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filterPrivacy="1" updateLinks="never" defaultThemeVersion="124226"/>
  <xr:revisionPtr revIDLastSave="0" documentId="13_ncr:1_{DD23D072-5315-4A9F-A0D6-8980E765574B}" xr6:coauthVersionLast="47" xr6:coauthVersionMax="47" xr10:uidLastSave="{00000000-0000-0000-0000-000000000000}"/>
  <bookViews>
    <workbookView xWindow="-120" yWindow="-120" windowWidth="20730" windowHeight="11160" tabRatio="686" activeTab="2" xr2:uid="{00000000-000D-0000-FFFF-FFFF00000000}"/>
  </bookViews>
  <sheets>
    <sheet name="Cover" sheetId="6" r:id="rId1"/>
    <sheet name="Input" sheetId="1" r:id="rId2"/>
    <sheet name="Financials" sheetId="2" r:id="rId3"/>
    <sheet name="FCFF" sheetId="23" r:id="rId4"/>
    <sheet name="Traffic and Toll" sheetId="10" r:id="rId5"/>
    <sheet name="Debt Schedule" sheetId="7" r:id="rId6"/>
    <sheet name="Sheet3" sheetId="13" state="hidden" r:id="rId7"/>
    <sheet name="Debt Repay" sheetId="8" r:id="rId8"/>
    <sheet name="Other Schedules" sheetId="9" r:id="rId9"/>
    <sheet name="Sheet1" sheetId="24"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s>
  <definedNames>
    <definedName name="\"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0">[1]Sheet2!#REF!</definedName>
    <definedName name="\1">#REF!</definedName>
    <definedName name="\a" localSheetId="3">#REF!</definedName>
    <definedName name="\a">#REF!</definedName>
    <definedName name="\A1">#REF!</definedName>
    <definedName name="\A10">#REF!</definedName>
    <definedName name="\A13">#REF!</definedName>
    <definedName name="\A16">#REF!</definedName>
    <definedName name="\A19">#REF!</definedName>
    <definedName name="\A2">#REF!</definedName>
    <definedName name="\A22">#REF!</definedName>
    <definedName name="\A25">#REF!</definedName>
    <definedName name="\A28">#REF!</definedName>
    <definedName name="\A3">#REF!</definedName>
    <definedName name="\A5">#REF!</definedName>
    <definedName name="\A7">#REF!</definedName>
    <definedName name="\b">#REF!</definedName>
    <definedName name="\c">#REF!</definedName>
    <definedName name="\d">#REF!</definedName>
    <definedName name="\e">#REF!</definedName>
    <definedName name="\f">#REF!</definedName>
    <definedName name="\i">#REF!</definedName>
    <definedName name="\j">#REF!</definedName>
    <definedName name="\k">#REF!</definedName>
    <definedName name="\m">#REF!</definedName>
    <definedName name="\N" localSheetId="3">[2]Schedules!#REF!</definedName>
    <definedName name="\N">[2]Schedules!#REF!</definedName>
    <definedName name="\p" localSheetId="3">#REF!</definedName>
    <definedName name="\p">#REF!</definedName>
    <definedName name="\q">#REF!</definedName>
    <definedName name="\r">#REF!</definedName>
    <definedName name="\s">#REF!</definedName>
    <definedName name="\t">#REF!</definedName>
    <definedName name="\z">'[3]BOQ (2)'!$IS$7931</definedName>
    <definedName name="_" localSheetId="3" hidden="1">#REF!</definedName>
    <definedName name="_" hidden="1">#REF!</definedName>
    <definedName name="__" localSheetId="3">[4]営業収益!#REF!</definedName>
    <definedName name="__">[4]営業収益!#REF!</definedName>
    <definedName name="___________can430">40.73</definedName>
    <definedName name="___________can435">43.3</definedName>
    <definedName name="__________can430">40.73</definedName>
    <definedName name="__________can435">43.3</definedName>
    <definedName name="__________IV65537">NA()</definedName>
    <definedName name="_________AGG10" localSheetId="3">#REF!</definedName>
    <definedName name="_________AGG10">#REF!</definedName>
    <definedName name="_________can430">40.73</definedName>
    <definedName name="_________can435">43.3</definedName>
    <definedName name="_________IV65537">NA()</definedName>
    <definedName name="________Agg12" localSheetId="3">#REF!</definedName>
    <definedName name="________Agg12">#REF!</definedName>
    <definedName name="________Agg20">#REF!</definedName>
    <definedName name="________Agg40">#REF!</definedName>
    <definedName name="________Agg6">#REF!</definedName>
    <definedName name="________bit3040">#REF!</definedName>
    <definedName name="________BIT6070">#REF!</definedName>
    <definedName name="________bit8525">#REF!</definedName>
    <definedName name="________can430">40.73</definedName>
    <definedName name="________can435">43.3</definedName>
    <definedName name="________DET1">[5]Basicrates!$D$39</definedName>
    <definedName name="________FEL1">[5]Basicrates!$D$90</definedName>
    <definedName name="________GEL1">[5]Basicrates!$D$38</definedName>
    <definedName name="________GEN125" localSheetId="3">#REF!</definedName>
    <definedName name="________GEN125">#REF!</definedName>
    <definedName name="________GEN250">#REF!</definedName>
    <definedName name="________GEN63">#REF!</definedName>
    <definedName name="________HBG10">[5]Basicrates!$F$13</definedName>
    <definedName name="________HBG12">[5]Basicrates!$F$12</definedName>
    <definedName name="________HBG25">[5]Basicrates!$F$10</definedName>
    <definedName name="________HBG40">[5]Basicrates!$F$9</definedName>
    <definedName name="________HBG50">[5]Basicrates!$F$8</definedName>
    <definedName name="________HBG6">[5]Basicrates!$F$14</definedName>
    <definedName name="________IV65537">NA()</definedName>
    <definedName name="________MG1">[5]Basicrates!$D$132</definedName>
    <definedName name="________Mzd1">[5]Basicrates!$D$158</definedName>
    <definedName name="________OP2">[5]Basicrates!$D$152</definedName>
    <definedName name="________WD2">[5]Basicrates!$D$131</definedName>
    <definedName name="________xlnm.Print_Area_9">NA()</definedName>
    <definedName name="_______A65537" localSheetId="3">#REF!</definedName>
    <definedName name="_______A65537">#REF!</definedName>
    <definedName name="_______can430">40.73</definedName>
    <definedName name="_______can435">43.3</definedName>
    <definedName name="_______DET1">[6]Basicrates!$D$39</definedName>
    <definedName name="_______FEL1">[6]Basicrates!$D$90</definedName>
    <definedName name="_______GEL1">[6]Basicrates!$D$38</definedName>
    <definedName name="_______HBG10">[6]Basicrates!$F$13</definedName>
    <definedName name="_______HBG12">[6]Basicrates!$F$12</definedName>
    <definedName name="_______HBG25">[6]Basicrates!$F$10</definedName>
    <definedName name="_______HBG40">[6]Basicrates!$F$9</definedName>
    <definedName name="_______HBG50">[6]Basicrates!$F$8</definedName>
    <definedName name="_______HBG6">[6]Basicrates!$F$14</definedName>
    <definedName name="_______IV65537" localSheetId="3">'[7]Steel-Circular'!#REF!</definedName>
    <definedName name="_______IV65537">'[7]Steel-Circular'!#REF!</definedName>
    <definedName name="_______MG1">[6]Basicrates!$D$132</definedName>
    <definedName name="_______Mzd1">[6]Basicrates!$D$158</definedName>
    <definedName name="_______OP2">[6]Basicrates!$D$152</definedName>
    <definedName name="_______WD2">[6]Basicrates!$D$131</definedName>
    <definedName name="______A65537" localSheetId="3">#REF!</definedName>
    <definedName name="______A65537">#REF!</definedName>
    <definedName name="______AGG10">#REF!</definedName>
    <definedName name="______Agg12">#REF!</definedName>
    <definedName name="______Agg20">#REF!</definedName>
    <definedName name="______Agg40">#REF!</definedName>
    <definedName name="______Agg6">#REF!</definedName>
    <definedName name="______bit3040">#REF!</definedName>
    <definedName name="______BIT6070">#REF!</definedName>
    <definedName name="______bit8525">#REF!</definedName>
    <definedName name="______can430">40.73</definedName>
    <definedName name="______can435">43.3</definedName>
    <definedName name="______DET1">[5]Basicrates!$D$39</definedName>
    <definedName name="______FEL1">[5]Basicrates!$D$90</definedName>
    <definedName name="______GEL1">[5]Basicrates!$D$38</definedName>
    <definedName name="______GEN125" localSheetId="3">#REF!</definedName>
    <definedName name="______GEN125">#REF!</definedName>
    <definedName name="______GEN250">#REF!</definedName>
    <definedName name="______GEN63">#REF!</definedName>
    <definedName name="______HBG10">[5]Basicrates!$F$13</definedName>
    <definedName name="______HBG12">[5]Basicrates!$F$12</definedName>
    <definedName name="______HBG25">[5]Basicrates!$F$10</definedName>
    <definedName name="______HBG40">[5]Basicrates!$F$9</definedName>
    <definedName name="______HBG41">[8]Basicrates!$F$9</definedName>
    <definedName name="______HBG50">[5]Basicrates!$F$8</definedName>
    <definedName name="______HBG6">[5]Basicrates!$F$14</definedName>
    <definedName name="______IV65537">NA()</definedName>
    <definedName name="______ll17" localSheetId="3">#REF!</definedName>
    <definedName name="______ll17">#REF!</definedName>
    <definedName name="______MG1">[5]Basicrates!$D$132</definedName>
    <definedName name="______Mzd1">[5]Basicrates!$D$158</definedName>
    <definedName name="______np3">'[9]Material '!$G$50</definedName>
    <definedName name="______OP2">[5]Basicrates!$D$152</definedName>
    <definedName name="______WD2">[5]Basicrates!$D$131</definedName>
    <definedName name="_____A65537" localSheetId="3">#REF!</definedName>
    <definedName name="_____A65537">#REF!</definedName>
    <definedName name="_____AGG10">#REF!</definedName>
    <definedName name="_____Agg12">#REF!</definedName>
    <definedName name="_____Agg20">#REF!</definedName>
    <definedName name="_____Agg40">#REF!</definedName>
    <definedName name="_____Agg6">#REF!</definedName>
    <definedName name="_____bit3040">#REF!</definedName>
    <definedName name="_____BIT6070">#REF!</definedName>
    <definedName name="_____bit8525">#REF!</definedName>
    <definedName name="_____C" localSheetId="3">'[10]B S-31-3-2006'!#REF!</definedName>
    <definedName name="_____C">'[10]B S-31-3-2006'!#REF!</definedName>
    <definedName name="_____CAN112">13.42</definedName>
    <definedName name="_____CAN113">12.98</definedName>
    <definedName name="_____CAN117">12.7</definedName>
    <definedName name="_____CAN118">13.27</definedName>
    <definedName name="_____CAN120">11.72</definedName>
    <definedName name="_____CAN210">10.38</definedName>
    <definedName name="_____CAN211">10.58</definedName>
    <definedName name="_____CAN213">10.56</definedName>
    <definedName name="_____CAN215">10.22</definedName>
    <definedName name="_____CAN216">9.61</definedName>
    <definedName name="_____CAN217">10.47</definedName>
    <definedName name="_____CAN219">10.91</definedName>
    <definedName name="_____CAN220">11.09</definedName>
    <definedName name="_____CAN221">11.25</definedName>
    <definedName name="_____CAN222">10.17</definedName>
    <definedName name="_____CAN223">9.89</definedName>
    <definedName name="_____CAN230">10.79</definedName>
    <definedName name="_____can421">40.2</definedName>
    <definedName name="_____can422">41.57</definedName>
    <definedName name="_____can423">43.9</definedName>
    <definedName name="_____can424">41.19</definedName>
    <definedName name="_____can425">42.81</definedName>
    <definedName name="_____can426">40.77</definedName>
    <definedName name="_____can427">40.92</definedName>
    <definedName name="_____can428">39.29</definedName>
    <definedName name="_____can429">45.19</definedName>
    <definedName name="_____can430">40.73</definedName>
    <definedName name="_____can431">42.52</definedName>
    <definedName name="_____can432">42.53</definedName>
    <definedName name="_____can433">43.69</definedName>
    <definedName name="_____can434">40.43</definedName>
    <definedName name="_____can435">43.3</definedName>
    <definedName name="_____CAN458" localSheetId="3">[11]PROCTOR!#REF!</definedName>
    <definedName name="_____CAN458">[11]PROCTOR!#REF!</definedName>
    <definedName name="_____CAN486" localSheetId="3">[11]PROCTOR!#REF!</definedName>
    <definedName name="_____CAN486">[11]PROCTOR!#REF!</definedName>
    <definedName name="_____CAN487">[11]PROCTOR!#REF!</definedName>
    <definedName name="_____CAN488">[11]PROCTOR!#REF!</definedName>
    <definedName name="_____CAN489">[11]PROCTOR!#REF!</definedName>
    <definedName name="_____CAN490">[11]PROCTOR!#REF!</definedName>
    <definedName name="_____CAN491">[11]PROCTOR!#REF!</definedName>
    <definedName name="_____CAN492">[11]PROCTOR!#REF!</definedName>
    <definedName name="_____CAN493">[11]PROCTOR!#REF!</definedName>
    <definedName name="_____CAN494">[11]PROCTOR!#REF!</definedName>
    <definedName name="_____CAN495">[11]PROCTOR!#REF!</definedName>
    <definedName name="_____CAN496">[11]PROCTOR!#REF!</definedName>
    <definedName name="_____CAN497">[11]PROCTOR!#REF!</definedName>
    <definedName name="_____CAN498">[11]PROCTOR!#REF!</definedName>
    <definedName name="_____CAN499">[11]PROCTOR!#REF!</definedName>
    <definedName name="_____CAN500">[11]PROCTOR!#REF!</definedName>
    <definedName name="_____DET1">[5]Basicrates!$D$39</definedName>
    <definedName name="_____FEL1">[5]Basicrates!$D$90</definedName>
    <definedName name="_____GEL1">[5]Basicrates!$D$38</definedName>
    <definedName name="_____GEN125" localSheetId="3">#REF!</definedName>
    <definedName name="_____GEN125">#REF!</definedName>
    <definedName name="_____GEN250">#REF!</definedName>
    <definedName name="_____GEN63">#REF!</definedName>
    <definedName name="_____HBG10">[5]Basicrates!$F$13</definedName>
    <definedName name="_____HBG12">[5]Basicrates!$F$12</definedName>
    <definedName name="_____HBG25">[5]Basicrates!$F$10</definedName>
    <definedName name="_____HBG40">[5]Basicrates!$F$9</definedName>
    <definedName name="_____HBG41">[8]Basicrates!$F$9</definedName>
    <definedName name="_____HBG41_12">NA()</definedName>
    <definedName name="_____HBG41_7">NA()</definedName>
    <definedName name="_____HBG41_8">NA()</definedName>
    <definedName name="_____HBG50">[5]Basicrates!$F$8</definedName>
    <definedName name="_____HBG6">[5]Basicrates!$F$14</definedName>
    <definedName name="_____IV65537">NA()</definedName>
    <definedName name="_____MG1">[5]Basicrates!$D$132</definedName>
    <definedName name="_____Mzd1">[5]Basicrates!$D$158</definedName>
    <definedName name="_____np3">'[9]Material '!$G$50</definedName>
    <definedName name="_____OP2">[5]Basicrates!$D$152</definedName>
    <definedName name="_____WD2">[5]Basicrates!$D$131</definedName>
    <definedName name="____A65537" localSheetId="3">#REF!</definedName>
    <definedName name="____A65537">#REF!</definedName>
    <definedName name="____AGG10">#REF!</definedName>
    <definedName name="____Agg12">#REF!</definedName>
    <definedName name="____Agg20">#REF!</definedName>
    <definedName name="____Agg40">#REF!</definedName>
    <definedName name="____Agg6">#REF!</definedName>
    <definedName name="____BAL1">#REF!</definedName>
    <definedName name="____bit3040">#REF!</definedName>
    <definedName name="____BIT6070">#REF!</definedName>
    <definedName name="____bit8525">#REF!</definedName>
    <definedName name="____C" localSheetId="3">'[10]B S-31-3-2006'!#REF!</definedName>
    <definedName name="____C">'[10]B S-31-3-2006'!#REF!</definedName>
    <definedName name="____CAN112">13.42</definedName>
    <definedName name="____CAN113">12.98</definedName>
    <definedName name="____CAN117">12.7</definedName>
    <definedName name="____CAN118">13.27</definedName>
    <definedName name="____CAN120">11.72</definedName>
    <definedName name="____CAN210">10.38</definedName>
    <definedName name="____CAN211">10.58</definedName>
    <definedName name="____CAN213">10.56</definedName>
    <definedName name="____CAN215">10.22</definedName>
    <definedName name="____CAN216">9.61</definedName>
    <definedName name="____CAN217">10.47</definedName>
    <definedName name="____CAN219">10.91</definedName>
    <definedName name="____CAN220">11.09</definedName>
    <definedName name="____CAN221">11.25</definedName>
    <definedName name="____CAN222">10.17</definedName>
    <definedName name="____CAN223">9.89</definedName>
    <definedName name="____CAN230">10.79</definedName>
    <definedName name="____can421">40.2</definedName>
    <definedName name="____can422">41.57</definedName>
    <definedName name="____can423">43.9</definedName>
    <definedName name="____can424">41.19</definedName>
    <definedName name="____can425">42.81</definedName>
    <definedName name="____can426">40.77</definedName>
    <definedName name="____can427">40.92</definedName>
    <definedName name="____can428">39.29</definedName>
    <definedName name="____can429">45.19</definedName>
    <definedName name="____can430">40.73</definedName>
    <definedName name="____can431">42.52</definedName>
    <definedName name="____can432">42.53</definedName>
    <definedName name="____can433">43.69</definedName>
    <definedName name="____can434">40.43</definedName>
    <definedName name="____can435">43.3</definedName>
    <definedName name="____CAN458" localSheetId="3">[11]PROCTOR!#REF!</definedName>
    <definedName name="____CAN458">[11]PROCTOR!#REF!</definedName>
    <definedName name="____CAN486" localSheetId="3">[11]PROCTOR!#REF!</definedName>
    <definedName name="____CAN486">[11]PROCTOR!#REF!</definedName>
    <definedName name="____CAN487">[11]PROCTOR!#REF!</definedName>
    <definedName name="____CAN488">[11]PROCTOR!#REF!</definedName>
    <definedName name="____CAN489">[11]PROCTOR!#REF!</definedName>
    <definedName name="____CAN490">[11]PROCTOR!#REF!</definedName>
    <definedName name="____CAN491">[11]PROCTOR!#REF!</definedName>
    <definedName name="____CAN492">[11]PROCTOR!#REF!</definedName>
    <definedName name="____CAN493">[11]PROCTOR!#REF!</definedName>
    <definedName name="____CAN494">[11]PROCTOR!#REF!</definedName>
    <definedName name="____CAN495">[11]PROCTOR!#REF!</definedName>
    <definedName name="____CAN496">[11]PROCTOR!#REF!</definedName>
    <definedName name="____CAN497">[11]PROCTOR!#REF!</definedName>
    <definedName name="____CAN498">[11]PROCTOR!#REF!</definedName>
    <definedName name="____CAN499">[11]PROCTOR!#REF!</definedName>
    <definedName name="____CAN500">[11]PROCTOR!#REF!</definedName>
    <definedName name="____DAT1" localSheetId="3">#REF!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35">#REF!</definedName>
    <definedName name="____DAT36">#REF!</definedName>
    <definedName name="____DAT37">#REF!</definedName>
    <definedName name="____DAT38">#REF!</definedName>
    <definedName name="____DAT39">#REF!</definedName>
    <definedName name="____DAT4">#REF!</definedName>
    <definedName name="____DAT40">#REF!</definedName>
    <definedName name="____DAT41">#REF!</definedName>
    <definedName name="____DAT42">#REF!</definedName>
    <definedName name="____DAT43">#REF!</definedName>
    <definedName name="____DAT44">#REF!</definedName>
    <definedName name="____DAT45">#REF!</definedName>
    <definedName name="____DAT46">#REF!</definedName>
    <definedName name="____DAT47">#REF!</definedName>
    <definedName name="____DAT48">#REF!</definedName>
    <definedName name="____DAT49">#REF!</definedName>
    <definedName name="____DAT5">#REF!</definedName>
    <definedName name="____DAT50">#REF!</definedName>
    <definedName name="____DAT51">#REF!</definedName>
    <definedName name="____DAT52">#REF!</definedName>
    <definedName name="____DAT53">#REF!</definedName>
    <definedName name="____DAT54">#REF!</definedName>
    <definedName name="____DAT55">#REF!</definedName>
    <definedName name="____DAT56">#REF!</definedName>
    <definedName name="____DAT57">#REF!</definedName>
    <definedName name="____DAT6">#REF!</definedName>
    <definedName name="____DAT7">#REF!</definedName>
    <definedName name="____DAT8">#REF!</definedName>
    <definedName name="____DAT9">#REF!</definedName>
    <definedName name="____DET1">[5]Basicrates!$D$39</definedName>
    <definedName name="____ESC1">'[12]#REF'!$C$18</definedName>
    <definedName name="____FEL1">[5]Basicrates!$D$90</definedName>
    <definedName name="____GEL1">[5]Basicrates!$D$38</definedName>
    <definedName name="____GEN125" localSheetId="3">#REF!</definedName>
    <definedName name="____GEN125">#REF!</definedName>
    <definedName name="____GEN250">#REF!</definedName>
    <definedName name="____GEN63">#REF!</definedName>
    <definedName name="____HBG10">[5]Basicrates!$F$13</definedName>
    <definedName name="____HBG12">[5]Basicrates!$F$12</definedName>
    <definedName name="____HBG25">[5]Basicrates!$F$10</definedName>
    <definedName name="____HBG40">[5]Basicrates!$F$9</definedName>
    <definedName name="____HBG41">[8]Basicrates!$F$9</definedName>
    <definedName name="____HBG41_12">NA()</definedName>
    <definedName name="____HBG41_7">NA()</definedName>
    <definedName name="____HBG41_8">NA()</definedName>
    <definedName name="____HBG50">[5]Basicrates!$F$8</definedName>
    <definedName name="____HBG6">[5]Basicrates!$F$14</definedName>
    <definedName name="____IV65537">NA()</definedName>
    <definedName name="____jUL2005" localSheetId="3" hidden="1">{#N/A,#N/A,FALSE,"Aging Summary";#N/A,#N/A,FALSE,"Ratio Analysis";#N/A,#N/A,FALSE,"Test 120 Day Accts";#N/A,#N/A,FALSE,"Tickmarks"}</definedName>
    <definedName name="____jUL2005" hidden="1">{#N/A,#N/A,FALSE,"Aging Summary";#N/A,#N/A,FALSE,"Ratio Analysis";#N/A,#N/A,FALSE,"Test 120 Day Accts";#N/A,#N/A,FALSE,"Tickmarks"}</definedName>
    <definedName name="____LB1" localSheetId="3">#REF!</definedName>
    <definedName name="____LB1">#REF!</definedName>
    <definedName name="____LB2">#REF!</definedName>
    <definedName name="____MG1">[5]Basicrates!$D$132</definedName>
    <definedName name="____Mzd1">[5]Basicrates!$D$158</definedName>
    <definedName name="____np3">'[9]Material '!$G$50</definedName>
    <definedName name="____OP2">[5]Basicrates!$D$152</definedName>
    <definedName name="____PM1" localSheetId="3">#REF!</definedName>
    <definedName name="____PM1">#REF!</definedName>
    <definedName name="____PM2">#REF!</definedName>
    <definedName name="____RM1">#REF!</definedName>
    <definedName name="____RM2">#REF!</definedName>
    <definedName name="____RM3">#REF!</definedName>
    <definedName name="____ROI1">#REF!</definedName>
    <definedName name="____ROI2">'[13]#REF'!$A$46:$I$59</definedName>
    <definedName name="____RSE2">[14]CMA_Calculations!$H$125</definedName>
    <definedName name="____std1">'[15]132417'!$A$11:$Q$33</definedName>
    <definedName name="____SUM1" localSheetId="3">#REF!</definedName>
    <definedName name="____SUM1">#REF!</definedName>
    <definedName name="____TOT1">#REF!</definedName>
    <definedName name="____TOT2">#REF!</definedName>
    <definedName name="____TP1">#REF!</definedName>
    <definedName name="____VEH1">#REF!</definedName>
    <definedName name="____VEH2">#REF!</definedName>
    <definedName name="____WD2">[5]Basicrates!$D$131</definedName>
    <definedName name="___1" localSheetId="3">#REF!</definedName>
    <definedName name="___1">#REF!</definedName>
    <definedName name="___35D">#REF!</definedName>
    <definedName name="___43B">#REF!</definedName>
    <definedName name="___80G">#REF!</definedName>
    <definedName name="___A65537">#REF!</definedName>
    <definedName name="___AGG10">#REF!</definedName>
    <definedName name="___Agg12">#REF!</definedName>
    <definedName name="___Agg20">#REF!</definedName>
    <definedName name="___Agg40">#REF!</definedName>
    <definedName name="___Agg6">#REF!</definedName>
    <definedName name="___BAL1">#REF!</definedName>
    <definedName name="___bit3040">#REF!</definedName>
    <definedName name="___BIT6070">#REF!</definedName>
    <definedName name="___bit8525">#REF!</definedName>
    <definedName name="___CAN112">13.42</definedName>
    <definedName name="___CAN113">12.98</definedName>
    <definedName name="___CAN117">12.7</definedName>
    <definedName name="___CAN118">13.27</definedName>
    <definedName name="___CAN120">11.72</definedName>
    <definedName name="___CAN210">10.38</definedName>
    <definedName name="___CAN211">10.58</definedName>
    <definedName name="___CAN213">10.56</definedName>
    <definedName name="___CAN215">10.22</definedName>
    <definedName name="___CAN216">9.61</definedName>
    <definedName name="___CAN217">10.47</definedName>
    <definedName name="___CAN219">10.91</definedName>
    <definedName name="___CAN220">11.09</definedName>
    <definedName name="___CAN221">11.25</definedName>
    <definedName name="___CAN222">10.17</definedName>
    <definedName name="___CAN223">9.89</definedName>
    <definedName name="___CAN230">10.79</definedName>
    <definedName name="___can421">40.2</definedName>
    <definedName name="___can422">41.57</definedName>
    <definedName name="___can423">43.9</definedName>
    <definedName name="___can424">41.19</definedName>
    <definedName name="___can425">42.81</definedName>
    <definedName name="___can426">40.77</definedName>
    <definedName name="___can427">40.92</definedName>
    <definedName name="___can428">39.29</definedName>
    <definedName name="___can429">45.19</definedName>
    <definedName name="___can430">40.73</definedName>
    <definedName name="___can431">42.52</definedName>
    <definedName name="___can432">42.53</definedName>
    <definedName name="___can433">43.69</definedName>
    <definedName name="___can434">40.43</definedName>
    <definedName name="___can435">43.3</definedName>
    <definedName name="___CAN458" localSheetId="3">[11]PROCTOR!#REF!</definedName>
    <definedName name="___CAN458">[11]PROCTOR!#REF!</definedName>
    <definedName name="___CAN486" localSheetId="3">[11]PROCTOR!#REF!</definedName>
    <definedName name="___CAN486">[11]PROCTOR!#REF!</definedName>
    <definedName name="___CAN487">[11]PROCTOR!#REF!</definedName>
    <definedName name="___CAN488">[11]PROCTOR!#REF!</definedName>
    <definedName name="___CAN489">[11]PROCTOR!#REF!</definedName>
    <definedName name="___CAN490">[11]PROCTOR!#REF!</definedName>
    <definedName name="___CAN491">[11]PROCTOR!#REF!</definedName>
    <definedName name="___CAN492">[11]PROCTOR!#REF!</definedName>
    <definedName name="___CAN493">[11]PROCTOR!#REF!</definedName>
    <definedName name="___CAN494">[11]PROCTOR!#REF!</definedName>
    <definedName name="___CAN495">[11]PROCTOR!#REF!</definedName>
    <definedName name="___CAN496">[11]PROCTOR!#REF!</definedName>
    <definedName name="___CAN497">[11]PROCTOR!#REF!</definedName>
    <definedName name="___CAN498">[11]PROCTOR!#REF!</definedName>
    <definedName name="___CAN499">[11]PROCTOR!#REF!</definedName>
    <definedName name="___CAN500">[11]PROCTOR!#REF!</definedName>
    <definedName name="___DAT1" localSheetId="3">#REF!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35">#REF!</definedName>
    <definedName name="___DAT36">#REF!</definedName>
    <definedName name="___DAT37">#REF!</definedName>
    <definedName name="___DAT38">#REF!</definedName>
    <definedName name="___DAT39">#REF!</definedName>
    <definedName name="___DAT4">#REF!</definedName>
    <definedName name="___DAT40">#REF!</definedName>
    <definedName name="___DAT41">#REF!</definedName>
    <definedName name="___DAT42">#REF!</definedName>
    <definedName name="___DAT43">#REF!</definedName>
    <definedName name="___DAT44">#REF!</definedName>
    <definedName name="___DAT45">#REF!</definedName>
    <definedName name="___DAT46">#REF!</definedName>
    <definedName name="___DAT47">#REF!</definedName>
    <definedName name="___DAT48">#REF!</definedName>
    <definedName name="___DAT49">#REF!</definedName>
    <definedName name="___DAT5">#REF!</definedName>
    <definedName name="___DAT50">#REF!</definedName>
    <definedName name="___DAT51">#REF!</definedName>
    <definedName name="___DAT52">#REF!</definedName>
    <definedName name="___DAT53">#REF!</definedName>
    <definedName name="___DAT54">#REF!</definedName>
    <definedName name="___DAT55">#REF!</definedName>
    <definedName name="___DAT56">#REF!</definedName>
    <definedName name="___DAT57">#REF!</definedName>
    <definedName name="___DAT6">#REF!</definedName>
    <definedName name="___DAT7">#REF!</definedName>
    <definedName name="___DAT8">#REF!</definedName>
    <definedName name="___DAT9">#REF!</definedName>
    <definedName name="___DET1">[5]Basicrates!$D$39</definedName>
    <definedName name="___ESC1" localSheetId="3">#REF!</definedName>
    <definedName name="___ESC1">#REF!</definedName>
    <definedName name="___FEL1">[5]Basicrates!$D$90</definedName>
    <definedName name="___GEL1">[5]Basicrates!$D$38</definedName>
    <definedName name="___GEN125" localSheetId="3">#REF!</definedName>
    <definedName name="___GEN125">#REF!</definedName>
    <definedName name="___GEN250">#REF!</definedName>
    <definedName name="___GEN63">#REF!</definedName>
    <definedName name="___HBG10">[5]Basicrates!$F$13</definedName>
    <definedName name="___HBG12">[5]Basicrates!$F$12</definedName>
    <definedName name="___HBG25">[5]Basicrates!$F$10</definedName>
    <definedName name="___HBG40">[5]Basicrates!$F$9</definedName>
    <definedName name="___HBG41">[8]Basicrates!$F$9</definedName>
    <definedName name="___HBG41_12">NA()</definedName>
    <definedName name="___HBG41_7">NA()</definedName>
    <definedName name="___HBG41_8">NA()</definedName>
    <definedName name="___HBG50">[5]Basicrates!$F$8</definedName>
    <definedName name="___HBG6">[5]Basicrates!$F$14</definedName>
    <definedName name="___INDEX_SHEET___ASAP_Utilities" localSheetId="3">#REF!</definedName>
    <definedName name="___INDEX_SHEET___ASAP_Utilities">#REF!</definedName>
    <definedName name="___IV65537" localSheetId="3">'[7]Steel-Circular'!#REF!</definedName>
    <definedName name="___IV65537">'[7]Steel-Circular'!#REF!</definedName>
    <definedName name="___jUL2005" localSheetId="3" hidden="1">{#N/A,#N/A,FALSE,"Aging Summary";#N/A,#N/A,FALSE,"Ratio Analysis";#N/A,#N/A,FALSE,"Test 120 Day Accts";#N/A,#N/A,FALSE,"Tickmarks"}</definedName>
    <definedName name="___jUL2005" hidden="1">{#N/A,#N/A,FALSE,"Aging Summary";#N/A,#N/A,FALSE,"Ratio Analysis";#N/A,#N/A,FALSE,"Test 120 Day Accts";#N/A,#N/A,FALSE,"Tickmarks"}</definedName>
    <definedName name="___LB1" localSheetId="3">#REF!</definedName>
    <definedName name="___LB1">#REF!</definedName>
    <definedName name="___LB2">#REF!</definedName>
    <definedName name="___ll17">#REF!</definedName>
    <definedName name="___MG1">[5]Basicrates!$D$132</definedName>
    <definedName name="___Mzd1">[5]Basicrates!$D$158</definedName>
    <definedName name="___np3">'[9]Material '!$G$50</definedName>
    <definedName name="___oc1">[16]Sensitivities!$F$7</definedName>
    <definedName name="___OP2">[5]Basicrates!$D$152</definedName>
    <definedName name="___PAG2">!$A$73:$E$140</definedName>
    <definedName name="___PM1" localSheetId="3">#REF!</definedName>
    <definedName name="___PM1">#REF!</definedName>
    <definedName name="___PM2">#REF!</definedName>
    <definedName name="___RM1">#REF!</definedName>
    <definedName name="___RM2">#REF!</definedName>
    <definedName name="___RM3">#REF!</definedName>
    <definedName name="___ROI1">#REF!</definedName>
    <definedName name="___ROI2">'[13]#REF'!$A$46:$I$59</definedName>
    <definedName name="___RSE2">[14]CMA_Calculations!$H$125</definedName>
    <definedName name="___std1">'[15]132417'!$A$11:$Q$33</definedName>
    <definedName name="___SUM1" localSheetId="3">#REF!</definedName>
    <definedName name="___SUM1">#REF!</definedName>
    <definedName name="___TOT1">#REF!</definedName>
    <definedName name="___TOT2">#REF!</definedName>
    <definedName name="___VEH1">#REF!</definedName>
    <definedName name="___VEH2">#REF!</definedName>
    <definedName name="___WD2">[5]Basicrates!$D$131</definedName>
    <definedName name="__0409融資2部" localSheetId="3">#REF!</definedName>
    <definedName name="__0409融資2部">#REF!</definedName>
    <definedName name="__1">#REF!</definedName>
    <definedName name="__1_0脚注12_ACCOU">#REF!</definedName>
    <definedName name="__10_0脚注12_AMOU">#REF!</definedName>
    <definedName name="__11_1">#REF!</definedName>
    <definedName name="__12_35D">#REF!</definedName>
    <definedName name="__13_43B">#REF!</definedName>
    <definedName name="__14_80G">#REF!</definedName>
    <definedName name="__15RESI_PREM">#REF!</definedName>
    <definedName name="__16検索データ">#REF!</definedName>
    <definedName name="__17検索データ" localSheetId="3">[4]営業収益!#REF!</definedName>
    <definedName name="__17検索データ">[4]営業収益!#REF!</definedName>
    <definedName name="__18科目3_AMOU" localSheetId="3">#REF!</definedName>
    <definedName name="__18科目3_AMOU">#REF!</definedName>
    <definedName name="__19脚注12_AMOU">#REF!</definedName>
    <definedName name="__2脚注12_ACCOU">#REF!</definedName>
    <definedName name="__3_0脚注12_OPTI">#REF!</definedName>
    <definedName name="__35D">#REF!</definedName>
    <definedName name="__43B">#REF!</definedName>
    <definedName name="__4脚注12_OPTI">#REF!</definedName>
    <definedName name="__5_0脚注12_ACCOU">#REF!</definedName>
    <definedName name="__5_114債権残抜き出し">#REF!</definedName>
    <definedName name="__6_0_0検索データ" localSheetId="3">[4]営業収益!#REF!</definedName>
    <definedName name="__6_0_0検索データ">[4]営業収益!#REF!</definedName>
    <definedName name="__7_0409融資2部" localSheetId="3">#REF!</definedName>
    <definedName name="__7_0409融資2部">#REF!</definedName>
    <definedName name="__8_0検索データ">#REF!</definedName>
    <definedName name="__80G">#REF!</definedName>
    <definedName name="__9_0科目3_AMOU">#REF!</definedName>
    <definedName name="__A65537">#REF!</definedName>
    <definedName name="__AGG10">#REF!</definedName>
    <definedName name="__Agg12">#REF!</definedName>
    <definedName name="__Agg20">#REF!</definedName>
    <definedName name="__Agg40">#REF!</definedName>
    <definedName name="__Agg6">#REF!</definedName>
    <definedName name="__BAL1">#REF!</definedName>
    <definedName name="__bit3040">#REF!</definedName>
    <definedName name="__BIT6070">#REF!</definedName>
    <definedName name="__bit8525">#REF!</definedName>
    <definedName name="__C" localSheetId="3">'[10]B S-31-3-2006'!#REF!</definedName>
    <definedName name="__C">'[10]B S-31-3-2006'!#REF!</definedName>
    <definedName name="__CAN112">13.42</definedName>
    <definedName name="__CAN113">12.98</definedName>
    <definedName name="__CAN117">12.7</definedName>
    <definedName name="__CAN118">13.27</definedName>
    <definedName name="__CAN120">11.72</definedName>
    <definedName name="__CAN210">10.38</definedName>
    <definedName name="__CAN211">10.58</definedName>
    <definedName name="__CAN213">10.56</definedName>
    <definedName name="__CAN215">10.22</definedName>
    <definedName name="__CAN216">9.61</definedName>
    <definedName name="__CAN217">10.47</definedName>
    <definedName name="__CAN219">10.91</definedName>
    <definedName name="__CAN220">11.09</definedName>
    <definedName name="__CAN221">11.25</definedName>
    <definedName name="__CAN222">10.17</definedName>
    <definedName name="__CAN223">9.89</definedName>
    <definedName name="__CAN230">10.79</definedName>
    <definedName name="__can421">40.2</definedName>
    <definedName name="__can422">41.57</definedName>
    <definedName name="__can423">43.9</definedName>
    <definedName name="__can424">41.19</definedName>
    <definedName name="__can425">42.81</definedName>
    <definedName name="__can426">40.77</definedName>
    <definedName name="__can427">40.92</definedName>
    <definedName name="__can428">39.29</definedName>
    <definedName name="__can429">45.19</definedName>
    <definedName name="__can430">40.73</definedName>
    <definedName name="__can431">42.52</definedName>
    <definedName name="__can432">42.53</definedName>
    <definedName name="__can433">43.69</definedName>
    <definedName name="__can434">40.43</definedName>
    <definedName name="__can435">43.3</definedName>
    <definedName name="__CAN458" localSheetId="3">[11]PROCTOR!#REF!</definedName>
    <definedName name="__CAN458">[11]PROCTOR!#REF!</definedName>
    <definedName name="__CAN486" localSheetId="3">[11]PROCTOR!#REF!</definedName>
    <definedName name="__CAN486">[11]PROCTOR!#REF!</definedName>
    <definedName name="__CAN487">[11]PROCTOR!#REF!</definedName>
    <definedName name="__CAN488">[11]PROCTOR!#REF!</definedName>
    <definedName name="__CAN489">[11]PROCTOR!#REF!</definedName>
    <definedName name="__CAN490">[11]PROCTOR!#REF!</definedName>
    <definedName name="__CAN491">[11]PROCTOR!#REF!</definedName>
    <definedName name="__CAN492">[11]PROCTOR!#REF!</definedName>
    <definedName name="__CAN493">[11]PROCTOR!#REF!</definedName>
    <definedName name="__CAN494">[11]PROCTOR!#REF!</definedName>
    <definedName name="__CAN495">[11]PROCTOR!#REF!</definedName>
    <definedName name="__CAN496">[11]PROCTOR!#REF!</definedName>
    <definedName name="__CAN497">[11]PROCTOR!#REF!</definedName>
    <definedName name="__CAN498">[11]PROCTOR!#REF!</definedName>
    <definedName name="__CAN499">[11]PROCTOR!#REF!</definedName>
    <definedName name="__CAN500">[11]PROCTOR!#REF!</definedName>
    <definedName name="__DAT1" localSheetId="3">#REF!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2">#REF!</definedName>
    <definedName name="__DAT43">#REF!</definedName>
    <definedName name="__DAT44">#REF!</definedName>
    <definedName name="__DAT45">#REF!</definedName>
    <definedName name="__DAT46">#REF!</definedName>
    <definedName name="__DAT47">#REF!</definedName>
    <definedName name="__DAT48">#REF!</definedName>
    <definedName name="__DAT49">#REF!</definedName>
    <definedName name="__DAT5">#REF!</definedName>
    <definedName name="__DAT50">#REF!</definedName>
    <definedName name="__DAT51">#REF!</definedName>
    <definedName name="__DAT52">#REF!</definedName>
    <definedName name="__DAT53">#REF!</definedName>
    <definedName name="__DAT54">#REF!</definedName>
    <definedName name="__DAT55">#REF!</definedName>
    <definedName name="__DAT56">#REF!</definedName>
    <definedName name="__DAT57">#REF!</definedName>
    <definedName name="__DAT6">#REF!</definedName>
    <definedName name="__DAT7">#REF!</definedName>
    <definedName name="__DAT8">#REF!</definedName>
    <definedName name="__DAT9">#REF!</definedName>
    <definedName name="__DET1">[5]Basicrates!$D$39</definedName>
    <definedName name="__ESC1">'[12]#REF'!$C$18</definedName>
    <definedName name="__FEL1">[5]Basicrates!$D$90</definedName>
    <definedName name="__GEL1">[5]Basicrates!$D$38</definedName>
    <definedName name="__GEN125" localSheetId="3">#REF!</definedName>
    <definedName name="__GEN125">#REF!</definedName>
    <definedName name="__GEN250">#REF!</definedName>
    <definedName name="__GEN63">#REF!</definedName>
    <definedName name="__HBG10">[5]Basicrates!$F$13</definedName>
    <definedName name="__HBG12">[5]Basicrates!$F$12</definedName>
    <definedName name="__HBG25">[5]Basicrates!$F$10</definedName>
    <definedName name="__HBG40">[5]Basicrates!$F$9</definedName>
    <definedName name="__HBG41">[8]Basicrates!$F$9</definedName>
    <definedName name="__HBG41_12">NA()</definedName>
    <definedName name="__HBG41_7">NA()</definedName>
    <definedName name="__HBG41_8">NA()</definedName>
    <definedName name="__HBG50">[5]Basicrates!$F$8</definedName>
    <definedName name="__HBG6">[5]Basicrates!$F$14</definedName>
    <definedName name="__IV65537" localSheetId="3">'[7]Steel-Circular'!#REF!</definedName>
    <definedName name="__IV65537">'[7]Steel-Circular'!#REF!</definedName>
    <definedName name="__jUL2005" localSheetId="3" hidden="1">{#N/A,#N/A,FALSE,"Aging Summary";#N/A,#N/A,FALSE,"Ratio Analysis";#N/A,#N/A,FALSE,"Test 120 Day Accts";#N/A,#N/A,FALSE,"Tickmarks"}</definedName>
    <definedName name="__jUL2005" hidden="1">{#N/A,#N/A,FALSE,"Aging Summary";#N/A,#N/A,FALSE,"Ratio Analysis";#N/A,#N/A,FALSE,"Test 120 Day Accts";#N/A,#N/A,FALSE,"Tickmarks"}</definedName>
    <definedName name="__LB1" localSheetId="3">#REF!</definedName>
    <definedName name="__LB1">#REF!</definedName>
    <definedName name="__LB2">#REF!</definedName>
    <definedName name="__ll17">#REF!</definedName>
    <definedName name="__MG1">[5]Basicrates!$D$132</definedName>
    <definedName name="__Mzd1">[5]Basicrates!$D$158</definedName>
    <definedName name="__np3">'[9]Material '!$G$50</definedName>
    <definedName name="__oc1">[16]Sensitivities!$F$7</definedName>
    <definedName name="__OP2">[5]Basicrates!$D$152</definedName>
    <definedName name="__PAG2">!$A$73:$E$140</definedName>
    <definedName name="__PM1" localSheetId="3">#REF!</definedName>
    <definedName name="__PM1">#REF!</definedName>
    <definedName name="__PM2">#REF!</definedName>
    <definedName name="__RM1">#REF!</definedName>
    <definedName name="__RM2">#REF!</definedName>
    <definedName name="__RM3">#REF!</definedName>
    <definedName name="__ROI1">#REF!</definedName>
    <definedName name="__ROI2">'[13]#REF'!$A$46:$I$59</definedName>
    <definedName name="__RSE2">[14]CMA_Calculations!$H$125</definedName>
    <definedName name="__std1">'[15]132417'!$A$11:$Q$33</definedName>
    <definedName name="__SUM1" localSheetId="3">#REF!</definedName>
    <definedName name="__SUM1">#REF!</definedName>
    <definedName name="__TOT1">#REF!</definedName>
    <definedName name="__TOT2">#REF!</definedName>
    <definedName name="__TP1">[17]TP1!$A$108:$BF$125</definedName>
    <definedName name="__TP2" localSheetId="3">#REF!</definedName>
    <definedName name="__TP2">#REF!</definedName>
    <definedName name="__TP3">#REF!</definedName>
    <definedName name="__VEH1">#REF!</definedName>
    <definedName name="__VEH2">#REF!</definedName>
    <definedName name="__WD2">[5]Basicrates!$D$131</definedName>
    <definedName name="__xlnm.Print_Area_1" localSheetId="3">#REF!</definedName>
    <definedName name="__xlnm.Print_Area_1">#REF!</definedName>
    <definedName name="_0409融資2部">#REF!</definedName>
    <definedName name="_1" localSheetId="3">[18]H.O!#REF!</definedName>
    <definedName name="_1">[18]H.O!#REF!</definedName>
    <definedName name="_1_0脚注12_ACCOU" localSheetId="3">#REF!</definedName>
    <definedName name="_1_0脚注12_ACCOU">#REF!</definedName>
    <definedName name="_10_0脚注12_AMOU">#REF!</definedName>
    <definedName name="_10_0脚注12_OPTI">#REF!</definedName>
    <definedName name="_10_114債権残抜き出し">#REF!</definedName>
    <definedName name="_10脚注12_ACCOU">#REF!</definedName>
    <definedName name="_11_1">#REF!</definedName>
    <definedName name="_11_114債権残抜き出し">#REF!</definedName>
    <definedName name="_12_0_0検索データ" localSheetId="3">[4]営業収益!#REF!</definedName>
    <definedName name="_12_0_0検索データ">[4]営業収益!#REF!</definedName>
    <definedName name="_12_35D" localSheetId="3">#REF!</definedName>
    <definedName name="_12_35D">#REF!</definedName>
    <definedName name="_13_43B">#REF!</definedName>
    <definedName name="_14_0409融資2部">#REF!</definedName>
    <definedName name="_14_80G">#REF!</definedName>
    <definedName name="_15_0脚注12_OPTI">#REF!</definedName>
    <definedName name="_15RESI_PREM">#REF!</definedName>
    <definedName name="_16_0_0検索データ" localSheetId="3">[4]営業収益!#REF!</definedName>
    <definedName name="_16_0_0検索データ">[4]営業収益!#REF!</definedName>
    <definedName name="_16_0検索データ" localSheetId="3">#REF!</definedName>
    <definedName name="_16_0検索データ">#REF!</definedName>
    <definedName name="_16検索データ">#REF!</definedName>
    <definedName name="_17_0409融資2部">#REF!</definedName>
    <definedName name="_17検索データ" localSheetId="3">[4]営業収益!#REF!</definedName>
    <definedName name="_17検索データ">[4]営業収益!#REF!</definedName>
    <definedName name="_18_0科目3_AMOU" localSheetId="3">#REF!</definedName>
    <definedName name="_18_0科目3_AMOU">#REF!</definedName>
    <definedName name="_18科目3_AMOU">#REF!</definedName>
    <definedName name="_19脚注12_AMOU">#REF!</definedName>
    <definedName name="_2_0脚注12_ACCOU">#REF!</definedName>
    <definedName name="_20_0脚注12_AMOU">#REF!</definedName>
    <definedName name="_20脚注12_OPTI">#REF!</definedName>
    <definedName name="_21_1">#REF!</definedName>
    <definedName name="_22_0検索データ">#REF!</definedName>
    <definedName name="_25_114債権残抜き出し">#REF!</definedName>
    <definedName name="_25_35D">#REF!</definedName>
    <definedName name="_27_0科目3_AMOU">#REF!</definedName>
    <definedName name="_29_43B">#REF!</definedName>
    <definedName name="_2脚注12_ACCOU">#REF!</definedName>
    <definedName name="_3_0脚注12_OPTI">#REF!</definedName>
    <definedName name="_30_0_0検索データ" localSheetId="3">[4]営業収益!#REF!</definedName>
    <definedName name="_30_0_0検索データ">[4]営業収益!#REF!</definedName>
    <definedName name="_32_0脚注12_AMOU" localSheetId="3">#REF!</definedName>
    <definedName name="_32_0脚注12_AMOU">#REF!</definedName>
    <definedName name="_33_1">#REF!</definedName>
    <definedName name="_33_80G">#REF!</definedName>
    <definedName name="_34_35D">#REF!</definedName>
    <definedName name="_35_0409融資2部">#REF!</definedName>
    <definedName name="_35_43B">#REF!</definedName>
    <definedName name="_35D">#REF!</definedName>
    <definedName name="_36_80G">#REF!</definedName>
    <definedName name="_37RESI_PREM">#REF!</definedName>
    <definedName name="_39検索データ">#REF!</definedName>
    <definedName name="_40_0検索データ">#REF!</definedName>
    <definedName name="_41検索データ" localSheetId="3">[4]営業収益!#REF!</definedName>
    <definedName name="_41検索データ">[4]営業収益!#REF!</definedName>
    <definedName name="_43B" localSheetId="3">#REF!</definedName>
    <definedName name="_43B">#REF!</definedName>
    <definedName name="_43科目3_AMOU">#REF!</definedName>
    <definedName name="_45_0科目3_AMOU">#REF!</definedName>
    <definedName name="_45脚注12_AMOU">#REF!</definedName>
    <definedName name="_4脚注12_ACCOU">#REF!</definedName>
    <definedName name="_4脚注12_OPTI">#REF!</definedName>
    <definedName name="_5_0脚注12_ACCOU">#REF!</definedName>
    <definedName name="_5_114債権残抜き出し">#REF!</definedName>
    <definedName name="_50_0脚注12_AMOU">#REF!</definedName>
    <definedName name="_51_1">#REF!</definedName>
    <definedName name="_54_35D">#REF!</definedName>
    <definedName name="_57_43B">#REF!</definedName>
    <definedName name="_6_0_0検索データ" localSheetId="3">[4]営業収益!#REF!</definedName>
    <definedName name="_6_0_0検索データ">[4]営業収益!#REF!</definedName>
    <definedName name="_6_0脚注12_OPTI" localSheetId="3">#REF!</definedName>
    <definedName name="_6_0脚注12_OPTI">#REF!</definedName>
    <definedName name="_60_80G">#REF!</definedName>
    <definedName name="_63RESI_PREM">#REF!</definedName>
    <definedName name="_68検索データ">#REF!</definedName>
    <definedName name="_7_0409融資2部">#REF!</definedName>
    <definedName name="_73検索データ" localSheetId="3">[4]営業収益!#REF!</definedName>
    <definedName name="_73検索データ">[4]営業収益!#REF!</definedName>
    <definedName name="_78科目3_AMOU" localSheetId="3">#REF!</definedName>
    <definedName name="_78科目3_AMOU">#REF!</definedName>
    <definedName name="_8_0検索データ">#REF!</definedName>
    <definedName name="_80G">#REF!</definedName>
    <definedName name="_83脚注12_AMOU">#REF!</definedName>
    <definedName name="_8脚注12_OPTI">#REF!</definedName>
    <definedName name="_9_0科目3_AMOU">#REF!</definedName>
    <definedName name="_A65537">#REF!</definedName>
    <definedName name="_AGG10">#REF!</definedName>
    <definedName name="_AGG10_24">NA()</definedName>
    <definedName name="_AGG10_25">NA()</definedName>
    <definedName name="_AGG10_26">NA()</definedName>
    <definedName name="_Agg12" localSheetId="3">#REF!</definedName>
    <definedName name="_Agg12">#REF!</definedName>
    <definedName name="_Agg20">#REF!</definedName>
    <definedName name="_Agg40">#REF!</definedName>
    <definedName name="_Agg6">#REF!</definedName>
    <definedName name="_BAL1">#REF!</definedName>
    <definedName name="_bit3040">#REF!</definedName>
    <definedName name="_BIT6070">#REF!</definedName>
    <definedName name="_bit8525">#REF!</definedName>
    <definedName name="_C">#REF!</definedName>
    <definedName name="_CAN112">13.42</definedName>
    <definedName name="_CAN113">12.98</definedName>
    <definedName name="_CAN117">12.7</definedName>
    <definedName name="_CAN118">13.27</definedName>
    <definedName name="_CAN120">11.72</definedName>
    <definedName name="_CAN210">10.38</definedName>
    <definedName name="_CAN211">10.58</definedName>
    <definedName name="_CAN213">10.56</definedName>
    <definedName name="_CAN215">10.22</definedName>
    <definedName name="_CAN216">9.61</definedName>
    <definedName name="_CAN217">10.47</definedName>
    <definedName name="_CAN219">10.91</definedName>
    <definedName name="_CAN220">11.09</definedName>
    <definedName name="_CAN221">11.25</definedName>
    <definedName name="_CAN222">10.17</definedName>
    <definedName name="_CAN223">9.89</definedName>
    <definedName name="_CAN230">10.79</definedName>
    <definedName name="_can421">40.2</definedName>
    <definedName name="_can422">41.57</definedName>
    <definedName name="_can423">43.9</definedName>
    <definedName name="_can424">41.19</definedName>
    <definedName name="_can425">42.81</definedName>
    <definedName name="_can426">40.77</definedName>
    <definedName name="_can427">40.92</definedName>
    <definedName name="_can428">39.29</definedName>
    <definedName name="_can429">45.19</definedName>
    <definedName name="_can430">40.73</definedName>
    <definedName name="_can431">42.52</definedName>
    <definedName name="_can432">42.53</definedName>
    <definedName name="_can433">43.69</definedName>
    <definedName name="_can434">40.43</definedName>
    <definedName name="_can435">43.3</definedName>
    <definedName name="_CAN458" localSheetId="3">[11]PROCTOR!#REF!</definedName>
    <definedName name="_CAN458">[11]PROCTOR!#REF!</definedName>
    <definedName name="_CAN486" localSheetId="3">[11]PROCTOR!#REF!</definedName>
    <definedName name="_CAN486">[11]PROCTOR!#REF!</definedName>
    <definedName name="_CAN487">[11]PROCTOR!#REF!</definedName>
    <definedName name="_CAN488">[11]PROCTOR!#REF!</definedName>
    <definedName name="_CAN489">[11]PROCTOR!#REF!</definedName>
    <definedName name="_CAN490">[11]PROCTOR!#REF!</definedName>
    <definedName name="_CAN491">[11]PROCTOR!#REF!</definedName>
    <definedName name="_CAN492">[11]PROCTOR!#REF!</definedName>
    <definedName name="_CAN493">[11]PROCTOR!#REF!</definedName>
    <definedName name="_CAN494">[11]PROCTOR!#REF!</definedName>
    <definedName name="_CAN495">[11]PROCTOR!#REF!</definedName>
    <definedName name="_CAN496">[11]PROCTOR!#REF!</definedName>
    <definedName name="_CAN497">[11]PROCTOR!#REF!</definedName>
    <definedName name="_CAN498">[11]PROCTOR!#REF!</definedName>
    <definedName name="_CAN499">[11]PROCTOR!#REF!</definedName>
    <definedName name="_CAN500">[11]PROCTOR!#REF!</definedName>
    <definedName name="_cra10" localSheetId="3">#REF!</definedName>
    <definedName name="_cra10">#REF!</definedName>
    <definedName name="_cra11">#REF!</definedName>
    <definedName name="_cra12">#REF!</definedName>
    <definedName name="_cra13">#REF!</definedName>
    <definedName name="_cra20">#REF!</definedName>
    <definedName name="_cra22">#REF!</definedName>
    <definedName name="_cra25">#REF!</definedName>
    <definedName name="_cra26">#REF!</definedName>
    <definedName name="_cra40">#REF!</definedName>
    <definedName name="_cra45">#REF!</definedName>
    <definedName name="_cra50">#REF!</definedName>
    <definedName name="_cra6">#REF!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2">#REF!</definedName>
    <definedName name="_DAT43">#REF!</definedName>
    <definedName name="_DAT44">#REF!</definedName>
    <definedName name="_DAT45">#REF!</definedName>
    <definedName name="_DAT46">#REF!</definedName>
    <definedName name="_DAT47">#REF!</definedName>
    <definedName name="_DAT48">#REF!</definedName>
    <definedName name="_DAT49">#REF!</definedName>
    <definedName name="_DAT5">#REF!</definedName>
    <definedName name="_DAT50">#REF!</definedName>
    <definedName name="_DAT51">#REF!</definedName>
    <definedName name="_DAT52">#REF!</definedName>
    <definedName name="_DAT53">#REF!</definedName>
    <definedName name="_DAT54">#REF!</definedName>
    <definedName name="_DAT55">#REF!</definedName>
    <definedName name="_DAT56">#REF!</definedName>
    <definedName name="_DAT57">#REF!</definedName>
    <definedName name="_DAT6">#REF!</definedName>
    <definedName name="_DAT7">#REF!</definedName>
    <definedName name="_DAT8">#REF!</definedName>
    <definedName name="_DAT9">#REF!</definedName>
    <definedName name="_DET1">[5]Basicrates!$D$39</definedName>
    <definedName name="_ESC1" localSheetId="3">#REF!</definedName>
    <definedName name="_ESC1">#REF!</definedName>
    <definedName name="_FEL1">[5]Basicrates!$D$90</definedName>
    <definedName name="_Fill" localSheetId="3" hidden="1">[19]BHANDUP!#REF!</definedName>
    <definedName name="_Fill" hidden="1">[19]BHANDUP!#REF!</definedName>
    <definedName name="_Fill1" localSheetId="3" hidden="1">[20]BHANDUP!#REF!</definedName>
    <definedName name="_Fill1" hidden="1">[20]BHANDUP!#REF!</definedName>
    <definedName name="_GEL1">NA()</definedName>
    <definedName name="_GEN125">NA()</definedName>
    <definedName name="_GEN250" localSheetId="3">#REF!</definedName>
    <definedName name="_GEN250">#REF!</definedName>
    <definedName name="_GEN63">#REF!</definedName>
    <definedName name="_GSRATES_1">"CT30000120021231        "</definedName>
    <definedName name="_GSRATES_10">"CF3000012002123120020331"</definedName>
    <definedName name="_GSRATES_2">"CT30000120031231        "</definedName>
    <definedName name="_GSRATES_3">"CT30000120040331        "</definedName>
    <definedName name="_GSRATES_4">"CF3000012004033120030331"</definedName>
    <definedName name="_GSRATES_5">"CF3000012002093020020331"</definedName>
    <definedName name="_GSRATES_6">"CF3000012003123120030331"</definedName>
    <definedName name="_GSRATES_7">"CT300001Latest          "</definedName>
    <definedName name="_GSRATES_8">"CT300001Latest          "</definedName>
    <definedName name="_GSRATES_9">"CF3000012002123120020331"</definedName>
    <definedName name="_GSRATES_COUNT">10</definedName>
    <definedName name="_HBG10">[5]Basicrates!$F$13</definedName>
    <definedName name="_HBG12">[5]Basicrates!$F$12</definedName>
    <definedName name="_HBG25">[5]Basicrates!$F$10</definedName>
    <definedName name="_HBG40">[5]Basicrates!$F$9</definedName>
    <definedName name="_HBG41">[8]Basicrates!$F$9</definedName>
    <definedName name="_HBG41_12">NA()</definedName>
    <definedName name="_HBG41_7">NA()</definedName>
    <definedName name="_HBG41_8">NA()</definedName>
    <definedName name="_HBG50">[5]Basicrates!$F$8</definedName>
    <definedName name="_HBG6">[5]Basicrates!$F$14</definedName>
    <definedName name="_IV65537" localSheetId="3">'[7]Steel-Circular'!#REF!</definedName>
    <definedName name="_IV65537">'[7]Steel-Circular'!#REF!</definedName>
    <definedName name="_jUL2005" localSheetId="3" hidden="1">{#N/A,#N/A,FALSE,"Aging Summary";#N/A,#N/A,FALSE,"Ratio Analysis";#N/A,#N/A,FALSE,"Test 120 Day Accts";#N/A,#N/A,FALSE,"Tickmarks"}</definedName>
    <definedName name="_jUL2005" hidden="1">{#N/A,#N/A,FALSE,"Aging Summary";#N/A,#N/A,FALSE,"Ratio Analysis";#N/A,#N/A,FALSE,"Test 120 Day Accts";#N/A,#N/A,FALSE,"Tickmarks"}</definedName>
    <definedName name="_Key1" localSheetId="3" hidden="1">#REF!</definedName>
    <definedName name="_Key1" hidden="1">#REF!</definedName>
    <definedName name="_Key2" hidden="1">#REF!</definedName>
    <definedName name="_LB1">#REF!</definedName>
    <definedName name="_LB2">#REF!</definedName>
    <definedName name="_ll17">#REF!</definedName>
    <definedName name="_MG1">[5]Basicrates!$D$132</definedName>
    <definedName name="_Mzd1">[5]Basicrates!$D$158</definedName>
    <definedName name="_np3">'[9]Material '!$G$50</definedName>
    <definedName name="_oc1">[21]Sensitivities!$F$7</definedName>
    <definedName name="_OP2">[5]Basicrates!$D$152</definedName>
    <definedName name="_Order1" hidden="1">255</definedName>
    <definedName name="_Order2" hidden="1">255</definedName>
    <definedName name="_PAG2">!$A$73:$E$140</definedName>
    <definedName name="_Parse_In" localSheetId="3" hidden="1">#REF!</definedName>
    <definedName name="_Parse_In" hidden="1">#REF!</definedName>
    <definedName name="_Parse_Out" hidden="1">#REF!</definedName>
    <definedName name="_pd1">#REF!</definedName>
    <definedName name="_pd2">#REF!</definedName>
    <definedName name="_PM1">#REF!</definedName>
    <definedName name="_PM2">#REF!</definedName>
    <definedName name="_PPRA1..D60_G_E">#REF!</definedName>
    <definedName name="_PPRA1..L60_G_E">#REF!</definedName>
    <definedName name="_PPRA1..L61_G">#REF!</definedName>
    <definedName name="_PPRA1..L61_G_E">#REF!</definedName>
    <definedName name="_PPRA62..D121_G">#REF!</definedName>
    <definedName name="_PPRA62..L121_G">#REF!</definedName>
    <definedName name="_ｑ部課つき作成">#REF!</definedName>
    <definedName name="_RM1">#REF!</definedName>
    <definedName name="_RM2">#REF!</definedName>
    <definedName name="_RM3">#REF!</definedName>
    <definedName name="_ROI1">#REF!</definedName>
    <definedName name="_ROI2">'[13]#REF'!$A$46:$I$59</definedName>
    <definedName name="_RSE2">[14]CMA_Calculations!$H$125</definedName>
    <definedName name="_Sort" localSheetId="3" hidden="1">#REF!</definedName>
    <definedName name="_Sort" hidden="1">#REF!</definedName>
    <definedName name="_std1">'[15]132417'!$A$11:$Q$33</definedName>
    <definedName name="_SUM1" localSheetId="3">#REF!</definedName>
    <definedName name="_SUM1">#REF!</definedName>
    <definedName name="_Table2_In1" localSheetId="3" hidden="1">[22]CEP99!#REF!</definedName>
    <definedName name="_Table2_In1" hidden="1">[22]CEP99!#REF!</definedName>
    <definedName name="_Table2_In2" localSheetId="3" hidden="1">[22]CEP99!#REF!</definedName>
    <definedName name="_Table2_In2" hidden="1">[22]CEP99!#REF!</definedName>
    <definedName name="_Table2_Out" hidden="1">[22]CEP99!#REF!</definedName>
    <definedName name="_tf1">[23]Intro!$J$140</definedName>
    <definedName name="_tf2">[23]Intro!$J$142</definedName>
    <definedName name="_tf3">[23]Intro!$J$148</definedName>
    <definedName name="_tf4">[23]Intro!$J$150</definedName>
    <definedName name="_tfd1">[23]Intro!$L$141</definedName>
    <definedName name="_tfd2">[23]Intro!$L$143</definedName>
    <definedName name="_tfd3">[23]Intro!$L$147</definedName>
    <definedName name="_tfd4">[23]Intro!$L$149</definedName>
    <definedName name="_TOT1" localSheetId="3">#REF!</definedName>
    <definedName name="_TOT1">#REF!</definedName>
    <definedName name="_TOT2">#REF!</definedName>
    <definedName name="_TP1">[17]TP1!$A$108:$BF$125</definedName>
    <definedName name="_tr1">[23]Intro!$C$140</definedName>
    <definedName name="_tr1800" localSheetId="3">[24]Summary!#REF!</definedName>
    <definedName name="_tr1800">[24]Summary!#REF!</definedName>
    <definedName name="_tr2">[23]Intro!$C$142</definedName>
    <definedName name="_tr3">[23]Intro!$C$150</definedName>
    <definedName name="_tr6001" localSheetId="3">[24]Summary!#REF!</definedName>
    <definedName name="_tr6001">[24]Summary!#REF!</definedName>
    <definedName name="_tr900" localSheetId="3">[24]Summary!#REF!</definedName>
    <definedName name="_tr900">[24]Summary!#REF!</definedName>
    <definedName name="_trd1">[23]Intro!$B$140</definedName>
    <definedName name="_trd2">[23]Intro!$B$142</definedName>
    <definedName name="_trd3">[23]Intro!$B$148</definedName>
    <definedName name="_VEH1" localSheetId="3">#REF!</definedName>
    <definedName name="_VEH1">#REF!</definedName>
    <definedName name="_VEH2">#REF!</definedName>
    <definedName name="_WCDC1..J60_">#REF!</definedName>
    <definedName name="_WCDC1..J61_">#REF!</definedName>
    <definedName name="_WCDC62..J121_">#REF!</definedName>
    <definedName name="_WCDE1..L60_">#REF!</definedName>
    <definedName name="_WCDE62..L121_">#REF!</definedName>
    <definedName name="_WCHC1..J60_">#REF!</definedName>
    <definedName name="_WCHC1..J61_">#REF!</definedName>
    <definedName name="_WCHC62..J121_">#REF!</definedName>
    <definedName name="_WCHE1..L60_">#REF!</definedName>
    <definedName name="_WCHE62..L121_">#REF!</definedName>
    <definedName name="_WD2">[5]Basicrates!$D$131</definedName>
    <definedName name="_x1" localSheetId="3">[25]Summary!#REF!</definedName>
    <definedName name="_x1">[25]Summary!#REF!</definedName>
    <definedName name="《_投資有価証券の時価について__" localSheetId="3">#REF!</definedName>
    <definedName name="《_投資有価証券の時価について__">#REF!</definedName>
    <definedName name="・・・">#REF!</definedName>
    <definedName name="a">#REF!</definedName>
    <definedName name="A.R">#REF!</definedName>
    <definedName name="aa">'[26]UNP-NCW '!$F$17</definedName>
    <definedName name="AA." localSheetId="3">{"'Sheet1'!$A$4386:$N$4591"}</definedName>
    <definedName name="AA.">{"'Sheet1'!$A$4386:$N$4591"}</definedName>
    <definedName name="AAA"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_DOCTOPS">"AAA_SET"</definedName>
    <definedName name="AAA_duser">"OFF"</definedName>
    <definedName name="AAAA" localSheetId="3" hidden="1">{"form-D1",#N/A,FALSE,"FORM-D1";"form-D1_amt",#N/A,FALSE,"FORM-D1"}</definedName>
    <definedName name="AAAA" hidden="1">{"form-D1",#N/A,FALSE,"FORM-D1";"form-D1_amt",#N/A,FALSE,"FORM-D1"}</definedName>
    <definedName name="aaaaaaaaaaa">[1]Sheet2!#REF!</definedName>
    <definedName name="AAB_Addin5">"AAB_Description for addin 5,Description for addin 5,Description for addin 5,Description for addin 5,Description for addin 5,Description for addin 5"</definedName>
    <definedName name="AAB_GSPPG">"AAB_Goldman Sachs PPG Chart Utilities 1.0g"</definedName>
    <definedName name="ab" localSheetId="3">#REF!</definedName>
    <definedName name="ab">#REF!</definedName>
    <definedName name="abc">'[27]AoR Finishing'!$J$309</definedName>
    <definedName name="ABCD">'[28]Back_Cal_for OMC'!$A$42:$B$45</definedName>
    <definedName name="abg" localSheetId="3">'[26]UNP-NCW '!#REF!</definedName>
    <definedName name="abg">'[26]UNP-NCW '!#REF!</definedName>
    <definedName name="ABNORMAL" localSheetId="3">[12]Sheet1!#REF!</definedName>
    <definedName name="ABNORMAL">[12]Sheet1!#REF!</definedName>
    <definedName name="abstract">'[29]Rate Analysis'!$G$154</definedName>
    <definedName name="abx" localSheetId="3">#REF!</definedName>
    <definedName name="abx">#REF!</definedName>
    <definedName name="AC170CM">[5]Basicrates!$D$133</definedName>
    <definedName name="Access_Button">"SFAS131_9803__Export_List"</definedName>
    <definedName name="Access_Button1">"SFAS131_9803__Export_List"</definedName>
    <definedName name="AccessDatabase">"D:\ICN R&amp;D_Behammer\NAS Project\Orig. NAS yearly project volume_FY0405.mdb"</definedName>
    <definedName name="Account_Balance" localSheetId="3">#REF!</definedName>
    <definedName name="Account_Balance">#REF!</definedName>
    <definedName name="Accrual_Info___Current">#REF!</definedName>
    <definedName name="Accrual_Info___Month_End">#REF!</definedName>
    <definedName name="actual">#REF!</definedName>
    <definedName name="Actual_year">#REF!</definedName>
    <definedName name="ADANGAMARBLE_FLRING">#REF!</definedName>
    <definedName name="adarsh">#REF!</definedName>
    <definedName name="add">[8]Basicrates!$F$8</definedName>
    <definedName name="add_12">NA()</definedName>
    <definedName name="add_7">NA()</definedName>
    <definedName name="add_8">NA()</definedName>
    <definedName name="Admix" localSheetId="3">#REF!</definedName>
    <definedName name="Admix">#REF!</definedName>
    <definedName name="Admix_24">NA()</definedName>
    <definedName name="Admix_7">NA()</definedName>
    <definedName name="Admixture">'[30]LOCAL RATES'!$H$45</definedName>
    <definedName name="Admixture_12">NA()</definedName>
    <definedName name="Admixture_7">NA()</definedName>
    <definedName name="Admixture_8">NA()</definedName>
    <definedName name="ADR" localSheetId="3">#REF!</definedName>
    <definedName name="ADR">#REF!</definedName>
    <definedName name="Adv" localSheetId="3">#REF!</definedName>
    <definedName name="Adv">#REF!</definedName>
    <definedName name="Advance">[31]TB!$V$2:$X$13</definedName>
    <definedName name="afc">'[32]Cost Breakup Depreciation&amp; Tax'!$C$14</definedName>
    <definedName name="AFFIL">'[33]YE-SW2'!$IM$8159</definedName>
    <definedName name="ageing" localSheetId="3">#REF!</definedName>
    <definedName name="ageing">#REF!</definedName>
    <definedName name="agg">'[34]Abs PMRL'!$B$210</definedName>
    <definedName name="aggr10" localSheetId="3">#REF!</definedName>
    <definedName name="aggr10">#REF!</definedName>
    <definedName name="aggr11">#REF!</definedName>
    <definedName name="aggr13">#REF!</definedName>
    <definedName name="aggr2">#REF!</definedName>
    <definedName name="aggr2.36">#REF!</definedName>
    <definedName name="aggr20">#REF!</definedName>
    <definedName name="aggr22">#REF!</definedName>
    <definedName name="aggr26">#REF!</definedName>
    <definedName name="aggr40">#REF!</definedName>
    <definedName name="aggr53">#REF!</definedName>
    <definedName name="aggr6">#REF!</definedName>
    <definedName name="aggr63">#REF!</definedName>
    <definedName name="AGING">#REF!</definedName>
    <definedName name="aging_Analysis" localSheetId="3" hidden="1">{#N/A,#N/A,FALSE,"Aging Summary";#N/A,#N/A,FALSE,"Ratio Analysis";#N/A,#N/A,FALSE,"Test 120 Day Accts";#N/A,#N/A,FALSE,"Tickmarks"}</definedName>
    <definedName name="aging_Analysis" hidden="1">{#N/A,#N/A,FALSE,"Aging Summary";#N/A,#N/A,FALSE,"Ratio Analysis";#N/A,#N/A,FALSE,"Test 120 Day Accts";#N/A,#N/A,FALSE,"Tickmarks"}</definedName>
    <definedName name="Aging_percent">'[35]Statistics {pbc}'!$A$13:$G$13,'[35]Statistics {pbc}'!$A$22:$G$26</definedName>
    <definedName name="Agr12mm">'[30]LOCAL RATES'!$H$29</definedName>
    <definedName name="Agr12mm_12">NA()</definedName>
    <definedName name="Agr12mm_7">NA()</definedName>
    <definedName name="Agr12mm_8">NA()</definedName>
    <definedName name="Agr20mm">'[30]LOCAL RATES'!$H$28</definedName>
    <definedName name="Agr20mm_12">NA()</definedName>
    <definedName name="Agr20mm_7">NA()</definedName>
    <definedName name="Agr20mm_8">NA()</definedName>
    <definedName name="Agr40mm">'[30]LOCAL RATES'!$H$27</definedName>
    <definedName name="Agr40mm_12">NA()</definedName>
    <definedName name="Agr40mm_7">NA()</definedName>
    <definedName name="Agr40mm_8">NA()</definedName>
    <definedName name="AGROMAN_ISOLUX" localSheetId="3">#REF!</definedName>
    <definedName name="AGROMAN_ISOLUX">#REF!</definedName>
    <definedName name="agrr10">#REF!</definedName>
    <definedName name="agrr63mm">#REF!</definedName>
    <definedName name="AKGOH">#REF!</definedName>
    <definedName name="al" localSheetId="3" hidden="1">{"Execavation",#N/A,FALSE,"furniture (employer)"}</definedName>
    <definedName name="al" hidden="1">{"Execavation",#N/A,FALSE,"furniture (employer)"}</definedName>
    <definedName name="AL_DOOR" localSheetId="3">#REF!</definedName>
    <definedName name="AL_DOOR">#REF!</definedName>
    <definedName name="AL_WINDOW">#REF!</definedName>
    <definedName name="alfa">#REF!</definedName>
    <definedName name="all">#REF!</definedName>
    <definedName name="Allowance_to_Receivables">'[35]Statistics {pbc}'!$A$2:$G$2,'[35]Statistics {pbc}'!$A$9:$G$9</definedName>
    <definedName name="Allowance_to_Sales">'[35]Statistics {pbc}'!$A$2:$G$2,'[35]Statistics {pbc}'!$A$10:$G$10</definedName>
    <definedName name="ALPHA_P_M">[36]関係会社貸付金データ!$D$7</definedName>
    <definedName name="ALPHA_P_Q">[36]関係会社貸付金データ!$D$20</definedName>
    <definedName name="ALPHA_P2_M">'[37]末残計画(四半期ベース)'!$F$145</definedName>
    <definedName name="ALPHA_P2_Q">'[37]末残計画(四半期ベース)'!$G$145</definedName>
    <definedName name="ALPHA_PX_M">[36]関係会社貸付金データ!$D$7</definedName>
    <definedName name="ALPHA_PX_Q">[36]関係会社貸付金データ!$D$32</definedName>
    <definedName name="ALPHA_PX2_M">'[37]末残計画(四半期ベース)'!$F$141</definedName>
    <definedName name="ALPHA_PX2_Q">'[37]末残計画(四半期ベース)'!$G$141</definedName>
    <definedName name="ALPHA_PY_M">[36]関係会社貸付金データ!$D$9</definedName>
    <definedName name="ALPHA_PY_Q">[36]関係会社貸付金データ!$D$34</definedName>
    <definedName name="ALPHA_PY2_M">'[37]末残計画(四半期ベース)'!$F$143</definedName>
    <definedName name="ALPHA_PY2_Q">'[37]末残計画(四半期ベース)'!$G$143</definedName>
    <definedName name="ALPHA_R_M">[36]関係会社貸付金データ!$D$8</definedName>
    <definedName name="ALPHA_R_Q">[36]関係会社貸付金データ!$D$21</definedName>
    <definedName name="ALPHA_R2_M">'[37]末残計画(四半期ベース)'!$F$146</definedName>
    <definedName name="ALPHA_R2_Q">'[37]末残計画(四半期ベース)'!$G$146</definedName>
    <definedName name="ALPHA_RX_M">[36]関係会社貸付金データ!$D$8</definedName>
    <definedName name="ALPHA_RX_Q">[36]関係会社貸付金データ!$D$33</definedName>
    <definedName name="ALPHA_RX2_M">'[37]末残計画(四半期ベース)'!$F$142</definedName>
    <definedName name="ALPHA_RX2_Q">'[37]末残計画(四半期ベース)'!$G$142</definedName>
    <definedName name="ALPHA_RY_M">[36]関係会社貸付金データ!$D$10</definedName>
    <definedName name="ALPHA_RY_Q">[36]関係会社貸付金データ!$D$35</definedName>
    <definedName name="ALPHA_RY2_M">'[37]末残計画(四半期ベース)'!$F$144</definedName>
    <definedName name="ALPHA_RY2_Q">'[37]末残計画(四半期ベース)'!$G$144</definedName>
    <definedName name="Aluminium_Work" localSheetId="3">#REF!</definedName>
    <definedName name="Aluminium_Work">#REF!</definedName>
    <definedName name="amit" localSheetId="3" hidden="1">{"form-D1",#N/A,FALSE,"FORM-D1";"form-D1_amt",#N/A,FALSE,"FORM-D1"}</definedName>
    <definedName name="amit" hidden="1">{"form-D1",#N/A,FALSE,"FORM-D1";"form-D1_amt",#N/A,FALSE,"FORM-D1"}</definedName>
    <definedName name="amitt">'[12]BOD PL NEW'!$D$11</definedName>
    <definedName name="Amountunit" localSheetId="3">#REF!</definedName>
    <definedName name="Amountunit">#REF!</definedName>
    <definedName name="Analysis">#REF!</definedName>
    <definedName name="anscount">1</definedName>
    <definedName name="ANTITERMITE">#REF!</definedName>
    <definedName name="ap">#REF!</definedName>
    <definedName name="approachslab">#REF!</definedName>
    <definedName name="appx" localSheetId="3">{"'Sheet1'!$A$4386:$N$4591"}</definedName>
    <definedName name="appx">{"'Sheet1'!$A$4386:$N$4591"}</definedName>
    <definedName name="apronarea">#REF!</definedName>
    <definedName name="APSUMMARY" localSheetId="3">#REF!</definedName>
    <definedName name="APSUMMARY">#REF!</definedName>
    <definedName name="ARA_Threshold">#REF!</definedName>
    <definedName name="Areadeimpresión">[38]TESORERIA!$A$1:$D$65536</definedName>
    <definedName name="ARP_Threshold" localSheetId="3">#REF!</definedName>
    <definedName name="ARP_Threshold">#REF!</definedName>
    <definedName name="as" localSheetId="3">'[28]Back_Cal_for OMC'!#REF!</definedName>
    <definedName name="as">'[28]Back_Cal_for OMC'!#REF!</definedName>
    <definedName name="AS2DocOpenMode" hidden="1">"AS2DocumentEdit"</definedName>
    <definedName name="AS2HasNoAutoHeaderFooter">" "</definedName>
    <definedName name="AS2NamedRange">5</definedName>
    <definedName name="AS2ReportLS">1</definedName>
    <definedName name="AS2StaticLS" localSheetId="3" hidden="1">#REF!</definedName>
    <definedName name="AS2StaticLS" hidden="1">#REF!</definedName>
    <definedName name="AS2SyncStepLS">0</definedName>
    <definedName name="AS2TickmarkLS" localSheetId="3" hidden="1">#REF!</definedName>
    <definedName name="AS2TickmarkLS" hidden="1">#REF!</definedName>
    <definedName name="AS2VersionLS">300</definedName>
    <definedName name="asas" localSheetId="3">#REF!</definedName>
    <definedName name="asas">#REF!</definedName>
    <definedName name="asi">#REF!</definedName>
    <definedName name="ASIA為替" localSheetId="3">[39]AFFI内訳!#REF!</definedName>
    <definedName name="ASIA為替">[39]AFFI内訳!#REF!</definedName>
    <definedName name="Asset1">[40]Assets!$A$30:$IV$30</definedName>
    <definedName name="ASSETS" localSheetId="3">#REF!</definedName>
    <definedName name="ASSETS">#REF!</definedName>
    <definedName name="Auditoría">[41]LISTAS!$V$2:$V$4</definedName>
    <definedName name="AUTO_FINANCE" localSheetId="3">#REF!</definedName>
    <definedName name="AUTO_FINANCE">#REF!</definedName>
    <definedName name="AUTO_P_M">[36]関係会社貸付金データ!$D$10</definedName>
    <definedName name="AUTO_P_Q">[36]関係会社貸付金データ!$D$23</definedName>
    <definedName name="AUTO_P2_M">'[37]末残計画(四半期ベース)'!$F$329</definedName>
    <definedName name="AUTO_P2_Q">'[37]末残計画(四半期ベース)'!$G$329</definedName>
    <definedName name="AUTO_PX_M">[36]関係会社貸付金データ!$D$14</definedName>
    <definedName name="AUTO_PX_Q">[36]関係会社貸付金データ!$D$39</definedName>
    <definedName name="AUTO_PX2_M">'[37]末残計画(四半期ベース)'!$F$325</definedName>
    <definedName name="AUTO_PX2_Q">'[37]末残計画(四半期ベース)'!$G$325</definedName>
    <definedName name="AUTO_PY_M">[36]関係会社貸付金データ!$D$16</definedName>
    <definedName name="AUTO_PY_Q">[36]関係会社貸付金データ!$D$41</definedName>
    <definedName name="AUTO_PY2_M">'[37]末残計画(四半期ベース)'!$F$327</definedName>
    <definedName name="AUTO_PY2_Q">'[37]末残計画(四半期ベース)'!$G$327</definedName>
    <definedName name="AUTO_R_M">[36]関係会社貸付金データ!$D$11</definedName>
    <definedName name="AUTO_R_Q">[36]関係会社貸付金データ!$D$24</definedName>
    <definedName name="AUTO_R2_M">'[37]末残計画(四半期ベース)'!$F$330</definedName>
    <definedName name="AUTO_R2_Q">'[37]末残計画(四半期ベース)'!$G$330</definedName>
    <definedName name="AUTO_RX_M">[36]関係会社貸付金データ!$D$15</definedName>
    <definedName name="AUTO_RX_Q">[36]関係会社貸付金データ!$D$40</definedName>
    <definedName name="AUTO_RX2_M">'[37]末残計画(四半期ベース)'!$F$326</definedName>
    <definedName name="AUTO_RX2_Q">'[37]末残計画(四半期ベース)'!$G$326</definedName>
    <definedName name="AUTO_RY_M">[36]関係会社貸付金データ!$D$17</definedName>
    <definedName name="AUTO_RY_Q">[36]関係会社貸付金データ!$D$42</definedName>
    <definedName name="AUTO_RY2_M">'[37]末残計画(四半期ベース)'!$F$328</definedName>
    <definedName name="AUTO_RY2_Q">'[37]末残計画(四半期ベース)'!$G$328</definedName>
    <definedName name="AVALES">[41]LISTAS!$T$2:$T$5</definedName>
    <definedName name="avi" localSheetId="3" hidden="1">{"form-D1",#N/A,FALSE,"FORM-D1";"form-D1_amt",#N/A,FALSE,"FORM-D1"}</definedName>
    <definedName name="avi" hidden="1">{"form-D1",#N/A,FALSE,"FORM-D1";"form-D1_amt",#N/A,FALSE,"FORM-D1"}</definedName>
    <definedName name="b" localSheetId="3">#REF!</definedName>
    <definedName name="b">#REF!</definedName>
    <definedName name="B2各種ﾃﾞｰﾀｰ統合">#REF!</definedName>
    <definedName name="baicstr">#REF!</definedName>
    <definedName name="bal">#REF!</definedName>
    <definedName name="BALAAA">#REF!</definedName>
    <definedName name="BALANCE">#REF!</definedName>
    <definedName name="BALANCE_SHEET">#REF!</definedName>
    <definedName name="ballies">'[9]Material '!$G$31</definedName>
    <definedName name="bas" localSheetId="3">'[42]A.O.R r1Str'!#REF!</definedName>
    <definedName name="bas">'[42]A.O.R r1Str'!#REF!</definedName>
    <definedName name="basf" localSheetId="3">#REF!</definedName>
    <definedName name="basf">#REF!</definedName>
    <definedName name="basi">#REF!</definedName>
    <definedName name="Basic">#REF!</definedName>
    <definedName name="Basic_amount">#REF!</definedName>
    <definedName name="Basic_Tower_A">#REF!</definedName>
    <definedName name="Basic5fini">#REF!</definedName>
    <definedName name="Basic5str">#REF!</definedName>
    <definedName name="Basic6fini">#REF!</definedName>
    <definedName name="Basic6str">#REF!</definedName>
    <definedName name="basicfin">#REF!</definedName>
    <definedName name="Basicoverall">#REF!</definedName>
    <definedName name="basistr">#REF!</definedName>
    <definedName name="bb" localSheetId="3">[43]ANALYSIS!#REF!</definedName>
    <definedName name="bb">[43]ANALYSIS!#REF!</definedName>
    <definedName name="bbbb">[44]COST!$A$1:$G$52</definedName>
    <definedName name="BBM" localSheetId="3">#REF!</definedName>
    <definedName name="BBM">#REF!</definedName>
    <definedName name="BBoiler" localSheetId="3">[45]Machinery!#REF!</definedName>
    <definedName name="BBoiler">[45]Machinery!#REF!</definedName>
    <definedName name="bboiler_24">NA()</definedName>
    <definedName name="bboiler_7">NA()</definedName>
    <definedName name="bc" localSheetId="3">'[46]Wearing Course'!#REF!</definedName>
    <definedName name="bc">'[46]Wearing Course'!#REF!</definedName>
    <definedName name="bc_1">NA()</definedName>
    <definedName name="bc_12">NA()</definedName>
    <definedName name="bc_23">NA()</definedName>
    <definedName name="bc_24">NA()</definedName>
    <definedName name="bc_4">NA()</definedName>
    <definedName name="bc_5">NA()</definedName>
    <definedName name="bc_6">NA()</definedName>
    <definedName name="bc_7">NA()</definedName>
    <definedName name="bc_8">NA()</definedName>
    <definedName name="bcd">'[27]AoR Finishing'!$J$309</definedName>
    <definedName name="bd" localSheetId="3">#REF!</definedName>
    <definedName name="bd">#REF!</definedName>
    <definedName name="BENCHING_HARDROCK">#REF!</definedName>
    <definedName name="bf">#REF!</definedName>
    <definedName name="BG_1">[47]DATA_PILE_BG!$A$3:$HF$5</definedName>
    <definedName name="BG_2">[47]DATA_PILE_BG!$B$9:$DQ$11</definedName>
    <definedName name="BG_Del">15</definedName>
    <definedName name="BG_Ins">4</definedName>
    <definedName name="BG_Mod">6</definedName>
    <definedName name="bhistee" localSheetId="3">#REF!</definedName>
    <definedName name="bhistee">#REF!</definedName>
    <definedName name="bhisti">#REF!</definedName>
    <definedName name="Bindingwire">'[30]LOCAL RATES'!$H$18</definedName>
    <definedName name="Bindingwire_12">NA()</definedName>
    <definedName name="Bindingwire_7">NA()</definedName>
    <definedName name="Bindingwire_8">NA()</definedName>
    <definedName name="bit6070m" localSheetId="3">#REF!</definedName>
    <definedName name="bit6070m">#REF!</definedName>
    <definedName name="Bits65">#REF!</definedName>
    <definedName name="Bits65_24">NA()</definedName>
    <definedName name="Bits65_7">NA()</definedName>
    <definedName name="bitumen" localSheetId="3">#REF!</definedName>
    <definedName name="bitumen">#REF!</definedName>
    <definedName name="bitumen6070">#REF!</definedName>
    <definedName name="bitumenboiler">#REF!</definedName>
    <definedName name="bitumenemul">#REF!</definedName>
    <definedName name="BLACK_GRANITE">#REF!</definedName>
    <definedName name="blacksmith">#REF!</definedName>
    <definedName name="blacksmithhelper">#REF!</definedName>
    <definedName name="blaster">#REF!</definedName>
    <definedName name="BLKGRANITE_SKIRTING">#REF!</definedName>
    <definedName name="BlkS">[5]Basicrates!$D$145</definedName>
    <definedName name="BM" localSheetId="3">#REF!</definedName>
    <definedName name="BM">#REF!</definedName>
    <definedName name="BM_24">NA()</definedName>
    <definedName name="BM_7">NA()</definedName>
    <definedName name="BOD">'[12]#REF'!$D$11</definedName>
    <definedName name="bondstone">'[9]Material '!$G$40</definedName>
    <definedName name="BONreco" localSheetId="3">#REF!</definedName>
    <definedName name="BONreco">#REF!</definedName>
    <definedName name="book_nav_share">#REF!</definedName>
    <definedName name="book_nav_share1">#REF!</definedName>
    <definedName name="BOQ">#REF!</definedName>
    <definedName name="bore20to30" localSheetId="3">[48]doq!#REF!</definedName>
    <definedName name="bore20to30">[48]doq!#REF!</definedName>
    <definedName name="BORE30" localSheetId="3">[49]doq!#REF!</definedName>
    <definedName name="BORE30">[49]doq!#REF!</definedName>
    <definedName name="BOREWELL" localSheetId="3">#REF!</definedName>
    <definedName name="BOREWELL">#REF!</definedName>
    <definedName name="boulder">#REF!</definedName>
    <definedName name="Box" localSheetId="3" hidden="1">{"Execavation",#N/A,FALSE,"furniture (employer)"}</definedName>
    <definedName name="Box" hidden="1">{"Execavation",#N/A,FALSE,"furniture (employer)"}</definedName>
    <definedName name="box2_select">[50]!box2_select</definedName>
    <definedName name="bplant" localSheetId="3">[45]Machinery!#REF!</definedName>
    <definedName name="bplant">[45]Machinery!#REF!</definedName>
    <definedName name="brght">[51]Intro!#REF!</definedName>
    <definedName name="brglvl">[51]Intro!#REF!</definedName>
    <definedName name="BRICK_COBA" localSheetId="3">#REF!</definedName>
    <definedName name="BRICK_COBA">#REF!</definedName>
    <definedName name="bricks">#REF!</definedName>
    <definedName name="BRICKWORK" localSheetId="3">'[52]A.O.R.'!#REF!</definedName>
    <definedName name="BRICKWORK">'[52]A.O.R.'!#REF!</definedName>
    <definedName name="BRIDGES">'[53]BOQ Distribution'!$A$35:$G$47</definedName>
    <definedName name="bs" localSheetId="3">[54]Measurment!#REF!</definedName>
    <definedName name="bs">[54]Measurment!#REF!</definedName>
    <definedName name="BS_Data" localSheetId="3">#REF!</definedName>
    <definedName name="BS_Data">#REF!</definedName>
    <definedName name="bsc" localSheetId="3">'[42]A.O.R r1Str'!#REF!</definedName>
    <definedName name="bsc">'[42]A.O.R r1Str'!#REF!</definedName>
    <definedName name="BSOS" localSheetId="3">#REF!</definedName>
    <definedName name="BSOS">#REF!</definedName>
    <definedName name="BSS" localSheetId="3">[54]Measurment!#REF!</definedName>
    <definedName name="BSS">[54]Measurment!#REF!</definedName>
    <definedName name="bt60.70">'[34]Abs PMRL'!$B$333</definedName>
    <definedName name="bt80.100">'[34]Abs PMRL'!$B$292</definedName>
    <definedName name="bu" localSheetId="3">{"'Sheet1'!$A$4386:$N$4591"}</definedName>
    <definedName name="bu">{"'Sheet1'!$A$4386:$N$4591"}</definedName>
    <definedName name="Bud_Period">[55]Link!$N$2:$Y$2</definedName>
    <definedName name="Budget_year" localSheetId="3">#REF!</definedName>
    <definedName name="Budget_year">#REF!</definedName>
    <definedName name="BUDREC">'[12]#REF'!$C$3</definedName>
    <definedName name="BuiltIn_Print_Area" localSheetId="3">#REF!</definedName>
    <definedName name="BuiltIn_Print_Area">#REF!</definedName>
    <definedName name="BuiltIn_Print_Area___0">#REF!</definedName>
    <definedName name="BuiltIn_Print_Area___0___0">#REF!</definedName>
    <definedName name="BuiltIn_Print_Area___0___0___0___0___0" localSheetId="3">[56]procurement!#REF!</definedName>
    <definedName name="BuiltIn_Print_Area___0___0___0___0___0">[56]procurement!#REF!</definedName>
    <definedName name="BuiltIn_Print_Area___0___0___0___0___0___0" localSheetId="3">#REF!</definedName>
    <definedName name="BuiltIn_Print_Area___0___0___0___0___0___0">#REF!</definedName>
    <definedName name="BuiltIn_Print_Area___0___0___0___0___0___0_24">NA()</definedName>
    <definedName name="BuiltIn_Print_Area___0___0___0___0___0___0_7">NA()</definedName>
    <definedName name="BuiltIn_Print_Area___0___0___0___0___0_1">NA()</definedName>
    <definedName name="BuiltIn_Print_Area___0___0___0___0___0_12">NA()</definedName>
    <definedName name="BuiltIn_Print_Area___0___0___0___0___0_24">NA()</definedName>
    <definedName name="BuiltIn_Print_Area___0___0___0___0___0_25">NA()</definedName>
    <definedName name="BuiltIn_Print_Area___0___0___0___0___0_26">NA()</definedName>
    <definedName name="BuiltIn_Print_Area___0___0___0___0___0_7">NA()</definedName>
    <definedName name="BuiltIn_Print_Titles" localSheetId="3">#REF!</definedName>
    <definedName name="BuiltIn_Print_Titles">#REF!</definedName>
    <definedName name="BuiltIn_Print_Titles___0">#REF!</definedName>
    <definedName name="BuiltIn_Print_Titles___0___0___0___0">#REF!</definedName>
    <definedName name="BuiltIn_Print_Titles___0___0___0___0_24">NA()</definedName>
    <definedName name="BuiltIn_Print_Titles___0___0___0___0_25">NA()</definedName>
    <definedName name="BuiltIn_Print_Titles___0___0___0___0_26">NA()</definedName>
    <definedName name="BuiltIn_Print_Titles___0___0___0___0_7">NA()</definedName>
    <definedName name="BULC" localSheetId="3">#REF!</definedName>
    <definedName name="BULC">#REF!</definedName>
    <definedName name="buoy" localSheetId="3">[51]Intro!#REF!</definedName>
    <definedName name="buoy">[51]Intro!#REF!</definedName>
    <definedName name="BUS" localSheetId="3">#REF!</definedName>
    <definedName name="BUS">#REF!</definedName>
    <definedName name="Button_35">"Orig__NAS_yearly_project_volume_FY0405_Vorlage__2__List"</definedName>
    <definedName name="Button_36">"Orig__NAS_yearly_project_volume_FY0405_Vorlage__2__List"</definedName>
    <definedName name="Button_37">"Orig__NAS_yearly_project_volume_FY0405_Vorlage__2__List"</definedName>
    <definedName name="Button_38">"Orig__NAS_yearly_project_volume_FY0405_Vorlage__2__List"</definedName>
    <definedName name="bwire" localSheetId="3">#REF!</definedName>
    <definedName name="bwire">#REF!</definedName>
    <definedName name="Bwire_24">NA()</definedName>
    <definedName name="Bwire_7">NA()</definedName>
    <definedName name="C.C." localSheetId="3">'[52]A.O.R.'!#REF!</definedName>
    <definedName name="C.C.">'[52]A.O.R.'!#REF!</definedName>
    <definedName name="C.C.Road">'[57]Gen Info'!$B$34:$B$57</definedName>
    <definedName name="C.R" localSheetId="3">#REF!</definedName>
    <definedName name="C.R">#REF!</definedName>
    <definedName name="C_">#N/A</definedName>
    <definedName name="CAP">'[12]#REF'!$H$3</definedName>
    <definedName name="CAPAPR" localSheetId="3">#REF!</definedName>
    <definedName name="CAPAPR">#REF!</definedName>
    <definedName name="CAPAUG">#REF!</definedName>
    <definedName name="CAPDEC">#REF!</definedName>
    <definedName name="Capex_nos">#REF!</definedName>
    <definedName name="Capex_Rs.">#REF!</definedName>
    <definedName name="CAPFEB">#REF!</definedName>
    <definedName name="CAPGAIN">#REF!</definedName>
    <definedName name="capital_employed">#REF!</definedName>
    <definedName name="capital_employed_avg">#REF!</definedName>
    <definedName name="capital_employed1">#REF!</definedName>
    <definedName name="CAPJAN">#REF!</definedName>
    <definedName name="CAPJUL">#REF!</definedName>
    <definedName name="CAPJUN">#REF!</definedName>
    <definedName name="CAPMAR">#REF!</definedName>
    <definedName name="CAPMAY">#REF!</definedName>
    <definedName name="CAPNOV">#REF!</definedName>
    <definedName name="CAPOCT">#REF!</definedName>
    <definedName name="CAPSEP">#REF!</definedName>
    <definedName name="CAR">#REF!</definedName>
    <definedName name="carpenter">#REF!</definedName>
    <definedName name="carpenter1">#REF!</definedName>
    <definedName name="carpenter2">#REF!</definedName>
    <definedName name="carpenterI">#REF!</definedName>
    <definedName name="carpenterII">#REF!</definedName>
    <definedName name="CAS" localSheetId="3">[12]NFF!#REF!</definedName>
    <definedName name="CAS">[12]NFF!#REF!</definedName>
    <definedName name="Case" localSheetId="3">#REF!</definedName>
    <definedName name="Case">#REF!</definedName>
    <definedName name="Cash" localSheetId="3">#REF!</definedName>
    <definedName name="Cash">#REF!</definedName>
    <definedName name="cash_flow_from_investing_activities">#REF!</definedName>
    <definedName name="cash_flow_from_operating_activities">#REF!</definedName>
    <definedName name="Cash_Flow_Statement">#REF!</definedName>
    <definedName name="CAT">#REF!</definedName>
    <definedName name="cbas" localSheetId="3">'[42]A.O.R r1'!#REF!</definedName>
    <definedName name="cbas">'[42]A.O.R r1'!#REF!</definedName>
    <definedName name="Cbasic" localSheetId="3">'[42]A.O.R r1'!#REF!</definedName>
    <definedName name="Cbasic">'[42]A.O.R r1'!#REF!</definedName>
    <definedName name="cbecc" localSheetId="3">#REF!</definedName>
    <definedName name="cbecc">#REF!</definedName>
    <definedName name="cbwt">#REF!</definedName>
    <definedName name="cbwtt">#REF!</definedName>
    <definedName name="cbxsa">#REF!</definedName>
    <definedName name="cc" localSheetId="3" hidden="1">{"Execavation",#N/A,FALSE,"furniture (employer)"}</definedName>
    <definedName name="cc" hidden="1">{"Execavation",#N/A,FALSE,"furniture (employer)"}</definedName>
    <definedName name="ccbeam">[51]Intro!#REF!</definedName>
    <definedName name="ccbrgs">[51]Intro!#REF!</definedName>
    <definedName name="ccc" localSheetId="3">#REF!</definedName>
    <definedName name="ccc">#REF!</definedName>
    <definedName name="cccc">[44]COST!$A$1:$G$52</definedName>
    <definedName name="ccpicw" localSheetId="3">#REF!</definedName>
    <definedName name="ccpicw">#REF!</definedName>
    <definedName name="ccprlgb" localSheetId="3">[51]Intro!#REF!</definedName>
    <definedName name="ccprlgb">[51]Intro!#REF!</definedName>
    <definedName name="ccprlgt">[51]Intro!#REF!</definedName>
    <definedName name="ccspani">[51]Intro!#REF!</definedName>
    <definedName name="ccspano">[51]Intro!#REF!</definedName>
    <definedName name="ccspl">[51]Intro!#REF!</definedName>
    <definedName name="ccspll">[51]Intro!#REF!</definedName>
    <definedName name="ccsplt">[51]Intro!#REF!</definedName>
    <definedName name="cd">'[26]UNP-NCW '!#REF!</definedName>
    <definedName name="cdds">'[26]UNP-NCW '!#REF!</definedName>
    <definedName name="CEILING_PLASTERING" localSheetId="3">#REF!</definedName>
    <definedName name="CEILING_PLASTERING">#REF!</definedName>
    <definedName name="cement">'[34]Abs PMRL'!$B$374</definedName>
    <definedName name="Cement_12">NA()</definedName>
    <definedName name="Cement_7">NA()</definedName>
    <definedName name="Cement_8">NA()</definedName>
    <definedName name="Cement_MR_Rate" localSheetId="3">#REF!</definedName>
    <definedName name="Cement_MR_Rate">#REF!</definedName>
    <definedName name="CEMENT_PAINT">#REF!</definedName>
    <definedName name="Cement_SR_Rate">#REF!</definedName>
    <definedName name="CERAMIC_FLOOR">#REF!</definedName>
    <definedName name="CF_Data">#REF!</definedName>
    <definedName name="CFFin">'[40]Cash Flow'!$A$34:$IV$34</definedName>
    <definedName name="CFInv">'[40]Cash Flow'!$A$41:$IV$41</definedName>
    <definedName name="cfps" localSheetId="3">#REF!</definedName>
    <definedName name="cfps">#REF!</definedName>
    <definedName name="CG1_">#REF!</definedName>
    <definedName name="CG2_">#REF!</definedName>
    <definedName name="CG3_">#REF!</definedName>
    <definedName name="CG4_">#REF!</definedName>
    <definedName name="CG5_">#REF!</definedName>
    <definedName name="CG6_">#REF!</definedName>
    <definedName name="cgsidl">#REF!</definedName>
    <definedName name="CH" localSheetId="3">'[58]194C'!#REF!</definedName>
    <definedName name="CH">'[58]194C'!#REF!</definedName>
    <definedName name="chah" localSheetId="3">{"'Sheet1'!$A$4386:$N$4591"}</definedName>
    <definedName name="chah">{"'Sheet1'!$A$4386:$N$4591"}</definedName>
    <definedName name="CHAJJA">#REF!</definedName>
    <definedName name="Chal" localSheetId="3">#REF!</definedName>
    <definedName name="Chal">#REF!</definedName>
    <definedName name="Chall">#REF!</definedName>
    <definedName name="CHEJJA">#REF!</definedName>
    <definedName name="chiseler">#REF!</definedName>
    <definedName name="chk">#REF!</definedName>
    <definedName name="CI_CHAMBER_COVERS">#REF!</definedName>
    <definedName name="cici">#REF!</definedName>
    <definedName name="cicncd" localSheetId="3">'[42]A.O.R (2)'!#REF!</definedName>
    <definedName name="cicncd">'[42]A.O.R (2)'!#REF!</definedName>
    <definedName name="CINDER" localSheetId="3">#REF!</definedName>
    <definedName name="CINDER">#REF!</definedName>
    <definedName name="civil">#REF!</definedName>
    <definedName name="Civil_Basic" localSheetId="3">[59]AOR!#REF!</definedName>
    <definedName name="Civil_Basic">[59]AOR!#REF!</definedName>
    <definedName name="CIVIL_WORKS" localSheetId="3">#REF!</definedName>
    <definedName name="CIVIL_WORKS">#REF!</definedName>
    <definedName name="CivilBasic">#REF!</definedName>
    <definedName name="civilbasic1" localSheetId="3">'[42]A.O.R (2)'!#REF!</definedName>
    <definedName name="civilbasic1">'[42]A.O.R (2)'!#REF!</definedName>
    <definedName name="CL" localSheetId="3" hidden="1">{"Execavation",#N/A,FALSE,"furniture (employer)"}</definedName>
    <definedName name="CL" hidden="1">{"Execavation",#N/A,FALSE,"furniture (employer)"}</definedName>
    <definedName name="Cl.Preforma" localSheetId="3" hidden="1">{"Execavation",#N/A,FALSE,"furniture (employer)"}</definedName>
    <definedName name="Cl.Preforma" hidden="1">{"Execavation",#N/A,FALSE,"furniture (employer)"}</definedName>
    <definedName name="CLAIMB" localSheetId="3" hidden="1">{"Execavation",#N/A,FALSE,"furniture (employer)"}</definedName>
    <definedName name="CLAIMB" hidden="1">{"Execavation",#N/A,FALSE,"furniture (employer)"}</definedName>
    <definedName name="CLAIMSB" localSheetId="3" hidden="1">{"Execavation",#N/A,FALSE,"furniture (employer)"}</definedName>
    <definedName name="CLAIMSB" hidden="1">{"Execavation",#N/A,FALSE,"furniture (employer)"}</definedName>
    <definedName name="CLAIMSL" localSheetId="3" hidden="1">{"Execavation",#N/A,FALSE,"furniture (employer)"}</definedName>
    <definedName name="CLAIMSL" hidden="1">{"Execavation",#N/A,FALSE,"furniture (employer)"}</definedName>
    <definedName name="clech">[24]Summary!#REF!</definedName>
    <definedName name="clem" localSheetId="3">#REF!</definedName>
    <definedName name="clem">#REF!</definedName>
    <definedName name="clgr" localSheetId="3">[24]Summary!#REF!</definedName>
    <definedName name="clgr">[24]Summary!#REF!</definedName>
    <definedName name="clgrm">[24]Summary!#REF!</definedName>
    <definedName name="Client">"Client"</definedName>
    <definedName name="Client_Grade">"C"</definedName>
    <definedName name="CLL" localSheetId="3" hidden="1">{"Execavation",#N/A,FALSE,"furniture (employer)"}</definedName>
    <definedName name="CLL" hidden="1">{"Execavation",#N/A,FALSE,"furniture (employer)"}</definedName>
    <definedName name="CLM" localSheetId="3" hidden="1">{"Execavation",#N/A,FALSE,"furniture (employer)"}</definedName>
    <definedName name="CLM" hidden="1">{"Execavation",#N/A,FALSE,"furniture (employer)"}</definedName>
    <definedName name="CLUB" localSheetId="3">#REF!</definedName>
    <definedName name="CLUB">#REF!</definedName>
    <definedName name="CLUB_P_M">'[37]ﾏﾁｭﾘﾃｨﾗﾀﾞｰ（月次ベース）'!$F$614</definedName>
    <definedName name="CLUB_P_Q">'[37]ﾏﾁｭﾘﾃｨﾗﾀﾞｰ（四半期ベース）'!$F$650</definedName>
    <definedName name="CLUB_P2_M">'[37]末残計画(四半期ベース)'!$F$653</definedName>
    <definedName name="CLUB_P2_Q">'[37]末残計画(四半期ベース)'!$G$653</definedName>
    <definedName name="CLUB_PX_M">'[37]ﾏﾁｭﾘﾃｨﾗﾀﾞｰ（月次ベース）'!$F$610</definedName>
    <definedName name="CLUB_PX_Q">'[37]ﾏﾁｭﾘﾃｨﾗﾀﾞｰ（四半期ベース）'!$F$646</definedName>
    <definedName name="CLUB_PX2_M">'[37]末残計画(四半期ベース)'!$F$649</definedName>
    <definedName name="CLUB_PX2_Q">'[37]末残計画(四半期ベース)'!$G$649</definedName>
    <definedName name="CLUB_PY_M">'[37]ﾏﾁｭﾘﾃｨﾗﾀﾞｰ（月次ベース）'!$F$612</definedName>
    <definedName name="CLUB_PY_Q">'[37]ﾏﾁｭﾘﾃｨﾗﾀﾞｰ（四半期ベース）'!$F$648</definedName>
    <definedName name="CLUB_PY2_M">'[37]末残計画(四半期ベース)'!$F$651</definedName>
    <definedName name="CLUB_PY2_Q">'[37]末残計画(四半期ベース)'!$G$651</definedName>
    <definedName name="CLUB_R_M">'[37]ﾏﾁｭﾘﾃｨﾗﾀﾞｰ（月次ベース）'!$F$615</definedName>
    <definedName name="CLUB_R_Q">'[37]ﾏﾁｭﾘﾃｨﾗﾀﾞｰ（四半期ベース）'!$F$651</definedName>
    <definedName name="CLUB_R2_M">'[37]末残計画(四半期ベース)'!$F$654</definedName>
    <definedName name="CLUB_R2_Q">'[37]末残計画(四半期ベース)'!$G$654</definedName>
    <definedName name="CLUB_RX_M">'[37]ﾏﾁｭﾘﾃｨﾗﾀﾞｰ（月次ベース）'!$F$611</definedName>
    <definedName name="CLUB_RX_Q">'[37]ﾏﾁｭﾘﾃｨﾗﾀﾞｰ（四半期ベース）'!$F$647</definedName>
    <definedName name="CLUB_RX2_M">'[37]末残計画(四半期ベース)'!$F$650</definedName>
    <definedName name="CLUB_RX2_Q">'[37]末残計画(四半期ベース)'!$G$650</definedName>
    <definedName name="CLUB_RY_M">'[37]ﾏﾁｭﾘﾃｨﾗﾀﾞｰ（月次ベース）'!$F$613</definedName>
    <definedName name="CLUB_RY_Q">'[37]ﾏﾁｭﾘﾃｨﾗﾀﾞｰ（四半期ベース）'!$F$649</definedName>
    <definedName name="CLUB_RY2_M">'[37]末残計画(四半期ベース)'!$F$652</definedName>
    <definedName name="CLUB_RY2_Q">'[37]末残計画(四半期ベース)'!$G$652</definedName>
    <definedName name="cmbyn" localSheetId="3">#REF!</definedName>
    <definedName name="cmbyn">#REF!</definedName>
    <definedName name="cmixer" localSheetId="3">[45]Machinery!#REF!</definedName>
    <definedName name="cmixer">[45]Machinery!#REF!</definedName>
    <definedName name="CMma" localSheetId="3">#REF!</definedName>
    <definedName name="CMma">#REF!</definedName>
    <definedName name="CO" localSheetId="3">'[60]EXPENDITURE CYCLE'!#REF!</definedName>
    <definedName name="CO">'[60]EXPENDITURE CYCLE'!#REF!</definedName>
    <definedName name="Coal" localSheetId="3">#REF!</definedName>
    <definedName name="Coal">#REF!</definedName>
    <definedName name="COD">[61]Assumption!$K$7</definedName>
    <definedName name="cofth">[23]Intro!$L$134</definedName>
    <definedName name="COLC" localSheetId="3">#REF!</definedName>
    <definedName name="COLC">#REF!</definedName>
    <definedName name="COLF">#REF!</definedName>
    <definedName name="COLLAPSIBLE_GATE">#REF!</definedName>
    <definedName name="COMMCORP" localSheetId="3">[62]海外WORK!#REF!</definedName>
    <definedName name="COMMCORP">[62]海外WORK!#REF!</definedName>
    <definedName name="Commodity_Type_g">[63]goods_analysis!$N$6:$N$3138</definedName>
    <definedName name="Common.On_Click">#N/A</definedName>
    <definedName name="Comp_BS_Data">[64]Link!$A$4:$CV$13</definedName>
    <definedName name="comp1" localSheetId="3">#REF!</definedName>
    <definedName name="comp1">#REF!</definedName>
    <definedName name="comp2">#REF!</definedName>
    <definedName name="COMP250">#REF!</definedName>
    <definedName name="COMP250_24">NA()</definedName>
    <definedName name="COMP250_7">NA()</definedName>
    <definedName name="comp3" localSheetId="3">#REF!</definedName>
    <definedName name="comp3">#REF!</definedName>
    <definedName name="compactor">#REF!</definedName>
    <definedName name="Company_scope">#REF!</definedName>
    <definedName name="CompanyName">#REF!</definedName>
    <definedName name="CompanyNameShort">#REF!</definedName>
    <definedName name="CompList">[64]Link!$A$5:$A$18</definedName>
    <definedName name="concpav" localSheetId="3">[24]Summary!#REF!</definedName>
    <definedName name="concpav">[24]Summary!#REF!</definedName>
    <definedName name="Concrete" localSheetId="3">[65]Measurment!#REF!</definedName>
    <definedName name="Concrete">[65]Measurment!#REF!</definedName>
    <definedName name="concretepump" localSheetId="3">#REF!</definedName>
    <definedName name="concretepump">#REF!</definedName>
    <definedName name="congr">#REF!</definedName>
    <definedName name="conm10">#REF!</definedName>
    <definedName name="conm10_24">NA()</definedName>
    <definedName name="conm10_7">NA()</definedName>
    <definedName name="conm15" localSheetId="3">#REF!</definedName>
    <definedName name="conm15">#REF!</definedName>
    <definedName name="conm15_24">NA()</definedName>
    <definedName name="conm15_7">NA()</definedName>
    <definedName name="conm20" localSheetId="3">#REF!</definedName>
    <definedName name="conm20">#REF!</definedName>
    <definedName name="conm20_24">NA()</definedName>
    <definedName name="conm20_7">NA()</definedName>
    <definedName name="CONS..1" localSheetId="3">#REF!</definedName>
    <definedName name="CONS..1">#REF!</definedName>
    <definedName name="CONS..2">#REF!</definedName>
    <definedName name="CONS..3">#REF!</definedName>
    <definedName name="CONS..4">#REF!</definedName>
    <definedName name="CONSOLIDADUTES">#REF!</definedName>
    <definedName name="consultancy">'[32]Cost Breakup Depreciation&amp; Tax'!$C$20</definedName>
    <definedName name="CONT" localSheetId="3">#REF!</definedName>
    <definedName name="CONT">#REF!</definedName>
    <definedName name="contingency">'[32]Cost Breakup Depreciation&amp; Tax'!$C$32</definedName>
    <definedName name="convert">#N/A</definedName>
    <definedName name="COPING" localSheetId="3">#REF!</definedName>
    <definedName name="COPING">#REF!</definedName>
    <definedName name="COPING_CONCRETE">#REF!</definedName>
    <definedName name="copperplate">#REF!</definedName>
    <definedName name="CORNICES">#REF!</definedName>
    <definedName name="COS">'[40]Profit&amp;Loss'!$A$15:$IV$15</definedName>
    <definedName name="cost_of_debt" localSheetId="3">#REF!</definedName>
    <definedName name="cost_of_debt">#REF!</definedName>
    <definedName name="cost_of_equity">#REF!</definedName>
    <definedName name="CPO">#REF!</definedName>
    <definedName name="CR">#REF!</definedName>
    <definedName name="cr_monthly_interim_application_no__01_revised__payment_certificate">#REF!</definedName>
    <definedName name="cr_monthly_interim_application_no__01_revised__payment_certificate_24">NA()</definedName>
    <definedName name="cr_monthly_interim_application_no__01_revised__payment_certificate_7">NA()</definedName>
    <definedName name="crane" localSheetId="3">#REF!</definedName>
    <definedName name="crane">#REF!</definedName>
    <definedName name="crashbarrier" localSheetId="3">[48]doq!#REF!</definedName>
    <definedName name="crashbarrier">[48]doq!#REF!</definedName>
    <definedName name="CrDays">[40]Assumptions!$A$75:$IV$75</definedName>
    <definedName name="crdst" localSheetId="3">#REF!</definedName>
    <definedName name="crdst">#REF!</definedName>
    <definedName name="CREDIT_P_M">[36]関係会社貸付金データ!$D$13</definedName>
    <definedName name="CREDIT_P_Q">[36]関係会社貸付金データ!$D$26</definedName>
    <definedName name="CREDIT_P2_M">'[37]末残計画(四半期ベース)'!$F$526</definedName>
    <definedName name="CREDIT_P2_Q">'[37]末残計画(四半期ベース)'!$G$526</definedName>
    <definedName name="CREDIT_PX_M">[36]関係会社貸付金データ!$D$21</definedName>
    <definedName name="CREDIT_PX_Q">[36]関係会社貸付金データ!$D$46</definedName>
    <definedName name="CREDIT_PX2_M">'[37]末残計画(四半期ベース)'!$F$522</definedName>
    <definedName name="CREDIT_PX2_Q">'[37]末残計画(四半期ベース)'!$G$522</definedName>
    <definedName name="CREDIT_PY_M">[36]関係会社貸付金データ!$D$23</definedName>
    <definedName name="CREDIT_PY_Q">[36]関係会社貸付金データ!$D$48</definedName>
    <definedName name="CREDIT_PY2_M">'[37]末残計画(四半期ベース)'!$F$524</definedName>
    <definedName name="CREDIT_PY2_Q">'[37]末残計画(四半期ベース)'!$G$524</definedName>
    <definedName name="CREDIT_R_M">[36]関係会社貸付金データ!$D$14</definedName>
    <definedName name="CREDIT_R_Q">[36]関係会社貸付金データ!$D$27</definedName>
    <definedName name="CREDIT_R2_M">'[37]末残計画(四半期ベース)'!$F$527</definedName>
    <definedName name="CREDIT_R2_Q">'[37]末残計画(四半期ベース)'!$G$527</definedName>
    <definedName name="CREDIT_RX_M">[36]関係会社貸付金データ!$D$22</definedName>
    <definedName name="CREDIT_RX_Q">[36]関係会社貸付金データ!$D$47</definedName>
    <definedName name="CREDIT_RX2_M">'[37]末残計画(四半期ベース)'!$F$523</definedName>
    <definedName name="CREDIT_RX2_Q">'[37]末残計画(四半期ベース)'!$G$523</definedName>
    <definedName name="CREDIT_RY_M">[36]関係会社貸付金データ!$D$24</definedName>
    <definedName name="CREDIT_RY_Q">[36]関係会社貸付金データ!$D$49</definedName>
    <definedName name="CREDIT_RY2_M">'[37]末残計画(四半期ベース)'!$F$525</definedName>
    <definedName name="CREDIT_RY2_Q">'[37]末残計画(四半期ベース)'!$G$525</definedName>
    <definedName name="_xlnm.Criteria" localSheetId="3">#REF!</definedName>
    <definedName name="_xlnm.Criteria">#REF!</definedName>
    <definedName name="Criteria_MI">#REF!</definedName>
    <definedName name="CRMB55">#REF!</definedName>
    <definedName name="CRMB55_24">NA()</definedName>
    <definedName name="CRMB55_7">NA()</definedName>
    <definedName name="CRMB60" localSheetId="3">#REF!</definedName>
    <definedName name="CRMB60">#REF!</definedName>
    <definedName name="CRMB60_24">NA()</definedName>
    <definedName name="CRMB60_7">NA()</definedName>
    <definedName name="crmb60m" localSheetId="3">#REF!</definedName>
    <definedName name="crmb60m">#REF!</definedName>
    <definedName name="crore">10000000</definedName>
    <definedName name="CSBU" localSheetId="3">[12]Facility!#REF!</definedName>
    <definedName name="CSBU">[12]Facility!#REF!</definedName>
    <definedName name="csd" localSheetId="3" hidden="1">{"Execavation",#N/A,FALSE,"furniture (employer)"}</definedName>
    <definedName name="csd" hidden="1">{"Execavation",#N/A,FALSE,"furniture (employer)"}</definedName>
    <definedName name="CTA_RESULTADOS" localSheetId="3">#REF!</definedName>
    <definedName name="CTA_RESULTADOS">#REF!</definedName>
    <definedName name="CTL">'[66]Cntrl Sheet'!$A$4</definedName>
    <definedName name="CTNL">[67]Lrnet_Inftch!#REF!</definedName>
    <definedName name="CTRL">'[66]Cntrl Sheet'!$A$2</definedName>
    <definedName name="CULVERTS">'[53]BOQ Distribution'!$A$27:$G$32</definedName>
    <definedName name="CurrDebt">[40]Debt!$A$22:$IV$22</definedName>
    <definedName name="Currency" localSheetId="3">#REF!</definedName>
    <definedName name="Currency">#REF!</definedName>
    <definedName name="CurrentAssets" localSheetId="3">[68]NewCoBS!#REF!</definedName>
    <definedName name="CurrentAssets">[68]NewCoBS!#REF!</definedName>
    <definedName name="CURTAIN_WALL" localSheetId="3">#REF!</definedName>
    <definedName name="CURTAIN_WALL">#REF!</definedName>
    <definedName name="Customer_Address">"Rm 2409, 24/F Winsor House"</definedName>
    <definedName name="Customer_City">"Causeway Bay, Hong KOng"</definedName>
    <definedName name="Customer_Name">"Trend_Micro_HK_Limited"</definedName>
    <definedName name="Customer_State">"Hong KOng"</definedName>
    <definedName name="Customer_ZIP">"sdf"</definedName>
    <definedName name="CY_lik_Equity" localSheetId="3">#REF!</definedName>
    <definedName name="CY_lik_Equity">#REF!</definedName>
    <definedName name="CY_lik_Income">#REF!</definedName>
    <definedName name="CY_lik_Liabs">#REF!</definedName>
    <definedName name="CY_lik_RetEarn_bf">#REF!</definedName>
    <definedName name="CY_tx_all_Equity">#REF!</definedName>
    <definedName name="CY_tx_all_Income">#REF!</definedName>
    <definedName name="CY_tx_all_Liabs">#REF!</definedName>
    <definedName name="CY_tx_all_RetEarn_bf">#REF!</definedName>
    <definedName name="CY_tx_knw_Equity">#REF!</definedName>
    <definedName name="CY_tx_knw_Income">#REF!</definedName>
    <definedName name="CY_tx_knw_Liabs">#REF!</definedName>
    <definedName name="CY_tx_knw_RetEarn_bf">#REF!</definedName>
    <definedName name="CY_tx_lik_Equity">#REF!</definedName>
    <definedName name="CY_tx_lik_Income">#REF!</definedName>
    <definedName name="CY_tx_lik_Liabs">#REF!</definedName>
    <definedName name="CY_tx_lik_RetEarn_bf">#REF!</definedName>
    <definedName name="CYCL">#REF!</definedName>
    <definedName name="D">#REF!</definedName>
    <definedName name="D_W_M_Y_g">[63]goods_analysis!$K$6:$K$3138</definedName>
    <definedName name="D_W_M_Y_p">'[63]pass _analysis '!$K$6:$K$1791</definedName>
    <definedName name="D126757F_8C22_4332_AE16_6A56D0626CD4_S_curve_Chart_2_ChartType" hidden="1">2</definedName>
    <definedName name="D126757F_8C22_4332_AE16_6A56D0626CD4_S_curve_Chart_2_distributionSingle" hidden="1">FALSE</definedName>
    <definedName name="D126757F_8C22_4332_AE16_6A56D0626CD4_S_curve_Chart_2_HorAxisGridlines" hidden="1">FALSE</definedName>
    <definedName name="D126757F_8C22_4332_AE16_6A56D0626CD4_S_curve_Chart_2_VerAxisGridlines" hidden="1">FALSE</definedName>
    <definedName name="DADOOING" localSheetId="3">#REF!</definedName>
    <definedName name="DADOOING">#REF!</definedName>
    <definedName name="DAGG">#REF!</definedName>
    <definedName name="DAGG_24">NA()</definedName>
    <definedName name="DAGG_7">NA()</definedName>
    <definedName name="dasd" localSheetId="3" hidden="1">{"'Bill No. 7'!$A$1:$G$32"}</definedName>
    <definedName name="dasd" hidden="1">{"'Bill No. 7'!$A$1:$G$32"}</definedName>
    <definedName name="DAT">#REF!</definedName>
    <definedName name="dat16.1" localSheetId="3">#REF!</definedName>
    <definedName name="dat16.1">#REF!</definedName>
    <definedName name="DATA">#REF!</definedName>
    <definedName name="DATA_12">NA()</definedName>
    <definedName name="DATA_24">NA()</definedName>
    <definedName name="DATA_7">NA()</definedName>
    <definedName name="DATA_PCC_1">[47]DATA_PCC!$A$7:$GM$10</definedName>
    <definedName name="DATA_PILECAP_1">[47]DATA_PILECAP!$A$7:$GM$10</definedName>
    <definedName name="Data1" localSheetId="3">#REF!</definedName>
    <definedName name="Data1">#REF!</definedName>
    <definedName name="Data1_12">NA()</definedName>
    <definedName name="Data1_24">NA()</definedName>
    <definedName name="Data1_7">NA()</definedName>
    <definedName name="DATA10" localSheetId="3">[69]Data!#REF!</definedName>
    <definedName name="DATA10">[69]Data!#REF!</definedName>
    <definedName name="DATA100" localSheetId="3">[69]Data!#REF!</definedName>
    <definedName name="DATA100">[69]Data!#REF!</definedName>
    <definedName name="DATA1011">[69]Data!#REF!</definedName>
    <definedName name="DATA1012">[69]Data!#REF!</definedName>
    <definedName name="DATA1013">[69]Data!#REF!</definedName>
    <definedName name="DATA1014">[69]Data!#REF!</definedName>
    <definedName name="DATA1015">[69]Data!#REF!</definedName>
    <definedName name="DATA102">[69]Data!#REF!</definedName>
    <definedName name="DATA103">[69]Data!#REF!</definedName>
    <definedName name="DATA104">[69]Data!#REF!</definedName>
    <definedName name="DATA105">[69]Data!#REF!</definedName>
    <definedName name="DATA106">[69]Data!#REF!</definedName>
    <definedName name="DATA107A">[69]Data!#REF!</definedName>
    <definedName name="DATA107B">[69]Data!#REF!</definedName>
    <definedName name="DATA107C">[69]Data!#REF!</definedName>
    <definedName name="DATA107D">[69]Data!#REF!</definedName>
    <definedName name="DATA107E">[69]Data!#REF!</definedName>
    <definedName name="DATA107F">[69]Data!#REF!</definedName>
    <definedName name="DATA107G">[69]Data!#REF!</definedName>
    <definedName name="DATA108A">[69]Data!#REF!</definedName>
    <definedName name="DATA108B">[69]Data!#REF!</definedName>
    <definedName name="DATA108C">[69]Data!#REF!</definedName>
    <definedName name="DATA108D">[69]Data!#REF!</definedName>
    <definedName name="DATA108E">[69]Data!#REF!</definedName>
    <definedName name="DATA108F">[69]Data!#REF!</definedName>
    <definedName name="DATA108G">[69]Data!#REF!</definedName>
    <definedName name="DATA108H">[69]Data!#REF!</definedName>
    <definedName name="DATA108I">[69]Data!#REF!</definedName>
    <definedName name="DATA108J">[69]Data!#REF!</definedName>
    <definedName name="DATA108K">[69]Data!#REF!</definedName>
    <definedName name="DATA108L">[69]Data!#REF!</definedName>
    <definedName name="DATA108M">[69]Data!#REF!</definedName>
    <definedName name="DATA108N">[69]Data!#REF!</definedName>
    <definedName name="DATA108O">[69]Data!#REF!</definedName>
    <definedName name="DATA108P">[69]Data!#REF!</definedName>
    <definedName name="DATA109A">[69]Data!#REF!</definedName>
    <definedName name="DATA109B">[69]Data!#REF!</definedName>
    <definedName name="DATA109C">[69]Data!#REF!</definedName>
    <definedName name="DATA109D">[69]Data!#REF!</definedName>
    <definedName name="DATA109E">[69]Data!#REF!</definedName>
    <definedName name="DATA109F">[69]Data!#REF!</definedName>
    <definedName name="DATA109G">[69]Data!#REF!</definedName>
    <definedName name="DATA109H">[69]Data!#REF!</definedName>
    <definedName name="DATA109I">[69]Data!#REF!</definedName>
    <definedName name="DATA109J">[69]Data!#REF!</definedName>
    <definedName name="DATA109K">[69]Data!#REF!</definedName>
    <definedName name="DATA109L">[69]Data!#REF!</definedName>
    <definedName name="DATA109M">[69]Data!#REF!</definedName>
    <definedName name="DATA109N">[69]Data!#REF!</definedName>
    <definedName name="DATA109O">[69]Data!#REF!</definedName>
    <definedName name="DATA109P">[69]Data!#REF!</definedName>
    <definedName name="DATA11">[69]Data!#REF!</definedName>
    <definedName name="DATA110A">[69]Data!#REF!</definedName>
    <definedName name="DATA110B">[69]Data!#REF!</definedName>
    <definedName name="DATA110C">[69]Data!#REF!</definedName>
    <definedName name="DATA110D">[69]Data!#REF!</definedName>
    <definedName name="DATA110E">[69]Data!#REF!</definedName>
    <definedName name="DATA110F">[69]Data!#REF!</definedName>
    <definedName name="DATA110G">[69]Data!#REF!</definedName>
    <definedName name="DATA110H">[69]Data!#REF!</definedName>
    <definedName name="DATA110I">[69]Data!#REF!</definedName>
    <definedName name="DATA110J">[69]Data!#REF!</definedName>
    <definedName name="DATA110K">[69]Data!#REF!</definedName>
    <definedName name="DATA110L">[69]Data!#REF!</definedName>
    <definedName name="DATA110M">[69]Data!#REF!</definedName>
    <definedName name="DATA110N">[69]Data!#REF!</definedName>
    <definedName name="DATA110O">[69]Data!#REF!</definedName>
    <definedName name="DATA110P">[69]Data!#REF!</definedName>
    <definedName name="DATA111A">[69]Data!#REF!</definedName>
    <definedName name="DATA111B">[69]Data!#REF!</definedName>
    <definedName name="DATA111C">[69]Data!#REF!</definedName>
    <definedName name="DATA111D">[69]Data!#REF!</definedName>
    <definedName name="DATA111E">[69]Data!#REF!</definedName>
    <definedName name="DATA111F">[69]Data!#REF!</definedName>
    <definedName name="DATA111G">[69]Data!#REF!</definedName>
    <definedName name="DATA111H">[69]Data!#REF!</definedName>
    <definedName name="DATA111I">[69]Data!#REF!</definedName>
    <definedName name="DATA111J">[69]Data!#REF!</definedName>
    <definedName name="DATA111K">[69]Data!#REF!</definedName>
    <definedName name="DATA111L">[69]Data!#REF!</definedName>
    <definedName name="DATA111M">[69]Data!#REF!</definedName>
    <definedName name="DATA111N">[69]Data!#REF!</definedName>
    <definedName name="DATA111O">[69]Data!#REF!</definedName>
    <definedName name="DATA111P">[69]Data!#REF!</definedName>
    <definedName name="DATA112A">[69]Data!#REF!</definedName>
    <definedName name="DATA112B">[69]Data!#REF!</definedName>
    <definedName name="DATA112C">[69]Data!#REF!</definedName>
    <definedName name="DATA112D">[69]Data!#REF!</definedName>
    <definedName name="DATA112E">[69]Data!#REF!</definedName>
    <definedName name="DATA112F">[69]Data!#REF!</definedName>
    <definedName name="DATA112G">[69]Data!#REF!</definedName>
    <definedName name="DATA112H">[69]Data!#REF!</definedName>
    <definedName name="DATA112I">[69]Data!#REF!</definedName>
    <definedName name="DATA112J">[69]Data!#REF!</definedName>
    <definedName name="DATA112K">[69]Data!#REF!</definedName>
    <definedName name="DATA112L">[69]Data!#REF!</definedName>
    <definedName name="DATA112M">[69]Data!#REF!</definedName>
    <definedName name="DATA112N">[69]Data!#REF!</definedName>
    <definedName name="DATA112O">[69]Data!#REF!</definedName>
    <definedName name="DATA112P">[69]Data!#REF!</definedName>
    <definedName name="DATA113A">[69]Data!#REF!</definedName>
    <definedName name="DATA113B">[69]Data!#REF!</definedName>
    <definedName name="DATA113C">[69]Data!#REF!</definedName>
    <definedName name="DATA113D">[69]Data!#REF!</definedName>
    <definedName name="DATA113E">[69]Data!#REF!</definedName>
    <definedName name="DATA113F">[69]Data!#REF!</definedName>
    <definedName name="DATA113G">[69]Data!#REF!</definedName>
    <definedName name="DATA113H">[69]Data!#REF!</definedName>
    <definedName name="DATA113I">[69]Data!#REF!</definedName>
    <definedName name="DATA113J">[69]Data!#REF!</definedName>
    <definedName name="DATA113K">[69]Data!#REF!</definedName>
    <definedName name="DATA114">[69]Data!#REF!</definedName>
    <definedName name="DATA115">[69]Data!#REF!</definedName>
    <definedName name="DATA116">[69]Data!#REF!</definedName>
    <definedName name="DATA117">[69]Data!#REF!</definedName>
    <definedName name="DATA118">[69]Data!#REF!</definedName>
    <definedName name="DATA119">[69]Data!#REF!</definedName>
    <definedName name="DATA12">[69]Data!#REF!</definedName>
    <definedName name="DATA120">[69]Data!#REF!</definedName>
    <definedName name="DATA121">[69]Data!#REF!</definedName>
    <definedName name="DATA122">[69]Data!#REF!</definedName>
    <definedName name="DATA123">[69]Data!#REF!</definedName>
    <definedName name="DATA124">[69]Data!#REF!</definedName>
    <definedName name="DATA125">[69]Data!#REF!</definedName>
    <definedName name="DATA126">[69]Data!#REF!</definedName>
    <definedName name="DATA127A">[69]Data!#REF!</definedName>
    <definedName name="DATA127B">[69]Data!#REF!</definedName>
    <definedName name="DATA127C">[69]Data!#REF!</definedName>
    <definedName name="DATA127D">[69]Data!#REF!</definedName>
    <definedName name="DATA127E">[69]Data!#REF!</definedName>
    <definedName name="DATA127F">[69]Data!#REF!</definedName>
    <definedName name="DATA127G">[69]Data!#REF!</definedName>
    <definedName name="DATA127H">[69]Data!#REF!</definedName>
    <definedName name="DATA127I">[69]Data!#REF!</definedName>
    <definedName name="DATA127J">[69]Data!#REF!</definedName>
    <definedName name="DATA128A">[69]Data!#REF!</definedName>
    <definedName name="DATA128B">[69]Data!#REF!</definedName>
    <definedName name="DATA128C">[69]Data!#REF!</definedName>
    <definedName name="DATA128D">[69]Data!#REF!</definedName>
    <definedName name="DATA128E">[69]Data!#REF!</definedName>
    <definedName name="DATA128F">[69]Data!#REF!</definedName>
    <definedName name="DATA128G">[69]Data!#REF!</definedName>
    <definedName name="DATA129A">[69]Data!#REF!</definedName>
    <definedName name="DATA129B">[69]Data!#REF!</definedName>
    <definedName name="DATA129C">[69]Data!#REF!</definedName>
    <definedName name="DATA129D">[69]Data!#REF!</definedName>
    <definedName name="DATA13">[69]Data!#REF!</definedName>
    <definedName name="DATA130A">[69]Data!#REF!</definedName>
    <definedName name="DATA130B">[69]Data!#REF!</definedName>
    <definedName name="DATA131">[69]Data!#REF!</definedName>
    <definedName name="DATA132">[69]Data!#REF!</definedName>
    <definedName name="DATA133">[69]Data!#REF!</definedName>
    <definedName name="DATA134110" localSheetId="3">#REF!</definedName>
    <definedName name="DATA134110">#REF!</definedName>
    <definedName name="DATA134125">#REF!</definedName>
    <definedName name="DATA134140">#REF!</definedName>
    <definedName name="DATA134160">#REF!</definedName>
    <definedName name="DATA134180">#REF!</definedName>
    <definedName name="DATA134200">#REF!</definedName>
    <definedName name="DATA134225">#REF!</definedName>
    <definedName name="DATA134250">#REF!</definedName>
    <definedName name="DATA134280">#REF!</definedName>
    <definedName name="DATA134315">#REF!</definedName>
    <definedName name="DATA134355">#REF!</definedName>
    <definedName name="DATA134400">#REF!</definedName>
    <definedName name="DATA13450">#REF!</definedName>
    <definedName name="DATA13463">#REF!</definedName>
    <definedName name="DATA13475">#REF!</definedName>
    <definedName name="DATA13490">#REF!</definedName>
    <definedName name="DATA135110">#REF!</definedName>
    <definedName name="DATA135125">#REF!</definedName>
    <definedName name="DATA135140">#REF!</definedName>
    <definedName name="DATA135160">#REF!</definedName>
    <definedName name="DATA135180">#REF!</definedName>
    <definedName name="DATA135200">#REF!</definedName>
    <definedName name="DATA135225">#REF!</definedName>
    <definedName name="DATA135250">#REF!</definedName>
    <definedName name="DATA135280">#REF!</definedName>
    <definedName name="DATA135315">#REF!</definedName>
    <definedName name="DATA135355">#REF!</definedName>
    <definedName name="DATA135400">#REF!</definedName>
    <definedName name="DATA13550">#REF!</definedName>
    <definedName name="DATA13563">#REF!</definedName>
    <definedName name="DATA13575">#REF!</definedName>
    <definedName name="DATA13590">#REF!</definedName>
    <definedName name="DATA136A">#REF!</definedName>
    <definedName name="DATA136B">#REF!</definedName>
    <definedName name="DATA136C">#REF!</definedName>
    <definedName name="DATA136D">#REF!</definedName>
    <definedName name="DATA136E">#REF!</definedName>
    <definedName name="DATA136F">#REF!</definedName>
    <definedName name="DATA136G">#REF!</definedName>
    <definedName name="DATA136H">#REF!</definedName>
    <definedName name="DATA136I">#REF!</definedName>
    <definedName name="DATA136J">#REF!</definedName>
    <definedName name="DATA136K">#REF!</definedName>
    <definedName name="DATA136L">#REF!</definedName>
    <definedName name="DATA136M">#REF!</definedName>
    <definedName name="DATA136N">#REF!</definedName>
    <definedName name="DATA136O">#REF!</definedName>
    <definedName name="DATA136P">#REF!</definedName>
    <definedName name="DATA137I">#REF!</definedName>
    <definedName name="DATA137II">#REF!</definedName>
    <definedName name="DATA137III">#REF!</definedName>
    <definedName name="DATA137IV">#REF!</definedName>
    <definedName name="DATA137V">#REF!</definedName>
    <definedName name="DATA138I">#REF!</definedName>
    <definedName name="DATA138II">#REF!</definedName>
    <definedName name="DATA138III">#REF!</definedName>
    <definedName name="DATA138IV">#REF!</definedName>
    <definedName name="DATA138V">#REF!</definedName>
    <definedName name="DATA138VI">#REF!</definedName>
    <definedName name="DATA139IX">#REF!</definedName>
    <definedName name="DATA139V">#REF!</definedName>
    <definedName name="DATA139VI">#REF!</definedName>
    <definedName name="DATA139VII">#REF!</definedName>
    <definedName name="DATA139VIII">#REF!</definedName>
    <definedName name="DATA14" localSheetId="3">[69]Data!#REF!</definedName>
    <definedName name="DATA14">[69]Data!#REF!</definedName>
    <definedName name="DATA140I" localSheetId="3">#REF!</definedName>
    <definedName name="DATA140I">#REF!</definedName>
    <definedName name="DATA140II">#REF!</definedName>
    <definedName name="DATA140III">#REF!</definedName>
    <definedName name="DATA140IV">#REF!</definedName>
    <definedName name="DATA140V">#REF!</definedName>
    <definedName name="DATA141I">#REF!</definedName>
    <definedName name="DATA141II">#REF!</definedName>
    <definedName name="DATA141III">#REF!</definedName>
    <definedName name="DATA141IV">#REF!</definedName>
    <definedName name="DATA141V">#REF!</definedName>
    <definedName name="DATA142I">#REF!</definedName>
    <definedName name="DATA142II">#REF!</definedName>
    <definedName name="DATA142III">#REF!</definedName>
    <definedName name="DATA142IV">#REF!</definedName>
    <definedName name="DATA142V">#REF!</definedName>
    <definedName name="DATA143" localSheetId="3">[69]Data!#REF!</definedName>
    <definedName name="DATA143">[69]Data!#REF!</definedName>
    <definedName name="DATA144" localSheetId="3">[69]Data!#REF!</definedName>
    <definedName name="DATA144">[69]Data!#REF!</definedName>
    <definedName name="DATA145">[69]Data!#REF!</definedName>
    <definedName name="DATA146">[69]Data!#REF!</definedName>
    <definedName name="DATA147">[69]Data!#REF!</definedName>
    <definedName name="DATA148">[69]Data!#REF!</definedName>
    <definedName name="DATA149">[69]Data!#REF!</definedName>
    <definedName name="DATA150">[69]Data!#REF!</definedName>
    <definedName name="DATA152">[69]Data!#REF!</definedName>
    <definedName name="DATA153">[69]Data!#REF!</definedName>
    <definedName name="DATA154">[69]Data!#REF!</definedName>
    <definedName name="DATA156">[69]Data!#REF!</definedName>
    <definedName name="DATA157">[69]Data!#REF!</definedName>
    <definedName name="DATA158">[69]Data!#REF!</definedName>
    <definedName name="DATA159A">[69]Data!#REF!</definedName>
    <definedName name="DATA159B">[69]Data!#REF!</definedName>
    <definedName name="DATA159C">[69]Data!#REF!</definedName>
    <definedName name="DATA159D">[69]Data!#REF!</definedName>
    <definedName name="DATA16">[69]Data!#REF!</definedName>
    <definedName name="DATA160">[69]Data!#REF!</definedName>
    <definedName name="DATA161">[69]Data!#REF!</definedName>
    <definedName name="DATA162">[69]Data!#REF!</definedName>
    <definedName name="DATA163">[69]Data!#REF!</definedName>
    <definedName name="DATA18">[69]Data!#REF!</definedName>
    <definedName name="DATA19">[69]Data!#REF!</definedName>
    <definedName name="DATA2">[69]Data!#REF!</definedName>
    <definedName name="DATA20">[69]Data!#REF!</definedName>
    <definedName name="DATA21">[69]Data!#REF!</definedName>
    <definedName name="DATA22">[69]Data!#REF!</definedName>
    <definedName name="DATA23">[69]Data!#REF!</definedName>
    <definedName name="DATA24">[69]Data!#REF!</definedName>
    <definedName name="DATA26">[69]Data!#REF!</definedName>
    <definedName name="DATA27">[69]Data!#REF!</definedName>
    <definedName name="DATA29">[69]Data!#REF!</definedName>
    <definedName name="DATA3">[69]Data!#REF!</definedName>
    <definedName name="DATA30">[69]Data!#REF!</definedName>
    <definedName name="DATA31">[69]Data!#REF!</definedName>
    <definedName name="DATA32">[69]Data!#REF!</definedName>
    <definedName name="DATA33">[69]Data!#REF!</definedName>
    <definedName name="DATA34">[69]Data!#REF!</definedName>
    <definedName name="DATA35">[69]Data!#REF!</definedName>
    <definedName name="DATA36">[69]Data!#REF!</definedName>
    <definedName name="DATA37">[69]Data!#REF!</definedName>
    <definedName name="DATA38">[69]Data!#REF!</definedName>
    <definedName name="DATA39">[69]Data!#REF!</definedName>
    <definedName name="DATA4">[69]Data!#REF!</definedName>
    <definedName name="DATA40">[69]Data!#REF!</definedName>
    <definedName name="DATA41">[69]Data!#REF!</definedName>
    <definedName name="DATA42">[69]Data!#REF!</definedName>
    <definedName name="DATA43">[69]Data!#REF!</definedName>
    <definedName name="DATA44">[69]Data!#REF!</definedName>
    <definedName name="DATA45">[69]Data!#REF!</definedName>
    <definedName name="DATA46">[69]Data!#REF!</definedName>
    <definedName name="DATA47">[69]Data!#REF!</definedName>
    <definedName name="DATA48">[69]Data!#REF!</definedName>
    <definedName name="DATA49">[69]Data!#REF!</definedName>
    <definedName name="DATA5">[69]Data!#REF!</definedName>
    <definedName name="DATA50">[69]Data!#REF!</definedName>
    <definedName name="DATA51">[69]Data!#REF!</definedName>
    <definedName name="DATA52">[69]Data!#REF!</definedName>
    <definedName name="DATA53">[69]Data!#REF!</definedName>
    <definedName name="DATA54">[69]Data!#REF!</definedName>
    <definedName name="DATA56">[69]Data!#REF!</definedName>
    <definedName name="DATA57">[69]Data!#REF!</definedName>
    <definedName name="DATA58">[69]Data!#REF!</definedName>
    <definedName name="DATA59">[69]Data!#REF!</definedName>
    <definedName name="DATA6">[69]Data!#REF!</definedName>
    <definedName name="DATA60">[69]Data!#REF!</definedName>
    <definedName name="DATA61">[69]Data!#REF!</definedName>
    <definedName name="DATA63">[69]Data!#REF!</definedName>
    <definedName name="DATA64">[69]Data!#REF!</definedName>
    <definedName name="DATA65">[69]Data!#REF!</definedName>
    <definedName name="DATA66">[69]Data!#REF!</definedName>
    <definedName name="DATA67">[69]Data!#REF!</definedName>
    <definedName name="DATA68">[69]Data!#REF!</definedName>
    <definedName name="DATA69">[69]Data!#REF!</definedName>
    <definedName name="DATA7">[69]Data!#REF!</definedName>
    <definedName name="DATA70">[69]Data!#REF!</definedName>
    <definedName name="DATA71">[69]Data!#REF!</definedName>
    <definedName name="DATA72">[69]Data!#REF!</definedName>
    <definedName name="DATA73">[69]Data!#REF!</definedName>
    <definedName name="DATA74">[69]Data!#REF!</definedName>
    <definedName name="DATA76">[69]Data!#REF!</definedName>
    <definedName name="DATA77A">[69]Data!#REF!</definedName>
    <definedName name="DATA77B">[69]Data!#REF!</definedName>
    <definedName name="DATA78">[69]Data!#REF!</definedName>
    <definedName name="DATA79A">[69]Data!#REF!</definedName>
    <definedName name="DATA79B">[69]Data!#REF!</definedName>
    <definedName name="DATA79C">[69]Data!#REF!</definedName>
    <definedName name="DATA8">[69]Data!#REF!</definedName>
    <definedName name="DATA80A">[69]Data!#REF!</definedName>
    <definedName name="DATA80B">[69]Data!#REF!</definedName>
    <definedName name="DATA80C">[69]Data!#REF!</definedName>
    <definedName name="DATA81">[69]Data!#REF!</definedName>
    <definedName name="DATA82">[69]Data!#REF!</definedName>
    <definedName name="DATA84">[69]Data!#REF!</definedName>
    <definedName name="DATA85">[69]Data!#REF!</definedName>
    <definedName name="DATA86">[69]Data!#REF!</definedName>
    <definedName name="DATA87">[69]Data!#REF!</definedName>
    <definedName name="DATA88">[69]Data!#REF!</definedName>
    <definedName name="DATA89">[69]Data!#REF!</definedName>
    <definedName name="DATA9">[69]Data!#REF!</definedName>
    <definedName name="DATA90">[69]Data!#REF!</definedName>
    <definedName name="DATA92">[69]Data!#REF!</definedName>
    <definedName name="DATA93">[69]Data!#REF!</definedName>
    <definedName name="DATA94">[69]Data!#REF!</definedName>
    <definedName name="DATA95">[69]Data!#REF!</definedName>
    <definedName name="DATA98">[69]Data!#REF!</definedName>
    <definedName name="DATA99">[69]Data!#REF!</definedName>
    <definedName name="_xlnm.Database" localSheetId="3">#REF!</definedName>
    <definedName name="_xlnm.Database">#REF!</definedName>
    <definedName name="DateRange">"1998.10.01 To 1998.10.31"</definedName>
    <definedName name="Dates">[70]Summary!$F$45:$F$57</definedName>
    <definedName name="datonators" localSheetId="3">#REF!</definedName>
    <definedName name="datonators">#REF!</definedName>
    <definedName name="datos">[71]PyG!$IV$9:$IV$108</definedName>
    <definedName name="Days_in_Receivables">'[35]Statistics {pbc}'!$A$2:$G$2,'[35]Statistics {pbc}'!$A$8:$G$8</definedName>
    <definedName name="DbDays">[40]Assumptions!$A$74:$IV$74</definedName>
    <definedName name="DBM" localSheetId="3">#REF!</definedName>
    <definedName name="DBM">#REF!</definedName>
    <definedName name="DD" localSheetId="3" hidden="1">{"form-D1",#N/A,FALSE,"FORM-D1";"form-D1_amt",#N/A,FALSE,"FORM-D1"}</definedName>
    <definedName name="DD" hidden="1">{"form-D1",#N/A,FALSE,"FORM-D1";"form-D1_amt",#N/A,FALSE,"FORM-D1"}</definedName>
    <definedName name="DDDD" localSheetId="3" hidden="1">{"form-D1",#N/A,FALSE,"FORM-D1";"form-D1_amt",#N/A,FALSE,"FORM-D1"}</definedName>
    <definedName name="DDDD" hidden="1">{"form-D1",#N/A,FALSE,"FORM-D1";"form-D1_amt",#N/A,FALSE,"FORM-D1"}</definedName>
    <definedName name="ddddd">'[42]A.O.R r1Str'!#REF!</definedName>
    <definedName name="DDK">'[3]BOQ (2)'!$A$1:$G$52</definedName>
    <definedName name="ddt_rate" localSheetId="3">#REF!</definedName>
    <definedName name="ddt_rate">#REF!</definedName>
    <definedName name="DEB">[12]Sheet1!#REF!</definedName>
    <definedName name="debenture" localSheetId="3">#REF!</definedName>
    <definedName name="debenture">#REF!</definedName>
    <definedName name="debt_at_mv">#REF!</definedName>
    <definedName name="Debt_Data">#REF!</definedName>
    <definedName name="Debt_Exp_to_Sales">'[35]Statistics {pbc}'!$A$2:$G$2,'[35]Statistics {pbc}'!$A$11:$G$11</definedName>
    <definedName name="Dec05_CMBS" localSheetId="3">#REF!</definedName>
    <definedName name="Dec05_CMBS">#REF!</definedName>
    <definedName name="Dec05CMBS">#REF!</definedName>
    <definedName name="decdebt">#REF!</definedName>
    <definedName name="decretal">#REF!</definedName>
    <definedName name="DEFCR">#REF!</definedName>
    <definedName name="DEFECT_LIABILITY_PERIOD">#REF!</definedName>
    <definedName name="den">#REF!</definedName>
    <definedName name="Dep_Scaff">#REF!</definedName>
    <definedName name="DEPENDIENTES">[41]LISTAS!$A$2:$A$200</definedName>
    <definedName name="DEPN_1TOTAL" localSheetId="3">#REF!</definedName>
    <definedName name="DEPN_1TOTAL">#REF!</definedName>
    <definedName name="DEPN_2ALLWYN">#REF!</definedName>
    <definedName name="DEPN_3EXCLALLWYN">#REF!</definedName>
    <definedName name="DEPN_ADD1STHALF">#REF!</definedName>
    <definedName name="DEPN_ADD2NDHALF">#REF!</definedName>
    <definedName name="Depn_PMEScaff">#REF!</definedName>
    <definedName name="Depn_Props">#REF!</definedName>
    <definedName name="DEPN_SALE">#REF!</definedName>
    <definedName name="depot">'[32]Cost Breakup Depreciation&amp; Tax'!$C$7</definedName>
    <definedName name="depotpm">'[32]Cost Breakup Depreciation&amp; Tax'!$C$15</definedName>
    <definedName name="DEPR_PARENT_0304_FINAL" localSheetId="3">#REF!</definedName>
    <definedName name="DEPR_PARENT_0304_FINAL">#REF!</definedName>
    <definedName name="Deprn_0809">#REF!</definedName>
    <definedName name="Dept_Sector">#REF!</definedName>
    <definedName name="DESC100" localSheetId="3">[69]Data!#REF!</definedName>
    <definedName name="DESC100">[69]Data!#REF!</definedName>
    <definedName name="DESC100_7">NA()</definedName>
    <definedName name="DESC100_8">NA()</definedName>
    <definedName name="DESC101" localSheetId="3">[69]Data!#REF!</definedName>
    <definedName name="DESC101">[69]Data!#REF!</definedName>
    <definedName name="DESC101_7">NA()</definedName>
    <definedName name="DESC101_8">NA()</definedName>
    <definedName name="DESC1011">[69]Data!#REF!</definedName>
    <definedName name="DESC1011_7">NA()</definedName>
    <definedName name="DESC1011_8">NA()</definedName>
    <definedName name="DESC1012">[69]Data!#REF!</definedName>
    <definedName name="DESC1012_7">NA()</definedName>
    <definedName name="DESC1012_8">NA()</definedName>
    <definedName name="DESC1013">[69]Data!#REF!</definedName>
    <definedName name="DESC1014">[69]Data!#REF!</definedName>
    <definedName name="DESC1015">[69]Data!#REF!</definedName>
    <definedName name="DESC102">[69]Data!#REF!</definedName>
    <definedName name="DESC103">[69]Data!#REF!</definedName>
    <definedName name="DESC104">[69]Data!#REF!</definedName>
    <definedName name="DESC105">[69]Data!#REF!</definedName>
    <definedName name="DESC106">[69]Data!#REF!</definedName>
    <definedName name="DESC107">[69]Data!#REF!</definedName>
    <definedName name="DESC107A">[69]Data!#REF!</definedName>
    <definedName name="DESC107B">[69]Data!#REF!</definedName>
    <definedName name="DESC107C">[69]Data!#REF!</definedName>
    <definedName name="DESC107D">[69]Data!#REF!</definedName>
    <definedName name="DESC107E">[69]Data!#REF!</definedName>
    <definedName name="DESC107F">[69]Data!#REF!</definedName>
    <definedName name="DESC107G">[69]Data!#REF!</definedName>
    <definedName name="DESC108">[69]Data!#REF!</definedName>
    <definedName name="DESC108A">[69]Data!#REF!</definedName>
    <definedName name="DESC108B">[69]Data!#REF!</definedName>
    <definedName name="DESC108C">[69]Data!#REF!</definedName>
    <definedName name="DESC108D">[69]Data!#REF!</definedName>
    <definedName name="DESC108E">[69]Data!#REF!</definedName>
    <definedName name="DESC108F">[69]Data!#REF!</definedName>
    <definedName name="DESC108G">[69]Data!#REF!</definedName>
    <definedName name="DESC108H">[69]Data!#REF!</definedName>
    <definedName name="DESC108I">[69]Data!#REF!</definedName>
    <definedName name="DESC108J">[69]Data!#REF!</definedName>
    <definedName name="DESC108K">[69]Data!#REF!</definedName>
    <definedName name="DESC108L">[69]Data!#REF!</definedName>
    <definedName name="DESC108M">[69]Data!#REF!</definedName>
    <definedName name="DESC108N">[69]Data!#REF!</definedName>
    <definedName name="DESC108O">[69]Data!#REF!</definedName>
    <definedName name="DESC108P">[69]Data!#REF!</definedName>
    <definedName name="DESC109">[69]Data!#REF!</definedName>
    <definedName name="DESC109A">[69]Data!#REF!</definedName>
    <definedName name="DESC109B">[69]Data!#REF!</definedName>
    <definedName name="DESC109C">[69]Data!#REF!</definedName>
    <definedName name="DESC109D">[69]Data!#REF!</definedName>
    <definedName name="DESC109E">[69]Data!#REF!</definedName>
    <definedName name="DESC109F">[69]Data!#REF!</definedName>
    <definedName name="DESC109G">[69]Data!#REF!</definedName>
    <definedName name="DESC109H">[69]Data!#REF!</definedName>
    <definedName name="DESC109I">[69]Data!#REF!</definedName>
    <definedName name="DESC109J">[69]Data!#REF!</definedName>
    <definedName name="DESC109K">[69]Data!#REF!</definedName>
    <definedName name="DESC109L">[69]Data!#REF!</definedName>
    <definedName name="DESC109M">[69]Data!#REF!</definedName>
    <definedName name="DESC109N">[69]Data!#REF!</definedName>
    <definedName name="DESC109O">[69]Data!#REF!</definedName>
    <definedName name="DESC109P">[69]Data!#REF!</definedName>
    <definedName name="DESC110">[69]Data!#REF!</definedName>
    <definedName name="DESC110A">[69]Data!#REF!</definedName>
    <definedName name="DESC110B">[69]Data!#REF!</definedName>
    <definedName name="DESC110C">[69]Data!#REF!</definedName>
    <definedName name="DESC110D">[69]Data!#REF!</definedName>
    <definedName name="DESC110E">[69]Data!#REF!</definedName>
    <definedName name="DESC110F">[69]Data!#REF!</definedName>
    <definedName name="DESC110G">[69]Data!#REF!</definedName>
    <definedName name="DESC110H">[69]Data!#REF!</definedName>
    <definedName name="DESC110I">[69]Data!#REF!</definedName>
    <definedName name="DESC110J">[69]Data!#REF!</definedName>
    <definedName name="DESC110K">[69]Data!#REF!</definedName>
    <definedName name="DESC110L">[69]Data!#REF!</definedName>
    <definedName name="DESC110M">[69]Data!#REF!</definedName>
    <definedName name="DESC110N">[69]Data!#REF!</definedName>
    <definedName name="DESC110O">[69]Data!#REF!</definedName>
    <definedName name="DESC110P">[69]Data!#REF!</definedName>
    <definedName name="DESC111">[69]Data!#REF!</definedName>
    <definedName name="DESC111A">[69]Data!#REF!</definedName>
    <definedName name="DESC111B">[69]Data!#REF!</definedName>
    <definedName name="DESC111C">[69]Data!#REF!</definedName>
    <definedName name="DESC111D">[69]Data!#REF!</definedName>
    <definedName name="DESC111E">[69]Data!#REF!</definedName>
    <definedName name="DESC111F">[69]Data!#REF!</definedName>
    <definedName name="DESC111G">[69]Data!#REF!</definedName>
    <definedName name="DESC111H">[69]Data!#REF!</definedName>
    <definedName name="DESC111I">[69]Data!#REF!</definedName>
    <definedName name="DESC111J">[69]Data!#REF!</definedName>
    <definedName name="DESC111K">[69]Data!#REF!</definedName>
    <definedName name="DESC111L">[69]Data!#REF!</definedName>
    <definedName name="DESC111M">[69]Data!#REF!</definedName>
    <definedName name="DESC111N">[69]Data!#REF!</definedName>
    <definedName name="DESC111O">[69]Data!#REF!</definedName>
    <definedName name="DESC111P">[69]Data!#REF!</definedName>
    <definedName name="DESC112">[69]Data!#REF!</definedName>
    <definedName name="DESC112A">[69]Data!#REF!</definedName>
    <definedName name="DESC112B">[69]Data!#REF!</definedName>
    <definedName name="DESC112C">[69]Data!#REF!</definedName>
    <definedName name="DESC112D">[69]Data!#REF!</definedName>
    <definedName name="DESC112E">[69]Data!#REF!</definedName>
    <definedName name="DESC112F">[69]Data!#REF!</definedName>
    <definedName name="DESC112G">[69]Data!#REF!</definedName>
    <definedName name="DESC112H">[69]Data!#REF!</definedName>
    <definedName name="DESC112I">[69]Data!#REF!</definedName>
    <definedName name="DESC112J">[69]Data!#REF!</definedName>
    <definedName name="DESC112K">[69]Data!#REF!</definedName>
    <definedName name="DESC112L">[69]Data!#REF!</definedName>
    <definedName name="DESC112M">[69]Data!#REF!</definedName>
    <definedName name="DESC112N">[69]Data!#REF!</definedName>
    <definedName name="DESC112O">[69]Data!#REF!</definedName>
    <definedName name="DESC112P">[69]Data!#REF!</definedName>
    <definedName name="DESC113">[69]Data!#REF!</definedName>
    <definedName name="DESC113A">[69]Data!#REF!</definedName>
    <definedName name="DESC113B">[69]Data!#REF!</definedName>
    <definedName name="DESC113C">[69]Data!#REF!</definedName>
    <definedName name="DESC113D">[69]Data!#REF!</definedName>
    <definedName name="DESC113E">[69]Data!#REF!</definedName>
    <definedName name="DESC113F">[69]Data!#REF!</definedName>
    <definedName name="DESC113G">[69]Data!#REF!</definedName>
    <definedName name="DESC113H">[69]Data!#REF!</definedName>
    <definedName name="DESC113I">[69]Data!#REF!</definedName>
    <definedName name="DESC113J">[69]Data!#REF!</definedName>
    <definedName name="DESC113K">[69]Data!#REF!</definedName>
    <definedName name="DESC114">[69]Data!#REF!</definedName>
    <definedName name="DESC115">[69]Data!#REF!</definedName>
    <definedName name="DESC116">[69]Data!#REF!</definedName>
    <definedName name="DESC117">[69]Data!#REF!</definedName>
    <definedName name="DESC118">[69]Data!#REF!</definedName>
    <definedName name="DESC119">[69]Data!#REF!</definedName>
    <definedName name="DESC120">[69]Data!#REF!</definedName>
    <definedName name="DESC121">[69]Data!#REF!</definedName>
    <definedName name="DESC122">[69]Data!#REF!</definedName>
    <definedName name="DESC123">[69]Data!#REF!</definedName>
    <definedName name="DESC124">[69]Data!#REF!</definedName>
    <definedName name="DESC125">[69]Data!#REF!</definedName>
    <definedName name="DESC126">[69]Data!#REF!</definedName>
    <definedName name="DESC127">[69]Data!#REF!</definedName>
    <definedName name="DESC127A">[69]Data!#REF!</definedName>
    <definedName name="DESC127B">[69]Data!#REF!</definedName>
    <definedName name="DESC127C">[69]Data!#REF!</definedName>
    <definedName name="DESC127D">[69]Data!#REF!</definedName>
    <definedName name="DESC127E">[69]Data!#REF!</definedName>
    <definedName name="DESC127F">[69]Data!#REF!</definedName>
    <definedName name="DESC127G">[69]Data!#REF!</definedName>
    <definedName name="DESC127H">[69]Data!#REF!</definedName>
    <definedName name="DESC127I">[69]Data!#REF!</definedName>
    <definedName name="DESC127J">[69]Data!#REF!</definedName>
    <definedName name="DESC128">[69]Data!#REF!</definedName>
    <definedName name="DESC128A">[69]Data!#REF!</definedName>
    <definedName name="DESC128B">[69]Data!#REF!</definedName>
    <definedName name="DESC128C">[69]Data!#REF!</definedName>
    <definedName name="DESC128D">[69]Data!#REF!</definedName>
    <definedName name="DESC128E">[69]Data!#REF!</definedName>
    <definedName name="DESC128F">[69]Data!#REF!</definedName>
    <definedName name="DESC128G">[69]Data!#REF!</definedName>
    <definedName name="DESC129">[69]Data!#REF!</definedName>
    <definedName name="DESC129A">[69]Data!#REF!</definedName>
    <definedName name="DESC129B">[69]Data!#REF!</definedName>
    <definedName name="DESC129C">[69]Data!#REF!</definedName>
    <definedName name="DESC129D">[69]Data!#REF!</definedName>
    <definedName name="DESC130">[69]Data!#REF!</definedName>
    <definedName name="DESC130A">[69]Data!#REF!</definedName>
    <definedName name="DESC130B">[69]Data!#REF!</definedName>
    <definedName name="DESC131">[69]Data!#REF!</definedName>
    <definedName name="DESC132">[69]Data!#REF!</definedName>
    <definedName name="DESC133">[69]Data!#REF!</definedName>
    <definedName name="DESC14">[69]Data!#REF!</definedName>
    <definedName name="DESC143">[69]Data!#REF!</definedName>
    <definedName name="DESC144">[69]Data!#REF!</definedName>
    <definedName name="DESC145">[69]Data!#REF!</definedName>
    <definedName name="DESC146">[69]Data!#REF!</definedName>
    <definedName name="DESC147">[69]Data!#REF!</definedName>
    <definedName name="DESC148">[69]Data!#REF!</definedName>
    <definedName name="DESC149">[69]Data!#REF!</definedName>
    <definedName name="DESC150">[69]Data!#REF!</definedName>
    <definedName name="DESC152">[69]Data!#REF!</definedName>
    <definedName name="DESC153">[69]Data!#REF!</definedName>
    <definedName name="DESC154">[69]Data!#REF!</definedName>
    <definedName name="DESC155">[69]Data!#REF!</definedName>
    <definedName name="DESC156">[69]Data!#REF!</definedName>
    <definedName name="DESC157">[69]Data!#REF!</definedName>
    <definedName name="DESC158">[69]Data!#REF!</definedName>
    <definedName name="DESC16">[69]Data!#REF!</definedName>
    <definedName name="DESC18">[69]Data!#REF!</definedName>
    <definedName name="DESC19">[69]Data!#REF!</definedName>
    <definedName name="DESC20">[69]Data!#REF!</definedName>
    <definedName name="DESC21">[69]Data!#REF!</definedName>
    <definedName name="DESC22">[69]Data!#REF!</definedName>
    <definedName name="DESC23">[69]Data!#REF!</definedName>
    <definedName name="DESC24">[69]Data!#REF!</definedName>
    <definedName name="DESC26">[69]Data!#REF!</definedName>
    <definedName name="DESC27">[69]Data!#REF!</definedName>
    <definedName name="DESC29">[69]Data!#REF!</definedName>
    <definedName name="DESC30">[69]Data!#REF!</definedName>
    <definedName name="DESC31">[69]Data!#REF!</definedName>
    <definedName name="DESC32">[69]Data!#REF!</definedName>
    <definedName name="DESC33">[69]Data!#REF!</definedName>
    <definedName name="DESC34">[69]Data!#REF!</definedName>
    <definedName name="DESC35">[69]Data!#REF!</definedName>
    <definedName name="DESC36">[69]Data!#REF!</definedName>
    <definedName name="DESC37">[69]Data!#REF!</definedName>
    <definedName name="DESC38">[69]Data!#REF!</definedName>
    <definedName name="DESC39">[69]Data!#REF!</definedName>
    <definedName name="DESC40">[69]Data!#REF!</definedName>
    <definedName name="DESC41">[69]Data!#REF!</definedName>
    <definedName name="DESC42">[69]Data!#REF!</definedName>
    <definedName name="DESC43">[69]Data!#REF!</definedName>
    <definedName name="DESC44">[69]Data!#REF!</definedName>
    <definedName name="DESC45">[69]Data!#REF!</definedName>
    <definedName name="DESC46">[69]Data!#REF!</definedName>
    <definedName name="DESC47">[69]Data!#REF!</definedName>
    <definedName name="DESC48">[69]Data!#REF!</definedName>
    <definedName name="DESC49">[69]Data!#REF!</definedName>
    <definedName name="DESC50">[69]Data!#REF!</definedName>
    <definedName name="DESC51">[69]Data!#REF!</definedName>
    <definedName name="DESC52">[69]Data!#REF!</definedName>
    <definedName name="DESC54">[69]Data!#REF!</definedName>
    <definedName name="DESC56">[69]Data!#REF!</definedName>
    <definedName name="DESC57">[69]Data!#REF!</definedName>
    <definedName name="DESC58">[69]Data!#REF!</definedName>
    <definedName name="DESC59">[69]Data!#REF!</definedName>
    <definedName name="DESC60">[69]Data!#REF!</definedName>
    <definedName name="DESC61">[69]Data!#REF!</definedName>
    <definedName name="DESC63">[69]Data!#REF!</definedName>
    <definedName name="DESC64">[69]Data!#REF!</definedName>
    <definedName name="DESC65">[69]Data!#REF!</definedName>
    <definedName name="DESC66">[69]Data!#REF!</definedName>
    <definedName name="DESC68">[69]Data!#REF!</definedName>
    <definedName name="DESC69">[69]Data!#REF!</definedName>
    <definedName name="DESC7">[69]Data!#REF!</definedName>
    <definedName name="DESC70">[69]Data!#REF!</definedName>
    <definedName name="DESC71">[69]Data!#REF!</definedName>
    <definedName name="DESC72">[69]Data!#REF!</definedName>
    <definedName name="DESC73">[69]Data!#REF!</definedName>
    <definedName name="DESC74">[69]Data!#REF!</definedName>
    <definedName name="DESC77">[69]Data!#REF!</definedName>
    <definedName name="DESC78">[69]Data!#REF!</definedName>
    <definedName name="DESC79">[69]Data!#REF!</definedName>
    <definedName name="DESC79A">[69]Data!#REF!</definedName>
    <definedName name="DESC79B">[69]Data!#REF!</definedName>
    <definedName name="DESC79C">[69]Data!#REF!</definedName>
    <definedName name="DESC80">[69]Data!#REF!</definedName>
    <definedName name="DESC80A">[69]Data!#REF!</definedName>
    <definedName name="DESC80B">[69]Data!#REF!</definedName>
    <definedName name="DESC80C">[69]Data!#REF!</definedName>
    <definedName name="DESC81">[69]Data!#REF!</definedName>
    <definedName name="DESC82">[69]Data!#REF!</definedName>
    <definedName name="DESC85">[69]Data!#REF!</definedName>
    <definedName name="DESC86">[69]Data!#REF!</definedName>
    <definedName name="DESC87">[69]Data!#REF!</definedName>
    <definedName name="DESC88">[69]Data!#REF!</definedName>
    <definedName name="DESC92">[69]Data!#REF!</definedName>
    <definedName name="DESC93">[69]Data!#REF!</definedName>
    <definedName name="DESC94">[69]Data!#REF!</definedName>
    <definedName name="DESC95">[69]Data!#REF!</definedName>
    <definedName name="DESC98">[69]Data!#REF!</definedName>
    <definedName name="DESC99">[69]Data!#REF!</definedName>
    <definedName name="DESIGNATION">[72]sheeet7!#REF!</definedName>
    <definedName name="designengineering">'[32]Cost Breakup Depreciation&amp; Tax'!$C$24</definedName>
    <definedName name="Detonator" localSheetId="3">#REF!</definedName>
    <definedName name="Detonator">#REF!</definedName>
    <definedName name="DEUDASENTIDADESDECREDITO">[41]LISTAS!$Y$1:$Y$10</definedName>
    <definedName name="df" localSheetId="3" hidden="1">{"Execavation",#N/A,FALSE,"furniture (employer)"}</definedName>
    <definedName name="df" hidden="1">{"Execavation",#N/A,FALSE,"furniture (employer)"}</definedName>
    <definedName name="dfd">'[42]A.O.R r1'!#REF!</definedName>
    <definedName name="dfg" localSheetId="3" hidden="1">{"Execavation",#N/A,FALSE,"furniture (employer)"}</definedName>
    <definedName name="dfg" hidden="1">{"Execavation",#N/A,FALSE,"furniture (employer)"}</definedName>
    <definedName name="dfhjkdfkl\" localSheetId="3">#REF!</definedName>
    <definedName name="dfhjkdfkl\">#REF!</definedName>
    <definedName name="dfshjkfsd">#REF!</definedName>
    <definedName name="dgf" localSheetId="3">{"'Sheet1'!$A$4386:$N$4591"}</definedName>
    <definedName name="dgf">{"'Sheet1'!$A$4386:$N$4591"}</definedName>
    <definedName name="dghkl" localSheetId="3" hidden="1">{"'Bill No. 7'!$A$1:$G$32"}</definedName>
    <definedName name="dghkl" hidden="1">{"'Bill No. 7'!$A$1:$G$32"}</definedName>
    <definedName name="dgr">'[42]A.O.R r1Str'!#REF!</definedName>
    <definedName name="DHTML" localSheetId="3">{"'Sheet1'!$A$4386:$N$4591"}</definedName>
    <definedName name="DHTML">{"'Sheet1'!$A$4386:$N$4591"}</definedName>
    <definedName name="dia">[51]Intro!#REF!</definedName>
    <definedName name="Diesel">'[34]Abs PMRL'!$B$46</definedName>
    <definedName name="Diesel_24">NA()</definedName>
    <definedName name="Diesel_7">NA()</definedName>
    <definedName name="Diff_bw_Sources_Uses">'[73]Funding Sch'!$D$68</definedName>
    <definedName name="Difference" localSheetId="3">#REF!</definedName>
    <definedName name="Difference">#REF!</definedName>
    <definedName name="dir_1">[74]Input!$D$8</definedName>
    <definedName name="dir_2">[74]Input!$D$9</definedName>
    <definedName name="Disaggregations">#REF!</definedName>
    <definedName name="disbrick" localSheetId="3">[24]Summary!#REF!</definedName>
    <definedName name="disbrick">[24]Summary!#REF!</definedName>
    <definedName name="DISC" localSheetId="3">#REF!</definedName>
    <definedName name="DISC">#REF!</definedName>
    <definedName name="disdr">#REF!</definedName>
    <definedName name="DISG">#REF!</definedName>
    <definedName name="dismdrainspout" localSheetId="3">[24]Summary!#REF!</definedName>
    <definedName name="dismdrainspout">[24]Summary!#REF!</definedName>
    <definedName name="dismentalling" localSheetId="3">[65]Measurment!#REF!</definedName>
    <definedName name="dismentalling">[65]Measurment!#REF!</definedName>
    <definedName name="dismexpjoint">[24]Summary!#REF!</definedName>
    <definedName name="dismrail">[24]Summary!#REF!</definedName>
    <definedName name="dismstonemas">[24]Summary!#REF!</definedName>
    <definedName name="disposal">[24]Summary!#REF!</definedName>
    <definedName name="disposal1">[75]Summary!#REF!</definedName>
    <definedName name="disr" localSheetId="3">#REF!</definedName>
    <definedName name="disr">#REF!</definedName>
    <definedName name="disst">#REF!</definedName>
    <definedName name="disstone" localSheetId="3">[24]Summary!#REF!</definedName>
    <definedName name="disstone">[24]Summary!#REF!</definedName>
    <definedName name="Distance">[63]Distance!$A$1:$BL$64</definedName>
    <definedName name="dividend_paid" localSheetId="3">#REF!</definedName>
    <definedName name="dividend_paid">#REF!</definedName>
    <definedName name="DIVISAS">[41]LISTAS!$L$9:$L$51</definedName>
    <definedName name="dk" localSheetId="3">#REF!</definedName>
    <definedName name="dk">#REF!</definedName>
    <definedName name="dkg">#REF!</definedName>
    <definedName name="DLP">#REF!</definedName>
    <definedName name="DMA">#REF!</definedName>
    <definedName name="DMA_24">NA()</definedName>
    <definedName name="DMA_7">NA()</definedName>
    <definedName name="dmfds" localSheetId="3">#REF!</definedName>
    <definedName name="dmfds">#REF!</definedName>
    <definedName name="dmin">[76]section!$B$11</definedName>
    <definedName name="dnsoil" localSheetId="3">[51]Intro!#REF!</definedName>
    <definedName name="dnsoil">[51]Intro!#REF!</definedName>
    <definedName name="DOOR" localSheetId="3">#REF!</definedName>
    <definedName name="DOOR">#REF!</definedName>
    <definedName name="DoorWindows" localSheetId="3">[65]Measurment!#REF!</definedName>
    <definedName name="DoorWindows">[65]Measurment!#REF!</definedName>
    <definedName name="dozer">[45]Machinery!#REF!</definedName>
    <definedName name="Dozer_24">NA()</definedName>
    <definedName name="Dozer_7">NA()</definedName>
    <definedName name="dozer200" localSheetId="3">#REF!</definedName>
    <definedName name="dozer200">#REF!</definedName>
    <definedName name="DPC">#REF!</definedName>
    <definedName name="dps">#REF!</definedName>
    <definedName name="DR43B..2" localSheetId="3">'[77]43B'!#REF!</definedName>
    <definedName name="DR43B..2">'[77]43B'!#REF!</definedName>
    <definedName name="drad" localSheetId="3">#REF!</definedName>
    <definedName name="drad">#REF!</definedName>
    <definedName name="drains">#REF!</definedName>
    <definedName name="drainspout" localSheetId="3">[24]Summary!#REF!</definedName>
    <definedName name="drainspout">[24]Summary!#REF!</definedName>
    <definedName name="DRBA3O"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esser" localSheetId="3">#REF!</definedName>
    <definedName name="dresser">#REF!</definedName>
    <definedName name="driller">#REF!</definedName>
    <definedName name="drillingequipment">#REF!</definedName>
    <definedName name="drsp" localSheetId="3">[24]Summary!#REF!</definedName>
    <definedName name="drsp">[24]Summary!#REF!</definedName>
    <definedName name="dsad" localSheetId="3" hidden="1">{"Execavation",#N/A,FALSE,"furniture (employer)"}</definedName>
    <definedName name="dsad" hidden="1">{"Execavation",#N/A,FALSE,"furniture (employer)"}</definedName>
    <definedName name="dsobwd" localSheetId="3">#REF!</definedName>
    <definedName name="dsobwd">#REF!</definedName>
    <definedName name="DSR">'[32]Cost Breakup Depreciation&amp; Tax'!$C$40</definedName>
    <definedName name="DSRA">'[32]Debt-Schedule-DSR-Ops Factor'!$C$25</definedName>
    <definedName name="dsth" localSheetId="3">[51]Intro!#REF!</definedName>
    <definedName name="dsth">[51]Intro!#REF!</definedName>
    <definedName name="dtpl">[66]DTPL!$B$2:$P$308</definedName>
    <definedName name="Dummy" localSheetId="3">{"'Sheet1'!$A$4386:$N$4591"}</definedName>
    <definedName name="Dummy">{"'Sheet1'!$A$4386:$N$4591"}</definedName>
    <definedName name="dust">'[34]Abs PMRL'!$B$251</definedName>
    <definedName name="Dust_12">NA()</definedName>
    <definedName name="Dust_7">NA()</definedName>
    <definedName name="Dust_8">NA()</definedName>
    <definedName name="DV" localSheetId="3">#REF!</definedName>
    <definedName name="DV">#REF!</definedName>
    <definedName name="DVTT">#REF!</definedName>
    <definedName name="dvv" localSheetId="3">'[26]UNP-NCW '!#REF!</definedName>
    <definedName name="dvv">'[26]UNP-NCW '!#REF!</definedName>
    <definedName name="e" localSheetId="3">#REF!</definedName>
    <definedName name="e">#REF!</definedName>
    <definedName name="Earth">'[30]LOCAL RATES'!$H$20</definedName>
    <definedName name="Earth_12">NA()</definedName>
    <definedName name="Earth_7">NA()</definedName>
    <definedName name="Earth_8">NA()</definedName>
    <definedName name="EARTHFILL_NEWEARTH" localSheetId="3">#REF!</definedName>
    <definedName name="EARTHFILL_NEWEARTH">#REF!</definedName>
    <definedName name="EARTHWORK" localSheetId="3">'[78]A.O.R.'!#REF!</definedName>
    <definedName name="EARTHWORK">'[78]A.O.R.'!#REF!</definedName>
    <definedName name="earthworks">[65]Measurment!#REF!</definedName>
    <definedName name="Eastern_P_L" localSheetId="3">#REF!</definedName>
    <definedName name="Eastern_P_L">#REF!</definedName>
    <definedName name="ebas" localSheetId="3">'[42]A.O.R r1Str'!#REF!</definedName>
    <definedName name="ebas">'[42]A.O.R r1Str'!#REF!</definedName>
    <definedName name="ebasic" localSheetId="3">'[42]A.O.R r1'!#REF!</definedName>
    <definedName name="ebasic">'[42]A.O.R r1'!#REF!</definedName>
    <definedName name="ebida_core_activity" localSheetId="3">#REF!</definedName>
    <definedName name="ebida_core_activity">#REF!</definedName>
    <definedName name="ebit_core_activity">#REF!</definedName>
    <definedName name="EBITDA">'[40]Profit&amp;Loss'!$A$26:$IV$26</definedName>
    <definedName name="ebitda_core_activity" localSheetId="3">#REF!</definedName>
    <definedName name="ebitda_core_activity">#REF!</definedName>
    <definedName name="econ">#REF!</definedName>
    <definedName name="edgestripdism" localSheetId="3">[24]Summary!#REF!</definedName>
    <definedName name="edgestripdism">[24]Summary!#REF!</definedName>
    <definedName name="EEEE" localSheetId="3" hidden="1">{"form-D1",#N/A,FALSE,"FORM-D1";"form-D1_amt",#N/A,FALSE,"FORM-D1"}</definedName>
    <definedName name="EEEE" hidden="1">{"form-D1",#N/A,FALSE,"FORM-D1";"form-D1_amt",#N/A,FALSE,"FORM-D1"}</definedName>
    <definedName name="EFILL_AVAILABLE" localSheetId="3">#REF!</definedName>
    <definedName name="EFILL_AVAILABLE">#REF!</definedName>
    <definedName name="ele">#REF!</definedName>
    <definedName name="Elead">#REF!</definedName>
    <definedName name="elecbasic">#REF!</definedName>
    <definedName name="Electrical">#REF!</definedName>
    <definedName name="ElectricalBasic">#REF!</definedName>
    <definedName name="electrician">#REF!</definedName>
    <definedName name="ELECTRICITY_CHARGES">#REF!</definedName>
    <definedName name="emb" localSheetId="3" hidden="1">{"Execavation",#N/A,FALSE,"furniture (employer)"}</definedName>
    <definedName name="emb" hidden="1">{"Execavation",#N/A,FALSE,"furniture (employer)"}</definedName>
    <definedName name="Embankment" localSheetId="3">#REF!</definedName>
    <definedName name="Embankment">#REF!</definedName>
    <definedName name="EMBL" localSheetId="3" hidden="1">{"Execavation",#N/A,FALSE,"furniture (employer)"}</definedName>
    <definedName name="EMBL" hidden="1">{"Execavation",#N/A,FALSE,"furniture (employer)"}</definedName>
    <definedName name="emp">[32]Staffing!#REF!</definedName>
    <definedName name="emulsion" localSheetId="3">#REF!</definedName>
    <definedName name="emulsion">#REF!</definedName>
    <definedName name="ENAMEL">#REF!</definedName>
    <definedName name="ENT">#REF!</definedName>
    <definedName name="enterprise_value_core">#REF!</definedName>
    <definedName name="ENTERTAINMENT__REFRESHMENT_ETC.">#REF!</definedName>
    <definedName name="EPC_cost">[73]INPUT!$B$38</definedName>
    <definedName name="esb" localSheetId="3" hidden="1">[19]BHANDUP!#REF!</definedName>
    <definedName name="esb" hidden="1">[19]BHANDUP!#REF!</definedName>
    <definedName name="ESC">'[12]#REF'!$C$18</definedName>
    <definedName name="ESSR1" localSheetId="3">#REF!</definedName>
    <definedName name="ESSR1">#REF!</definedName>
    <definedName name="ESSR10">#REF!</definedName>
    <definedName name="ESSR11">#REF!</definedName>
    <definedName name="ESSR12">#REF!</definedName>
    <definedName name="ESSR13">#REF!</definedName>
    <definedName name="ESSR2">#REF!</definedName>
    <definedName name="ESSR3">#REF!</definedName>
    <definedName name="ESSR4">#REF!</definedName>
    <definedName name="ESSR5">#REF!</definedName>
    <definedName name="ESSR6">#REF!</definedName>
    <definedName name="ESSR7">#REF!</definedName>
    <definedName name="ESSR8">#REF!</definedName>
    <definedName name="ESSR9">#REF!</definedName>
    <definedName name="ESTIMATED_COST">#REF!</definedName>
    <definedName name="Euro">#REF!</definedName>
    <definedName name="EV__LASTREFTIME__">"(GMT+01:00)07/10/2013 16:58:08"</definedName>
    <definedName name="ew" localSheetId="3">[48]doq!#REF!</definedName>
    <definedName name="ew">[48]doq!#REF!</definedName>
    <definedName name="ewcompact" localSheetId="3">#REF!</definedName>
    <definedName name="ewcompact">#REF!</definedName>
    <definedName name="EXA">#REF!</definedName>
    <definedName name="Excavation">#REF!</definedName>
    <definedName name="excavator">#REF!</definedName>
    <definedName name="Excel_BuiltIn__FilterDatabase_1" localSheetId="3">'[79]GMC Addition '!#REF!</definedName>
    <definedName name="Excel_BuiltIn__FilterDatabase_1">'[79]GMC Addition '!#REF!</definedName>
    <definedName name="Excel_BuiltIn_Database_7">NA()</definedName>
    <definedName name="EXCVN" localSheetId="3">#REF!</definedName>
    <definedName name="EXCVN">#REF!</definedName>
    <definedName name="EXGRATIA">#REF!</definedName>
    <definedName name="EXP.JTS" localSheetId="3">'[78]A.O.R.'!#REF!</definedName>
    <definedName name="EXP.JTS">'[78]A.O.R.'!#REF!</definedName>
    <definedName name="exp_g">[63]goods_analysis!$R$6:$R$3138</definedName>
    <definedName name="exp_p">'[63]pass _analysis '!$R$6:$R$1791</definedName>
    <definedName name="Expansion">'[80]Expansion Factors'!$B$10:$Q$20</definedName>
    <definedName name="Expected_balance" localSheetId="3">#REF!</definedName>
    <definedName name="Expected_balance">#REF!</definedName>
    <definedName name="expjoint" localSheetId="3">[24]Summary!#REF!</definedName>
    <definedName name="expjoint">[24]Summary!#REF!</definedName>
    <definedName name="exports" localSheetId="3">#REF!</definedName>
    <definedName name="exports">#REF!</definedName>
    <definedName name="Exreco">#REF!</definedName>
    <definedName name="EXTERNL_PLASTER">#REF!</definedName>
    <definedName name="F" localSheetId="3">'[81]AoR Finishing'!#REF!</definedName>
    <definedName name="F">'[81]AoR Finishing'!#REF!</definedName>
    <definedName name="fa" localSheetId="3">#REF!</definedName>
    <definedName name="fa">#REF!</definedName>
    <definedName name="FAC">[66]Facility!$C$1</definedName>
    <definedName name="facia" localSheetId="3">#REF!</definedName>
    <definedName name="facia">#REF!</definedName>
    <definedName name="faciastone">'[9]Material '!$G$51</definedName>
    <definedName name="FBT" localSheetId="3">#REF!</definedName>
    <definedName name="FBT">#REF!</definedName>
    <definedName name="FC">[61]Assumption!$K$5</definedName>
    <definedName name="fdf" localSheetId="3">'[42]A.O.R r1Str'!#REF!</definedName>
    <definedName name="fdf">'[42]A.O.R r1Str'!#REF!</definedName>
    <definedName name="fdiccapgain" localSheetId="3">'[82]VIR CG'!#REF!</definedName>
    <definedName name="fdiccapgain">'[82]VIR CG'!#REF!</definedName>
    <definedName name="fdmfdf" localSheetId="3">#REF!</definedName>
    <definedName name="fdmfdf">#REF!</definedName>
    <definedName name="fdtg">#REF!</definedName>
    <definedName name="FEB" localSheetId="3">'[83]PL PBC'!#REF!</definedName>
    <definedName name="FEB">'[83]PL PBC'!#REF!</definedName>
    <definedName name="febe">[84]PL!$IO$16:$IO$52</definedName>
    <definedName name="FECHAS">[41]LISTAS!$K$2:$K$263</definedName>
    <definedName name="FELOADER" localSheetId="3">#REF!</definedName>
    <definedName name="FELOADER">#REF!</definedName>
    <definedName name="FELOADER_24">NA()</definedName>
    <definedName name="FELOADER_7">NA()</definedName>
    <definedName name="Fgoods" localSheetId="3">#REF!</definedName>
    <definedName name="Fgoods">#REF!</definedName>
    <definedName name="fhsdsdhwf">'[85]BOQ Distribution'!$A$35:$G$47</definedName>
    <definedName name="fiberboard" localSheetId="3">#REF!</definedName>
    <definedName name="fiberboard">#REF!</definedName>
    <definedName name="fiberboard20">#REF!</definedName>
    <definedName name="fiberboard5">#REF!</definedName>
    <definedName name="fibreboard12">#REF!</definedName>
    <definedName name="Figure_1_Comment">""</definedName>
    <definedName name="Figure_1_Head">"Virus Entry Point Analysis ( Server )"</definedName>
    <definedName name="Figure_2_Head">"Overall Score"</definedName>
    <definedName name="Figure_3_Comment">""</definedName>
    <definedName name="Figure_3_Head">"Virus Entry Point Analysis ( Client )"</definedName>
    <definedName name="Figure_4_Comment">" "</definedName>
    <definedName name="Figure_4_Head">"Daily Virus Count"</definedName>
    <definedName name="Figure_5_Comment">" "</definedName>
    <definedName name="Figure_5_Head">"Virus Type Analysis"</definedName>
    <definedName name="Figure_6_Comment">" "</definedName>
    <definedName name="Figure_6_Head">"Common Viruses"</definedName>
    <definedName name="Figure_7_Comment">" "</definedName>
    <definedName name="Figure_7_Head">"Virus Source Analysis"</definedName>
    <definedName name="Figure_8_Comment">" "</definedName>
    <definedName name="Figure_8_Head">"Virus Destination Analysis"</definedName>
    <definedName name="FileServer">"File Server"</definedName>
    <definedName name="FileServer_Grade">"C"</definedName>
    <definedName name="filler">'[34]Abs PMRL'!$B$456</definedName>
    <definedName name="filtermaterial" localSheetId="3">#REF!</definedName>
    <definedName name="filtermaterial">#REF!</definedName>
    <definedName name="Fin" localSheetId="3">[67]Lrnet_Inftch!#REF!</definedName>
    <definedName name="Fin">[67]Lrnet_Inftch!#REF!</definedName>
    <definedName name="FINAL" localSheetId="3">#REF!</definedName>
    <definedName name="FINAL">#REF!</definedName>
    <definedName name="Final_amount">#REF!</definedName>
    <definedName name="FITB">[40]Tax!$A$46:$IV$46</definedName>
    <definedName name="fitter" localSheetId="3">#REF!</definedName>
    <definedName name="fitter">#REF!</definedName>
    <definedName name="FLAGGING">#REF!</definedName>
    <definedName name="FLC">#REF!</definedName>
    <definedName name="FLEASES">'[33]YE-SW2'!$IM$8159</definedName>
    <definedName name="Flooring" localSheetId="3">[65]Measurment!#REF!</definedName>
    <definedName name="Flooring">[65]Measurment!#REF!</definedName>
    <definedName name="Flow_File" localSheetId="3">#REF!</definedName>
    <definedName name="Flow_File">#REF!</definedName>
    <definedName name="FLUSH_DOORS">#REF!</definedName>
    <definedName name="FLV">#REF!</definedName>
    <definedName name="fm">#REF!</definedName>
    <definedName name="fmn">#REF!</definedName>
    <definedName name="fndsf">#REF!</definedName>
    <definedName name="FOMR3CD..10">#REF!</definedName>
    <definedName name="forecast">#REF!</definedName>
    <definedName name="FORM" localSheetId="3">'[83]PL PBC'!#REF!</definedName>
    <definedName name="FORM">'[83]PL PBC'!#REF!</definedName>
    <definedName name="FORM3CD..1" localSheetId="3">#REF!</definedName>
    <definedName name="FORM3CD..1">#REF!</definedName>
    <definedName name="FORM3CD..11">#REF!</definedName>
    <definedName name="FORM3CD..2">#REF!</definedName>
    <definedName name="FORM3CD..3">#REF!</definedName>
    <definedName name="FORM3CD..4">#REF!</definedName>
    <definedName name="FORM3CD..5">#REF!</definedName>
    <definedName name="FORM3CD..6">#REF!</definedName>
    <definedName name="FORM3CD..7">#REF!</definedName>
    <definedName name="FORM3CD..8">#REF!</definedName>
    <definedName name="FORM3CD..9">#REF!</definedName>
    <definedName name="Format">#REF!</definedName>
    <definedName name="forme">[84]PL!$C$56:$IO$109</definedName>
    <definedName name="formwork" localSheetId="3">#REF!</definedName>
    <definedName name="formwork">#REF!</definedName>
    <definedName name="fos">#REF!</definedName>
    <definedName name="foundation" localSheetId="3">[48]doq!#REF!</definedName>
    <definedName name="foundation">[48]doq!#REF!</definedName>
    <definedName name="fpllwt" localSheetId="3">#REF!</definedName>
    <definedName name="fpllwt">#REF!</definedName>
    <definedName name="FRAME_DOOR">#REF!</definedName>
    <definedName name="frlvclcw" localSheetId="3">[51]Intro!#REF!</definedName>
    <definedName name="frlvclcw">[51]Intro!#REF!</definedName>
    <definedName name="frlvclpr" localSheetId="3">[51]Intro!#REF!</definedName>
    <definedName name="frlvclpr">[51]Intro!#REF!</definedName>
    <definedName name="frlvl">[51]Intro!#REF!</definedName>
    <definedName name="fsz" localSheetId="3">#REF!</definedName>
    <definedName name="fsz">#REF!</definedName>
    <definedName name="FT">#REF!</definedName>
    <definedName name="full">[12]Sheet1!$B$2:$AD$182</definedName>
    <definedName name="fusewire" localSheetId="3">#REF!</definedName>
    <definedName name="fusewire">#REF!</definedName>
    <definedName name="FY">#REF!</definedName>
    <definedName name="FY99_Profitloss">#REF!</definedName>
    <definedName name="FYE">#REF!</definedName>
    <definedName name="g"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1052." localSheetId="3">#REF!</definedName>
    <definedName name="g1052.">#REF!</definedName>
    <definedName name="g922.">#REF!</definedName>
    <definedName name="GBP">#REF!</definedName>
    <definedName name="gbpe">#REF!</definedName>
    <definedName name="GBPMONTH">#REF!</definedName>
    <definedName name="gelatine">#REF!</definedName>
    <definedName name="gen" localSheetId="3">[86]DIVERSOS!#REF!</definedName>
    <definedName name="gen">[86]DIVERSOS!#REF!</definedName>
    <definedName name="GenSet125">[5]Basicrates!$D$127</definedName>
    <definedName name="geofabric" localSheetId="3">#REF!</definedName>
    <definedName name="geofabric">#REF!</definedName>
    <definedName name="Gera" localSheetId="3">[87]BOQ!#REF!</definedName>
    <definedName name="Gera">[87]BOQ!#REF!</definedName>
    <definedName name="gfj" localSheetId="3">{"'Sheet1'!$A$4386:$N$4591"}</definedName>
    <definedName name="gfj">{"'Sheet1'!$A$4386:$N$4591"}</definedName>
    <definedName name="GG">[88]DIVERSOS!#REF!</definedName>
    <definedName name="GG6_" localSheetId="3">#REF!</definedName>
    <definedName name="GG6_">#REF!</definedName>
    <definedName name="ggg">#REF!</definedName>
    <definedName name="GGTT" localSheetId="3">[88]DIVERSOS!#REF!</definedName>
    <definedName name="GGTT">[88]DIVERSOS!#REF!</definedName>
    <definedName name="gheyu" localSheetId="3">#REF!</definedName>
    <definedName name="gheyu">#REF!</definedName>
    <definedName name="Giftlogo">#REF!</definedName>
    <definedName name="Giftnonlogo1">#REF!</definedName>
    <definedName name="Giftnonlogo2">#REF!</definedName>
    <definedName name="GIUIO"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LIO" localSheetId="3"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oods_Vehicles_Type">[80]Procedure!$I$21:$I$27</definedName>
    <definedName name="GOODWILL" localSheetId="3">#REF!</definedName>
    <definedName name="GOODWILL">#REF!</definedName>
    <definedName name="GOODWILL為替" localSheetId="3">[89]AFFI内訳!#REF!</definedName>
    <definedName name="GOODWILL為替">[89]AFFI内訳!#REF!</definedName>
    <definedName name="gouke" localSheetId="3">#REF!</definedName>
    <definedName name="gouke">#REF!</definedName>
    <definedName name="gr" localSheetId="3">[24]Summary!#REF!</definedName>
    <definedName name="gr">[24]Summary!#REF!</definedName>
    <definedName name="Grade">"C"</definedName>
    <definedName name="Grade_Level">"Grade "</definedName>
    <definedName name="GRADER" localSheetId="3">#REF!</definedName>
    <definedName name="GRADER">#REF!</definedName>
    <definedName name="GRADER_24">NA()</definedName>
    <definedName name="GRADER_7">NA()</definedName>
    <definedName name="GrandBasic" localSheetId="3">#REF!</definedName>
    <definedName name="GrandBasic">#REF!</definedName>
    <definedName name="GRANIT_SKIRTING">#REF!</definedName>
    <definedName name="Grant">[73]INPUT!$C$51</definedName>
    <definedName name="gravel">'[34]Abs PMRL'!$B$128</definedName>
    <definedName name="Gravel_24">NA()</definedName>
    <definedName name="Gravel_7">NA()</definedName>
    <definedName name="Gravel_incl_transport">'[30]LOCAL RATES'!$H$21</definedName>
    <definedName name="Gravel_incl_transport_12">NA()</definedName>
    <definedName name="Gravel_incl_transport_7">NA()</definedName>
    <definedName name="Gravel_incl_transport_8">NA()</definedName>
    <definedName name="grbs" localSheetId="3">#REF!</definedName>
    <definedName name="grbs">#REF!</definedName>
    <definedName name="grconc">[23]Intro!$L$157</definedName>
    <definedName name="GRILLWORK" localSheetId="3">#REF!</definedName>
    <definedName name="GRILLWORK">#REF!</definedName>
    <definedName name="grlvl" localSheetId="3">[51]Intro!#REF!</definedName>
    <definedName name="grlvl">[51]Intro!#REF!</definedName>
    <definedName name="GROBAL_RENTAL" localSheetId="3">#REF!</definedName>
    <definedName name="GROBAL_RENTAL">#REF!</definedName>
    <definedName name="GROOVES">#REF!</definedName>
    <definedName name="GROSS" localSheetId="3">[90]sheeet7!#REF!</definedName>
    <definedName name="GROSS">[90]sheeet7!#REF!</definedName>
    <definedName name="group_code">'[91]Group code matrix'!$A$2:$T$172</definedName>
    <definedName name="Growth">[40]Assumptions!$C$99</definedName>
    <definedName name="Growth_adj">[92]Traffic!$C$3</definedName>
    <definedName name="GRUPO">[93]Listas!$A$24:$A$58</definedName>
    <definedName name="gsb">'[34]Abs PMRL'!$B$169</definedName>
    <definedName name="GSB_24">NA()</definedName>
    <definedName name="GSB_7">NA()</definedName>
    <definedName name="gsub" localSheetId="3">#REF!</definedName>
    <definedName name="gsub">#REF!</definedName>
    <definedName name="GSubase">#REF!</definedName>
    <definedName name="guardstonedism" localSheetId="3">[24]Summary!#REF!</definedName>
    <definedName name="guardstonedism">[24]Summary!#REF!</definedName>
    <definedName name="Gyoshu1">[94]業種小分類!$A$1:$O$142</definedName>
    <definedName name="Gyoshu2">[94]業種大分類!$A$1:$O$16</definedName>
    <definedName name="h" localSheetId="3">#REF!</definedName>
    <definedName name="h">#REF!</definedName>
    <definedName name="Haifu_Execute">[95]!Haifu_Execute</definedName>
    <definedName name="Haifu_Execute2">#N/A</definedName>
    <definedName name="Haifu_NumberEdit">[95]!Haifu_NumberEdit</definedName>
    <definedName name="Haifu_NumberEdit2">#N/A</definedName>
    <definedName name="Hammerman" localSheetId="3">#REF!</definedName>
    <definedName name="Hammerman">#REF!</definedName>
    <definedName name="HARD_EXCVN">#REF!</definedName>
    <definedName name="HARDROCK_EXCVN">#REF!</definedName>
    <definedName name="HARDSOIL_EXCVN">#REF!</definedName>
    <definedName name="HaulWMM">[5]Basicrates!$D$93</definedName>
    <definedName name="HBG41_12">NA()</definedName>
    <definedName name="HBG41_7">NA()</definedName>
    <definedName name="HBGDust">[5]Basicrates!$F$15</definedName>
    <definedName name="HDC" localSheetId="3">#REF!</definedName>
    <definedName name="HDC">#REF!</definedName>
    <definedName name="HDPE" localSheetId="3">#REF!</definedName>
    <definedName name="HDPE">#REF!</definedName>
    <definedName name="HDR" localSheetId="3">'[96]Loc-1'!#REF!</definedName>
    <definedName name="HDR">'[96]Loc-1'!#REF!</definedName>
    <definedName name="headblacksmith" localSheetId="3">#REF!</definedName>
    <definedName name="headblacksmith">#REF!</definedName>
    <definedName name="Header">#REF!</definedName>
    <definedName name="Heading1">[97]Assumptions!$C$6</definedName>
    <definedName name="headmason" localSheetId="3">#REF!</definedName>
    <definedName name="headmason">#REF!</definedName>
    <definedName name="Help_File">#REF!</definedName>
    <definedName name="hgsdvh" localSheetId="3">[75]Summary!#REF!</definedName>
    <definedName name="hgsdvh">[75]Summary!#REF!</definedName>
    <definedName name="Hieght" localSheetId="3">#REF!</definedName>
    <definedName name="Hieght">#REF!</definedName>
    <definedName name="Hirmi_P_L">#REF!</definedName>
    <definedName name="HMP">#REF!</definedName>
    <definedName name="HMP_24">NA()</definedName>
    <definedName name="HMP_7">NA()</definedName>
    <definedName name="hmplant" localSheetId="3">#REF!</definedName>
    <definedName name="hmplant">#REF!</definedName>
    <definedName name="hmplant10">#REF!</definedName>
    <definedName name="hmplant25t" localSheetId="3">[45]Machinery!#REF!</definedName>
    <definedName name="hmplant25t">[45]Machinery!#REF!</definedName>
    <definedName name="hmplant30" localSheetId="3">#REF!</definedName>
    <definedName name="hmplant30">#REF!</definedName>
    <definedName name="hmplant40t" localSheetId="3">[45]Machinery!#REF!</definedName>
    <definedName name="hmplant40t">[45]Machinery!#REF!</definedName>
    <definedName name="hmplant50t" localSheetId="3">[45]Machinery!#REF!</definedName>
    <definedName name="hmplant50t">[45]Machinery!#REF!</definedName>
    <definedName name="hmplant8t">[45]Machinery!#REF!</definedName>
    <definedName name="HojaTipoCambioC">'[98]tipos de cambioC'!$A:$IV</definedName>
    <definedName name="HOSPITAL_OSUNA" localSheetId="3">#REF!</definedName>
    <definedName name="HOSPITAL_OSUNA">#REF!</definedName>
    <definedName name="hotmixmidium">#REF!</definedName>
    <definedName name="hotmixplant">#REF!</definedName>
    <definedName name="hotmixsmall">#REF!</definedName>
    <definedName name="HP1_">#REF!</definedName>
    <definedName name="HPexp">#REF!</definedName>
    <definedName name="hpfinisher" localSheetId="3">[45]Machinery!#REF!</definedName>
    <definedName name="hpfinisher">[45]Machinery!#REF!</definedName>
    <definedName name="Hpipe1000" localSheetId="3">#REF!</definedName>
    <definedName name="Hpipe1000">#REF!</definedName>
    <definedName name="Hpipe1200">#REF!</definedName>
    <definedName name="Hpipe600">#REF!</definedName>
    <definedName name="Hpipe900">#REF!</definedName>
    <definedName name="HQTB">#REF!</definedName>
    <definedName name="hslab">#REF!</definedName>
    <definedName name="HTML_CodePage" hidden="1">1252</definedName>
    <definedName name="HTML_Control" localSheetId="3" hidden="1">{"'Bill No. 7'!$A$1:$G$32"}</definedName>
    <definedName name="HTML_Control" hidden="1">{"'Bill No. 7'!$A$1:$G$32"}</definedName>
    <definedName name="HTML_Description" hidden="1">""</definedName>
    <definedName name="HTML_Email" hidden="1">""</definedName>
    <definedName name="HTML_Header" hidden="1">"Bill No. 7"</definedName>
    <definedName name="HTML_LastUpdate" hidden="1">"31/12/98"</definedName>
    <definedName name="HTML_LineAfter" hidden="1">FALSE</definedName>
    <definedName name="HTML_LineBefore" hidden="1">FALSE</definedName>
    <definedName name="HTML_Name" hidden="1">"Mr. Snehal Sompura"</definedName>
    <definedName name="HTML_OBDlg2" hidden="1">TRUE</definedName>
    <definedName name="HTML_OBDlg3">TRUE</definedName>
    <definedName name="HTML_OBDlg4" hidden="1">TRUE</definedName>
    <definedName name="HTML_OS" hidden="1">0</definedName>
    <definedName name="HTML_PathFile" hidden="1">"c:\myHTML.htm"</definedName>
    <definedName name="HTML_PathTemplate">"C:\infac\pricewth\Aug99\Page06e.htm"</definedName>
    <definedName name="HTML_Title" hidden="1">"BOQ"</definedName>
    <definedName name="humepipe1000" localSheetId="3">#REF!</definedName>
    <definedName name="humepipe1000">#REF!</definedName>
    <definedName name="humepipe1200">'[9]Material '!$G$48</definedName>
    <definedName name="Humepipe600" localSheetId="3">#REF!</definedName>
    <definedName name="Humepipe600">#REF!</definedName>
    <definedName name="Humepipe900">#REF!</definedName>
    <definedName name="humepipenp3">'[9]Material '!$G$49</definedName>
    <definedName name="HV_GR" localSheetId="3">#REF!</definedName>
    <definedName name="HV_GR">#REF!</definedName>
    <definedName name="HYSD">'[34]Abs PMRL'!$B$702</definedName>
    <definedName name="hysd_24">NA()</definedName>
    <definedName name="hysd_7">NA()</definedName>
    <definedName name="HYSDFAB" localSheetId="3">#REF!</definedName>
    <definedName name="HYSDFAB">#REF!</definedName>
    <definedName name="HYSDFAB_24">NA()</definedName>
    <definedName name="HYSDFAB_7">NA()</definedName>
    <definedName name="i" localSheetId="3">#REF!</definedName>
    <definedName name="i">#REF!</definedName>
    <definedName name="IDC">[73]INPUT!$B$41</definedName>
    <definedName name="IDC_34期A" localSheetId="3">#REF!</definedName>
    <definedName name="IDC_34期A">#REF!</definedName>
    <definedName name="IDC_34期B">#REF!</definedName>
    <definedName name="IDC_35期A">#REF!</definedName>
    <definedName name="IDC_35期B">#REF!</definedName>
    <definedName name="IDC_36期A">#REF!</definedName>
    <definedName name="IDC_36期B">#REF!</definedName>
    <definedName name="IDReference">"A1"</definedName>
    <definedName name="IHC" localSheetId="3">#REF!</definedName>
    <definedName name="IHC">#REF!</definedName>
    <definedName name="II">#REF!</definedName>
    <definedName name="il">#REF!</definedName>
    <definedName name="IL___FS">#REF!</definedName>
    <definedName name="imports">#REF!</definedName>
    <definedName name="in"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_BOOK_NAME">'[37]ﾏﾁｭﾘﾃｨﾗﾀﾞｰ（月次ベース）'!$F$1</definedName>
    <definedName name="Inc_Exp" localSheetId="3">#REF!</definedName>
    <definedName name="Inc_Exp">#REF!</definedName>
    <definedName name="Index">#REF!</definedName>
    <definedName name="INSURANCE">#REF!</definedName>
    <definedName name="INT">#REF!</definedName>
    <definedName name="Int_Accruals">[73]INPUT!$C$48</definedName>
    <definedName name="Int_Finalpay" localSheetId="3">#REF!</definedName>
    <definedName name="Int_Finalpay">#REF!</definedName>
    <definedName name="Int_IntPay">#REF!</definedName>
    <definedName name="Int_MM_MA">#REF!</definedName>
    <definedName name="Int_PG">#REF!</definedName>
    <definedName name="Int_Props">#REF!</definedName>
    <definedName name="Int_Relf_MA">#REF!</definedName>
    <definedName name="Int_RetMonsy">#REF!</definedName>
    <definedName name="Int_WorkingCap">#REF!</definedName>
    <definedName name="INTCAP">'[12]#REF'!$B$3</definedName>
    <definedName name="Interest" localSheetId="3">#REF!</definedName>
    <definedName name="Interest">#REF!</definedName>
    <definedName name="INTEREST_CALCULATION">#REF!</definedName>
    <definedName name="INTEREST_LOADING">#REF!</definedName>
    <definedName name="INTERLOCK_PVRBLOCK">#REF!</definedName>
    <definedName name="InternetProtection">"Internet Protection"</definedName>
    <definedName name="InternetProtection_Grade">"C"</definedName>
    <definedName name="IntExpRate">[40]Assumptions!$A$22:$IV$22</definedName>
    <definedName name="IntPME_Scaff" localSheetId="3">#REF!</definedName>
    <definedName name="IntPME_Scaff">#REF!</definedName>
    <definedName name="IntRevRate">[40]Assumptions!$A$20:$IV$20</definedName>
    <definedName name="Inv_Props" localSheetId="3">#REF!</definedName>
    <definedName name="Inv_Props">#REF!</definedName>
    <definedName name="Inv_Scaff">#REF!</definedName>
    <definedName name="invest">#REF!</definedName>
    <definedName name="invested_capital_avg">#REF!</definedName>
    <definedName name="INVofPMEScaff">#REF!</definedName>
    <definedName name="ipl">#REF!</definedName>
    <definedName name="IQ_ADDIN">"AUTO"</definedName>
    <definedName name="IQ_CH">110000</definedName>
    <definedName name="IQ_CQ">5000</definedName>
    <definedName name="IQ_CY">10000</definedName>
    <definedName name="IQ_DAILY">500000</definedName>
    <definedName name="IQ_DNTM">700000</definedName>
    <definedName name="IQ_EXPENSE_CODE_">"019802400"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40954.9611458333</definedName>
    <definedName name="IQ_NTM">6000</definedName>
    <definedName name="IQ_QTD">750000</definedName>
    <definedName name="IQ_TODAY">0</definedName>
    <definedName name="IQ_WEEK">50000</definedName>
    <definedName name="IQ_YTD">3000</definedName>
    <definedName name="IQ_YTDMONTH">130000</definedName>
    <definedName name="isbu" localSheetId="3">#REF!</definedName>
    <definedName name="isbu">#REF!</definedName>
    <definedName name="item210">#REF!</definedName>
    <definedName name="item221">#REF!</definedName>
    <definedName name="Item223">#REF!</definedName>
    <definedName name="item224">#REF!</definedName>
    <definedName name="Item226">#REF!</definedName>
    <definedName name="item252">#REF!</definedName>
    <definedName name="j">#REF!</definedName>
    <definedName name="JCB">#REF!</definedName>
    <definedName name="JCB_24">NA()</definedName>
    <definedName name="JCB_7">NA()</definedName>
    <definedName name="Jharsuguda" localSheetId="3">'[99]P&amp;L Workings'!#REF!</definedName>
    <definedName name="Jharsuguda">'[99]P&amp;L Workings'!#REF!</definedName>
    <definedName name="Jharsuguda_P_L" localSheetId="3">#REF!</definedName>
    <definedName name="Jharsuguda_P_L">#REF!</definedName>
    <definedName name="jjjj" localSheetId="3">[88]DIVERSOS!#REF!</definedName>
    <definedName name="jjjj">[88]DIVERSOS!#REF!</definedName>
    <definedName name="jjjjgg" localSheetId="3">[88]DIVERSOS!#REF!</definedName>
    <definedName name="jjjjgg">[88]DIVERSOS!#REF!</definedName>
    <definedName name="job">[100]sheet!$E$13</definedName>
    <definedName name="Jobtypes">[101]FORM7!$R$3:$S$7</definedName>
    <definedName name="JY" localSheetId="3" hidden="1">{#N/A,#N/A,FALSE,"Part ABC"}</definedName>
    <definedName name="JY" hidden="1">{#N/A,#N/A,FALSE,"Part ABC"}</definedName>
    <definedName name="k" hidden="1">'[102]Abstruct total'!$B$7</definedName>
    <definedName name="k_12">NA()</definedName>
    <definedName name="k_24">NA()</definedName>
    <definedName name="k_7">NA()</definedName>
    <definedName name="k_8">NA()</definedName>
    <definedName name="k1pl" localSheetId="3">#REF!</definedName>
    <definedName name="k1pl">#REF!</definedName>
    <definedName name="kasdfjhd" localSheetId="3" hidden="1">{"'Typical Costs Estimates'!$C$158:$H$161"}</definedName>
    <definedName name="kasdfjhd" hidden="1">{"'Typical Costs Estimates'!$C$158:$H$161"}</definedName>
    <definedName name="KDLC">#REF!</definedName>
    <definedName name="KEIKAKU" localSheetId="3">#REF!</definedName>
    <definedName name="KEIKAKU">#REF!</definedName>
    <definedName name="kep">#REF!</definedName>
    <definedName name="KERBMACHINE">#REF!</definedName>
    <definedName name="KERBMACHINE_24">NA()</definedName>
    <definedName name="KERBMACHINE_7">NA()</definedName>
    <definedName name="khalasi" localSheetId="3">#REF!</definedName>
    <definedName name="khalasi">#REF!</definedName>
    <definedName name="khk" localSheetId="3" hidden="1">{"form-D1",#N/A,FALSE,"FORM-D1";"form-D1_amt",#N/A,FALSE,"FORM-D1"}</definedName>
    <definedName name="khk" hidden="1">{"form-D1",#N/A,FALSE,"FORM-D1";"form-D1_amt",#N/A,FALSE,"FORM-D1"}</definedName>
    <definedName name="koa" hidden="1">[103]Lead!$F$34</definedName>
    <definedName name="koko" hidden="1">[103]Lead!$F$28</definedName>
    <definedName name="KONKA" localSheetId="3" hidden="1">{"Execavation",#N/A,FALSE,"furniture (employer)"}</definedName>
    <definedName name="KONKA" hidden="1">{"Execavation",#N/A,FALSE,"furniture (employer)"}</definedName>
    <definedName name="KOREA_RENTAL" localSheetId="3">#REF!</definedName>
    <definedName name="KOREA_RENTAL">#REF!</definedName>
    <definedName name="KORIX" localSheetId="3">[104]海外WORK!#REF!</definedName>
    <definedName name="KORIX">[104]海外WORK!#REF!</definedName>
    <definedName name="kraom67" localSheetId="3" hidden="1">{"Execavation",#N/A,FALSE,"furniture (employer)"}</definedName>
    <definedName name="kraom67" hidden="1">{"Execavation",#N/A,FALSE,"furniture (employer)"}</definedName>
    <definedName name="KUALA_SYNERGY">[89]海外WORK!#REF!</definedName>
    <definedName name="l" localSheetId="3">#REF!</definedName>
    <definedName name="l">#REF!</definedName>
    <definedName name="L_Adjust">[105]Links!$H$1:$H$65536</definedName>
    <definedName name="L_AJE_Tot">[105]Links!$G$1:$G$65536</definedName>
    <definedName name="L_Bhisti">[106]Labour!$D$3</definedName>
    <definedName name="L_BitumenSprayer">[107]Labour!$D$4</definedName>
    <definedName name="L_Blacksmith">[107]Labour!$D$5</definedName>
    <definedName name="L_CY_Beg">[105]Links!$F$1:$F$65536</definedName>
    <definedName name="L_CY_End">[105]Links!$J$1:$J$65536</definedName>
    <definedName name="L_Mason_1stClass">[106]Labour!$D$14</definedName>
    <definedName name="L_Mate">[107]Labour!$D$16</definedName>
    <definedName name="L_Mazdoor">[107]Labour!$D$17</definedName>
    <definedName name="L_Mazdoor_Semi">[107]Labour!$D$18</definedName>
    <definedName name="L_Mazdoor_Skilled">[107]Labour!$D$19</definedName>
    <definedName name="L_PY_End">[105]Links!$K$1:$K$65536</definedName>
    <definedName name="L_RJE_Tot">[105]Links!$I$1:$I$65536</definedName>
    <definedName name="l1pl" localSheetId="3">#REF!</definedName>
    <definedName name="l1pl">#REF!</definedName>
    <definedName name="LA" localSheetId="3">[12]Facility!#REF!</definedName>
    <definedName name="LA">[12]Facility!#REF!</definedName>
    <definedName name="LABORATORY_EQUIPMENTS___MISC._TOOLS" localSheetId="3">#REF!</definedName>
    <definedName name="LABORATORY_EQUIPMENTS___MISC._TOOLS">#REF!</definedName>
    <definedName name="LABOUR_HUTS">#REF!</definedName>
    <definedName name="LAC">[108]S2groupcode!$G$2</definedName>
    <definedName name="LACS">[109]PLAN_FEB97!$A$2</definedName>
    <definedName name="lads" localSheetId="3">#REF!</definedName>
    <definedName name="lads">#REF!</definedName>
    <definedName name="lakh">100000</definedName>
    <definedName name="land" localSheetId="3">#REF!</definedName>
    <definedName name="land">#REF!</definedName>
    <definedName name="landlease">'[32]Cost Breakup Depreciation&amp; Tax'!$C$28</definedName>
    <definedName name="Language" localSheetId="3">#REF!</definedName>
    <definedName name="Language">#REF!</definedName>
    <definedName name="last_updated" localSheetId="3">#REF!</definedName>
    <definedName name="last_updated">#REF!</definedName>
    <definedName name="Laterite_Rate">#REF!</definedName>
    <definedName name="Lbt">#REF!</definedName>
    <definedName name="Lbt_24">NA()</definedName>
    <definedName name="Lbt_7">NA()</definedName>
    <definedName name="Lconc" localSheetId="3">#REF!</definedName>
    <definedName name="Lconc">#REF!</definedName>
    <definedName name="Lconc_24">NA()</definedName>
    <definedName name="Lconc_7">NA()</definedName>
    <definedName name="LCV" localSheetId="3">#REF!</definedName>
    <definedName name="LCV">#REF!</definedName>
    <definedName name="lead">'[110]Material '!$S$11</definedName>
    <definedName name="Learth" localSheetId="3">#REF!</definedName>
    <definedName name="Learth">#REF!</definedName>
    <definedName name="Learth_24">NA()</definedName>
    <definedName name="Learth_7">NA()</definedName>
    <definedName name="len" localSheetId="3">[51]Intro!#REF!</definedName>
    <definedName name="len">[51]Intro!#REF!</definedName>
    <definedName name="lenbeam" localSheetId="3">[51]Intro!#REF!</definedName>
    <definedName name="lenbeam">[51]Intro!#REF!</definedName>
    <definedName name="lesmodel" localSheetId="3">#REF!</definedName>
    <definedName name="lesmodel">#REF!</definedName>
    <definedName name="levelling">#REF!</definedName>
    <definedName name="lfpl">#REF!</definedName>
    <definedName name="LFT">#REF!</definedName>
    <definedName name="Lgsb">#REF!</definedName>
    <definedName name="Lgsb_24">NA()</definedName>
    <definedName name="Lgsb_7">NA()</definedName>
    <definedName name="LIABS" localSheetId="3">#REF!</definedName>
    <definedName name="LIABS">#REF!</definedName>
    <definedName name="lift">'[32]Cost Breakup Depreciation&amp; Tax'!$C$12</definedName>
    <definedName name="light" localSheetId="3">#REF!</definedName>
    <definedName name="light">#REF!</definedName>
    <definedName name="limcount">1</definedName>
    <definedName name="line_2">[111]PC!$D$31</definedName>
    <definedName name="LIST" localSheetId="3">'[83]PL PBC'!#REF!</definedName>
    <definedName name="LIST">'[83]PL PBC'!#REF!</definedName>
    <definedName name="liste">[84]PL!$B$54:$D$59</definedName>
    <definedName name="LL" localSheetId="3" hidden="1">{"Execavation",#N/A,FALSE,"furniture (employer)"}</definedName>
    <definedName name="LL" hidden="1">{"Execavation",#N/A,FALSE,"furniture (employer)"}</definedName>
    <definedName name="LMS" localSheetId="3">#REF!</definedName>
    <definedName name="LMS">#REF!</definedName>
    <definedName name="loader">#REF!</definedName>
    <definedName name="LOANS">'[33]YE-SW2'!$IM$8159</definedName>
    <definedName name="location_g">[63]goods_analysis!$C$6:$C$3138</definedName>
    <definedName name="location_p">'[63]pass _analysis '!$C$6:$C$1791</definedName>
    <definedName name="LOFT" localSheetId="3">#REF!</definedName>
    <definedName name="LOFT">#REF!</definedName>
    <definedName name="LOLC">#REF!</definedName>
    <definedName name="LONG">'[33]YE-SW2'!$IM$8159</definedName>
    <definedName name="LOSS" localSheetId="3">#REF!</definedName>
    <definedName name="LOSS">#REF!</definedName>
    <definedName name="lr">#REF!</definedName>
    <definedName name="Lroad">#REF!</definedName>
    <definedName name="Lroad_24">NA()</definedName>
    <definedName name="Lroad_7">NA()</definedName>
    <definedName name="Lsand" localSheetId="3">#REF!</definedName>
    <definedName name="Lsand">#REF!</definedName>
    <definedName name="Lsand_24">NA()</definedName>
    <definedName name="Lsand_7">NA()</definedName>
    <definedName name="LSNO1" localSheetId="3">#REF!</definedName>
    <definedName name="LSNO1">#REF!</definedName>
    <definedName name="LSNO10">#REF!</definedName>
    <definedName name="LSNO100">#REF!</definedName>
    <definedName name="LSNO101">#REF!</definedName>
    <definedName name="LSNO102">#REF!</definedName>
    <definedName name="LSNO103">#REF!</definedName>
    <definedName name="LSNO104">#REF!</definedName>
    <definedName name="LSNO105">#REF!</definedName>
    <definedName name="LSNO106">#REF!</definedName>
    <definedName name="LSNO107">#REF!</definedName>
    <definedName name="LSNO108">#REF!</definedName>
    <definedName name="LSNO109">#REF!</definedName>
    <definedName name="LSNO11">#REF!</definedName>
    <definedName name="LSNO110">#REF!</definedName>
    <definedName name="LSNO111">#REF!</definedName>
    <definedName name="LSNO112">#REF!</definedName>
    <definedName name="LSNO113">#REF!</definedName>
    <definedName name="LSNO114">#REF!</definedName>
    <definedName name="LSNO115">#REF!</definedName>
    <definedName name="LSNO116">#REF!</definedName>
    <definedName name="LSNO117">#REF!</definedName>
    <definedName name="LSNO118">#REF!</definedName>
    <definedName name="LSNO119">#REF!</definedName>
    <definedName name="LSNO12">#REF!</definedName>
    <definedName name="LSNO120">#REF!</definedName>
    <definedName name="LSNO121">#REF!</definedName>
    <definedName name="LSNO122">#REF!</definedName>
    <definedName name="LSNO123">#REF!</definedName>
    <definedName name="LSNO124">#REF!</definedName>
    <definedName name="LSNO125">#REF!</definedName>
    <definedName name="LSNO126">#REF!</definedName>
    <definedName name="LSNO127">#REF!</definedName>
    <definedName name="LSNO128">#REF!</definedName>
    <definedName name="LSNO129">#REF!</definedName>
    <definedName name="LSNO13">#REF!</definedName>
    <definedName name="LSNO130">#REF!</definedName>
    <definedName name="LSNO131">#REF!</definedName>
    <definedName name="LSNO132">#REF!</definedName>
    <definedName name="LSNO133">#REF!</definedName>
    <definedName name="LSNO134">#REF!</definedName>
    <definedName name="LSNO135">#REF!</definedName>
    <definedName name="LSNO136">#REF!</definedName>
    <definedName name="LSNO137">#REF!</definedName>
    <definedName name="LSNO138">#REF!</definedName>
    <definedName name="LSNO139">#REF!</definedName>
    <definedName name="LSNO14">#REF!</definedName>
    <definedName name="LSNO140">#REF!</definedName>
    <definedName name="LSNO141">#REF!</definedName>
    <definedName name="LSNO142">#REF!</definedName>
    <definedName name="LSNO143">#REF!</definedName>
    <definedName name="LSNO144">#REF!</definedName>
    <definedName name="LSNO145">#REF!</definedName>
    <definedName name="LSNO146">#REF!</definedName>
    <definedName name="LSNO147">#REF!</definedName>
    <definedName name="LSNO148">#REF!</definedName>
    <definedName name="LSNO149">#REF!</definedName>
    <definedName name="LSNO15">#REF!</definedName>
    <definedName name="LSNO150">#REF!</definedName>
    <definedName name="LSNO151">#REF!</definedName>
    <definedName name="LSNO152">#REF!</definedName>
    <definedName name="LSNO153">#REF!</definedName>
    <definedName name="LSNO154">#REF!</definedName>
    <definedName name="LSNO155">#REF!</definedName>
    <definedName name="LSNO156">#REF!</definedName>
    <definedName name="LSNO157">#REF!</definedName>
    <definedName name="LSNO158">#REF!</definedName>
    <definedName name="LSNO159">#REF!</definedName>
    <definedName name="LSNO16">#REF!</definedName>
    <definedName name="LSNO160">#REF!</definedName>
    <definedName name="LSNO161">#REF!</definedName>
    <definedName name="LSNO162">#REF!</definedName>
    <definedName name="LSNO163">#REF!</definedName>
    <definedName name="LSNO164">#REF!</definedName>
    <definedName name="LSNO165">#REF!</definedName>
    <definedName name="LSNO166">#REF!</definedName>
    <definedName name="LSNO167">#REF!</definedName>
    <definedName name="LSNO168">#REF!</definedName>
    <definedName name="LSNO169">#REF!</definedName>
    <definedName name="LSNO17">#REF!</definedName>
    <definedName name="LSNO170">#REF!</definedName>
    <definedName name="LSNO171">#REF!</definedName>
    <definedName name="LSNO172">#REF!</definedName>
    <definedName name="LSNO173">#REF!</definedName>
    <definedName name="LSNO174">#REF!</definedName>
    <definedName name="LSNO175">#REF!</definedName>
    <definedName name="LSNO176">#REF!</definedName>
    <definedName name="LSNO177">#REF!</definedName>
    <definedName name="LSNO178">#REF!</definedName>
    <definedName name="LSNO179">#REF!</definedName>
    <definedName name="LSNO18">#REF!</definedName>
    <definedName name="LSNO180">#REF!</definedName>
    <definedName name="LSNO181">#REF!</definedName>
    <definedName name="LSNO182">#REF!</definedName>
    <definedName name="LSNO183">#REF!</definedName>
    <definedName name="LSNO184">#REF!</definedName>
    <definedName name="LSNO185">#REF!</definedName>
    <definedName name="LSNO186">#REF!</definedName>
    <definedName name="LSNO187">#REF!</definedName>
    <definedName name="LSNO188">#REF!</definedName>
    <definedName name="LSNO189">#REF!</definedName>
    <definedName name="LSNO19">#REF!</definedName>
    <definedName name="LSNO190">#REF!</definedName>
    <definedName name="LSNO191">#REF!</definedName>
    <definedName name="LSNO192">#REF!</definedName>
    <definedName name="LSNO193">#REF!</definedName>
    <definedName name="LSNO194">#REF!</definedName>
    <definedName name="LSNO195">#REF!</definedName>
    <definedName name="LSNO196">#REF!</definedName>
    <definedName name="LSNO197">#REF!</definedName>
    <definedName name="LSNO198">#REF!</definedName>
    <definedName name="LSNO199">#REF!</definedName>
    <definedName name="LSNO2">#REF!</definedName>
    <definedName name="LSNO20">#REF!</definedName>
    <definedName name="LSNO200">#REF!</definedName>
    <definedName name="LSNO201">#REF!</definedName>
    <definedName name="LSNO202">#REF!</definedName>
    <definedName name="LSNO203">#REF!</definedName>
    <definedName name="LSNO204">#REF!</definedName>
    <definedName name="LSNO205">#REF!</definedName>
    <definedName name="LSNO206">#REF!</definedName>
    <definedName name="LSNO207">#REF!</definedName>
    <definedName name="LSNO208">#REF!</definedName>
    <definedName name="LSNO209">#REF!</definedName>
    <definedName name="LSNO21">#REF!</definedName>
    <definedName name="LSNO210">#REF!</definedName>
    <definedName name="LSNO211">#REF!</definedName>
    <definedName name="LSNO212">#REF!</definedName>
    <definedName name="LSNO213">#REF!</definedName>
    <definedName name="LSNO214">#REF!</definedName>
    <definedName name="LSNO215">#REF!</definedName>
    <definedName name="LSNO216">#REF!</definedName>
    <definedName name="LSNO217">#REF!</definedName>
    <definedName name="LSNO218">#REF!</definedName>
    <definedName name="LSNO219">#REF!</definedName>
    <definedName name="LSNO22">#REF!</definedName>
    <definedName name="LSNO220">#REF!</definedName>
    <definedName name="LSNO221">#REF!</definedName>
    <definedName name="LSNO222">#REF!</definedName>
    <definedName name="LSNO223">#REF!</definedName>
    <definedName name="LSNO224">#REF!</definedName>
    <definedName name="LSNO225">#REF!</definedName>
    <definedName name="LSNO226">#REF!</definedName>
    <definedName name="LSNO227">#REF!</definedName>
    <definedName name="LSNO228">#REF!</definedName>
    <definedName name="LSNO229">#REF!</definedName>
    <definedName name="LSNO23">#REF!</definedName>
    <definedName name="LSNO230">#REF!</definedName>
    <definedName name="LSNO231">#REF!</definedName>
    <definedName name="LSNO232">#REF!</definedName>
    <definedName name="LSNO233">#REF!</definedName>
    <definedName name="LSNO234">#REF!</definedName>
    <definedName name="LSNO235">#REF!</definedName>
    <definedName name="LSNO236">#REF!</definedName>
    <definedName name="LSNO237">#REF!</definedName>
    <definedName name="LSNO238">#REF!</definedName>
    <definedName name="LSNO239">#REF!</definedName>
    <definedName name="LSNO24">#REF!</definedName>
    <definedName name="LSNO240">#REF!</definedName>
    <definedName name="LSNO241">#REF!</definedName>
    <definedName name="LSNO242">#REF!</definedName>
    <definedName name="LSNO243">#REF!</definedName>
    <definedName name="LSNO244">#REF!</definedName>
    <definedName name="LSNO245">#REF!</definedName>
    <definedName name="LSNO246">#REF!</definedName>
    <definedName name="LSNO247">#REF!</definedName>
    <definedName name="LSNO248">#REF!</definedName>
    <definedName name="LSNO249">#REF!</definedName>
    <definedName name="LSNO25">#REF!</definedName>
    <definedName name="LSNO250">#REF!</definedName>
    <definedName name="LSNO251">#REF!</definedName>
    <definedName name="LSNO26">#REF!</definedName>
    <definedName name="LSNO27">#REF!</definedName>
    <definedName name="LSNO28">#REF!</definedName>
    <definedName name="LSNO29">#REF!</definedName>
    <definedName name="LSNO3">#REF!</definedName>
    <definedName name="LSNO30">#REF!</definedName>
    <definedName name="LSNO31">#REF!</definedName>
    <definedName name="LSNO32">#REF!</definedName>
    <definedName name="LSNO33">#REF!</definedName>
    <definedName name="LSNO34">#REF!</definedName>
    <definedName name="LSNO35">#REF!</definedName>
    <definedName name="LSNO36">#REF!</definedName>
    <definedName name="LSNO37">#REF!</definedName>
    <definedName name="LSNO38">#REF!</definedName>
    <definedName name="LSNO39">#REF!</definedName>
    <definedName name="LSNO4">#REF!</definedName>
    <definedName name="LSNO40">#REF!</definedName>
    <definedName name="LSNO41">#REF!</definedName>
    <definedName name="LSNO42">#REF!</definedName>
    <definedName name="LSNO43">#REF!</definedName>
    <definedName name="LSNO44">#REF!</definedName>
    <definedName name="LSNO45">#REF!</definedName>
    <definedName name="LSNO46">#REF!</definedName>
    <definedName name="LSNO47">#REF!</definedName>
    <definedName name="LSNO48">#REF!</definedName>
    <definedName name="LSNO49">#REF!</definedName>
    <definedName name="LSNO5">#REF!</definedName>
    <definedName name="LSNO50">#REF!</definedName>
    <definedName name="LSNO51">#REF!</definedName>
    <definedName name="LSNO52">#REF!</definedName>
    <definedName name="LSNO53">#REF!</definedName>
    <definedName name="LSNO54">#REF!</definedName>
    <definedName name="LSNO55">#REF!</definedName>
    <definedName name="LSNO56">#REF!</definedName>
    <definedName name="LSNO57">#REF!</definedName>
    <definedName name="LSNO58">#REF!</definedName>
    <definedName name="LSNO59">#REF!</definedName>
    <definedName name="LSNO6">#REF!</definedName>
    <definedName name="LSNO60">#REF!</definedName>
    <definedName name="LSNO61">#REF!</definedName>
    <definedName name="LSNO62">#REF!</definedName>
    <definedName name="LSNO63">#REF!</definedName>
    <definedName name="LSNO64">#REF!</definedName>
    <definedName name="LSNO65">#REF!</definedName>
    <definedName name="LSNO66">#REF!</definedName>
    <definedName name="LSNO67">#REF!</definedName>
    <definedName name="LSNO68">#REF!</definedName>
    <definedName name="LSNO69">#REF!</definedName>
    <definedName name="LSNO7">#REF!</definedName>
    <definedName name="LSNO70">#REF!</definedName>
    <definedName name="LSNO71">#REF!</definedName>
    <definedName name="LSNO72">#REF!</definedName>
    <definedName name="LSNO73">#REF!</definedName>
    <definedName name="LSNO74">#REF!</definedName>
    <definedName name="LSNO75">#REF!</definedName>
    <definedName name="LSNO76">#REF!</definedName>
    <definedName name="LSNO77">#REF!</definedName>
    <definedName name="LSNO78">#REF!</definedName>
    <definedName name="LSNO79">#REF!</definedName>
    <definedName name="LSNO8">#REF!</definedName>
    <definedName name="LSNO80">#REF!</definedName>
    <definedName name="LSNO81">#REF!</definedName>
    <definedName name="LSNO82">#REF!</definedName>
    <definedName name="LSNO83">#REF!</definedName>
    <definedName name="LSNO84">#REF!</definedName>
    <definedName name="LSNO85">#REF!</definedName>
    <definedName name="LSNO86">#REF!</definedName>
    <definedName name="LSNO87">#REF!</definedName>
    <definedName name="LSNO88">#REF!</definedName>
    <definedName name="LSNO89">#REF!</definedName>
    <definedName name="LSNO9">#REF!</definedName>
    <definedName name="LSNO90">#REF!</definedName>
    <definedName name="LSNO91">#REF!</definedName>
    <definedName name="LSNO92">#REF!</definedName>
    <definedName name="LSNO93">#REF!</definedName>
    <definedName name="LSNO94">#REF!</definedName>
    <definedName name="LSNO95">#REF!</definedName>
    <definedName name="LSNO96">#REF!</definedName>
    <definedName name="LSNO97">#REF!</definedName>
    <definedName name="LSNO98">#REF!</definedName>
    <definedName name="LSNO99">#REF!</definedName>
    <definedName name="lub">'[34]Abs PMRL'!$B$87</definedName>
    <definedName name="Lwmm" localSheetId="3">#REF!</definedName>
    <definedName name="Lwmm">#REF!</definedName>
    <definedName name="Lwmm_24">NA()</definedName>
    <definedName name="Lwmm_7">NA()</definedName>
    <definedName name="m"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_04">'[112]m3&amp;4'!#REF!</definedName>
    <definedName name="M_25_box_Culvert" localSheetId="3">#REF!</definedName>
    <definedName name="M_25_box_Culvert">#REF!</definedName>
    <definedName name="M_Aggregate_10">[106]Material!$D$17</definedName>
    <definedName name="M_Aggregate_20">[106]Material!$D$18</definedName>
    <definedName name="M_Aggregate_40">[106]Material!$D$19</definedName>
    <definedName name="M_Aggregate_Crushable_GradeII">[107]Material!$D$21</definedName>
    <definedName name="M_Aggregate_GradeII_63_45mm">[107]Material!$D$24</definedName>
    <definedName name="M_AluminiumSheeting_15mm">[113]Material!$D$28</definedName>
    <definedName name="M_AluminiumSheeting_15mm_12">NA()</definedName>
    <definedName name="M_AluminiumSheeting_15mm_7">NA()</definedName>
    <definedName name="M_AluminiumSheeting_15mm_8">NA()</definedName>
    <definedName name="M_BindingWire">[107]Material!$D$38</definedName>
    <definedName name="M_Bitumen_S65">[107]Material!$D$42</definedName>
    <definedName name="M_BitumenEmulsion_RS1">[107]Material!$D$44</definedName>
    <definedName name="M_BitumenEmulsion_SS1">[107]Material!$D$45</definedName>
    <definedName name="M_Cement">[106]Material!$D$51</definedName>
    <definedName name="M_CompensationForEarthTakenFromPrivateLand">[107]Material!$D$54</definedName>
    <definedName name="M_CrowBars_40mm">[107]Material!$D$60</definedName>
    <definedName name="M_CrushedStoneChipping_132">[107]Material!$D$64</definedName>
    <definedName name="M_CrushedStoneChipping_67mm_100Passing_112mm">[107]Material!$D$65</definedName>
    <definedName name="M_GranularMaterial">[107]Material!$D$88</definedName>
    <definedName name="M_QuarriedStone_150_200mm">[107]Material!$D$112</definedName>
    <definedName name="M_RCCPipeNP3_1200mm">[106]Material!$D$113</definedName>
    <definedName name="M_Sand_Coarse">[106]Material!$D$125</definedName>
    <definedName name="M_Sand_Fine">[107]Material!$D$126</definedName>
    <definedName name="M_SteelReinforcement_HYSDBars">[107]Material!$D$129</definedName>
    <definedName name="M_StoneBoulder_150mm_below">[107]Material!$D$132</definedName>
    <definedName name="M_StoneForCoarseRubbleMasonry_1stSort">[114]Material!$D$136</definedName>
    <definedName name="M_StoneSpalls">[106]Material!$D$144</definedName>
    <definedName name="M_Water">[107]Material!$D$146</definedName>
    <definedName name="M_WoodenSleepers">[107]Material!$D$163</definedName>
    <definedName name="M10cement">'[30]DATA SHEET'!$L$26</definedName>
    <definedName name="M10cement_12">NA()</definedName>
    <definedName name="M10cement_7">NA()</definedName>
    <definedName name="M10cement_8">NA()</definedName>
    <definedName name="m10levelling" localSheetId="3">[48]doq!#REF!</definedName>
    <definedName name="m10levelling">[48]doq!#REF!</definedName>
    <definedName name="M15cement">'[30]DATA SHEET'!$L$27</definedName>
    <definedName name="M15cement_12">NA()</definedName>
    <definedName name="M15cement_7">NA()</definedName>
    <definedName name="M15cement_8">NA()</definedName>
    <definedName name="m15curtainwall" localSheetId="3">[48]doq!#REF!</definedName>
    <definedName name="m15curtainwall">[48]doq!#REF!</definedName>
    <definedName name="m15flooring" localSheetId="3">[48]doq!#REF!</definedName>
    <definedName name="m15flooring">[48]doq!#REF!</definedName>
    <definedName name="m15levelling" localSheetId="3">#REF!</definedName>
    <definedName name="m15levelling">#REF!</definedName>
    <definedName name="m20flooring" localSheetId="3">[48]doq!#REF!</definedName>
    <definedName name="m20flooring">[48]doq!#REF!</definedName>
    <definedName name="M20PCCcement">'[30]DATA SHEET'!$L$28</definedName>
    <definedName name="M20PCCcement_12">NA()</definedName>
    <definedName name="M20PCCcement_7">NA()</definedName>
    <definedName name="M20PCCcement_8">NA()</definedName>
    <definedName name="M25PCCcement">'[30]DATA SHEET'!$L$30</definedName>
    <definedName name="M25PCCcement_12">NA()</definedName>
    <definedName name="M25PCCcement_7">NA()</definedName>
    <definedName name="M25PCCcement_8">NA()</definedName>
    <definedName name="M25RCCcement">'[30]DATA SHEET'!$L$31</definedName>
    <definedName name="M25RCCcement_12">NA()</definedName>
    <definedName name="M25RCCcement_7">NA()</definedName>
    <definedName name="M25RCCcement_8">NA()</definedName>
    <definedName name="M30cement">'[30]DATA SHEET'!$L$32</definedName>
    <definedName name="M30cement_12">NA()</definedName>
    <definedName name="M30cement_7">NA()</definedName>
    <definedName name="M30cement_8">NA()</definedName>
    <definedName name="MAGADI_CLAD" localSheetId="3">#REF!</definedName>
    <definedName name="MAGADI_CLAD">#REF!</definedName>
    <definedName name="MAGADIPINK_CLADDING">#REF!</definedName>
    <definedName name="MailSystem">"Mail System"</definedName>
    <definedName name="MailSystem_Grade">"C"</definedName>
    <definedName name="MANOR" localSheetId="3">#REF!</definedName>
    <definedName name="MANOR">#REF!</definedName>
    <definedName name="MANOR_24">NA()</definedName>
    <definedName name="MANOR_7">NA()</definedName>
    <definedName name="Manpower_Cost" localSheetId="3">#REF!</definedName>
    <definedName name="Manpower_Cost">#REF!</definedName>
    <definedName name="Manpower_Nos">#REF!</definedName>
    <definedName name="MARBLE_PARTNS">#REF!</definedName>
    <definedName name="march06" localSheetId="3" hidden="1">{#N/A,#N/A,FALSE,"Aging Summary";#N/A,#N/A,FALSE,"Ratio Analysis";#N/A,#N/A,FALSE,"Test 120 Day Accts";#N/A,#N/A,FALSE,"Tickmarks"}</definedName>
    <definedName name="march06" hidden="1">{#N/A,#N/A,FALSE,"Aging Summary";#N/A,#N/A,FALSE,"Ratio Analysis";#N/A,#N/A,FALSE,"Test 120 Day Accts";#N/A,#N/A,FALSE,"Tickmarks"}</definedName>
    <definedName name="march06topsheet" localSheetId="3" hidden="1">{#N/A,#N/A,FALSE,"Aging Summary";#N/A,#N/A,FALSE,"Ratio Analysis";#N/A,#N/A,FALSE,"Test 120 Day Accts";#N/A,#N/A,FALSE,"Tickmarks"}</definedName>
    <definedName name="march06topsheet" hidden="1">{#N/A,#N/A,FALSE,"Aging Summary";#N/A,#N/A,FALSE,"Ratio Analysis";#N/A,#N/A,FALSE,"Test 120 Day Accts";#N/A,#N/A,FALSE,"Tickmarks"}</definedName>
    <definedName name="market_capitalisation" localSheetId="3">#REF!</definedName>
    <definedName name="market_capitalisation">#REF!</definedName>
    <definedName name="Mason">#REF!</definedName>
    <definedName name="Mason_24">NA()</definedName>
    <definedName name="Mason_7">NA()</definedName>
    <definedName name="mason1">'[9]Labour &amp; Plant'!$C$14</definedName>
    <definedName name="mason2">'[9]Labour &amp; Plant'!$C$15</definedName>
    <definedName name="masonhelper" localSheetId="3">#REF!</definedName>
    <definedName name="masonhelper">#REF!</definedName>
    <definedName name="Master" localSheetId="3">#REF!</definedName>
    <definedName name="Master">#REF!</definedName>
    <definedName name="MASTICCOOker">#REF!</definedName>
    <definedName name="MASTICCOOker_24">NA()</definedName>
    <definedName name="MASTICCOOker_7">NA()</definedName>
    <definedName name="Mat" localSheetId="3">#REF!</definedName>
    <definedName name="Mat">#REF!</definedName>
    <definedName name="MAT_Format">#REF!</definedName>
    <definedName name="mat_rate">#REF!</definedName>
    <definedName name="Match1">#REF!</definedName>
    <definedName name="Match2">#REF!</definedName>
    <definedName name="Match3">[115]MPR_PA_1!$B$5:$B$92</definedName>
    <definedName name="Match4">[115]MPR_PA_1!$B$5:$AM$5</definedName>
    <definedName name="Mate">[5]Basicrates!$D$148</definedName>
    <definedName name="Materiality" localSheetId="3">#REF!</definedName>
    <definedName name="Materiality">#REF!</definedName>
    <definedName name="MATHI_DOOR">#REF!</definedName>
    <definedName name="MAV">#REF!</definedName>
    <definedName name="maxmom" localSheetId="3">[51]Intro!#REF!</definedName>
    <definedName name="maxmom">[51]Intro!#REF!</definedName>
    <definedName name="mazdoor" localSheetId="3">#REF!</definedName>
    <definedName name="mazdoor">#REF!</definedName>
    <definedName name="mbroom">#REF!</definedName>
    <definedName name="mbroom_24">NA()</definedName>
    <definedName name="mbroom_7">NA()</definedName>
    <definedName name="MECHBROOm" localSheetId="3">#REF!</definedName>
    <definedName name="MECHBROOm">#REF!</definedName>
    <definedName name="MECHBROOm_24">NA()</definedName>
    <definedName name="MECHBROOm_7">NA()</definedName>
    <definedName name="MECHPAVER" localSheetId="3">#REF!</definedName>
    <definedName name="MECHPAVER">#REF!</definedName>
    <definedName name="MECHPAVER_24">NA()</definedName>
    <definedName name="MECHPAVER_7">NA()</definedName>
    <definedName name="Median" localSheetId="3">#REF!</definedName>
    <definedName name="Median">#REF!</definedName>
    <definedName name="merchantbanking">'[32]Cost Breakup Depreciation&amp; Tax'!$C$36</definedName>
    <definedName name="Metal_Rate" localSheetId="3">#REF!</definedName>
    <definedName name="Metal_Rate">#REF!</definedName>
    <definedName name="metal12mm">#REF!</definedName>
    <definedName name="metal12mm_24">NA()</definedName>
    <definedName name="metal12mm_7">NA()</definedName>
    <definedName name="metal20mm" localSheetId="3">#REF!</definedName>
    <definedName name="metal20mm">#REF!</definedName>
    <definedName name="metal20mm_24">NA()</definedName>
    <definedName name="metal20mm_7">NA()</definedName>
    <definedName name="metal40mm" localSheetId="3">#REF!</definedName>
    <definedName name="metal40mm">#REF!</definedName>
    <definedName name="metal40mm_24">NA()</definedName>
    <definedName name="metal40mm_7">NA()</definedName>
    <definedName name="metal6mm" localSheetId="3">#REF!</definedName>
    <definedName name="metal6mm">#REF!</definedName>
    <definedName name="metal6mm_24">NA()</definedName>
    <definedName name="metal6mm_7">NA()</definedName>
    <definedName name="METALWORK" localSheetId="3">'[78]A.O.R.'!#REF!</definedName>
    <definedName name="METALWORK">'[78]A.O.R.'!#REF!</definedName>
    <definedName name="mhjj" localSheetId="3" hidden="1">{"'Bill No. 7'!$A$1:$G$32"}</definedName>
    <definedName name="mhjj" hidden="1">{"'Bill No. 7'!$A$1:$G$32"}</definedName>
    <definedName name="mhsplca">[51]Intro!#REF!</definedName>
    <definedName name="million">1000000</definedName>
    <definedName name="minority_interests" localSheetId="3">#REF!</definedName>
    <definedName name="minority_interests">#REF!</definedName>
    <definedName name="mis">'[12]#REF'!$C$14</definedName>
    <definedName name="MIS_month">[55]Link!$B$2:$Y$4</definedName>
    <definedName name="misc" localSheetId="3">[65]Measurment!#REF!</definedName>
    <definedName name="misc">[65]Measurment!#REF!</definedName>
    <definedName name="MISC._LABOURS" localSheetId="3">#REF!</definedName>
    <definedName name="MISC._LABOURS">#REF!</definedName>
    <definedName name="MISC_EXPENCES">#REF!</definedName>
    <definedName name="mixer">#REF!</definedName>
    <definedName name="MKTBLE">'[33]YE-SW2'!$IM$8159</definedName>
    <definedName name="MM" localSheetId="3">#REF!</definedName>
    <definedName name="MM">#REF!</definedName>
    <definedName name="MM_24">NA()</definedName>
    <definedName name="MM_7">NA()</definedName>
    <definedName name="mn" localSheetId="3">#REF!</definedName>
    <definedName name="mn">#REF!</definedName>
    <definedName name="mns" localSheetId="3">[116]Improvements!#REF!</definedName>
    <definedName name="mns">[116]Improvements!#REF!</definedName>
    <definedName name="mns_7">NA()</definedName>
    <definedName name="mns_8">NA()</definedName>
    <definedName name="MOB_ADVANCE" localSheetId="3">#REF!</definedName>
    <definedName name="MOB_ADVANCE">#REF!</definedName>
    <definedName name="Mobile">#REF!</definedName>
    <definedName name="modifiedbitumen">#REF!</definedName>
    <definedName name="Module1.On_Click">[117]!Module1.On_Click</definedName>
    <definedName name="MONEDAS">[41]LISTAS!$G$1:$G$35</definedName>
    <definedName name="Monetary_Precision" localSheetId="3">#REF!</definedName>
    <definedName name="Monetary_Precision">#REF!</definedName>
    <definedName name="Months">#REF!</definedName>
    <definedName name="Mpad12">#REF!</definedName>
    <definedName name="MPad25">#REF!</definedName>
    <definedName name="mpaver">#REF!</definedName>
    <definedName name="mpaver_24">NA()</definedName>
    <definedName name="mpaver_7">NA()</definedName>
    <definedName name="mrf" localSheetId="3">#REF!</definedName>
    <definedName name="mrf">#REF!</definedName>
    <definedName name="MS_LADDER">#REF!</definedName>
    <definedName name="msbars">#REF!</definedName>
    <definedName name="mscaper" localSheetId="3">[45]Machinery!#REF!</definedName>
    <definedName name="mscaper">[45]Machinery!#REF!</definedName>
    <definedName name="MSEMULSION" localSheetId="3">#REF!</definedName>
    <definedName name="MSEMULSION">#REF!</definedName>
    <definedName name="MSEMULSION_24">NA()</definedName>
    <definedName name="MSEMULSION_7">NA()</definedName>
    <definedName name="mss" localSheetId="3">'[46]Wearing Course'!#REF!</definedName>
    <definedName name="mss">'[46]Wearing Course'!#REF!</definedName>
    <definedName name="mss_1">NA()</definedName>
    <definedName name="mss_12">NA()</definedName>
    <definedName name="mss_23">NA()</definedName>
    <definedName name="mss_24">NA()</definedName>
    <definedName name="mss_4">NA()</definedName>
    <definedName name="mss_5">NA()</definedName>
    <definedName name="mss_6">NA()</definedName>
    <definedName name="mss_7">NA()</definedName>
    <definedName name="mss_8">NA()</definedName>
    <definedName name="msteel" localSheetId="3">#REF!</definedName>
    <definedName name="msteel">#REF!</definedName>
    <definedName name="Muram">#REF!</definedName>
    <definedName name="mvecc">#REF!</definedName>
    <definedName name="mvwt">#REF!</definedName>
    <definedName name="n" localSheetId="3" hidden="1">{#N/A,#N/A,FALSE,"Wadhal";#N/A,#N/A,FALSE,"Manglad U-S";#N/A,#N/A,FALSE,"Manglad D-S";#N/A,#N/A,FALSE,"Ratanpur U-S";#N/A,#N/A,FALSE,"Ratanpur D-S";#N/A,#N/A,FALSE,"VI Face"}</definedName>
    <definedName name="n" hidden="1">{#N/A,#N/A,FALSE,"Wadhal";#N/A,#N/A,FALSE,"Manglad U-S";#N/A,#N/A,FALSE,"Manglad D-S";#N/A,#N/A,FALSE,"Ratanpur U-S";#N/A,#N/A,FALSE,"Ratanpur D-S";#N/A,#N/A,FALSE,"VI Face"}</definedName>
    <definedName name="NAGTB" localSheetId="3">#REF!</definedName>
    <definedName name="NAGTB">#REF!</definedName>
    <definedName name="Name">[108]Index!$C$2</definedName>
    <definedName name="NAMELOOK" localSheetId="3">#REF!</definedName>
    <definedName name="NAMELOOK">#REF!</definedName>
    <definedName name="NameofWork">#REF!</definedName>
    <definedName name="NAVALLANA">#REF!</definedName>
    <definedName name="NBFC">#REF!</definedName>
    <definedName name="NCDebt">[40]Debt!$A$23:$IV$23</definedName>
    <definedName name="ND_1">[74]Input!$Q$3</definedName>
    <definedName name="ND_10">[74]Input!$Q$12</definedName>
    <definedName name="ND_2">[74]Input!$Q$4</definedName>
    <definedName name="ND_3">[74]Input!$Q$5</definedName>
    <definedName name="ND_4">[74]Input!$Q$6</definedName>
    <definedName name="ND_5">[74]Input!$Q$7</definedName>
    <definedName name="ND_6">[74]Input!$Q$8</definedName>
    <definedName name="ND_7">[74]Input!$Q$9</definedName>
    <definedName name="ND_8">[74]Input!$Q$10</definedName>
    <definedName name="ND_9">[74]Input!$Q$11</definedName>
    <definedName name="ndfond" localSheetId="3">#REF!</definedName>
    <definedName name="ndfond">#REF!</definedName>
    <definedName name="neoprene">#REF!</definedName>
    <definedName name="neoprinbearing">#REF!</definedName>
    <definedName name="net_chg_in_cash">#REF!</definedName>
    <definedName name="Net_Final_for_A__B__Extd_basement">#REF!</definedName>
    <definedName name="net_profit">#REF!</definedName>
    <definedName name="net_sales">#REF!</definedName>
    <definedName name="New" localSheetId="3">[90]sheeet7!#REF!</definedName>
    <definedName name="New">[90]sheeet7!#REF!</definedName>
    <definedName name="NEW_COLUMN_3" hidden="1">'[118]FA Schedule Dec 07'!$M$1:$M$65536</definedName>
    <definedName name="newB" localSheetId="3">#REF!</definedName>
    <definedName name="newB">#REF!</definedName>
    <definedName name="ng">#REF!</definedName>
    <definedName name="NIT">#N/A</definedName>
    <definedName name="njrhjgh" localSheetId="3" hidden="1">{"Execavation",#N/A,FALSE,"furniture (employer)"}</definedName>
    <definedName name="njrhjgh" hidden="1">{"Execavation",#N/A,FALSE,"furniture (employer)"}</definedName>
    <definedName name="NKEL">[67]Lrnet_Inftch!#REF!</definedName>
    <definedName name="NLG">'[83]PL PBC'!#REF!</definedName>
    <definedName name="NLGMONTH">'[83]PL PBC'!#REF!</definedName>
    <definedName name="nn" localSheetId="3" hidden="1">{#N/A,#N/A,FALSE,"Part ABC"}</definedName>
    <definedName name="nn" hidden="1">{#N/A,#N/A,FALSE,"Part ABC"}</definedName>
    <definedName name="nnnjhnn" localSheetId="3">#REF!</definedName>
    <definedName name="nnnjhnn">#REF!</definedName>
    <definedName name="Nº" localSheetId="3">[41]DEBTORS!#REF!</definedName>
    <definedName name="Nº">[41]DEBTORS!#REF!</definedName>
    <definedName name="nobeam">[51]Intro!#REF!</definedName>
    <definedName name="non_recurring_items" localSheetId="3">#REF!</definedName>
    <definedName name="non_recurring_items">#REF!</definedName>
    <definedName name="NonEPC_cost">[73]INPUT!$B$39</definedName>
    <definedName name="nopl" localSheetId="3">[51]Intro!#REF!</definedName>
    <definedName name="nopl">[51]Intro!#REF!</definedName>
    <definedName name="noplat" localSheetId="3">#REF!</definedName>
    <definedName name="noplat">#REF!</definedName>
    <definedName name="NOSING_BLKGRANITE">#REF!</definedName>
    <definedName name="NOSING_TANDURBLUE">#REF!</definedName>
    <definedName name="nothing">#REF!</definedName>
    <definedName name="NP3HP450">#REF!</definedName>
    <definedName name="NP3HP600">#REF!</definedName>
    <definedName name="NP3HP750">#REF!</definedName>
    <definedName name="np3humepipe600">#REF!</definedName>
    <definedName name="np3humepipe750">#REF!</definedName>
    <definedName name="NP4Hume1.2">#REF!</definedName>
    <definedName name="NP4Hume1000">#REF!</definedName>
    <definedName name="NP4Hume1200">#REF!</definedName>
    <definedName name="NP4Hume600">#REF!</definedName>
    <definedName name="NP4Hume900">#REF!</definedName>
    <definedName name="npa">#REF!</definedName>
    <definedName name="nq">#REF!</definedName>
    <definedName name="nsdd">#REF!</definedName>
    <definedName name="NSSR1">#REF!</definedName>
    <definedName name="NSSR10">#REF!</definedName>
    <definedName name="NSSR100">#REF!</definedName>
    <definedName name="NSSR101">#REF!</definedName>
    <definedName name="NSSR102">#REF!</definedName>
    <definedName name="NSSR103">#REF!</definedName>
    <definedName name="NSSR104">#REF!</definedName>
    <definedName name="NSSR105">#REF!</definedName>
    <definedName name="NSSR106">#REF!</definedName>
    <definedName name="NSSR107">#REF!</definedName>
    <definedName name="NSSR108">#REF!</definedName>
    <definedName name="NSSR109">#REF!</definedName>
    <definedName name="NSSR11">#REF!</definedName>
    <definedName name="NSSR110">#REF!</definedName>
    <definedName name="NSSR111">#REF!</definedName>
    <definedName name="NSSR112">#REF!</definedName>
    <definedName name="NSSR113">#REF!</definedName>
    <definedName name="NSSR114">#REF!</definedName>
    <definedName name="NSSR115">#REF!</definedName>
    <definedName name="NSSR116">#REF!</definedName>
    <definedName name="NSSR117">#REF!</definedName>
    <definedName name="NSSR118">#REF!</definedName>
    <definedName name="NSSR119">#REF!</definedName>
    <definedName name="NSSR12">#REF!</definedName>
    <definedName name="NSSR120">#REF!</definedName>
    <definedName name="NSSR121">#REF!</definedName>
    <definedName name="NSSR122">#REF!</definedName>
    <definedName name="NSSR123">#REF!</definedName>
    <definedName name="NSSR124">#REF!</definedName>
    <definedName name="NSSR125">#REF!</definedName>
    <definedName name="NSSR126">#REF!</definedName>
    <definedName name="NSSR127">#REF!</definedName>
    <definedName name="NSSR128">#REF!</definedName>
    <definedName name="NSSR129">#REF!</definedName>
    <definedName name="NSSR13">#REF!</definedName>
    <definedName name="NSSR130">#REF!</definedName>
    <definedName name="NSSR131">#REF!</definedName>
    <definedName name="NSSR132">#REF!</definedName>
    <definedName name="NSSR133">#REF!</definedName>
    <definedName name="NSSR134">#REF!</definedName>
    <definedName name="NSSR135">#REF!</definedName>
    <definedName name="NSSR136">#REF!</definedName>
    <definedName name="NSSR137">#REF!</definedName>
    <definedName name="NSSR138">#REF!</definedName>
    <definedName name="NSSR139">#REF!</definedName>
    <definedName name="NSSR14">#REF!</definedName>
    <definedName name="NSSR140">#REF!</definedName>
    <definedName name="NSSR141">#REF!</definedName>
    <definedName name="NSSR142">#REF!</definedName>
    <definedName name="NSSR143">#REF!</definedName>
    <definedName name="NSSR144">#REF!</definedName>
    <definedName name="NSSR145">#REF!</definedName>
    <definedName name="NSSR146">#REF!</definedName>
    <definedName name="NSSR147">#REF!</definedName>
    <definedName name="NSSR148">#REF!</definedName>
    <definedName name="NSSR149">#REF!</definedName>
    <definedName name="NSSR15">#REF!</definedName>
    <definedName name="NSSR150">#REF!</definedName>
    <definedName name="NSSR151">#REF!</definedName>
    <definedName name="NSSR152">#REF!</definedName>
    <definedName name="NSSR153">#REF!</definedName>
    <definedName name="NSSR154">#REF!</definedName>
    <definedName name="NSSR155">#REF!</definedName>
    <definedName name="NSSR156">#REF!</definedName>
    <definedName name="NSSR157">#REF!</definedName>
    <definedName name="NSSR158">#REF!</definedName>
    <definedName name="NSSR159">#REF!</definedName>
    <definedName name="NSSR16">#REF!</definedName>
    <definedName name="NSSR160">#REF!</definedName>
    <definedName name="NSSR161">#REF!</definedName>
    <definedName name="NSSR162">#REF!</definedName>
    <definedName name="NSSR163">#REF!</definedName>
    <definedName name="NSSR164">#REF!</definedName>
    <definedName name="NSSR165">#REF!</definedName>
    <definedName name="NSSR166">#REF!</definedName>
    <definedName name="NSSR167">#REF!</definedName>
    <definedName name="NSSR168">#REF!</definedName>
    <definedName name="NSSR169">#REF!</definedName>
    <definedName name="NSSR17">#REF!</definedName>
    <definedName name="NSSR170">#REF!</definedName>
    <definedName name="NSSR171">#REF!</definedName>
    <definedName name="NSSR172">#REF!</definedName>
    <definedName name="NSSR173">#REF!</definedName>
    <definedName name="NSSR174">#REF!</definedName>
    <definedName name="NSSR18">#REF!</definedName>
    <definedName name="NSSR19">#REF!</definedName>
    <definedName name="NSSR2">#REF!</definedName>
    <definedName name="NSSR20">#REF!</definedName>
    <definedName name="NSSR21">#REF!</definedName>
    <definedName name="NSSR22">#REF!</definedName>
    <definedName name="NSSR23">#REF!</definedName>
    <definedName name="NSSR24">#REF!</definedName>
    <definedName name="NSSR25">#REF!</definedName>
    <definedName name="NSSR26">#REF!</definedName>
    <definedName name="NSSR27">#REF!</definedName>
    <definedName name="NSSR28">#REF!</definedName>
    <definedName name="NSSR29">#REF!</definedName>
    <definedName name="NSSR3">#REF!</definedName>
    <definedName name="NSSR30">#REF!</definedName>
    <definedName name="NSSR31">#REF!</definedName>
    <definedName name="NSSR32">#REF!</definedName>
    <definedName name="NSSR33">#REF!</definedName>
    <definedName name="NSSR34">#REF!</definedName>
    <definedName name="NSSR35">#REF!</definedName>
    <definedName name="NSSR36">#REF!</definedName>
    <definedName name="NSSR37">#REF!</definedName>
    <definedName name="NSSR38">#REF!</definedName>
    <definedName name="NSSR39">#REF!</definedName>
    <definedName name="NSSR4">#REF!</definedName>
    <definedName name="NSSR40">#REF!</definedName>
    <definedName name="NSSR41">#REF!</definedName>
    <definedName name="NSSR42">#REF!</definedName>
    <definedName name="NSSR43">#REF!</definedName>
    <definedName name="NSSR44">#REF!</definedName>
    <definedName name="NSSR45">#REF!</definedName>
    <definedName name="NSSR46">#REF!</definedName>
    <definedName name="NSSR47">#REF!</definedName>
    <definedName name="NSSR48">#REF!</definedName>
    <definedName name="NSSR49">#REF!</definedName>
    <definedName name="NSSR5">#REF!</definedName>
    <definedName name="NSSR50">#REF!</definedName>
    <definedName name="NSSR51">#REF!</definedName>
    <definedName name="NSSR52">#REF!</definedName>
    <definedName name="NSSR53">#REF!</definedName>
    <definedName name="NSSR54">#REF!</definedName>
    <definedName name="NSSR55">#REF!</definedName>
    <definedName name="NSSR56">#REF!</definedName>
    <definedName name="NSSR57">#REF!</definedName>
    <definedName name="NSSR58">#REF!</definedName>
    <definedName name="NSSR59">#REF!</definedName>
    <definedName name="NSSR6">#REF!</definedName>
    <definedName name="NSSR60">#REF!</definedName>
    <definedName name="NSSR61">#REF!</definedName>
    <definedName name="NSSR62">#REF!</definedName>
    <definedName name="NSSR63">#REF!</definedName>
    <definedName name="NSSR64">#REF!</definedName>
    <definedName name="NSSR65">#REF!</definedName>
    <definedName name="NSSR66">#REF!</definedName>
    <definedName name="NSSR67">#REF!</definedName>
    <definedName name="NSSR68">#REF!</definedName>
    <definedName name="NSSR69">#REF!</definedName>
    <definedName name="NSSR7">#REF!</definedName>
    <definedName name="NSSR70">#REF!</definedName>
    <definedName name="NSSR71">#REF!</definedName>
    <definedName name="NSSR72">#REF!</definedName>
    <definedName name="NSSR73">#REF!</definedName>
    <definedName name="NSSR74">#REF!</definedName>
    <definedName name="NSSR75">#REF!</definedName>
    <definedName name="NSSR76">#REF!</definedName>
    <definedName name="NSSR77">#REF!</definedName>
    <definedName name="NSSR78">#REF!</definedName>
    <definedName name="NSSR79">#REF!</definedName>
    <definedName name="NSSR8">#REF!</definedName>
    <definedName name="NSSR80">#REF!</definedName>
    <definedName name="NSSR81">#REF!</definedName>
    <definedName name="NSSR82">#REF!</definedName>
    <definedName name="NSSR83">#REF!</definedName>
    <definedName name="NSSR84">#REF!</definedName>
    <definedName name="NSSR85">#REF!</definedName>
    <definedName name="NSSR86">#REF!</definedName>
    <definedName name="NSSR87">#REF!</definedName>
    <definedName name="NSSR88">#REF!</definedName>
    <definedName name="NSSR89">#REF!</definedName>
    <definedName name="NSSR9">#REF!</definedName>
    <definedName name="NSSR90">#REF!</definedName>
    <definedName name="NSSR91">#REF!</definedName>
    <definedName name="NSSR92">#REF!</definedName>
    <definedName name="NSSR93">#REF!</definedName>
    <definedName name="NSSR94">#REF!</definedName>
    <definedName name="NSSR95">#REF!</definedName>
    <definedName name="NSSR96">#REF!</definedName>
    <definedName name="NSSR97">#REF!</definedName>
    <definedName name="NSSR98">#REF!</definedName>
    <definedName name="NSSR99">#REF!</definedName>
    <definedName name="NTD">[66]Facility!$C$277</definedName>
    <definedName name="Number_of_Selections">[14]CMA_Calculations!$F$125</definedName>
    <definedName name="nvibrator" localSheetId="3">[45]Machinery!#REF!</definedName>
    <definedName name="nvibrator">[45]Machinery!#REF!</definedName>
    <definedName name="o" localSheetId="3" hidden="1">#REF!</definedName>
    <definedName name="o" hidden="1">#REF!</definedName>
    <definedName name="obasic">[119]AOR!$K$689</definedName>
    <definedName name="OBC" localSheetId="3">#REF!</definedName>
    <definedName name="OBC">#REF!</definedName>
    <definedName name="OBD">#REF!</definedName>
    <definedName name="Occupancy_p">'[63]pass _analysis '!$O$6:$O$1791</definedName>
    <definedName name="OCR" localSheetId="3">#REF!</definedName>
    <definedName name="OCR">#REF!</definedName>
    <definedName name="ODRate">[40]Assumptions!$A$21:$IV$21</definedName>
    <definedName name="OFFICE_FURNITURE" localSheetId="3">#REF!</definedName>
    <definedName name="OFFICE_FURNITURE">#REF!</definedName>
    <definedName name="Office_stationary">#REF!</definedName>
    <definedName name="OFFICE_STATIONERY">#REF!</definedName>
    <definedName name="officestationary1">#REF!</definedName>
    <definedName name="ofinal" localSheetId="3">[119]AOR!#REF!</definedName>
    <definedName name="ofinal">[119]AOR!#REF!</definedName>
    <definedName name="OH" localSheetId="3">#REF!</definedName>
    <definedName name="OH">#REF!</definedName>
    <definedName name="OH_TANK">#REF!</definedName>
    <definedName name="OIB">#REF!</definedName>
    <definedName name="ok">#REF!</definedName>
    <definedName name="OL_PAKI" localSheetId="3">[104]海外WORK!#REF!</definedName>
    <definedName name="OL_PAKI">[104]海外WORK!#REF!</definedName>
    <definedName name="OLS" localSheetId="3">#REF!</definedName>
    <definedName name="OLS">#REF!</definedName>
    <definedName name="OM" hidden="1">20</definedName>
    <definedName name="OMS_P_M">'[37]ﾏﾁｭﾘﾃｨﾗﾀﾞｰ（月次ベース）'!$F$815</definedName>
    <definedName name="OMS_P_Q">'[37]ﾏﾁｭﾘﾃｨﾗﾀﾞｰ（四半期ベース）'!$F$852</definedName>
    <definedName name="OMS_P2_M">'[37]末残計画(四半期ベース)'!$F$855</definedName>
    <definedName name="OMS_P2_Q">'[37]末残計画(四半期ベース)'!$G$855</definedName>
    <definedName name="OMS_PX_M">'[37]ﾏﾁｭﾘﾃｨﾗﾀﾞｰ（月次ベース）'!$F$811</definedName>
    <definedName name="OMS_PX_Q">'[37]ﾏﾁｭﾘﾃｨﾗﾀﾞｰ（四半期ベース）'!$F$848</definedName>
    <definedName name="OMS_PX2_M">'[37]末残計画(四半期ベース)'!$F$851</definedName>
    <definedName name="OMS_PX2_Q">'[37]末残計画(四半期ベース)'!$G$851</definedName>
    <definedName name="OMS_PY_M">'[37]ﾏﾁｭﾘﾃｨﾗﾀﾞｰ（月次ベース）'!$F$813</definedName>
    <definedName name="OMS_PY_Q">'[37]ﾏﾁｭﾘﾃｨﾗﾀﾞｰ（四半期ベース）'!$F$850</definedName>
    <definedName name="OMS_PY2_M">'[37]末残計画(四半期ベース)'!$F$853</definedName>
    <definedName name="OMS_PY2_Q">'[37]末残計画(四半期ベース)'!$G$853</definedName>
    <definedName name="OMS_R_M">'[37]ﾏﾁｭﾘﾃｨﾗﾀﾞｰ（月次ベース）'!$F$816</definedName>
    <definedName name="OMS_R_Q">'[37]ﾏﾁｭﾘﾃｨﾗﾀﾞｰ（四半期ベース）'!$F$853</definedName>
    <definedName name="OMS_R2_M">'[37]末残計画(四半期ベース)'!$F$856</definedName>
    <definedName name="OMS_R2_Q">'[37]末残計画(四半期ベース)'!$G$856</definedName>
    <definedName name="OMS_RX_M">'[37]ﾏﾁｭﾘﾃｨﾗﾀﾞｰ（月次ベース）'!$F$812</definedName>
    <definedName name="OMS_RX_Q">'[37]ﾏﾁｭﾘﾃｨﾗﾀﾞｰ（四半期ベース）'!$F$849</definedName>
    <definedName name="OMS_RX2_M">'[37]末残計画(四半期ベース)'!$F$852</definedName>
    <definedName name="OMS_RX2_Q">'[37]末残計画(四半期ベース)'!$G$852</definedName>
    <definedName name="OMS_RY_M">'[37]ﾏﾁｭﾘﾃｨﾗﾀﾞｰ（月次ベース）'!$F$814</definedName>
    <definedName name="OMS_RY_Q">'[37]ﾏﾁｭﾘﾃｨﾗﾀﾞｰ（四半期ベース）'!$F$851</definedName>
    <definedName name="OMS_RY2_M">'[37]末残計画(四半期ベース)'!$F$854</definedName>
    <definedName name="OMS_RY2_Q">'[37]末残計画(四半期ベース)'!$G$854</definedName>
    <definedName name="OMTB" localSheetId="3">#REF!</definedName>
    <definedName name="OMTB">#REF!</definedName>
    <definedName name="On_Click">[120]!On_Click</definedName>
    <definedName name="one">1</definedName>
    <definedName name="oooo" localSheetId="3">#REF!</definedName>
    <definedName name="oooo">#REF!</definedName>
    <definedName name="op">#REF!</definedName>
    <definedName name="op_cases">#REF!</definedName>
    <definedName name="operational" hidden="1">#REF!</definedName>
    <definedName name="OptionChk1">[50]!OptionChk1</definedName>
    <definedName name="OptionChk2">[50]!OptionChk2</definedName>
    <definedName name="OptionChk3">[50]!OptionChk3</definedName>
    <definedName name="OrdinaryRodBinder" localSheetId="3">#REF!</definedName>
    <definedName name="OrdinaryRodBinder">#REF!</definedName>
    <definedName name="ordinaysoil3to6" localSheetId="3">[48]doq!#REF!</definedName>
    <definedName name="ordinaysoil3to6">[48]doq!#REF!</definedName>
    <definedName name="Oth" localSheetId="3">#REF!</definedName>
    <definedName name="Oth">#REF!</definedName>
    <definedName name="other_non_equity_interests">#REF!</definedName>
    <definedName name="OTHERS">'[53]BOQ Distribution'!$A$50:$G$51</definedName>
    <definedName name="OUT_STATION_CHARGES" localSheetId="3">#REF!</definedName>
    <definedName name="OUT_STATION_CHARGES">#REF!</definedName>
    <definedName name="Overall_Loading">#REF!</definedName>
    <definedName name="p">'[121]BOQ Distribution'!$A$35:$G$47</definedName>
    <definedName name="Ｐ" localSheetId="3">#REF!</definedName>
    <definedName name="Ｐ">#REF!</definedName>
    <definedName name="P1_">#REF!</definedName>
    <definedName name="p2_">#REF!</definedName>
    <definedName name="p3_">#REF!</definedName>
    <definedName name="page1">'[12]#REF'!$B$2:$AD$64</definedName>
    <definedName name="page2">'[12]#REF'!$B$65:$AD$125</definedName>
    <definedName name="page3">'[12]#REF'!$B$126:$AD$183</definedName>
    <definedName name="painter" localSheetId="3">#REF!</definedName>
    <definedName name="painter">#REF!</definedName>
    <definedName name="painter1">'[122]Labour &amp; Plant'!$C$32</definedName>
    <definedName name="painting" localSheetId="3">#REF!</definedName>
    <definedName name="painting">#REF!</definedName>
    <definedName name="PAP">[66]PAP!$D$5</definedName>
    <definedName name="Parapet_Length" localSheetId="3">'[123]cul-invSUBMITTED'!#REF!</definedName>
    <definedName name="Parapet_Length">'[123]cul-invSUBMITTED'!#REF!</definedName>
    <definedName name="PartDesignation">[124]Masters!$C$16</definedName>
    <definedName name="PARTITION_WALL" localSheetId="3">#REF!</definedName>
    <definedName name="PARTITION_WALL">#REF!</definedName>
    <definedName name="Partysanitary">#REF!</definedName>
    <definedName name="Pass_Vehicle_Type">[80]Procedure!$F$21:$F$27</definedName>
    <definedName name="PAT">'[40]Profit&amp;Loss'!$A$38:$IV$38</definedName>
    <definedName name="PAT__core_activity" localSheetId="3">#REF!</definedName>
    <definedName name="PAT__core_activity">#REF!</definedName>
    <definedName name="PATTI_ALROUND">#REF!</definedName>
    <definedName name="paver">#REF!</definedName>
    <definedName name="PBL">[5]Basicrates!$D$107</definedName>
    <definedName name="PC" localSheetId="3">[88]DIVERSOS!#REF!</definedName>
    <definedName name="PC">[88]DIVERSOS!#REF!</definedName>
    <definedName name="pc_p">[111]Macros!$C$29</definedName>
    <definedName name="PCC" localSheetId="3">#REF!</definedName>
    <definedName name="PCC">#REF!</definedName>
    <definedName name="PCCDISM" localSheetId="3">[24]Summary!#REF!</definedName>
    <definedName name="PCCDISM">[24]Summary!#REF!</definedName>
    <definedName name="PCT" localSheetId="3">[88]DIVERSOS!#REF!</definedName>
    <definedName name="PCT">[88]DIVERSOS!#REF!</definedName>
    <definedName name="PCU_Master" localSheetId="3">#REF!</definedName>
    <definedName name="PCU_Master">#REF!</definedName>
    <definedName name="PCU_Range" localSheetId="3">#REF!</definedName>
    <definedName name="PCU_Range">#REF!</definedName>
    <definedName name="pcuAssumption" localSheetId="3">'[125]Revenues - Op. Parameters'!#REF!</definedName>
    <definedName name="pcuAssumption">'[125]Revenues - Op. Parameters'!#REF!</definedName>
    <definedName name="pd" localSheetId="3">#REF!</definedName>
    <definedName name="pd">#REF!</definedName>
    <definedName name="PENAL">'[12]#REF'!$B$111</definedName>
    <definedName name="PEquity">[73]INPUT!$C$47</definedName>
    <definedName name="PERFORMANCE" localSheetId="3">#REF!</definedName>
    <definedName name="PERFORMANCE">#REF!</definedName>
    <definedName name="period">#REF!</definedName>
    <definedName name="period_months">#REF!</definedName>
    <definedName name="PeriodEnding">#REF!</definedName>
    <definedName name="Periodselect">#REF!</definedName>
    <definedName name="Perperson">#REF!</definedName>
    <definedName name="pertrip">#REF!</definedName>
    <definedName name="PESOS">#REF!</definedName>
    <definedName name="pfinisher" localSheetId="3">[45]Machinery!#REF!</definedName>
    <definedName name="pfinisher">[45]Machinery!#REF!</definedName>
    <definedName name="PICTURE2" localSheetId="3">#REF!</definedName>
    <definedName name="PICTURE2">#REF!</definedName>
    <definedName name="PIDI">'[34]Abs PMRL'!$B$497</definedName>
    <definedName name="PILE1000" localSheetId="3">#REF!</definedName>
    <definedName name="PILE1000">#REF!</definedName>
    <definedName name="PILE400">#REF!</definedName>
    <definedName name="PILECAP">#REF!</definedName>
    <definedName name="piles" localSheetId="3">[126]Measurment!#REF!</definedName>
    <definedName name="piles">[126]Measurment!#REF!</definedName>
    <definedName name="Piles1000" localSheetId="3">[126]Measurment!#REF!</definedName>
    <definedName name="Piles1000">[126]Measurment!#REF!</definedName>
    <definedName name="pilework">[126]Measurment!#REF!</definedName>
    <definedName name="pipe1000">'[34]Abs PMRL'!$B$538</definedName>
    <definedName name="pipe150">'[34]Abs PMRL'!$B$579</definedName>
    <definedName name="pipe600">'[34]Abs PMRL'!$B$620</definedName>
    <definedName name="pipedism" localSheetId="3">[24]Summary!#REF!</definedName>
    <definedName name="pipedism">[24]Summary!#REF!</definedName>
    <definedName name="pitching" localSheetId="3">#REF!</definedName>
    <definedName name="pitching">#REF!</definedName>
    <definedName name="PL">'[66]P L'!$C$6</definedName>
    <definedName name="PL.Advertisement" localSheetId="3">#REF!</definedName>
    <definedName name="PL.Advertisement">#REF!</definedName>
    <definedName name="PL.AmtAvlAppr">#REF!</definedName>
    <definedName name="PL.AuditFee">#REF!</definedName>
    <definedName name="PL.BadDebt">#REF!</definedName>
    <definedName name="PL.BalBFPrevYr">#REF!</definedName>
    <definedName name="PL.Bonus">#REF!</definedName>
    <definedName name="PL.BusinessReceipts">#REF!</definedName>
    <definedName name="PL.ClosingStock">#REF!</definedName>
    <definedName name="PL.ClubExp">#REF!</definedName>
    <definedName name="PL.Comissions">#REF!</definedName>
    <definedName name="PL.CommissionExpdr">#REF!</definedName>
    <definedName name="PL.Conference">#REF!</definedName>
    <definedName name="PL.ConsumptionOfStores">#REF!</definedName>
    <definedName name="PL.ContToGratFund">#REF!</definedName>
    <definedName name="PL.ContToOthFund">#REF!</definedName>
    <definedName name="PL.ContToPF">#REF!</definedName>
    <definedName name="PL.ContToSuperAnnFund">#REF!</definedName>
    <definedName name="PL.ConveyanceExp">#REF!</definedName>
    <definedName name="PL.DepreciationAmort">#REF!</definedName>
    <definedName name="PL.Dividends">#REF!</definedName>
    <definedName name="PL.Donation">#REF!</definedName>
    <definedName name="PL.Entertainment">#REF!</definedName>
    <definedName name="PL.Expenses">#REF!</definedName>
    <definedName name="PL.FBTPay">#REF!</definedName>
    <definedName name="PL.FestivalCelebExp">#REF!</definedName>
    <definedName name="PL.Freight">#REF!</definedName>
    <definedName name="PL.Gift">#REF!</definedName>
    <definedName name="PL.GrossProfit">#REF!</definedName>
    <definedName name="PL.GrossReceipt">#REF!</definedName>
    <definedName name="PL.GuestHouseExp">#REF!</definedName>
    <definedName name="PL.Hospitality">#REF!</definedName>
    <definedName name="PL.HotelBoardLodge">#REF!</definedName>
    <definedName name="PL.InterestExpdr">#REF!</definedName>
    <definedName name="PL.InterestInc">#REF!</definedName>
    <definedName name="PL.KeyManInsur">#REF!</definedName>
    <definedName name="PL.LeaveEncash">#REF!</definedName>
    <definedName name="PL.LeaveTravelBenft">#REF!</definedName>
    <definedName name="PL.LifeInsur">#REF!</definedName>
    <definedName name="PL.MedExpReimb">#REF!</definedName>
    <definedName name="PL.MedInsur">#REF!</definedName>
    <definedName name="PL.MiscOthIncome">#REF!</definedName>
    <definedName name="PL.NetProfit">#REF!</definedName>
    <definedName name="PL.OpeningStock">#REF!</definedName>
    <definedName name="PL.OthEmpBenftExpdr">#REF!</definedName>
    <definedName name="PL.OtherExpenses">#REF!</definedName>
    <definedName name="PL.OthInsur">#REF!</definedName>
    <definedName name="PL.OthProvisionsExpdr">#REF!</definedName>
    <definedName name="PL.PartnerAccBalTrf">#REF!</definedName>
    <definedName name="PL.PBIDTA">#REF!</definedName>
    <definedName name="PL.PBT">#REF!</definedName>
    <definedName name="PL.PowerFuel">#REF!</definedName>
    <definedName name="PL.ProfitAfterTax">#REF!</definedName>
    <definedName name="PL.ProfitOnAgriIncome">#REF!</definedName>
    <definedName name="PL.ProfitOnCurrFluct">#REF!</definedName>
    <definedName name="PL.ProfitOnInvChrSTT">#REF!</definedName>
    <definedName name="PL.ProfitOnOthInv">#REF!</definedName>
    <definedName name="PL.ProfitOnSaleFixedAsset">#REF!</definedName>
    <definedName name="PL.ProposedDividend">#REF!</definedName>
    <definedName name="PL.ProvDefTax">#REF!</definedName>
    <definedName name="PL.ProvFBT">#REF!</definedName>
    <definedName name="PL.ProvForBadDoubtDebt">#REF!</definedName>
    <definedName name="PL.ProvForCurrTax">#REF!</definedName>
    <definedName name="PL.Purchases">#REF!</definedName>
    <definedName name="PL.RentExpdr">#REF!</definedName>
    <definedName name="PL.RentInc">#REF!</definedName>
    <definedName name="PL.RepairMach">#REF!</definedName>
    <definedName name="PL.RepairsBldg">#REF!</definedName>
    <definedName name="PL.SalePromoExp">#REF!</definedName>
    <definedName name="PL.SalsWages">#REF!</definedName>
    <definedName name="PL.Scholarship">#REF!</definedName>
    <definedName name="PL.StaffWelfareExp">#REF!</definedName>
    <definedName name="PL.TaxOnDividend">#REF!</definedName>
    <definedName name="PL.TaxOnDividendForEarYr">#REF!</definedName>
    <definedName name="PL.TelephoneExp">#REF!</definedName>
    <definedName name="PL.TotAppropriations">#REF!</definedName>
    <definedName name="PL.TotCreditsToPL">#REF!</definedName>
    <definedName name="PL.TotEmployeeComp">#REF!</definedName>
    <definedName name="PL.TotInsurances">#REF!</definedName>
    <definedName name="PL.TotOthIncome">#REF!</definedName>
    <definedName name="PL.TravelExp">#REF!</definedName>
    <definedName name="PL.TrfToReserves">#REF!</definedName>
    <definedName name="PL_Data">#REF!</definedName>
    <definedName name="PLACE_OF_POSTING" localSheetId="3">[90]sheeet7!#REF!</definedName>
    <definedName name="PLACE_OF_POSTING">[90]sheeet7!#REF!</definedName>
    <definedName name="PLACEOFPOSTING" localSheetId="3">[90]sheeet7!#REF!</definedName>
    <definedName name="PLACEOFPOSTING">[90]sheeet7!#REF!</definedName>
    <definedName name="PLAIN_PLASTERING" localSheetId="3">#REF!</definedName>
    <definedName name="PLAIN_PLASTERING">#REF!</definedName>
    <definedName name="Plant_Wise_DCF_Value">#REF!</definedName>
    <definedName name="PLANTS___MACHINERY">#REF!</definedName>
    <definedName name="Plaster" localSheetId="3">[65]Measurment!#REF!</definedName>
    <definedName name="Plaster">[65]Measurment!#REF!</definedName>
    <definedName name="Platecomp" localSheetId="3">#REF!</definedName>
    <definedName name="Platecomp">#REF!</definedName>
    <definedName name="Platecomp_24">NA()</definedName>
    <definedName name="Platecomp_7">NA()</definedName>
    <definedName name="platecompactor" localSheetId="3">#REF!</definedName>
    <definedName name="platecompactor">#REF!</definedName>
    <definedName name="plcablvl" localSheetId="3">[51]Intro!#REF!</definedName>
    <definedName name="plcablvl">[51]Intro!#REF!</definedName>
    <definedName name="plcath">[51]Intro!#REF!</definedName>
    <definedName name="plcathl">[51]Intro!#REF!</definedName>
    <definedName name="plcatht">[51]Intro!#REF!</definedName>
    <definedName name="plcatlvl">[51]Intro!#REF!</definedName>
    <definedName name="PLCM">[88]DIVERSOS!#REF!</definedName>
    <definedName name="PLCMT">[88]DIVERSOS!#REF!</definedName>
    <definedName name="PLCrEx.OthDutyTaxCess" localSheetId="3">#REF!</definedName>
    <definedName name="PLCrEx.OthDutyTaxCess">#REF!</definedName>
    <definedName name="PLCrEx.ServiceTax">#REF!</definedName>
    <definedName name="PLCrEx.TotExciseCustomsVAT">#REF!</definedName>
    <definedName name="PLCrEx.UnionExciseDuty">#REF!</definedName>
    <definedName name="PLCrEx.VATorSaleTax">#REF!</definedName>
    <definedName name="PLDutiEx.CounterVailDuty">#REF!</definedName>
    <definedName name="PLDutiEx.CustomDuty">#REF!</definedName>
    <definedName name="PLDutiEx.OthDutyTaxCess">#REF!</definedName>
    <definedName name="PLDutiEx.ServiceTax">#REF!</definedName>
    <definedName name="PLDutiEx.SplAddDuty">#REF!</definedName>
    <definedName name="PLDutiEx.TotExciseCustomsVAT">#REF!</definedName>
    <definedName name="PLDutiEx.UnionExciseDuty">#REF!</definedName>
    <definedName name="PLDutiEx.VATorSaleTax">#REF!</definedName>
    <definedName name="PLRateEx.Cess">#REF!</definedName>
    <definedName name="PLRateEx.OthDutyTaxCess">#REF!</definedName>
    <definedName name="PLRateEx.ServiceTax">#REF!</definedName>
    <definedName name="PLRateEx.TotExciseCustomsVAT">#REF!</definedName>
    <definedName name="PLRateEx.UnionExciseDuty">#REF!</definedName>
    <definedName name="PLRateEx.VATorSaleTax">#REF!</definedName>
    <definedName name="plumber">#REF!</definedName>
    <definedName name="PLUMBING">#REF!</definedName>
    <definedName name="pm">'[32]Cost Breakup Depreciation&amp; Tax'!$C$29</definedName>
    <definedName name="PM_AirCompressor_210cfm">'[107]Plant &amp;  Machinery'!$G$4</definedName>
    <definedName name="PM_BitumenBoilerOilFired_1000">'[107]Plant &amp;  Machinery'!$G$9</definedName>
    <definedName name="PM_BitumenBoilerOilFired_200">'[107]Plant &amp;  Machinery'!$G$8</definedName>
    <definedName name="PM_BitumenEmulsionPressureDistributor">'[107]Plant &amp;  Machinery'!$G$10</definedName>
    <definedName name="PM_ConcreteMixer">'[106]Plant &amp;  Machinery'!$G$11</definedName>
    <definedName name="PM_Crane">'[107]Plant &amp;  Machinery'!$G$12</definedName>
    <definedName name="PM_Dozer_D50">'[107]Plant &amp;  Machinery'!$G$13</definedName>
    <definedName name="PM_FrontEndLoader_1cum">'[107]Plant &amp;  Machinery'!$G$17</definedName>
    <definedName name="PM_HydraulicBroom">'[107]Plant &amp;  Machinery'!$G$19</definedName>
    <definedName name="PM_HydraulicExcavator_09cum">'[107]Plant &amp;  Machinery'!$G$20</definedName>
    <definedName name="PM_Mixall_6_10t">'[107]Plant &amp;  Machinery'!$G$24</definedName>
    <definedName name="PM_MotorGrader">'[107]Plant &amp;  Machinery'!$G$25</definedName>
    <definedName name="PM_StoneCrusher_200TPH">'[107]Plant &amp;  Machinery'!$G$33</definedName>
    <definedName name="PM_ThreeWheeled_80_100kN_StaticRoller">'[107]Plant &amp;  Machinery'!$G$34</definedName>
    <definedName name="PM_Tipper_55">'[107]Plant &amp;  Machinery'!$G$45</definedName>
    <definedName name="PM_Tractor_Trolley">'[107]Plant &amp;  Machinery'!$G$48</definedName>
    <definedName name="PM_Truck">'[107]Plant &amp;  Machinery'!$G$50</definedName>
    <definedName name="PM_WaterTanker_6kl">'[107]Plant &amp;  Machinery'!$G$53</definedName>
    <definedName name="PMLead" localSheetId="3">#REF!</definedName>
    <definedName name="PMLead">#REF!</definedName>
    <definedName name="POINTING">#REF!</definedName>
    <definedName name="POL">#REF!</definedName>
    <definedName name="Postage" localSheetId="3" hidden="1">{#N/A,#N/A,FALSE,"Aging Summary";#N/A,#N/A,FALSE,"Ratio Analysis";#N/A,#N/A,FALSE,"Test 120 Day Accts";#N/A,#N/A,FALSE,"Tickmarks"}</definedName>
    <definedName name="Postage" hidden="1">{#N/A,#N/A,FALSE,"Aging Summary";#N/A,#N/A,FALSE,"Ratio Analysis";#N/A,#N/A,FALSE,"Test 120 Day Accts";#N/A,#N/A,FALSE,"Tickmarks"}</definedName>
    <definedName name="PostageCourierTelephoneExpenses" localSheetId="3" hidden="1">{#N/A,#N/A,FALSE,"Aging Summary";#N/A,#N/A,FALSE,"Ratio Analysis";#N/A,#N/A,FALSE,"Test 120 Day Accts";#N/A,#N/A,FALSE,"Tickmarks"}</definedName>
    <definedName name="PostageCourierTelephoneExpenses" hidden="1">{#N/A,#N/A,FALSE,"Aging Summary";#N/A,#N/A,FALSE,"Ratio Analysis";#N/A,#N/A,FALSE,"Test 120 Day Accts";#N/A,#N/A,FALSE,"Tickmarks"}</definedName>
    <definedName name="power">'[32]Cost Breakup Depreciation&amp; Tax'!$C$19</definedName>
    <definedName name="pp" localSheetId="3" hidden="1">#REF!</definedName>
    <definedName name="pp" hidden="1">#REF!</definedName>
    <definedName name="PR">#REF!</definedName>
    <definedName name="PRASAD"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cablvl">[51]Intro!#REF!</definedName>
    <definedName name="prcacl">[51]Intro!#REF!</definedName>
    <definedName name="prcathe">[51]Intro!#REF!</definedName>
    <definedName name="prcathm">[51]Intro!#REF!</definedName>
    <definedName name="prcatl">[51]Intro!#REF!</definedName>
    <definedName name="prcatlvl">[51]Intro!#REF!</definedName>
    <definedName name="prcawi">[51]Intro!#REF!</definedName>
    <definedName name="Pre_tax_materiality" localSheetId="3">#REF!</definedName>
    <definedName name="Pre_tax_materiality">#REF!</definedName>
    <definedName name="pre_tax_profit">#REF!</definedName>
    <definedName name="prefinclosure">'[32]Cost Breakup Depreciation&amp; Tax'!$C$34</definedName>
    <definedName name="Premould20" localSheetId="3">#REF!</definedName>
    <definedName name="Premould20">#REF!</definedName>
    <definedName name="premoulded">#REF!</definedName>
    <definedName name="prfrht" localSheetId="3">[51]Intro!#REF!</definedName>
    <definedName name="prfrht">[51]Intro!#REF!</definedName>
    <definedName name="pRIMSCH" localSheetId="3">#REF!</definedName>
    <definedName name="pRIMSCH">#REF!</definedName>
    <definedName name="PRINT" localSheetId="3">'[127]総括（1～3Q）'!#REF!</definedName>
    <definedName name="PRINT">'[127]総括（1～3Q）'!#REF!</definedName>
    <definedName name="_xlnm.Print_Area" localSheetId="3">#REF!</definedName>
    <definedName name="_xlnm.Print_Area">#REF!</definedName>
    <definedName name="Print_Area_MI">0.36</definedName>
    <definedName name="Print_Area_MI_24">NA()</definedName>
    <definedName name="Print_Area_MI_7">NA()</definedName>
    <definedName name="Print_Range" localSheetId="3">#REF!</definedName>
    <definedName name="Print_Range">#REF!</definedName>
    <definedName name="print_title">[128]Cul_detail!$A$2:$IV$5</definedName>
    <definedName name="_xlnm.Print_Titles" localSheetId="3">#REF!</definedName>
    <definedName name="_xlnm.Print_Titles">#REF!</definedName>
    <definedName name="PRINT_TITLES_MI">#REF!</definedName>
    <definedName name="PRINT1">#REF!</definedName>
    <definedName name="PRINT10">#REF!</definedName>
    <definedName name="PRINT11">#REF!</definedName>
    <definedName name="PRINT12">#REF!</definedName>
    <definedName name="PRINT13">#REF!</definedName>
    <definedName name="PRINT14">#REF!</definedName>
    <definedName name="PRINT2">#REF!</definedName>
    <definedName name="PRINT3">#REF!</definedName>
    <definedName name="PRINT4">#REF!</definedName>
    <definedName name="PRINT6">#REF!</definedName>
    <definedName name="PRINT7">#REF!</definedName>
    <definedName name="PRINT8">#REF!</definedName>
    <definedName name="PRINTAB">#REF!</definedName>
    <definedName name="PRINTCDEI">#REF!</definedName>
    <definedName name="PRINTCDOE">#REF!</definedName>
    <definedName name="PRINTEFLPM">#REF!</definedName>
    <definedName name="PRINTGLA">#REF!</definedName>
    <definedName name="PRINTHLV">#REF!</definedName>
    <definedName name="PRINTILPM">#REF!</definedName>
    <definedName name="PRINTJKMV">#REF!</definedName>
    <definedName name="PRINTLLV">#REF!</definedName>
    <definedName name="PRINTMRP">#REF!</definedName>
    <definedName name="PRINTNOOP">#REF!</definedName>
    <definedName name="PRINTNOP">#REF!</definedName>
    <definedName name="PRINTPLS">#REF!</definedName>
    <definedName name="PRINTQRC">#REF!</definedName>
    <definedName name="PrintRange">#REF!</definedName>
    <definedName name="PRINTSTLC">#REF!</definedName>
    <definedName name="prlgthl" localSheetId="3">[51]Intro!#REF!</definedName>
    <definedName name="prlgthl">[51]Intro!#REF!</definedName>
    <definedName name="prlgtht" localSheetId="3">[51]Intro!#REF!</definedName>
    <definedName name="prlgtht">[51]Intro!#REF!</definedName>
    <definedName name="profit_after_tax" localSheetId="3">#REF!</definedName>
    <definedName name="profit_after_tax">#REF!</definedName>
    <definedName name="Profit_and_Loss">#REF!</definedName>
    <definedName name="Profit_Loss" localSheetId="3">'[129]P&amp;L '!#REF!</definedName>
    <definedName name="Profit_Loss">'[129]P&amp;L '!#REF!</definedName>
    <definedName name="proj_name" localSheetId="3">#REF!</definedName>
    <definedName name="proj_name">#REF!</definedName>
    <definedName name="projects" localSheetId="3">#REF!</definedName>
    <definedName name="projects">#REF!</definedName>
    <definedName name="PRUEBA">[130]DIVERSOS!$A$1:$K$23</definedName>
    <definedName name="psbmth" localSheetId="3">[51]Intro!#REF!</definedName>
    <definedName name="psbmth">[51]Intro!#REF!</definedName>
    <definedName name="psd">'[32]Cost Breakup Depreciation&amp; Tax'!$C$18</definedName>
    <definedName name="PT">[74]Input!$D$2</definedName>
    <definedName name="ptr" localSheetId="3">#REF!</definedName>
    <definedName name="ptr">#REF!</definedName>
    <definedName name="ptr_24">NA()</definedName>
    <definedName name="ptr_7">NA()</definedName>
    <definedName name="Ptroller" localSheetId="3">#REF!</definedName>
    <definedName name="Ptroller">#REF!</definedName>
    <definedName name="Pugmill">#REF!</definedName>
    <definedName name="pvcpipe100">#REF!</definedName>
    <definedName name="pvcpipe150">#REF!</definedName>
    <definedName name="pvcpipe50">#REF!</definedName>
    <definedName name="PY_all_Equity">#REF!</definedName>
    <definedName name="PY_all_Income">#REF!</definedName>
    <definedName name="PY_all_RetEarn">#REF!</definedName>
    <definedName name="PY_knw_Income">#REF!</definedName>
    <definedName name="PY_knw_RetEarn">#REF!</definedName>
    <definedName name="PY_lik_Income">#REF!</definedName>
    <definedName name="PY_lik_RetEarn">#REF!</definedName>
    <definedName name="PY_tot_knw_Xfoot">#REF!</definedName>
    <definedName name="PY_tot_lik_Xfoot">#REF!</definedName>
    <definedName name="PY_tx_all_Income">#REF!</definedName>
    <definedName name="PY_tx_all_RetEarn">#REF!</definedName>
    <definedName name="PY_tx_knw_Income">#REF!</definedName>
    <definedName name="PY_tx_knw_RetEarn">#REF!</definedName>
    <definedName name="PY_tx_lik_Income">#REF!</definedName>
    <definedName name="PY_tx_lik_RetEarn">#REF!</definedName>
    <definedName name="q" localSheetId="3">'[131]FORM-W3'!#REF!</definedName>
    <definedName name="q">'[131]FORM-W3'!#REF!</definedName>
    <definedName name="qap" localSheetId="3" hidden="1">{"'Typical Costs Estimates'!$C$158:$H$161"}</definedName>
    <definedName name="qap" hidden="1">{"'Typical Costs Estimates'!$C$158:$H$161"}</definedName>
    <definedName name="qnet">[51]Intro!#REF!</definedName>
    <definedName name="qnetlat">[51]Intro!#REF!</definedName>
    <definedName name="qnetseis">[51]Intro!#REF!</definedName>
    <definedName name="qnetsi">[51]Intro!#REF!</definedName>
    <definedName name="QQ" localSheetId="3" hidden="1">{"form-D1",#N/A,FALSE,"FORM-D1";"form-D1_amt",#N/A,FALSE,"FORM-D1"}</definedName>
    <definedName name="QQ" hidden="1">{"form-D1",#N/A,FALSE,"FORM-D1";"form-D1_amt",#N/A,FALSE,"FORM-D1"}</definedName>
    <definedName name="QQQQ" localSheetId="3" hidden="1">{"form-D1",#N/A,FALSE,"FORM-D1";"form-D1_amt",#N/A,FALSE,"FORM-D1"}</definedName>
    <definedName name="QQQQ" hidden="1">{"form-D1",#N/A,FALSE,"FORM-D1";"form-D1_amt",#N/A,FALSE,"FORM-D1"}</definedName>
    <definedName name="qult" localSheetId="3">#REF!</definedName>
    <definedName name="qult">#REF!</definedName>
    <definedName name="qw" localSheetId="3" hidden="1">'[132]SCH 10'!#REF!</definedName>
    <definedName name="qw" hidden="1">'[132]SCH 10'!#REF!</definedName>
    <definedName name="qwer" localSheetId="3">'[133]NKEL O&amp;M'!#REF!</definedName>
    <definedName name="qwer">'[133]NKEL O&amp;M'!#REF!</definedName>
    <definedName name="R.C.C.">'[78]A.O.R.'!#REF!</definedName>
    <definedName name="R_Factor" localSheetId="3">#REF!</definedName>
    <definedName name="R_Factor">#REF!</definedName>
    <definedName name="RA">#REF!</definedName>
    <definedName name="RADHIKA">#REF!</definedName>
    <definedName name="rail" localSheetId="3">[24]Summary!#REF!</definedName>
    <definedName name="rail">[24]Summary!#REF!</definedName>
    <definedName name="railecc" localSheetId="3">#REF!</definedName>
    <definedName name="railecc">#REF!</definedName>
    <definedName name="railwt">#REF!</definedName>
    <definedName name="RANGE">#REF!</definedName>
    <definedName name="RAT">[66]Keyratios!$E$20</definedName>
    <definedName name="Rate" localSheetId="3">#REF!</definedName>
    <definedName name="Rate">#REF!</definedName>
    <definedName name="Rate_a_CuttingTree_300_1800">#REF!</definedName>
    <definedName name="Rate_b_CuttingTree_above1800">#REF!</definedName>
    <definedName name="Rate_BM_excluding">#REF!</definedName>
    <definedName name="Rate_BM_including">#REF!</definedName>
    <definedName name="Rate_Clearing_grubbing">#REF!</definedName>
    <definedName name="Rate_Disposal">#REF!</definedName>
    <definedName name="Rate_Earthexcavation_indrains_HS">#REF!</definedName>
    <definedName name="Rate_Earthexcavation_infounation_ORWB">#REF!</definedName>
    <definedName name="Rate_Earthexcavation_infoundation_HS">#REF!</definedName>
    <definedName name="Rate_Earthfilling_surplussoil">#REF!</definedName>
    <definedName name="Rate_Embankment_availableearth">#REF!</definedName>
    <definedName name="Rate_Embankment_newearth">#REF!</definedName>
    <definedName name="Rate_LBM_excluding">#REF!</definedName>
    <definedName name="Rate_LBM_including">#REF!</definedName>
    <definedName name="Rate_MSS_excluding">#REF!</definedName>
    <definedName name="Rate_MSS_including">#REF!</definedName>
    <definedName name="Rate_Primercoat_excluding">#REF!</definedName>
    <definedName name="Rate_Primercoat_including">#REF!</definedName>
    <definedName name="Rate_Profilecorrective_excluding">#REF!</definedName>
    <definedName name="Rate_Profilecorrective_including">#REF!</definedName>
    <definedName name="Rate_Repairpothole_including">#REF!</definedName>
    <definedName name="Rate_Repairpotholes_exluding">#REF!</definedName>
    <definedName name="Rate_Sandfilling">#REF!</definedName>
    <definedName name="Rate_SDBC_excluding">#REF!</definedName>
    <definedName name="Rate_SDBC_including">#REF!</definedName>
    <definedName name="Rate_Subbase">#REF!</definedName>
    <definedName name="Rate_Tackcoat_granular_including">#REF!</definedName>
    <definedName name="Rate_Tackcoat_granularbase_excluding">#REF!</definedName>
    <definedName name="Rate_Tackcoat_topsurface_excluding">#REF!</definedName>
    <definedName name="Rate_Tackcoat_topsurface_including">#REF!</definedName>
    <definedName name="Rate_WMM">#REF!</definedName>
    <definedName name="RATEST">#REF!</definedName>
    <definedName name="ratios">[12]Sheet1!$B$7</definedName>
    <definedName name="Rato" localSheetId="3">#REF!</definedName>
    <definedName name="Rato">#REF!</definedName>
    <definedName name="ravi">#REF!</definedName>
    <definedName name="raw_material">#REF!</definedName>
    <definedName name="RawData">#REF!</definedName>
    <definedName name="RC_RACKS">#REF!</definedName>
    <definedName name="RC_WORKS">#REF!</definedName>
    <definedName name="rcc">#REF!</definedName>
    <definedName name="RCC_BEAMS">#REF!</definedName>
    <definedName name="RCC_CHAJJA">#REF!</definedName>
    <definedName name="RCC_COLUMNS">#REF!</definedName>
    <definedName name="RCC_FOOTINGS">#REF!</definedName>
    <definedName name="RCC_FOR_LINELS">#REF!</definedName>
    <definedName name="RCCdiam" localSheetId="3">[24]Summary!#REF!</definedName>
    <definedName name="RCCdiam">[24]Summary!#REF!</definedName>
    <definedName name="RCCFOR_ROOFSLAB" localSheetId="3">#REF!</definedName>
    <definedName name="RCCFOR_ROOFSLAB">#REF!</definedName>
    <definedName name="rccrail" localSheetId="3">[24]Summary!#REF!</definedName>
    <definedName name="rccrail">[24]Summary!#REF!</definedName>
    <definedName name="reb1800chitt" localSheetId="3">[24]Summary!#REF!</definedName>
    <definedName name="reb1800chitt">[24]Summary!#REF!</definedName>
    <definedName name="reb1800main">[24]Summary!#REF!</definedName>
    <definedName name="reb300chitt">[24]Summary!#REF!</definedName>
    <definedName name="reb300main">[24]Summary!#REF!</definedName>
    <definedName name="reb600chitt">[24]Summary!#REF!</definedName>
    <definedName name="reb600main">[24]Summary!#REF!</definedName>
    <definedName name="reb900chitt">[24]Summary!#REF!</definedName>
    <definedName name="reb900main">[24]Summary!#REF!</definedName>
    <definedName name="rebatercc">[24]Summary!#REF!</definedName>
    <definedName name="rebatetree1800">[24]Summary!#REF!</definedName>
    <definedName name="rebatetree1800chitt">[24]Summary!#REF!</definedName>
    <definedName name="REBATETREE300600">[24]Summary!#REF!</definedName>
    <definedName name="REBATETREE300600CHITT">[24]Summary!#REF!</definedName>
    <definedName name="rebatetree600900">[24]Summary!#REF!</definedName>
    <definedName name="REBBASE">[24]Summary!#REF!</definedName>
    <definedName name="rebbrick">[24]Summary!#REF!</definedName>
    <definedName name="rebdrain">[24]Summary!#REF!</definedName>
    <definedName name="rebexp">[24]Summary!#REF!</definedName>
    <definedName name="rebguard">[24]Summary!#REF!</definedName>
    <definedName name="rebhp">[24]Summary!#REF!</definedName>
    <definedName name="rebpcc">[24]Summary!#REF!</definedName>
    <definedName name="rebr">[24]Summary!#REF!</definedName>
    <definedName name="rebrail">[24]Summary!#REF!</definedName>
    <definedName name="rebstone">[24]Summary!#REF!</definedName>
    <definedName name="rebsubbase">[24]Summary!#REF!</definedName>
    <definedName name="rebtemp">[24]Summary!#REF!</definedName>
    <definedName name="REBWC">[24]Summary!#REF!</definedName>
    <definedName name="RecCnt" localSheetId="3">#REF!</definedName>
    <definedName name="RecCnt">#REF!</definedName>
    <definedName name="reco">[12]Sheet1!$C$106</definedName>
    <definedName name="RECOMMENDATION">" "</definedName>
    <definedName name="recon" localSheetId="3">#REF!</definedName>
    <definedName name="recon">#REF!</definedName>
    <definedName name="reconc" localSheetId="3">[24]Summary!#REF!</definedName>
    <definedName name="reconc">[24]Summary!#REF!</definedName>
    <definedName name="Recruit_Fee" localSheetId="3">#REF!</definedName>
    <definedName name="Recruit_Fee">#REF!</definedName>
    <definedName name="redrsp" localSheetId="3">[24]Summary!#REF!</definedName>
    <definedName name="redrsp">[24]Summary!#REF!</definedName>
    <definedName name="reexp" localSheetId="3">[24]Summary!#REF!</definedName>
    <definedName name="reexp">[24]Summary!#REF!</definedName>
    <definedName name="Ref_1" localSheetId="3">#REF!</definedName>
    <definedName name="Ref_1">#REF!</definedName>
    <definedName name="Ref_2">#REF!</definedName>
    <definedName name="Ref_3">#REF!</definedName>
    <definedName name="Ref_4">#REF!</definedName>
    <definedName name="regsb" localSheetId="3">[24]Summary!#REF!</definedName>
    <definedName name="regsb">[24]Summary!#REF!</definedName>
    <definedName name="regua" localSheetId="3">[24]Summary!#REF!</definedName>
    <definedName name="regua">[24]Summary!#REF!</definedName>
    <definedName name="rehp">[24]Summary!#REF!</definedName>
    <definedName name="ReinfDetail">[126]Measurment!#REF!</definedName>
    <definedName name="ReinfDetails">[65]Measurment!#REF!</definedName>
    <definedName name="Reinforcement">[65]Measurment!#REF!</definedName>
    <definedName name="RENTEC_P_M">'[37]ﾏﾁｭﾘﾃｨﾗﾀﾞｰ（月次ベース）'!$F$708</definedName>
    <definedName name="RENTEC_P_Q">'[37]ﾏﾁｭﾘﾃｨﾗﾀﾞｰ（四半期ベース）'!$F$748</definedName>
    <definedName name="RENTEC_P2_M">'[37]末残計画(四半期ベース)'!$F$751</definedName>
    <definedName name="RENTEC_P2_Q">'[37]末残計画(四半期ベース)'!$G$751</definedName>
    <definedName name="RENTEC_PX_M">'[37]ﾏﾁｭﾘﾃｨﾗﾀﾞｰ（月次ベース）'!$F$704</definedName>
    <definedName name="RENTEC_PX_Q">'[37]ﾏﾁｭﾘﾃｨﾗﾀﾞｰ（四半期ベース）'!$F$744</definedName>
    <definedName name="RENTEC_PX2_M">'[37]末残計画(四半期ベース)'!$F$747</definedName>
    <definedName name="RENTEC_PX2_Q">'[37]末残計画(四半期ベース)'!$G$747</definedName>
    <definedName name="RENTEC_PY_M">'[37]ﾏﾁｭﾘﾃｨﾗﾀﾞｰ（月次ベース）'!$F$706</definedName>
    <definedName name="RENTEC_PY_Q">'[37]ﾏﾁｭﾘﾃｨﾗﾀﾞｰ（四半期ベース）'!$F$746</definedName>
    <definedName name="RENTEC_PY2_M">'[37]末残計画(四半期ベース)'!$F$749</definedName>
    <definedName name="RENTEC_PY2_Q">'[37]末残計画(四半期ベース)'!$G$749</definedName>
    <definedName name="RENTEC_R_M">'[37]ﾏﾁｭﾘﾃｨﾗﾀﾞｰ（月次ベース）'!$F$709</definedName>
    <definedName name="RENTEC_R_Q">'[37]ﾏﾁｭﾘﾃｨﾗﾀﾞｰ（四半期ベース）'!$F$749</definedName>
    <definedName name="RENTEC_R2_M">'[37]末残計画(四半期ベース)'!$F$752</definedName>
    <definedName name="RENTEC_R2_Q">'[37]末残計画(四半期ベース)'!$G$752</definedName>
    <definedName name="RENTEC_RX_M">'[37]ﾏﾁｭﾘﾃｨﾗﾀﾞｰ（月次ベース）'!$F$705</definedName>
    <definedName name="RENTEC_RX_Q">'[37]ﾏﾁｭﾘﾃｨﾗﾀﾞｰ（四半期ベース）'!$F$745</definedName>
    <definedName name="RENTEC_RX2_M">'[37]末残計画(四半期ベース)'!$F$748</definedName>
    <definedName name="RENTEC_RX2_Q">'[37]末残計画(四半期ベース)'!$G$748</definedName>
    <definedName name="RENTEC_RY_M">'[37]ﾏﾁｭﾘﾃｨﾗﾀﾞｰ（月次ベース）'!$F$707</definedName>
    <definedName name="RENTEC_RY_Q">'[37]ﾏﾁｭﾘﾃｨﾗﾀﾞｰ（四半期ベース）'!$F$747</definedName>
    <definedName name="RENTEC_RY2_M">'[37]末残計画(四半期ベース)'!$F$750</definedName>
    <definedName name="RENTEC_RY2_Q">'[37]末残計画(四半期ベース)'!$G$750</definedName>
    <definedName name="repcc" localSheetId="3">[24]Summary!#REF!</definedName>
    <definedName name="repcc">[24]Summary!#REF!</definedName>
    <definedName name="Report_Date">[134]TB!$D$1</definedName>
    <definedName name="Report_Month">[31]TB!$V$2:$X$13</definedName>
    <definedName name="Report_Months">[135]TB!$U$1:$W$4</definedName>
    <definedName name="Report_Period">[135]TB!$E$1</definedName>
    <definedName name="Report_py">'[136]Grouping TB'!$E$1</definedName>
    <definedName name="Report_Title">"Trend eDoctor Virus Diagnostic Report for  Trend_Micro_HK_Limited"</definedName>
    <definedName name="Report_year">'[136]Grouping TB'!$D$2</definedName>
    <definedName name="Report_yrdate">'[136]Grouping TB'!$E$2</definedName>
    <definedName name="Reported_Net_profit" localSheetId="3">#REF!</definedName>
    <definedName name="Reported_Net_profit">#REF!</definedName>
    <definedName name="req" localSheetId="3">'[42]A.O.R r1Str'!#REF!</definedName>
    <definedName name="req">'[42]A.O.R r1Str'!#REF!</definedName>
    <definedName name="Reqd" localSheetId="3">'[42]A.O.R r1'!#REF!</definedName>
    <definedName name="Reqd">'[42]A.O.R r1'!#REF!</definedName>
    <definedName name="required" localSheetId="3">#REF!</definedName>
    <definedName name="required">#REF!</definedName>
    <definedName name="rerail" localSheetId="3">[24]Summary!#REF!</definedName>
    <definedName name="rerail">[24]Summary!#REF!</definedName>
    <definedName name="rercc" localSheetId="3">[24]Summary!#REF!</definedName>
    <definedName name="rercc">[24]Summary!#REF!</definedName>
    <definedName name="Residual_difference" localSheetId="3">#REF!</definedName>
    <definedName name="Residual_difference">#REF!</definedName>
    <definedName name="rest">#REF!</definedName>
    <definedName name="restp" localSheetId="3">[24]Summary!#REF!</definedName>
    <definedName name="restp">[24]Summary!#REF!</definedName>
    <definedName name="Résumé" localSheetId="3">#REF!</definedName>
    <definedName name="Résumé">#REF!</definedName>
    <definedName name="retemp" localSheetId="3">[24]Summary!#REF!</definedName>
    <definedName name="retemp">[24]Summary!#REF!</definedName>
    <definedName name="retr1800c" localSheetId="3">[24]Summary!#REF!</definedName>
    <definedName name="retr1800c">[24]Summary!#REF!</definedName>
    <definedName name="retr1800m">[24]Summary!#REF!</definedName>
    <definedName name="retr300">[24]Summary!#REF!</definedName>
    <definedName name="retr300c">[24]Summary!#REF!</definedName>
    <definedName name="retr600" localSheetId="3">#REF!</definedName>
    <definedName name="retr600">#REF!</definedName>
    <definedName name="retr600c" localSheetId="3">[24]Summary!#REF!</definedName>
    <definedName name="retr600c">[24]Summary!#REF!</definedName>
    <definedName name="retr600m">[24]Summary!#REF!</definedName>
    <definedName name="retr900">[24]Summary!#REF!</definedName>
    <definedName name="retr900c">[24]Summary!#REF!</definedName>
    <definedName name="rewc">[24]Summary!#REF!</definedName>
    <definedName name="RiskAutoStopPercChange">1.5</definedName>
    <definedName name="RiskCollectDistributionSamples">2</definedName>
    <definedName name="RiskExcelReportsGoInNewWorkbook">TRUE</definedName>
    <definedName name="RiskExcelReportsToGenerate">32</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portGraphFormat">1</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Msummary" localSheetId="3">#REF!</definedName>
    <definedName name="RMsummary">#REF!</definedName>
    <definedName name="ROADWORKS">'[53]BOQ Distribution'!$A$5:$G$24</definedName>
    <definedName name="roce" localSheetId="3">#REF!</definedName>
    <definedName name="roce">#REF!</definedName>
    <definedName name="Rodbinder">#REF!</definedName>
    <definedName name="rOHAN">#REF!</definedName>
    <definedName name="roic">#REF!</definedName>
    <definedName name="roller">#REF!</definedName>
    <definedName name="rollingstock">'[32]Cost Breakup Depreciation&amp; Tax'!$C$16</definedName>
    <definedName name="ROOF" localSheetId="3">#REF!</definedName>
    <definedName name="ROOF">#REF!</definedName>
    <definedName name="roofing" localSheetId="3">[65]Measurment!#REF!</definedName>
    <definedName name="roofing">[65]Measurment!#REF!</definedName>
    <definedName name="roughstone" localSheetId="3">#REF!</definedName>
    <definedName name="roughstone">#REF!</definedName>
    <definedName name="Round_Trip_on_the_same_day__Y_N__g">[63]goods_analysis!$M$6:$M$3138</definedName>
    <definedName name="Round_Trip_on_the_same_day__Y_N__p">'[63]pass _analysis '!$M$6:$M$1791</definedName>
    <definedName name="RP" localSheetId="3">#REF!</definedName>
    <definedName name="RP">#REF!</definedName>
    <definedName name="Rpaint">#REF!</definedName>
    <definedName name="rr" localSheetId="3" hidden="1">{#N/A,#N/A,FALSE,"Part ABC"}</definedName>
    <definedName name="rr" hidden="1">{#N/A,#N/A,FALSE,"Part ABC"}</definedName>
    <definedName name="RRoll8">[45]Machinery!#REF!</definedName>
    <definedName name="RRstone" localSheetId="3">#REF!</definedName>
    <definedName name="RRstone">#REF!</definedName>
    <definedName name="RRstone_24">NA()</definedName>
    <definedName name="RRstone_7">NA()</definedName>
    <definedName name="RRstones">'[30]LOCAL RATES'!$H$33</definedName>
    <definedName name="RRstones_12">NA()</definedName>
    <definedName name="RRstones_7">NA()</definedName>
    <definedName name="RRstones_8">NA()</definedName>
    <definedName name="RSEMULSIOn" localSheetId="3">#REF!</definedName>
    <definedName name="RSEMULSIOn">#REF!</definedName>
    <definedName name="RSEMULSIOn_24">NA()</definedName>
    <definedName name="RSEMULSIOn_7">NA()</definedName>
    <definedName name="rt" localSheetId="3">#REF!</definedName>
    <definedName name="rt">#REF!</definedName>
    <definedName name="RT_3_2_B">[47]DATA_PILE_RT2!$A$3:$DA$5</definedName>
    <definedName name="RT3_1">'[47]DATA_PILE_RT1 '!$A$3:$HQ$5</definedName>
    <definedName name="RT3_2_A">[47]DATA_PILE_RT2!$A$9:$EX$11</definedName>
    <definedName name="rubbish" localSheetId="3">#REF!</definedName>
    <definedName name="rubbish">#REF!</definedName>
    <definedName name="Rubble">'[34]Abs PMRL'!$B$661</definedName>
    <definedName name="Rupees" localSheetId="3">#REF!</definedName>
    <definedName name="Rupees">#REF!</definedName>
    <definedName name="s">#REF!</definedName>
    <definedName name="S.NO." localSheetId="3">[90]sheeet7!#REF!</definedName>
    <definedName name="S.NO.">[90]sheeet7!#REF!</definedName>
    <definedName name="S_AcctDes" localSheetId="3">#REF!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l">#REF!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92..1">#REF!</definedName>
    <definedName name="S192..2" localSheetId="3">'[77]192'!#REF!</definedName>
    <definedName name="S192..2">'[77]192'!#REF!</definedName>
    <definedName name="S194..3" localSheetId="3">'[77]194C'!#REF!</definedName>
    <definedName name="S194..3">'[77]194C'!#REF!</definedName>
    <definedName name="S194C..2">'[77]194C'!#REF!</definedName>
    <definedName name="S194C..4">'[77]194C'!#REF!</definedName>
    <definedName name="S194C..5">'[77]194C'!#REF!</definedName>
    <definedName name="S194C..6">'[77]194C'!#REF!</definedName>
    <definedName name="SA">[137]Sheet1!$G$2:$G$11588</definedName>
    <definedName name="sachintapi" localSheetId="3">[138]Summary!#REF!</definedName>
    <definedName name="sachintapi">[138]Summary!#REF!</definedName>
    <definedName name="sadasdas">[12]Sheet1!$A$1:$BP$87</definedName>
    <definedName name="saef" localSheetId="3" hidden="1">{"Execavation",#N/A,FALSE,"furniture (employer)"}</definedName>
    <definedName name="saef" hidden="1">{"Execavation",#N/A,FALSE,"furniture (employer)"}</definedName>
    <definedName name="sajid" localSheetId="3">#REF!</definedName>
    <definedName name="sajid">#REF!</definedName>
    <definedName name="SALARY" localSheetId="3">[90]sheeet7!#REF!</definedName>
    <definedName name="SALARY">[90]sheeet7!#REF!</definedName>
    <definedName name="salballies" localSheetId="3">#REF!</definedName>
    <definedName name="salballies">#REF!</definedName>
    <definedName name="SALE">#REF!</definedName>
    <definedName name="Sales">'[40]Profit&amp;Loss'!$A$13:$IV$13</definedName>
    <definedName name="sanBasic" localSheetId="3">'[42]A.O.R r1'!#REF!</definedName>
    <definedName name="sanBasic">'[42]A.O.R r1'!#REF!</definedName>
    <definedName name="sand">'[34]Abs PMRL'!$B$415</definedName>
    <definedName name="Sand_12">NA()</definedName>
    <definedName name="Sand_7">NA()</definedName>
    <definedName name="Sand_8">NA()</definedName>
    <definedName name="Sand_Rate" localSheetId="3">#REF!</definedName>
    <definedName name="Sand_Rate">#REF!</definedName>
    <definedName name="sandf">#REF!</definedName>
    <definedName name="sandfilling">#REF!</definedName>
    <definedName name="sandm">#REF!</definedName>
    <definedName name="Sanitary_works">#REF!</definedName>
    <definedName name="SanitaryBasic">#REF!</definedName>
    <definedName name="sarkna">#REF!</definedName>
    <definedName name="Sarvecapg" localSheetId="3">'[82]VIR CG'!#REF!</definedName>
    <definedName name="Sarvecapg">'[82]VIR CG'!#REF!</definedName>
    <definedName name="sbas" localSheetId="3">'[42]A.O.R r1Str'!#REF!</definedName>
    <definedName name="sbas">'[42]A.O.R r1Str'!#REF!</definedName>
    <definedName name="Schedules">[139]Sheet1!$F$4:$F$19</definedName>
    <definedName name="scraper" localSheetId="3">#REF!</definedName>
    <definedName name="scraper">#REF!</definedName>
    <definedName name="screening">#REF!</definedName>
    <definedName name="SD">[140]Input!$D$12</definedName>
    <definedName name="sda" localSheetId="3">[141]Keyratios!#REF!</definedName>
    <definedName name="sda">[141]Keyratios!#REF!</definedName>
    <definedName name="SDF">[142]Sheet1!$A$2:$H$2501</definedName>
    <definedName name="sdfasd" localSheetId="3" hidden="1">{"Execavation",#N/A,FALSE,"furniture (employer)"}</definedName>
    <definedName name="sdfasd" hidden="1">{"Execavation",#N/A,FALSE,"furniture (employer)"}</definedName>
    <definedName name="sdfhsfhjsfghfh">'[85]BOQ Distribution'!$A$35:$G$47</definedName>
    <definedName name="sdkjakfej" localSheetId="3">[75]Summary!#REF!</definedName>
    <definedName name="sdkjakfej">[75]Summary!#REF!</definedName>
    <definedName name="SE_NAME">""</definedName>
    <definedName name="SEC._DEPOSIT" localSheetId="3">#REF!</definedName>
    <definedName name="SEC._DEPOSIT">#REF!</definedName>
    <definedName name="SEC43B">#REF!</definedName>
    <definedName name="segpbt">#REF!</definedName>
    <definedName name="seishcof" localSheetId="3">[51]Intro!#REF!</definedName>
    <definedName name="seishcof">[51]Intro!#REF!</definedName>
    <definedName name="sencount">1</definedName>
    <definedName name="senserpaver">#REF!</definedName>
    <definedName name="Sensorpaver">#REF!</definedName>
    <definedName name="Sensorpaver_24">NA()</definedName>
    <definedName name="Sensorpaver_7">NA()</definedName>
    <definedName name="SEPTIC_TANK" localSheetId="3">#REF!</definedName>
    <definedName name="SEPTIC_TANK">#REF!</definedName>
    <definedName name="SEPTIC_TANL">#REF!</definedName>
    <definedName name="Service_Type">"Service Type"</definedName>
    <definedName name="SFAS131_9803__Export_List" localSheetId="3">#REF!</definedName>
    <definedName name="SFAS131_9803__Export_List">#REF!</definedName>
    <definedName name="sfh">#REF!</definedName>
    <definedName name="Sh_plat">[100]sheet!$E$82</definedName>
    <definedName name="SHABAD_FLOOR" localSheetId="3">#REF!</definedName>
    <definedName name="SHABAD_FLOOR">#REF!</definedName>
    <definedName name="Share_of_DLF">'[143]P&amp;L'!$C$44</definedName>
    <definedName name="sHEET" localSheetId="3">[144]Keyratios!#REF!</definedName>
    <definedName name="sHEET">[144]Keyratios!#REF!</definedName>
    <definedName name="sheet22.AccountType">'[145]PART C'!$J$46:$J$47</definedName>
    <definedName name="SHORT">'[33]YE-SW2'!$IM$8159</definedName>
    <definedName name="Shoulder" localSheetId="3">#REF!</definedName>
    <definedName name="Shoulder">#REF!</definedName>
    <definedName name="Shuttering" localSheetId="3">[65]Measurment!#REF!</definedName>
    <definedName name="Shuttering">[65]Measurment!#REF!</definedName>
    <definedName name="shutteringtimber" localSheetId="3">#REF!</definedName>
    <definedName name="shutteringtimber">#REF!</definedName>
    <definedName name="SI.NO">[41]LISTAS!$L$3:$L$4</definedName>
    <definedName name="SI_NAME">"Trend Micro HK eDoctor"</definedName>
    <definedName name="SIGHT" localSheetId="3">[146]CAPEX!#REF!</definedName>
    <definedName name="SIGHT">[146]CAPEX!#REF!</definedName>
    <definedName name="SIGMABUS" localSheetId="3">#REF!</definedName>
    <definedName name="SIGMABUS">#REF!</definedName>
    <definedName name="signal">'[32]Cost Breakup Depreciation&amp; Tax'!$C$17</definedName>
    <definedName name="silk">[147]TB!$E$1</definedName>
    <definedName name="SITE_OFFICES" localSheetId="3">#REF!</definedName>
    <definedName name="SITE_OFFICES">#REF!</definedName>
    <definedName name="SITE_STAFF">#REF!</definedName>
    <definedName name="skilldresser">#REF!</definedName>
    <definedName name="skilledmazdoor">#REF!</definedName>
    <definedName name="skillmazdoor">#REF!</definedName>
    <definedName name="SKYLIGHT_ROOF">#REF!</definedName>
    <definedName name="SKYMARK" localSheetId="3">[89]国内work!#REF!</definedName>
    <definedName name="SKYMARK">[89]国内work!#REF!</definedName>
    <definedName name="SL" localSheetId="3" hidden="1">{"Execavation",#N/A,FALSE,"furniture (employer)"}</definedName>
    <definedName name="SL" hidden="1">{"Execavation",#N/A,FALSE,"furniture (employer)"}</definedName>
    <definedName name="slab" localSheetId="3">#REF!</definedName>
    <definedName name="slab">#REF!</definedName>
    <definedName name="slab_p" localSheetId="3" hidden="1">{"form-D1",#N/A,FALSE,"FORM-D1";"form-D1_amt",#N/A,FALSE,"FORM-D1"}</definedName>
    <definedName name="slab_p" hidden="1">{"form-D1",#N/A,FALSE,"FORM-D1";"form-D1_amt",#N/A,FALSE,"FORM-D1"}</definedName>
    <definedName name="SLMNEW">9</definedName>
    <definedName name="SM_1">'[47]DATA_PILE _SM'!$A$3:$HY$5</definedName>
    <definedName name="SM_2">'[47]DATA_PILE _SM'!$A$9:$HU$10</definedName>
    <definedName name="sms" localSheetId="3">#REF!</definedName>
    <definedName name="sms">#REF!</definedName>
    <definedName name="softcostonetime">'[32]Cost Breakup Depreciation&amp; Tax'!$C$35</definedName>
    <definedName name="soilht" localSheetId="3">[51]Intro!#REF!</definedName>
    <definedName name="soilht">[51]Intro!#REF!</definedName>
    <definedName name="soling" localSheetId="3">#REF!</definedName>
    <definedName name="soling">#REF!</definedName>
    <definedName name="Sonota">[94]その他!$A$1:$N$2</definedName>
    <definedName name="sort" localSheetId="3">#REF!</definedName>
    <definedName name="sort">#REF!</definedName>
    <definedName name="sot">#REF!</definedName>
    <definedName name="SP">[140]Input!$D$11</definedName>
    <definedName name="Spalls">'[30]LOCAL RATES'!$H$25</definedName>
    <definedName name="Spalls_12">NA()</definedName>
    <definedName name="Spalls_7">NA()</definedName>
    <definedName name="Spalls_8">NA()</definedName>
    <definedName name="Span" localSheetId="3">#REF!</definedName>
    <definedName name="Span">#REF!</definedName>
    <definedName name="Spaver">#REF!</definedName>
    <definedName name="Spaver_24">NA()</definedName>
    <definedName name="Spaver_7">NA()</definedName>
    <definedName name="spr" localSheetId="3">[12]Sheet3!#REF!</definedName>
    <definedName name="spr">[12]Sheet3!#REF!</definedName>
    <definedName name="sprayer" localSheetId="3">#REF!</definedName>
    <definedName name="sprayer">#REF!</definedName>
    <definedName name="SrDebt">[73]INPUT!$C$49</definedName>
    <definedName name="ss" localSheetId="3" hidden="1">{"Execavation",#N/A,FALSE,"furniture (employer)"}</definedName>
    <definedName name="ss" hidden="1">{"Execavation",#N/A,FALSE,"furniture (employer)"}</definedName>
    <definedName name="SS_MaxPattern">"Max Pattern Number "</definedName>
    <definedName name="SS_MaxPattern_1">""</definedName>
    <definedName name="SS_MaxPattern_2">""</definedName>
    <definedName name="SS_MaxPattern_3">""</definedName>
    <definedName name="SS_MaxPattern_4">""</definedName>
    <definedName name="SS_MaxPattern_5">""</definedName>
    <definedName name="SS_MaxPattern_6">""</definedName>
    <definedName name="SS_MinPattern">"Min Pattern Number "</definedName>
    <definedName name="SS_MinPattern_1">""</definedName>
    <definedName name="SS_MinPattern_2">""</definedName>
    <definedName name="SS_MinPattern_3">""</definedName>
    <definedName name="SS_MinPattern_4">""</definedName>
    <definedName name="SS_MinPattern_5">""</definedName>
    <definedName name="SS_MinPattern_6">""</definedName>
    <definedName name="SS_ServerNo">"Number of Serveres "</definedName>
    <definedName name="SS_ServerNo_1">""</definedName>
    <definedName name="SS_ServerNo_2">""</definedName>
    <definedName name="SS_ServerNo_3">""</definedName>
    <definedName name="SS_ServerNo_4">""</definedName>
    <definedName name="SS_ServerNo_5">""</definedName>
    <definedName name="SS_ServerNo_6">""</definedName>
    <definedName name="SS_SiteName">"Site Name"</definedName>
    <definedName name="SS_SiteName_1">""</definedName>
    <definedName name="SS_SiteName_2">""</definedName>
    <definedName name="SS_SiteName_3">""</definedName>
    <definedName name="SS_SiteName_4">""</definedName>
    <definedName name="SS_SiteName_5">""</definedName>
    <definedName name="SS_SiteName_6">""</definedName>
    <definedName name="SS_VirusNo">"Number of Viruses "</definedName>
    <definedName name="SS_VirusNo_1">""</definedName>
    <definedName name="SS_VirusNo_2">""</definedName>
    <definedName name="SS_VirusNo_3">""</definedName>
    <definedName name="SS_VirusNo_4">""</definedName>
    <definedName name="SS_VirusNo_5">""</definedName>
    <definedName name="SS_VirusNo_6">""</definedName>
    <definedName name="ssc" localSheetId="3">{"'Bill No. 7'!$A$1:$G$32"}</definedName>
    <definedName name="ssc">{"'Bill No. 7'!$A$1:$G$32"}</definedName>
    <definedName name="ssd" localSheetId="3">{"'Bill No. 7'!$A$1:$G$32"}</definedName>
    <definedName name="ssd">{"'Bill No. 7'!$A$1:$G$32"}</definedName>
    <definedName name="ssemulsion">#REF!</definedName>
    <definedName name="ssemulsion_24">NA()</definedName>
    <definedName name="ssemulsion_7">NA()</definedName>
    <definedName name="sski_eps" localSheetId="3">#REF!</definedName>
    <definedName name="sski_eps">#REF!</definedName>
    <definedName name="sski_net_profit">#REF!</definedName>
    <definedName name="sslab">#REF!</definedName>
    <definedName name="SSM">#REF!</definedName>
    <definedName name="SSM_ABOVE_GL">#REF!</definedName>
    <definedName name="SSM_BELOW_GL">#REF!</definedName>
    <definedName name="sss">#N/A</definedName>
    <definedName name="SSSS" localSheetId="3">[148]PROCTOR!#REF!</definedName>
    <definedName name="SSSS">[148]PROCTOR!#REF!</definedName>
    <definedName name="SSSSSS" localSheetId="3">[148]PROCTOR!#REF!</definedName>
    <definedName name="SSSSSS">[148]PROCTOR!#REF!</definedName>
    <definedName name="ST43B">[149]COMPUTATION!#REF!</definedName>
    <definedName name="STAFF_REQUIRED_FOR_FINAL_BILL" localSheetId="3">#REF!</definedName>
    <definedName name="STAFF_REQUIRED_FOR_FINAL_BILL">#REF!</definedName>
    <definedName name="startupcost">'[32]Cost Breakup Depreciation&amp; Tax'!$C$33</definedName>
    <definedName name="states">'[150]Part A General'!$F$3:$F$38</definedName>
    <definedName name="staticpaver" localSheetId="3">#REF!</definedName>
    <definedName name="staticpaver">#REF!</definedName>
    <definedName name="station">'[32]Cost Breakup Depreciation&amp; Tax'!$C$5</definedName>
    <definedName name="STD" localSheetId="3">[12]Sheet1!#REF!</definedName>
    <definedName name="STD">[12]Sheet1!#REF!</definedName>
    <definedName name="STDDATE">[36]関係会社貸付金データ!$D$6</definedName>
    <definedName name="steel" localSheetId="3">#REF!</definedName>
    <definedName name="steel">#REF!</definedName>
    <definedName name="STEEL_WINDOW">#REF!</definedName>
    <definedName name="steelbars">#REF!</definedName>
    <definedName name="steelrod">#REF!</definedName>
    <definedName name="steelstrands">#REF!</definedName>
    <definedName name="steelwire">#REF!</definedName>
    <definedName name="steelwires">#REF!</definedName>
    <definedName name="STL">[66]Facility!$B$382</definedName>
    <definedName name="StockTO">[40]Assumptions!$A$76:$IV$76</definedName>
    <definedName name="stonebreaker" localSheetId="3">#REF!</definedName>
    <definedName name="stonebreaker">#REF!</definedName>
    <definedName name="STONEMAS">#REF!</definedName>
    <definedName name="stp" localSheetId="3">[24]Summary!#REF!</definedName>
    <definedName name="stp">[24]Summary!#REF!</definedName>
    <definedName name="strands" localSheetId="3">#REF!</definedName>
    <definedName name="strands">#REF!</definedName>
    <definedName name="structuralsteel">#REF!</definedName>
    <definedName name="Subbasedism" localSheetId="3">[24]Summary!#REF!</definedName>
    <definedName name="Subbasedism">[24]Summary!#REF!</definedName>
    <definedName name="SubDebt">[73]INPUT!$C$50</definedName>
    <definedName name="SUBFINAL" localSheetId="3">#REF!</definedName>
    <definedName name="SUBFINAL">#REF!</definedName>
    <definedName name="Subgrade">#REF!</definedName>
    <definedName name="subsidiary">#REF!</definedName>
    <definedName name="substructure">#REF!</definedName>
    <definedName name="SUM">#N/A</definedName>
    <definedName name="sumana" localSheetId="3">#REF!</definedName>
    <definedName name="sumana">#REF!</definedName>
    <definedName name="sumana_24">NA()</definedName>
    <definedName name="sumana_7">NA()</definedName>
    <definedName name="SUMP_TANK" localSheetId="3">#REF!</definedName>
    <definedName name="SUMP_TANK">#REF!</definedName>
    <definedName name="SUNKENPRN_PLASTERING">#REF!</definedName>
    <definedName name="super">#REF!</definedName>
    <definedName name="SWAPS">'[33]YE-SW2'!$IV$8175</definedName>
    <definedName name="sy" localSheetId="3" hidden="1">{#N/A,#N/A,FALSE,"Part ABC"}</definedName>
    <definedName name="sy" hidden="1">{#N/A,#N/A,FALSE,"Part ABC"}</definedName>
    <definedName name="SYAM" localSheetId="3" hidden="1">{"Execavation",#N/A,FALSE,"furniture (employer)"}</definedName>
    <definedName name="SYAM" hidden="1">{"Execavation",#N/A,FALSE,"furniture (employer)"}</definedName>
    <definedName name="t" localSheetId="3">#REF!</definedName>
    <definedName name="t">#REF!</definedName>
    <definedName name="T_Basic_cost">#REF!</definedName>
    <definedName name="t_beam">#REF!</definedName>
    <definedName name="TA">#REF!</definedName>
    <definedName name="TA3Q">#REF!</definedName>
    <definedName name="TABLA" localSheetId="3">[41]DEBTORS!#REF!</definedName>
    <definedName name="TABLA">[41]DEBTORS!#REF!</definedName>
    <definedName name="table" localSheetId="3">#REF!</definedName>
    <definedName name="table">#REF!</definedName>
    <definedName name="Table_Md">'[28]Back_Cal_for OMC'!$G$7:$J$7</definedName>
    <definedName name="Table_Wt" localSheetId="3">'[28]Back_Cal_for OMC'!#REF!</definedName>
    <definedName name="Table_Wt">'[28]Back_Cal_for OMC'!#REF!</definedName>
    <definedName name="table1" localSheetId="3">#REF!</definedName>
    <definedName name="table1">#REF!</definedName>
    <definedName name="table2">#REF!</definedName>
    <definedName name="Tan_plat">[100]sheet!$E$124</definedName>
    <definedName name="Tan_specpay">[100]sheet!$E$108</definedName>
    <definedName name="TANDEMROLLER" localSheetId="3">#REF!</definedName>
    <definedName name="TANDEMROLLER">#REF!</definedName>
    <definedName name="TANDEMROLLER_24">NA()</definedName>
    <definedName name="TANDEMROLLER_7">NA()</definedName>
    <definedName name="tando">[100]sheet!$E$89</definedName>
    <definedName name="TANDOOR_BLUE" localSheetId="3">#REF!</definedName>
    <definedName name="TANDOOR_BLUE">#REF!</definedName>
    <definedName name="TANDOOR_FLOOR">#REF!</definedName>
    <definedName name="TANDOOR_SKIRT">#REF!</definedName>
    <definedName name="TANDURBLUE_FLOORING">#REF!</definedName>
    <definedName name="target_IRR">#REF!</definedName>
    <definedName name="tarnian">#REF!</definedName>
    <definedName name="Tax">[40]Tax!$A$32:$IV$32</definedName>
    <definedName name="Tax_Effect_Income" localSheetId="3">#REF!</definedName>
    <definedName name="Tax_Effect_Income">#REF!</definedName>
    <definedName name="Tax_Effect_Liabs">#REF!</definedName>
    <definedName name="Tax_Effect_RetEarn">#REF!</definedName>
    <definedName name="tax_provided">#REF!</definedName>
    <definedName name="Tax_Rate">#REF!</definedName>
    <definedName name="TaxTV">10%</definedName>
    <definedName name="taxworking" localSheetId="3">#REF!</definedName>
    <definedName name="taxworking">#REF!</definedName>
    <definedName name="TaxXL">5%</definedName>
    <definedName name="tbeam" localSheetId="3">#REF!</definedName>
    <definedName name="tbeam">#REF!</definedName>
    <definedName name="TB転記後ﾏｸﾛ名PRINT実行" localSheetId="3">'[127]総括（1～3Q）'!#REF!</definedName>
    <definedName name="TB転記後ﾏｸﾛ名PRINT実行">'[127]総括（1～3Q）'!#REF!</definedName>
    <definedName name="tcan1">[76]section!$G$41</definedName>
    <definedName name="tcan2">[76]section!$G$42</definedName>
    <definedName name="tcañoanterior">[41]RESUMEN!$G$4</definedName>
    <definedName name="tccierre">[41]RESUMEN!$G$3</definedName>
    <definedName name="tcmedio">[41]RESUMEN!$G$2</definedName>
    <definedName name="tdeck">[76]section!$G$40</definedName>
    <definedName name="Tdg_Fin" localSheetId="3">#REF!</definedName>
    <definedName name="Tdg_Fin">#REF!</definedName>
    <definedName name="TECH1">#REF!</definedName>
    <definedName name="TECH2">#REF!</definedName>
    <definedName name="TECH3">#REF!</definedName>
    <definedName name="TECH4">#REF!</definedName>
    <definedName name="TECH5">#REF!</definedName>
    <definedName name="telecom">'[32]Cost Breakup Depreciation&amp; Tax'!$C$13</definedName>
    <definedName name="Telephone">"eDoctor"</definedName>
    <definedName name="temp" localSheetId="3">'[26]UNP-NCW '!#REF!</definedName>
    <definedName name="temp">'[26]UNP-NCW '!#REF!</definedName>
    <definedName name="temp1" localSheetId="3">'[26]UNP-NCW '!#REF!</definedName>
    <definedName name="temp1">'[26]UNP-NCW '!#REF!</definedName>
    <definedName name="tempstr">[24]Summary!#REF!</definedName>
    <definedName name="tendem" localSheetId="3">#REF!</definedName>
    <definedName name="tendem">#REF!</definedName>
    <definedName name="tendem_24">NA()</definedName>
    <definedName name="tendem_7">NA()</definedName>
    <definedName name="TENDER_EXPENCES" localSheetId="3">#REF!</definedName>
    <definedName name="TENDER_EXPENCES">#REF!</definedName>
    <definedName name="TEST0">#REF!</definedName>
    <definedName name="TEST1">#REF!</definedName>
    <definedName name="TEST10">#REF!</definedName>
    <definedName name="TEST11">#REF!</definedName>
    <definedName name="TEST12">#REF!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dd">"Test RefersTo1"</definedName>
    <definedName name="TESTHKEY" localSheetId="3">#REF!</definedName>
    <definedName name="TESTHKEY">#REF!</definedName>
    <definedName name="TESTKEYS">#REF!</definedName>
    <definedName name="TESTVKEY">#REF!</definedName>
    <definedName name="Text">#REF!</definedName>
    <definedName name="TextRef">#REF!</definedName>
    <definedName name="TextRefCopy1">'[151]Charge Summary'!$L$18</definedName>
    <definedName name="TextRefCopy10" localSheetId="3">#REF!</definedName>
    <definedName name="TextRefCopy10">#REF!</definedName>
    <definedName name="TextRefCopy100">#REF!</definedName>
    <definedName name="TextRefCopy101">#REF!</definedName>
    <definedName name="TextRefCopy102">#REF!</definedName>
    <definedName name="TextRefCopy103">#REF!</definedName>
    <definedName name="TextRefCopy104">#REF!</definedName>
    <definedName name="TextRefCopy105">#N/A</definedName>
    <definedName name="TextRefCopy106">#N/A</definedName>
    <definedName name="TextRefCopy107" localSheetId="3">TextRefCopy49</definedName>
    <definedName name="TextRefCopy107">TextRefCopy49</definedName>
    <definedName name="TextRefCopy108">[2]Schedules!$E$146</definedName>
    <definedName name="TextRefCopy109" localSheetId="3">TextRefCopy50</definedName>
    <definedName name="TextRefCopy109">TextRefCopy50</definedName>
    <definedName name="TextRefCopy11">[2]Schedules!$E$62</definedName>
    <definedName name="TextRefCopy110">[2]Schedules!$E$149</definedName>
    <definedName name="TextRefCopy111">[2]Schedules!$E$159</definedName>
    <definedName name="TextRefCopy112">[2]Schedules!$E$160</definedName>
    <definedName name="TextRefCopy113">[2]Schedules!$E$161</definedName>
    <definedName name="TextRefCopy114" localSheetId="3">TextRefCopy113</definedName>
    <definedName name="TextRefCopy114">TextRefCopy113</definedName>
    <definedName name="TextRefCopy115" localSheetId="3">TextRefCopy113</definedName>
    <definedName name="TextRefCopy115">TextRefCopy113</definedName>
    <definedName name="TextRefCopy116">[2]Schedules!$E$162</definedName>
    <definedName name="TextRefCopy117">[2]Schedules!$E$163</definedName>
    <definedName name="TextRefCopy118" localSheetId="3">[2]Schedules!#REF!</definedName>
    <definedName name="TextRefCopy118">[2]Schedules!#REF!</definedName>
    <definedName name="TextRefCopy119">[2]Schedules!$E$164</definedName>
    <definedName name="TextRefCopy12">[2]Schedules!$E$91</definedName>
    <definedName name="TextRefCopy120" localSheetId="3">[2]Schedules!#REF!</definedName>
    <definedName name="TextRefCopy120">[2]Schedules!#REF!</definedName>
    <definedName name="TextRefCopy121">[2]Schedules!$E$165</definedName>
    <definedName name="TextRefCopy122" localSheetId="3">[2]Schedules!#REF!</definedName>
    <definedName name="TextRefCopy122">[2]Schedules!#REF!</definedName>
    <definedName name="TextRefCopy123" localSheetId="3">FCFF!TextRefCopy122</definedName>
    <definedName name="TextRefCopy123">TextRefCopy122</definedName>
    <definedName name="TextRefCopy124" localSheetId="3">FCFF!TextRefCopy122</definedName>
    <definedName name="TextRefCopy124">TextRefCopy122</definedName>
    <definedName name="TextRefCopy125" localSheetId="3">FCFF!TextRefCopy122</definedName>
    <definedName name="TextRefCopy125">TextRefCopy122</definedName>
    <definedName name="TextRefCopy126">[2]Schedules!$E$167</definedName>
    <definedName name="TextRefCopy127" localSheetId="3">TextRefCopy126</definedName>
    <definedName name="TextRefCopy127">TextRefCopy126</definedName>
    <definedName name="TextRefCopy128" localSheetId="3">[2]Schedules!#REF!</definedName>
    <definedName name="TextRefCopy128">[2]Schedules!#REF!</definedName>
    <definedName name="TextRefCopy129">#N/A</definedName>
    <definedName name="TextRefCopy13">'[152]FA Leadsheet &amp; Movement'!$L$36</definedName>
    <definedName name="TextRefCopy130">#N/A</definedName>
    <definedName name="TextRefCopy131" localSheetId="3">TextRefCopy60</definedName>
    <definedName name="TextRefCopy131">TextRefCopy60</definedName>
    <definedName name="TextRefCopy132" localSheetId="3">TextRefCopy60</definedName>
    <definedName name="TextRefCopy132">TextRefCopy60</definedName>
    <definedName name="TextRefCopy133" localSheetId="3">TextRefCopy111</definedName>
    <definedName name="TextRefCopy133">TextRefCopy111</definedName>
    <definedName name="TextRefCopy134" localSheetId="3">TextRefCopy112</definedName>
    <definedName name="TextRefCopy134">TextRefCopy112</definedName>
    <definedName name="TextRefCopy135" localSheetId="3">TextRefCopy117</definedName>
    <definedName name="TextRefCopy135">TextRefCopy117</definedName>
    <definedName name="TextRefCopy136" localSheetId="3">TextRefCopy117</definedName>
    <definedName name="TextRefCopy136">TextRefCopy117</definedName>
    <definedName name="TextRefCopy137" localSheetId="3">TextRefCopy117</definedName>
    <definedName name="TextRefCopy137">TextRefCopy117</definedName>
    <definedName name="TextRefCopy138" localSheetId="3">TextRefCopy121</definedName>
    <definedName name="TextRefCopy138">TextRefCopy121</definedName>
    <definedName name="TextRefCopy139" localSheetId="3">TextRefCopy121</definedName>
    <definedName name="TextRefCopy139">TextRefCopy121</definedName>
    <definedName name="TextRefCopy14" localSheetId="3">TextRefCopy11</definedName>
    <definedName name="TextRefCopy14">TextRefCopy11</definedName>
    <definedName name="TextRefCopy140" localSheetId="3">FCFF!TextRefCopy128</definedName>
    <definedName name="TextRefCopy140">TextRefCopy128</definedName>
    <definedName name="TextRefCopy141">#N/A</definedName>
    <definedName name="TextRefCopy142">#N/A</definedName>
    <definedName name="TextRefCopy143" localSheetId="3">FCFF!TextRefCopy42</definedName>
    <definedName name="TextRefCopy143">TextRefCopy42</definedName>
    <definedName name="TextRefCopy144" localSheetId="3">TextRefCopy113</definedName>
    <definedName name="TextRefCopy144">TextRefCopy113</definedName>
    <definedName name="TextRefCopy145" localSheetId="3">TextRefCopy60</definedName>
    <definedName name="TextRefCopy145">TextRefCopy60</definedName>
    <definedName name="TextRefCopy146" localSheetId="3">TextRefCopy113</definedName>
    <definedName name="TextRefCopy146">TextRefCopy113</definedName>
    <definedName name="TextRefCopy147" localSheetId="3">#REF!</definedName>
    <definedName name="TextRefCopy147">#REF!</definedName>
    <definedName name="TextRefCopy148" localSheetId="3">TextRefCopy55</definedName>
    <definedName name="TextRefCopy148">TextRefCopy55</definedName>
    <definedName name="TextRefCopy149" localSheetId="3">TextRefCopy116</definedName>
    <definedName name="TextRefCopy149">TextRefCopy116</definedName>
    <definedName name="TextRefCopy15">'[2]Balance Sheet'!$E$31</definedName>
    <definedName name="TextRefCopy150">#N/A</definedName>
    <definedName name="TextRefCopy151">#N/A</definedName>
    <definedName name="TextRefCopy152">#N/A</definedName>
    <definedName name="TextRefCopy153">#N/A</definedName>
    <definedName name="TextRefCopy154">#N/A</definedName>
    <definedName name="TextRefCopy155">#N/A</definedName>
    <definedName name="TextRefCopy156">#N/A</definedName>
    <definedName name="TextRefCopy157">#N/A</definedName>
    <definedName name="TextRefCopy158" localSheetId="3">TextRefCopy48</definedName>
    <definedName name="TextRefCopy158">TextRefCopy48</definedName>
    <definedName name="TextRefCopy159" localSheetId="3">TextRefCopy49</definedName>
    <definedName name="TextRefCopy159">TextRefCopy49</definedName>
    <definedName name="TextRefCopy16" localSheetId="3">TextRefCopy11</definedName>
    <definedName name="TextRefCopy16">TextRefCopy11</definedName>
    <definedName name="TextRefCopy160" localSheetId="3">TextRefCopy108</definedName>
    <definedName name="TextRefCopy160">TextRefCopy108</definedName>
    <definedName name="TextRefCopy161" localSheetId="3">TextRefCopy50</definedName>
    <definedName name="TextRefCopy161">TextRefCopy50</definedName>
    <definedName name="TextRefCopy162" localSheetId="3">TextRefCopy110</definedName>
    <definedName name="TextRefCopy162">TextRefCopy110</definedName>
    <definedName name="TextRefCopy163" localSheetId="3">TextRefCopy51</definedName>
    <definedName name="TextRefCopy163">TextRefCopy51</definedName>
    <definedName name="TextRefCopy164" localSheetId="3">TextRefCopy52</definedName>
    <definedName name="TextRefCopy164">TextRefCopy52</definedName>
    <definedName name="TextRefCopy165" localSheetId="3">TextRefCopy54</definedName>
    <definedName name="TextRefCopy165">TextRefCopy54</definedName>
    <definedName name="TextRefCopy166" localSheetId="3">TextRefCopy55</definedName>
    <definedName name="TextRefCopy166">TextRefCopy55</definedName>
    <definedName name="TextRefCopy167" localSheetId="3">TextRefCopy56</definedName>
    <definedName name="TextRefCopy167">TextRefCopy56</definedName>
    <definedName name="TextRefCopy168" localSheetId="3">TextRefCopy56</definedName>
    <definedName name="TextRefCopy168">TextRefCopy56</definedName>
    <definedName name="TextRefCopy169" localSheetId="3">TextRefCopy57</definedName>
    <definedName name="TextRefCopy169">TextRefCopy57</definedName>
    <definedName name="TextRefCopy17">'[152]FA Leadsheet &amp; Movement'!$L$49</definedName>
    <definedName name="TextRefCopy170" localSheetId="3">TextRefCopy58</definedName>
    <definedName name="TextRefCopy170">TextRefCopy58</definedName>
    <definedName name="TextRefCopy171" localSheetId="3">TextRefCopy111</definedName>
    <definedName name="TextRefCopy171">TextRefCopy111</definedName>
    <definedName name="TextRefCopy172" localSheetId="3">TextRefCopy112</definedName>
    <definedName name="TextRefCopy172">TextRefCopy112</definedName>
    <definedName name="TextRefCopy173" localSheetId="3">TextRefCopy113</definedName>
    <definedName name="TextRefCopy173">TextRefCopy113</definedName>
    <definedName name="TextRefCopy174" localSheetId="3">TextRefCopy116</definedName>
    <definedName name="TextRefCopy174">TextRefCopy116</definedName>
    <definedName name="TextRefCopy175" localSheetId="3">TextRefCopy117</definedName>
    <definedName name="TextRefCopy175">TextRefCopy117</definedName>
    <definedName name="TextRefCopy176" localSheetId="3">TextRefCopy119</definedName>
    <definedName name="TextRefCopy176">TextRefCopy119</definedName>
    <definedName name="TextRefCopy177" localSheetId="3">TextRefCopy121</definedName>
    <definedName name="TextRefCopy177">TextRefCopy121</definedName>
    <definedName name="TextRefCopy179" localSheetId="3">TextRefCopy126</definedName>
    <definedName name="TextRefCopy179">TextRefCopy126</definedName>
    <definedName name="TextRefCopy18" localSheetId="3">TextRefCopy15</definedName>
    <definedName name="TextRefCopy18">TextRefCopy15</definedName>
    <definedName name="TextRefCopy180" localSheetId="3">TextRefCopy19</definedName>
    <definedName name="TextRefCopy180">TextRefCopy19</definedName>
    <definedName name="TextRefCopy181" localSheetId="3">TextRefCopy23</definedName>
    <definedName name="TextRefCopy181">TextRefCopy23</definedName>
    <definedName name="TextRefCopy182" localSheetId="3">TextRefCopy21</definedName>
    <definedName name="TextRefCopy182">TextRefCopy21</definedName>
    <definedName name="TextRefCopy183" localSheetId="3">TextRefCopy21</definedName>
    <definedName name="TextRefCopy183">TextRefCopy21</definedName>
    <definedName name="TextRefCopy184" localSheetId="3">TextRefCopy19</definedName>
    <definedName name="TextRefCopy184">TextRefCopy19</definedName>
    <definedName name="TextRefCopy185" localSheetId="3">TextRefCopy23</definedName>
    <definedName name="TextRefCopy185">TextRefCopy23</definedName>
    <definedName name="TextRefCopy186" localSheetId="3">TextRefCopy21</definedName>
    <definedName name="TextRefCopy186">TextRefCopy21</definedName>
    <definedName name="TextRefCopy187" localSheetId="3">TextRefCopy23</definedName>
    <definedName name="TextRefCopy187">TextRefCopy23</definedName>
    <definedName name="TextRefCopy188" localSheetId="3">TextRefCopy24</definedName>
    <definedName name="TextRefCopy188">TextRefCopy24</definedName>
    <definedName name="TextRefCopy189" localSheetId="3">TextRefCopy61</definedName>
    <definedName name="TextRefCopy189">TextRefCopy61</definedName>
    <definedName name="TextRefCopy19">[2]Schedules!$D$99</definedName>
    <definedName name="TextRefCopy190" localSheetId="3">TextRefCopy78</definedName>
    <definedName name="TextRefCopy190">TextRefCopy78</definedName>
    <definedName name="TextRefCopy191">'[2]Balance Sheet'!$E$33</definedName>
    <definedName name="TextRefCopy192" localSheetId="3">TextRefCopy12</definedName>
    <definedName name="TextRefCopy192">TextRefCopy12</definedName>
    <definedName name="TextRefCopy193" localSheetId="3">TextRefCopy96</definedName>
    <definedName name="TextRefCopy193">TextRefCopy96</definedName>
    <definedName name="TextRefCopy194" localSheetId="3">TextRefCopy9</definedName>
    <definedName name="TextRefCopy194">TextRefCopy9</definedName>
    <definedName name="TextRefCopy195" localSheetId="3">TextRefCopy95</definedName>
    <definedName name="TextRefCopy195">TextRefCopy95</definedName>
    <definedName name="TextRefCopy196" localSheetId="3">TextRefCopy8</definedName>
    <definedName name="TextRefCopy196">TextRefCopy8</definedName>
    <definedName name="TextRefCopy197" localSheetId="3">TextRefCopy191</definedName>
    <definedName name="TextRefCopy197">TextRefCopy191</definedName>
    <definedName name="TextRefCopy198" localSheetId="3">[2]Schedules!#REF!</definedName>
    <definedName name="TextRefCopy198">[2]Schedules!#REF!</definedName>
    <definedName name="TextRefCopy2" localSheetId="3">#REF!</definedName>
    <definedName name="TextRefCopy2">#REF!</definedName>
    <definedName name="TextRefCopy20" localSheetId="3">[2]Schedules!#REF!</definedName>
    <definedName name="TextRefCopy20">[2]Schedules!#REF!</definedName>
    <definedName name="TextRefCopy21">[2]Schedules!$D$102</definedName>
    <definedName name="TextRefCopy22" localSheetId="3">TextRefCopy21</definedName>
    <definedName name="TextRefCopy22">TextRefCopy21</definedName>
    <definedName name="TextRefCopy23">[2]Schedules!$D$100</definedName>
    <definedName name="TextRefCopy24">[2]Schedules!$D$106</definedName>
    <definedName name="TextRefCopy25" localSheetId="3">#REF!</definedName>
    <definedName name="TextRefCopy25">#REF!</definedName>
    <definedName name="TextRefCopy26">#REF!</definedName>
    <definedName name="TextRefCopy27">#REF!</definedName>
    <definedName name="TextRefCopy28">#REF!</definedName>
    <definedName name="TextRefCopy29">#REF!</definedName>
    <definedName name="TextRefCopy3">'[151]Charge Summary'!$M$18</definedName>
    <definedName name="TextRefCopy30" localSheetId="3">#REF!</definedName>
    <definedName name="TextRefCopy30">#REF!</definedName>
    <definedName name="TextRefCopy31">#REF!</definedName>
    <definedName name="TextRefCopy32" localSheetId="3">[153]Lead!#REF!</definedName>
    <definedName name="TextRefCopy32">[153]Lead!#REF!</definedName>
    <definedName name="TextRefCopy33" localSheetId="3">[153]Lead!#REF!</definedName>
    <definedName name="TextRefCopy33">[153]Lead!#REF!</definedName>
    <definedName name="TextRefCopy34" localSheetId="3">#REF!</definedName>
    <definedName name="TextRefCopy34">#REF!</definedName>
    <definedName name="TextRefCopy35" localSheetId="3">[153]Lead!#REF!</definedName>
    <definedName name="TextRefCopy35">[153]Lead!#REF!</definedName>
    <definedName name="TextRefCopy36" localSheetId="3">[153]Lead!#REF!</definedName>
    <definedName name="TextRefCopy36">[153]Lead!#REF!</definedName>
    <definedName name="TextRefCopy37" localSheetId="3">#REF!</definedName>
    <definedName name="TextRefCopy37">#REF!</definedName>
    <definedName name="TextRefCopy38">#REF!</definedName>
    <definedName name="TextRefCopy39">#REF!</definedName>
    <definedName name="TextRefCopy4">#N/A</definedName>
    <definedName name="TextRefCopy40" localSheetId="3">#REF!</definedName>
    <definedName name="TextRefCopy40">#REF!</definedName>
    <definedName name="TextRefCopy41">#REF!</definedName>
    <definedName name="TextRefCopy42" localSheetId="3">[2]Schedules!#REF!</definedName>
    <definedName name="TextRefCopy42">[2]Schedules!#REF!</definedName>
    <definedName name="TextRefCopy43" localSheetId="3">#REF!</definedName>
    <definedName name="TextRefCopy43">#REF!</definedName>
    <definedName name="TextRefCopy44">#REF!</definedName>
    <definedName name="TextRefCopy45">#REF!</definedName>
    <definedName name="TextRefCopy46">#REF!</definedName>
    <definedName name="TextRefCopy47">#N/A</definedName>
    <definedName name="TextRefCopy48">[2]Schedules!$E$142</definedName>
    <definedName name="TextRefCopy49">[2]Schedules!$E$144</definedName>
    <definedName name="TextRefCopy5" localSheetId="3">[154]Tax!#REF!</definedName>
    <definedName name="TextRefCopy5">[154]Tax!#REF!</definedName>
    <definedName name="TextRefCopy50">[2]Schedules!$E$148</definedName>
    <definedName name="TextRefCopy51">[2]Schedules!$E$151</definedName>
    <definedName name="TextRefCopy52">[2]Schedules!$E$152</definedName>
    <definedName name="TextRefCopy53" localSheetId="3">TextRefCopy52</definedName>
    <definedName name="TextRefCopy53">TextRefCopy52</definedName>
    <definedName name="TextRefCopy54">[2]Schedules!$E$153</definedName>
    <definedName name="TextRefCopy55">[2]Schedules!$E$154</definedName>
    <definedName name="TextRefCopy56">[2]Schedules!$E$156</definedName>
    <definedName name="TextRefCopy57">[2]Schedules!$E$157</definedName>
    <definedName name="TextRefCopy58">[2]Schedules!$E$158</definedName>
    <definedName name="TextRefCopy59" localSheetId="3">[2]Schedules!#REF!</definedName>
    <definedName name="TextRefCopy59">[2]Schedules!#REF!</definedName>
    <definedName name="TextRefCopy6" localSheetId="3">[2]Schedules!#REF!</definedName>
    <definedName name="TextRefCopy6">[2]Schedules!#REF!</definedName>
    <definedName name="TextRefCopy60">[2]Schedules!#REF!</definedName>
    <definedName name="TextRefCopy61">'[2]Profit &amp; Loss'!$E$23</definedName>
    <definedName name="TextRefCopy62" localSheetId="3">#REF!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 localSheetId="3">[154]Tax!#REF!</definedName>
    <definedName name="TextRefCopy7">[154]Tax!#REF!</definedName>
    <definedName name="TextRefCopy70" localSheetId="3">#REF!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#N/A</definedName>
    <definedName name="TextRefCopy77" localSheetId="3">TextRefCopy28</definedName>
    <definedName name="TextRefCopy77">TextRefCopy28</definedName>
    <definedName name="TextRefCopy78">'[2]Balance Sheet'!$E$25</definedName>
    <definedName name="TextRefCopy79" localSheetId="3">TextRefCopy78</definedName>
    <definedName name="TextRefCopy79">TextRefCopy78</definedName>
    <definedName name="TextRefCopy8">[2]Schedules!$E$89</definedName>
    <definedName name="TextRefCopy80">'[2]Balance Sheet'!$F$40</definedName>
    <definedName name="TextRefCopy81" localSheetId="3">TextRefCopy80</definedName>
    <definedName name="TextRefCopy81">TextRefCopy80</definedName>
    <definedName name="TextRefCopy82" localSheetId="3">TextRefCopy80</definedName>
    <definedName name="TextRefCopy82">TextRefCopy80</definedName>
    <definedName name="TextRefCopy83">'[2]Profit &amp; Loss'!$E$22</definedName>
    <definedName name="TextRefCopy84" localSheetId="3">#REF!</definedName>
    <definedName name="TextRefCopy84">#REF!</definedName>
    <definedName name="TextRefCopy85">#REF!</definedName>
    <definedName name="TextRefCopy86">#REF!</definedName>
    <definedName name="TextRefCopy87" localSheetId="3">TextRefCopy61</definedName>
    <definedName name="TextRefCopy87">TextRefCopy61</definedName>
    <definedName name="TextRefCopy88" localSheetId="3">TextRefCopy19</definedName>
    <definedName name="TextRefCopy88">TextRefCopy19</definedName>
    <definedName name="TextRefCopy89" localSheetId="3">TextRefCopy23</definedName>
    <definedName name="TextRefCopy89">TextRefCopy23</definedName>
    <definedName name="TextRefCopy9">[2]Schedules!$E$87</definedName>
    <definedName name="TextRefCopy90" localSheetId="3">TextRefCopy21</definedName>
    <definedName name="TextRefCopy90">TextRefCopy21</definedName>
    <definedName name="TextRefCopy91" localSheetId="3">TextRefCopy24</definedName>
    <definedName name="TextRefCopy91">TextRefCopy24</definedName>
    <definedName name="TextRefCopy92" localSheetId="3">TextRefCopy24</definedName>
    <definedName name="TextRefCopy92">TextRefCopy24</definedName>
    <definedName name="TextRefCopy93" localSheetId="3">TextRefCopy9</definedName>
    <definedName name="TextRefCopy93">TextRefCopy9</definedName>
    <definedName name="TextRefCopy94" localSheetId="3">TextRefCopy8</definedName>
    <definedName name="TextRefCopy94">TextRefCopy8</definedName>
    <definedName name="TextRefCopy95">[2]Schedules!$E$88</definedName>
    <definedName name="TextRefCopy96">[2]Schedules!$E$85</definedName>
    <definedName name="TextRefCopy97" localSheetId="3">TextRefCopy9</definedName>
    <definedName name="TextRefCopy97">TextRefCopy9</definedName>
    <definedName name="TextRefCopy98" localSheetId="3">#REF!</definedName>
    <definedName name="TextRefCopy98">#REF!</definedName>
    <definedName name="TextRefCopy99">#REF!</definedName>
    <definedName name="TextRefCopyRangeCount" hidden="1">4</definedName>
    <definedName name="thousand">1000</definedName>
    <definedName name="Threshold" localSheetId="3">#REF!</definedName>
    <definedName name="Threshold">#REF!</definedName>
    <definedName name="Tiles">#REF!</definedName>
    <definedName name="timber">'[9]Material '!$G$30</definedName>
    <definedName name="TIME_OF_COMPLETION" localSheetId="3">#REF!</definedName>
    <definedName name="TIME_OF_COMPLETION">#REF!</definedName>
    <definedName name="TIME_OF_FINAL_BILLING">#REF!</definedName>
    <definedName name="TimeFormatSelect" hidden="1">[155]Inputs!$I$15</definedName>
    <definedName name="TipHr">[5]Basicrates!$D$91</definedName>
    <definedName name="TipoMoneda">'[156]tipos de cambioC'!$A$3:$IV$3</definedName>
    <definedName name="tipp5t" localSheetId="3">#REF!</definedName>
    <definedName name="tipp5t">#REF!</definedName>
    <definedName name="tipper" localSheetId="3">[45]Machinery!#REF!</definedName>
    <definedName name="tipper">[45]Machinery!#REF!</definedName>
    <definedName name="tipper_24">NA()</definedName>
    <definedName name="tipper_7">NA()</definedName>
    <definedName name="tipper5t" localSheetId="3">#REF!</definedName>
    <definedName name="tipper5t">#REF!</definedName>
    <definedName name="TIPPER6">#REF!</definedName>
    <definedName name="TIPPER6_24">NA()</definedName>
    <definedName name="TIPPER6_7">NA()</definedName>
    <definedName name="TIPPER8" localSheetId="3">#REF!</definedName>
    <definedName name="TIPPER8">#REF!</definedName>
    <definedName name="TIPPER8_24">NA()</definedName>
    <definedName name="TIPPER8_7">NA()</definedName>
    <definedName name="TL" localSheetId="3">[12]Sheet1!#REF!</definedName>
    <definedName name="TL">[12]Sheet1!#REF!</definedName>
    <definedName name="TLC" localSheetId="3">#REF!</definedName>
    <definedName name="TLC">#REF!</definedName>
    <definedName name="tlpandm" localSheetId="3">#REF!</definedName>
    <definedName name="tlpandm">#REF!</definedName>
    <definedName name="tlplantmach">#REF!</definedName>
    <definedName name="TLV">#REF!</definedName>
    <definedName name="TMIXER">#REF!</definedName>
    <definedName name="TMIXER_24">NA()</definedName>
    <definedName name="TMIXER_7">NA()</definedName>
    <definedName name="TMTbars">'[30]LOCAL RATES'!$H$17</definedName>
    <definedName name="TMTbars_12">NA()</definedName>
    <definedName name="TMTbars_7">NA()</definedName>
    <definedName name="TMTbars_8">NA()</definedName>
    <definedName name="tohuda">'[32]Cost Breakup Depreciation&amp; Tax'!$C$30</definedName>
    <definedName name="TOLC" localSheetId="3">[104]海外WORK!#REF!</definedName>
    <definedName name="TOLC">[104]海外WORK!#REF!</definedName>
    <definedName name="TOP">'[34]Abs PMRL'!$A$3</definedName>
    <definedName name="Tot_Investmetn" localSheetId="3">#REF!</definedName>
    <definedName name="Tot_Investmetn">#REF!</definedName>
    <definedName name="Tot_knw_Xfoot">#REF!</definedName>
    <definedName name="Tot_lik_Xfoot">#REF!</definedName>
    <definedName name="TOTAL">#REF!</definedName>
    <definedName name="Total_Amount">[14]CMA_Calculations!$D$125</definedName>
    <definedName name="total_assets" localSheetId="3">#REF!</definedName>
    <definedName name="total_assets">#REF!</definedName>
    <definedName name="total_assets_avg">#REF!</definedName>
    <definedName name="total_debt">#REF!</definedName>
    <definedName name="Total_Depn">#REF!</definedName>
    <definedName name="total_equity_liabilities">#REF!</definedName>
    <definedName name="TOTAL_NO._OF_CEMENT_BAGS">#REF!</definedName>
    <definedName name="TOTAL_OH">#REF!</definedName>
    <definedName name="TOTAL_PCC">#REF!</definedName>
    <definedName name="TOTAL_RCC">#REF!</definedName>
    <definedName name="total_shareholders_equity">#REF!</definedName>
    <definedName name="total_shareholders_equity_avg">#REF!</definedName>
    <definedName name="TOTALINCOME">#REF!</definedName>
    <definedName name="TPC">'[32]Cost Breakup Depreciation&amp; Tax'!$C$41</definedName>
    <definedName name="tr1800c" localSheetId="3">[24]Summary!#REF!</definedName>
    <definedName name="tr1800c">[24]Summary!#REF!</definedName>
    <definedName name="tr1800m" localSheetId="3">[24]Summary!#REF!</definedName>
    <definedName name="tr1800m">[24]Summary!#REF!</definedName>
    <definedName name="tr300c">[24]Summary!#REF!</definedName>
    <definedName name="tr300m">[24]Summary!#REF!</definedName>
    <definedName name="tr600c">[24]Summary!#REF!</definedName>
    <definedName name="tr600m">[24]Summary!#REF!</definedName>
    <definedName name="tr900c">[24]Summary!#REF!</definedName>
    <definedName name="tr900m">[24]Summary!#REF!</definedName>
    <definedName name="track">'[32]Cost Breakup Depreciation&amp; Tax'!$C$11</definedName>
    <definedName name="tractor" localSheetId="3">#REF!</definedName>
    <definedName name="tractor">#REF!</definedName>
    <definedName name="tractor_24">NA()</definedName>
    <definedName name="tractor_7">NA()</definedName>
    <definedName name="traduccion">[98]traducciones!$A:$IV</definedName>
    <definedName name="Traffic" localSheetId="3">'[157]REAL Mandal Plaza'!#REF!</definedName>
    <definedName name="Traffic">'[157]REAL Mandal Plaza'!#REF!</definedName>
    <definedName name="Traffic_Wkg" localSheetId="3">#REF!</definedName>
    <definedName name="Traffic_Wkg">#REF!</definedName>
    <definedName name="Training">#REF!</definedName>
    <definedName name="transitmixer">#REF!</definedName>
    <definedName name="Transport">#REF!</definedName>
    <definedName name="Transport_24">NA()</definedName>
    <definedName name="Transport_7">NA()</definedName>
    <definedName name="TRANSPORTATION_CHARGES" localSheetId="3">#REF!</definedName>
    <definedName name="TRANSPORTATION_CHARGES">#REF!</definedName>
    <definedName name="Trip__Purpose_p">'[63]pass _analysis '!$N$6:$N$1791</definedName>
    <definedName name="Trip_Length_g">[63]goods_analysis!$J$6:$J$3138</definedName>
    <definedName name="Trip_Length_p">'[63]pass _analysis '!$J$6:$J$1791</definedName>
    <definedName name="trmixer" localSheetId="3">[45]Machinery!#REF!</definedName>
    <definedName name="trmixer">[45]Machinery!#REF!</definedName>
    <definedName name="Troller" localSheetId="3">#REF!</definedName>
    <definedName name="Troller">#REF!</definedName>
    <definedName name="Troller_24">NA()</definedName>
    <definedName name="Troller_7">NA()</definedName>
    <definedName name="trrm" localSheetId="3">[24]Summary!#REF!</definedName>
    <definedName name="trrm">[24]Summary!#REF!</definedName>
    <definedName name="truck">[45]Machinery!#REF!</definedName>
    <definedName name="truck5t" localSheetId="3">#REF!</definedName>
    <definedName name="truck5t">#REF!</definedName>
    <definedName name="Trvl_BL_Cost">#REF!</definedName>
    <definedName name="Trvl_Forgn_BL">#REF!</definedName>
    <definedName name="Trvl_Forgn_Nos">#REF!</definedName>
    <definedName name="Trvl_Forgn_Tkt">#REF!</definedName>
    <definedName name="Trvl_Inland">#REF!</definedName>
    <definedName name="Trvl_Inlandcost">#REF!</definedName>
    <definedName name="tsoffit">[76]section!$G$43</definedName>
    <definedName name="ttt" localSheetId="3">#REF!</definedName>
    <definedName name="ttt">#REF!</definedName>
    <definedName name="tweb">[76]section!$G$44</definedName>
    <definedName name="TWL" localSheetId="3">#REF!</definedName>
    <definedName name="TWL">#REF!</definedName>
    <definedName name="ty" localSheetId="3">#REF!</definedName>
    <definedName name="ty">#REF!</definedName>
    <definedName name="TYRO_PLASTERING">#REF!</definedName>
    <definedName name="TZEN">#REF!</definedName>
    <definedName name="Unit">#REF!</definedName>
    <definedName name="Unskilledmazdoor">'[30]LOCAL RATES'!$H$40</definedName>
    <definedName name="Unskilledmazdoor_12">NA()</definedName>
    <definedName name="Unskilledmazdoor_7">NA()</definedName>
    <definedName name="Unskilledmazdoor_8">NA()</definedName>
    <definedName name="UOL" localSheetId="3">#REF!</definedName>
    <definedName name="UOL">#REF!</definedName>
    <definedName name="up_p">[111]Macros!$D$10</definedName>
    <definedName name="USD" localSheetId="3">'[83]PL PBC'!#REF!</definedName>
    <definedName name="USD">'[83]PL PBC'!#REF!</definedName>
    <definedName name="use" localSheetId="3">#REF!</definedName>
    <definedName name="use">#REF!</definedName>
    <definedName name="uslab">#REF!</definedName>
    <definedName name="UTE_AGROMAN_ISX">#REF!</definedName>
    <definedName name="UTE_NAVALLANA">#REF!</definedName>
    <definedName name="UTE_SIGMABUS">#REF!</definedName>
    <definedName name="utilitydiversion">'[32]Cost Breakup Depreciation&amp; Tax'!$C$22</definedName>
    <definedName name="V">#N/A</definedName>
    <definedName name="VB" localSheetId="3">[12]Sheet2!#REF!</definedName>
    <definedName name="VB">[12]Sheet2!#REF!</definedName>
    <definedName name="Vehicle_Type_g">[63]goods_analysis!$G$6:$G$3138</definedName>
    <definedName name="Vehicle_Type_p">'[63]pass _analysis '!$G$6:$G$1791</definedName>
    <definedName name="viaduct">'[32]Cost Breakup Depreciation&amp; Tax'!$C$4</definedName>
    <definedName name="vibrator" localSheetId="3">#REF!</definedName>
    <definedName name="vibrator">#REF!</definedName>
    <definedName name="vibro">#REF!</definedName>
    <definedName name="vin" localSheetId="3">{"'Sheet1'!$A$4386:$N$4591"}</definedName>
    <definedName name="vin">{"'Sheet1'!$A$4386:$N$4591"}</definedName>
    <definedName name="viv">#REF!</definedName>
    <definedName name="VR10T">[5]Basicrates!$D$97</definedName>
    <definedName name="vroller" localSheetId="3">#REF!</definedName>
    <definedName name="vroller">#REF!</definedName>
    <definedName name="vroller_24">NA()</definedName>
    <definedName name="vroller_7">NA()</definedName>
    <definedName name="vsa_entry" localSheetId="3">#REF!</definedName>
    <definedName name="vsa_entry">#REF!</definedName>
    <definedName name="w">#REF!</definedName>
    <definedName name="w1_w2">#REF!</definedName>
    <definedName name="wacc">#REF!</definedName>
    <definedName name="Waiting">"Picture 1"</definedName>
    <definedName name="Water">[5]Basicrates!$F$36</definedName>
    <definedName name="WATER_CHARGES" localSheetId="3">#REF!</definedName>
    <definedName name="WATER_CHARGES">#REF!</definedName>
    <definedName name="waterproofing" localSheetId="3">[65]Measurment!#REF!</definedName>
    <definedName name="waterproofing">[65]Measurment!#REF!</definedName>
    <definedName name="watertank" localSheetId="3">#REF!</definedName>
    <definedName name="watertank">#REF!</definedName>
    <definedName name="watertanker">#REF!</definedName>
    <definedName name="wbmg1">#REF!</definedName>
    <definedName name="wbmg2">#REF!</definedName>
    <definedName name="wbmg3">#REF!</definedName>
    <definedName name="wbowser" localSheetId="3">[45]Machinery!#REF!</definedName>
    <definedName name="wbowser">[45]Machinery!#REF!</definedName>
    <definedName name="wcon">[76]section!$G$49</definedName>
    <definedName name="wcthd" localSheetId="3">[51]Intro!#REF!</definedName>
    <definedName name="wcthd">[51]Intro!#REF!</definedName>
    <definedName name="we" localSheetId="3">[24]Summary!#REF!</definedName>
    <definedName name="we">[24]Summary!#REF!</definedName>
    <definedName name="wearingcoatdism">[24]Summary!#REF!</definedName>
    <definedName name="wearingcourse" localSheetId="3">#REF!</definedName>
    <definedName name="wearingcourse">#REF!</definedName>
    <definedName name="weepholes">#REF!</definedName>
    <definedName name="Welder">#REF!</definedName>
    <definedName name="welderhelper">#REF!</definedName>
    <definedName name="WIRE_GLASS">#REF!</definedName>
    <definedName name="WKCN_ativa_filial">-1847001075</definedName>
    <definedName name="WKCN_ativa_historico">2022047758</definedName>
    <definedName name="WKCN_cadastro">-1639972864</definedName>
    <definedName name="WKCN_creditos">-1278541819</definedName>
    <definedName name="WKCN_data_final">-74252278</definedName>
    <definedName name="WKCN_data_inicial">-1246822391</definedName>
    <definedName name="WKCN_datas">1007943681</definedName>
    <definedName name="WKCN_debitos">-276692988</definedName>
    <definedName name="WKCN_desativa_historico">-1453260785</definedName>
    <definedName name="WKCN_local_empresa">1381367819</definedName>
    <definedName name="WKCN_movimento">-2013724666</definedName>
    <definedName name="WKCN_nome_conta">-1528037368</definedName>
    <definedName name="WKCN_saldo">-1180368893</definedName>
    <definedName name="WKCN_saldo_anterior">1658257415</definedName>
    <definedName name="WKCN_valor">-1289420798</definedName>
    <definedName name="WKCN_valor_orcamento">1603403792</definedName>
    <definedName name="WKCN_valor_vinculado">1838153740</definedName>
    <definedName name="WMM" localSheetId="3">#REF!</definedName>
    <definedName name="WMM">#REF!</definedName>
    <definedName name="WmmLead">#REF!</definedName>
    <definedName name="wmmp">#REF!</definedName>
    <definedName name="wmmp_24">NA()</definedName>
    <definedName name="wmmp_7">NA()</definedName>
    <definedName name="wmmplant" localSheetId="3">#REF!</definedName>
    <definedName name="wmmplant">#REF!</definedName>
    <definedName name="WMP60T">[5]Basicrates!$D$134</definedName>
    <definedName name="WOODWORK" localSheetId="3">'[78]A.O.R.'!#REF!</definedName>
    <definedName name="WOODWORK">'[78]A.O.R.'!#REF!</definedName>
    <definedName name="WPC" localSheetId="3">#REF!</definedName>
    <definedName name="WPC">#REF!</definedName>
    <definedName name="wrn.abc." localSheetId="3" hidden="1">{"Execavation",#N/A,FALSE,"furniture (employer)"}</definedName>
    <definedName name="wrn.abc." hidden="1">{"Execavation",#N/A,FALSE,"furniture (employer)"}</definedName>
    <definedName name="WRN.ABL." localSheetId="3" hidden="1">{"Execavation",#N/A,FALSE,"furniture (employer)"}</definedName>
    <definedName name="WRN.ABL." hidden="1">{"Execavation",#N/A,FALSE,"furniture (employer)"}</definedName>
    <definedName name="wrn.Aging" localSheetId="3"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udget." localSheetId="3" hidden="1">{"form-D1",#N/A,FALSE,"FORM-D1";"form-D1_amt",#N/A,FALSE,"FORM-D1"}</definedName>
    <definedName name="wrn.budget." hidden="1">{"form-D1",#N/A,FALSE,"FORM-D1";"form-D1_amt",#N/A,FALSE,"FORM-D1"}</definedName>
    <definedName name="wrn.DRB._.CLAIMS._.FOR._.BILL._.A3._.SIZE."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4._.SIZE." localSheetId="3"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item1." localSheetId="3" hidden="1">{#N/A,#N/A,FALSE,"Wadhal";#N/A,#N/A,FALSE,"Manglad U-S";#N/A,#N/A,FALSE,"Manglad D-S";#N/A,#N/A,FALSE,"Ratanpur U-S";#N/A,#N/A,FALSE,"Ratanpur D-S";#N/A,#N/A,FALSE,"VI Face"}</definedName>
    <definedName name="wrn.item1." hidden="1">{#N/A,#N/A,FALSE,"Wadhal";#N/A,#N/A,FALSE,"Manglad U-S";#N/A,#N/A,FALSE,"Manglad D-S";#N/A,#N/A,FALSE,"Ratanpur U-S";#N/A,#N/A,FALSE,"Ratanpur D-S";#N/A,#N/A,FALSE,"VI Face"}</definedName>
    <definedName name="wrn.Tier._.I." localSheetId="3" hidden="1">{#N/A,#N/A,FALSE,"Part ABC"}</definedName>
    <definedName name="wrn.Tier._.I." hidden="1">{#N/A,#N/A,FALSE,"Part ABC"}</definedName>
    <definedName name="wsegment">[76]section!$N$20</definedName>
    <definedName name="wsoffit">[76]section!$G$39</definedName>
    <definedName name="Wtan1">[5]Basicrates!$D$96</definedName>
    <definedName name="wtanker" localSheetId="3">#REF!</definedName>
    <definedName name="wtanker">#REF!</definedName>
    <definedName name="wtanker_24">NA()</definedName>
    <definedName name="wtanker_7">NA()</definedName>
    <definedName name="wtd_avg_shares" localSheetId="3">#REF!</definedName>
    <definedName name="wtd_avg_shares">#REF!</definedName>
    <definedName name="wtfnd">#REF!</definedName>
    <definedName name="wtpr">#REF!</definedName>
    <definedName name="wtprca">#REF!</definedName>
    <definedName name="wtsbfd">#REF!</definedName>
    <definedName name="wtsub">#REF!</definedName>
    <definedName name="ww" localSheetId="3" hidden="1">'[158]O Equip.'!#REF!</definedName>
    <definedName name="ww" hidden="1">'[158]O Equip.'!#REF!</definedName>
    <definedName name="x" localSheetId="3">[25]Summary!#REF!</definedName>
    <definedName name="x">[25]Summary!#REF!</definedName>
    <definedName name="x_dataentry">[159]Instructions!#REF!</definedName>
    <definedName name="X_DESCUENTO">[88]HOJA!#REF!</definedName>
    <definedName name="XCtblkcntbdl" localSheetId="3">#REF!</definedName>
    <definedName name="XCtblkcntbdl">#REF!</definedName>
    <definedName name="xgdep">#REF!</definedName>
    <definedName name="xglen">#REF!</definedName>
    <definedName name="xgwd">#REF!</definedName>
    <definedName name="xi">#REF!</definedName>
    <definedName name="XRef" hidden="1">#REF!</definedName>
    <definedName name="XREF_11" hidden="1">[160]Summary!$J$1:$J$65536</definedName>
    <definedName name="XREF_13" hidden="1">[160]Additions!$T$1:$T$65536</definedName>
    <definedName name="XREF_COLUMN_1" localSheetId="3" hidden="1">[161]blockwise!#REF!</definedName>
    <definedName name="XREF_COLUMN_1" hidden="1">[161]blockwise!#REF!</definedName>
    <definedName name="XREF_COLUMN_10" localSheetId="3" hidden="1">[158]DPE!#REF!</definedName>
    <definedName name="XREF_COLUMN_10" hidden="1">[158]DPE!#REF!</definedName>
    <definedName name="XREF_COLUMN_11" hidden="1">[158]DPE!#REF!</definedName>
    <definedName name="XREF_COLUMN_12" hidden="1">[158]DPE!#REF!</definedName>
    <definedName name="XREF_COLUMN_13" hidden="1">[158]DPE!#REF!</definedName>
    <definedName name="XREF_COLUMN_14" hidden="1">'[162]TL SBI'!#REF!</definedName>
    <definedName name="XREF_COLUMN_15" hidden="1">'[162]DDB Summary wrking'!#REF!</definedName>
    <definedName name="XREF_COLUMN_16" hidden="1">'[162]LOC 100cr ILFS'!#REF!</definedName>
    <definedName name="XREF_COLUMN_17" hidden="1">[163]TopSheet!#REF!</definedName>
    <definedName name="XREF_COLUMN_18" hidden="1">'[164]Leasehold mprovements'!#REF!</definedName>
    <definedName name="XREF_COLUMN_19" hidden="1">[163]TopSheet!#REF!</definedName>
    <definedName name="XREF_COLUMN_2" localSheetId="3" hidden="1">#REF!</definedName>
    <definedName name="XREF_COLUMN_2" hidden="1">#REF!</definedName>
    <definedName name="XREF_COLUMN_20" localSheetId="3" hidden="1">'[164]Leasehold mprovements'!#REF!</definedName>
    <definedName name="XREF_COLUMN_20" hidden="1">'[164]Leasehold mprovements'!#REF!</definedName>
    <definedName name="XREF_COLUMN_21" localSheetId="3" hidden="1">[165]Resignation!#REF!</definedName>
    <definedName name="XREF_COLUMN_21" hidden="1">[165]Resignation!#REF!</definedName>
    <definedName name="XREF_COLUMN_22" hidden="1">[165]Resignation!#REF!</definedName>
    <definedName name="XREF_COLUMN_23" hidden="1">[165]Resignation!#REF!</definedName>
    <definedName name="XREF_COLUMN_24" hidden="1">[163]TopSheet!#REF!</definedName>
    <definedName name="XREF_COLUMN_25" hidden="1">[163]TopSheet!#REF!</definedName>
    <definedName name="XREF_COLUMN_26" hidden="1">[163]TopSheet!#REF!</definedName>
    <definedName name="XREF_COLUMN_27" hidden="1">[163]TopSheet!#REF!</definedName>
    <definedName name="XREF_COLUMN_28" hidden="1">[163]TopSheet!#REF!</definedName>
    <definedName name="XREF_COLUMN_29" hidden="1">[163]TopSheet!#REF!</definedName>
    <definedName name="XREF_COLUMN_3" hidden="1">'[158]F &amp; F PY'!#REF!</definedName>
    <definedName name="XREF_COLUMN_30" hidden="1">[163]TopSheet!#REF!</definedName>
    <definedName name="XREF_COLUMN_31" hidden="1">[163]TopSheet!#REF!</definedName>
    <definedName name="XREF_COLUMN_32" localSheetId="3" hidden="1">#REF!</definedName>
    <definedName name="XREF_COLUMN_32" hidden="1">#REF!</definedName>
    <definedName name="XREF_COLUMN_33" hidden="1">#REF!</definedName>
    <definedName name="XREF_COLUMN_4" hidden="1">#REF!</definedName>
    <definedName name="XREF_COLUMN_40" localSheetId="3" hidden="1">[163]TopSheet!#REF!</definedName>
    <definedName name="XREF_COLUMN_40" hidden="1">[163]TopSheet!#REF!</definedName>
    <definedName name="XREF_COLUMN_5" localSheetId="3" hidden="1">#REF!</definedName>
    <definedName name="XREF_COLUMN_5" hidden="1">#REF!</definedName>
    <definedName name="XREF_COLUMN_6" localSheetId="3" hidden="1">'[158]O Equip.'!#REF!</definedName>
    <definedName name="XREF_COLUMN_6" hidden="1">'[158]O Equip.'!#REF!</definedName>
    <definedName name="XREF_COLUMN_60" localSheetId="3" hidden="1">#REF!</definedName>
    <definedName name="XREF_COLUMN_60" hidden="1">#REF!</definedName>
    <definedName name="XREF_COLUMN_65" hidden="1">#REF!</definedName>
    <definedName name="XREF_COLUMN_7" localSheetId="3" hidden="1">'[158]O Equip.'!#REF!</definedName>
    <definedName name="XREF_COLUMN_7" hidden="1">'[158]O Equip.'!#REF!</definedName>
    <definedName name="XREF_COLUMN_8" localSheetId="3" hidden="1">'[158]O Equip.'!#REF!</definedName>
    <definedName name="XREF_COLUMN_8" hidden="1">'[158]O Equip.'!#REF!</definedName>
    <definedName name="XREF_COLUMN_88" localSheetId="3" hidden="1">#REF!</definedName>
    <definedName name="XREF_COLUMN_88" hidden="1">#REF!</definedName>
    <definedName name="XREF_COLUMN_9" localSheetId="3" hidden="1">'[158]O Equip.'!#REF!</definedName>
    <definedName name="XREF_COLUMN_9" hidden="1">'[158]O Equip.'!#REF!</definedName>
    <definedName name="XREF11" localSheetId="3" hidden="1">[166]ANNE1!#REF!</definedName>
    <definedName name="XREF11" hidden="1">[166]ANNE1!#REF!</definedName>
    <definedName name="XREF12" hidden="1">[166]ANNE2!#REF!</definedName>
    <definedName name="XREF15" hidden="1">[160]Additions!$V$1:$V$65536</definedName>
    <definedName name="XREF17" hidden="1">[160]Summary!$E$31</definedName>
    <definedName name="XREF21" localSheetId="3" hidden="1">[166]ANNE2!#REF!</definedName>
    <definedName name="XREF21" hidden="1">[166]ANNE2!#REF!</definedName>
    <definedName name="XRefActiveRow" localSheetId="3" hidden="1">#REF!</definedName>
    <definedName name="XRefActiveRow" hidden="1">#REF!</definedName>
    <definedName name="XRefColumnsCount">4</definedName>
    <definedName name="XRefCopy1" localSheetId="3" hidden="1">[161]blockwise!#REF!</definedName>
    <definedName name="XRefCopy1" hidden="1">[161]blockwise!#REF!</definedName>
    <definedName name="XRefCopy10" hidden="1">[161]blockwise!#REF!</definedName>
    <definedName name="XRefCopy100" hidden="1">[163]TopSheet!#REF!</definedName>
    <definedName name="XRefCopy101" hidden="1">[163]TopSheet!#REF!</definedName>
    <definedName name="XRefCopy101Row" localSheetId="3" hidden="1">#REF!</definedName>
    <definedName name="XRefCopy101Row" hidden="1">#REF!</definedName>
    <definedName name="XRefCopy102" localSheetId="3" hidden="1">[163]TopSheet!#REF!</definedName>
    <definedName name="XRefCopy102" hidden="1">[163]TopSheet!#REF!</definedName>
    <definedName name="XRefCopy102Row" localSheetId="3" hidden="1">#REF!</definedName>
    <definedName name="XRefCopy102Row" hidden="1">#REF!</definedName>
    <definedName name="XRefCopy103" localSheetId="3" hidden="1">[163]TopSheet!#REF!</definedName>
    <definedName name="XRefCopy103" hidden="1">[163]TopSheet!#REF!</definedName>
    <definedName name="XRefCopy103Row" localSheetId="3" hidden="1">#REF!</definedName>
    <definedName name="XRefCopy103Row" hidden="1">#REF!</definedName>
    <definedName name="XRefCopy104" localSheetId="3" hidden="1">[163]TopSheet!#REF!</definedName>
    <definedName name="XRefCopy104" hidden="1">[163]TopSheet!#REF!</definedName>
    <definedName name="XRefCopy104Row" localSheetId="3" hidden="1">#REF!</definedName>
    <definedName name="XRefCopy104Row" hidden="1">#REF!</definedName>
    <definedName name="XRefCopy105" localSheetId="3" hidden="1">[163]TopSheet!#REF!</definedName>
    <definedName name="XRefCopy105" hidden="1">[163]TopSheet!#REF!</definedName>
    <definedName name="XRefCopy105Row" localSheetId="3" hidden="1">#REF!</definedName>
    <definedName name="XRefCopy105Row" hidden="1">#REF!</definedName>
    <definedName name="XRefCopy106" localSheetId="3" hidden="1">[163]TopSheet!#REF!</definedName>
    <definedName name="XRefCopy106" hidden="1">[163]TopSheet!#REF!</definedName>
    <definedName name="XRefCopy106Row" localSheetId="3" hidden="1">#REF!</definedName>
    <definedName name="XRefCopy106Row" hidden="1">#REF!</definedName>
    <definedName name="XRefCopy107" localSheetId="3" hidden="1">[163]TopSheet!#REF!</definedName>
    <definedName name="XRefCopy107" hidden="1">[163]TopSheet!#REF!</definedName>
    <definedName name="XRefCopy107Row" localSheetId="3" hidden="1">#REF!</definedName>
    <definedName name="XRefCopy107Row" hidden="1">#REF!</definedName>
    <definedName name="XRefCopy108" localSheetId="3" hidden="1">[163]TopSheet!#REF!</definedName>
    <definedName name="XRefCopy108" hidden="1">[163]TopSheet!#REF!</definedName>
    <definedName name="XRefCopy108Row" localSheetId="3" hidden="1">#REF!</definedName>
    <definedName name="XRefCopy108Row" hidden="1">#REF!</definedName>
    <definedName name="XRefCopy109" localSheetId="3" hidden="1">[163]TopSheet!#REF!</definedName>
    <definedName name="XRefCopy109" hidden="1">[163]TopSheet!#REF!</definedName>
    <definedName name="XRefCopy109Row" localSheetId="3" hidden="1">#REF!</definedName>
    <definedName name="XRefCopy109Row" hidden="1">#REF!</definedName>
    <definedName name="XRefCopy10Row" hidden="1">#REF!</definedName>
    <definedName name="XRefCopy11" hidden="1">#REF!</definedName>
    <definedName name="XRefCopy110" localSheetId="3" hidden="1">[163]TopSheet!#REF!</definedName>
    <definedName name="XRefCopy110" hidden="1">[163]TopSheet!#REF!</definedName>
    <definedName name="XRefCopy110Row" localSheetId="3" hidden="1">#REF!</definedName>
    <definedName name="XRefCopy110Row" hidden="1">#REF!</definedName>
    <definedName name="XRefCopy111" localSheetId="3" hidden="1">[163]TopSheet!#REF!</definedName>
    <definedName name="XRefCopy111" hidden="1">[163]TopSheet!#REF!</definedName>
    <definedName name="XRefCopy111Row" localSheetId="3" hidden="1">#REF!</definedName>
    <definedName name="XRefCopy111Row" hidden="1">#REF!</definedName>
    <definedName name="XRefCopy112" localSheetId="3" hidden="1">[163]TopSheet!#REF!</definedName>
    <definedName name="XRefCopy112" hidden="1">[163]TopSheet!#REF!</definedName>
    <definedName name="XRefCopy112Row" localSheetId="3" hidden="1">#REF!</definedName>
    <definedName name="XRefCopy112Row" hidden="1">#REF!</definedName>
    <definedName name="XRefCopy113" localSheetId="3" hidden="1">[163]TopSheet!#REF!</definedName>
    <definedName name="XRefCopy113" hidden="1">[163]TopSheet!#REF!</definedName>
    <definedName name="XRefCopy113Row" localSheetId="3" hidden="1">#REF!</definedName>
    <definedName name="XRefCopy113Row" hidden="1">#REF!</definedName>
    <definedName name="XRefCopy114" localSheetId="3" hidden="1">[163]TopSheet!#REF!</definedName>
    <definedName name="XRefCopy114" hidden="1">[163]TopSheet!#REF!</definedName>
    <definedName name="XRefCopy114Row" localSheetId="3" hidden="1">#REF!</definedName>
    <definedName name="XRefCopy114Row" hidden="1">#REF!</definedName>
    <definedName name="XRefCopy115" localSheetId="3" hidden="1">[163]TopSheet!#REF!</definedName>
    <definedName name="XRefCopy115" hidden="1">[163]TopSheet!#REF!</definedName>
    <definedName name="XRefCopy115Row" localSheetId="3" hidden="1">#REF!</definedName>
    <definedName name="XRefCopy115Row" hidden="1">#REF!</definedName>
    <definedName name="XRefCopy116" localSheetId="3" hidden="1">[163]TopSheet!#REF!</definedName>
    <definedName name="XRefCopy116" hidden="1">[163]TopSheet!#REF!</definedName>
    <definedName name="XRefCopy116Row" localSheetId="3" hidden="1">#REF!</definedName>
    <definedName name="XRefCopy116Row" hidden="1">#REF!</definedName>
    <definedName name="XRefCopy117" localSheetId="3" hidden="1">[163]TopSheet!#REF!</definedName>
    <definedName name="XRefCopy117" hidden="1">[163]TopSheet!#REF!</definedName>
    <definedName name="XRefCopy117Row" localSheetId="3" hidden="1">#REF!</definedName>
    <definedName name="XRefCopy117Row" hidden="1">#REF!</definedName>
    <definedName name="XRefCopy118" localSheetId="3" hidden="1">[163]TopSheet!#REF!</definedName>
    <definedName name="XRefCopy118" hidden="1">[163]TopSheet!#REF!</definedName>
    <definedName name="XRefCopy118Row" localSheetId="3"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localSheetId="3" hidden="1">[167]XREF!#REF!</definedName>
    <definedName name="XRefCopy120Row" hidden="1">[167]XREF!#REF!</definedName>
    <definedName name="XRefCopy121" localSheetId="3"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localSheetId="3" hidden="1">[167]XREF!#REF!</definedName>
    <definedName name="XRefCopy126Row" hidden="1">[167]XREF!#REF!</definedName>
    <definedName name="XRefCopy127" localSheetId="3" hidden="1">#REF!</definedName>
    <definedName name="XRefCopy127" hidden="1">#REF!</definedName>
    <definedName name="XRefCopy127Row" hidden="1">#REF!</definedName>
    <definedName name="XRefCopy128" hidden="1">#REF!</definedName>
    <definedName name="XRefCopy128Row" hidden="1">#REF!</definedName>
    <definedName name="XRefCopy129Row" hidden="1">#REF!</definedName>
    <definedName name="XRefCopy12Row" hidden="1">#REF!</definedName>
    <definedName name="XRefCopy13" hidden="1">#REF!</definedName>
    <definedName name="XRefCopy130Row" hidden="1">#REF!</definedName>
    <definedName name="XRefCopy131Row" hidden="1">#REF!</definedName>
    <definedName name="XRefCopy132Row" hidden="1">#REF!</definedName>
    <definedName name="XRefCopy133Row" hidden="1">#REF!</definedName>
    <definedName name="XRefCopy134Row" hidden="1">#REF!</definedName>
    <definedName name="XRefCopy135Row" hidden="1">#REF!</definedName>
    <definedName name="XRefCopy136Row" hidden="1">#REF!</definedName>
    <definedName name="XRefCopy137Row" hidden="1">#REF!</definedName>
    <definedName name="XRefCopy138Row" hidden="1">#REF!</definedName>
    <definedName name="XRefCopy139Row" hidden="1">#REF!</definedName>
    <definedName name="XRefCopy13Row" hidden="1">#REF!</definedName>
    <definedName name="XRefCopy14" hidden="1">#REF!</definedName>
    <definedName name="XRefCopy140Row" hidden="1">#REF!</definedName>
    <definedName name="XRefCopy142Row" hidden="1">#REF!</definedName>
    <definedName name="XRefCopy143Row" hidden="1">#REF!</definedName>
    <definedName name="XRefCopy144Row" hidden="1">#REF!</definedName>
    <definedName name="XRefCopy146Row" hidden="1">#REF!</definedName>
    <definedName name="XRefCopy147Row" hidden="1">#REF!</definedName>
    <definedName name="XRefCopy149Row" hidden="1">#REF!</definedName>
    <definedName name="XRefCopy14Row" hidden="1">#REF!</definedName>
    <definedName name="XRefCopy15" hidden="1">#REF!</definedName>
    <definedName name="XRefCopy150Row" hidden="1">#REF!</definedName>
    <definedName name="XRefCopy151" localSheetId="3" hidden="1">'[168]Sept 06'!#REF!</definedName>
    <definedName name="XRefCopy151" hidden="1">'[168]Sept 06'!#REF!</definedName>
    <definedName name="XRefCopy151Row" localSheetId="3" hidden="1">#REF!</definedName>
    <definedName name="XRefCopy151Row" hidden="1">#REF!</definedName>
    <definedName name="XRefCopy152" localSheetId="3" hidden="1">'[168]Sept 06'!#REF!</definedName>
    <definedName name="XRefCopy152" hidden="1">'[168]Sept 06'!#REF!</definedName>
    <definedName name="XRefCopy152Row" localSheetId="3" hidden="1">#REF!</definedName>
    <definedName name="XRefCopy152Row" hidden="1">#REF!</definedName>
    <definedName name="XRefCopy153" localSheetId="3" hidden="1">'[168]Sept 06'!#REF!</definedName>
    <definedName name="XRefCopy153" hidden="1">'[168]Sept 06'!#REF!</definedName>
    <definedName name="XRefCopy153Row" localSheetId="3" hidden="1">#REF!</definedName>
    <definedName name="XRefCopy153Row" hidden="1">#REF!</definedName>
    <definedName name="XRefCopy154" localSheetId="3" hidden="1">'[168]Sept 06'!#REF!</definedName>
    <definedName name="XRefCopy154" hidden="1">'[168]Sept 06'!#REF!</definedName>
    <definedName name="XRefCopy154Row" localSheetId="3" hidden="1">#REF!</definedName>
    <definedName name="XRefCopy154Row" hidden="1">#REF!</definedName>
    <definedName name="XRefCopy155" localSheetId="3" hidden="1">'[168]Sept 06'!#REF!</definedName>
    <definedName name="XRefCopy155" hidden="1">'[168]Sept 06'!#REF!</definedName>
    <definedName name="XRefCopy155Row" localSheetId="3" hidden="1">#REF!</definedName>
    <definedName name="XRefCopy155Row" hidden="1">#REF!</definedName>
    <definedName name="XRefCopy156" localSheetId="3" hidden="1">'[168]Sept 06'!#REF!</definedName>
    <definedName name="XRefCopy156" hidden="1">'[168]Sept 06'!#REF!</definedName>
    <definedName name="XRefCopy156Row" localSheetId="3" hidden="1">#REF!</definedName>
    <definedName name="XRefCopy156Row" hidden="1">#REF!</definedName>
    <definedName name="XRefCopy157" localSheetId="3" hidden="1">'[168]Sept 06'!#REF!</definedName>
    <definedName name="XRefCopy157" hidden="1">'[168]Sept 06'!#REF!</definedName>
    <definedName name="XRefCopy157Row" localSheetId="3" hidden="1">#REF!</definedName>
    <definedName name="XRefCopy157Row" hidden="1">#REF!</definedName>
    <definedName name="XRefCopy158" localSheetId="3" hidden="1">'[168]Sept 06'!#REF!</definedName>
    <definedName name="XRefCopy158" hidden="1">'[168]Sept 06'!#REF!</definedName>
    <definedName name="XRefCopy158Row" localSheetId="3" hidden="1">#REF!</definedName>
    <definedName name="XRefCopy158Row" hidden="1">#REF!</definedName>
    <definedName name="XRefCopy159" localSheetId="3" hidden="1">'[168]Sept 06'!#REF!</definedName>
    <definedName name="XRefCopy159" hidden="1">'[168]Sept 06'!#REF!</definedName>
    <definedName name="XRefCopy159Row" localSheetId="3" hidden="1">#REF!</definedName>
    <definedName name="XRefCopy159Row" hidden="1">#REF!</definedName>
    <definedName name="XRefCopy15Row" hidden="1">#REF!</definedName>
    <definedName name="XRefCopy16" hidden="1">#REF!</definedName>
    <definedName name="XRefCopy160" localSheetId="3" hidden="1">'[168]Sept 06'!#REF!</definedName>
    <definedName name="XRefCopy160" hidden="1">'[168]Sept 06'!#REF!</definedName>
    <definedName name="XRefCopy160Row" localSheetId="3" hidden="1">#REF!</definedName>
    <definedName name="XRefCopy160Row" hidden="1">#REF!</definedName>
    <definedName name="XRefCopy161" localSheetId="3" hidden="1">'[168]Sept 06'!#REF!</definedName>
    <definedName name="XRefCopy161" hidden="1">'[168]Sept 06'!#REF!</definedName>
    <definedName name="XRefCopy161Row" localSheetId="3" hidden="1">#REF!</definedName>
    <definedName name="XRefCopy161Row" hidden="1">#REF!</definedName>
    <definedName name="XRefCopy162" localSheetId="3" hidden="1">'[168]Sept 06'!#REF!</definedName>
    <definedName name="XRefCopy162" hidden="1">'[168]Sept 06'!#REF!</definedName>
    <definedName name="XRefCopy162Row" localSheetId="3" hidden="1">#REF!</definedName>
    <definedName name="XRefCopy162Row" hidden="1">#REF!</definedName>
    <definedName name="XRefCopy163" localSheetId="3" hidden="1">'[168]Sept 06'!#REF!</definedName>
    <definedName name="XRefCopy163" hidden="1">'[168]Sept 06'!#REF!</definedName>
    <definedName name="XRefCopy163Row" localSheetId="3" hidden="1">#REF!</definedName>
    <definedName name="XRefCopy163Row" hidden="1">#REF!</definedName>
    <definedName name="XRefCopy164" localSheetId="3" hidden="1">'[168]Sept 06'!#REF!</definedName>
    <definedName name="XRefCopy164" hidden="1">'[168]Sept 06'!#REF!</definedName>
    <definedName name="XRefCopy164Row" localSheetId="3" hidden="1">#REF!</definedName>
    <definedName name="XRefCopy164Row" hidden="1">#REF!</definedName>
    <definedName name="XRefCopy165" localSheetId="3" hidden="1">'[168]Sept 06'!#REF!</definedName>
    <definedName name="XRefCopy165" hidden="1">'[168]Sept 06'!#REF!</definedName>
    <definedName name="XRefCopy165Row" localSheetId="3" hidden="1">#REF!</definedName>
    <definedName name="XRefCopy165Row" hidden="1">#REF!</definedName>
    <definedName name="XRefCopy166" localSheetId="3" hidden="1">'[168]Sept 06'!#REF!</definedName>
    <definedName name="XRefCopy166" hidden="1">'[168]Sept 06'!#REF!</definedName>
    <definedName name="XRefCopy166Row" localSheetId="3" hidden="1">#REF!</definedName>
    <definedName name="XRefCopy166Row" hidden="1">#REF!</definedName>
    <definedName name="XRefCopy167" localSheetId="3" hidden="1">'[168]Sept 06'!#REF!</definedName>
    <definedName name="XRefCopy167" hidden="1">'[168]Sept 06'!#REF!</definedName>
    <definedName name="XRefCopy167Row" localSheetId="3" hidden="1">#REF!</definedName>
    <definedName name="XRefCopy167Row" hidden="1">#REF!</definedName>
    <definedName name="XRefCopy168" localSheetId="3" hidden="1">'[168]Sept 06'!#REF!</definedName>
    <definedName name="XRefCopy168" hidden="1">'[168]Sept 06'!#REF!</definedName>
    <definedName name="XRefCopy168Row" localSheetId="3" hidden="1">#REF!</definedName>
    <definedName name="XRefCopy168Row" hidden="1">#REF!</definedName>
    <definedName name="XRefCopy169" localSheetId="3" hidden="1">'[168]Sept 06'!#REF!</definedName>
    <definedName name="XRefCopy169" hidden="1">'[168]Sept 06'!#REF!</definedName>
    <definedName name="XRefCopy169Row" localSheetId="3" hidden="1">#REF!</definedName>
    <definedName name="XRefCopy169Row" hidden="1">#REF!</definedName>
    <definedName name="XRefCopy16Row" hidden="1">#REF!</definedName>
    <definedName name="XRefCopy17" hidden="1">#REF!</definedName>
    <definedName name="XRefCopy170" localSheetId="3" hidden="1">'[168]Sept 06'!#REF!</definedName>
    <definedName name="XRefCopy170" hidden="1">'[168]Sept 06'!#REF!</definedName>
    <definedName name="XRefCopy170Row" localSheetId="3" hidden="1">#REF!</definedName>
    <definedName name="XRefCopy170Row" hidden="1">#REF!</definedName>
    <definedName name="XRefCopy171" localSheetId="3" hidden="1">'[168]Sept 06'!#REF!</definedName>
    <definedName name="XRefCopy171" hidden="1">'[168]Sept 06'!#REF!</definedName>
    <definedName name="XRefCopy171Row" localSheetId="3" hidden="1">#REF!</definedName>
    <definedName name="XRefCopy171Row" hidden="1">#REF!</definedName>
    <definedName name="XRefCopy172" localSheetId="3" hidden="1">'[168]Sept 06'!#REF!</definedName>
    <definedName name="XRefCopy172" hidden="1">'[168]Sept 06'!#REF!</definedName>
    <definedName name="XRefCopy172Row" localSheetId="3" hidden="1">#REF!</definedName>
    <definedName name="XRefCopy172Row" hidden="1">#REF!</definedName>
    <definedName name="XRefCopy173" localSheetId="3" hidden="1">'[168]Sept 06'!#REF!</definedName>
    <definedName name="XRefCopy173" hidden="1">'[168]Sept 06'!#REF!</definedName>
    <definedName name="XRefCopy173Row" localSheetId="3" hidden="1">#REF!</definedName>
    <definedName name="XRefCopy173Row" hidden="1">#REF!</definedName>
    <definedName name="XRefCopy174" localSheetId="3" hidden="1">'[168]Sept 06'!#REF!</definedName>
    <definedName name="XRefCopy174" hidden="1">'[168]Sept 06'!#REF!</definedName>
    <definedName name="XRefCopy174Row" localSheetId="3" hidden="1">#REF!</definedName>
    <definedName name="XRefCopy174Row" hidden="1">#REF!</definedName>
    <definedName name="XRefCopy175" localSheetId="3" hidden="1">'[168]Sept 06'!#REF!</definedName>
    <definedName name="XRefCopy175" hidden="1">'[168]Sept 06'!#REF!</definedName>
    <definedName name="XRefCopy175Row" localSheetId="3" hidden="1">#REF!</definedName>
    <definedName name="XRefCopy175Row" hidden="1">#REF!</definedName>
    <definedName name="XRefCopy176" localSheetId="3" hidden="1">'[168]Sept 06'!#REF!</definedName>
    <definedName name="XRefCopy176" hidden="1">'[168]Sept 06'!#REF!</definedName>
    <definedName name="XRefCopy176Row" localSheetId="3" hidden="1">#REF!</definedName>
    <definedName name="XRefCopy176Row" hidden="1">#REF!</definedName>
    <definedName name="XRefCopy177" localSheetId="3" hidden="1">'[168]Sept 06'!#REF!</definedName>
    <definedName name="XRefCopy177" hidden="1">'[168]Sept 06'!#REF!</definedName>
    <definedName name="XRefCopy177Row" localSheetId="3" hidden="1">#REF!</definedName>
    <definedName name="XRefCopy177Row" hidden="1">#REF!</definedName>
    <definedName name="XRefCopy178" localSheetId="3" hidden="1">'[168]Sept 06'!#REF!</definedName>
    <definedName name="XRefCopy178" hidden="1">'[168]Sept 06'!#REF!</definedName>
    <definedName name="XRefCopy178Row" localSheetId="3" hidden="1">#REF!</definedName>
    <definedName name="XRefCopy178Row" hidden="1">#REF!</definedName>
    <definedName name="XRefCopy179" localSheetId="3" hidden="1">'[168]Sept 06'!#REF!</definedName>
    <definedName name="XRefCopy179" hidden="1">'[168]Sept 06'!#REF!</definedName>
    <definedName name="XRefCopy179Row" localSheetId="3" hidden="1">#REF!</definedName>
    <definedName name="XRefCopy179Row" hidden="1">#REF!</definedName>
    <definedName name="XRefCopy17Row" hidden="1">#REF!</definedName>
    <definedName name="XRefCopy18" hidden="1">#REF!</definedName>
    <definedName name="XRefCopy180" localSheetId="3" hidden="1">'[168]Sept 06'!#REF!</definedName>
    <definedName name="XRefCopy180" hidden="1">'[168]Sept 06'!#REF!</definedName>
    <definedName name="XRefCopy180Row" localSheetId="3" hidden="1">#REF!</definedName>
    <definedName name="XRefCopy180Row" hidden="1">#REF!</definedName>
    <definedName name="XRefCopy181" localSheetId="3" hidden="1">'[168]Sept 06'!#REF!</definedName>
    <definedName name="XRefCopy181" hidden="1">'[168]Sept 06'!#REF!</definedName>
    <definedName name="XRefCopy181Row" localSheetId="3" hidden="1">#REF!</definedName>
    <definedName name="XRefCopy181Row" hidden="1">#REF!</definedName>
    <definedName name="XRefCopy182" localSheetId="3" hidden="1">'[168]Sept 06'!#REF!</definedName>
    <definedName name="XRefCopy182" hidden="1">'[168]Sept 06'!#REF!</definedName>
    <definedName name="XRefCopy182Row" localSheetId="3" hidden="1">#REF!</definedName>
    <definedName name="XRefCopy182Row" hidden="1">#REF!</definedName>
    <definedName name="XRefCopy183" localSheetId="3" hidden="1">'[168]Sept 06'!#REF!</definedName>
    <definedName name="XRefCopy183" hidden="1">'[168]Sept 06'!#REF!</definedName>
    <definedName name="XRefCopy183Row" localSheetId="3" hidden="1">#REF!</definedName>
    <definedName name="XRefCopy183Row" hidden="1">#REF!</definedName>
    <definedName name="XRefCopy184" localSheetId="3" hidden="1">'[168]Sept 06'!#REF!</definedName>
    <definedName name="XRefCopy184" hidden="1">'[168]Sept 06'!#REF!</definedName>
    <definedName name="XRefCopy184Row" localSheetId="3" hidden="1">#REF!</definedName>
    <definedName name="XRefCopy184Row" hidden="1">#REF!</definedName>
    <definedName name="XRefCopy185" localSheetId="3" hidden="1">'[168]Sept 06'!#REF!</definedName>
    <definedName name="XRefCopy185" hidden="1">'[168]Sept 06'!#REF!</definedName>
    <definedName name="XRefCopy185Row" localSheetId="3" hidden="1">#REF!</definedName>
    <definedName name="XRefCopy185Row" hidden="1">#REF!</definedName>
    <definedName name="XRefCopy186Row" hidden="1">#REF!</definedName>
    <definedName name="XRefCopy187Row" hidden="1">#REF!</definedName>
    <definedName name="XRefCopy188Row" hidden="1">#REF!</definedName>
    <definedName name="XRefCopy189Row" hidden="1">#REF!</definedName>
    <definedName name="XRefCopy18Row" hidden="1">#REF!</definedName>
    <definedName name="XRefCopy19" hidden="1">#REF!</definedName>
    <definedName name="XRefCopy190Row" hidden="1">#REF!</definedName>
    <definedName name="XRefCopy19Row" hidden="1">#REF!</definedName>
    <definedName name="XRefCopy1Row" hidden="1">#REF!</definedName>
    <definedName name="XRefCopy2" localSheetId="3" hidden="1">[161]blockwise!#REF!</definedName>
    <definedName name="XRefCopy2" hidden="1">[161]blockwise!#REF!</definedName>
    <definedName name="XRefCopy20" localSheetId="3"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localSheetId="3" hidden="1">[161]blockwise!#REF!</definedName>
    <definedName name="XRefCopy3" hidden="1">[161]blockwise!#REF!</definedName>
    <definedName name="XRefCopy30" localSheetId="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localSheetId="3" hidden="1">[169]XREF!#REF!</definedName>
    <definedName name="XRefCopy33Row" hidden="1">[169]XREF!#REF!</definedName>
    <definedName name="XRefCopy34" localSheetId="3" hidden="1">'[164]Leasehold mprovements'!#REF!</definedName>
    <definedName name="XRefCopy34" hidden="1">'[164]Leasehold mprovements'!#REF!</definedName>
    <definedName name="XRefCopy34Row" localSheetId="3"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localSheetId="3" hidden="1">[161]blockwise!#REF!</definedName>
    <definedName name="XRefCopy4" hidden="1">[161]blockwise!#REF!</definedName>
    <definedName name="XRefCopy40" localSheetId="3"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localSheetId="3" hidden="1">[170]XREF!#REF!</definedName>
    <definedName name="XRefCopy43Row" hidden="1">[170]XREF!#REF!</definedName>
    <definedName name="XRefCopy44" localSheetId="3"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localSheetId="3" hidden="1">[161]blockwise!#REF!</definedName>
    <definedName name="XRefCopy5" hidden="1">[161]blockwise!#REF!</definedName>
    <definedName name="XRefCopy50" localSheetId="3" hidden="1">#REF!</definedName>
    <definedName name="XRefCopy50" hidden="1">#REF!</definedName>
    <definedName name="XRefCopy50Row" hidden="1">#REF!</definedName>
    <definedName name="XRefCopy51" hidden="1">#REF!</definedName>
    <definedName name="XRefCopy51Row" localSheetId="3" hidden="1">[171]XREF!#REF!</definedName>
    <definedName name="XRefCopy51Row" hidden="1">[171]XREF!#REF!</definedName>
    <definedName name="XRefCopy52" localSheetId="3" hidden="1">#REF!</definedName>
    <definedName name="XRefCopy52" hidden="1">#REF!</definedName>
    <definedName name="XRefCopy52Row" hidden="1">#REF!</definedName>
    <definedName name="XRefCopy53" hidden="1">#REF!</definedName>
    <definedName name="XRefCopy53Row" localSheetId="3" hidden="1">[171]XREF!#REF!</definedName>
    <definedName name="XRefCopy53Row" hidden="1">[171]XREF!#REF!</definedName>
    <definedName name="XRefCopy54" localSheetId="3" hidden="1">#REF!</definedName>
    <definedName name="XRefCopy54" hidden="1">#REF!</definedName>
    <definedName name="XRefCopy54Row" hidden="1">#REF!</definedName>
    <definedName name="XRefCopy55" hidden="1">#REF!</definedName>
    <definedName name="XRefCopy55Row" localSheetId="3" hidden="1">[171]XREF!#REF!</definedName>
    <definedName name="XRefCopy55Row" hidden="1">[171]XREF!#REF!</definedName>
    <definedName name="XRefCopy56" localSheetId="3"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localSheetId="3" hidden="1">[161]blockwise!#REF!</definedName>
    <definedName name="XRefCopy6" hidden="1">[161]blockwise!#REF!</definedName>
    <definedName name="XRefCopy60" localSheetId="3"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localSheetId="3" hidden="1">[161]blockwise!#REF!</definedName>
    <definedName name="XRefCopy7" hidden="1">[161]blockwise!#REF!</definedName>
    <definedName name="XRefCopy70" localSheetId="3"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[172]XREF!$A$95:$IV$95</definedName>
    <definedName name="XRefCopy74" localSheetId="3" hidden="1">#REF!</definedName>
    <definedName name="XRefCopy74" hidden="1">#REF!</definedName>
    <definedName name="XRefCopy74Row" hidden="1">#REF!</definedName>
    <definedName name="XRefCopy75" hidden="1">#REF!</definedName>
    <definedName name="XRefCopy75Row" hidden="1">#REF!</definedName>
    <definedName name="XRefCopy76" localSheetId="3" hidden="1">'[164]Leasehold mprovements'!#REF!</definedName>
    <definedName name="XRefCopy76" hidden="1">'[164]Leasehold mprovements'!#REF!</definedName>
    <definedName name="XRefCopy76Row" localSheetId="3" hidden="1">[164]XREF!#REF!</definedName>
    <definedName name="XRefCopy76Row" hidden="1">[164]XREF!#REF!</definedName>
    <definedName name="XRefCopy77" hidden="1">[163]TopSheet!#REF!</definedName>
    <definedName name="XRefCopy77Row" localSheetId="3" hidden="1">#REF!</definedName>
    <definedName name="XRefCopy77Row" hidden="1">#REF!</definedName>
    <definedName name="XRefCopy78" localSheetId="3" hidden="1">[163]TopSheet!#REF!</definedName>
    <definedName name="XRefCopy78" hidden="1">[163]TopSheet!#REF!</definedName>
    <definedName name="XRefCopy78Row" localSheetId="3" hidden="1">#REF!</definedName>
    <definedName name="XRefCopy78Row" hidden="1">#REF!</definedName>
    <definedName name="XRefCopy79" localSheetId="3" hidden="1">[163]TopSheet!#REF!</definedName>
    <definedName name="XRefCopy79" hidden="1">[163]TopSheet!#REF!</definedName>
    <definedName name="XRefCopy79Row" localSheetId="3" hidden="1">#REF!</definedName>
    <definedName name="XRefCopy79Row" hidden="1">#REF!</definedName>
    <definedName name="XRefCopy7Row" hidden="1">#REF!</definedName>
    <definedName name="XRefCopy8" localSheetId="3" hidden="1">[161]blockwise!#REF!</definedName>
    <definedName name="XRefCopy8" hidden="1">[161]blockwise!#REF!</definedName>
    <definedName name="XRefCopy80" localSheetId="3" hidden="1">[163]TopSheet!#REF!</definedName>
    <definedName name="XRefCopy80" hidden="1">[163]TopSheet!#REF!</definedName>
    <definedName name="XRefCopy80Row" hidden="1">[171]XREF!#REF!</definedName>
    <definedName name="XRefCopy81" hidden="1">[163]TopSheet!#REF!</definedName>
    <definedName name="XRefCopy81Row" hidden="1">[171]XREF!#REF!</definedName>
    <definedName name="XRefCopy82" localSheetId="3" hidden="1">#REF!</definedName>
    <definedName name="XRefCopy82"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5" hidden="1">#REF!</definedName>
    <definedName name="XRefCopy85Row" hidden="1">#REF!</definedName>
    <definedName name="XRefCopy86" hidden="1">#REF!</definedName>
    <definedName name="XRefCopy86Row" localSheetId="3" hidden="1">[171]XREF!#REF!</definedName>
    <definedName name="XRefCopy86Row" hidden="1">[171]XREF!#REF!</definedName>
    <definedName name="XRefCopy87" localSheetId="3" hidden="1">#REF!</definedName>
    <definedName name="XRefCopy87" hidden="1">#REF!</definedName>
    <definedName name="XRefCopy87Row" localSheetId="3" hidden="1">[171]XREF!#REF!</definedName>
    <definedName name="XRefCopy87Row" hidden="1">[171]XREF!#REF!</definedName>
    <definedName name="XRefCopy88" localSheetId="3"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localSheetId="3" hidden="1">[161]blockwise!#REF!</definedName>
    <definedName name="XRefCopy9" hidden="1">[161]blockwise!#REF!</definedName>
    <definedName name="XRefCopy90" localSheetId="3" hidden="1">[163]TopSheet!#REF!</definedName>
    <definedName name="XRefCopy90" hidden="1">[163]TopSheet!#REF!</definedName>
    <definedName name="XRefCopy90Row" hidden="1">[171]XREF!#REF!</definedName>
    <definedName name="XRefCopy91" hidden="1">[163]TopSheet!#REF!</definedName>
    <definedName name="XRefCopy91Row" localSheetId="3" hidden="1">#REF!</definedName>
    <definedName name="XRefCopy91Row" hidden="1">#REF!</definedName>
    <definedName name="XRefCopy92" localSheetId="3" hidden="1">[163]TopSheet!#REF!</definedName>
    <definedName name="XRefCopy92" hidden="1">[163]TopSheet!#REF!</definedName>
    <definedName name="XRefCopy92Row" hidden="1">[171]XREF!#REF!</definedName>
    <definedName name="XRefCopy93" hidden="1">[163]TopSheet!#REF!</definedName>
    <definedName name="XRefCopy93Row" hidden="1">[171]XREF!#REF!</definedName>
    <definedName name="XRefCopy94" hidden="1">[163]TopSheet!#REF!</definedName>
    <definedName name="XRefCopy94Row" hidden="1">[171]XREF!#REF!</definedName>
    <definedName name="XRefCopy95" hidden="1">[163]TopSheet!#REF!</definedName>
    <definedName name="XRefCopy95Row" hidden="1">[171]XREF!#REF!</definedName>
    <definedName name="XRefCopy96" hidden="1">[163]TopSheet!#REF!</definedName>
    <definedName name="XRefCopy96Row" hidden="1">[171]XREF!#REF!</definedName>
    <definedName name="XRefCopy97" hidden="1">[163]TopSheet!#REF!</definedName>
    <definedName name="XRefCopy97Row" hidden="1">[171]XREF!#REF!</definedName>
    <definedName name="XRefCopy98" hidden="1">[163]TopSheet!#REF!</definedName>
    <definedName name="XRefCopy99" hidden="1">[163]TopSheet!#REF!</definedName>
    <definedName name="XRefCopy9Row" localSheetId="3" hidden="1">#REF!</definedName>
    <definedName name="XRefCopy9Row" hidden="1">#REF!</definedName>
    <definedName name="XRefCopyRangeCount">2</definedName>
    <definedName name="XRefPaste1" localSheetId="3" hidden="1">[161]blockwise!#REF!</definedName>
    <definedName name="XRefPaste1" hidden="1">[161]blockwise!#REF!</definedName>
    <definedName name="XRefPaste10" localSheetId="3" hidden="1">[158]DPE!#REF!</definedName>
    <definedName name="XRefPaste10" hidden="1">[158]DPE!#REF!</definedName>
    <definedName name="XRefPaste100" localSheetId="3" hidden="1">#REF!</definedName>
    <definedName name="XRefPaste100" hidden="1">#REF!</definedName>
    <definedName name="XRefPaste100Row" hidden="1">[172]XREF!$A$106:$IV$106</definedName>
    <definedName name="XRefPaste101" localSheetId="3" hidden="1">#REF!</definedName>
    <definedName name="XRefPaste101" hidden="1">#REF!</definedName>
    <definedName name="XRefPaste101Row" hidden="1">[172]XREF!$A$110:$IV$110</definedName>
    <definedName name="XRefPaste102" localSheetId="3" hidden="1">#REF!</definedName>
    <definedName name="XRefPaste102" hidden="1">#REF!</definedName>
    <definedName name="XRefPaste102Row" hidden="1">[172]XREF!$A$114:$IV$114</definedName>
    <definedName name="XRefPaste103" localSheetId="3" hidden="1">#REF!</definedName>
    <definedName name="XRefPaste103" hidden="1">#REF!</definedName>
    <definedName name="XRefPaste103Row" hidden="1">[172]XREF!$A$116:$IV$116</definedName>
    <definedName name="XRefPaste104" localSheetId="3" hidden="1">#REF!</definedName>
    <definedName name="XRefPaste104" hidden="1">#REF!</definedName>
    <definedName name="XRefPaste104Row" hidden="1">[172]XREF!$A$119:$IV$119</definedName>
    <definedName name="XRefPaste105" localSheetId="3" hidden="1">#REF!</definedName>
    <definedName name="XRefPaste105" hidden="1">#REF!</definedName>
    <definedName name="XRefPaste105Row" hidden="1">[172]XREF!$A$122:$IV$122</definedName>
    <definedName name="XRefPaste106" localSheetId="3" hidden="1">#REF!</definedName>
    <definedName name="XRefPaste106" hidden="1">#REF!</definedName>
    <definedName name="XRefPaste106Row" hidden="1">[172]XREF!$A$123:$IV$123</definedName>
    <definedName name="XRefPaste107" localSheetId="3" hidden="1">#REF!</definedName>
    <definedName name="XRefPaste107" hidden="1">#REF!</definedName>
    <definedName name="XRefPaste107Row" hidden="1">[172]XREF!$A$124:$IV$124</definedName>
    <definedName name="XRefPaste108" localSheetId="3" hidden="1">#REF!</definedName>
    <definedName name="XRefPaste108" hidden="1">#REF!</definedName>
    <definedName name="XRefPaste108Row" hidden="1">[172]XREF!$A$132:$IV$132</definedName>
    <definedName name="XRefPaste109" localSheetId="3" hidden="1">#REF!</definedName>
    <definedName name="XRefPaste109" hidden="1">#REF!</definedName>
    <definedName name="XRefPaste109Row" hidden="1">[172]XREF!$A$134:$IV$134</definedName>
    <definedName name="XRefPaste10Row" localSheetId="3" hidden="1">#REF!</definedName>
    <definedName name="XRefPaste10Row" hidden="1">#REF!</definedName>
    <definedName name="XRefPaste11" localSheetId="3" hidden="1">[158]DPE!#REF!</definedName>
    <definedName name="XRefPaste11" hidden="1">[158]DPE!#REF!</definedName>
    <definedName name="XRefPaste110" localSheetId="3" hidden="1">#REF!</definedName>
    <definedName name="XRefPaste110" hidden="1">#REF!</definedName>
    <definedName name="XRefPaste110Row" hidden="1">[172]XREF!$A$135:$IV$135</definedName>
    <definedName name="XRefPaste111" localSheetId="3" hidden="1">#REF!</definedName>
    <definedName name="XRefPaste111" hidden="1">#REF!</definedName>
    <definedName name="XRefPaste111Row" hidden="1">[172]XREF!$A$136:$IV$136</definedName>
    <definedName name="XRefPaste112" localSheetId="3" hidden="1">#REF!</definedName>
    <definedName name="XRefPaste112" hidden="1">#REF!</definedName>
    <definedName name="XRefPaste112Row" hidden="1">[172]XREF!$A$138:$IV$138</definedName>
    <definedName name="XRefPaste113" localSheetId="3" hidden="1">#REF!</definedName>
    <definedName name="XRefPaste113" hidden="1">#REF!</definedName>
    <definedName name="XRefPaste113Row" hidden="1">#REF!</definedName>
    <definedName name="XRefPaste114" localSheetId="3" hidden="1">'[168]Sept 06'!#REF!</definedName>
    <definedName name="XRefPaste114" hidden="1">'[168]Sept 06'!#REF!</definedName>
    <definedName name="XRefPaste114Row" localSheetId="3" hidden="1">#REF!</definedName>
    <definedName name="XRefPaste114Row"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localSheetId="3" hidden="1">'[158]F &amp; F PY'!#REF!</definedName>
    <definedName name="XRefPaste2" hidden="1">'[158]F &amp; F PY'!#REF!</definedName>
    <definedName name="XRefPaste20" localSheetId="3"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localSheetId="3" hidden="1">[164]XREF!#REF!</definedName>
    <definedName name="XRefPaste26Row" hidden="1">[164]XREF!#REF!</definedName>
    <definedName name="XRefPaste27" localSheetId="3"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localSheetId="3" hidden="1">[169]XREF!#REF!</definedName>
    <definedName name="XRefPaste2Row" hidden="1">[169]XREF!#REF!</definedName>
    <definedName name="XRefPaste3" localSheetId="3" hidden="1">'[158]F &amp; F PY'!#REF!</definedName>
    <definedName name="XRefPaste3" hidden="1">'[158]F &amp; F PY'!#REF!</definedName>
    <definedName name="XRefPaste30" localSheetId="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localSheetId="3" hidden="1">'[158]F &amp; F PY'!#REF!</definedName>
    <definedName name="XRefPaste4" hidden="1">'[158]F &amp; F PY'!#REF!</definedName>
    <definedName name="XRefPaste40" localSheetId="3" hidden="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#N/A</definedName>
    <definedName name="XRefPaste54Row" localSheetId="3" hidden="1">#REF!</definedName>
    <definedName name="XRefPaste54Row" hidden="1">#REF!</definedName>
    <definedName name="XRefPaste55" hidden="1">#REF!</definedName>
    <definedName name="XRefPaste55Row" hidden="1">#REF!</definedName>
    <definedName name="XRefPaste56" localSheetId="3" hidden="1">[173]Lead!#REF!</definedName>
    <definedName name="XRefPaste56" hidden="1">[173]Lead!#REF!</definedName>
    <definedName name="XRefPaste56Row" localSheetId="3"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localSheetId="3" hidden="1">[174]XREF!#REF!</definedName>
    <definedName name="XRefPaste5Row" hidden="1">[174]XREF!#REF!</definedName>
    <definedName name="XRefPaste6" localSheetId="3" hidden="1">'[158]O Equip.'!#REF!</definedName>
    <definedName name="XRefPaste6" hidden="1">'[158]O Equip.'!#REF!</definedName>
    <definedName name="XRefPaste60" localSheetId="3"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localSheetId="3" hidden="1">[173]Lead!#REF!</definedName>
    <definedName name="XRefPaste63" hidden="1">[173]Lead!#REF!</definedName>
    <definedName name="XRefPaste63Row" localSheetId="3" hidden="1">#REF!</definedName>
    <definedName name="XRefPaste63Row" hidden="1">#REF!</definedName>
    <definedName name="XRefPaste64" localSheetId="3" hidden="1">[173]Lead!#REF!</definedName>
    <definedName name="XRefPaste64" hidden="1">[173]Lead!#REF!</definedName>
    <definedName name="XRefPaste64Row" localSheetId="3"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localSheetId="3" hidden="1">'[158]O Equip.'!#REF!</definedName>
    <definedName name="XRefPaste7" hidden="1">'[158]O Equip.'!#REF!</definedName>
    <definedName name="XRefPaste70" localSheetId="3" hidden="1">#REF!</definedName>
    <definedName name="XRefPaste70" hidden="1">#REF!</definedName>
    <definedName name="XRefPaste70Row" hidden="1">#REF!</definedName>
    <definedName name="XRefPaste71" localSheetId="3" hidden="1">[173]Lead!#REF!</definedName>
    <definedName name="XRefPaste71" hidden="1">[173]Lead!#REF!</definedName>
    <definedName name="XRefPaste71Row" localSheetId="3" hidden="1">#REF!</definedName>
    <definedName name="XRefPaste71Row" hidden="1">#REF!</definedName>
    <definedName name="XRefPaste72" localSheetId="3" hidden="1">[173]Lead!#REF!</definedName>
    <definedName name="XRefPaste72" hidden="1">[173]Lead!#REF!</definedName>
    <definedName name="XRefPaste72Row" localSheetId="3"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localSheetId="3" hidden="1">'[158]O Equip.'!#REF!</definedName>
    <definedName name="XRefPaste8" hidden="1">'[158]O Equip.'!#REF!</definedName>
    <definedName name="XRefPaste80" localSheetId="3" hidden="1">[173]Lead!#REF!</definedName>
    <definedName name="XRefPaste80" hidden="1">[173]Lead!#REF!</definedName>
    <definedName name="XRefPaste80Row" localSheetId="3"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localSheetId="3" hidden="1">[173]Lead!#REF!</definedName>
    <definedName name="XRefPaste88" hidden="1">[173]Lead!#REF!</definedName>
    <definedName name="XRefPaste88Row" localSheetId="3" hidden="1">#REF!</definedName>
    <definedName name="XRefPaste88Row" hidden="1">#REF!</definedName>
    <definedName name="XRefPaste89" hidden="1">#REF!</definedName>
    <definedName name="XRefPaste89Row" hidden="1">#REF!</definedName>
    <definedName name="XRefPaste8Row" hidden="1">#REF!</definedName>
    <definedName name="XRefPaste9" localSheetId="3" hidden="1">'[158]O Equip.'!#REF!</definedName>
    <definedName name="XRefPaste9" hidden="1">'[158]O Equip.'!#REF!</definedName>
    <definedName name="XRefPaste90" localSheetId="3"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[172]XREF!$A$90:$IV$90</definedName>
    <definedName name="XRefPaste94" localSheetId="3" hidden="1">#REF!</definedName>
    <definedName name="XRefPaste94" hidden="1">#REF!</definedName>
    <definedName name="XRefPaste94Row" hidden="1">[172]XREF!$A$93:$IV$93</definedName>
    <definedName name="XRefPaste95" localSheetId="3" hidden="1">#REF!</definedName>
    <definedName name="XRefPaste95" hidden="1">#REF!</definedName>
    <definedName name="XRefPaste95Row" hidden="1">[172]XREF!$A$97:$IV$97</definedName>
    <definedName name="XRefPaste96" localSheetId="3" hidden="1">#REF!</definedName>
    <definedName name="XRefPaste96" hidden="1">#REF!</definedName>
    <definedName name="XRefPaste96Row" hidden="1">[172]XREF!$A$98:$IV$98</definedName>
    <definedName name="XRefPaste97" localSheetId="3" hidden="1">#REF!</definedName>
    <definedName name="XRefPaste97" hidden="1">#REF!</definedName>
    <definedName name="XRefPaste97Row" hidden="1">[172]XREF!$A$99:$IV$99</definedName>
    <definedName name="XRefPaste98" localSheetId="3" hidden="1">#REF!</definedName>
    <definedName name="XRefPaste98" hidden="1">#REF!</definedName>
    <definedName name="XRefPaste98Row" hidden="1">[172]XREF!$A$101:$IV$101</definedName>
    <definedName name="XRefPaste99" localSheetId="3" hidden="1">#REF!</definedName>
    <definedName name="XRefPaste99" hidden="1">#REF!</definedName>
    <definedName name="XRefPaste99Row" hidden="1">[172]XREF!$A$102:$IV$102</definedName>
    <definedName name="XRefPaste9Row" localSheetId="3" hidden="1">#REF!</definedName>
    <definedName name="XRefPaste9Row" hidden="1">#REF!</definedName>
    <definedName name="XRefPasteRangeCount">2</definedName>
    <definedName name="xsa" localSheetId="3">#REF!</definedName>
    <definedName name="xsa">#REF!</definedName>
    <definedName name="ｘｘ">#REF!</definedName>
    <definedName name="xxx">#REF!</definedName>
    <definedName name="xxxx">#REF!</definedName>
    <definedName name="xyz">#REF!</definedName>
    <definedName name="y">#REF!</definedName>
    <definedName name="Year1">[175]Assumptions!$C$8</definedName>
    <definedName name="YESNO" localSheetId="3">#REF!</definedName>
    <definedName name="YESNO">#REF!</definedName>
    <definedName name="ygk"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IE" localSheetId="3">#REF!</definedName>
    <definedName name="YIE">#REF!</definedName>
    <definedName name="YOSOUOQL">#REF!</definedName>
    <definedName name="YTDma">#REF!</definedName>
    <definedName name="z" hidden="1">#REF!</definedName>
    <definedName name="z_Group">#REF!</definedName>
    <definedName name="z_Jikko">#REF!</definedName>
    <definedName name="zcnhm">[176]MPR_PA_1!$B$5:$AM$5</definedName>
    <definedName name="zcvnsfgf">'[85]BOQ Distribution'!$A$5:$G$24</definedName>
    <definedName name="Zentai">[94]全体!$A$1:$N$2</definedName>
    <definedName name="Zero" localSheetId="3">#REF!</definedName>
    <definedName name="Zero">#REF!</definedName>
    <definedName name="zxgsdfg" localSheetId="3" hidden="1">{"'Bill No. 7'!$A$1:$G$32"}</definedName>
    <definedName name="zxgsdfg" hidden="1">{"'Bill No. 7'!$A$1:$G$32"}</definedName>
    <definedName name="ZZXzcbv">#REF!</definedName>
    <definedName name="zzz" localSheetId="3" hidden="1">#REF!</definedName>
    <definedName name="zzz" hidden="1">#REF!</definedName>
    <definedName name="あ">#REF!</definedName>
    <definedName name="あＳ">#REF!</definedName>
    <definedName name="あああ">#REF!</definedName>
    <definedName name="ああああ">#REF!</definedName>
    <definedName name="ああああああ">#REF!</definedName>
    <definedName name="ｻﾏﾘｰ表ﾌﾟﾘﾝﾄｴﾘｱ">#REF!</definedName>
    <definedName name="しがぎんﾘｰｽ">#REF!</definedName>
    <definedName name="ｼﾞｬｲﾛｻﾎﾟｰﾄ">#REF!</definedName>
    <definedName name="ｼﾞｬﾊﾟﾝｽﾎﾟｰﾂﾁｬﾝﾈﾙ" localSheetId="3">[89]国内work!#REF!</definedName>
    <definedName name="ｼﾞｬﾊﾟﾝｽﾎﾟｰﾂﾁｬﾝﾈﾙ">[89]国内work!#REF!</definedName>
    <definedName name="ｽｶｲﾏｰｸｴｱﾗｲﾝｽﾞ" localSheetId="3">[89]国内work!#REF!</definedName>
    <definedName name="ｽｶｲﾏｰｸｴｱﾗｲﾝｽﾞ">[89]国内work!#REF!</definedName>
    <definedName name="ｾｶﾞ･ﾘｰｽ" localSheetId="3">#REF!</definedName>
    <definedName name="ｾｶﾞ･ﾘｰｽ">#REF!</definedName>
    <definedName name="せとぎんﾘｰｽ">#REF!</definedName>
    <definedName name="その他">#REF!</definedName>
    <definedName name="とりぎんﾘｰｽ">#REF!</definedName>
    <definedName name="ﾆｺﾏｰﾄﾊｳｼﾞﾝｸﾞ">#REF!</definedName>
    <definedName name="ﾆﾁﾒﾝ・ﾃﾞｰﾀ_ｼｽﾃﾑ">#REF!</definedName>
    <definedName name="ﾆｯｾｲ_ﾘｰｽ">#REF!</definedName>
    <definedName name="ふんどし0308">'[177]1'!$A$1:$Q$785</definedName>
    <definedName name="ﾍﾟｶﾞｻｽ_ﾘｰｽ" localSheetId="3">#REF!</definedName>
    <definedName name="ﾍﾟｶﾞｻｽ_ﾘｰｽ">#REF!</definedName>
    <definedName name="みなとﾘｰｽ">#REF!</definedName>
    <definedName name="ﾗﾝｷﾝｸﾞ20億超集計0406">#REF!</definedName>
    <definedName name="ﾚﾝﾀｶｰ中国">#REF!</definedName>
    <definedName name="ﾚﾝﾀｶｰ北陸">#REF!</definedName>
    <definedName name="中銀ﾘｰｽ">#REF!</definedName>
    <definedName name="佐川ﾘｰｽ">#REF!</definedName>
    <definedName name="再ﾘｽ34期">#REF!</definedName>
    <definedName name="再ﾘｽ35期">#REF!</definedName>
    <definedName name="再ﾘｽ36期">#REF!</definedName>
    <definedName name="再ﾘｽ36期A" localSheetId="3">[178]再ﾘｰｽ収益!#REF!</definedName>
    <definedName name="再ﾘｽ36期A">[178]再ﾘｰｽ収益!#REF!</definedName>
    <definedName name="再ﾘｽ36期B" localSheetId="3">[178]再ﾘｰｽ収益!#REF!</definedName>
    <definedName name="再ﾘｽ36期B">[178]再ﾘｰｽ収益!#REF!</definedName>
    <definedName name="利息34期B">[178]利息連結!#REF!</definedName>
    <definedName name="利息35期B">[178]利息連結!#REF!</definedName>
    <definedName name="利息36期A">[178]利息連結!#REF!</definedName>
    <definedName name="利息36期B">[178]利息連結!#REF!</definedName>
    <definedName name="前月" localSheetId="3">#REF!</definedName>
    <definedName name="前月">#REF!</definedName>
    <definedName name="前期AR">#REF!</definedName>
    <definedName name="北銀ﾘｰｽ">#REF!</definedName>
    <definedName name="単位千円">#REF!</definedName>
    <definedName name="印刷">#REF!</definedName>
    <definedName name="収益34期A">#REF!</definedName>
    <definedName name="収益34期B">#REF!</definedName>
    <definedName name="収益35期A">#REF!</definedName>
    <definedName name="収益35期B">#REF!</definedName>
    <definedName name="収益36期A">#REF!</definedName>
    <definedName name="収益36期B">#REF!</definedName>
    <definedName name="営業収益34期">#REF!</definedName>
    <definedName name="営業収益35期">#REF!</definedName>
    <definedName name="営業収益36期">#REF!</definedName>
    <definedName name="回収予定年月">#REF!</definedName>
    <definedName name="国1">#REF!</definedName>
    <definedName name="増減表の売却益と評価損">[179]Sheet1!$J$3:$O$23</definedName>
    <definedName name="小田さん用" localSheetId="3">#REF!</definedName>
    <definedName name="小田さん用">#REF!</definedName>
    <definedName name="山口ｷｬﾋﾟﾀﾙ" localSheetId="3">[89]国内work!#REF!</definedName>
    <definedName name="山口ｷｬﾋﾟﾀﾙ">[89]国内work!#REF!</definedName>
    <definedName name="山口ﾘｰｽ" localSheetId="3">#REF!</definedName>
    <definedName name="山口ﾘｰｽ">#REF!</definedName>
    <definedName name="山口抵当証券">#REF!</definedName>
    <definedName name="常務用BS" localSheetId="3">'[127]総括（1～3Q）'!#REF!</definedName>
    <definedName name="常務用BS">'[127]総括（1～3Q）'!#REF!</definedName>
    <definedName name="常務用PL" localSheetId="3">'[127]総括（1～3Q）'!#REF!</definedName>
    <definedName name="常務用PL">'[127]総括（1～3Q）'!#REF!</definedName>
    <definedName name="当月" localSheetId="3">#REF!</definedName>
    <definedName name="当月">#REF!</definedName>
    <definedName name="徳銀ｵﾘｯｸｽ">#REF!</definedName>
    <definedName name="手数34期">#REF!</definedName>
    <definedName name="手数34期B" localSheetId="3">[178]受取手数料!#REF!</definedName>
    <definedName name="手数34期B">[178]受取手数料!#REF!</definedName>
    <definedName name="手数35期" localSheetId="3">#REF!</definedName>
    <definedName name="手数35期">#REF!</definedName>
    <definedName name="手数35期B" localSheetId="3">[178]受取手数料!#REF!</definedName>
    <definedName name="手数35期B">[178]受取手数料!#REF!</definedName>
    <definedName name="手数36期" localSheetId="3">#REF!</definedName>
    <definedName name="手数36期">#REF!</definedName>
    <definedName name="手数36期A" localSheetId="3">[178]受取手数料!#REF!</definedName>
    <definedName name="手数36期A">[178]受取手数料!#REF!</definedName>
    <definedName name="手数36期B" localSheetId="3">[178]受取手数料!#REF!</definedName>
    <definedName name="手数36期B">[178]受取手数料!#REF!</definedName>
    <definedName name="投資有価証券の科目内訳資料記入" localSheetId="3">#REF!</definedName>
    <definedName name="投資有価証券の科目内訳資料記入">#REF!</definedName>
    <definedName name="日立造船ﾋﾞｼﾞﾈｽ_ｸﾚｼﾞｯﾄ">#REF!</definedName>
    <definedName name="明細Ａ_８">#REF!</definedName>
    <definedName name="時価算出の方法について概略をご">#REF!</definedName>
    <definedName name="有価証券残高明細0309">#REF!</definedName>
    <definedName name="有価証券残高明細0312">'[180]有価証券残高（仮提出）'!$A$1:$I$459</definedName>
    <definedName name="未着分見積" localSheetId="3">[89]AFFI内訳!#REF!</definedName>
    <definedName name="未着分見積">[89]AFFI内訳!#REF!</definedName>
    <definedName name="東営１部" localSheetId="3">#REF!</definedName>
    <definedName name="東営１部">#REF!</definedName>
    <definedName name="東営２部">#REF!</definedName>
    <definedName name="東営３部">#REF!</definedName>
    <definedName name="東営４部">#REF!</definedName>
    <definedName name="東営５部">#REF!</definedName>
    <definedName name="東営６部">#REF!</definedName>
    <definedName name="東営７部">#REF!</definedName>
    <definedName name="東営８部">#REF!</definedName>
    <definedName name="東営９部">#REF!</definedName>
    <definedName name="栗林ﾘｰｽ">#REF!</definedName>
    <definedName name="検索データ領域">#REF!</definedName>
    <definedName name="検索借方">#REF!</definedName>
    <definedName name="検索勘定科目">#REF!</definedName>
    <definedName name="検索組織名">#REF!</definedName>
    <definedName name="検索貸方">#REF!</definedName>
    <definedName name="残年数TABLE">#REF!</definedName>
    <definedName name="残高34期A">#REF!</definedName>
    <definedName name="残高34期B">#REF!</definedName>
    <definedName name="残高35期A">#REF!</definedName>
    <definedName name="残高35期B">#REF!</definedName>
    <definedName name="残高36期A">#REF!</definedName>
    <definedName name="残高36期B">#REF!</definedName>
    <definedName name="泉銀総合ﾘｰｽ">#REF!</definedName>
    <definedName name="注意">#REF!</definedName>
    <definedName name="用途一覧">#REF!</definedName>
    <definedName name="発生34期A">#REF!</definedName>
    <definedName name="発生34期B">#REF!</definedName>
    <definedName name="発生35期A">#REF!</definedName>
    <definedName name="発生35期B">#REF!</definedName>
    <definedName name="発生36期A" localSheetId="3">[178]発生連結!#REF!</definedName>
    <definedName name="発生36期A">[178]発生連結!#REF!</definedName>
    <definedName name="発生36期B" localSheetId="3">[178]発生連結!#REF!</definedName>
    <definedName name="発生36期B">[178]発生連結!#REF!</definedName>
    <definedName name="発行済株式数">[181]関連会社明細!$AB$17:$AB$78</definedName>
    <definedName name="百五ﾘｰｽ" localSheetId="3">#REF!</definedName>
    <definedName name="百五ﾘｰｽ">#REF!</definedName>
    <definedName name="科目3_AMOUNT1" localSheetId="3">[182]売却可能公債!#REF!</definedName>
    <definedName name="科目3_AMOUNT1">[182]売却可能公債!#REF!</definedName>
    <definedName name="科目9_ACCOUNT" localSheetId="3">#REF!</definedName>
    <definedName name="科目9_ACCOUNT">#REF!</definedName>
    <definedName name="科目9_ACCOUNT1">#REF!</definedName>
    <definedName name="科目9_AMOUNT">#REF!</definedName>
    <definedName name="科目9_AMOUNT1">#REF!</definedName>
    <definedName name="科目9_OPTION">#REF!</definedName>
    <definedName name="科目9_OPTION1">#REF!</definedName>
    <definedName name="税引前利益" localSheetId="3">'[183]3部提出用累計'!#REF!</definedName>
    <definedName name="税引前利益">'[183]3部提出用累計'!#REF!</definedName>
    <definedName name="総括表" localSheetId="3">#REF!</definedName>
    <definedName name="総括表">#REF!</definedName>
    <definedName name="繰入36期A" localSheetId="3">[178]繰入連結!#REF!</definedName>
    <definedName name="繰入36期A">[178]繰入連結!#REF!</definedName>
    <definedName name="繰入36期B" localSheetId="3">[178]繰入連結!#REF!</definedName>
    <definedName name="繰入36期B">[178]繰入連結!#REF!</definedName>
    <definedName name="背部">#N/A</definedName>
    <definedName name="脚注11_ACCOUNT" localSheetId="3">#REF!</definedName>
    <definedName name="脚注11_ACCOUNT">#REF!</definedName>
    <definedName name="脚注11_ACCOUNT1">#REF!</definedName>
    <definedName name="脚注11_AMOUNT">#REF!</definedName>
    <definedName name="脚注11_AMOUNT1">#REF!</definedName>
    <definedName name="脚注11_OPTION">#REF!</definedName>
    <definedName name="脚注11_OPTION1">#REF!</definedName>
    <definedName name="脚注12_ACCOUNT1">#REF!</definedName>
    <definedName name="脚注12_AMOUNT1">#REF!</definedName>
    <definedName name="脚注12_OPTION1">#REF!</definedName>
    <definedName name="脚注16_ACCOUNT">#REF!</definedName>
    <definedName name="脚注16_ACCOUNT1">#REF!</definedName>
    <definedName name="脚注16_AMOUNT">#REF!</definedName>
    <definedName name="脚注16_AMOUNT1">#REF!</definedName>
    <definedName name="脚注16_OPTION">#REF!</definedName>
    <definedName name="脚注16_OPTION1">#REF!</definedName>
    <definedName name="脚注3_ACCOUNT">#REF!</definedName>
    <definedName name="脚注3_AMOUNT">#REF!</definedName>
    <definedName name="脚注3_OPTION">#REF!</definedName>
    <definedName name="脚注5_ACCOUNT">#REF!</definedName>
    <definedName name="脚注5_ACCOUNT1">#REF!</definedName>
    <definedName name="脚注5_AMOUNT">#REF!</definedName>
    <definedName name="脚注5_AMOUNT1">#REF!</definedName>
    <definedName name="脚注5_OPTION">#REF!</definedName>
    <definedName name="脚注5_OPTION1">#REF!</definedName>
    <definedName name="薬源">#REF!</definedName>
    <definedName name="諸原価" localSheetId="3">'[183]3部提出用累計'!#REF!</definedName>
    <definedName name="諸原価">'[183]3部提出用累計'!#REF!</definedName>
    <definedName name="諸原価34期" localSheetId="3">[178]諸原価連結!#REF!</definedName>
    <definedName name="諸原価34期">[178]諸原価連結!#REF!</definedName>
    <definedName name="諸原価34期B">[178]諸原価連結!#REF!</definedName>
    <definedName name="諸原価35期">[178]諸原価連結!#REF!</definedName>
    <definedName name="諸原価35期B">[178]諸原価連結!#REF!</definedName>
    <definedName name="諸原価36期">[178]諸原価連結!#REF!</definedName>
    <definedName name="諸原価36期A">[178]諸原価連結!#REF!</definedName>
    <definedName name="諸原価36期B">[178]諸原価連結!#REF!</definedName>
    <definedName name="貢献利益">[184]四半期毎MICﾃﾞｰﾀ転記!$B$4:$C$319</definedName>
    <definedName name="販管34期B" localSheetId="3">[185]単体SGA!#REF!</definedName>
    <definedName name="販管34期B">[185]単体SGA!#REF!</definedName>
    <definedName name="販管35期B" localSheetId="3">[185]単体SGA!#REF!</definedName>
    <definedName name="販管35期B">[185]単体SGA!#REF!</definedName>
    <definedName name="販管36期A">[178]販管連結!#REF!</definedName>
    <definedName name="販管36期B">[178]販管連結!#REF!</definedName>
    <definedName name="販管費">'[183]3部提出用累計'!#REF!</definedName>
    <definedName name="貸倒">'[183]3部提出用累計'!#REF!</definedName>
    <definedName name="貸倒HEAD" localSheetId="3">#REF!</definedName>
    <definedName name="貸倒HEAD">#REF!</definedName>
    <definedName name="貸引増減表前期">#REF!</definedName>
    <definedName name="資産平残" localSheetId="3">'[183]3部提出用累計'!#REF!</definedName>
    <definedName name="資産平残">'[183]3部提出用累計'!#REF!</definedName>
    <definedName name="資産平残34期" localSheetId="3">[178]平残連結!#REF!</definedName>
    <definedName name="資産平残34期">[178]平残連結!#REF!</definedName>
    <definedName name="資産平残35期">[178]平残連結!#REF!</definedName>
    <definedName name="資産平残36期">[178]平残連結!#REF!</definedName>
    <definedName name="配賦.box2_select">[186]!配賦.box2_select</definedName>
    <definedName name="配賦.OptionChk1">[186]!配賦.OptionChk1</definedName>
    <definedName name="配賦.OptionChk2">[186]!配賦.OptionChk2</definedName>
    <definedName name="配賦.OptionChk3">[186]!配賦.OptionChk3</definedName>
    <definedName name="配賦DB_Module.box2_select">#N/A</definedName>
    <definedName name="配賦DB_Module.OptionChk1">#N/A</definedName>
    <definedName name="配賦DB_Module.OptionChk2">#N/A</definedName>
    <definedName name="配賦DB_Module.OptionChk3">#N/A</definedName>
    <definedName name="配賦EX_Module.Haifu_Execute">#N/A</definedName>
    <definedName name="配賦EX_Module.Haifu_NumberEdit">#N/A</definedName>
    <definedName name="間接所有">[181]関連会社明細!$BB$14:$BU$14</definedName>
    <definedName name="項___目" localSheetId="3">#REF!</definedName>
    <definedName name="項___目">#REF!</definedName>
    <definedName name="香川銀ﾘｰｽ">#REF!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3" i="23" l="1"/>
  <c r="D18" i="23"/>
  <c r="G9" i="23"/>
  <c r="G8" i="23"/>
  <c r="G10" i="23"/>
  <c r="C114" i="1"/>
  <c r="H31" i="2"/>
  <c r="B128" i="1"/>
  <c r="I54" i="2"/>
  <c r="J54" i="2"/>
  <c r="K54" i="2"/>
  <c r="L54" i="2" s="1"/>
  <c r="M54" i="2" s="1"/>
  <c r="N54" i="2" s="1"/>
  <c r="O54" i="2" s="1"/>
  <c r="P54" i="2" s="1"/>
  <c r="Q54" i="2" s="1"/>
  <c r="H54" i="2"/>
  <c r="H95" i="2"/>
  <c r="C124" i="1"/>
  <c r="C119" i="1"/>
  <c r="C120" i="1"/>
  <c r="T11" i="7"/>
  <c r="G52" i="2" l="1"/>
  <c r="G18" i="2"/>
  <c r="F138" i="10"/>
  <c r="I138" i="10"/>
  <c r="I340" i="10"/>
  <c r="D61" i="1" l="1"/>
  <c r="C61" i="1"/>
  <c r="D57" i="1" l="1"/>
  <c r="I205" i="10"/>
  <c r="I206" i="10"/>
  <c r="I207" i="10"/>
  <c r="I209" i="10"/>
  <c r="I196" i="10"/>
  <c r="I197" i="10"/>
  <c r="I198" i="10"/>
  <c r="I200" i="10"/>
  <c r="I195" i="10"/>
  <c r="G177" i="10"/>
  <c r="H177" i="10"/>
  <c r="G178" i="10"/>
  <c r="H178" i="10"/>
  <c r="G179" i="10"/>
  <c r="H179" i="10"/>
  <c r="G180" i="10"/>
  <c r="H180" i="10"/>
  <c r="G181" i="10"/>
  <c r="H181" i="10"/>
  <c r="G182" i="10"/>
  <c r="H182" i="10"/>
  <c r="G185" i="10"/>
  <c r="H185" i="10"/>
  <c r="G186" i="10"/>
  <c r="H186" i="10"/>
  <c r="G187" i="10"/>
  <c r="H187" i="10"/>
  <c r="G188" i="10"/>
  <c r="H188" i="10"/>
  <c r="G189" i="10"/>
  <c r="H189" i="10"/>
  <c r="G190" i="10"/>
  <c r="H190" i="10"/>
  <c r="L11" i="7" l="1"/>
  <c r="R7" i="7"/>
  <c r="P7" i="7"/>
  <c r="Q7" i="7"/>
  <c r="K114" i="9"/>
  <c r="G119" i="2"/>
  <c r="F52" i="2"/>
  <c r="F63" i="2"/>
  <c r="F66" i="2" s="1"/>
  <c r="F68" i="2"/>
  <c r="F77" i="2"/>
  <c r="F70" i="2" s="1"/>
  <c r="E77" i="2"/>
  <c r="E75" i="2"/>
  <c r="E73" i="2"/>
  <c r="E70" i="2" s="1"/>
  <c r="E62" i="2"/>
  <c r="E61" i="2"/>
  <c r="E63" i="2" s="1"/>
  <c r="E66" i="2" s="1"/>
  <c r="E79" i="2" s="1"/>
  <c r="E55" i="2"/>
  <c r="E53" i="2"/>
  <c r="E49" i="2" s="1"/>
  <c r="E52" i="2"/>
  <c r="E47" i="2"/>
  <c r="E45" i="2"/>
  <c r="E44" i="2"/>
  <c r="E42" i="2" s="1"/>
  <c r="E43" i="2"/>
  <c r="E30" i="2"/>
  <c r="E27" i="2"/>
  <c r="E26" i="2"/>
  <c r="E20" i="2"/>
  <c r="E16" i="2"/>
  <c r="E11" i="2"/>
  <c r="E9" i="2"/>
  <c r="E12" i="2" s="1"/>
  <c r="E22" i="2" s="1"/>
  <c r="E29" i="2" s="1"/>
  <c r="E32" i="2" s="1"/>
  <c r="E40" i="2" s="1"/>
  <c r="E37" i="2" s="1"/>
  <c r="E57" i="2" s="1"/>
  <c r="E80" i="2" s="1"/>
  <c r="E4" i="2"/>
  <c r="E3" i="2"/>
  <c r="E2" i="2"/>
  <c r="F79" i="2" l="1"/>
  <c r="F26" i="2"/>
  <c r="F4" i="2"/>
  <c r="F27" i="2"/>
  <c r="F25" i="2"/>
  <c r="F17" i="2"/>
  <c r="M44" i="8" l="1"/>
  <c r="M45" i="8"/>
  <c r="M46" i="8"/>
  <c r="M47" i="8"/>
  <c r="M48" i="8"/>
  <c r="M49" i="8"/>
  <c r="M50" i="8"/>
  <c r="M43" i="8"/>
  <c r="E23" i="7"/>
  <c r="R13" i="23"/>
  <c r="G13" i="23"/>
  <c r="H13" i="23"/>
  <c r="I13" i="23"/>
  <c r="J13" i="23"/>
  <c r="K13" i="23"/>
  <c r="L13" i="23"/>
  <c r="M13" i="23"/>
  <c r="N13" i="23"/>
  <c r="O13" i="23"/>
  <c r="P13" i="23"/>
  <c r="H72" i="2"/>
  <c r="I72" i="2" s="1"/>
  <c r="J72" i="2" s="1"/>
  <c r="K72" i="2" s="1"/>
  <c r="L72" i="2" s="1"/>
  <c r="M72" i="2" s="1"/>
  <c r="N72" i="2" s="1"/>
  <c r="O72" i="2" s="1"/>
  <c r="P72" i="2" s="1"/>
  <c r="Q72" i="2" s="1"/>
  <c r="R72" i="2" s="1"/>
  <c r="S72" i="2" s="1"/>
  <c r="C22" i="1" l="1"/>
  <c r="U27" i="10"/>
  <c r="U177" i="10"/>
  <c r="U178" i="10"/>
  <c r="U179" i="10"/>
  <c r="U180" i="10"/>
  <c r="U181" i="10"/>
  <c r="U182" i="10"/>
  <c r="U330" i="10"/>
  <c r="U331" i="10"/>
  <c r="U332" i="10"/>
  <c r="U333" i="10"/>
  <c r="U334" i="10"/>
  <c r="U335" i="10"/>
  <c r="S112" i="2"/>
  <c r="I105" i="1" l="1"/>
  <c r="D110" i="10"/>
  <c r="I204" i="10" s="1"/>
  <c r="E110" i="10"/>
  <c r="D111" i="10"/>
  <c r="E111" i="10"/>
  <c r="D112" i="10"/>
  <c r="E112" i="10"/>
  <c r="D113" i="10"/>
  <c r="E113" i="10"/>
  <c r="E114" i="10"/>
  <c r="D115" i="10"/>
  <c r="E115" i="10"/>
  <c r="C322" i="10"/>
  <c r="C330" i="10" s="1"/>
  <c r="C323" i="10"/>
  <c r="C331" i="10" s="1"/>
  <c r="C324" i="10"/>
  <c r="C332" i="10" s="1"/>
  <c r="C326" i="10"/>
  <c r="C334" i="10" s="1"/>
  <c r="B327" i="10"/>
  <c r="B335" i="10" s="1"/>
  <c r="F186" i="10"/>
  <c r="F187" i="10"/>
  <c r="F188" i="10"/>
  <c r="F189" i="10"/>
  <c r="F190" i="10"/>
  <c r="I177" i="10"/>
  <c r="J177" i="10"/>
  <c r="K177" i="10"/>
  <c r="L177" i="10"/>
  <c r="M177" i="10"/>
  <c r="N177" i="10"/>
  <c r="O177" i="10"/>
  <c r="P177" i="10"/>
  <c r="Q177" i="10"/>
  <c r="R177" i="10"/>
  <c r="S177" i="10"/>
  <c r="T177" i="10"/>
  <c r="I178" i="10"/>
  <c r="J178" i="10"/>
  <c r="K178" i="10"/>
  <c r="L178" i="10"/>
  <c r="M178" i="10"/>
  <c r="N178" i="10"/>
  <c r="O178" i="10"/>
  <c r="P178" i="10"/>
  <c r="Q178" i="10"/>
  <c r="R178" i="10"/>
  <c r="S178" i="10"/>
  <c r="T178" i="10"/>
  <c r="I179" i="10"/>
  <c r="J179" i="10"/>
  <c r="K179" i="10"/>
  <c r="L179" i="10"/>
  <c r="M179" i="10"/>
  <c r="N179" i="10"/>
  <c r="O179" i="10"/>
  <c r="P179" i="10"/>
  <c r="Q179" i="10"/>
  <c r="R179" i="10"/>
  <c r="S179" i="10"/>
  <c r="T179" i="10"/>
  <c r="I180" i="10"/>
  <c r="J180" i="10"/>
  <c r="K180" i="10"/>
  <c r="L180" i="10"/>
  <c r="M180" i="10"/>
  <c r="N180" i="10"/>
  <c r="O180" i="10"/>
  <c r="P180" i="10"/>
  <c r="Q180" i="10"/>
  <c r="R180" i="10"/>
  <c r="S180" i="10"/>
  <c r="T180" i="10"/>
  <c r="I181" i="10"/>
  <c r="J181" i="10"/>
  <c r="K181" i="10"/>
  <c r="L181" i="10"/>
  <c r="M181" i="10"/>
  <c r="N181" i="10"/>
  <c r="O181" i="10"/>
  <c r="P181" i="10"/>
  <c r="Q181" i="10"/>
  <c r="R181" i="10"/>
  <c r="S181" i="10"/>
  <c r="T181" i="10"/>
  <c r="I182" i="10"/>
  <c r="J182" i="10"/>
  <c r="K182" i="10"/>
  <c r="L182" i="10"/>
  <c r="M182" i="10"/>
  <c r="N182" i="10"/>
  <c r="O182" i="10"/>
  <c r="P182" i="10"/>
  <c r="Q182" i="10"/>
  <c r="R182" i="10"/>
  <c r="S182" i="10"/>
  <c r="T182" i="10"/>
  <c r="C111" i="10"/>
  <c r="C112" i="10"/>
  <c r="C113" i="10"/>
  <c r="C115" i="10"/>
  <c r="C110" i="10"/>
  <c r="E116" i="10" l="1"/>
  <c r="C23" i="1"/>
  <c r="B94" i="10" l="1"/>
  <c r="D114" i="10" l="1"/>
  <c r="C114" i="10"/>
  <c r="I199" i="10" s="1"/>
  <c r="D116" i="10" l="1"/>
  <c r="I208" i="10"/>
  <c r="AD66" i="1"/>
  <c r="I26" i="10"/>
  <c r="H26" i="10"/>
  <c r="B112" i="1" l="1"/>
  <c r="F16" i="2" l="1"/>
  <c r="D52" i="2"/>
  <c r="H73" i="2"/>
  <c r="I73" i="2" s="1"/>
  <c r="J73" i="2" s="1"/>
  <c r="K73" i="2" s="1"/>
  <c r="L73" i="2" s="1"/>
  <c r="M73" i="2" s="1"/>
  <c r="N73" i="2" s="1"/>
  <c r="O73" i="2" s="1"/>
  <c r="P73" i="2" s="1"/>
  <c r="Q73" i="2" s="1"/>
  <c r="R73" i="2" s="1"/>
  <c r="S73" i="2" s="1"/>
  <c r="D61" i="2"/>
  <c r="H89" i="9" s="1"/>
  <c r="D62" i="2"/>
  <c r="H90" i="9" s="1"/>
  <c r="D75" i="2"/>
  <c r="D73" i="2"/>
  <c r="I90" i="9"/>
  <c r="H61" i="2"/>
  <c r="I61" i="2" s="1"/>
  <c r="J61" i="2" s="1"/>
  <c r="K61" i="2" s="1"/>
  <c r="L61" i="2" s="1"/>
  <c r="M61" i="2" s="1"/>
  <c r="N61" i="2" s="1"/>
  <c r="O61" i="2" s="1"/>
  <c r="P61" i="2" s="1"/>
  <c r="Q61" i="2" s="1"/>
  <c r="R61" i="2" s="1"/>
  <c r="S61" i="2" s="1"/>
  <c r="H53" i="2"/>
  <c r="I53" i="2" s="1"/>
  <c r="J53" i="2" s="1"/>
  <c r="K53" i="2" s="1"/>
  <c r="L53" i="2" s="1"/>
  <c r="M53" i="2" s="1"/>
  <c r="N53" i="2" s="1"/>
  <c r="O53" i="2" s="1"/>
  <c r="P53" i="2" s="1"/>
  <c r="Q53" i="2" s="1"/>
  <c r="R95" i="2" s="1"/>
  <c r="D53" i="2"/>
  <c r="D47" i="2"/>
  <c r="D44" i="2"/>
  <c r="D43" i="2"/>
  <c r="D26" i="2"/>
  <c r="D27" i="2" s="1"/>
  <c r="D11" i="2"/>
  <c r="J75" i="1"/>
  <c r="J185" i="10" s="1"/>
  <c r="K75" i="1"/>
  <c r="K185" i="10" s="1"/>
  <c r="L75" i="1"/>
  <c r="L185" i="10" s="1"/>
  <c r="M75" i="1"/>
  <c r="M185" i="10" s="1"/>
  <c r="N75" i="1"/>
  <c r="N185" i="10" s="1"/>
  <c r="O75" i="1"/>
  <c r="O185" i="10" s="1"/>
  <c r="P75" i="1"/>
  <c r="P185" i="10" s="1"/>
  <c r="Q75" i="1"/>
  <c r="Q185" i="10" s="1"/>
  <c r="R75" i="1"/>
  <c r="R185" i="10" s="1"/>
  <c r="S75" i="1"/>
  <c r="S185" i="10" s="1"/>
  <c r="T75" i="1"/>
  <c r="T185" i="10" s="1"/>
  <c r="U75" i="1"/>
  <c r="U185" i="10" s="1"/>
  <c r="V75" i="1"/>
  <c r="W75" i="1"/>
  <c r="X75" i="1"/>
  <c r="Y75" i="1"/>
  <c r="Z75" i="1"/>
  <c r="AA75" i="1"/>
  <c r="AB75" i="1"/>
  <c r="AC75" i="1"/>
  <c r="AD75" i="1"/>
  <c r="AE75" i="1"/>
  <c r="AF75" i="1"/>
  <c r="AG75" i="1"/>
  <c r="AH75" i="1"/>
  <c r="AI75" i="1"/>
  <c r="AJ75" i="1"/>
  <c r="AK75" i="1"/>
  <c r="AL75" i="1"/>
  <c r="J76" i="1"/>
  <c r="J186" i="10" s="1"/>
  <c r="K76" i="1"/>
  <c r="K186" i="10" s="1"/>
  <c r="L76" i="1"/>
  <c r="L186" i="10" s="1"/>
  <c r="M76" i="1"/>
  <c r="M186" i="10" s="1"/>
  <c r="N76" i="1"/>
  <c r="N186" i="10" s="1"/>
  <c r="O76" i="1"/>
  <c r="O186" i="10" s="1"/>
  <c r="P76" i="1"/>
  <c r="P186" i="10" s="1"/>
  <c r="Q76" i="1"/>
  <c r="Q186" i="10" s="1"/>
  <c r="R76" i="1"/>
  <c r="R186" i="10" s="1"/>
  <c r="S76" i="1"/>
  <c r="S186" i="10" s="1"/>
  <c r="T76" i="1"/>
  <c r="T186" i="10" s="1"/>
  <c r="U76" i="1"/>
  <c r="U186" i="10" s="1"/>
  <c r="V76" i="1"/>
  <c r="W76" i="1"/>
  <c r="X76" i="1"/>
  <c r="Y76" i="1"/>
  <c r="Z76" i="1"/>
  <c r="AA76" i="1"/>
  <c r="AB76" i="1"/>
  <c r="AC76" i="1"/>
  <c r="AD76" i="1"/>
  <c r="AE76" i="1"/>
  <c r="AF76" i="1"/>
  <c r="AG76" i="1"/>
  <c r="AH76" i="1"/>
  <c r="AI76" i="1"/>
  <c r="AJ76" i="1"/>
  <c r="AK76" i="1"/>
  <c r="AL76" i="1"/>
  <c r="J77" i="1"/>
  <c r="J187" i="10" s="1"/>
  <c r="K77" i="1"/>
  <c r="K187" i="10" s="1"/>
  <c r="L77" i="1"/>
  <c r="L187" i="10" s="1"/>
  <c r="M77" i="1"/>
  <c r="M187" i="10" s="1"/>
  <c r="N77" i="1"/>
  <c r="N187" i="10" s="1"/>
  <c r="O77" i="1"/>
  <c r="O187" i="10" s="1"/>
  <c r="P77" i="1"/>
  <c r="P187" i="10" s="1"/>
  <c r="Q77" i="1"/>
  <c r="Q187" i="10" s="1"/>
  <c r="R77" i="1"/>
  <c r="R187" i="10" s="1"/>
  <c r="S77" i="1"/>
  <c r="S187" i="10" s="1"/>
  <c r="T77" i="1"/>
  <c r="T187" i="10" s="1"/>
  <c r="U77" i="1"/>
  <c r="U187" i="10" s="1"/>
  <c r="V77" i="1"/>
  <c r="W77" i="1"/>
  <c r="X77" i="1"/>
  <c r="Y77" i="1"/>
  <c r="Z77" i="1"/>
  <c r="AA77" i="1"/>
  <c r="AB77" i="1"/>
  <c r="AC77" i="1"/>
  <c r="AD77" i="1"/>
  <c r="AE77" i="1"/>
  <c r="AF77" i="1"/>
  <c r="AG77" i="1"/>
  <c r="AH77" i="1"/>
  <c r="AI77" i="1"/>
  <c r="AJ77" i="1"/>
  <c r="AK77" i="1"/>
  <c r="AL77" i="1"/>
  <c r="J78" i="1"/>
  <c r="J188" i="10" s="1"/>
  <c r="K78" i="1"/>
  <c r="K188" i="10" s="1"/>
  <c r="L78" i="1"/>
  <c r="L188" i="10" s="1"/>
  <c r="M78" i="1"/>
  <c r="M188" i="10" s="1"/>
  <c r="N78" i="1"/>
  <c r="N188" i="10" s="1"/>
  <c r="O78" i="1"/>
  <c r="O188" i="10" s="1"/>
  <c r="P78" i="1"/>
  <c r="P188" i="10" s="1"/>
  <c r="Q78" i="1"/>
  <c r="Q188" i="10" s="1"/>
  <c r="R78" i="1"/>
  <c r="R188" i="10" s="1"/>
  <c r="S78" i="1"/>
  <c r="S188" i="10" s="1"/>
  <c r="T78" i="1"/>
  <c r="T188" i="10" s="1"/>
  <c r="U78" i="1"/>
  <c r="U188" i="10" s="1"/>
  <c r="V78" i="1"/>
  <c r="W78" i="1"/>
  <c r="X78" i="1"/>
  <c r="Y78" i="1"/>
  <c r="Z78" i="1"/>
  <c r="AA78" i="1"/>
  <c r="AB78" i="1"/>
  <c r="AC78" i="1"/>
  <c r="AD78" i="1"/>
  <c r="AE78" i="1"/>
  <c r="AF78" i="1"/>
  <c r="AG78" i="1"/>
  <c r="AH78" i="1"/>
  <c r="AI78" i="1"/>
  <c r="AJ78" i="1"/>
  <c r="AK78" i="1"/>
  <c r="AL78" i="1"/>
  <c r="J79" i="1"/>
  <c r="J189" i="10" s="1"/>
  <c r="K79" i="1"/>
  <c r="K189" i="10" s="1"/>
  <c r="L79" i="1"/>
  <c r="L189" i="10" s="1"/>
  <c r="M79" i="1"/>
  <c r="M189" i="10" s="1"/>
  <c r="N79" i="1"/>
  <c r="N189" i="10" s="1"/>
  <c r="O79" i="1"/>
  <c r="O189" i="10" s="1"/>
  <c r="P79" i="1"/>
  <c r="P189" i="10" s="1"/>
  <c r="Q79" i="1"/>
  <c r="Q189" i="10" s="1"/>
  <c r="R79" i="1"/>
  <c r="R189" i="10" s="1"/>
  <c r="S79" i="1"/>
  <c r="S189" i="10" s="1"/>
  <c r="T79" i="1"/>
  <c r="T189" i="10" s="1"/>
  <c r="U79" i="1"/>
  <c r="U189" i="10" s="1"/>
  <c r="V79" i="1"/>
  <c r="W79" i="1"/>
  <c r="X79" i="1"/>
  <c r="Y79" i="1"/>
  <c r="Z79" i="1"/>
  <c r="AA79" i="1"/>
  <c r="AB79" i="1"/>
  <c r="AC79" i="1"/>
  <c r="AD79" i="1"/>
  <c r="AE79" i="1"/>
  <c r="AF79" i="1"/>
  <c r="AG79" i="1"/>
  <c r="AH79" i="1"/>
  <c r="AI79" i="1"/>
  <c r="AJ79" i="1"/>
  <c r="AK79" i="1"/>
  <c r="AL79" i="1"/>
  <c r="J80" i="1"/>
  <c r="J190" i="10" s="1"/>
  <c r="K80" i="1"/>
  <c r="K190" i="10" s="1"/>
  <c r="L80" i="1"/>
  <c r="L190" i="10" s="1"/>
  <c r="M80" i="1"/>
  <c r="M190" i="10" s="1"/>
  <c r="N80" i="1"/>
  <c r="N190" i="10" s="1"/>
  <c r="O80" i="1"/>
  <c r="O190" i="10" s="1"/>
  <c r="P80" i="1"/>
  <c r="P190" i="10" s="1"/>
  <c r="Q80" i="1"/>
  <c r="Q190" i="10" s="1"/>
  <c r="R80" i="1"/>
  <c r="R190" i="10" s="1"/>
  <c r="S80" i="1"/>
  <c r="S190" i="10" s="1"/>
  <c r="T80" i="1"/>
  <c r="T190" i="10" s="1"/>
  <c r="U80" i="1"/>
  <c r="U190" i="10" s="1"/>
  <c r="V80" i="1"/>
  <c r="W80" i="1"/>
  <c r="X80" i="1"/>
  <c r="Y80" i="1"/>
  <c r="Z80" i="1"/>
  <c r="AA80" i="1"/>
  <c r="AB80" i="1"/>
  <c r="AC80" i="1"/>
  <c r="AD80" i="1"/>
  <c r="AE80" i="1"/>
  <c r="AF80" i="1"/>
  <c r="AG80" i="1"/>
  <c r="AH80" i="1"/>
  <c r="AI80" i="1"/>
  <c r="AJ80" i="1"/>
  <c r="AK80" i="1"/>
  <c r="AL80" i="1"/>
  <c r="I76" i="1"/>
  <c r="I186" i="10" s="1"/>
  <c r="I77" i="1"/>
  <c r="I187" i="10" s="1"/>
  <c r="I78" i="1"/>
  <c r="I188" i="10" s="1"/>
  <c r="I79" i="1"/>
  <c r="I189" i="10" s="1"/>
  <c r="I80" i="1"/>
  <c r="I190" i="10" s="1"/>
  <c r="I75" i="1"/>
  <c r="I185" i="10" s="1"/>
  <c r="D9" i="2"/>
  <c r="D20" i="2"/>
  <c r="D37" i="2"/>
  <c r="G28" i="10"/>
  <c r="D17" i="10"/>
  <c r="E17" i="10"/>
  <c r="F17" i="10"/>
  <c r="C17" i="10"/>
  <c r="D18" i="10"/>
  <c r="E18" i="10"/>
  <c r="F18" i="10"/>
  <c r="D19" i="10"/>
  <c r="E19" i="10"/>
  <c r="F19" i="10"/>
  <c r="D20" i="10"/>
  <c r="E20" i="10"/>
  <c r="F20" i="10"/>
  <c r="D21" i="10"/>
  <c r="E21" i="10"/>
  <c r="F21" i="10"/>
  <c r="D22" i="10"/>
  <c r="E22" i="10"/>
  <c r="F22" i="10"/>
  <c r="D23" i="10"/>
  <c r="E23" i="10"/>
  <c r="F23" i="10"/>
  <c r="G5" i="10"/>
  <c r="G7" i="10"/>
  <c r="E7" i="10"/>
  <c r="D7" i="10"/>
  <c r="E5" i="10"/>
  <c r="D5" i="10"/>
  <c r="F5" i="10"/>
  <c r="H5" i="10"/>
  <c r="F6" i="10"/>
  <c r="H6" i="10"/>
  <c r="F7" i="10"/>
  <c r="C321" i="10" s="1"/>
  <c r="H7" i="10"/>
  <c r="C329" i="10" s="1"/>
  <c r="I89" i="9" l="1"/>
  <c r="D70" i="2"/>
  <c r="D63" i="2"/>
  <c r="D42" i="2"/>
  <c r="D49" i="2"/>
  <c r="D12" i="2"/>
  <c r="D22" i="2" s="1"/>
  <c r="D29" i="2" s="1"/>
  <c r="D66" i="2" l="1"/>
  <c r="D79" i="2" s="1"/>
  <c r="H91" i="9"/>
  <c r="D57" i="2"/>
  <c r="C20" i="1" l="1"/>
  <c r="C8" i="1"/>
  <c r="H13" i="1"/>
  <c r="H12" i="1"/>
  <c r="C143" i="1" l="1"/>
  <c r="F178" i="10" l="1"/>
  <c r="F179" i="10"/>
  <c r="F180" i="10"/>
  <c r="F181" i="10"/>
  <c r="F182" i="10"/>
  <c r="J125" i="10"/>
  <c r="J124" i="10"/>
  <c r="J123" i="10"/>
  <c r="J122" i="10"/>
  <c r="J121" i="10"/>
  <c r="J120" i="10"/>
  <c r="G125" i="10"/>
  <c r="G124" i="10"/>
  <c r="G123" i="10"/>
  <c r="G122" i="10"/>
  <c r="G121" i="10"/>
  <c r="G120" i="10"/>
  <c r="D122" i="10"/>
  <c r="D123" i="10"/>
  <c r="D124" i="10"/>
  <c r="D125" i="10"/>
  <c r="D121" i="10"/>
  <c r="D120" i="10"/>
  <c r="C20" i="10" l="1"/>
  <c r="H82" i="9" l="1"/>
  <c r="H83" i="9"/>
  <c r="H81" i="9"/>
  <c r="F1" i="23" l="1"/>
  <c r="E2" i="23"/>
  <c r="F2" i="23" l="1"/>
  <c r="G1" i="23"/>
  <c r="G7" i="23" s="1"/>
  <c r="G2" i="23" l="1"/>
  <c r="H1" i="23"/>
  <c r="H7" i="23" s="1"/>
  <c r="I1" i="23" l="1"/>
  <c r="I7" i="23" s="1"/>
  <c r="H2" i="23"/>
  <c r="I2" i="23" l="1"/>
  <c r="J1" i="23"/>
  <c r="J7" i="23" s="1"/>
  <c r="J2" i="23" l="1"/>
  <c r="K1" i="23"/>
  <c r="K7" i="23" s="1"/>
  <c r="L1" i="23" l="1"/>
  <c r="L7" i="23" s="1"/>
  <c r="K2" i="23"/>
  <c r="M1" i="23" l="1"/>
  <c r="M7" i="23" s="1"/>
  <c r="L2" i="23"/>
  <c r="N1" i="23" l="1"/>
  <c r="N7" i="23" s="1"/>
  <c r="M2" i="23"/>
  <c r="N2" i="23" l="1"/>
  <c r="O1" i="23"/>
  <c r="O7" i="23" s="1"/>
  <c r="O2" i="23" l="1"/>
  <c r="P1" i="23"/>
  <c r="P7" i="23" s="1"/>
  <c r="Q1" i="23" l="1"/>
  <c r="P2" i="23"/>
  <c r="Q7" i="23" l="1"/>
  <c r="R1" i="23"/>
  <c r="Q2" i="23"/>
  <c r="R2" i="23" l="1"/>
  <c r="R7" i="23"/>
  <c r="D26" i="7"/>
  <c r="J106" i="1" l="1"/>
  <c r="K106" i="1" s="1"/>
  <c r="L106" i="1" s="1"/>
  <c r="M106" i="1" s="1"/>
  <c r="N106" i="1" s="1"/>
  <c r="O106" i="1" s="1"/>
  <c r="P106" i="1" s="1"/>
  <c r="Q106" i="1" s="1"/>
  <c r="R106" i="1" s="1"/>
  <c r="S106" i="1" s="1"/>
  <c r="T106" i="1" s="1"/>
  <c r="U106" i="1" s="1"/>
  <c r="V106" i="1" s="1"/>
  <c r="W106" i="1" s="1"/>
  <c r="X106" i="1" s="1"/>
  <c r="Y106" i="1" s="1"/>
  <c r="Z106" i="1" s="1"/>
  <c r="AA106" i="1" s="1"/>
  <c r="AB106" i="1" s="1"/>
  <c r="AC106" i="1" s="1"/>
  <c r="J105" i="1"/>
  <c r="K105" i="1" s="1"/>
  <c r="L105" i="1" s="1"/>
  <c r="M105" i="1" s="1"/>
  <c r="N105" i="1" s="1"/>
  <c r="O105" i="1" s="1"/>
  <c r="P105" i="1" s="1"/>
  <c r="Q105" i="1" s="1"/>
  <c r="R105" i="1" s="1"/>
  <c r="S105" i="1" s="1"/>
  <c r="T105" i="1" s="1"/>
  <c r="U105" i="1" s="1"/>
  <c r="V105" i="1" s="1"/>
  <c r="W105" i="1" s="1"/>
  <c r="X105" i="1" s="1"/>
  <c r="Y105" i="1" s="1"/>
  <c r="Z105" i="1" s="1"/>
  <c r="AA105" i="1" s="1"/>
  <c r="AB105" i="1" s="1"/>
  <c r="AC105" i="1" s="1"/>
  <c r="C28" i="10" l="1"/>
  <c r="C19" i="10"/>
  <c r="C21" i="10"/>
  <c r="C22" i="10"/>
  <c r="C23" i="10"/>
  <c r="C18" i="10"/>
  <c r="D13" i="10"/>
  <c r="D14" i="10"/>
  <c r="D15" i="10"/>
  <c r="D12" i="10"/>
  <c r="C13" i="10"/>
  <c r="C15" i="10"/>
  <c r="C12" i="10"/>
  <c r="C11" i="10"/>
  <c r="B17" i="2" l="1"/>
  <c r="G29" i="10" l="1"/>
  <c r="F29" i="10"/>
  <c r="B1" i="1" l="1"/>
  <c r="F185" i="10" l="1"/>
  <c r="F177" i="10"/>
  <c r="I326" i="10" l="1"/>
  <c r="I316" i="10"/>
  <c r="I317" i="10"/>
  <c r="I324" i="10"/>
  <c r="I315" i="10"/>
  <c r="I325" i="10"/>
  <c r="I323" i="10"/>
  <c r="I318" i="10"/>
  <c r="J209" i="10" l="1"/>
  <c r="K209" i="10" s="1"/>
  <c r="J326" i="10"/>
  <c r="I282" i="10"/>
  <c r="I269" i="10"/>
  <c r="I253" i="10"/>
  <c r="I261" i="10"/>
  <c r="J206" i="10"/>
  <c r="I246" i="10"/>
  <c r="I235" i="10"/>
  <c r="J199" i="10"/>
  <c r="J317" i="10" s="1"/>
  <c r="I244" i="10"/>
  <c r="I217" i="10"/>
  <c r="I225" i="10"/>
  <c r="J197" i="10"/>
  <c r="I233" i="10"/>
  <c r="J208" i="10"/>
  <c r="J325" i="10" s="1"/>
  <c r="I283" i="10"/>
  <c r="I245" i="10"/>
  <c r="I226" i="10"/>
  <c r="J198" i="10"/>
  <c r="J316" i="10" s="1"/>
  <c r="I234" i="10"/>
  <c r="I218" i="10"/>
  <c r="I281" i="10"/>
  <c r="J205" i="10"/>
  <c r="J323" i="10" s="1"/>
  <c r="I247" i="10"/>
  <c r="I236" i="10"/>
  <c r="J200" i="10"/>
  <c r="J318" i="10" s="1"/>
  <c r="J196" i="10"/>
  <c r="J315" i="10" s="1"/>
  <c r="I243" i="10"/>
  <c r="J207" i="10"/>
  <c r="J324" i="10" s="1"/>
  <c r="I254" i="10"/>
  <c r="L209" i="10" l="1"/>
  <c r="K326" i="10"/>
  <c r="J247" i="10"/>
  <c r="J236" i="10"/>
  <c r="K200" i="10"/>
  <c r="K318" i="10" s="1"/>
  <c r="J244" i="10"/>
  <c r="J225" i="10"/>
  <c r="J233" i="10"/>
  <c r="J217" i="10"/>
  <c r="K197" i="10"/>
  <c r="J246" i="10"/>
  <c r="J235" i="10"/>
  <c r="K199" i="10"/>
  <c r="K317" i="10" s="1"/>
  <c r="K207" i="10"/>
  <c r="K324" i="10" s="1"/>
  <c r="J254" i="10"/>
  <c r="J283" i="10"/>
  <c r="K208" i="10"/>
  <c r="K325" i="10" s="1"/>
  <c r="J282" i="10"/>
  <c r="J261" i="10"/>
  <c r="K206" i="10"/>
  <c r="J253" i="10"/>
  <c r="J269" i="10"/>
  <c r="K196" i="10"/>
  <c r="K315" i="10" s="1"/>
  <c r="J243" i="10"/>
  <c r="K205" i="10"/>
  <c r="K323" i="10" s="1"/>
  <c r="J281" i="10"/>
  <c r="J245" i="10"/>
  <c r="J218" i="10"/>
  <c r="K198" i="10"/>
  <c r="K316" i="10" s="1"/>
  <c r="J226" i="10"/>
  <c r="J234" i="10"/>
  <c r="M209" i="10" l="1"/>
  <c r="L326" i="10"/>
  <c r="K282" i="10"/>
  <c r="K261" i="10"/>
  <c r="K269" i="10"/>
  <c r="L206" i="10"/>
  <c r="K253" i="10"/>
  <c r="K247" i="10"/>
  <c r="K236" i="10"/>
  <c r="L200" i="10"/>
  <c r="L318" i="10" s="1"/>
  <c r="L196" i="10"/>
  <c r="L315" i="10" s="1"/>
  <c r="K243" i="10"/>
  <c r="K245" i="10"/>
  <c r="K226" i="10"/>
  <c r="K218" i="10"/>
  <c r="K234" i="10"/>
  <c r="L198" i="10"/>
  <c r="L316" i="10" s="1"/>
  <c r="K281" i="10"/>
  <c r="L205" i="10"/>
  <c r="L323" i="10" s="1"/>
  <c r="K283" i="10"/>
  <c r="L208" i="10"/>
  <c r="L325" i="10" s="1"/>
  <c r="L207" i="10"/>
  <c r="L324" i="10" s="1"/>
  <c r="K254" i="10"/>
  <c r="K244" i="10"/>
  <c r="K233" i="10"/>
  <c r="K225" i="10"/>
  <c r="K217" i="10"/>
  <c r="L197" i="10"/>
  <c r="K246" i="10"/>
  <c r="L199" i="10"/>
  <c r="L317" i="10" s="1"/>
  <c r="K235" i="10"/>
  <c r="N209" i="10" l="1"/>
  <c r="M326" i="10"/>
  <c r="L244" i="10"/>
  <c r="M197" i="10"/>
  <c r="L217" i="10"/>
  <c r="L233" i="10"/>
  <c r="L225" i="10"/>
  <c r="L246" i="10"/>
  <c r="L235" i="10"/>
  <c r="M199" i="10"/>
  <c r="M317" i="10" s="1"/>
  <c r="M196" i="10"/>
  <c r="M315" i="10" s="1"/>
  <c r="L243" i="10"/>
  <c r="M207" i="10"/>
  <c r="M324" i="10" s="1"/>
  <c r="L254" i="10"/>
  <c r="L281" i="10"/>
  <c r="M205" i="10"/>
  <c r="M323" i="10" s="1"/>
  <c r="L247" i="10"/>
  <c r="M200" i="10"/>
  <c r="M318" i="10" s="1"/>
  <c r="L236" i="10"/>
  <c r="L282" i="10"/>
  <c r="M206" i="10"/>
  <c r="L269" i="10"/>
  <c r="L253" i="10"/>
  <c r="L261" i="10"/>
  <c r="L283" i="10"/>
  <c r="M208" i="10"/>
  <c r="M325" i="10" s="1"/>
  <c r="L245" i="10"/>
  <c r="M198" i="10"/>
  <c r="M316" i="10" s="1"/>
  <c r="L218" i="10"/>
  <c r="L234" i="10"/>
  <c r="L226" i="10"/>
  <c r="O209" i="10" l="1"/>
  <c r="N326" i="10"/>
  <c r="M245" i="10"/>
  <c r="M226" i="10"/>
  <c r="M218" i="10"/>
  <c r="M234" i="10"/>
  <c r="N198" i="10"/>
  <c r="N316" i="10" s="1"/>
  <c r="M269" i="10"/>
  <c r="N206" i="10"/>
  <c r="M282" i="10"/>
  <c r="M261" i="10"/>
  <c r="M253" i="10"/>
  <c r="N207" i="10"/>
  <c r="N324" i="10" s="1"/>
  <c r="M254" i="10"/>
  <c r="N196" i="10"/>
  <c r="N315" i="10" s="1"/>
  <c r="M243" i="10"/>
  <c r="M246" i="10"/>
  <c r="N199" i="10"/>
  <c r="N317" i="10" s="1"/>
  <c r="M235" i="10"/>
  <c r="N205" i="10"/>
  <c r="N323" i="10" s="1"/>
  <c r="M281" i="10"/>
  <c r="M244" i="10"/>
  <c r="M217" i="10"/>
  <c r="N197" i="10"/>
  <c r="M225" i="10"/>
  <c r="M233" i="10"/>
  <c r="M283" i="10"/>
  <c r="N208" i="10"/>
  <c r="N325" i="10" s="1"/>
  <c r="M247" i="10"/>
  <c r="M236" i="10"/>
  <c r="N200" i="10"/>
  <c r="N318" i="10" s="1"/>
  <c r="P209" i="10" l="1"/>
  <c r="O326" i="10"/>
  <c r="N247" i="10"/>
  <c r="O200" i="10"/>
  <c r="O318" i="10" s="1"/>
  <c r="N236" i="10"/>
  <c r="N244" i="10"/>
  <c r="O197" i="10"/>
  <c r="N225" i="10"/>
  <c r="N233" i="10"/>
  <c r="N217" i="10"/>
  <c r="N246" i="10"/>
  <c r="N235" i="10"/>
  <c r="O199" i="10"/>
  <c r="O317" i="10" s="1"/>
  <c r="O207" i="10"/>
  <c r="O324" i="10" s="1"/>
  <c r="N254" i="10"/>
  <c r="O206" i="10"/>
  <c r="N253" i="10"/>
  <c r="N282" i="10"/>
  <c r="N269" i="10"/>
  <c r="N261" i="10"/>
  <c r="O205" i="10"/>
  <c r="O323" i="10" s="1"/>
  <c r="N281" i="10"/>
  <c r="O208" i="10"/>
  <c r="O325" i="10" s="1"/>
  <c r="N283" i="10"/>
  <c r="O196" i="10"/>
  <c r="O315" i="10" s="1"/>
  <c r="N243" i="10"/>
  <c r="N245" i="10"/>
  <c r="O198" i="10"/>
  <c r="O316" i="10" s="1"/>
  <c r="N218" i="10"/>
  <c r="N234" i="10"/>
  <c r="N226" i="10"/>
  <c r="Q209" i="10" l="1"/>
  <c r="P326" i="10"/>
  <c r="O245" i="10"/>
  <c r="O234" i="10"/>
  <c r="O218" i="10"/>
  <c r="O226" i="10"/>
  <c r="P198" i="10"/>
  <c r="P316" i="10" s="1"/>
  <c r="P207" i="10"/>
  <c r="P324" i="10" s="1"/>
  <c r="O254" i="10"/>
  <c r="O246" i="10"/>
  <c r="P199" i="10"/>
  <c r="P317" i="10" s="1"/>
  <c r="O235" i="10"/>
  <c r="P205" i="10"/>
  <c r="P323" i="10" s="1"/>
  <c r="O281" i="10"/>
  <c r="O247" i="10"/>
  <c r="O236" i="10"/>
  <c r="P200" i="10"/>
  <c r="P318" i="10" s="1"/>
  <c r="P196" i="10"/>
  <c r="P315" i="10" s="1"/>
  <c r="O243" i="10"/>
  <c r="O283" i="10"/>
  <c r="P208" i="10"/>
  <c r="P325" i="10" s="1"/>
  <c r="O253" i="10"/>
  <c r="P206" i="10"/>
  <c r="O282" i="10"/>
  <c r="O269" i="10"/>
  <c r="O261" i="10"/>
  <c r="O244" i="10"/>
  <c r="O225" i="10"/>
  <c r="P197" i="10"/>
  <c r="O233" i="10"/>
  <c r="O217" i="10"/>
  <c r="R209" i="10" l="1"/>
  <c r="Q326" i="10"/>
  <c r="I331" i="10"/>
  <c r="P246" i="10"/>
  <c r="P235" i="10"/>
  <c r="Q199" i="10"/>
  <c r="Q317" i="10" s="1"/>
  <c r="Q196" i="10"/>
  <c r="Q315" i="10" s="1"/>
  <c r="P243" i="10"/>
  <c r="P244" i="10"/>
  <c r="Q197" i="10"/>
  <c r="P217" i="10"/>
  <c r="P225" i="10"/>
  <c r="P233" i="10"/>
  <c r="P247" i="10"/>
  <c r="Q200" i="10"/>
  <c r="Q318" i="10" s="1"/>
  <c r="P236" i="10"/>
  <c r="Q206" i="10"/>
  <c r="P269" i="10"/>
  <c r="P253" i="10"/>
  <c r="P261" i="10"/>
  <c r="P282" i="10"/>
  <c r="Q207" i="10"/>
  <c r="Q324" i="10" s="1"/>
  <c r="P254" i="10"/>
  <c r="Q208" i="10"/>
  <c r="Q325" i="10" s="1"/>
  <c r="P283" i="10"/>
  <c r="Q205" i="10"/>
  <c r="Q323" i="10" s="1"/>
  <c r="P281" i="10"/>
  <c r="P245" i="10"/>
  <c r="Q198" i="10"/>
  <c r="Q316" i="10" s="1"/>
  <c r="P218" i="10"/>
  <c r="P226" i="10"/>
  <c r="P234" i="10"/>
  <c r="S209" i="10" l="1"/>
  <c r="R326" i="10"/>
  <c r="I332" i="10"/>
  <c r="I333" i="10"/>
  <c r="Q245" i="10"/>
  <c r="Q226" i="10"/>
  <c r="Q218" i="10"/>
  <c r="Q234" i="10"/>
  <c r="R198" i="10"/>
  <c r="R316" i="10" s="1"/>
  <c r="R207" i="10"/>
  <c r="R324" i="10" s="1"/>
  <c r="Q254" i="10"/>
  <c r="Q253" i="10"/>
  <c r="R206" i="10"/>
  <c r="Q282" i="10"/>
  <c r="Q261" i="10"/>
  <c r="Q269" i="10"/>
  <c r="R196" i="10"/>
  <c r="R315" i="10" s="1"/>
  <c r="Q243" i="10"/>
  <c r="Q246" i="10"/>
  <c r="R199" i="10"/>
  <c r="R317" i="10" s="1"/>
  <c r="Q235" i="10"/>
  <c r="Q283" i="10"/>
  <c r="R208" i="10"/>
  <c r="R325" i="10" s="1"/>
  <c r="Q247" i="10"/>
  <c r="Q236" i="10"/>
  <c r="R200" i="10"/>
  <c r="R318" i="10" s="1"/>
  <c r="R205" i="10"/>
  <c r="R323" i="10" s="1"/>
  <c r="Q281" i="10"/>
  <c r="Q244" i="10"/>
  <c r="Q217" i="10"/>
  <c r="R197" i="10"/>
  <c r="Q233" i="10"/>
  <c r="Q225" i="10"/>
  <c r="J331" i="10"/>
  <c r="I334" i="10" l="1"/>
  <c r="T209" i="10"/>
  <c r="U209" i="10" s="1"/>
  <c r="S326" i="10"/>
  <c r="S196" i="10"/>
  <c r="S315" i="10" s="1"/>
  <c r="R243" i="10"/>
  <c r="R282" i="10"/>
  <c r="S206" i="10"/>
  <c r="R269" i="10"/>
  <c r="R261" i="10"/>
  <c r="R253" i="10"/>
  <c r="S208" i="10"/>
  <c r="S325" i="10" s="1"/>
  <c r="R283" i="10"/>
  <c r="R246" i="10"/>
  <c r="R235" i="10"/>
  <c r="S199" i="10"/>
  <c r="S317" i="10" s="1"/>
  <c r="R247" i="10"/>
  <c r="S200" i="10"/>
  <c r="S318" i="10" s="1"/>
  <c r="R236" i="10"/>
  <c r="S207" i="10"/>
  <c r="S324" i="10" s="1"/>
  <c r="R254" i="10"/>
  <c r="R244" i="10"/>
  <c r="S197" i="10"/>
  <c r="R233" i="10"/>
  <c r="R225" i="10"/>
  <c r="R217" i="10"/>
  <c r="S205" i="10"/>
  <c r="S323" i="10" s="1"/>
  <c r="R281" i="10"/>
  <c r="R245" i="10"/>
  <c r="S198" i="10"/>
  <c r="S316" i="10" s="1"/>
  <c r="R218" i="10"/>
  <c r="R226" i="10"/>
  <c r="R234" i="10"/>
  <c r="J332" i="10"/>
  <c r="J333" i="10"/>
  <c r="K331" i="10"/>
  <c r="U264" i="10" l="1"/>
  <c r="U272" i="10"/>
  <c r="U326" i="10"/>
  <c r="U256" i="10"/>
  <c r="T326" i="10"/>
  <c r="S245" i="10"/>
  <c r="S218" i="10"/>
  <c r="S226" i="10"/>
  <c r="T198" i="10"/>
  <c r="S234" i="10"/>
  <c r="S247" i="10"/>
  <c r="S236" i="10"/>
  <c r="T200" i="10"/>
  <c r="T208" i="10"/>
  <c r="S283" i="10"/>
  <c r="S253" i="10"/>
  <c r="S282" i="10"/>
  <c r="S269" i="10"/>
  <c r="S261" i="10"/>
  <c r="T206" i="10"/>
  <c r="U206" i="10" s="1"/>
  <c r="T207" i="10"/>
  <c r="S254" i="10"/>
  <c r="T205" i="10"/>
  <c r="S281" i="10"/>
  <c r="S244" i="10"/>
  <c r="S217" i="10"/>
  <c r="S225" i="10"/>
  <c r="S233" i="10"/>
  <c r="T197" i="10"/>
  <c r="U197" i="10" s="1"/>
  <c r="S246" i="10"/>
  <c r="T199" i="10"/>
  <c r="S235" i="10"/>
  <c r="T196" i="10"/>
  <c r="S243" i="10"/>
  <c r="K332" i="10"/>
  <c r="L331" i="10"/>
  <c r="K333" i="10"/>
  <c r="J334" i="10"/>
  <c r="T323" i="10" l="1"/>
  <c r="U205" i="10"/>
  <c r="T325" i="10"/>
  <c r="U208" i="10"/>
  <c r="U244" i="10"/>
  <c r="U233" i="10"/>
  <c r="U217" i="10"/>
  <c r="U225" i="10"/>
  <c r="U261" i="10"/>
  <c r="U253" i="10"/>
  <c r="U282" i="10"/>
  <c r="U269" i="10"/>
  <c r="T324" i="10"/>
  <c r="U207" i="10"/>
  <c r="T317" i="10"/>
  <c r="U199" i="10"/>
  <c r="T318" i="10"/>
  <c r="U200" i="10"/>
  <c r="T315" i="10"/>
  <c r="U196" i="10"/>
  <c r="T316" i="10"/>
  <c r="U198" i="10"/>
  <c r="T246" i="10"/>
  <c r="T235" i="10"/>
  <c r="T281" i="10"/>
  <c r="T282" i="10"/>
  <c r="T261" i="10"/>
  <c r="T269" i="10"/>
  <c r="T253" i="10"/>
  <c r="T247" i="10"/>
  <c r="T236" i="10"/>
  <c r="T245" i="10"/>
  <c r="T234" i="10"/>
  <c r="T226" i="10"/>
  <c r="T218" i="10"/>
  <c r="T243" i="10"/>
  <c r="T244" i="10"/>
  <c r="T225" i="10"/>
  <c r="T217" i="10"/>
  <c r="T233" i="10"/>
  <c r="T283" i="10"/>
  <c r="T254" i="10"/>
  <c r="K334" i="10"/>
  <c r="M331" i="10"/>
  <c r="L333" i="10"/>
  <c r="L332" i="10"/>
  <c r="U262" i="10" l="1"/>
  <c r="U254" i="10"/>
  <c r="U324" i="10"/>
  <c r="U270" i="10"/>
  <c r="U216" i="10"/>
  <c r="U315" i="10"/>
  <c r="U243" i="10"/>
  <c r="U224" i="10"/>
  <c r="U232" i="10"/>
  <c r="U271" i="10"/>
  <c r="U263" i="10"/>
  <c r="U255" i="10"/>
  <c r="U325" i="10"/>
  <c r="U283" i="10"/>
  <c r="U219" i="10"/>
  <c r="U227" i="10"/>
  <c r="U317" i="10"/>
  <c r="U235" i="10"/>
  <c r="U246" i="10"/>
  <c r="U236" i="10"/>
  <c r="U220" i="10"/>
  <c r="U318" i="10"/>
  <c r="U247" i="10"/>
  <c r="U228" i="10"/>
  <c r="U260" i="10"/>
  <c r="U268" i="10"/>
  <c r="U323" i="10"/>
  <c r="U281" i="10"/>
  <c r="U252" i="10"/>
  <c r="U245" i="10"/>
  <c r="U234" i="10"/>
  <c r="U226" i="10"/>
  <c r="U218" i="10"/>
  <c r="U316" i="10"/>
  <c r="M332" i="10"/>
  <c r="L334" i="10"/>
  <c r="N331" i="10"/>
  <c r="M333" i="10"/>
  <c r="N333" i="10" l="1"/>
  <c r="O331" i="10"/>
  <c r="N332" i="10"/>
  <c r="M334" i="10"/>
  <c r="O333" i="10" l="1"/>
  <c r="P331" i="10"/>
  <c r="O332" i="10"/>
  <c r="N334" i="10"/>
  <c r="P332" i="10" l="1"/>
  <c r="O334" i="10"/>
  <c r="Q331" i="10"/>
  <c r="P333" i="10"/>
  <c r="P334" i="10" l="1"/>
  <c r="Q333" i="10"/>
  <c r="R331" i="10"/>
  <c r="Q332" i="10"/>
  <c r="D56" i="1"/>
  <c r="C56" i="1"/>
  <c r="D63" i="1"/>
  <c r="C63" i="1"/>
  <c r="C50" i="1"/>
  <c r="C39" i="1"/>
  <c r="C14" i="10" s="1"/>
  <c r="R332" i="10" l="1"/>
  <c r="R333" i="10"/>
  <c r="S331" i="10"/>
  <c r="Q334" i="10"/>
  <c r="S333" i="10" l="1"/>
  <c r="T331" i="10"/>
  <c r="R334" i="10"/>
  <c r="S332" i="10"/>
  <c r="S334" i="10" l="1"/>
  <c r="T333" i="10"/>
  <c r="T332" i="10"/>
  <c r="T334" i="10" l="1"/>
  <c r="I107" i="9" l="1"/>
  <c r="J107" i="9" s="1"/>
  <c r="K107" i="9" s="1"/>
  <c r="L107" i="9" s="1"/>
  <c r="M107" i="9" l="1"/>
  <c r="N107" i="9" l="1"/>
  <c r="B100" i="9"/>
  <c r="B99" i="9"/>
  <c r="B98" i="9"/>
  <c r="C147" i="1"/>
  <c r="C146" i="1"/>
  <c r="O107" i="9" l="1"/>
  <c r="P107" i="9" l="1"/>
  <c r="Q107" i="9" l="1"/>
  <c r="R107" i="9" l="1"/>
  <c r="S107" i="9" l="1"/>
  <c r="T107" i="9" l="1"/>
  <c r="U107" i="9" l="1"/>
  <c r="V107" i="9" l="1"/>
  <c r="W107" i="9" l="1"/>
  <c r="X107" i="9" l="1"/>
  <c r="Y107" i="9" l="1"/>
  <c r="Z107" i="9" l="1"/>
  <c r="AA107" i="9" l="1"/>
  <c r="AB107" i="9" l="1"/>
  <c r="AC107" i="9" l="1"/>
  <c r="AD107" i="9" l="1"/>
  <c r="AE107" i="9" l="1"/>
  <c r="AF107" i="9" l="1"/>
  <c r="AG107" i="9" l="1"/>
  <c r="AH107" i="9" l="1"/>
  <c r="AI107" i="9" l="1"/>
  <c r="AJ107" i="9" l="1"/>
  <c r="AK107" i="9" l="1"/>
  <c r="AL107" i="9" l="1"/>
  <c r="U82" i="9"/>
  <c r="V82" i="9"/>
  <c r="W82" i="9"/>
  <c r="X82" i="9"/>
  <c r="Y82" i="9"/>
  <c r="Z82" i="9"/>
  <c r="AA82" i="9"/>
  <c r="AB82" i="9"/>
  <c r="AC82" i="9"/>
  <c r="AD82" i="9"/>
  <c r="AE82" i="9"/>
  <c r="AF82" i="9"/>
  <c r="AG82" i="9"/>
  <c r="AH82" i="9"/>
  <c r="AI82" i="9"/>
  <c r="AJ82" i="9"/>
  <c r="AK82" i="9"/>
  <c r="AL82" i="9"/>
  <c r="AM82" i="9"/>
  <c r="AN82" i="9"/>
  <c r="AO82" i="9"/>
  <c r="G33" i="9"/>
  <c r="AM107" i="9" l="1"/>
  <c r="H23" i="9"/>
  <c r="H24" i="9"/>
  <c r="H38" i="9"/>
  <c r="H41" i="9"/>
  <c r="H42" i="9"/>
  <c r="F5" i="9"/>
  <c r="H5" i="9"/>
  <c r="B3" i="9"/>
  <c r="B4" i="9"/>
  <c r="B5" i="9"/>
  <c r="B2" i="9"/>
  <c r="E5" i="9"/>
  <c r="H47" i="2"/>
  <c r="I47" i="2" s="1"/>
  <c r="J47" i="2" s="1"/>
  <c r="K47" i="2" s="1"/>
  <c r="L47" i="2" s="1"/>
  <c r="M47" i="2" s="1"/>
  <c r="N47" i="2" s="1"/>
  <c r="O47" i="2" s="1"/>
  <c r="P47" i="2" s="1"/>
  <c r="Q47" i="2" s="1"/>
  <c r="R47" i="2" s="1"/>
  <c r="S47" i="2" s="1"/>
  <c r="H46" i="2"/>
  <c r="I46" i="2" s="1"/>
  <c r="J46" i="2" s="1"/>
  <c r="K46" i="2" s="1"/>
  <c r="L46" i="2" s="1"/>
  <c r="M46" i="2" s="1"/>
  <c r="N46" i="2" s="1"/>
  <c r="O46" i="2" s="1"/>
  <c r="P46" i="2" s="1"/>
  <c r="Q46" i="2" s="1"/>
  <c r="R46" i="2" s="1"/>
  <c r="S46" i="2" s="1"/>
  <c r="H55" i="2"/>
  <c r="I55" i="2" s="1"/>
  <c r="J55" i="2" s="1"/>
  <c r="K55" i="2" s="1"/>
  <c r="L55" i="2" s="1"/>
  <c r="M55" i="2" s="1"/>
  <c r="N55" i="2" s="1"/>
  <c r="O55" i="2" s="1"/>
  <c r="P55" i="2" s="1"/>
  <c r="Q55" i="2" s="1"/>
  <c r="R55" i="2" s="1"/>
  <c r="S55" i="2" s="1"/>
  <c r="H71" i="2"/>
  <c r="I71" i="2" s="1"/>
  <c r="R94" i="2" l="1"/>
  <c r="R54" i="2" s="1"/>
  <c r="S54" i="2" s="1"/>
  <c r="AN107" i="9"/>
  <c r="H25" i="9"/>
  <c r="H26" i="9" s="1"/>
  <c r="H43" i="9"/>
  <c r="H47" i="9" s="1"/>
  <c r="J71" i="2"/>
  <c r="H48" i="9" l="1"/>
  <c r="H49" i="9" s="1"/>
  <c r="H50" i="9" s="1"/>
  <c r="H44" i="9"/>
  <c r="H30" i="9"/>
  <c r="H32" i="9" s="1"/>
  <c r="H33" i="9" s="1"/>
  <c r="AO107" i="9"/>
  <c r="H29" i="9"/>
  <c r="K71" i="2"/>
  <c r="L71" i="2" l="1"/>
  <c r="C9" i="7"/>
  <c r="D12" i="7" s="1"/>
  <c r="E9" i="7" s="1"/>
  <c r="C16" i="7"/>
  <c r="E16" i="7"/>
  <c r="M71" i="2" l="1"/>
  <c r="E30" i="7"/>
  <c r="N71" i="2" l="1"/>
  <c r="D1" i="7"/>
  <c r="E1" i="7" s="1"/>
  <c r="O71" i="2" l="1"/>
  <c r="E2" i="7"/>
  <c r="F1" i="7"/>
  <c r="P71" i="2" l="1"/>
  <c r="E3" i="7"/>
  <c r="G1" i="7"/>
  <c r="F2" i="7"/>
  <c r="F3" i="7" s="1"/>
  <c r="Q71" i="2" l="1"/>
  <c r="H1" i="7"/>
  <c r="G2" i="7"/>
  <c r="R71" i="2" l="1"/>
  <c r="S71" i="2" s="1"/>
  <c r="G3" i="7"/>
  <c r="I1" i="7"/>
  <c r="H2" i="7"/>
  <c r="H3" i="7" l="1"/>
  <c r="I2" i="7"/>
  <c r="J1" i="7"/>
  <c r="I3" i="7" l="1"/>
  <c r="J2" i="7"/>
  <c r="K1" i="7"/>
  <c r="J3" i="7" l="1"/>
  <c r="K2" i="7"/>
  <c r="K3" i="7" s="1"/>
  <c r="L1" i="7"/>
  <c r="M1" i="7" l="1"/>
  <c r="L2" i="7"/>
  <c r="L3" i="7" l="1"/>
  <c r="M2" i="7"/>
  <c r="M3" i="7" s="1"/>
  <c r="N1" i="7"/>
  <c r="O1" i="7" l="1"/>
  <c r="N2" i="7"/>
  <c r="N3" i="7" s="1"/>
  <c r="O2" i="7" l="1"/>
  <c r="O3" i="7" s="1"/>
  <c r="P1" i="7"/>
  <c r="P2" i="7" l="1"/>
  <c r="P3" i="7" s="1"/>
  <c r="Q1" i="7"/>
  <c r="R1" i="7" l="1"/>
  <c r="Q2" i="7"/>
  <c r="Q3" i="7" l="1"/>
  <c r="S1" i="7"/>
  <c r="R2" i="7"/>
  <c r="R3" i="7" l="1"/>
  <c r="S2" i="7"/>
  <c r="T1" i="7"/>
  <c r="S3" i="7" l="1"/>
  <c r="T2" i="7"/>
  <c r="U1" i="7"/>
  <c r="T3" i="7" l="1"/>
  <c r="V1" i="7"/>
  <c r="U2" i="7"/>
  <c r="U3" i="7" l="1"/>
  <c r="W1" i="7"/>
  <c r="V2" i="7"/>
  <c r="V3" i="7" l="1"/>
  <c r="W2" i="7"/>
  <c r="X1" i="7"/>
  <c r="W3" i="7" l="1"/>
  <c r="X2" i="7"/>
  <c r="Y1" i="7"/>
  <c r="X3" i="7" l="1"/>
  <c r="Z1" i="7"/>
  <c r="Y2" i="7"/>
  <c r="Y3" i="7" l="1"/>
  <c r="AA1" i="7"/>
  <c r="Z2" i="7"/>
  <c r="Z3" i="7" l="1"/>
  <c r="AB1" i="7"/>
  <c r="AA2" i="7"/>
  <c r="AA3" i="7" l="1"/>
  <c r="AB2" i="7"/>
  <c r="AB3" i="7" s="1"/>
  <c r="AC1" i="7"/>
  <c r="AD1" i="7" l="1"/>
  <c r="AC2" i="7"/>
  <c r="AC3" i="7" s="1"/>
  <c r="AE1" i="7" l="1"/>
  <c r="AD2" i="7"/>
  <c r="AD3" i="7" s="1"/>
  <c r="AF1" i="7" l="1"/>
  <c r="AE2" i="7"/>
  <c r="AE3" i="7" l="1"/>
  <c r="AF2" i="7"/>
  <c r="AF3" i="7" s="1"/>
  <c r="AG1" i="7"/>
  <c r="AH1" i="7" l="1"/>
  <c r="AG2" i="7"/>
  <c r="AG3" i="7" s="1"/>
  <c r="AH2" i="7" l="1"/>
  <c r="AH3" i="7" s="1"/>
  <c r="AI1" i="7"/>
  <c r="AJ1" i="7" l="1"/>
  <c r="AI2" i="7"/>
  <c r="AI3" i="7" s="1"/>
  <c r="AJ2" i="7" l="1"/>
  <c r="AJ3" i="7" s="1"/>
  <c r="AK1" i="7"/>
  <c r="AK2" i="7" l="1"/>
  <c r="AK3" i="7" s="1"/>
  <c r="AL1" i="7"/>
  <c r="AM1" i="7" l="1"/>
  <c r="AL2" i="7"/>
  <c r="AL3" i="7" s="1"/>
  <c r="AM2" i="7" l="1"/>
  <c r="AM3" i="7" s="1"/>
  <c r="AN1" i="7"/>
  <c r="AN2" i="7" l="1"/>
  <c r="AN3" i="7" s="1"/>
  <c r="AO1" i="7"/>
  <c r="AP1" i="7" l="1"/>
  <c r="AO2" i="7"/>
  <c r="AO3" i="7" s="1"/>
  <c r="AQ1" i="7" l="1"/>
  <c r="AP2" i="7"/>
  <c r="AP3" i="7" s="1"/>
  <c r="AQ2" i="7" l="1"/>
  <c r="AQ3" i="7" s="1"/>
  <c r="AR1" i="7"/>
  <c r="AR2" i="7" l="1"/>
  <c r="AR3" i="7" s="1"/>
  <c r="AS1" i="7"/>
  <c r="AT1" i="7" l="1"/>
  <c r="AS2" i="7"/>
  <c r="AS3" i="7" s="1"/>
  <c r="AU1" i="7" l="1"/>
  <c r="AT2" i="7"/>
  <c r="AT3" i="7" s="1"/>
  <c r="AU2" i="7" l="1"/>
  <c r="AU3" i="7" s="1"/>
  <c r="AV1" i="7"/>
  <c r="AV2" i="7" l="1"/>
  <c r="AV3" i="7" s="1"/>
  <c r="AW1" i="7"/>
  <c r="AX1" i="7" l="1"/>
  <c r="AW2" i="7"/>
  <c r="AW3" i="7" s="1"/>
  <c r="AY1" i="7" l="1"/>
  <c r="AX2" i="7"/>
  <c r="AX3" i="7" s="1"/>
  <c r="AZ1" i="7" l="1"/>
  <c r="AY2" i="7"/>
  <c r="AY3" i="7" s="1"/>
  <c r="AZ2" i="7" l="1"/>
  <c r="AZ3" i="7" s="1"/>
  <c r="BA1" i="7"/>
  <c r="BA2" i="7" l="1"/>
  <c r="BA3" i="7" l="1"/>
  <c r="B210" i="10" l="1"/>
  <c r="I314" i="10" l="1"/>
  <c r="I319" i="10" s="1"/>
  <c r="I239" i="10" l="1"/>
  <c r="I242" i="10"/>
  <c r="I271" i="10"/>
  <c r="I255" i="10"/>
  <c r="I272" i="10"/>
  <c r="I256" i="10"/>
  <c r="I270" i="10"/>
  <c r="I322" i="10"/>
  <c r="I327" i="10" s="1"/>
  <c r="I264" i="10"/>
  <c r="I262" i="10"/>
  <c r="I263" i="10"/>
  <c r="I219" i="10"/>
  <c r="I227" i="10"/>
  <c r="J195" i="10"/>
  <c r="J314" i="10" s="1"/>
  <c r="J319" i="10" s="1"/>
  <c r="I215" i="10"/>
  <c r="I223" i="10"/>
  <c r="I231" i="10"/>
  <c r="I201" i="10"/>
  <c r="I220" i="10"/>
  <c r="I228" i="10"/>
  <c r="I216" i="10"/>
  <c r="I232" i="10"/>
  <c r="I224" i="10"/>
  <c r="I275" i="10" l="1"/>
  <c r="I278" i="10"/>
  <c r="J242" i="10"/>
  <c r="J239" i="10"/>
  <c r="J271" i="10"/>
  <c r="J255" i="10"/>
  <c r="J272" i="10"/>
  <c r="J256" i="10"/>
  <c r="J270" i="10"/>
  <c r="I268" i="10"/>
  <c r="I252" i="10"/>
  <c r="I260" i="10"/>
  <c r="J204" i="10"/>
  <c r="J322" i="10" s="1"/>
  <c r="J327" i="10" s="1"/>
  <c r="I251" i="10"/>
  <c r="I267" i="10"/>
  <c r="I259" i="10"/>
  <c r="I210" i="10"/>
  <c r="J263" i="10"/>
  <c r="J264" i="10"/>
  <c r="J262" i="10"/>
  <c r="J224" i="10"/>
  <c r="J216" i="10"/>
  <c r="J232" i="10"/>
  <c r="J228" i="10"/>
  <c r="J220" i="10"/>
  <c r="K195" i="10"/>
  <c r="K314" i="10" s="1"/>
  <c r="K319" i="10" s="1"/>
  <c r="J223" i="10"/>
  <c r="J231" i="10"/>
  <c r="J215" i="10"/>
  <c r="J201" i="10"/>
  <c r="J227" i="10"/>
  <c r="J219" i="10"/>
  <c r="I330" i="10" l="1"/>
  <c r="I335" i="10" s="1"/>
  <c r="J275" i="10"/>
  <c r="J278" i="10"/>
  <c r="K242" i="10"/>
  <c r="K239" i="10"/>
  <c r="J210" i="10"/>
  <c r="J259" i="10"/>
  <c r="K204" i="10"/>
  <c r="K322" i="10" s="1"/>
  <c r="K327" i="10" s="1"/>
  <c r="K256" i="10"/>
  <c r="K272" i="10"/>
  <c r="K270" i="10"/>
  <c r="K255" i="10"/>
  <c r="K271" i="10"/>
  <c r="J268" i="10"/>
  <c r="J252" i="10"/>
  <c r="J260" i="10"/>
  <c r="J267" i="10"/>
  <c r="J251" i="10"/>
  <c r="J330" i="10"/>
  <c r="J335" i="10" s="1"/>
  <c r="K264" i="10"/>
  <c r="K262" i="10"/>
  <c r="K263" i="10"/>
  <c r="K219" i="10"/>
  <c r="K227" i="10"/>
  <c r="L195" i="10"/>
  <c r="L314" i="10" s="1"/>
  <c r="L319" i="10" s="1"/>
  <c r="K215" i="10"/>
  <c r="K223" i="10"/>
  <c r="K231" i="10"/>
  <c r="K201" i="10"/>
  <c r="K220" i="10"/>
  <c r="K228" i="10"/>
  <c r="K216" i="10"/>
  <c r="K224" i="10"/>
  <c r="K232" i="10"/>
  <c r="K275" i="10" l="1"/>
  <c r="K278" i="10"/>
  <c r="L242" i="10"/>
  <c r="L239" i="10"/>
  <c r="K251" i="10"/>
  <c r="K259" i="10"/>
  <c r="K267" i="10"/>
  <c r="L204" i="10"/>
  <c r="L322" i="10" s="1"/>
  <c r="L327" i="10" s="1"/>
  <c r="K210" i="10"/>
  <c r="L271" i="10"/>
  <c r="L255" i="10"/>
  <c r="L272" i="10"/>
  <c r="L256" i="10"/>
  <c r="L270" i="10"/>
  <c r="K268" i="10"/>
  <c r="K252" i="10"/>
  <c r="K260" i="10"/>
  <c r="L262" i="10"/>
  <c r="L263" i="10"/>
  <c r="L264" i="10"/>
  <c r="M195" i="10"/>
  <c r="M314" i="10" s="1"/>
  <c r="M319" i="10" s="1"/>
  <c r="L215" i="10"/>
  <c r="L223" i="10"/>
  <c r="L231" i="10"/>
  <c r="L201" i="10"/>
  <c r="L219" i="10"/>
  <c r="L227" i="10"/>
  <c r="L216" i="10"/>
  <c r="L232" i="10"/>
  <c r="L224" i="10"/>
  <c r="L220" i="10"/>
  <c r="L228" i="10"/>
  <c r="K330" i="10" l="1"/>
  <c r="K335" i="10" s="1"/>
  <c r="L275" i="10"/>
  <c r="L278" i="10"/>
  <c r="M239" i="10"/>
  <c r="M242" i="10"/>
  <c r="L251" i="10"/>
  <c r="L210" i="10"/>
  <c r="L259" i="10"/>
  <c r="M204" i="10"/>
  <c r="M322" i="10" s="1"/>
  <c r="M327" i="10" s="1"/>
  <c r="L267" i="10"/>
  <c r="M272" i="10"/>
  <c r="M256" i="10"/>
  <c r="M270" i="10"/>
  <c r="M271" i="10"/>
  <c r="M255" i="10"/>
  <c r="L268" i="10"/>
  <c r="L252" i="10"/>
  <c r="L260" i="10"/>
  <c r="M262" i="10"/>
  <c r="M263" i="10"/>
  <c r="M264" i="10"/>
  <c r="M216" i="10"/>
  <c r="M232" i="10"/>
  <c r="M224" i="10"/>
  <c r="M220" i="10"/>
  <c r="M228" i="10"/>
  <c r="M219" i="10"/>
  <c r="M227" i="10"/>
  <c r="N195" i="10"/>
  <c r="N314" i="10" s="1"/>
  <c r="N319" i="10" s="1"/>
  <c r="M215" i="10"/>
  <c r="M223" i="10"/>
  <c r="M231" i="10"/>
  <c r="M201" i="10"/>
  <c r="L330" i="10" l="1"/>
  <c r="L335" i="10" s="1"/>
  <c r="M275" i="10"/>
  <c r="M278" i="10"/>
  <c r="N242" i="10"/>
  <c r="N239" i="10"/>
  <c r="M251" i="10"/>
  <c r="M210" i="10"/>
  <c r="N204" i="10"/>
  <c r="N322" i="10" s="1"/>
  <c r="N327" i="10" s="1"/>
  <c r="M267" i="10"/>
  <c r="M259" i="10"/>
  <c r="N271" i="10"/>
  <c r="N255" i="10"/>
  <c r="N272" i="10"/>
  <c r="N256" i="10"/>
  <c r="N270" i="10"/>
  <c r="M268" i="10"/>
  <c r="M252" i="10"/>
  <c r="M260" i="10"/>
  <c r="N262" i="10"/>
  <c r="N263" i="10"/>
  <c r="N264" i="10"/>
  <c r="O195" i="10"/>
  <c r="O314" i="10" s="1"/>
  <c r="O319" i="10" s="1"/>
  <c r="N215" i="10"/>
  <c r="N231" i="10"/>
  <c r="N223" i="10"/>
  <c r="N201" i="10"/>
  <c r="N219" i="10"/>
  <c r="N227" i="10"/>
  <c r="N220" i="10"/>
  <c r="N228" i="10"/>
  <c r="N216" i="10"/>
  <c r="N232" i="10"/>
  <c r="N224" i="10"/>
  <c r="M330" i="10" l="1"/>
  <c r="M335" i="10" s="1"/>
  <c r="N275" i="10"/>
  <c r="N278" i="10"/>
  <c r="O242" i="10"/>
  <c r="O239" i="10"/>
  <c r="N267" i="10"/>
  <c r="O204" i="10"/>
  <c r="O322" i="10" s="1"/>
  <c r="O327" i="10" s="1"/>
  <c r="N259" i="10"/>
  <c r="N251" i="10"/>
  <c r="N210" i="10"/>
  <c r="O271" i="10"/>
  <c r="O255" i="10"/>
  <c r="O256" i="10"/>
  <c r="O272" i="10"/>
  <c r="O270" i="10"/>
  <c r="N268" i="10"/>
  <c r="N252" i="10"/>
  <c r="N260" i="10"/>
  <c r="N330" i="10"/>
  <c r="N335" i="10" s="1"/>
  <c r="O264" i="10"/>
  <c r="O262" i="10"/>
  <c r="O263" i="10"/>
  <c r="O216" i="10"/>
  <c r="O224" i="10"/>
  <c r="O232" i="10"/>
  <c r="O220" i="10"/>
  <c r="O228" i="10"/>
  <c r="O219" i="10"/>
  <c r="O227" i="10"/>
  <c r="P195" i="10"/>
  <c r="P314" i="10" s="1"/>
  <c r="P319" i="10" s="1"/>
  <c r="O215" i="10"/>
  <c r="O223" i="10"/>
  <c r="O231" i="10"/>
  <c r="O201" i="10"/>
  <c r="O275" i="10" l="1"/>
  <c r="O278" i="10"/>
  <c r="P239" i="10"/>
  <c r="P242" i="10"/>
  <c r="P204" i="10"/>
  <c r="P322" i="10" s="1"/>
  <c r="P327" i="10" s="1"/>
  <c r="O259" i="10"/>
  <c r="O267" i="10"/>
  <c r="O251" i="10"/>
  <c r="O210" i="10"/>
  <c r="P270" i="10"/>
  <c r="P255" i="10"/>
  <c r="P271" i="10"/>
  <c r="P272" i="10"/>
  <c r="P256" i="10"/>
  <c r="O268" i="10"/>
  <c r="O252" i="10"/>
  <c r="O260" i="10"/>
  <c r="O330" i="10"/>
  <c r="O335" i="10" s="1"/>
  <c r="P262" i="10"/>
  <c r="P263" i="10"/>
  <c r="P264" i="10"/>
  <c r="Q195" i="10"/>
  <c r="Q314" i="10" s="1"/>
  <c r="Q319" i="10" s="1"/>
  <c r="P223" i="10"/>
  <c r="P231" i="10"/>
  <c r="P215" i="10"/>
  <c r="P201" i="10"/>
  <c r="P227" i="10"/>
  <c r="P219" i="10"/>
  <c r="P228" i="10"/>
  <c r="P220" i="10"/>
  <c r="P224" i="10"/>
  <c r="P216" i="10"/>
  <c r="P232" i="10"/>
  <c r="P275" i="10" l="1"/>
  <c r="P278" i="10"/>
  <c r="Q242" i="10"/>
  <c r="Q239" i="10"/>
  <c r="P251" i="10"/>
  <c r="P259" i="10"/>
  <c r="P267" i="10"/>
  <c r="Q204" i="10"/>
  <c r="Q322" i="10" s="1"/>
  <c r="Q327" i="10" s="1"/>
  <c r="P210" i="10"/>
  <c r="Q271" i="10"/>
  <c r="Q255" i="10"/>
  <c r="Q256" i="10"/>
  <c r="Q272" i="10"/>
  <c r="Q270" i="10"/>
  <c r="P268" i="10"/>
  <c r="P252" i="10"/>
  <c r="P260" i="10"/>
  <c r="Q264" i="10"/>
  <c r="Q263" i="10"/>
  <c r="Q262" i="10"/>
  <c r="R195" i="10"/>
  <c r="R314" i="10" s="1"/>
  <c r="R319" i="10" s="1"/>
  <c r="Q215" i="10"/>
  <c r="Q223" i="10"/>
  <c r="Q231" i="10"/>
  <c r="Q201" i="10"/>
  <c r="Q216" i="10"/>
  <c r="Q232" i="10"/>
  <c r="Q224" i="10"/>
  <c r="Q220" i="10"/>
  <c r="Q228" i="10"/>
  <c r="Q219" i="10"/>
  <c r="Q227" i="10"/>
  <c r="P330" i="10" l="1"/>
  <c r="P335" i="10" s="1"/>
  <c r="Q275" i="10"/>
  <c r="Q278" i="10"/>
  <c r="R242" i="10"/>
  <c r="R239" i="10"/>
  <c r="Q251" i="10"/>
  <c r="Q267" i="10"/>
  <c r="Q259" i="10"/>
  <c r="R204" i="10"/>
  <c r="R322" i="10" s="1"/>
  <c r="R327" i="10" s="1"/>
  <c r="Q210" i="10"/>
  <c r="R270" i="10"/>
  <c r="R272" i="10"/>
  <c r="R256" i="10"/>
  <c r="R271" i="10"/>
  <c r="R255" i="10"/>
  <c r="Q268" i="10"/>
  <c r="Q252" i="10"/>
  <c r="Q260" i="10"/>
  <c r="R262" i="10"/>
  <c r="R264" i="10"/>
  <c r="R263" i="10"/>
  <c r="R219" i="10"/>
  <c r="R227" i="10"/>
  <c r="R220" i="10"/>
  <c r="R228" i="10"/>
  <c r="R216" i="10"/>
  <c r="R224" i="10"/>
  <c r="R232" i="10"/>
  <c r="S195" i="10"/>
  <c r="S314" i="10" s="1"/>
  <c r="S319" i="10" s="1"/>
  <c r="R215" i="10"/>
  <c r="R223" i="10"/>
  <c r="R231" i="10"/>
  <c r="R201" i="10"/>
  <c r="Q330" i="10" l="1"/>
  <c r="Q335" i="10" s="1"/>
  <c r="R275" i="10"/>
  <c r="R278" i="10"/>
  <c r="S242" i="10"/>
  <c r="S239" i="10"/>
  <c r="R259" i="10"/>
  <c r="R251" i="10"/>
  <c r="R210" i="10"/>
  <c r="R267" i="10"/>
  <c r="S204" i="10"/>
  <c r="S322" i="10" s="1"/>
  <c r="S327" i="10" s="1"/>
  <c r="S256" i="10"/>
  <c r="S272" i="10"/>
  <c r="S255" i="10"/>
  <c r="S271" i="10"/>
  <c r="S270" i="10"/>
  <c r="R268" i="10"/>
  <c r="R252" i="10"/>
  <c r="R260" i="10"/>
  <c r="S262" i="10"/>
  <c r="S264" i="10"/>
  <c r="S263" i="10"/>
  <c r="T195" i="10"/>
  <c r="S215" i="10"/>
  <c r="S223" i="10"/>
  <c r="S231" i="10"/>
  <c r="S201" i="10"/>
  <c r="S216" i="10"/>
  <c r="S224" i="10"/>
  <c r="S232" i="10"/>
  <c r="S220" i="10"/>
  <c r="S228" i="10"/>
  <c r="S219" i="10"/>
  <c r="S227" i="10"/>
  <c r="T314" i="10" l="1"/>
  <c r="T319" i="10" s="1"/>
  <c r="U195" i="10"/>
  <c r="R330" i="10"/>
  <c r="R335" i="10" s="1"/>
  <c r="S275" i="10"/>
  <c r="S278" i="10"/>
  <c r="T239" i="10"/>
  <c r="T242" i="10"/>
  <c r="S210" i="10"/>
  <c r="T204" i="10"/>
  <c r="S267" i="10"/>
  <c r="S251" i="10"/>
  <c r="S259" i="10"/>
  <c r="T271" i="10"/>
  <c r="T255" i="10"/>
  <c r="T270" i="10"/>
  <c r="T272" i="10"/>
  <c r="T256" i="10"/>
  <c r="S268" i="10"/>
  <c r="S252" i="10"/>
  <c r="S260" i="10"/>
  <c r="T262" i="10"/>
  <c r="T264" i="10"/>
  <c r="T263" i="10"/>
  <c r="T227" i="10"/>
  <c r="T219" i="10"/>
  <c r="T228" i="10"/>
  <c r="T220" i="10"/>
  <c r="T224" i="10"/>
  <c r="T232" i="10"/>
  <c r="T216" i="10"/>
  <c r="T223" i="10"/>
  <c r="T231" i="10"/>
  <c r="T215" i="10"/>
  <c r="T201" i="10"/>
  <c r="U242" i="10" l="1"/>
  <c r="U215" i="10"/>
  <c r="U239" i="10"/>
  <c r="U223" i="10"/>
  <c r="U314" i="10"/>
  <c r="U319" i="10" s="1"/>
  <c r="U201" i="10"/>
  <c r="U231" i="10"/>
  <c r="T322" i="10"/>
  <c r="T327" i="10" s="1"/>
  <c r="U204" i="10"/>
  <c r="S330" i="10"/>
  <c r="S335" i="10" s="1"/>
  <c r="T275" i="10"/>
  <c r="T278" i="10"/>
  <c r="T210" i="10"/>
  <c r="T251" i="10"/>
  <c r="T267" i="10"/>
  <c r="T259" i="10"/>
  <c r="T252" i="10"/>
  <c r="T268" i="10"/>
  <c r="T260" i="10"/>
  <c r="U275" i="10" l="1"/>
  <c r="U267" i="10"/>
  <c r="U278" i="10"/>
  <c r="U322" i="10"/>
  <c r="U327" i="10" s="1"/>
  <c r="U251" i="10"/>
  <c r="U259" i="10"/>
  <c r="U210" i="10"/>
  <c r="T330" i="10"/>
  <c r="T335" i="10" s="1"/>
  <c r="AR24" i="7" l="1"/>
  <c r="F24" i="7"/>
  <c r="AW24" i="7"/>
  <c r="Q24" i="7"/>
  <c r="AD24" i="7"/>
  <c r="AG24" i="7"/>
  <c r="AO10" i="7"/>
  <c r="Q10" i="7"/>
  <c r="AA24" i="7"/>
  <c r="BA24" i="7"/>
  <c r="AT24" i="7"/>
  <c r="AY24" i="7"/>
  <c r="H24" i="7"/>
  <c r="AQ24" i="7"/>
  <c r="W24" i="7"/>
  <c r="AP10" i="7"/>
  <c r="AJ10" i="7"/>
  <c r="AB24" i="7"/>
  <c r="AV24" i="7"/>
  <c r="J24" i="7"/>
  <c r="AV10" i="7"/>
  <c r="AA10" i="7"/>
  <c r="O24" i="7"/>
  <c r="AP24" i="7"/>
  <c r="U24" i="7"/>
  <c r="Z24" i="7"/>
  <c r="S10" i="7"/>
  <c r="U10" i="7"/>
  <c r="G24" i="7"/>
  <c r="AN10" i="7"/>
  <c r="S24" i="7"/>
  <c r="AS10" i="7"/>
  <c r="G10" i="7"/>
  <c r="AK24" i="7"/>
  <c r="AU24" i="7"/>
  <c r="AE24" i="7"/>
  <c r="X24" i="7"/>
  <c r="AI10" i="7"/>
  <c r="Z10" i="7"/>
  <c r="AF24" i="7"/>
  <c r="AI24" i="7"/>
  <c r="AH24" i="7"/>
  <c r="R24" i="7"/>
  <c r="AN24" i="7"/>
  <c r="K24" i="7"/>
  <c r="AM24" i="7"/>
  <c r="I24" i="7"/>
  <c r="Y24" i="7"/>
  <c r="L24" i="7"/>
  <c r="AX10" i="7"/>
  <c r="AO24" i="7"/>
  <c r="AE10" i="7"/>
  <c r="M24" i="7"/>
  <c r="T24" i="7"/>
  <c r="P24" i="7"/>
  <c r="AZ24" i="7"/>
  <c r="N24" i="7"/>
  <c r="AD10" i="7"/>
  <c r="BA10" i="7"/>
  <c r="AS24" i="7"/>
  <c r="AC24" i="7"/>
  <c r="AJ24" i="7"/>
  <c r="AL24" i="7"/>
  <c r="AF10" i="7"/>
  <c r="AR10" i="7"/>
  <c r="AX24" i="7"/>
  <c r="AB10" i="7"/>
  <c r="AT10" i="7"/>
  <c r="AW10" i="7"/>
  <c r="E24" i="7"/>
  <c r="E27" i="7" s="1"/>
  <c r="V24" i="7"/>
  <c r="U31" i="7" l="1"/>
  <c r="AW31" i="7"/>
  <c r="BA31" i="7"/>
  <c r="AX31" i="7"/>
  <c r="AY10" i="7"/>
  <c r="AY31" i="7" s="1"/>
  <c r="AF31" i="7"/>
  <c r="AD31" i="7"/>
  <c r="H10" i="7"/>
  <c r="H31" i="7" s="1"/>
  <c r="AS31" i="7"/>
  <c r="AQ10" i="7"/>
  <c r="AQ31" i="7" s="1"/>
  <c r="AA31" i="7"/>
  <c r="Y10" i="7"/>
  <c r="Y31" i="7" s="1"/>
  <c r="AJ31" i="7"/>
  <c r="AZ10" i="7"/>
  <c r="AZ31" i="7" s="1"/>
  <c r="Q31" i="7"/>
  <c r="AL10" i="7"/>
  <c r="AL31" i="7" s="1"/>
  <c r="A24" i="7"/>
  <c r="AK10" i="7"/>
  <c r="AK31" i="7" s="1"/>
  <c r="AU10" i="7"/>
  <c r="AU31" i="7" s="1"/>
  <c r="AE31" i="7"/>
  <c r="AI31" i="7"/>
  <c r="AC10" i="7"/>
  <c r="AC31" i="7" s="1"/>
  <c r="AP31" i="7"/>
  <c r="R10" i="7"/>
  <c r="R31" i="7" s="1"/>
  <c r="AH10" i="7"/>
  <c r="AH31" i="7" s="1"/>
  <c r="AB31" i="7"/>
  <c r="F10" i="7"/>
  <c r="F31" i="7" s="1"/>
  <c r="AM10" i="7"/>
  <c r="AM31" i="7" s="1"/>
  <c r="G31" i="7"/>
  <c r="S31" i="7"/>
  <c r="V10" i="7"/>
  <c r="V31" i="7" s="1"/>
  <c r="AO31" i="7"/>
  <c r="T10" i="7"/>
  <c r="T31" i="7" s="1"/>
  <c r="AT31" i="7"/>
  <c r="AR31" i="7"/>
  <c r="W10" i="7"/>
  <c r="W31" i="7" s="1"/>
  <c r="Z31" i="7"/>
  <c r="X10" i="7"/>
  <c r="X31" i="7" s="1"/>
  <c r="AN31" i="7"/>
  <c r="AV31" i="7"/>
  <c r="AG10" i="7"/>
  <c r="AG31" i="7" s="1"/>
  <c r="C116" i="10" l="1"/>
  <c r="E27" i="10" l="1"/>
  <c r="F27" i="10" l="1"/>
  <c r="G27" i="10" l="1"/>
  <c r="H27" i="10" l="1"/>
  <c r="I27" i="10" l="1"/>
  <c r="J27" i="10" l="1"/>
  <c r="K27" i="10" l="1"/>
  <c r="L27" i="10" l="1"/>
  <c r="M27" i="10" l="1"/>
  <c r="N27" i="10" l="1"/>
  <c r="O27" i="10" l="1"/>
  <c r="P27" i="10" l="1"/>
  <c r="Q27" i="10" l="1"/>
  <c r="R27" i="10" l="1"/>
  <c r="S27" i="10" l="1"/>
  <c r="T27" i="10" l="1"/>
  <c r="C27" i="10" l="1"/>
  <c r="C7" i="10"/>
  <c r="C5" i="10"/>
  <c r="C6" i="10"/>
  <c r="C313" i="10" l="1"/>
  <c r="I7" i="10"/>
  <c r="E31" i="10"/>
  <c r="F31" i="10"/>
  <c r="F45" i="10" s="1"/>
  <c r="G31" i="10"/>
  <c r="G56" i="10" s="1"/>
  <c r="E119" i="10"/>
  <c r="E128" i="10" s="1"/>
  <c r="E137" i="10" s="1"/>
  <c r="E146" i="10" s="1"/>
  <c r="C109" i="10"/>
  <c r="H119" i="10"/>
  <c r="H128" i="10" s="1"/>
  <c r="H137" i="10" s="1"/>
  <c r="H146" i="10" s="1"/>
  <c r="D109" i="10"/>
  <c r="K119" i="10"/>
  <c r="K128" i="10" s="1"/>
  <c r="K137" i="10" s="1"/>
  <c r="K146" i="10" s="1"/>
  <c r="E109" i="10"/>
  <c r="U337" i="10" l="1"/>
  <c r="I337" i="10"/>
  <c r="J337" i="10"/>
  <c r="K337" i="10"/>
  <c r="L337" i="10"/>
  <c r="N337" i="10"/>
  <c r="M337" i="10"/>
  <c r="O337" i="10"/>
  <c r="P337" i="10"/>
  <c r="Q337" i="10"/>
  <c r="R337" i="10"/>
  <c r="S337" i="10"/>
  <c r="T337" i="10"/>
  <c r="G46" i="10"/>
  <c r="G39" i="10"/>
  <c r="G54" i="10"/>
  <c r="F43" i="10"/>
  <c r="F44" i="10"/>
  <c r="F51" i="10"/>
  <c r="F47" i="10"/>
  <c r="F52" i="10"/>
  <c r="G40" i="10"/>
  <c r="F38" i="10"/>
  <c r="G36" i="10"/>
  <c r="F54" i="10"/>
  <c r="F55" i="10"/>
  <c r="F46" i="10"/>
  <c r="F39" i="10"/>
  <c r="G35" i="10"/>
  <c r="F56" i="10"/>
  <c r="F48" i="10"/>
  <c r="G53" i="10"/>
  <c r="G45" i="10"/>
  <c r="G55" i="10"/>
  <c r="F37" i="10"/>
  <c r="G48" i="10"/>
  <c r="G51" i="10"/>
  <c r="F53" i="10"/>
  <c r="G78" i="10"/>
  <c r="G86" i="10"/>
  <c r="G70" i="10"/>
  <c r="G88" i="10"/>
  <c r="G79" i="10"/>
  <c r="G77" i="10"/>
  <c r="G81" i="10"/>
  <c r="G87" i="10"/>
  <c r="G72" i="10"/>
  <c r="G76" i="10"/>
  <c r="G73" i="10"/>
  <c r="G69" i="10"/>
  <c r="G68" i="10"/>
  <c r="G71" i="10"/>
  <c r="G84" i="10"/>
  <c r="G89" i="10"/>
  <c r="G85" i="10"/>
  <c r="G80" i="10"/>
  <c r="G47" i="10"/>
  <c r="G38" i="10"/>
  <c r="G44" i="10"/>
  <c r="G43" i="10"/>
  <c r="F78" i="10"/>
  <c r="F86" i="10"/>
  <c r="F70" i="10"/>
  <c r="F68" i="10"/>
  <c r="F81" i="10"/>
  <c r="F85" i="10"/>
  <c r="F87" i="10"/>
  <c r="F77" i="10"/>
  <c r="F80" i="10"/>
  <c r="F88" i="10"/>
  <c r="F73" i="10"/>
  <c r="F76" i="10"/>
  <c r="F89" i="10"/>
  <c r="F71" i="10"/>
  <c r="F79" i="10"/>
  <c r="F72" i="10"/>
  <c r="F69" i="10"/>
  <c r="F84" i="10"/>
  <c r="F35" i="10"/>
  <c r="F36" i="10"/>
  <c r="F40" i="10"/>
  <c r="G52" i="10"/>
  <c r="G37" i="10"/>
  <c r="G59" i="10"/>
  <c r="F59" i="10"/>
  <c r="G92" i="10" l="1"/>
  <c r="F92" i="10"/>
  <c r="T82" i="9"/>
  <c r="S82" i="9"/>
  <c r="R82" i="9"/>
  <c r="Q82" i="9"/>
  <c r="P82" i="9"/>
  <c r="O82" i="9"/>
  <c r="N82" i="9"/>
  <c r="M82" i="9"/>
  <c r="L82" i="9"/>
  <c r="K82" i="9"/>
  <c r="F70" i="9"/>
  <c r="E70" i="9"/>
  <c r="G105" i="9" l="1"/>
  <c r="H105" i="9" l="1"/>
  <c r="B113" i="1" l="1"/>
  <c r="J104" i="1"/>
  <c r="K104" i="1" s="1"/>
  <c r="L104" i="1" s="1"/>
  <c r="M104" i="1" s="1"/>
  <c r="N104" i="1" s="1"/>
  <c r="O104" i="1" s="1"/>
  <c r="P104" i="1" s="1"/>
  <c r="Q104" i="1" s="1"/>
  <c r="R104" i="1" s="1"/>
  <c r="S104" i="1" s="1"/>
  <c r="T104" i="1" s="1"/>
  <c r="U104" i="1" s="1"/>
  <c r="V104" i="1" s="1"/>
  <c r="W104" i="1" s="1"/>
  <c r="X104" i="1" s="1"/>
  <c r="Y104" i="1" s="1"/>
  <c r="Z104" i="1" s="1"/>
  <c r="AA104" i="1" s="1"/>
  <c r="AB104" i="1" s="1"/>
  <c r="AC104" i="1" s="1"/>
  <c r="K3" i="8"/>
  <c r="M53"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 i="8"/>
  <c r="E53" i="8"/>
  <c r="H53" i="8"/>
  <c r="I6" i="8"/>
  <c r="I7" i="8"/>
  <c r="I8" i="8"/>
  <c r="I9" i="8"/>
  <c r="I10" i="8"/>
  <c r="I11" i="8"/>
  <c r="I12" i="8"/>
  <c r="I13" i="8"/>
  <c r="I14"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 i="8"/>
  <c r="B114" i="1" l="1"/>
  <c r="B115" i="1" s="1"/>
  <c r="B116" i="1" s="1"/>
  <c r="B117" i="1" s="1"/>
  <c r="B118" i="1" s="1"/>
  <c r="B119" i="1" s="1"/>
  <c r="B120" i="1" s="1"/>
  <c r="B121" i="1" s="1"/>
  <c r="B122" i="1" s="1"/>
  <c r="B123" i="1" s="1"/>
  <c r="B124" i="1" s="1"/>
  <c r="K53" i="8"/>
  <c r="I53"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5" i="8"/>
  <c r="D5" i="8"/>
  <c r="D6" i="8" l="1"/>
  <c r="D7" i="8" s="1"/>
  <c r="D8" i="8" s="1"/>
  <c r="D9" i="8" s="1"/>
  <c r="D10" i="8" s="1"/>
  <c r="D11" i="8" s="1"/>
  <c r="D12" i="8" s="1"/>
  <c r="D13" i="8" s="1"/>
  <c r="D14" i="8" s="1"/>
  <c r="D15" i="8" s="1"/>
  <c r="D16" i="8" s="1"/>
  <c r="D17" i="8" s="1"/>
  <c r="D18" i="8" s="1"/>
  <c r="D19" i="8" s="1"/>
  <c r="D20" i="8" s="1"/>
  <c r="D21" i="8" s="1"/>
  <c r="D22" i="8" s="1"/>
  <c r="D23" i="8" s="1"/>
  <c r="D24" i="8" s="1"/>
  <c r="D25" i="8" s="1"/>
  <c r="D26" i="8" s="1"/>
  <c r="D27" i="8" s="1"/>
  <c r="D28" i="8" s="1"/>
  <c r="D29" i="8" s="1"/>
  <c r="D30" i="8" s="1"/>
  <c r="D31" i="8" s="1"/>
  <c r="D32" i="8" s="1"/>
  <c r="D33" i="8" s="1"/>
  <c r="D34" i="8" s="1"/>
  <c r="D35" i="8" s="1"/>
  <c r="D36" i="8" s="1"/>
  <c r="D37" i="8" s="1"/>
  <c r="D38" i="8" s="1"/>
  <c r="D39" i="8" s="1"/>
  <c r="D40" i="8" s="1"/>
  <c r="D41" i="8" s="1"/>
  <c r="D42" i="8" s="1"/>
  <c r="D43" i="8" s="1"/>
  <c r="D44" i="8" s="1"/>
  <c r="D45" i="8" s="1"/>
  <c r="D46" i="8" s="1"/>
  <c r="D47" i="8" s="1"/>
  <c r="D48" i="8" s="1"/>
  <c r="D49" i="8" s="1"/>
  <c r="D50" i="8" s="1"/>
  <c r="D51" i="8" s="1"/>
  <c r="D52" i="8" s="1"/>
  <c r="F53" i="8"/>
  <c r="H29" i="10"/>
  <c r="H28" i="10" s="1"/>
  <c r="I5" i="9"/>
  <c r="E25" i="7" l="1"/>
  <c r="E26" i="7" s="1"/>
  <c r="F23" i="7" s="1"/>
  <c r="F27" i="7" s="1"/>
  <c r="H31" i="10"/>
  <c r="I29" i="10"/>
  <c r="I28" i="10" s="1"/>
  <c r="J5" i="9"/>
  <c r="H79" i="10" l="1"/>
  <c r="H72" i="10"/>
  <c r="H69" i="10"/>
  <c r="H71" i="10"/>
  <c r="H80" i="10"/>
  <c r="H87" i="10"/>
  <c r="H68" i="10"/>
  <c r="H85" i="10"/>
  <c r="H81" i="10"/>
  <c r="H78" i="10"/>
  <c r="H73" i="10"/>
  <c r="H70" i="10"/>
  <c r="H76" i="10"/>
  <c r="H88" i="10"/>
  <c r="H89" i="10"/>
  <c r="H84" i="10"/>
  <c r="H77" i="10"/>
  <c r="H86" i="10"/>
  <c r="H54" i="10"/>
  <c r="H38" i="10"/>
  <c r="H39" i="10"/>
  <c r="H55" i="10"/>
  <c r="H43" i="10"/>
  <c r="H56" i="10"/>
  <c r="H44" i="10"/>
  <c r="H40" i="10"/>
  <c r="H45" i="10"/>
  <c r="H46" i="10"/>
  <c r="H51" i="10"/>
  <c r="H47" i="10"/>
  <c r="H35" i="10"/>
  <c r="H53" i="10"/>
  <c r="H52" i="10"/>
  <c r="H48" i="10"/>
  <c r="H36" i="10"/>
  <c r="H37" i="10"/>
  <c r="F25" i="7"/>
  <c r="F26" i="7" s="1"/>
  <c r="G23" i="7" s="1"/>
  <c r="I31" i="10"/>
  <c r="J29" i="10"/>
  <c r="J28" i="10" s="1"/>
  <c r="H59" i="10"/>
  <c r="H92" i="10" s="1"/>
  <c r="J103" i="1"/>
  <c r="K5" i="9"/>
  <c r="I85" i="10" l="1"/>
  <c r="I87" i="10"/>
  <c r="I89" i="10"/>
  <c r="I68" i="10"/>
  <c r="I70" i="10"/>
  <c r="I72" i="10"/>
  <c r="I76" i="10"/>
  <c r="I78" i="10"/>
  <c r="I80" i="10"/>
  <c r="I77" i="10"/>
  <c r="I81" i="10"/>
  <c r="I84" i="10"/>
  <c r="I86" i="10"/>
  <c r="I88" i="10"/>
  <c r="I69" i="10"/>
  <c r="I71" i="10"/>
  <c r="I73" i="10"/>
  <c r="I79" i="10"/>
  <c r="I53" i="10"/>
  <c r="I37" i="10"/>
  <c r="I38" i="10"/>
  <c r="I54" i="10"/>
  <c r="I55" i="10"/>
  <c r="I43" i="10"/>
  <c r="I39" i="10"/>
  <c r="I56" i="10"/>
  <c r="I44" i="10"/>
  <c r="I40" i="10"/>
  <c r="I45" i="10"/>
  <c r="I46" i="10"/>
  <c r="I52" i="10"/>
  <c r="I51" i="10"/>
  <c r="I47" i="10"/>
  <c r="I35" i="10"/>
  <c r="I36" i="10"/>
  <c r="I48" i="10"/>
  <c r="G25" i="7"/>
  <c r="G26" i="7" s="1"/>
  <c r="H23" i="7" s="1"/>
  <c r="H27" i="7" s="1"/>
  <c r="G27" i="7"/>
  <c r="J31" i="10"/>
  <c r="K29" i="10"/>
  <c r="K28" i="10" s="1"/>
  <c r="I59" i="10"/>
  <c r="I92" i="10" s="1"/>
  <c r="K103" i="1"/>
  <c r="I4" i="2"/>
  <c r="L5" i="9"/>
  <c r="J79" i="10" l="1"/>
  <c r="J84" i="10"/>
  <c r="J80" i="10"/>
  <c r="J85" i="10"/>
  <c r="J86" i="10"/>
  <c r="J70" i="10"/>
  <c r="J71" i="10"/>
  <c r="J87" i="10"/>
  <c r="J88" i="10"/>
  <c r="J76" i="10"/>
  <c r="J89" i="10"/>
  <c r="J77" i="10"/>
  <c r="J78" i="10"/>
  <c r="J72" i="10"/>
  <c r="J69" i="10"/>
  <c r="J68" i="10"/>
  <c r="J81" i="10"/>
  <c r="J73" i="10"/>
  <c r="J52" i="10"/>
  <c r="J48" i="10"/>
  <c r="J36" i="10"/>
  <c r="J37" i="10"/>
  <c r="J53" i="10"/>
  <c r="J54" i="10"/>
  <c r="J38" i="10"/>
  <c r="J55" i="10"/>
  <c r="J43" i="10"/>
  <c r="J39" i="10"/>
  <c r="J56" i="10"/>
  <c r="J44" i="10"/>
  <c r="J40" i="10"/>
  <c r="J45" i="10"/>
  <c r="J47" i="10"/>
  <c r="J46" i="10"/>
  <c r="J51" i="10"/>
  <c r="J35" i="10"/>
  <c r="H25" i="7"/>
  <c r="H26" i="7" s="1"/>
  <c r="I23" i="7" s="1"/>
  <c r="I27" i="7" s="1"/>
  <c r="L29" i="10"/>
  <c r="L28" i="10" s="1"/>
  <c r="J59" i="10"/>
  <c r="J92" i="10" s="1"/>
  <c r="K31" i="10"/>
  <c r="L103" i="1"/>
  <c r="J4" i="2"/>
  <c r="M5" i="9"/>
  <c r="K78" i="10" l="1"/>
  <c r="K79" i="10"/>
  <c r="K84" i="10"/>
  <c r="K85" i="10"/>
  <c r="K81" i="10"/>
  <c r="K69" i="10"/>
  <c r="K86" i="10"/>
  <c r="K70" i="10"/>
  <c r="K87" i="10"/>
  <c r="K88" i="10"/>
  <c r="K76" i="10"/>
  <c r="K89" i="10"/>
  <c r="K77" i="10"/>
  <c r="K73" i="10"/>
  <c r="K80" i="10"/>
  <c r="K71" i="10"/>
  <c r="K68" i="10"/>
  <c r="K72" i="10"/>
  <c r="K51" i="10"/>
  <c r="K47" i="10"/>
  <c r="K35" i="10"/>
  <c r="K52" i="10"/>
  <c r="K48" i="10"/>
  <c r="K36" i="10"/>
  <c r="K53" i="10"/>
  <c r="K37" i="10"/>
  <c r="K54" i="10"/>
  <c r="K38" i="10"/>
  <c r="K55" i="10"/>
  <c r="K43" i="10"/>
  <c r="K39" i="10"/>
  <c r="K56" i="10"/>
  <c r="K44" i="10"/>
  <c r="K40" i="10"/>
  <c r="K45" i="10"/>
  <c r="K46" i="10"/>
  <c r="I25" i="7"/>
  <c r="I26" i="7" s="1"/>
  <c r="J23" i="7" s="1"/>
  <c r="J27" i="7" s="1"/>
  <c r="K59" i="10"/>
  <c r="K92" i="10" s="1"/>
  <c r="L31" i="10"/>
  <c r="M29" i="10"/>
  <c r="M28" i="10" s="1"/>
  <c r="M103" i="1"/>
  <c r="K4" i="2"/>
  <c r="N5" i="9"/>
  <c r="L89" i="10" l="1"/>
  <c r="L77" i="10"/>
  <c r="L78" i="10"/>
  <c r="L79" i="10"/>
  <c r="L84" i="10"/>
  <c r="L80" i="10"/>
  <c r="L68" i="10"/>
  <c r="L85" i="10"/>
  <c r="L81" i="10"/>
  <c r="L69" i="10"/>
  <c r="L86" i="10"/>
  <c r="L87" i="10"/>
  <c r="L88" i="10"/>
  <c r="L76" i="10"/>
  <c r="L72" i="10"/>
  <c r="L73" i="10"/>
  <c r="L70" i="10"/>
  <c r="L71" i="10"/>
  <c r="L46" i="10"/>
  <c r="L51" i="10"/>
  <c r="L47" i="10"/>
  <c r="L35" i="10"/>
  <c r="L52" i="10"/>
  <c r="L48" i="10"/>
  <c r="L36" i="10"/>
  <c r="L53" i="10"/>
  <c r="L37" i="10"/>
  <c r="L54" i="10"/>
  <c r="L38" i="10"/>
  <c r="L55" i="10"/>
  <c r="L43" i="10"/>
  <c r="L39" i="10"/>
  <c r="L56" i="10"/>
  <c r="L44" i="10"/>
  <c r="L40" i="10"/>
  <c r="L45" i="10"/>
  <c r="J25" i="7"/>
  <c r="J26" i="7" s="1"/>
  <c r="K23" i="7" s="1"/>
  <c r="K27" i="7" s="1"/>
  <c r="L59" i="10"/>
  <c r="L92" i="10" s="1"/>
  <c r="M31" i="10"/>
  <c r="N29" i="10"/>
  <c r="N28" i="10" s="1"/>
  <c r="N103" i="1"/>
  <c r="L4" i="2"/>
  <c r="O5" i="9"/>
  <c r="E2" i="9"/>
  <c r="M88" i="10" l="1"/>
  <c r="M76" i="10"/>
  <c r="M72" i="10"/>
  <c r="M77" i="10"/>
  <c r="M89" i="10"/>
  <c r="M78" i="10"/>
  <c r="M79" i="10"/>
  <c r="M68" i="10"/>
  <c r="M84" i="10"/>
  <c r="M80" i="10"/>
  <c r="M85" i="10"/>
  <c r="M81" i="10"/>
  <c r="M86" i="10"/>
  <c r="M87" i="10"/>
  <c r="M71" i="10"/>
  <c r="M73" i="10"/>
  <c r="M70" i="10"/>
  <c r="M69" i="10"/>
  <c r="M45" i="10"/>
  <c r="M46" i="10"/>
  <c r="M51" i="10"/>
  <c r="M47" i="10"/>
  <c r="M35" i="10"/>
  <c r="M52" i="10"/>
  <c r="M48" i="10"/>
  <c r="M36" i="10"/>
  <c r="M53" i="10"/>
  <c r="M37" i="10"/>
  <c r="M44" i="10"/>
  <c r="M54" i="10"/>
  <c r="M38" i="10"/>
  <c r="M55" i="10"/>
  <c r="M43" i="10"/>
  <c r="M39" i="10"/>
  <c r="M56" i="10"/>
  <c r="M40" i="10"/>
  <c r="K25" i="7"/>
  <c r="K26" i="7" s="1"/>
  <c r="L23" i="7" s="1"/>
  <c r="L27" i="7" s="1"/>
  <c r="N31" i="10"/>
  <c r="M59" i="10"/>
  <c r="M92" i="10" s="1"/>
  <c r="O29" i="10"/>
  <c r="O28" i="10" s="1"/>
  <c r="O103" i="1"/>
  <c r="M4" i="2"/>
  <c r="P5" i="9"/>
  <c r="F2" i="9"/>
  <c r="N87" i="10" l="1"/>
  <c r="N88" i="10"/>
  <c r="N76" i="10"/>
  <c r="N89" i="10"/>
  <c r="N77" i="10"/>
  <c r="N78" i="10"/>
  <c r="N80" i="10"/>
  <c r="N79" i="10"/>
  <c r="N84" i="10"/>
  <c r="N85" i="10"/>
  <c r="N86" i="10"/>
  <c r="N70" i="10"/>
  <c r="N71" i="10"/>
  <c r="N73" i="10"/>
  <c r="N68" i="10"/>
  <c r="N81" i="10"/>
  <c r="N72" i="10"/>
  <c r="N69" i="10"/>
  <c r="N56" i="10"/>
  <c r="N44" i="10"/>
  <c r="N40" i="10"/>
  <c r="N45" i="10"/>
  <c r="N46" i="10"/>
  <c r="N51" i="10"/>
  <c r="N47" i="10"/>
  <c r="N35" i="10"/>
  <c r="N52" i="10"/>
  <c r="N48" i="10"/>
  <c r="N36" i="10"/>
  <c r="N53" i="10"/>
  <c r="N37" i="10"/>
  <c r="N55" i="10"/>
  <c r="N43" i="10"/>
  <c r="N54" i="10"/>
  <c r="N38" i="10"/>
  <c r="N39" i="10"/>
  <c r="L25" i="7"/>
  <c r="L26" i="7" s="1"/>
  <c r="M23" i="7" s="1"/>
  <c r="M27" i="7" s="1"/>
  <c r="O31" i="10"/>
  <c r="P29" i="10"/>
  <c r="P28" i="10" s="1"/>
  <c r="N59" i="10"/>
  <c r="N92" i="10" s="1"/>
  <c r="P103" i="1"/>
  <c r="N4" i="2"/>
  <c r="Q5" i="9"/>
  <c r="O86" i="10" l="1"/>
  <c r="O70" i="10"/>
  <c r="O87" i="10"/>
  <c r="O88" i="10"/>
  <c r="O76" i="10"/>
  <c r="O89" i="10"/>
  <c r="O77" i="10"/>
  <c r="O73" i="10"/>
  <c r="O79" i="10"/>
  <c r="O78" i="10"/>
  <c r="O84" i="10"/>
  <c r="O85" i="10"/>
  <c r="O81" i="10"/>
  <c r="O69" i="10"/>
  <c r="O72" i="10"/>
  <c r="O80" i="10"/>
  <c r="O68" i="10"/>
  <c r="O71" i="10"/>
  <c r="O55" i="10"/>
  <c r="O43" i="10"/>
  <c r="O39" i="10"/>
  <c r="O40" i="10"/>
  <c r="O56" i="10"/>
  <c r="O44" i="10"/>
  <c r="O45" i="10"/>
  <c r="O46" i="10"/>
  <c r="O51" i="10"/>
  <c r="O47" i="10"/>
  <c r="O35" i="10"/>
  <c r="O52" i="10"/>
  <c r="O48" i="10"/>
  <c r="O36" i="10"/>
  <c r="O53" i="10"/>
  <c r="O37" i="10"/>
  <c r="O54" i="10"/>
  <c r="O38" i="10"/>
  <c r="M25" i="7"/>
  <c r="M26" i="7" s="1"/>
  <c r="N23" i="7" s="1"/>
  <c r="N27" i="7" s="1"/>
  <c r="Q29" i="10"/>
  <c r="Q28" i="10" s="1"/>
  <c r="O59" i="10"/>
  <c r="O92" i="10" s="1"/>
  <c r="P31" i="10"/>
  <c r="Q103" i="1"/>
  <c r="O4" i="2"/>
  <c r="R5" i="9"/>
  <c r="P85" i="10" l="1"/>
  <c r="P81" i="10"/>
  <c r="P69" i="10"/>
  <c r="P86" i="10"/>
  <c r="P87" i="10"/>
  <c r="P88" i="10"/>
  <c r="P76" i="10"/>
  <c r="P72" i="10"/>
  <c r="P89" i="10"/>
  <c r="P77" i="10"/>
  <c r="P73" i="10"/>
  <c r="P78" i="10"/>
  <c r="P79" i="10"/>
  <c r="P84" i="10"/>
  <c r="P80" i="10"/>
  <c r="P68" i="10"/>
  <c r="P70" i="10"/>
  <c r="P71" i="10"/>
  <c r="P54" i="10"/>
  <c r="P38" i="10"/>
  <c r="P40" i="10"/>
  <c r="P55" i="10"/>
  <c r="P43" i="10"/>
  <c r="P39" i="10"/>
  <c r="P56" i="10"/>
  <c r="P44" i="10"/>
  <c r="P45" i="10"/>
  <c r="P46" i="10"/>
  <c r="P51" i="10"/>
  <c r="P47" i="10"/>
  <c r="P35" i="10"/>
  <c r="P52" i="10"/>
  <c r="P48" i="10"/>
  <c r="P36" i="10"/>
  <c r="P53" i="10"/>
  <c r="P37" i="10"/>
  <c r="N25" i="7"/>
  <c r="N26" i="7" s="1"/>
  <c r="O23" i="7" s="1"/>
  <c r="O27" i="7" s="1"/>
  <c r="P59" i="10"/>
  <c r="P92" i="10" s="1"/>
  <c r="Q31" i="10"/>
  <c r="R29" i="10"/>
  <c r="R28" i="10" s="1"/>
  <c r="F52" i="1"/>
  <c r="G52" i="1" s="1"/>
  <c r="R103" i="1"/>
  <c r="G70" i="9"/>
  <c r="H2" i="9"/>
  <c r="P4" i="2"/>
  <c r="S5" i="9"/>
  <c r="F1" i="10"/>
  <c r="H52" i="1" l="1"/>
  <c r="G66" i="1"/>
  <c r="Q84" i="10"/>
  <c r="Q80" i="10"/>
  <c r="Q68" i="10"/>
  <c r="Q85" i="10"/>
  <c r="Q81" i="10"/>
  <c r="Q86" i="10"/>
  <c r="Q87" i="10"/>
  <c r="Q71" i="10"/>
  <c r="Q72" i="10"/>
  <c r="Q88" i="10"/>
  <c r="Q76" i="10"/>
  <c r="Q89" i="10"/>
  <c r="Q77" i="10"/>
  <c r="Q78" i="10"/>
  <c r="Q79" i="10"/>
  <c r="Q69" i="10"/>
  <c r="Q73" i="10"/>
  <c r="Q70" i="10"/>
  <c r="Q53" i="10"/>
  <c r="Q37" i="10"/>
  <c r="Q54" i="10"/>
  <c r="Q38" i="10"/>
  <c r="Q55" i="10"/>
  <c r="Q43" i="10"/>
  <c r="Q39" i="10"/>
  <c r="Q56" i="10"/>
  <c r="Q44" i="10"/>
  <c r="Q40" i="10"/>
  <c r="Q45" i="10"/>
  <c r="Q46" i="10"/>
  <c r="Q51" i="10"/>
  <c r="Q47" i="10"/>
  <c r="Q35" i="10"/>
  <c r="Q52" i="10"/>
  <c r="Q48" i="10"/>
  <c r="Q36" i="10"/>
  <c r="O25" i="7"/>
  <c r="O26" i="7" s="1"/>
  <c r="P23" i="7" s="1"/>
  <c r="P27" i="7" s="1"/>
  <c r="R31" i="10"/>
  <c r="S29" i="10"/>
  <c r="S28" i="10" s="1"/>
  <c r="Q59" i="10"/>
  <c r="Q92" i="10" s="1"/>
  <c r="S103" i="1"/>
  <c r="Q4" i="2"/>
  <c r="T5" i="9"/>
  <c r="I2" i="9"/>
  <c r="H9" i="9"/>
  <c r="G1" i="10"/>
  <c r="F1" i="2"/>
  <c r="I52" i="1" l="1"/>
  <c r="H66" i="1"/>
  <c r="R79" i="10"/>
  <c r="R84" i="10"/>
  <c r="R85" i="10"/>
  <c r="R86" i="10"/>
  <c r="R70" i="10"/>
  <c r="R71" i="10"/>
  <c r="R87" i="10"/>
  <c r="R88" i="10"/>
  <c r="R76" i="10"/>
  <c r="R89" i="10"/>
  <c r="R77" i="10"/>
  <c r="R78" i="10"/>
  <c r="R80" i="10"/>
  <c r="R72" i="10"/>
  <c r="R69" i="10"/>
  <c r="R73" i="10"/>
  <c r="R81" i="10"/>
  <c r="R68" i="10"/>
  <c r="R52" i="10"/>
  <c r="R48" i="10"/>
  <c r="R36" i="10"/>
  <c r="R53" i="10"/>
  <c r="R37" i="10"/>
  <c r="R54" i="10"/>
  <c r="R38" i="10"/>
  <c r="R55" i="10"/>
  <c r="R43" i="10"/>
  <c r="R39" i="10"/>
  <c r="R56" i="10"/>
  <c r="R44" i="10"/>
  <c r="R40" i="10"/>
  <c r="R45" i="10"/>
  <c r="R51" i="10"/>
  <c r="R46" i="10"/>
  <c r="R47" i="10"/>
  <c r="R35" i="10"/>
  <c r="P25" i="7"/>
  <c r="P26" i="7" s="1"/>
  <c r="Q23" i="7" s="1"/>
  <c r="Q27" i="7" s="1"/>
  <c r="S31" i="10"/>
  <c r="T29" i="10"/>
  <c r="T28" i="10" s="1"/>
  <c r="U29" i="10"/>
  <c r="R59" i="10"/>
  <c r="R92" i="10" s="1"/>
  <c r="T103" i="1"/>
  <c r="J2" i="9"/>
  <c r="J109" i="9" s="1"/>
  <c r="J111" i="9" s="1"/>
  <c r="I9" i="9"/>
  <c r="H10" i="9"/>
  <c r="H70" i="9"/>
  <c r="R4" i="2"/>
  <c r="S4" i="2" s="1"/>
  <c r="U5" i="9"/>
  <c r="H1" i="10"/>
  <c r="G1" i="2"/>
  <c r="U28" i="10" l="1"/>
  <c r="U31" i="10" s="1"/>
  <c r="U70" i="10" s="1"/>
  <c r="J112" i="9"/>
  <c r="J52" i="1"/>
  <c r="I66" i="1"/>
  <c r="I102" i="1" s="1"/>
  <c r="S78" i="10"/>
  <c r="S84" i="10"/>
  <c r="S85" i="10"/>
  <c r="S81" i="10"/>
  <c r="S69" i="10"/>
  <c r="S70" i="10"/>
  <c r="S86" i="10"/>
  <c r="S87" i="10"/>
  <c r="S88" i="10"/>
  <c r="S76" i="10"/>
  <c r="S89" i="10"/>
  <c r="S77" i="10"/>
  <c r="S73" i="10"/>
  <c r="S79" i="10"/>
  <c r="S72" i="10"/>
  <c r="S80" i="10"/>
  <c r="S71" i="10"/>
  <c r="S68" i="10"/>
  <c r="S51" i="10"/>
  <c r="S47" i="10"/>
  <c r="S35" i="10"/>
  <c r="S36" i="10"/>
  <c r="S52" i="10"/>
  <c r="S48" i="10"/>
  <c r="S53" i="10"/>
  <c r="S37" i="10"/>
  <c r="S54" i="10"/>
  <c r="S38" i="10"/>
  <c r="S55" i="10"/>
  <c r="S43" i="10"/>
  <c r="S39" i="10"/>
  <c r="S56" i="10"/>
  <c r="S44" i="10"/>
  <c r="S40" i="10"/>
  <c r="S45" i="10"/>
  <c r="S46" i="10"/>
  <c r="Q25" i="7"/>
  <c r="Q26" i="7" s="1"/>
  <c r="R23" i="7" s="1"/>
  <c r="R27" i="7" s="1"/>
  <c r="T31" i="10"/>
  <c r="S59" i="10"/>
  <c r="S92" i="10" s="1"/>
  <c r="U103" i="1"/>
  <c r="K2" i="9"/>
  <c r="K109" i="9" s="1"/>
  <c r="K111" i="9" s="1"/>
  <c r="I70" i="9"/>
  <c r="I10" i="9"/>
  <c r="V5" i="9"/>
  <c r="J9" i="9"/>
  <c r="I1" i="10"/>
  <c r="H1" i="2"/>
  <c r="U54" i="10" l="1"/>
  <c r="U46" i="10"/>
  <c r="U47" i="10"/>
  <c r="U48" i="10"/>
  <c r="U45" i="10"/>
  <c r="U53" i="10"/>
  <c r="U72" i="10"/>
  <c r="U71" i="10"/>
  <c r="U76" i="10"/>
  <c r="U55" i="10"/>
  <c r="U38" i="10"/>
  <c r="U56" i="10"/>
  <c r="U43" i="10"/>
  <c r="U40" i="10"/>
  <c r="U35" i="10"/>
  <c r="U68" i="10"/>
  <c r="U69" i="10"/>
  <c r="U88" i="10"/>
  <c r="U52" i="10"/>
  <c r="U44" i="10"/>
  <c r="U80" i="10"/>
  <c r="U84" i="10"/>
  <c r="U37" i="10"/>
  <c r="U36" i="10"/>
  <c r="U77" i="10"/>
  <c r="U81" i="10"/>
  <c r="U79" i="10"/>
  <c r="U87" i="10"/>
  <c r="U51" i="10"/>
  <c r="U39" i="10"/>
  <c r="U73" i="10"/>
  <c r="U59" i="10"/>
  <c r="U92" i="10" s="1"/>
  <c r="U85" i="10"/>
  <c r="U89" i="10"/>
  <c r="U86" i="10"/>
  <c r="U78" i="10"/>
  <c r="K112" i="9"/>
  <c r="K52" i="1"/>
  <c r="J66" i="1"/>
  <c r="J102" i="1" s="1"/>
  <c r="T89" i="10"/>
  <c r="T77" i="10"/>
  <c r="T73" i="10"/>
  <c r="T79" i="10"/>
  <c r="T84" i="10"/>
  <c r="T80" i="10"/>
  <c r="T68" i="10"/>
  <c r="T69" i="10"/>
  <c r="T85" i="10"/>
  <c r="T81" i="10"/>
  <c r="T86" i="10"/>
  <c r="T87" i="10"/>
  <c r="T88" i="10"/>
  <c r="T76" i="10"/>
  <c r="T72" i="10"/>
  <c r="T78" i="10"/>
  <c r="T71" i="10"/>
  <c r="T70" i="10"/>
  <c r="T46" i="10"/>
  <c r="T51" i="10"/>
  <c r="T47" i="10"/>
  <c r="T35" i="10"/>
  <c r="T52" i="10"/>
  <c r="T48" i="10"/>
  <c r="T36" i="10"/>
  <c r="T53" i="10"/>
  <c r="T37" i="10"/>
  <c r="T54" i="10"/>
  <c r="T38" i="10"/>
  <c r="T45" i="10"/>
  <c r="T55" i="10"/>
  <c r="T43" i="10"/>
  <c r="T39" i="10"/>
  <c r="T56" i="10"/>
  <c r="T44" i="10"/>
  <c r="T40" i="10"/>
  <c r="H112" i="2"/>
  <c r="R25" i="7"/>
  <c r="R26" i="7" s="1"/>
  <c r="S23" i="7" s="1"/>
  <c r="S27" i="7" s="1"/>
  <c r="H68" i="2"/>
  <c r="T59" i="10"/>
  <c r="T92" i="10" s="1"/>
  <c r="V103" i="1"/>
  <c r="L2" i="9"/>
  <c r="L109" i="9" s="1"/>
  <c r="W5" i="9"/>
  <c r="K9" i="9"/>
  <c r="J70" i="9"/>
  <c r="J10" i="9"/>
  <c r="H102" i="2"/>
  <c r="J1" i="10"/>
  <c r="I1" i="2"/>
  <c r="L52" i="1" l="1"/>
  <c r="K66" i="1"/>
  <c r="K102" i="1" s="1"/>
  <c r="I112" i="2"/>
  <c r="S25" i="7"/>
  <c r="S26" i="7" s="1"/>
  <c r="T23" i="7" s="1"/>
  <c r="T27" i="7" s="1"/>
  <c r="I68" i="2"/>
  <c r="W103" i="1"/>
  <c r="M2" i="9"/>
  <c r="M109" i="9" s="1"/>
  <c r="K10" i="9"/>
  <c r="K70" i="9"/>
  <c r="X5" i="9"/>
  <c r="L9" i="9"/>
  <c r="I102" i="2"/>
  <c r="K1" i="10"/>
  <c r="J1" i="2"/>
  <c r="M52" i="1" l="1"/>
  <c r="L66" i="1"/>
  <c r="L102" i="1" s="1"/>
  <c r="J112" i="2"/>
  <c r="J68" i="2"/>
  <c r="T25" i="7"/>
  <c r="X103" i="1"/>
  <c r="N2" i="9"/>
  <c r="N109" i="9" s="1"/>
  <c r="Y5" i="9"/>
  <c r="M9" i="9"/>
  <c r="L10" i="9"/>
  <c r="L70" i="9"/>
  <c r="J102" i="2"/>
  <c r="L1" i="10"/>
  <c r="K1" i="2"/>
  <c r="N52" i="1" l="1"/>
  <c r="M66" i="1"/>
  <c r="M102" i="1" s="1"/>
  <c r="K112" i="2"/>
  <c r="K68" i="2"/>
  <c r="T26" i="7"/>
  <c r="U23" i="7" s="1"/>
  <c r="U27" i="7" s="1"/>
  <c r="Y103" i="1"/>
  <c r="N9" i="9"/>
  <c r="M70" i="9"/>
  <c r="M10" i="9"/>
  <c r="Z5" i="9"/>
  <c r="O2" i="9"/>
  <c r="O109" i="9" s="1"/>
  <c r="K102" i="2"/>
  <c r="M1" i="10"/>
  <c r="L1" i="2"/>
  <c r="O52" i="1" l="1"/>
  <c r="N66" i="1"/>
  <c r="N102" i="1" s="1"/>
  <c r="L112" i="2"/>
  <c r="L68" i="2"/>
  <c r="U25" i="7"/>
  <c r="Z103" i="1"/>
  <c r="N70" i="9"/>
  <c r="N10" i="9"/>
  <c r="O9" i="9"/>
  <c r="P2" i="9"/>
  <c r="P109" i="9" s="1"/>
  <c r="AA5" i="9"/>
  <c r="L102" i="2"/>
  <c r="N1" i="10"/>
  <c r="M1" i="2"/>
  <c r="P52" i="1" l="1"/>
  <c r="O66" i="1"/>
  <c r="O102" i="1" s="1"/>
  <c r="M112" i="2"/>
  <c r="M68" i="2"/>
  <c r="U26" i="7"/>
  <c r="V23" i="7" s="1"/>
  <c r="V27" i="7" s="1"/>
  <c r="AA103" i="1"/>
  <c r="AB5" i="9"/>
  <c r="P9" i="9"/>
  <c r="Q2" i="9"/>
  <c r="Q109" i="9" s="1"/>
  <c r="O10" i="9"/>
  <c r="O70" i="9"/>
  <c r="M102" i="2"/>
  <c r="O1" i="10"/>
  <c r="N1" i="2"/>
  <c r="Q52" i="1" l="1"/>
  <c r="P66" i="1"/>
  <c r="P102" i="1" s="1"/>
  <c r="N112" i="2"/>
  <c r="N68" i="2"/>
  <c r="V25" i="7"/>
  <c r="AB103" i="1"/>
  <c r="R2" i="9"/>
  <c r="R109" i="9" s="1"/>
  <c r="P70" i="9"/>
  <c r="P10" i="9"/>
  <c r="Q9" i="9"/>
  <c r="AC5" i="9"/>
  <c r="N102" i="2"/>
  <c r="P1" i="10"/>
  <c r="O1" i="2"/>
  <c r="R52" i="1" l="1"/>
  <c r="Q66" i="1"/>
  <c r="Q102" i="1" s="1"/>
  <c r="O112" i="2"/>
  <c r="O68" i="2"/>
  <c r="V26" i="7"/>
  <c r="W23" i="7" s="1"/>
  <c r="W27" i="7" s="1"/>
  <c r="AC103" i="1"/>
  <c r="Q10" i="9"/>
  <c r="Q70" i="9"/>
  <c r="AD5" i="9"/>
  <c r="S2" i="9"/>
  <c r="S109" i="9" s="1"/>
  <c r="R9" i="9"/>
  <c r="O102" i="2"/>
  <c r="Q1" i="10"/>
  <c r="P1" i="2"/>
  <c r="S52" i="1" l="1"/>
  <c r="R66" i="1"/>
  <c r="R102" i="1" s="1"/>
  <c r="P112" i="2"/>
  <c r="P68" i="2"/>
  <c r="W25" i="7"/>
  <c r="AE5" i="9"/>
  <c r="S9" i="9"/>
  <c r="T2" i="9"/>
  <c r="T109" i="9" s="1"/>
  <c r="R70" i="9"/>
  <c r="R10" i="9"/>
  <c r="P102" i="2"/>
  <c r="R1" i="10"/>
  <c r="Q1" i="2"/>
  <c r="Q27" i="2" l="1"/>
  <c r="T52" i="1"/>
  <c r="S66" i="1"/>
  <c r="S102" i="1" s="1"/>
  <c r="Q112" i="2"/>
  <c r="Q68" i="2"/>
  <c r="W26" i="7"/>
  <c r="X23" i="7" s="1"/>
  <c r="X27" i="7" s="1"/>
  <c r="R58" i="9"/>
  <c r="AO58" i="9"/>
  <c r="V58" i="9"/>
  <c r="AD58" i="9"/>
  <c r="AH58" i="9"/>
  <c r="AN58" i="9"/>
  <c r="AC58" i="9"/>
  <c r="AG58" i="9"/>
  <c r="U58" i="9"/>
  <c r="AB58" i="9"/>
  <c r="AE58" i="9"/>
  <c r="AK58" i="9"/>
  <c r="AJ58" i="9"/>
  <c r="W58" i="9"/>
  <c r="AL58" i="9"/>
  <c r="I58" i="9"/>
  <c r="X58" i="9"/>
  <c r="AI58" i="9"/>
  <c r="Z58" i="9"/>
  <c r="AM58" i="9"/>
  <c r="AF58" i="9"/>
  <c r="AA58" i="9"/>
  <c r="Y58" i="9"/>
  <c r="J58" i="9"/>
  <c r="K58" i="9"/>
  <c r="P58" i="9"/>
  <c r="M58" i="9"/>
  <c r="O58" i="9"/>
  <c r="N58" i="9"/>
  <c r="L58" i="9"/>
  <c r="Q58" i="9"/>
  <c r="AF5" i="9"/>
  <c r="U2" i="9"/>
  <c r="U109" i="9" s="1"/>
  <c r="T9" i="9"/>
  <c r="S10" i="9"/>
  <c r="S58" i="9" s="1"/>
  <c r="S70" i="9"/>
  <c r="Q105" i="2"/>
  <c r="Q102" i="2"/>
  <c r="Q104" i="2"/>
  <c r="S1" i="10"/>
  <c r="R1" i="2"/>
  <c r="S1" i="2" s="1"/>
  <c r="S27" i="2" l="1"/>
  <c r="S86" i="2" s="1"/>
  <c r="S106" i="2" s="1"/>
  <c r="U1" i="10"/>
  <c r="S102" i="2"/>
  <c r="S105" i="2"/>
  <c r="S104" i="2"/>
  <c r="U52" i="1"/>
  <c r="T66" i="1"/>
  <c r="T102" i="1" s="1"/>
  <c r="R27" i="2"/>
  <c r="R112" i="2"/>
  <c r="R68" i="2"/>
  <c r="S68" i="2" s="1"/>
  <c r="X25" i="7"/>
  <c r="Q86" i="2"/>
  <c r="Q106" i="2" s="1"/>
  <c r="Q107" i="2" s="1"/>
  <c r="U9" i="9"/>
  <c r="U70" i="9" s="1"/>
  <c r="V2" i="9"/>
  <c r="V109" i="9" s="1"/>
  <c r="T70" i="9"/>
  <c r="T10" i="9"/>
  <c r="T58" i="9" s="1"/>
  <c r="AG5" i="9"/>
  <c r="R102" i="2"/>
  <c r="R105" i="2"/>
  <c r="R104" i="2"/>
  <c r="T1" i="10"/>
  <c r="S107" i="2" l="1"/>
  <c r="V52" i="1"/>
  <c r="U66" i="1"/>
  <c r="X26" i="7"/>
  <c r="Y23" i="7" s="1"/>
  <c r="Y27" i="7" s="1"/>
  <c r="H105" i="2"/>
  <c r="R86" i="2"/>
  <c r="R106" i="2" s="1"/>
  <c r="R107" i="2" s="1"/>
  <c r="V9" i="9"/>
  <c r="V70" i="9" s="1"/>
  <c r="W2" i="9"/>
  <c r="AH5" i="9"/>
  <c r="H52" i="2" l="1"/>
  <c r="H44" i="2"/>
  <c r="W109" i="9"/>
  <c r="W52" i="1"/>
  <c r="V66" i="1"/>
  <c r="Y25" i="7"/>
  <c r="W9" i="9"/>
  <c r="W70" i="9" s="1"/>
  <c r="AI5" i="9"/>
  <c r="X2" i="9"/>
  <c r="X109" i="9" s="1"/>
  <c r="X52" i="1" l="1"/>
  <c r="W66" i="1"/>
  <c r="Y26" i="7"/>
  <c r="Z23" i="7" s="1"/>
  <c r="Z27" i="7" s="1"/>
  <c r="X9" i="9"/>
  <c r="X70" i="9" s="1"/>
  <c r="Y2" i="9"/>
  <c r="Y109" i="9" s="1"/>
  <c r="AJ5" i="9"/>
  <c r="Y52" i="1" l="1"/>
  <c r="X66" i="1"/>
  <c r="Z25" i="7"/>
  <c r="Y9" i="9"/>
  <c r="Y70" i="9" s="1"/>
  <c r="Z2" i="9"/>
  <c r="Z109" i="9" s="1"/>
  <c r="AK5" i="9"/>
  <c r="Z52" i="1" l="1"/>
  <c r="Y66" i="1"/>
  <c r="Z26" i="7"/>
  <c r="AA23" i="7" s="1"/>
  <c r="AA27" i="7" s="1"/>
  <c r="Z9" i="9"/>
  <c r="Z70" i="9" s="1"/>
  <c r="AL5" i="9"/>
  <c r="AA2" i="9"/>
  <c r="AA109" i="9" s="1"/>
  <c r="AA52" i="1" l="1"/>
  <c r="Z66" i="1"/>
  <c r="AA25" i="7"/>
  <c r="AA9" i="9"/>
  <c r="AA70" i="9" s="1"/>
  <c r="AB2" i="9"/>
  <c r="AB109" i="9" s="1"/>
  <c r="AM5" i="9"/>
  <c r="AB52" i="1" l="1"/>
  <c r="AA66" i="1"/>
  <c r="AA26" i="7"/>
  <c r="AB23" i="7" s="1"/>
  <c r="AB27" i="7" s="1"/>
  <c r="AB9" i="9"/>
  <c r="AB70" i="9" s="1"/>
  <c r="AC2" i="9"/>
  <c r="AC109" i="9" s="1"/>
  <c r="AO5" i="9"/>
  <c r="AN5" i="9"/>
  <c r="E25" i="1"/>
  <c r="C144" i="1" s="1"/>
  <c r="D25" i="1"/>
  <c r="C30" i="1"/>
  <c r="AC52" i="1" l="1"/>
  <c r="AC66" i="1" s="1"/>
  <c r="AB66" i="1"/>
  <c r="AB25" i="7"/>
  <c r="L111" i="9"/>
  <c r="M111" i="9"/>
  <c r="H11" i="23" s="1"/>
  <c r="N111" i="9"/>
  <c r="I11" i="23" s="1"/>
  <c r="O111" i="9"/>
  <c r="J11" i="23" s="1"/>
  <c r="P111" i="9"/>
  <c r="K11" i="23" s="1"/>
  <c r="Q111" i="9"/>
  <c r="L11" i="23" s="1"/>
  <c r="R111" i="9"/>
  <c r="M11" i="23" s="1"/>
  <c r="S111" i="9"/>
  <c r="N11" i="23" s="1"/>
  <c r="T111" i="9"/>
  <c r="O11" i="23" s="1"/>
  <c r="U111" i="9"/>
  <c r="P11" i="23" s="1"/>
  <c r="V111" i="9"/>
  <c r="Q11" i="23" s="1"/>
  <c r="W111" i="9"/>
  <c r="R11" i="23" s="1"/>
  <c r="X111" i="9"/>
  <c r="Y111" i="9"/>
  <c r="Z111" i="9"/>
  <c r="AA111" i="9"/>
  <c r="C145" i="1"/>
  <c r="AB52" i="9" s="1"/>
  <c r="AC9" i="9"/>
  <c r="AC70" i="9" s="1"/>
  <c r="AD2" i="9"/>
  <c r="AD109" i="9" s="1"/>
  <c r="D19" i="1"/>
  <c r="E19" i="1"/>
  <c r="C24" i="1"/>
  <c r="E17" i="1"/>
  <c r="D17" i="1"/>
  <c r="D18" i="1"/>
  <c r="E18" i="1"/>
  <c r="E20" i="1"/>
  <c r="D20" i="1"/>
  <c r="K113" i="9" l="1"/>
  <c r="L114" i="9" s="1"/>
  <c r="G11" i="23"/>
  <c r="K89" i="2"/>
  <c r="Q89" i="2"/>
  <c r="J89" i="2"/>
  <c r="O89" i="2"/>
  <c r="P89" i="2"/>
  <c r="N89" i="2"/>
  <c r="L89" i="2"/>
  <c r="R89" i="2"/>
  <c r="M89" i="2"/>
  <c r="S89" i="2"/>
  <c r="H89" i="2"/>
  <c r="L112" i="9"/>
  <c r="U112" i="9"/>
  <c r="R112" i="9"/>
  <c r="V112" i="9"/>
  <c r="S112" i="9"/>
  <c r="T112" i="9"/>
  <c r="M112" i="9"/>
  <c r="C111" i="9"/>
  <c r="P112" i="9"/>
  <c r="N112" i="9"/>
  <c r="O112" i="9"/>
  <c r="Q112" i="9"/>
  <c r="T113" i="9"/>
  <c r="U113" i="9"/>
  <c r="V113" i="9"/>
  <c r="S113" i="9"/>
  <c r="R113" i="9"/>
  <c r="N113" i="9"/>
  <c r="O113" i="9"/>
  <c r="Q113" i="9"/>
  <c r="P113" i="9"/>
  <c r="I89" i="2"/>
  <c r="AB26" i="7"/>
  <c r="AC23" i="7" s="1"/>
  <c r="AC27" i="7" s="1"/>
  <c r="I105" i="2"/>
  <c r="P52" i="9"/>
  <c r="X52" i="9"/>
  <c r="T52" i="9"/>
  <c r="L52" i="9"/>
  <c r="AC52" i="9"/>
  <c r="Z52" i="9"/>
  <c r="V52" i="9"/>
  <c r="R52" i="9"/>
  <c r="N52" i="9"/>
  <c r="J52" i="9"/>
  <c r="Y52" i="9"/>
  <c r="U52" i="9"/>
  <c r="Q52" i="9"/>
  <c r="M52" i="9"/>
  <c r="I52" i="9"/>
  <c r="AA52" i="9"/>
  <c r="W52" i="9"/>
  <c r="S52" i="9"/>
  <c r="O52" i="9"/>
  <c r="K52" i="9"/>
  <c r="W113" i="9"/>
  <c r="AB111" i="9"/>
  <c r="AD52" i="9"/>
  <c r="AD9" i="9"/>
  <c r="AD70" i="9" s="1"/>
  <c r="AE2" i="9"/>
  <c r="AE109" i="9" s="1"/>
  <c r="E23" i="1"/>
  <c r="D23" i="1"/>
  <c r="E24" i="1"/>
  <c r="D24" i="1"/>
  <c r="M114" i="9" l="1"/>
  <c r="I44" i="2"/>
  <c r="I52" i="2"/>
  <c r="S2" i="2"/>
  <c r="S3" i="2"/>
  <c r="U2" i="10" s="1"/>
  <c r="D2" i="2"/>
  <c r="D3" i="2" s="1"/>
  <c r="AC25" i="7"/>
  <c r="X113" i="9"/>
  <c r="AC111" i="9"/>
  <c r="AE52" i="9"/>
  <c r="AE9" i="9"/>
  <c r="AE70" i="9" s="1"/>
  <c r="AF2" i="9"/>
  <c r="AF109" i="9" s="1"/>
  <c r="E3" i="9"/>
  <c r="F3" i="9"/>
  <c r="F2" i="2"/>
  <c r="G2" i="2"/>
  <c r="H2" i="2"/>
  <c r="I2" i="2"/>
  <c r="J2" i="2"/>
  <c r="K2" i="2"/>
  <c r="L2" i="2"/>
  <c r="M2" i="2"/>
  <c r="N2" i="2"/>
  <c r="O2" i="2"/>
  <c r="P2" i="2"/>
  <c r="Q2" i="2"/>
  <c r="R2" i="2"/>
  <c r="V3" i="9" s="1"/>
  <c r="W3" i="9"/>
  <c r="X3" i="9"/>
  <c r="Y3" i="9"/>
  <c r="Z3" i="9"/>
  <c r="AA3" i="9"/>
  <c r="AB3" i="9"/>
  <c r="AC3" i="9"/>
  <c r="AD3" i="9"/>
  <c r="AE3" i="9"/>
  <c r="R3" i="2" l="1"/>
  <c r="U3" i="10"/>
  <c r="U302" i="10"/>
  <c r="U294" i="10"/>
  <c r="U303" i="10"/>
  <c r="U291" i="10"/>
  <c r="U298" i="10"/>
  <c r="U290" i="10"/>
  <c r="U299" i="10"/>
  <c r="N114" i="9"/>
  <c r="H3" i="9"/>
  <c r="J3" i="9"/>
  <c r="F3" i="2"/>
  <c r="Q3" i="9"/>
  <c r="M3" i="2"/>
  <c r="I3" i="9"/>
  <c r="P3" i="9"/>
  <c r="L3" i="2"/>
  <c r="O3" i="9"/>
  <c r="K3" i="2"/>
  <c r="N3" i="9"/>
  <c r="J3" i="2"/>
  <c r="R3" i="9"/>
  <c r="N3" i="2"/>
  <c r="U3" i="9"/>
  <c r="Q3" i="2"/>
  <c r="T3" i="9"/>
  <c r="P3" i="2"/>
  <c r="M3" i="9"/>
  <c r="I3" i="2"/>
  <c r="L3" i="9"/>
  <c r="H3" i="2"/>
  <c r="S3" i="9"/>
  <c r="O3" i="2"/>
  <c r="K3" i="9"/>
  <c r="G3" i="2"/>
  <c r="AC26" i="7"/>
  <c r="AD23" i="7" s="1"/>
  <c r="AD27" i="7" s="1"/>
  <c r="Y113" i="9"/>
  <c r="E4" i="9"/>
  <c r="F4" i="9"/>
  <c r="AD111" i="9"/>
  <c r="AF52" i="9"/>
  <c r="AF9" i="9"/>
  <c r="AF70" i="9" s="1"/>
  <c r="AG2" i="9"/>
  <c r="AG109" i="9" s="1"/>
  <c r="AF3" i="9"/>
  <c r="U292" i="10" l="1"/>
  <c r="U300" i="10"/>
  <c r="U293" i="10"/>
  <c r="U301" i="10"/>
  <c r="AE4" i="9"/>
  <c r="G2" i="10"/>
  <c r="AD25" i="7"/>
  <c r="K4" i="9"/>
  <c r="AA4" i="9"/>
  <c r="L4" i="9"/>
  <c r="AB4" i="9"/>
  <c r="J4" i="9"/>
  <c r="K86" i="9" s="1"/>
  <c r="L2" i="10"/>
  <c r="U4" i="9"/>
  <c r="O2" i="10"/>
  <c r="M2" i="10"/>
  <c r="N2" i="10"/>
  <c r="P2" i="10"/>
  <c r="V4" i="9"/>
  <c r="Q2" i="10"/>
  <c r="T4" i="9"/>
  <c r="Z4" i="9"/>
  <c r="W4" i="9"/>
  <c r="H4" i="9"/>
  <c r="X4" i="9"/>
  <c r="M4" i="9"/>
  <c r="I4" i="9"/>
  <c r="Y4" i="9"/>
  <c r="I99" i="9"/>
  <c r="Q4" i="9"/>
  <c r="I100" i="9"/>
  <c r="I103" i="9"/>
  <c r="I98" i="9"/>
  <c r="O114" i="9"/>
  <c r="T2" i="10"/>
  <c r="AD112" i="9"/>
  <c r="Z113" i="9"/>
  <c r="C113" i="9" s="1"/>
  <c r="S2" i="10"/>
  <c r="R4" i="9"/>
  <c r="H2" i="10"/>
  <c r="K2" i="10"/>
  <c r="N4" i="9"/>
  <c r="AG52" i="9"/>
  <c r="AG9" i="9"/>
  <c r="AG70" i="9" s="1"/>
  <c r="AE111" i="9"/>
  <c r="AF4" i="9"/>
  <c r="O4" i="9"/>
  <c r="F2" i="10"/>
  <c r="J2" i="10"/>
  <c r="AH2" i="9"/>
  <c r="AH109" i="9" s="1"/>
  <c r="R2" i="10"/>
  <c r="I2" i="10"/>
  <c r="S4" i="9"/>
  <c r="P4" i="9"/>
  <c r="AC4" i="9"/>
  <c r="AD4" i="9"/>
  <c r="AG3" i="9"/>
  <c r="U304" i="10" l="1"/>
  <c r="U295" i="10"/>
  <c r="P114" i="9"/>
  <c r="Q114" i="9" s="1"/>
  <c r="R114" i="9" s="1"/>
  <c r="S114" i="9" s="1"/>
  <c r="T114" i="9" s="1"/>
  <c r="R298" i="10"/>
  <c r="R299" i="10"/>
  <c r="R290" i="10"/>
  <c r="R291" i="10"/>
  <c r="R303" i="10"/>
  <c r="R302" i="10"/>
  <c r="R294" i="10"/>
  <c r="I298" i="10"/>
  <c r="I302" i="10"/>
  <c r="I303" i="10"/>
  <c r="I290" i="10"/>
  <c r="I294" i="10"/>
  <c r="I291" i="10"/>
  <c r="I299" i="10"/>
  <c r="K302" i="10"/>
  <c r="K291" i="10"/>
  <c r="K298" i="10"/>
  <c r="K299" i="10"/>
  <c r="K303" i="10"/>
  <c r="K294" i="10"/>
  <c r="K290" i="10"/>
  <c r="S3" i="10"/>
  <c r="S299" i="10"/>
  <c r="S291" i="10"/>
  <c r="S302" i="10"/>
  <c r="S290" i="10"/>
  <c r="S294" i="10"/>
  <c r="S298" i="10"/>
  <c r="S303" i="10"/>
  <c r="Q298" i="10"/>
  <c r="Q302" i="10"/>
  <c r="Q303" i="10"/>
  <c r="Q299" i="10"/>
  <c r="Q290" i="10"/>
  <c r="Q294" i="10"/>
  <c r="Q291" i="10"/>
  <c r="M298" i="10"/>
  <c r="M302" i="10"/>
  <c r="M299" i="10"/>
  <c r="M303" i="10"/>
  <c r="M290" i="10"/>
  <c r="M294" i="10"/>
  <c r="M291" i="10"/>
  <c r="O298" i="10"/>
  <c r="O291" i="10"/>
  <c r="O302" i="10"/>
  <c r="O303" i="10"/>
  <c r="O294" i="10"/>
  <c r="O299" i="10"/>
  <c r="O290" i="10"/>
  <c r="P302" i="10"/>
  <c r="P303" i="10"/>
  <c r="P299" i="10"/>
  <c r="P290" i="10"/>
  <c r="P298" i="10"/>
  <c r="P291" i="10"/>
  <c r="P294" i="10"/>
  <c r="J298" i="10"/>
  <c r="J299" i="10"/>
  <c r="J290" i="10"/>
  <c r="J302" i="10"/>
  <c r="J291" i="10"/>
  <c r="J294" i="10"/>
  <c r="J303" i="10"/>
  <c r="T298" i="10"/>
  <c r="T302" i="10"/>
  <c r="T303" i="10"/>
  <c r="T294" i="10"/>
  <c r="T291" i="10"/>
  <c r="T290" i="10"/>
  <c r="T299" i="10"/>
  <c r="N298" i="10"/>
  <c r="N299" i="10"/>
  <c r="N290" i="10"/>
  <c r="N291" i="10"/>
  <c r="N303" i="10"/>
  <c r="N294" i="10"/>
  <c r="N302" i="10"/>
  <c r="L298" i="10"/>
  <c r="L299" i="10"/>
  <c r="L303" i="10"/>
  <c r="L294" i="10"/>
  <c r="L302" i="10"/>
  <c r="L291" i="10"/>
  <c r="L290" i="10"/>
  <c r="G3" i="10"/>
  <c r="AD26" i="7"/>
  <c r="AE23" i="7" s="1"/>
  <c r="AE27" i="7" s="1"/>
  <c r="O3" i="10"/>
  <c r="N3" i="10"/>
  <c r="Q3" i="10"/>
  <c r="L3" i="10"/>
  <c r="P3" i="10"/>
  <c r="M3" i="10"/>
  <c r="J99" i="9"/>
  <c r="J100" i="9"/>
  <c r="I101" i="9"/>
  <c r="I105" i="9" s="1"/>
  <c r="J98" i="9"/>
  <c r="J103" i="9"/>
  <c r="T3" i="10"/>
  <c r="R3" i="10"/>
  <c r="F3" i="10"/>
  <c r="H3" i="10"/>
  <c r="AE112" i="9"/>
  <c r="K3" i="10"/>
  <c r="AF111" i="9"/>
  <c r="AH52" i="9"/>
  <c r="AH9" i="9"/>
  <c r="AH70" i="9" s="1"/>
  <c r="AA113" i="9"/>
  <c r="AG4" i="9"/>
  <c r="J3" i="10"/>
  <c r="AI2" i="9"/>
  <c r="AI109" i="9" s="1"/>
  <c r="I3" i="10"/>
  <c r="AH3" i="9"/>
  <c r="U306" i="10" l="1"/>
  <c r="U308" i="10" s="1"/>
  <c r="S7" i="2" s="1"/>
  <c r="N300" i="10"/>
  <c r="N301" i="10"/>
  <c r="N293" i="10"/>
  <c r="N292" i="10"/>
  <c r="P301" i="10"/>
  <c r="P292" i="10"/>
  <c r="P293" i="10"/>
  <c r="P300" i="10"/>
  <c r="J301" i="10"/>
  <c r="J292" i="10"/>
  <c r="J293" i="10"/>
  <c r="J300" i="10"/>
  <c r="L301" i="10"/>
  <c r="L292" i="10"/>
  <c r="L293" i="10"/>
  <c r="L300" i="10"/>
  <c r="O300" i="10"/>
  <c r="O301" i="10"/>
  <c r="O292" i="10"/>
  <c r="O293" i="10"/>
  <c r="K300" i="10"/>
  <c r="K292" i="10"/>
  <c r="K301" i="10"/>
  <c r="K293" i="10"/>
  <c r="R300" i="10"/>
  <c r="R301" i="10"/>
  <c r="R292" i="10"/>
  <c r="R293" i="10"/>
  <c r="Q300" i="10"/>
  <c r="Q292" i="10"/>
  <c r="Q293" i="10"/>
  <c r="Q301" i="10"/>
  <c r="T301" i="10"/>
  <c r="T300" i="10"/>
  <c r="T292" i="10"/>
  <c r="T293" i="10"/>
  <c r="M300" i="10"/>
  <c r="M301" i="10"/>
  <c r="M293" i="10"/>
  <c r="M292" i="10"/>
  <c r="S300" i="10"/>
  <c r="S301" i="10"/>
  <c r="S292" i="10"/>
  <c r="S293" i="10"/>
  <c r="I300" i="10"/>
  <c r="I301" i="10"/>
  <c r="I293" i="10"/>
  <c r="I292" i="10"/>
  <c r="AE25" i="7"/>
  <c r="H17" i="2"/>
  <c r="J101" i="9"/>
  <c r="J105" i="9" s="1"/>
  <c r="U114" i="9"/>
  <c r="V114" i="9" s="1"/>
  <c r="AF112" i="9"/>
  <c r="AB113" i="9"/>
  <c r="AG111" i="9"/>
  <c r="AI52" i="9"/>
  <c r="AI9" i="9"/>
  <c r="AI70" i="9" s="1"/>
  <c r="AH4" i="9"/>
  <c r="AJ2" i="9"/>
  <c r="AJ109" i="9" s="1"/>
  <c r="AI3" i="9"/>
  <c r="K98" i="9" l="1"/>
  <c r="K99" i="9"/>
  <c r="O295" i="10"/>
  <c r="M295" i="10"/>
  <c r="P304" i="10"/>
  <c r="I295" i="10"/>
  <c r="I304" i="10"/>
  <c r="T295" i="10"/>
  <c r="J295" i="10"/>
  <c r="P295" i="10"/>
  <c r="R304" i="10"/>
  <c r="K304" i="10"/>
  <c r="K295" i="10"/>
  <c r="T304" i="10"/>
  <c r="N295" i="10"/>
  <c r="Q304" i="10"/>
  <c r="R295" i="10"/>
  <c r="L295" i="10"/>
  <c r="J304" i="10"/>
  <c r="N304" i="10"/>
  <c r="S295" i="10"/>
  <c r="S304" i="10"/>
  <c r="O304" i="10"/>
  <c r="L304" i="10"/>
  <c r="M304" i="10"/>
  <c r="Q295" i="10"/>
  <c r="AE26" i="7"/>
  <c r="AF23" i="7" s="1"/>
  <c r="AF27" i="7" s="1"/>
  <c r="H15" i="2"/>
  <c r="K100" i="9"/>
  <c r="H14" i="2"/>
  <c r="K103" i="9"/>
  <c r="W114" i="9"/>
  <c r="I16" i="2"/>
  <c r="L103" i="9"/>
  <c r="I17" i="2"/>
  <c r="L100" i="9"/>
  <c r="AG112" i="9"/>
  <c r="AH111" i="9"/>
  <c r="AC113" i="9"/>
  <c r="AJ52" i="9"/>
  <c r="AJ9" i="9"/>
  <c r="AJ70" i="9" s="1"/>
  <c r="AI4" i="9"/>
  <c r="AK2" i="9"/>
  <c r="AK109" i="9" s="1"/>
  <c r="AJ3" i="9"/>
  <c r="R306" i="10" l="1"/>
  <c r="R308" i="10" s="1"/>
  <c r="P7" i="2" s="1"/>
  <c r="L306" i="10"/>
  <c r="L308" i="10" s="1"/>
  <c r="J7" i="2" s="1"/>
  <c r="X114" i="9"/>
  <c r="Y114" i="9" s="1"/>
  <c r="K306" i="10"/>
  <c r="K308" i="10" s="1"/>
  <c r="I7" i="2" s="1"/>
  <c r="M306" i="10"/>
  <c r="M308" i="10" s="1"/>
  <c r="K7" i="2" s="1"/>
  <c r="P306" i="10"/>
  <c r="P308" i="10" s="1"/>
  <c r="N7" i="2" s="1"/>
  <c r="N306" i="10"/>
  <c r="N308" i="10" s="1"/>
  <c r="L7" i="2" s="1"/>
  <c r="T306" i="10"/>
  <c r="T308" i="10" s="1"/>
  <c r="R7" i="2" s="1"/>
  <c r="O306" i="10"/>
  <c r="O308" i="10" s="1"/>
  <c r="M7" i="2" s="1"/>
  <c r="S306" i="10"/>
  <c r="S308" i="10" s="1"/>
  <c r="Q7" i="2" s="1"/>
  <c r="I306" i="10"/>
  <c r="I308" i="10" s="1"/>
  <c r="Q306" i="10"/>
  <c r="J306" i="10"/>
  <c r="L98" i="9"/>
  <c r="K101" i="9"/>
  <c r="K105" i="9" s="1"/>
  <c r="I15" i="2"/>
  <c r="J15" i="2" s="1"/>
  <c r="AF25" i="7"/>
  <c r="L99" i="9"/>
  <c r="I14" i="2"/>
  <c r="J16" i="2"/>
  <c r="M103" i="9"/>
  <c r="J17" i="2"/>
  <c r="M100" i="9"/>
  <c r="AH112" i="9"/>
  <c r="AD113" i="9"/>
  <c r="AI111" i="9"/>
  <c r="AK52" i="9"/>
  <c r="AK9" i="9"/>
  <c r="AK70" i="9" s="1"/>
  <c r="AJ4" i="9"/>
  <c r="AL2" i="9"/>
  <c r="AL109" i="9" s="1"/>
  <c r="AK3" i="9"/>
  <c r="Z114" i="9" l="1"/>
  <c r="AA114" i="9" s="1"/>
  <c r="J308" i="10"/>
  <c r="H7" i="2" s="1"/>
  <c r="Q308" i="10"/>
  <c r="O7" i="2" s="1"/>
  <c r="M99" i="9"/>
  <c r="L101" i="9"/>
  <c r="L105" i="9" s="1"/>
  <c r="M98" i="9"/>
  <c r="H9" i="23"/>
  <c r="AF26" i="7"/>
  <c r="AG23" i="7" s="1"/>
  <c r="AG27" i="7" s="1"/>
  <c r="J105" i="2"/>
  <c r="J14" i="2"/>
  <c r="K15" i="2"/>
  <c r="N99" i="9"/>
  <c r="K17" i="2"/>
  <c r="N100" i="9"/>
  <c r="K16" i="2"/>
  <c r="N103" i="9"/>
  <c r="AE113" i="9"/>
  <c r="AI112" i="9"/>
  <c r="AJ111" i="9"/>
  <c r="AL52" i="9"/>
  <c r="AL9" i="9"/>
  <c r="AL70" i="9" s="1"/>
  <c r="AK4" i="9"/>
  <c r="AM2" i="9"/>
  <c r="AM109" i="9" s="1"/>
  <c r="AL3" i="9"/>
  <c r="J52" i="2" l="1"/>
  <c r="J44" i="2"/>
  <c r="C114" i="9"/>
  <c r="AB114" i="9"/>
  <c r="AC114" i="9" s="1"/>
  <c r="M101" i="9"/>
  <c r="M105" i="9" s="1"/>
  <c r="N98" i="9"/>
  <c r="N101" i="9" s="1"/>
  <c r="N105" i="9" s="1"/>
  <c r="I9" i="23"/>
  <c r="AG25" i="7"/>
  <c r="K14" i="2"/>
  <c r="L15" i="2"/>
  <c r="O99" i="9"/>
  <c r="L16" i="2"/>
  <c r="O103" i="9"/>
  <c r="L17" i="2"/>
  <c r="O100" i="9"/>
  <c r="AJ112" i="9"/>
  <c r="AF113" i="9"/>
  <c r="AM52" i="9"/>
  <c r="AM9" i="9"/>
  <c r="AM70" i="9" s="1"/>
  <c r="AK111" i="9"/>
  <c r="AL4" i="9"/>
  <c r="AN2" i="9"/>
  <c r="AN109" i="9" s="1"/>
  <c r="AM3" i="9"/>
  <c r="H5" i="2" l="1"/>
  <c r="I5" i="2"/>
  <c r="AD114" i="9"/>
  <c r="AE114" i="9" s="1"/>
  <c r="AF114" i="9" s="1"/>
  <c r="O98" i="9"/>
  <c r="J9" i="23"/>
  <c r="L14" i="2"/>
  <c r="P98" i="9" s="1"/>
  <c r="AG26" i="7"/>
  <c r="AH23" i="7" s="1"/>
  <c r="AH27" i="7" s="1"/>
  <c r="AK112" i="9"/>
  <c r="F9" i="2"/>
  <c r="G9" i="2"/>
  <c r="F14" i="23" s="1"/>
  <c r="H9" i="2"/>
  <c r="G14" i="23" s="1"/>
  <c r="I9" i="2"/>
  <c r="H8" i="23" s="1"/>
  <c r="H14" i="23" s="1"/>
  <c r="O101" i="9"/>
  <c r="O105" i="9" s="1"/>
  <c r="M16" i="2"/>
  <c r="P103" i="9"/>
  <c r="M17" i="2"/>
  <c r="P100" i="9"/>
  <c r="M15" i="2"/>
  <c r="P99" i="9"/>
  <c r="AN52" i="9"/>
  <c r="AN9" i="9"/>
  <c r="AN70" i="9" s="1"/>
  <c r="AG113" i="9"/>
  <c r="AL111" i="9"/>
  <c r="AM4" i="9"/>
  <c r="AO2" i="9"/>
  <c r="S18" i="2" s="1"/>
  <c r="S88" i="2" s="1"/>
  <c r="AN3" i="9"/>
  <c r="J5" i="2" l="1"/>
  <c r="E14" i="23"/>
  <c r="H116" i="2"/>
  <c r="I116" i="2"/>
  <c r="K9" i="23"/>
  <c r="D30" i="2"/>
  <c r="D32" i="2" s="1"/>
  <c r="AO109" i="9"/>
  <c r="V124" i="9"/>
  <c r="M14" i="2"/>
  <c r="Q98" i="9" s="1"/>
  <c r="AH25" i="7"/>
  <c r="R124" i="9"/>
  <c r="N124" i="9"/>
  <c r="Q124" i="9"/>
  <c r="P124" i="9"/>
  <c r="S124" i="9"/>
  <c r="U124" i="9"/>
  <c r="T124" i="9"/>
  <c r="O124" i="9"/>
  <c r="AL112" i="9"/>
  <c r="P101" i="9"/>
  <c r="P105" i="9" s="1"/>
  <c r="N17" i="2"/>
  <c r="Q100" i="9"/>
  <c r="N15" i="2"/>
  <c r="Q99" i="9"/>
  <c r="N16" i="2"/>
  <c r="Q103" i="9"/>
  <c r="AG114" i="9"/>
  <c r="AG123" i="9" s="1"/>
  <c r="AF123" i="9"/>
  <c r="L18" i="2"/>
  <c r="AD123" i="9"/>
  <c r="O18" i="2"/>
  <c r="R18" i="2"/>
  <c r="W123" i="9"/>
  <c r="N18" i="2"/>
  <c r="P18" i="2"/>
  <c r="AC123" i="9"/>
  <c r="AA123" i="9"/>
  <c r="AB123" i="9"/>
  <c r="Y123" i="9"/>
  <c r="Z123" i="9"/>
  <c r="AE123" i="9"/>
  <c r="M18" i="2"/>
  <c r="X123" i="9"/>
  <c r="Q18" i="2"/>
  <c r="H18" i="2"/>
  <c r="I18" i="2"/>
  <c r="J18" i="2"/>
  <c r="AM111" i="9"/>
  <c r="AO52" i="9"/>
  <c r="AO9" i="9"/>
  <c r="AO70" i="9" s="1"/>
  <c r="AH113" i="9"/>
  <c r="AO3" i="9"/>
  <c r="AN4" i="9"/>
  <c r="K5" i="2" l="1"/>
  <c r="T123" i="9"/>
  <c r="O12" i="23" s="1"/>
  <c r="P123" i="9"/>
  <c r="K12" i="23" s="1"/>
  <c r="Q123" i="9"/>
  <c r="L12" i="23" s="1"/>
  <c r="R123" i="9"/>
  <c r="M12" i="23" s="1"/>
  <c r="N123" i="9"/>
  <c r="I12" i="23" s="1"/>
  <c r="V123" i="9"/>
  <c r="Q12" i="23" s="1"/>
  <c r="S123" i="9"/>
  <c r="N12" i="23" s="1"/>
  <c r="U123" i="9"/>
  <c r="P12" i="23" s="1"/>
  <c r="L9" i="23"/>
  <c r="H88" i="2"/>
  <c r="N14" i="2"/>
  <c r="R98" i="9" s="1"/>
  <c r="AH26" i="7"/>
  <c r="AI23" i="7" s="1"/>
  <c r="AI27" i="7" s="1"/>
  <c r="N88" i="2"/>
  <c r="Q88" i="2"/>
  <c r="M88" i="2"/>
  <c r="P88" i="2"/>
  <c r="O88" i="2"/>
  <c r="R88" i="2"/>
  <c r="Q101" i="9"/>
  <c r="Q105" i="9" s="1"/>
  <c r="O17" i="2"/>
  <c r="R100" i="9"/>
  <c r="O15" i="2"/>
  <c r="R99" i="9"/>
  <c r="O16" i="2"/>
  <c r="R103" i="9"/>
  <c r="AH114" i="9"/>
  <c r="AH123" i="9" s="1"/>
  <c r="M20" i="2"/>
  <c r="H20" i="2"/>
  <c r="L88" i="2"/>
  <c r="L20" i="2"/>
  <c r="G20" i="2"/>
  <c r="J88" i="2"/>
  <c r="J20" i="2"/>
  <c r="AI113" i="9"/>
  <c r="AM112" i="9"/>
  <c r="I88" i="2"/>
  <c r="I20" i="2"/>
  <c r="F20" i="2"/>
  <c r="AN111" i="9"/>
  <c r="AO4" i="9"/>
  <c r="L5" i="2" l="1"/>
  <c r="O116" i="2"/>
  <c r="J116" i="2"/>
  <c r="N116" i="2"/>
  <c r="M116" i="2"/>
  <c r="R116" i="2"/>
  <c r="L116" i="2"/>
  <c r="P116" i="2"/>
  <c r="Q116" i="2"/>
  <c r="H45" i="2"/>
  <c r="I45" i="2" s="1"/>
  <c r="J45" i="2" s="1"/>
  <c r="M9" i="23"/>
  <c r="AI114" i="9"/>
  <c r="AI123" i="9" s="1"/>
  <c r="N20" i="2"/>
  <c r="O14" i="2"/>
  <c r="S98" i="9" s="1"/>
  <c r="AI25" i="7"/>
  <c r="J125" i="9"/>
  <c r="R101" i="9"/>
  <c r="R105" i="9" s="1"/>
  <c r="P16" i="2"/>
  <c r="S103" i="9"/>
  <c r="P15" i="2"/>
  <c r="S99" i="9"/>
  <c r="P17" i="2"/>
  <c r="S100" i="9"/>
  <c r="AN112" i="9"/>
  <c r="AO111" i="9"/>
  <c r="C117" i="9" s="1"/>
  <c r="AJ113" i="9"/>
  <c r="M5" i="2" l="1"/>
  <c r="N9" i="23"/>
  <c r="AO124" i="9"/>
  <c r="X124" i="9"/>
  <c r="AB124" i="9"/>
  <c r="W124" i="9"/>
  <c r="R12" i="23" s="1"/>
  <c r="Z124" i="9"/>
  <c r="Y124" i="9"/>
  <c r="AD124" i="9"/>
  <c r="AA124" i="9"/>
  <c r="AC124" i="9"/>
  <c r="AE124" i="9"/>
  <c r="AJ114" i="9"/>
  <c r="AJ123" i="9" s="1"/>
  <c r="P14" i="2"/>
  <c r="T98" i="9" s="1"/>
  <c r="O20" i="2"/>
  <c r="AI124" i="9"/>
  <c r="AK124" i="9"/>
  <c r="AH124" i="9"/>
  <c r="AN124" i="9"/>
  <c r="AL124" i="9"/>
  <c r="AJ124" i="9"/>
  <c r="AF124" i="9"/>
  <c r="AG124" i="9"/>
  <c r="AM124" i="9"/>
  <c r="AI26" i="7"/>
  <c r="AJ23" i="7" s="1"/>
  <c r="AJ27" i="7" s="1"/>
  <c r="K122" i="9"/>
  <c r="K125" i="9" s="1"/>
  <c r="AO112" i="9"/>
  <c r="S101" i="9"/>
  <c r="S105" i="9" s="1"/>
  <c r="Q15" i="2"/>
  <c r="T99" i="9"/>
  <c r="Q16" i="2"/>
  <c r="T103" i="9"/>
  <c r="Q17" i="2"/>
  <c r="T100" i="9"/>
  <c r="AO113" i="9"/>
  <c r="AM113" i="9"/>
  <c r="AL113" i="9"/>
  <c r="AK113" i="9"/>
  <c r="AN113" i="9"/>
  <c r="N5" i="2" l="1"/>
  <c r="S116" i="2"/>
  <c r="O9" i="23"/>
  <c r="AK114" i="9"/>
  <c r="AK123" i="9" s="1"/>
  <c r="P20" i="2"/>
  <c r="Q14" i="2"/>
  <c r="U98" i="9" s="1"/>
  <c r="T101" i="9"/>
  <c r="T105" i="9" s="1"/>
  <c r="AJ25" i="7"/>
  <c r="L122" i="9"/>
  <c r="L125" i="9" s="1"/>
  <c r="R16" i="2"/>
  <c r="S16" i="2" s="1"/>
  <c r="U103" i="9"/>
  <c r="R17" i="2"/>
  <c r="S17" i="2" s="1"/>
  <c r="U100" i="9"/>
  <c r="R15" i="2"/>
  <c r="S15" i="2" s="1"/>
  <c r="U99" i="9"/>
  <c r="O5" i="2" l="1"/>
  <c r="P9" i="23"/>
  <c r="AL114" i="9"/>
  <c r="AM114" i="9" s="1"/>
  <c r="Q20" i="2"/>
  <c r="R14" i="2"/>
  <c r="AJ26" i="7"/>
  <c r="AK23" i="7" s="1"/>
  <c r="AK27" i="7" s="1"/>
  <c r="K105" i="2"/>
  <c r="M122" i="9"/>
  <c r="M125" i="9" s="1"/>
  <c r="U101" i="9"/>
  <c r="U105" i="9" s="1"/>
  <c r="V100" i="9"/>
  <c r="V99" i="9"/>
  <c r="V103" i="9"/>
  <c r="AL123" i="9"/>
  <c r="K44" i="2" l="1"/>
  <c r="K52" i="2"/>
  <c r="P5" i="2"/>
  <c r="V98" i="9"/>
  <c r="V101" i="9" s="1"/>
  <c r="V105" i="9" s="1"/>
  <c r="S14" i="2"/>
  <c r="Q9" i="23"/>
  <c r="R20" i="2"/>
  <c r="AK25" i="7"/>
  <c r="N122" i="9"/>
  <c r="N125" i="9" s="1"/>
  <c r="J76" i="2" s="1"/>
  <c r="W99" i="9"/>
  <c r="W103" i="9"/>
  <c r="W100" i="9"/>
  <c r="AN114" i="9"/>
  <c r="AM123" i="9"/>
  <c r="J8" i="2" l="1"/>
  <c r="J9" i="2" s="1"/>
  <c r="I8" i="23" s="1"/>
  <c r="I14" i="23" s="1"/>
  <c r="Q5" i="2"/>
  <c r="S20" i="2"/>
  <c r="R9" i="23"/>
  <c r="W98" i="9"/>
  <c r="W101" i="9" s="1"/>
  <c r="W105" i="9" s="1"/>
  <c r="X98" i="9"/>
  <c r="AK26" i="7"/>
  <c r="AL23" i="7" s="1"/>
  <c r="AL27" i="7" s="1"/>
  <c r="O122" i="9"/>
  <c r="X103" i="9"/>
  <c r="X100" i="9"/>
  <c r="X99" i="9"/>
  <c r="AO114" i="9"/>
  <c r="C118" i="9" s="1"/>
  <c r="C119" i="9" s="1"/>
  <c r="AN123" i="9"/>
  <c r="R5" i="2" l="1"/>
  <c r="Y98" i="9"/>
  <c r="AL25" i="7"/>
  <c r="X101" i="9"/>
  <c r="X105" i="9" s="1"/>
  <c r="Y100" i="9"/>
  <c r="Y99" i="9"/>
  <c r="Y103" i="9"/>
  <c r="K18" i="2"/>
  <c r="AO123" i="9"/>
  <c r="O123" i="9" l="1"/>
  <c r="J12" i="23" s="1"/>
  <c r="Z98" i="9"/>
  <c r="AL26" i="7"/>
  <c r="AM23" i="7" s="1"/>
  <c r="AM27" i="7" s="1"/>
  <c r="Y101" i="9"/>
  <c r="Y105" i="9" s="1"/>
  <c r="Z100" i="9"/>
  <c r="Z99" i="9"/>
  <c r="Z103" i="9"/>
  <c r="K88" i="2"/>
  <c r="K45" i="2" s="1"/>
  <c r="L45" i="2" s="1"/>
  <c r="M45" i="2" s="1"/>
  <c r="N45" i="2" s="1"/>
  <c r="O45" i="2" s="1"/>
  <c r="P45" i="2" s="1"/>
  <c r="Q45" i="2" s="1"/>
  <c r="R45" i="2" s="1"/>
  <c r="S45" i="2" s="1"/>
  <c r="K20" i="2"/>
  <c r="K116" i="2" l="1"/>
  <c r="O125" i="9"/>
  <c r="K76" i="2" s="1"/>
  <c r="AA98" i="9"/>
  <c r="AM25" i="7"/>
  <c r="Z101" i="9"/>
  <c r="Z105" i="9" s="1"/>
  <c r="AA103" i="9"/>
  <c r="AA99" i="9"/>
  <c r="AA100" i="9"/>
  <c r="K8" i="2" l="1"/>
  <c r="K9" i="2" s="1"/>
  <c r="J8" i="23" s="1"/>
  <c r="J14" i="23" s="1"/>
  <c r="P122" i="9"/>
  <c r="P125" i="9" s="1"/>
  <c r="L76" i="2" s="1"/>
  <c r="AB98" i="9"/>
  <c r="AM26" i="7"/>
  <c r="AN23" i="7" s="1"/>
  <c r="AN27" i="7" s="1"/>
  <c r="AA101" i="9"/>
  <c r="AA105" i="9" s="1"/>
  <c r="AB100" i="9"/>
  <c r="AB103" i="9"/>
  <c r="AB99" i="9"/>
  <c r="L8" i="2" l="1"/>
  <c r="L9" i="2" s="1"/>
  <c r="K8" i="23" s="1"/>
  <c r="K14" i="23" s="1"/>
  <c r="Q122" i="9"/>
  <c r="Q125" i="9" s="1"/>
  <c r="M76" i="2" s="1"/>
  <c r="AC98" i="9"/>
  <c r="AN25" i="7"/>
  <c r="AB101" i="9"/>
  <c r="AB105" i="9" s="1"/>
  <c r="AC103" i="9"/>
  <c r="AC99" i="9"/>
  <c r="AC100" i="9"/>
  <c r="M8" i="2" l="1"/>
  <c r="M9" i="2" s="1"/>
  <c r="L8" i="23" s="1"/>
  <c r="L14" i="23" s="1"/>
  <c r="R122" i="9"/>
  <c r="R125" i="9" s="1"/>
  <c r="N76" i="2" s="1"/>
  <c r="AD98" i="9"/>
  <c r="AN26" i="7"/>
  <c r="AO23" i="7" s="1"/>
  <c r="AO27" i="7" s="1"/>
  <c r="L105" i="2"/>
  <c r="AC101" i="9"/>
  <c r="AC105" i="9" s="1"/>
  <c r="AD100" i="9"/>
  <c r="AD99" i="9"/>
  <c r="AD103" i="9"/>
  <c r="L52" i="2" l="1"/>
  <c r="L44" i="2"/>
  <c r="N8" i="2"/>
  <c r="N9" i="2" s="1"/>
  <c r="M8" i="23" s="1"/>
  <c r="M14" i="23" s="1"/>
  <c r="S122" i="9"/>
  <c r="S125" i="9" s="1"/>
  <c r="O76" i="2" s="1"/>
  <c r="AE98" i="9"/>
  <c r="AO25" i="7"/>
  <c r="AD101" i="9"/>
  <c r="AD105" i="9" s="1"/>
  <c r="AE103" i="9"/>
  <c r="AE99" i="9"/>
  <c r="AE100" i="9"/>
  <c r="AF98" i="9"/>
  <c r="O8" i="2" l="1"/>
  <c r="O9" i="2" s="1"/>
  <c r="N8" i="23" s="1"/>
  <c r="N14" i="23" s="1"/>
  <c r="T122" i="9"/>
  <c r="T125" i="9" s="1"/>
  <c r="P76" i="2" s="1"/>
  <c r="AO26" i="7"/>
  <c r="AP23" i="7" s="1"/>
  <c r="AP27" i="7" s="1"/>
  <c r="AE101" i="9"/>
  <c r="AE105" i="9" s="1"/>
  <c r="AF100" i="9"/>
  <c r="AF99" i="9"/>
  <c r="AF103" i="9"/>
  <c r="AG98" i="9"/>
  <c r="P8" i="2" l="1"/>
  <c r="P9" i="2" s="1"/>
  <c r="O8" i="23" s="1"/>
  <c r="O14" i="23" s="1"/>
  <c r="U122" i="9"/>
  <c r="U125" i="9" s="1"/>
  <c r="Q76" i="2" s="1"/>
  <c r="AP25" i="7"/>
  <c r="AF101" i="9"/>
  <c r="AF105" i="9" s="1"/>
  <c r="AG100" i="9"/>
  <c r="AG103" i="9"/>
  <c r="AG99" i="9"/>
  <c r="AH98" i="9"/>
  <c r="Q8" i="2" l="1"/>
  <c r="Q9" i="2" s="1"/>
  <c r="P8" i="23" s="1"/>
  <c r="P14" i="23" s="1"/>
  <c r="V122" i="9"/>
  <c r="V125" i="9" s="1"/>
  <c r="R76" i="2" s="1"/>
  <c r="AP26" i="7"/>
  <c r="AQ23" i="7" s="1"/>
  <c r="AQ27" i="7" s="1"/>
  <c r="AG101" i="9"/>
  <c r="AG105" i="9" s="1"/>
  <c r="AH100" i="9"/>
  <c r="AH103" i="9"/>
  <c r="AH99" i="9"/>
  <c r="AI98" i="9"/>
  <c r="R8" i="2" l="1"/>
  <c r="R9" i="2" s="1"/>
  <c r="Q8" i="23" s="1"/>
  <c r="W122" i="9"/>
  <c r="W125" i="9" s="1"/>
  <c r="S76" i="2" s="1"/>
  <c r="S8" i="2" s="1"/>
  <c r="S9" i="2" s="1"/>
  <c r="AQ25" i="7"/>
  <c r="AH101" i="9"/>
  <c r="AH105" i="9" s="1"/>
  <c r="AI99" i="9"/>
  <c r="AI100" i="9"/>
  <c r="AI103" i="9"/>
  <c r="AJ98" i="9"/>
  <c r="S12" i="2" l="1"/>
  <c r="S22" i="2" s="1"/>
  <c r="R8" i="23"/>
  <c r="R14" i="23" s="1"/>
  <c r="X122" i="9"/>
  <c r="X125" i="9" s="1"/>
  <c r="Y122" i="9" s="1"/>
  <c r="Y125" i="9" s="1"/>
  <c r="AQ26" i="7"/>
  <c r="AR23" i="7" s="1"/>
  <c r="AR27" i="7" s="1"/>
  <c r="AI101" i="9"/>
  <c r="AI105" i="9" s="1"/>
  <c r="AJ99" i="9"/>
  <c r="AJ103" i="9"/>
  <c r="AJ100" i="9"/>
  <c r="AK98" i="9"/>
  <c r="Z122" i="9" l="1"/>
  <c r="Z125" i="9" s="1"/>
  <c r="AR25" i="7"/>
  <c r="AJ101" i="9"/>
  <c r="AJ105" i="9" s="1"/>
  <c r="AK103" i="9"/>
  <c r="AK100" i="9"/>
  <c r="AK99" i="9"/>
  <c r="AL98" i="9"/>
  <c r="AA122" i="9" l="1"/>
  <c r="AA125" i="9" s="1"/>
  <c r="AR26" i="7"/>
  <c r="AS23" i="7" s="1"/>
  <c r="AS27" i="7" s="1"/>
  <c r="M105" i="2"/>
  <c r="AK101" i="9"/>
  <c r="AK105" i="9" s="1"/>
  <c r="AL100" i="9"/>
  <c r="AL99" i="9"/>
  <c r="AL103" i="9"/>
  <c r="AM98" i="9"/>
  <c r="M52" i="2" l="1"/>
  <c r="M44" i="2"/>
  <c r="AB122" i="9"/>
  <c r="AB125" i="9" s="1"/>
  <c r="AS25" i="7"/>
  <c r="AL101" i="9"/>
  <c r="AL105" i="9" s="1"/>
  <c r="AM99" i="9"/>
  <c r="AM103" i="9"/>
  <c r="AM100" i="9"/>
  <c r="AN98" i="9"/>
  <c r="AC122" i="9" l="1"/>
  <c r="AC125" i="9" s="1"/>
  <c r="AS26" i="7"/>
  <c r="AT23" i="7" s="1"/>
  <c r="AT27" i="7" s="1"/>
  <c r="AM101" i="9"/>
  <c r="AM105" i="9" s="1"/>
  <c r="AN99" i="9"/>
  <c r="AO99" i="9"/>
  <c r="AN103" i="9"/>
  <c r="AO103" i="9"/>
  <c r="AN100" i="9"/>
  <c r="AO100" i="9"/>
  <c r="AD122" i="9" l="1"/>
  <c r="AD125" i="9" s="1"/>
  <c r="AT25" i="7"/>
  <c r="AN101" i="9"/>
  <c r="AN105" i="9" s="1"/>
  <c r="AO98" i="9"/>
  <c r="AO101" i="9" s="1"/>
  <c r="AO105" i="9" s="1"/>
  <c r="AE122" i="9" l="1"/>
  <c r="AE125" i="9" s="1"/>
  <c r="AT26" i="7"/>
  <c r="AU23" i="7" s="1"/>
  <c r="AU27" i="7" s="1"/>
  <c r="AF122" i="9" l="1"/>
  <c r="AF125" i="9" s="1"/>
  <c r="AG122" i="9" s="1"/>
  <c r="AG125" i="9" s="1"/>
  <c r="AU25" i="7"/>
  <c r="AU26" i="7" l="1"/>
  <c r="AV23" i="7" s="1"/>
  <c r="AV27" i="7" s="1"/>
  <c r="AH122" i="9"/>
  <c r="AH125" i="9" s="1"/>
  <c r="AV25" i="7" l="1"/>
  <c r="AI122" i="9"/>
  <c r="AI125" i="9" s="1"/>
  <c r="AV26" i="7" l="1"/>
  <c r="AW23" i="7" s="1"/>
  <c r="AW27" i="7" s="1"/>
  <c r="N105" i="2"/>
  <c r="AJ122" i="9"/>
  <c r="AJ125" i="9" s="1"/>
  <c r="N44" i="2" l="1"/>
  <c r="N52" i="2"/>
  <c r="AW25" i="7"/>
  <c r="AK122" i="9"/>
  <c r="AK125" i="9" s="1"/>
  <c r="AW26" i="7" l="1"/>
  <c r="AX23" i="7" s="1"/>
  <c r="AX27" i="7" s="1"/>
  <c r="AL122" i="9"/>
  <c r="AL125" i="9" s="1"/>
  <c r="AX25" i="7" l="1"/>
  <c r="AM122" i="9"/>
  <c r="AM125" i="9" s="1"/>
  <c r="AX26" i="7" l="1"/>
  <c r="AY23" i="7" s="1"/>
  <c r="AY27" i="7" s="1"/>
  <c r="AN122" i="9"/>
  <c r="AN125" i="9" s="1"/>
  <c r="AY25" i="7" l="1"/>
  <c r="AO122" i="9"/>
  <c r="AO125" i="9" s="1"/>
  <c r="AY26" i="7" l="1"/>
  <c r="AZ23" i="7" s="1"/>
  <c r="AZ27" i="7" s="1"/>
  <c r="AZ25" i="7" l="1"/>
  <c r="AZ26" i="7" l="1"/>
  <c r="BA23" i="7" s="1"/>
  <c r="BA27" i="7" s="1"/>
  <c r="O105" i="2"/>
  <c r="O52" i="2" l="1"/>
  <c r="O44" i="2"/>
  <c r="BA25" i="7"/>
  <c r="BA26" i="7" s="1"/>
  <c r="A27" i="7"/>
  <c r="H84" i="9" l="1"/>
  <c r="A25" i="7"/>
  <c r="P105" i="2"/>
  <c r="P44" i="2" s="1"/>
  <c r="Q44" i="2" s="1"/>
  <c r="R44" i="2" s="1"/>
  <c r="S44" i="2" s="1"/>
  <c r="P52" i="2" l="1"/>
  <c r="I10" i="7"/>
  <c r="Q52" i="2" l="1"/>
  <c r="P49" i="2"/>
  <c r="I31" i="7"/>
  <c r="R52" i="2" l="1"/>
  <c r="Q49" i="2"/>
  <c r="J10" i="7"/>
  <c r="S52" i="2" l="1"/>
  <c r="J31" i="7"/>
  <c r="D80" i="2" l="1"/>
  <c r="F39" i="2" l="1"/>
  <c r="G39" i="2" s="1"/>
  <c r="H39" i="2" s="1"/>
  <c r="I39" i="2" s="1"/>
  <c r="J39" i="2" s="1"/>
  <c r="K39" i="2" s="1"/>
  <c r="L39" i="2" s="1"/>
  <c r="M39" i="2" s="1"/>
  <c r="N39" i="2" s="1"/>
  <c r="O39" i="2" s="1"/>
  <c r="P39" i="2" s="1"/>
  <c r="Q39" i="2" s="1"/>
  <c r="R39" i="2" s="1"/>
  <c r="S39" i="2" s="1"/>
  <c r="F38" i="2" l="1"/>
  <c r="G38" i="2" l="1"/>
  <c r="H38" i="2" l="1"/>
  <c r="I38" i="2" l="1"/>
  <c r="J38" i="2" l="1"/>
  <c r="K38" i="2" l="1"/>
  <c r="L38" i="2" l="1"/>
  <c r="M38" i="2" l="1"/>
  <c r="N38" i="2" l="1"/>
  <c r="O38" i="2" l="1"/>
  <c r="P38" i="2" l="1"/>
  <c r="Q38" i="2" l="1"/>
  <c r="R38" i="2" l="1"/>
  <c r="S38" i="2" s="1"/>
  <c r="E10" i="7" l="1"/>
  <c r="E13" i="7" l="1"/>
  <c r="E11" i="7"/>
  <c r="E12" i="7" s="1"/>
  <c r="F9" i="7" s="1"/>
  <c r="F13" i="7" s="1"/>
  <c r="G77" i="2"/>
  <c r="H77" i="2" s="1"/>
  <c r="I77" i="2" s="1"/>
  <c r="E20" i="7"/>
  <c r="G12" i="2"/>
  <c r="G22" i="2" s="1"/>
  <c r="H12" i="2"/>
  <c r="H22" i="2" s="1"/>
  <c r="F11" i="7" l="1"/>
  <c r="F12" i="7" s="1"/>
  <c r="G9" i="7" s="1"/>
  <c r="G13" i="7" s="1"/>
  <c r="E31" i="7"/>
  <c r="E32" i="7"/>
  <c r="E34" i="7"/>
  <c r="E35" i="7" s="1"/>
  <c r="I12" i="2"/>
  <c r="I22" i="2" s="1"/>
  <c r="J12" i="2"/>
  <c r="J22" i="2" s="1"/>
  <c r="J77" i="2"/>
  <c r="E19" i="7" l="1"/>
  <c r="E33" i="7" s="1"/>
  <c r="K77" i="2"/>
  <c r="K12" i="2"/>
  <c r="K22" i="2" s="1"/>
  <c r="G11" i="7"/>
  <c r="G12" i="7" s="1"/>
  <c r="F16" i="7" l="1"/>
  <c r="F20" i="7" s="1"/>
  <c r="L12" i="2"/>
  <c r="L22" i="2" s="1"/>
  <c r="L77" i="2"/>
  <c r="H9" i="7"/>
  <c r="H13" i="7" s="1"/>
  <c r="F30" i="7" l="1"/>
  <c r="F34" i="7"/>
  <c r="F32" i="7"/>
  <c r="M77" i="2"/>
  <c r="M12" i="2"/>
  <c r="M22" i="2" s="1"/>
  <c r="H11" i="7"/>
  <c r="H12" i="7" s="1"/>
  <c r="F35" i="7" l="1"/>
  <c r="F19" i="7"/>
  <c r="N12" i="2"/>
  <c r="N22" i="2" s="1"/>
  <c r="N77" i="2"/>
  <c r="I9" i="7"/>
  <c r="I13" i="7" s="1"/>
  <c r="G16" i="7" l="1"/>
  <c r="G20" i="7" s="1"/>
  <c r="F33" i="7"/>
  <c r="O77" i="2"/>
  <c r="O12" i="2"/>
  <c r="O22" i="2" s="1"/>
  <c r="I11" i="7"/>
  <c r="I12" i="7" s="1"/>
  <c r="G34" i="7" l="1"/>
  <c r="G30" i="7"/>
  <c r="P12" i="2"/>
  <c r="P22" i="2" s="1"/>
  <c r="P77" i="2"/>
  <c r="J9" i="7"/>
  <c r="J13" i="7" s="1"/>
  <c r="G35" i="7" l="1"/>
  <c r="G19" i="7"/>
  <c r="G32" i="7"/>
  <c r="Q12" i="2"/>
  <c r="Q22" i="2" s="1"/>
  <c r="Q77" i="2"/>
  <c r="J11" i="7"/>
  <c r="H16" i="7" l="1"/>
  <c r="H20" i="7" s="1"/>
  <c r="G33" i="7"/>
  <c r="R77" i="2"/>
  <c r="S77" i="2" s="1"/>
  <c r="R12" i="2"/>
  <c r="R22" i="2" s="1"/>
  <c r="J12" i="7"/>
  <c r="H34" i="7" l="1"/>
  <c r="H30" i="7"/>
  <c r="K9" i="7"/>
  <c r="H35" i="7" l="1"/>
  <c r="H32" i="7"/>
  <c r="H19" i="7"/>
  <c r="H33" i="7" l="1"/>
  <c r="I16" i="7"/>
  <c r="I20" i="7" s="1"/>
  <c r="I30" i="7" l="1"/>
  <c r="I34" i="7"/>
  <c r="I32" i="7"/>
  <c r="I35" i="7" l="1"/>
  <c r="I19" i="7"/>
  <c r="I33" i="7" s="1"/>
  <c r="J16" i="7" l="1"/>
  <c r="J20" i="7" s="1"/>
  <c r="J34" i="7" s="1"/>
  <c r="J30" i="7" l="1"/>
  <c r="J35" i="7" s="1"/>
  <c r="J19" i="7"/>
  <c r="J33" i="7" s="1"/>
  <c r="J32" i="7" l="1"/>
  <c r="K16" i="7"/>
  <c r="K30" i="7" s="1"/>
  <c r="AL12" i="9" l="1"/>
  <c r="AK12" i="9"/>
  <c r="AH12" i="9"/>
  <c r="AN12" i="9"/>
  <c r="AG12" i="9"/>
  <c r="AJ12" i="9"/>
  <c r="AO12" i="9"/>
  <c r="AM12" i="9"/>
  <c r="AI12" i="9"/>
  <c r="AF12" i="9"/>
  <c r="AF63" i="9" l="1"/>
  <c r="AF24" i="9"/>
  <c r="AO63" i="9"/>
  <c r="AO24" i="9"/>
  <c r="AM24" i="9"/>
  <c r="AM63" i="9"/>
  <c r="AJ24" i="9"/>
  <c r="AJ63" i="9"/>
  <c r="AH24" i="9"/>
  <c r="AH63" i="9"/>
  <c r="AG63" i="9"/>
  <c r="AG24" i="9"/>
  <c r="AK63" i="9"/>
  <c r="AK24" i="9"/>
  <c r="AL24" i="9"/>
  <c r="AL63" i="9"/>
  <c r="AI24" i="9"/>
  <c r="AI63" i="9"/>
  <c r="AN24" i="9"/>
  <c r="AN63" i="9"/>
  <c r="AF11" i="9" l="1"/>
  <c r="AF17" i="9" s="1"/>
  <c r="AF18" i="9" s="1"/>
  <c r="AG11" i="9"/>
  <c r="AG17" i="9" s="1"/>
  <c r="AG23" i="9" s="1"/>
  <c r="AG25" i="9" s="1"/>
  <c r="AH11" i="9"/>
  <c r="AH41" i="9" s="1"/>
  <c r="AI11" i="9"/>
  <c r="AI17" i="9" s="1"/>
  <c r="AJ11" i="9"/>
  <c r="AJ17" i="9" s="1"/>
  <c r="AJ18" i="9" s="1"/>
  <c r="AK11" i="9"/>
  <c r="AK17" i="9" s="1"/>
  <c r="AK23" i="9" s="1"/>
  <c r="AK25" i="9" s="1"/>
  <c r="AK30" i="9" s="1"/>
  <c r="AL11" i="9"/>
  <c r="AL17" i="9" s="1"/>
  <c r="AL18" i="9" s="1"/>
  <c r="AM11" i="9"/>
  <c r="AM17" i="9" s="1"/>
  <c r="AM23" i="9" s="1"/>
  <c r="AM25" i="9" s="1"/>
  <c r="AN11" i="9"/>
  <c r="AN17" i="9" s="1"/>
  <c r="AN18" i="9" s="1"/>
  <c r="AO11" i="9"/>
  <c r="AO17" i="9" s="1"/>
  <c r="AO23" i="9" s="1"/>
  <c r="AO25" i="9" s="1"/>
  <c r="AH17" i="9" l="1"/>
  <c r="AH18" i="9" s="1"/>
  <c r="AJ41" i="9"/>
  <c r="AK41" i="9"/>
  <c r="AF41" i="9"/>
  <c r="AN41" i="9"/>
  <c r="AJ23" i="9"/>
  <c r="AJ25" i="9" s="1"/>
  <c r="AJ29" i="9" s="1"/>
  <c r="AG18" i="9"/>
  <c r="AL41" i="9"/>
  <c r="AN23" i="9"/>
  <c r="AN25" i="9" s="1"/>
  <c r="AN30" i="9" s="1"/>
  <c r="AF23" i="9"/>
  <c r="AF25" i="9" s="1"/>
  <c r="AO18" i="9"/>
  <c r="AG41" i="9"/>
  <c r="AO41" i="9"/>
  <c r="AL23" i="9"/>
  <c r="AL25" i="9" s="1"/>
  <c r="AK18" i="9"/>
  <c r="AM29" i="9"/>
  <c r="AM30" i="9"/>
  <c r="AM32" i="9" s="1"/>
  <c r="AM33" i="9" s="1"/>
  <c r="AI23" i="9"/>
  <c r="AI25" i="9" s="1"/>
  <c r="AI18" i="9"/>
  <c r="AO29" i="9"/>
  <c r="AO30" i="9"/>
  <c r="AO32" i="9" s="1"/>
  <c r="AO33" i="9" s="1"/>
  <c r="AH23" i="9"/>
  <c r="AH25" i="9" s="1"/>
  <c r="AM41" i="9"/>
  <c r="AI41" i="9"/>
  <c r="AG29" i="9"/>
  <c r="AG30" i="9"/>
  <c r="AG32" i="9" s="1"/>
  <c r="AG33" i="9" s="1"/>
  <c r="AM18" i="9"/>
  <c r="AK32" i="9"/>
  <c r="AK33" i="9" s="1"/>
  <c r="AK29" i="9"/>
  <c r="AJ30" i="9" l="1"/>
  <c r="AJ32" i="9" s="1"/>
  <c r="AJ33" i="9" s="1"/>
  <c r="AN29" i="9"/>
  <c r="AN32" i="9"/>
  <c r="AN33" i="9" s="1"/>
  <c r="AF30" i="9"/>
  <c r="AF32" i="9" s="1"/>
  <c r="AF33" i="9" s="1"/>
  <c r="AF29" i="9"/>
  <c r="AL30" i="9"/>
  <c r="AL32" i="9" s="1"/>
  <c r="AL33" i="9" s="1"/>
  <c r="AL29" i="9"/>
  <c r="AI29" i="9"/>
  <c r="AI30" i="9"/>
  <c r="AI32" i="9" s="1"/>
  <c r="AI33" i="9" s="1"/>
  <c r="AH30" i="9"/>
  <c r="AH32" i="9" s="1"/>
  <c r="AH33" i="9" s="1"/>
  <c r="AH29" i="9"/>
  <c r="I24" i="9" l="1"/>
  <c r="I63" i="9"/>
  <c r="I42" i="9"/>
  <c r="I64" i="9"/>
  <c r="I91" i="9" l="1"/>
  <c r="I65" i="9"/>
  <c r="I84" i="9" l="1"/>
  <c r="J81" i="9" s="1"/>
  <c r="I66" i="9"/>
  <c r="S53" i="9" l="1"/>
  <c r="T53" i="9"/>
  <c r="R53" i="9"/>
  <c r="Q53" i="9"/>
  <c r="P53" i="9"/>
  <c r="O53" i="9"/>
  <c r="N53" i="9"/>
  <c r="M53" i="9"/>
  <c r="K53" i="9"/>
  <c r="L53" i="9"/>
  <c r="Z11" i="9"/>
  <c r="Z17" i="9" s="1"/>
  <c r="X11" i="9"/>
  <c r="X17" i="9" s="1"/>
  <c r="AB11" i="9"/>
  <c r="Y11" i="9"/>
  <c r="Y17" i="9" s="1"/>
  <c r="AE11" i="9"/>
  <c r="AE41" i="9" s="1"/>
  <c r="AC11" i="9"/>
  <c r="AC41" i="9" s="1"/>
  <c r="AA11" i="9"/>
  <c r="AA41" i="9" s="1"/>
  <c r="AB12" i="9"/>
  <c r="AB63" i="9" s="1"/>
  <c r="AC12" i="9"/>
  <c r="AC63" i="9" s="1"/>
  <c r="AD12" i="9"/>
  <c r="AD63" i="9" s="1"/>
  <c r="Y12" i="9"/>
  <c r="AA12" i="9"/>
  <c r="AA63" i="9" s="1"/>
  <c r="X12" i="9"/>
  <c r="X63" i="9" s="1"/>
  <c r="AD11" i="9"/>
  <c r="AD41" i="9" s="1"/>
  <c r="Z12" i="9"/>
  <c r="Z63" i="9" s="1"/>
  <c r="AE12" i="9"/>
  <c r="AE63" i="9" s="1"/>
  <c r="AB24" i="9" l="1"/>
  <c r="Z24" i="9"/>
  <c r="AA17" i="9"/>
  <c r="X41" i="9"/>
  <c r="AA24" i="9"/>
  <c r="AC24" i="9"/>
  <c r="AE17" i="9"/>
  <c r="AE23" i="9" s="1"/>
  <c r="Y23" i="9"/>
  <c r="Y18" i="9"/>
  <c r="AD17" i="9"/>
  <c r="X24" i="9"/>
  <c r="AE24" i="9"/>
  <c r="Y63" i="9"/>
  <c r="Y24" i="9"/>
  <c r="AD24" i="9"/>
  <c r="AB17" i="9"/>
  <c r="AB41" i="9"/>
  <c r="AC17" i="9"/>
  <c r="X23" i="9"/>
  <c r="X18" i="9"/>
  <c r="Y41" i="9"/>
  <c r="Z23" i="9"/>
  <c r="Z18" i="9"/>
  <c r="Z41" i="9"/>
  <c r="Z25" i="9" l="1"/>
  <c r="AE25" i="9"/>
  <c r="AE29" i="9" s="1"/>
  <c r="AA23" i="9"/>
  <c r="AA25" i="9" s="1"/>
  <c r="AA29" i="9" s="1"/>
  <c r="AA18" i="9"/>
  <c r="X25" i="9"/>
  <c r="X30" i="9" s="1"/>
  <c r="X32" i="9" s="1"/>
  <c r="X33" i="9" s="1"/>
  <c r="AE18" i="9"/>
  <c r="AD23" i="9"/>
  <c r="AD25" i="9" s="1"/>
  <c r="AD18" i="9"/>
  <c r="AC23" i="9"/>
  <c r="AC25" i="9" s="1"/>
  <c r="AC18" i="9"/>
  <c r="Z29" i="9"/>
  <c r="Z30" i="9"/>
  <c r="Z32" i="9" s="1"/>
  <c r="Z33" i="9" s="1"/>
  <c r="AE30" i="9"/>
  <c r="AE32" i="9" s="1"/>
  <c r="AE33" i="9" s="1"/>
  <c r="AB23" i="9"/>
  <c r="AB25" i="9" s="1"/>
  <c r="AB18" i="9"/>
  <c r="Y25" i="9"/>
  <c r="X29" i="9" l="1"/>
  <c r="AA30" i="9"/>
  <c r="AA32" i="9" s="1"/>
  <c r="AA33" i="9" s="1"/>
  <c r="AD30" i="9"/>
  <c r="AD32" i="9" s="1"/>
  <c r="AD33" i="9" s="1"/>
  <c r="AD29" i="9"/>
  <c r="AC30" i="9"/>
  <c r="AC32" i="9" s="1"/>
  <c r="AC33" i="9" s="1"/>
  <c r="AC29" i="9"/>
  <c r="Y29" i="9"/>
  <c r="Y30" i="9"/>
  <c r="Y32" i="9" s="1"/>
  <c r="Y33" i="9" s="1"/>
  <c r="AB30" i="9"/>
  <c r="AB32" i="9" s="1"/>
  <c r="AB33" i="9" s="1"/>
  <c r="AB29" i="9"/>
  <c r="F12" i="2"/>
  <c r="F22" i="2" s="1"/>
  <c r="I41" i="9" l="1"/>
  <c r="I43" i="9" s="1"/>
  <c r="I17" i="9"/>
  <c r="I23" i="9" l="1"/>
  <c r="I25" i="9" s="1"/>
  <c r="I18" i="9"/>
  <c r="I44" i="9"/>
  <c r="I26" i="9" l="1"/>
  <c r="N10" i="7" l="1"/>
  <c r="N31" i="7" s="1"/>
  <c r="O10" i="7"/>
  <c r="O31" i="7" s="1"/>
  <c r="L10" i="7"/>
  <c r="A6" i="7"/>
  <c r="M10" i="7"/>
  <c r="M31" i="7" s="1"/>
  <c r="P10" i="7"/>
  <c r="K10" i="7"/>
  <c r="K13" i="7" s="1"/>
  <c r="K31" i="7" l="1"/>
  <c r="A10" i="7"/>
  <c r="K11" i="7"/>
  <c r="K12" i="7" s="1"/>
  <c r="P31" i="7"/>
  <c r="L31" i="7"/>
  <c r="L9" i="7" l="1"/>
  <c r="A17" i="7"/>
  <c r="K20" i="7"/>
  <c r="K19" i="7" l="1"/>
  <c r="L12" i="7"/>
  <c r="L13" i="7"/>
  <c r="K32" i="7"/>
  <c r="K34" i="7"/>
  <c r="M9" i="7" l="1"/>
  <c r="L16" i="7"/>
  <c r="K33" i="7"/>
  <c r="K35" i="7"/>
  <c r="M13" i="7" l="1"/>
  <c r="M11" i="7"/>
  <c r="M12" i="7" s="1"/>
  <c r="L20" i="7"/>
  <c r="L19" i="7"/>
  <c r="L30" i="7"/>
  <c r="N9" i="7" l="1"/>
  <c r="M16" i="7"/>
  <c r="L33" i="7"/>
  <c r="L32" i="7"/>
  <c r="L34" i="7"/>
  <c r="M20" i="7" l="1"/>
  <c r="M19" i="7"/>
  <c r="M30" i="7"/>
  <c r="N11" i="7"/>
  <c r="N12" i="7" s="1"/>
  <c r="N13" i="7"/>
  <c r="L35" i="7"/>
  <c r="O9" i="7" l="1"/>
  <c r="N16" i="7"/>
  <c r="M33" i="7"/>
  <c r="M34" i="7"/>
  <c r="M32" i="7"/>
  <c r="M35" i="7" l="1"/>
  <c r="O11" i="7"/>
  <c r="O13" i="7"/>
  <c r="N20" i="7"/>
  <c r="N30" i="7"/>
  <c r="N32" i="7" l="1"/>
  <c r="N34" i="7"/>
  <c r="N19" i="7"/>
  <c r="O12" i="7"/>
  <c r="O16" i="7" l="1"/>
  <c r="N33" i="7"/>
  <c r="N35" i="7"/>
  <c r="P9" i="7"/>
  <c r="O32" i="7" l="1"/>
  <c r="O20" i="7"/>
  <c r="O30" i="7"/>
  <c r="P13" i="7"/>
  <c r="P11" i="7"/>
  <c r="O19" i="7" l="1"/>
  <c r="P12" i="7"/>
  <c r="O34" i="7"/>
  <c r="Q9" i="7" l="1"/>
  <c r="P16" i="7"/>
  <c r="O33" i="7"/>
  <c r="O35" i="7"/>
  <c r="P20" i="7" l="1"/>
  <c r="P34" i="7" s="1"/>
  <c r="P30" i="7"/>
  <c r="Q11" i="7"/>
  <c r="Q12" i="7" s="1"/>
  <c r="Q13" i="7"/>
  <c r="R9" i="7" l="1"/>
  <c r="P35" i="7"/>
  <c r="P32" i="7"/>
  <c r="P19" i="7"/>
  <c r="Q16" i="7" l="1"/>
  <c r="P33" i="7"/>
  <c r="R11" i="7"/>
  <c r="R12" i="7" s="1"/>
  <c r="R13" i="7"/>
  <c r="S9" i="7" l="1"/>
  <c r="Q20" i="7"/>
  <c r="Q34" i="7" s="1"/>
  <c r="Q32" i="7"/>
  <c r="Q19" i="7"/>
  <c r="Q30" i="7"/>
  <c r="R16" i="7" l="1"/>
  <c r="Q33" i="7"/>
  <c r="Q35" i="7"/>
  <c r="S11" i="7"/>
  <c r="S12" i="7" s="1"/>
  <c r="S13" i="7"/>
  <c r="T9" i="7" l="1"/>
  <c r="R20" i="7"/>
  <c r="R34" i="7" s="1"/>
  <c r="R32" i="7"/>
  <c r="R19" i="7"/>
  <c r="R30" i="7"/>
  <c r="R35" i="7" l="1"/>
  <c r="T13" i="7"/>
  <c r="S16" i="7"/>
  <c r="R33" i="7"/>
  <c r="S20" i="7" l="1"/>
  <c r="S34" i="7" s="1"/>
  <c r="S32" i="7"/>
  <c r="S19" i="7"/>
  <c r="S30" i="7"/>
  <c r="T12" i="7"/>
  <c r="T7" i="7" s="1"/>
  <c r="U7" i="7" s="1"/>
  <c r="AE78" i="9"/>
  <c r="AB78" i="9"/>
  <c r="AO78" i="9"/>
  <c r="AI78" i="9"/>
  <c r="AG78" i="9"/>
  <c r="AD78" i="9"/>
  <c r="AC78" i="9"/>
  <c r="AM78" i="9"/>
  <c r="R78" i="9"/>
  <c r="AJ78" i="9"/>
  <c r="AH78" i="9"/>
  <c r="AA78" i="9"/>
  <c r="X78" i="9"/>
  <c r="Z78" i="9"/>
  <c r="Y78" i="9"/>
  <c r="AK78" i="9"/>
  <c r="W78" i="9"/>
  <c r="S78" i="9"/>
  <c r="AN78" i="9"/>
  <c r="M78" i="9"/>
  <c r="L78" i="9"/>
  <c r="Q78" i="9"/>
  <c r="K78" i="9"/>
  <c r="V78" i="9"/>
  <c r="AL78" i="9"/>
  <c r="N78" i="9"/>
  <c r="AF78" i="9"/>
  <c r="U78" i="9"/>
  <c r="P78" i="9"/>
  <c r="J78" i="9"/>
  <c r="J75" i="9" s="1"/>
  <c r="O78" i="9"/>
  <c r="T78" i="9"/>
  <c r="J90" i="9" l="1"/>
  <c r="U9" i="7"/>
  <c r="J89" i="9"/>
  <c r="J82" i="9"/>
  <c r="T16" i="7"/>
  <c r="S33" i="7"/>
  <c r="S35" i="7"/>
  <c r="K12" i="9" l="1"/>
  <c r="K24" i="9" s="1"/>
  <c r="U11" i="7"/>
  <c r="U12" i="7" s="1"/>
  <c r="U13" i="7"/>
  <c r="T20" i="7"/>
  <c r="T34" i="7" s="1"/>
  <c r="T19" i="7"/>
  <c r="T30" i="7"/>
  <c r="AG86" i="9"/>
  <c r="AA86" i="9"/>
  <c r="V86" i="9"/>
  <c r="AF86" i="9"/>
  <c r="AO86" i="9"/>
  <c r="O86" i="9"/>
  <c r="AL86" i="9"/>
  <c r="AN86" i="9"/>
  <c r="AE86" i="9"/>
  <c r="AJ86" i="9"/>
  <c r="AC86" i="9"/>
  <c r="R86" i="9"/>
  <c r="Z86" i="9"/>
  <c r="X86" i="9"/>
  <c r="N86" i="9"/>
  <c r="J86" i="9"/>
  <c r="AI86" i="9"/>
  <c r="S86" i="9"/>
  <c r="Q86" i="9"/>
  <c r="AK86" i="9"/>
  <c r="AB86" i="9"/>
  <c r="M86" i="9"/>
  <c r="AD86" i="9"/>
  <c r="W86" i="9"/>
  <c r="T86" i="9"/>
  <c r="Y86" i="9"/>
  <c r="L86" i="9"/>
  <c r="P86" i="9"/>
  <c r="AH86" i="9"/>
  <c r="U86" i="9"/>
  <c r="AM86" i="9"/>
  <c r="J91" i="9"/>
  <c r="K89" i="9"/>
  <c r="J12" i="9"/>
  <c r="K90" i="9"/>
  <c r="K63" i="9" l="1"/>
  <c r="K13" i="9"/>
  <c r="J83" i="9"/>
  <c r="J84" i="9" s="1"/>
  <c r="K81" i="9" s="1"/>
  <c r="V9" i="7"/>
  <c r="V11" i="7" s="1"/>
  <c r="J63" i="9"/>
  <c r="J24" i="9"/>
  <c r="U16" i="7"/>
  <c r="T33" i="7"/>
  <c r="K91" i="9"/>
  <c r="L89" i="9"/>
  <c r="T35" i="7"/>
  <c r="T32" i="7"/>
  <c r="K64" i="9" l="1"/>
  <c r="K42" i="9"/>
  <c r="J13" i="9"/>
  <c r="G63" i="2"/>
  <c r="U20" i="7"/>
  <c r="U34" i="7" s="1"/>
  <c r="U32" i="7"/>
  <c r="U19" i="7"/>
  <c r="U30" i="7"/>
  <c r="M89" i="9"/>
  <c r="V13" i="7"/>
  <c r="F49" i="2"/>
  <c r="K75" i="9" l="1"/>
  <c r="J64" i="9"/>
  <c r="J65" i="9" s="1"/>
  <c r="J66" i="9" s="1"/>
  <c r="J42" i="9"/>
  <c r="G66" i="2"/>
  <c r="V16" i="7"/>
  <c r="U33" i="7"/>
  <c r="V12" i="7"/>
  <c r="N89" i="9"/>
  <c r="F42" i="2"/>
  <c r="U35" i="7"/>
  <c r="K84" i="9" l="1"/>
  <c r="L81" i="9" s="1"/>
  <c r="L72" i="9"/>
  <c r="K65" i="9"/>
  <c r="O89" i="9"/>
  <c r="W9" i="7"/>
  <c r="V20" i="7"/>
  <c r="V34" i="7" s="1"/>
  <c r="V32" i="7"/>
  <c r="V19" i="7"/>
  <c r="W16" i="7" s="1"/>
  <c r="V30" i="7"/>
  <c r="AN74" i="9" l="1"/>
  <c r="AJ74" i="9"/>
  <c r="AB74" i="9"/>
  <c r="T74" i="9"/>
  <c r="P25" i="2" s="1"/>
  <c r="AF74" i="9"/>
  <c r="AE74" i="9"/>
  <c r="Q74" i="9"/>
  <c r="M25" i="2" s="1"/>
  <c r="U74" i="9"/>
  <c r="Q25" i="2" s="1"/>
  <c r="AO74" i="9"/>
  <c r="V74" i="9"/>
  <c r="R25" i="2" s="1"/>
  <c r="P74" i="9"/>
  <c r="L25" i="2" s="1"/>
  <c r="M74" i="9"/>
  <c r="I25" i="2" s="1"/>
  <c r="AL74" i="9"/>
  <c r="AM74" i="9"/>
  <c r="L74" i="9"/>
  <c r="L75" i="9" s="1"/>
  <c r="M72" i="9" s="1"/>
  <c r="M75" i="9" s="1"/>
  <c r="N72" i="9" s="1"/>
  <c r="AA74" i="9"/>
  <c r="AK74" i="9"/>
  <c r="O74" i="9"/>
  <c r="K25" i="2" s="1"/>
  <c r="X74" i="9"/>
  <c r="AI74" i="9"/>
  <c r="S74" i="9"/>
  <c r="O25" i="2" s="1"/>
  <c r="Y74" i="9"/>
  <c r="AG74" i="9"/>
  <c r="W74" i="9"/>
  <c r="S25" i="2" s="1"/>
  <c r="AC74" i="9"/>
  <c r="Z74" i="9"/>
  <c r="N74" i="9"/>
  <c r="J25" i="2" s="1"/>
  <c r="AH74" i="9"/>
  <c r="AD74" i="9"/>
  <c r="R74" i="9"/>
  <c r="N25" i="2" s="1"/>
  <c r="AO83" i="9"/>
  <c r="AO13" i="9" s="1"/>
  <c r="R83" i="9"/>
  <c r="R13" i="9" s="1"/>
  <c r="P83" i="9"/>
  <c r="P13" i="9" s="1"/>
  <c r="AB83" i="9"/>
  <c r="AB13" i="9" s="1"/>
  <c r="W83" i="9"/>
  <c r="W13" i="9" s="1"/>
  <c r="AG83" i="9"/>
  <c r="AG13" i="9" s="1"/>
  <c r="AF83" i="9"/>
  <c r="AF13" i="9" s="1"/>
  <c r="AA83" i="9"/>
  <c r="AA13" i="9" s="1"/>
  <c r="L83" i="9"/>
  <c r="V83" i="9"/>
  <c r="V13" i="9" s="1"/>
  <c r="O83" i="9"/>
  <c r="O13" i="9" s="1"/>
  <c r="U83" i="9"/>
  <c r="U13" i="9" s="1"/>
  <c r="S83" i="9"/>
  <c r="S13" i="9" s="1"/>
  <c r="AC83" i="9"/>
  <c r="AC13" i="9" s="1"/>
  <c r="AM83" i="9"/>
  <c r="AM13" i="9" s="1"/>
  <c r="AD83" i="9"/>
  <c r="AD13" i="9" s="1"/>
  <c r="AH83" i="9"/>
  <c r="AH13" i="9" s="1"/>
  <c r="T83" i="9"/>
  <c r="T13" i="9" s="1"/>
  <c r="Y83" i="9"/>
  <c r="Y13" i="9" s="1"/>
  <c r="AK83" i="9"/>
  <c r="AK13" i="9" s="1"/>
  <c r="AI83" i="9"/>
  <c r="AI13" i="9" s="1"/>
  <c r="AJ83" i="9"/>
  <c r="AJ13" i="9" s="1"/>
  <c r="N83" i="9"/>
  <c r="N13" i="9" s="1"/>
  <c r="AL83" i="9"/>
  <c r="AL13" i="9" s="1"/>
  <c r="AN83" i="9"/>
  <c r="AN13" i="9" s="1"/>
  <c r="X83" i="9"/>
  <c r="X13" i="9" s="1"/>
  <c r="Q83" i="9"/>
  <c r="Q13" i="9" s="1"/>
  <c r="AE83" i="9"/>
  <c r="AE13" i="9" s="1"/>
  <c r="Z83" i="9"/>
  <c r="Z13" i="9" s="1"/>
  <c r="M83" i="9"/>
  <c r="M13" i="9" s="1"/>
  <c r="K66" i="9"/>
  <c r="W11" i="7"/>
  <c r="W12" i="7" s="1"/>
  <c r="W30" i="7"/>
  <c r="W13" i="7"/>
  <c r="V33" i="7"/>
  <c r="W20" i="7"/>
  <c r="W19" i="7"/>
  <c r="X16" i="7" s="1"/>
  <c r="V35" i="7"/>
  <c r="P89" i="9"/>
  <c r="N75" i="9" l="1"/>
  <c r="O72" i="9" s="1"/>
  <c r="O75" i="9" s="1"/>
  <c r="P72" i="9" s="1"/>
  <c r="P75" i="9" s="1"/>
  <c r="Q72" i="9" s="1"/>
  <c r="Q75" i="9" s="1"/>
  <c r="R72" i="9" s="1"/>
  <c r="AL64" i="9"/>
  <c r="AL42" i="9"/>
  <c r="AL43" i="9" s="1"/>
  <c r="AD64" i="9"/>
  <c r="AD42" i="9"/>
  <c r="AD43" i="9" s="1"/>
  <c r="AA42" i="9"/>
  <c r="AA43" i="9" s="1"/>
  <c r="AA64" i="9"/>
  <c r="N85" i="2"/>
  <c r="R12" i="9"/>
  <c r="N64" i="9"/>
  <c r="N42" i="9"/>
  <c r="AM64" i="9"/>
  <c r="AM42" i="9"/>
  <c r="AM43" i="9" s="1"/>
  <c r="AF42" i="9"/>
  <c r="AF43" i="9" s="1"/>
  <c r="AF64" i="9"/>
  <c r="S12" i="9"/>
  <c r="O85" i="2"/>
  <c r="M64" i="9"/>
  <c r="M42" i="9"/>
  <c r="AJ64" i="9"/>
  <c r="AJ42" i="9"/>
  <c r="AJ43" i="9" s="1"/>
  <c r="AC64" i="9"/>
  <c r="AC42" i="9"/>
  <c r="AC43" i="9" s="1"/>
  <c r="AG42" i="9"/>
  <c r="AG43" i="9" s="1"/>
  <c r="AG64" i="9"/>
  <c r="M12" i="9"/>
  <c r="I85" i="2"/>
  <c r="P85" i="2"/>
  <c r="T12" i="9"/>
  <c r="AI42" i="9"/>
  <c r="AI43" i="9" s="1"/>
  <c r="AI64" i="9"/>
  <c r="S42" i="9"/>
  <c r="S64" i="9"/>
  <c r="W64" i="9"/>
  <c r="W42" i="9"/>
  <c r="N12" i="9"/>
  <c r="J85" i="2"/>
  <c r="P12" i="9"/>
  <c r="L85" i="2"/>
  <c r="AK42" i="9"/>
  <c r="AK43" i="9" s="1"/>
  <c r="AK64" i="9"/>
  <c r="U64" i="9"/>
  <c r="U42" i="9"/>
  <c r="AB42" i="9"/>
  <c r="AB43" i="9" s="1"/>
  <c r="AB64" i="9"/>
  <c r="K85" i="2"/>
  <c r="O12" i="9"/>
  <c r="V12" i="9"/>
  <c r="R85" i="2"/>
  <c r="R29" i="2"/>
  <c r="V11" i="9" s="1"/>
  <c r="AE64" i="9"/>
  <c r="AE42" i="9"/>
  <c r="AE43" i="9" s="1"/>
  <c r="Q42" i="9"/>
  <c r="Q64" i="9"/>
  <c r="Y42" i="9"/>
  <c r="Y43" i="9" s="1"/>
  <c r="Y64" i="9"/>
  <c r="O64" i="9"/>
  <c r="O42" i="9"/>
  <c r="P42" i="9"/>
  <c r="P64" i="9"/>
  <c r="Z42" i="9"/>
  <c r="Z43" i="9" s="1"/>
  <c r="Z64" i="9"/>
  <c r="T64" i="9"/>
  <c r="T42" i="9"/>
  <c r="V64" i="9"/>
  <c r="V42" i="9"/>
  <c r="R42" i="9"/>
  <c r="R64" i="9"/>
  <c r="S85" i="2"/>
  <c r="S29" i="2"/>
  <c r="W11" i="9" s="1"/>
  <c r="W12" i="9"/>
  <c r="Q29" i="2"/>
  <c r="U11" i="9" s="1"/>
  <c r="Q85" i="2"/>
  <c r="U12" i="9"/>
  <c r="X64" i="9"/>
  <c r="X42" i="9"/>
  <c r="X43" i="9" s="1"/>
  <c r="AN64" i="9"/>
  <c r="AN42" i="9"/>
  <c r="AN43" i="9" s="1"/>
  <c r="AH42" i="9"/>
  <c r="AH43" i="9" s="1"/>
  <c r="AH64" i="9"/>
  <c r="L13" i="9"/>
  <c r="L84" i="9"/>
  <c r="M81" i="9" s="1"/>
  <c r="M84" i="9" s="1"/>
  <c r="N81" i="9" s="1"/>
  <c r="N84" i="9" s="1"/>
  <c r="O81" i="9" s="1"/>
  <c r="O84" i="9" s="1"/>
  <c r="P81" i="9" s="1"/>
  <c r="P84" i="9" s="1"/>
  <c r="Q81" i="9" s="1"/>
  <c r="AO64" i="9"/>
  <c r="AO42" i="9"/>
  <c r="AO43" i="9" s="1"/>
  <c r="H25" i="2"/>
  <c r="L90" i="9"/>
  <c r="M85" i="2"/>
  <c r="Q12" i="9"/>
  <c r="R75" i="9"/>
  <c r="S72" i="9" s="1"/>
  <c r="W33" i="7"/>
  <c r="X9" i="7"/>
  <c r="X20" i="7"/>
  <c r="X19" i="7"/>
  <c r="Y16" i="7" s="1"/>
  <c r="W34" i="7"/>
  <c r="Q89" i="9"/>
  <c r="W32" i="7"/>
  <c r="U17" i="9" l="1"/>
  <c r="U41" i="9"/>
  <c r="U43" i="9" s="1"/>
  <c r="V63" i="9"/>
  <c r="V24" i="9"/>
  <c r="AK48" i="9"/>
  <c r="AK49" i="9" s="1"/>
  <c r="AK50" i="9" s="1"/>
  <c r="AK53" i="9" s="1"/>
  <c r="AK47" i="9"/>
  <c r="AG47" i="9"/>
  <c r="AG48" i="9"/>
  <c r="AG49" i="9" s="1"/>
  <c r="AG50" i="9" s="1"/>
  <c r="AG53" i="9" s="1"/>
  <c r="S24" i="9"/>
  <c r="S63" i="9"/>
  <c r="O63" i="9"/>
  <c r="O24" i="9"/>
  <c r="AC47" i="9"/>
  <c r="AC48" i="9"/>
  <c r="AC49" i="9" s="1"/>
  <c r="AC50" i="9" s="1"/>
  <c r="AC53" i="9" s="1"/>
  <c r="Q24" i="9"/>
  <c r="Q63" i="9"/>
  <c r="W41" i="9"/>
  <c r="W43" i="9" s="1"/>
  <c r="W17" i="9"/>
  <c r="P63" i="9"/>
  <c r="P24" i="9"/>
  <c r="AI48" i="9"/>
  <c r="AI49" i="9" s="1"/>
  <c r="AI50" i="9" s="1"/>
  <c r="AI53" i="9" s="1"/>
  <c r="AI47" i="9"/>
  <c r="AF48" i="9"/>
  <c r="AF49" i="9" s="1"/>
  <c r="AF50" i="9" s="1"/>
  <c r="AF53" i="9" s="1"/>
  <c r="AF47" i="9"/>
  <c r="AA47" i="9"/>
  <c r="AA48" i="9"/>
  <c r="AA49" i="9" s="1"/>
  <c r="AA50" i="9" s="1"/>
  <c r="AA53" i="9" s="1"/>
  <c r="H85" i="2"/>
  <c r="H62" i="2" s="1"/>
  <c r="L12" i="9"/>
  <c r="Z47" i="9"/>
  <c r="Z48" i="9"/>
  <c r="Z49" i="9" s="1"/>
  <c r="Z50" i="9" s="1"/>
  <c r="Z53" i="9" s="1"/>
  <c r="T24" i="9"/>
  <c r="T63" i="9"/>
  <c r="AJ48" i="9"/>
  <c r="AJ49" i="9" s="1"/>
  <c r="AJ50" i="9" s="1"/>
  <c r="AJ53" i="9" s="1"/>
  <c r="AJ47" i="9"/>
  <c r="AM48" i="9"/>
  <c r="AM49" i="9" s="1"/>
  <c r="AM50" i="9" s="1"/>
  <c r="AM53" i="9" s="1"/>
  <c r="AM47" i="9"/>
  <c r="AD48" i="9"/>
  <c r="AD49" i="9" s="1"/>
  <c r="AD50" i="9" s="1"/>
  <c r="AD53" i="9" s="1"/>
  <c r="AD47" i="9"/>
  <c r="AH48" i="9"/>
  <c r="AH49" i="9" s="1"/>
  <c r="AH50" i="9" s="1"/>
  <c r="AH53" i="9" s="1"/>
  <c r="AH47" i="9"/>
  <c r="X48" i="9"/>
  <c r="X49" i="9" s="1"/>
  <c r="X50" i="9" s="1"/>
  <c r="X53" i="9" s="1"/>
  <c r="X47" i="9"/>
  <c r="AE47" i="9"/>
  <c r="AE48" i="9"/>
  <c r="AE49" i="9" s="1"/>
  <c r="AE50" i="9" s="1"/>
  <c r="AE53" i="9" s="1"/>
  <c r="AB47" i="9"/>
  <c r="AB48" i="9"/>
  <c r="AB49" i="9" s="1"/>
  <c r="AB50" i="9" s="1"/>
  <c r="AB53" i="9" s="1"/>
  <c r="N63" i="9"/>
  <c r="N24" i="9"/>
  <c r="W24" i="9"/>
  <c r="W63" i="9"/>
  <c r="AO47" i="9"/>
  <c r="AO48" i="9"/>
  <c r="AO49" i="9" s="1"/>
  <c r="AO50" i="9" s="1"/>
  <c r="AO53" i="9" s="1"/>
  <c r="AL48" i="9"/>
  <c r="AL49" i="9" s="1"/>
  <c r="AL50" i="9" s="1"/>
  <c r="AL53" i="9" s="1"/>
  <c r="AL47" i="9"/>
  <c r="Y48" i="9"/>
  <c r="Y49" i="9" s="1"/>
  <c r="Y50" i="9" s="1"/>
  <c r="Y53" i="9" s="1"/>
  <c r="Y47" i="9"/>
  <c r="M90" i="9"/>
  <c r="L91" i="9"/>
  <c r="V41" i="9"/>
  <c r="V43" i="9" s="1"/>
  <c r="V17" i="9"/>
  <c r="M63" i="9"/>
  <c r="M24" i="9"/>
  <c r="AN47" i="9"/>
  <c r="AN48" i="9"/>
  <c r="AN49" i="9" s="1"/>
  <c r="AN50" i="9" s="1"/>
  <c r="AN53" i="9" s="1"/>
  <c r="U63" i="9"/>
  <c r="U24" i="9"/>
  <c r="L64" i="9"/>
  <c r="L42" i="9"/>
  <c r="R63" i="9"/>
  <c r="R24" i="9"/>
  <c r="Q84" i="9"/>
  <c r="R81" i="9" s="1"/>
  <c r="S75" i="9"/>
  <c r="T72" i="9" s="1"/>
  <c r="Y20" i="7"/>
  <c r="Y19" i="7"/>
  <c r="Z16" i="7" s="1"/>
  <c r="R89" i="9"/>
  <c r="W35" i="7"/>
  <c r="X11" i="7"/>
  <c r="X12" i="7" s="1"/>
  <c r="X30" i="7"/>
  <c r="X13" i="7"/>
  <c r="X34" i="7" s="1"/>
  <c r="X35" i="7" s="1"/>
  <c r="AG55" i="9" l="1"/>
  <c r="AG57" i="9"/>
  <c r="AF55" i="9"/>
  <c r="AF57" i="9"/>
  <c r="V18" i="9"/>
  <c r="V23" i="9"/>
  <c r="V25" i="9" s="1"/>
  <c r="AB55" i="9"/>
  <c r="AB57" i="9"/>
  <c r="Z57" i="9"/>
  <c r="Z55" i="9"/>
  <c r="AC55" i="9"/>
  <c r="AC57" i="9"/>
  <c r="AH55" i="9"/>
  <c r="AH57" i="9"/>
  <c r="AD57" i="9"/>
  <c r="AD55" i="9"/>
  <c r="AI55" i="9"/>
  <c r="AI57" i="9"/>
  <c r="AK55" i="9"/>
  <c r="AK57" i="9"/>
  <c r="AO55" i="9"/>
  <c r="AO57" i="9"/>
  <c r="AE55" i="9"/>
  <c r="AE57" i="9"/>
  <c r="L24" i="9"/>
  <c r="L63" i="9"/>
  <c r="L65" i="9" s="1"/>
  <c r="N90" i="9"/>
  <c r="M91" i="9"/>
  <c r="AM57" i="9"/>
  <c r="AM55" i="9"/>
  <c r="I62" i="2"/>
  <c r="J62" i="2" s="1"/>
  <c r="K62" i="2" s="1"/>
  <c r="L62" i="2" s="1"/>
  <c r="M62" i="2" s="1"/>
  <c r="N62" i="2" s="1"/>
  <c r="O62" i="2" s="1"/>
  <c r="P62" i="2" s="1"/>
  <c r="Q62" i="2" s="1"/>
  <c r="R62" i="2" s="1"/>
  <c r="S62" i="2" s="1"/>
  <c r="S63" i="2" s="1"/>
  <c r="S66" i="2" s="1"/>
  <c r="H63" i="2"/>
  <c r="AA55" i="9"/>
  <c r="AA57" i="9"/>
  <c r="W23" i="9"/>
  <c r="W25" i="9" s="1"/>
  <c r="W18" i="9"/>
  <c r="AL57" i="9"/>
  <c r="AL55" i="9"/>
  <c r="AN55" i="9"/>
  <c r="AN57" i="9"/>
  <c r="Y55" i="9"/>
  <c r="Y57" i="9"/>
  <c r="X55" i="9"/>
  <c r="X57" i="9"/>
  <c r="AJ57" i="9"/>
  <c r="AJ55" i="9"/>
  <c r="U23" i="9"/>
  <c r="U25" i="9" s="1"/>
  <c r="U18" i="9"/>
  <c r="R84" i="9"/>
  <c r="S81" i="9" s="1"/>
  <c r="T75" i="9"/>
  <c r="U72" i="9" s="1"/>
  <c r="Z20" i="7"/>
  <c r="Z19" i="7"/>
  <c r="AA16" i="7" s="1"/>
  <c r="X33" i="7"/>
  <c r="Y9" i="7"/>
  <c r="X32" i="7"/>
  <c r="H104" i="2"/>
  <c r="H43" i="2" s="1"/>
  <c r="S89" i="9"/>
  <c r="N91" i="9" l="1"/>
  <c r="O90" i="9"/>
  <c r="M65" i="9"/>
  <c r="L66" i="9"/>
  <c r="I63" i="2"/>
  <c r="H66" i="2"/>
  <c r="N65" i="9"/>
  <c r="O65" i="9" s="1"/>
  <c r="S84" i="9"/>
  <c r="T81" i="9" s="1"/>
  <c r="U75" i="9"/>
  <c r="V72" i="9" s="1"/>
  <c r="AA20" i="7"/>
  <c r="AA19" i="7"/>
  <c r="AB16" i="7" s="1"/>
  <c r="Y30" i="7"/>
  <c r="Y11" i="7"/>
  <c r="Y12" i="7" s="1"/>
  <c r="Y13" i="7"/>
  <c r="Y34" i="7" s="1"/>
  <c r="G49" i="2"/>
  <c r="T89" i="9"/>
  <c r="M66" i="9" l="1"/>
  <c r="N66" i="9" s="1"/>
  <c r="O66" i="9" s="1"/>
  <c r="P66" i="9" s="1"/>
  <c r="Q66" i="9" s="1"/>
  <c r="R66" i="9" s="1"/>
  <c r="S66" i="9" s="1"/>
  <c r="P65" i="9"/>
  <c r="Q65" i="9" s="1"/>
  <c r="R65" i="9" s="1"/>
  <c r="S65" i="9" s="1"/>
  <c r="J63" i="2"/>
  <c r="I66" i="2"/>
  <c r="P90" i="9"/>
  <c r="O91" i="9"/>
  <c r="T84" i="9"/>
  <c r="U81" i="9" s="1"/>
  <c r="V75" i="9"/>
  <c r="W72" i="9" s="1"/>
  <c r="Y33" i="7"/>
  <c r="Z9" i="7"/>
  <c r="G42" i="2"/>
  <c r="AB20" i="7"/>
  <c r="AB19" i="7"/>
  <c r="AC16" i="7" s="1"/>
  <c r="Y35" i="7"/>
  <c r="U89" i="9"/>
  <c r="Y32" i="7"/>
  <c r="P91" i="9" l="1"/>
  <c r="Q90" i="9"/>
  <c r="K63" i="2"/>
  <c r="J66" i="2"/>
  <c r="T65" i="9"/>
  <c r="T66" i="9" s="1"/>
  <c r="U84" i="9"/>
  <c r="V81" i="9" s="1"/>
  <c r="W75" i="9"/>
  <c r="X72" i="9" s="1"/>
  <c r="Z11" i="7"/>
  <c r="Z30" i="7"/>
  <c r="Z13" i="7"/>
  <c r="Z34" i="7" s="1"/>
  <c r="V89" i="9"/>
  <c r="AC20" i="7"/>
  <c r="AC19" i="7"/>
  <c r="AD16" i="7" s="1"/>
  <c r="R90" i="9" l="1"/>
  <c r="Q91" i="9"/>
  <c r="U65" i="9"/>
  <c r="V65" i="9" s="1"/>
  <c r="W65" i="9" s="1"/>
  <c r="X65" i="9" s="1"/>
  <c r="Y65" i="9" s="1"/>
  <c r="Z65" i="9" s="1"/>
  <c r="AA65" i="9" s="1"/>
  <c r="AB65" i="9" s="1"/>
  <c r="AC65" i="9" s="1"/>
  <c r="AD65" i="9" s="1"/>
  <c r="AE65" i="9" s="1"/>
  <c r="AF65" i="9" s="1"/>
  <c r="AG65" i="9" s="1"/>
  <c r="AH65" i="9" s="1"/>
  <c r="AI65" i="9" s="1"/>
  <c r="AJ65" i="9" s="1"/>
  <c r="AK65" i="9" s="1"/>
  <c r="AL65" i="9" s="1"/>
  <c r="AM65" i="9" s="1"/>
  <c r="AN65" i="9" s="1"/>
  <c r="AO65" i="9" s="1"/>
  <c r="L63" i="2"/>
  <c r="K66" i="2"/>
  <c r="V84" i="9"/>
  <c r="W81" i="9" s="1"/>
  <c r="X75" i="9"/>
  <c r="Y72" i="9" s="1"/>
  <c r="Z35" i="7"/>
  <c r="W89" i="9"/>
  <c r="Z32" i="7"/>
  <c r="AD20" i="7"/>
  <c r="AD19" i="7"/>
  <c r="AE16" i="7" s="1"/>
  <c r="Z12" i="7"/>
  <c r="M63" i="2" l="1"/>
  <c r="L66" i="2"/>
  <c r="R91" i="9"/>
  <c r="S90" i="9"/>
  <c r="U66" i="9"/>
  <c r="V66" i="9" s="1"/>
  <c r="W66" i="9" s="1"/>
  <c r="X66" i="9" s="1"/>
  <c r="Y66" i="9" s="1"/>
  <c r="Z66" i="9" s="1"/>
  <c r="AA66" i="9" s="1"/>
  <c r="AB66" i="9" s="1"/>
  <c r="AC66" i="9" s="1"/>
  <c r="AD66" i="9" s="1"/>
  <c r="AE66" i="9" s="1"/>
  <c r="AF66" i="9" s="1"/>
  <c r="AG66" i="9" s="1"/>
  <c r="AH66" i="9" s="1"/>
  <c r="AI66" i="9" s="1"/>
  <c r="AJ66" i="9" s="1"/>
  <c r="AK66" i="9" s="1"/>
  <c r="AL66" i="9" s="1"/>
  <c r="AM66" i="9" s="1"/>
  <c r="AN66" i="9" s="1"/>
  <c r="AO66" i="9" s="1"/>
  <c r="W84" i="9"/>
  <c r="X81" i="9" s="1"/>
  <c r="Y75" i="9"/>
  <c r="Z72" i="9" s="1"/>
  <c r="X89" i="9"/>
  <c r="AE20" i="7"/>
  <c r="AE19" i="7"/>
  <c r="AF16" i="7" s="1"/>
  <c r="Z33" i="7"/>
  <c r="AA9" i="7"/>
  <c r="S91" i="9" l="1"/>
  <c r="T90" i="9"/>
  <c r="N63" i="2"/>
  <c r="M66" i="2"/>
  <c r="X84" i="9"/>
  <c r="Y81" i="9" s="1"/>
  <c r="Z75" i="9"/>
  <c r="AA72" i="9" s="1"/>
  <c r="AF20" i="7"/>
  <c r="AF19" i="7"/>
  <c r="AG16" i="7" s="1"/>
  <c r="Y89" i="9"/>
  <c r="AA11" i="7"/>
  <c r="AA30" i="7"/>
  <c r="AA13" i="7"/>
  <c r="AA34" i="7" s="1"/>
  <c r="U90" i="9" l="1"/>
  <c r="T91" i="9"/>
  <c r="O63" i="2"/>
  <c r="N66" i="2"/>
  <c r="Y84" i="9"/>
  <c r="Z81" i="9" s="1"/>
  <c r="AA75" i="9"/>
  <c r="AB72" i="9" s="1"/>
  <c r="AA32" i="7"/>
  <c r="AG20" i="7"/>
  <c r="AG19" i="7"/>
  <c r="AH16" i="7" s="1"/>
  <c r="Z89" i="9"/>
  <c r="AA12" i="7"/>
  <c r="AA35" i="7"/>
  <c r="P63" i="2" l="1"/>
  <c r="O66" i="2"/>
  <c r="V90" i="9"/>
  <c r="U91" i="9"/>
  <c r="Z84" i="9"/>
  <c r="AA81" i="9" s="1"/>
  <c r="AB75" i="9"/>
  <c r="AC72" i="9" s="1"/>
  <c r="AH20" i="7"/>
  <c r="AH19" i="7"/>
  <c r="AI16" i="7" s="1"/>
  <c r="AA89" i="9"/>
  <c r="AA33" i="7"/>
  <c r="AB9" i="7"/>
  <c r="V91" i="9" l="1"/>
  <c r="W90" i="9"/>
  <c r="Q63" i="2"/>
  <c r="P66" i="2"/>
  <c r="AA84" i="9"/>
  <c r="AB81" i="9" s="1"/>
  <c r="AC75" i="9"/>
  <c r="AD72" i="9" s="1"/>
  <c r="AB13" i="7"/>
  <c r="AB34" i="7" s="1"/>
  <c r="AB11" i="7"/>
  <c r="AB30" i="7"/>
  <c r="AB89" i="9"/>
  <c r="AI20" i="7"/>
  <c r="AI19" i="7"/>
  <c r="AJ16" i="7" s="1"/>
  <c r="R63" i="2" l="1"/>
  <c r="R66" i="2" s="1"/>
  <c r="Q66" i="2"/>
  <c r="X90" i="9"/>
  <c r="W91" i="9"/>
  <c r="AB84" i="9"/>
  <c r="AC81" i="9" s="1"/>
  <c r="AD75" i="9"/>
  <c r="AE72" i="9" s="1"/>
  <c r="AJ20" i="7"/>
  <c r="AJ19" i="7"/>
  <c r="AK16" i="7" s="1"/>
  <c r="AB32" i="7"/>
  <c r="I104" i="2"/>
  <c r="I43" i="2" s="1"/>
  <c r="AB35" i="7"/>
  <c r="AC89" i="9"/>
  <c r="AB12" i="7"/>
  <c r="Y90" i="9" l="1"/>
  <c r="X91" i="9"/>
  <c r="AC84" i="9"/>
  <c r="AD81" i="9" s="1"/>
  <c r="AE75" i="9"/>
  <c r="AF72" i="9" s="1"/>
  <c r="AB33" i="7"/>
  <c r="AC9" i="7"/>
  <c r="H49" i="2"/>
  <c r="AK20" i="7"/>
  <c r="AK19" i="7"/>
  <c r="AL16" i="7" s="1"/>
  <c r="AD89" i="9"/>
  <c r="Z90" i="9" l="1"/>
  <c r="Y91" i="9"/>
  <c r="AD84" i="9"/>
  <c r="AE81" i="9" s="1"/>
  <c r="AF75" i="9"/>
  <c r="AG72" i="9" s="1"/>
  <c r="H42" i="2"/>
  <c r="AC13" i="7"/>
  <c r="AC34" i="7" s="1"/>
  <c r="AC30" i="7"/>
  <c r="AC11" i="7"/>
  <c r="AC12" i="7" s="1"/>
  <c r="AE89" i="9"/>
  <c r="AL20" i="7"/>
  <c r="AL19" i="7"/>
  <c r="AM16" i="7" s="1"/>
  <c r="AA90" i="9" l="1"/>
  <c r="Z91" i="9"/>
  <c r="AE84" i="9"/>
  <c r="AF81" i="9" s="1"/>
  <c r="AG75" i="9"/>
  <c r="AH72" i="9" s="1"/>
  <c r="AC33" i="7"/>
  <c r="AD9" i="7"/>
  <c r="AM20" i="7"/>
  <c r="AM19" i="7"/>
  <c r="AN16" i="7" s="1"/>
  <c r="AC35" i="7"/>
  <c r="AC32" i="7"/>
  <c r="AF89" i="9"/>
  <c r="AB90" i="9" l="1"/>
  <c r="AA91" i="9"/>
  <c r="AF84" i="9"/>
  <c r="AG81" i="9" s="1"/>
  <c r="AH75" i="9"/>
  <c r="AI72" i="9" s="1"/>
  <c r="AN20" i="7"/>
  <c r="AN19" i="7"/>
  <c r="AO16" i="7" s="1"/>
  <c r="AG89" i="9"/>
  <c r="AD13" i="7"/>
  <c r="AD34" i="7" s="1"/>
  <c r="AD11" i="7"/>
  <c r="AD12" i="7" s="1"/>
  <c r="AD30" i="7"/>
  <c r="AC90" i="9" l="1"/>
  <c r="AB91" i="9"/>
  <c r="AG84" i="9"/>
  <c r="AH81" i="9" s="1"/>
  <c r="AI75" i="9"/>
  <c r="AJ72" i="9" s="1"/>
  <c r="AO20" i="7"/>
  <c r="AO19" i="7"/>
  <c r="AP16" i="7" s="1"/>
  <c r="AD33" i="7"/>
  <c r="AE9" i="7"/>
  <c r="AD35" i="7"/>
  <c r="AD32" i="7"/>
  <c r="AH89" i="9"/>
  <c r="AD90" i="9" l="1"/>
  <c r="AC91" i="9"/>
  <c r="AH84" i="9"/>
  <c r="AI81" i="9" s="1"/>
  <c r="AJ75" i="9"/>
  <c r="AK72" i="9" s="1"/>
  <c r="AE13" i="7"/>
  <c r="AE34" i="7" s="1"/>
  <c r="AE11" i="7"/>
  <c r="AE12" i="7" s="1"/>
  <c r="AE30" i="7"/>
  <c r="AI89" i="9"/>
  <c r="AP20" i="7"/>
  <c r="AP19" i="7"/>
  <c r="AQ16" i="7" s="1"/>
  <c r="AE90" i="9" l="1"/>
  <c r="AD91" i="9"/>
  <c r="AI84" i="9"/>
  <c r="AJ81" i="9" s="1"/>
  <c r="AK75" i="9"/>
  <c r="AL72" i="9" s="1"/>
  <c r="AE33" i="7"/>
  <c r="AF9" i="7"/>
  <c r="AQ20" i="7"/>
  <c r="AQ19" i="7"/>
  <c r="AR16" i="7" s="1"/>
  <c r="AE35" i="7"/>
  <c r="AE32" i="7"/>
  <c r="AJ89" i="9"/>
  <c r="AF90" i="9" l="1"/>
  <c r="AE91" i="9"/>
  <c r="AJ84" i="9"/>
  <c r="AK81" i="9" s="1"/>
  <c r="AL75" i="9"/>
  <c r="AM72" i="9" s="1"/>
  <c r="AR20" i="7"/>
  <c r="AR19" i="7"/>
  <c r="AS16" i="7" s="1"/>
  <c r="AK89" i="9"/>
  <c r="AF13" i="7"/>
  <c r="AF34" i="7" s="1"/>
  <c r="AF30" i="7"/>
  <c r="AF11" i="7"/>
  <c r="AG90" i="9" l="1"/>
  <c r="AF91" i="9"/>
  <c r="AK84" i="9"/>
  <c r="AL81" i="9" s="1"/>
  <c r="AM75" i="9"/>
  <c r="AN72" i="9" s="1"/>
  <c r="AF32" i="7"/>
  <c r="J104" i="2"/>
  <c r="J43" i="2" s="1"/>
  <c r="AS20" i="7"/>
  <c r="AS19" i="7"/>
  <c r="AT16" i="7" s="1"/>
  <c r="AF35" i="7"/>
  <c r="AL89" i="9"/>
  <c r="AF12" i="7"/>
  <c r="AH90" i="9" l="1"/>
  <c r="AG91" i="9"/>
  <c r="AL84" i="9"/>
  <c r="AM81" i="9" s="1"/>
  <c r="AN75" i="9"/>
  <c r="AO72" i="9" s="1"/>
  <c r="AO75" i="9" s="1"/>
  <c r="AM89" i="9"/>
  <c r="AF33" i="7"/>
  <c r="AG9" i="7"/>
  <c r="AT20" i="7"/>
  <c r="AT19" i="7"/>
  <c r="AU16" i="7" s="1"/>
  <c r="I49" i="2"/>
  <c r="AI90" i="9" l="1"/>
  <c r="AH91" i="9"/>
  <c r="AM84" i="9"/>
  <c r="AN81" i="9" s="1"/>
  <c r="AN89" i="9"/>
  <c r="AU20" i="7"/>
  <c r="AU19" i="7"/>
  <c r="AV16" i="7" s="1"/>
  <c r="I42" i="2"/>
  <c r="AG30" i="7"/>
  <c r="AG11" i="7"/>
  <c r="AG13" i="7"/>
  <c r="AG34" i="7" s="1"/>
  <c r="AJ90" i="9" l="1"/>
  <c r="AI91" i="9"/>
  <c r="AN84" i="9"/>
  <c r="AO81" i="9" s="1"/>
  <c r="AO84" i="9" s="1"/>
  <c r="AG35" i="7"/>
  <c r="AO89" i="9"/>
  <c r="AG32" i="7"/>
  <c r="AG12" i="7"/>
  <c r="AV19" i="7"/>
  <c r="AW16" i="7" s="1"/>
  <c r="AV20" i="7"/>
  <c r="AK90" i="9" l="1"/>
  <c r="AJ91" i="9"/>
  <c r="AW20" i="7"/>
  <c r="AW19" i="7"/>
  <c r="AX16" i="7" s="1"/>
  <c r="AG33" i="7"/>
  <c r="AH9" i="7"/>
  <c r="AL90" i="9" l="1"/>
  <c r="AK91" i="9"/>
  <c r="AX19" i="7"/>
  <c r="AY16" i="7" s="1"/>
  <c r="AX20" i="7"/>
  <c r="AH11" i="7"/>
  <c r="AH12" i="7" s="1"/>
  <c r="AH13" i="7"/>
  <c r="AH34" i="7" s="1"/>
  <c r="AH30" i="7"/>
  <c r="AM90" i="9" l="1"/>
  <c r="AL91" i="9"/>
  <c r="AH33" i="7"/>
  <c r="AI9" i="7"/>
  <c r="AY20" i="7"/>
  <c r="AY19" i="7"/>
  <c r="AZ16" i="7" s="1"/>
  <c r="AH35" i="7"/>
  <c r="AH32" i="7"/>
  <c r="AN90" i="9" l="1"/>
  <c r="AM91" i="9"/>
  <c r="AZ20" i="7"/>
  <c r="AZ19" i="7"/>
  <c r="BA16" i="7" s="1"/>
  <c r="AI13" i="7"/>
  <c r="AI34" i="7" s="1"/>
  <c r="AI30" i="7"/>
  <c r="AI11" i="7"/>
  <c r="AI12" i="7" s="1"/>
  <c r="AO90" i="9" l="1"/>
  <c r="AO91" i="9" s="1"/>
  <c r="AN91" i="9"/>
  <c r="AI33" i="7"/>
  <c r="AJ9" i="7"/>
  <c r="BA20" i="7"/>
  <c r="A20" i="7" s="1"/>
  <c r="A18" i="7"/>
  <c r="BA19" i="7"/>
  <c r="AI32" i="7"/>
  <c r="AI35" i="7"/>
  <c r="AJ13" i="7" l="1"/>
  <c r="AJ34" i="7" s="1"/>
  <c r="AJ30" i="7"/>
  <c r="AJ11" i="7"/>
  <c r="AJ32" i="7" l="1"/>
  <c r="K104" i="2"/>
  <c r="K43" i="2" s="1"/>
  <c r="AJ12" i="7"/>
  <c r="AJ35" i="7"/>
  <c r="AJ33" i="7" l="1"/>
  <c r="AK9" i="7"/>
  <c r="J49" i="2"/>
  <c r="AK11" i="7" l="1"/>
  <c r="AK12" i="7" s="1"/>
  <c r="AK30" i="7"/>
  <c r="AK13" i="7"/>
  <c r="AK34" i="7" s="1"/>
  <c r="J42" i="2"/>
  <c r="AK33" i="7" l="1"/>
  <c r="AL9" i="7"/>
  <c r="AK35" i="7"/>
  <c r="AK32" i="7"/>
  <c r="AL13" i="7" l="1"/>
  <c r="AL34" i="7" s="1"/>
  <c r="AL11" i="7"/>
  <c r="AL12" i="7" s="1"/>
  <c r="AL30" i="7"/>
  <c r="AL33" i="7" l="1"/>
  <c r="AM9" i="7"/>
  <c r="AL32" i="7"/>
  <c r="AL35" i="7"/>
  <c r="AM13" i="7" l="1"/>
  <c r="AM34" i="7" s="1"/>
  <c r="AM11" i="7"/>
  <c r="AM30" i="7"/>
  <c r="AM32" i="7" l="1"/>
  <c r="AM12" i="7"/>
  <c r="AM35" i="7"/>
  <c r="AM33" i="7" l="1"/>
  <c r="AN9" i="7"/>
  <c r="AN11" i="7" l="1"/>
  <c r="AN12" i="7" s="1"/>
  <c r="AN13" i="7"/>
  <c r="AN34" i="7" s="1"/>
  <c r="AN30" i="7"/>
  <c r="AN33" i="7" l="1"/>
  <c r="AO9" i="7"/>
  <c r="AN35" i="7"/>
  <c r="AN32" i="7"/>
  <c r="L104" i="2"/>
  <c r="L43" i="2" s="1"/>
  <c r="AO30" i="7" l="1"/>
  <c r="AO13" i="7"/>
  <c r="AO34" i="7" s="1"/>
  <c r="AO11" i="7"/>
  <c r="AO12" i="7" s="1"/>
  <c r="K49" i="2"/>
  <c r="AO33" i="7" l="1"/>
  <c r="AP9" i="7"/>
  <c r="AO32" i="7"/>
  <c r="AO35" i="7"/>
  <c r="K42" i="2"/>
  <c r="AP11" i="7" l="1"/>
  <c r="AP12" i="7" s="1"/>
  <c r="AP13" i="7"/>
  <c r="AP34" i="7" s="1"/>
  <c r="AP30" i="7"/>
  <c r="AQ9" i="7" l="1"/>
  <c r="AP33" i="7"/>
  <c r="AP35" i="7"/>
  <c r="AP32" i="7"/>
  <c r="AQ11" i="7" l="1"/>
  <c r="AQ12" i="7" s="1"/>
  <c r="AQ13" i="7"/>
  <c r="AQ34" i="7" s="1"/>
  <c r="AQ30" i="7"/>
  <c r="AQ33" i="7" l="1"/>
  <c r="AR9" i="7"/>
  <c r="AQ35" i="7"/>
  <c r="AQ32" i="7"/>
  <c r="AR13" i="7" l="1"/>
  <c r="AR34" i="7" s="1"/>
  <c r="AR30" i="7"/>
  <c r="AR11" i="7"/>
  <c r="AR32" i="7" l="1"/>
  <c r="M104" i="2"/>
  <c r="M43" i="2" s="1"/>
  <c r="AR35" i="7"/>
  <c r="AR12" i="7"/>
  <c r="AR33" i="7" l="1"/>
  <c r="AS9" i="7"/>
  <c r="L49" i="2"/>
  <c r="AS13" i="7" l="1"/>
  <c r="AS34" i="7" s="1"/>
  <c r="AS30" i="7"/>
  <c r="AS11" i="7"/>
  <c r="AS12" i="7" s="1"/>
  <c r="L42" i="2"/>
  <c r="AS33" i="7" l="1"/>
  <c r="AT9" i="7"/>
  <c r="AS32" i="7"/>
  <c r="AS35" i="7"/>
  <c r="AT11" i="7" l="1"/>
  <c r="AT12" i="7" s="1"/>
  <c r="AT13" i="7"/>
  <c r="AT34" i="7" s="1"/>
  <c r="AT30" i="7"/>
  <c r="AT33" i="7" l="1"/>
  <c r="AU9" i="7"/>
  <c r="AT35" i="7"/>
  <c r="AT32" i="7"/>
  <c r="AU11" i="7" l="1"/>
  <c r="AU13" i="7"/>
  <c r="AU34" i="7" s="1"/>
  <c r="AU30" i="7"/>
  <c r="AU32" i="7" l="1"/>
  <c r="AU12" i="7"/>
  <c r="AU35" i="7"/>
  <c r="AU33" i="7" l="1"/>
  <c r="AV9" i="7"/>
  <c r="AV13" i="7" l="1"/>
  <c r="AV34" i="7" s="1"/>
  <c r="AV11" i="7"/>
  <c r="AV12" i="7" s="1"/>
  <c r="AV30" i="7"/>
  <c r="AV33" i="7" l="1"/>
  <c r="AW9" i="7"/>
  <c r="AV32" i="7"/>
  <c r="N104" i="2"/>
  <c r="N43" i="2" s="1"/>
  <c r="AV35" i="7"/>
  <c r="AW30" i="7" l="1"/>
  <c r="AW13" i="7"/>
  <c r="AW34" i="7" s="1"/>
  <c r="AW11" i="7"/>
  <c r="M49" i="2"/>
  <c r="AW32" i="7" l="1"/>
  <c r="AW12" i="7"/>
  <c r="AW35" i="7"/>
  <c r="M42" i="2"/>
  <c r="AW33" i="7" l="1"/>
  <c r="AX9" i="7"/>
  <c r="AX30" i="7" l="1"/>
  <c r="AX11" i="7"/>
  <c r="AX12" i="7" s="1"/>
  <c r="AX13" i="7"/>
  <c r="AX34" i="7" s="1"/>
  <c r="AX33" i="7" l="1"/>
  <c r="AY9" i="7"/>
  <c r="AX35" i="7"/>
  <c r="AX32" i="7"/>
  <c r="AY11" i="7" l="1"/>
  <c r="AY12" i="7" s="1"/>
  <c r="AY13" i="7"/>
  <c r="AY34" i="7" s="1"/>
  <c r="AY30" i="7"/>
  <c r="AY33" i="7" l="1"/>
  <c r="AZ9" i="7"/>
  <c r="AY35" i="7"/>
  <c r="AY32" i="7"/>
  <c r="AZ30" i="7" l="1"/>
  <c r="AZ13" i="7"/>
  <c r="AZ34" i="7" s="1"/>
  <c r="AZ11" i="7"/>
  <c r="AZ12" i="7" s="1"/>
  <c r="AZ33" i="7" l="1"/>
  <c r="BA9" i="7"/>
  <c r="AZ32" i="7"/>
  <c r="O104" i="2"/>
  <c r="O43" i="2" s="1"/>
  <c r="AZ35" i="7"/>
  <c r="I29" i="9" l="1"/>
  <c r="I30" i="9" s="1"/>
  <c r="I32" i="9" s="1"/>
  <c r="I33" i="9" s="1"/>
  <c r="N49" i="2"/>
  <c r="BA13" i="7"/>
  <c r="BA30" i="7"/>
  <c r="BA11" i="7"/>
  <c r="BA12" i="7" s="1"/>
  <c r="BA33" i="7" s="1"/>
  <c r="N42" i="2" l="1"/>
  <c r="BA34" i="7"/>
  <c r="A13" i="7"/>
  <c r="P104" i="2"/>
  <c r="P43" i="2" s="1"/>
  <c r="Q43" i="2" s="1"/>
  <c r="R43" i="2" s="1"/>
  <c r="S43" i="2" s="1"/>
  <c r="S42" i="2" s="1"/>
  <c r="BA32" i="7"/>
  <c r="A11" i="7"/>
  <c r="P27" i="2" l="1"/>
  <c r="H27" i="2"/>
  <c r="I27" i="2"/>
  <c r="J27" i="2"/>
  <c r="K27" i="2"/>
  <c r="L27" i="2"/>
  <c r="M27" i="2"/>
  <c r="N27" i="2"/>
  <c r="O27" i="2"/>
  <c r="O42" i="2"/>
  <c r="BA35" i="7"/>
  <c r="A32" i="7"/>
  <c r="O49" i="2"/>
  <c r="L86" i="2" l="1"/>
  <c r="L106" i="2" s="1"/>
  <c r="L107" i="2" s="1"/>
  <c r="L29" i="2"/>
  <c r="P11" i="9" s="1"/>
  <c r="K86" i="2"/>
  <c r="K106" i="2" s="1"/>
  <c r="K107" i="2" s="1"/>
  <c r="K29" i="2"/>
  <c r="O11" i="9" s="1"/>
  <c r="J86" i="2"/>
  <c r="J106" i="2" s="1"/>
  <c r="J107" i="2" s="1"/>
  <c r="J29" i="2"/>
  <c r="N11" i="9" s="1"/>
  <c r="I86" i="2"/>
  <c r="I106" i="2" s="1"/>
  <c r="I107" i="2" s="1"/>
  <c r="I29" i="2"/>
  <c r="M11" i="9" s="1"/>
  <c r="H86" i="2"/>
  <c r="H106" i="2" s="1"/>
  <c r="H107" i="2" s="1"/>
  <c r="H29" i="2"/>
  <c r="L11" i="9" s="1"/>
  <c r="O86" i="2"/>
  <c r="O106" i="2" s="1"/>
  <c r="O107" i="2" s="1"/>
  <c r="G29" i="2"/>
  <c r="K11" i="9" s="1"/>
  <c r="N86" i="2"/>
  <c r="N106" i="2" s="1"/>
  <c r="N107" i="2" s="1"/>
  <c r="N29" i="2"/>
  <c r="R11" i="9" s="1"/>
  <c r="F29" i="2"/>
  <c r="J11" i="9" s="1"/>
  <c r="M86" i="2"/>
  <c r="M106" i="2" s="1"/>
  <c r="M107" i="2" s="1"/>
  <c r="M29" i="2"/>
  <c r="Q11" i="9" s="1"/>
  <c r="P86" i="2"/>
  <c r="P106" i="2" s="1"/>
  <c r="P107" i="2" s="1"/>
  <c r="P29" i="2"/>
  <c r="O29" i="2"/>
  <c r="R41" i="9" l="1"/>
  <c r="R43" i="9" s="1"/>
  <c r="R17" i="9"/>
  <c r="O41" i="9"/>
  <c r="O43" i="9" s="1"/>
  <c r="O17" i="9"/>
  <c r="Q41" i="9"/>
  <c r="Q43" i="9" s="1"/>
  <c r="Q17" i="9"/>
  <c r="L41" i="9"/>
  <c r="L43" i="9" s="1"/>
  <c r="L17" i="9"/>
  <c r="M17" i="9"/>
  <c r="M41" i="9"/>
  <c r="M43" i="9" s="1"/>
  <c r="K41" i="9"/>
  <c r="K43" i="9" s="1"/>
  <c r="K17" i="9"/>
  <c r="P41" i="9"/>
  <c r="P43" i="9" s="1"/>
  <c r="P17" i="9"/>
  <c r="J17" i="9"/>
  <c r="J41" i="9"/>
  <c r="J43" i="9" s="1"/>
  <c r="N41" i="9"/>
  <c r="N43" i="9" s="1"/>
  <c r="N17" i="9"/>
  <c r="T11" i="9"/>
  <c r="S11" i="9"/>
  <c r="P42" i="2"/>
  <c r="J44" i="9" l="1"/>
  <c r="K44" i="9" s="1"/>
  <c r="L44" i="9" s="1"/>
  <c r="M44" i="9" s="1"/>
  <c r="N44" i="9" s="1"/>
  <c r="O44" i="9" s="1"/>
  <c r="P44" i="9" s="1"/>
  <c r="Q44" i="9" s="1"/>
  <c r="R44" i="9" s="1"/>
  <c r="O23" i="9"/>
  <c r="O25" i="9" s="1"/>
  <c r="O18" i="9"/>
  <c r="J18" i="9"/>
  <c r="J23" i="9"/>
  <c r="J25" i="9" s="1"/>
  <c r="P18" i="9"/>
  <c r="P23" i="9"/>
  <c r="P25" i="9" s="1"/>
  <c r="Q18" i="9"/>
  <c r="Q23" i="9"/>
  <c r="Q25" i="9" s="1"/>
  <c r="L23" i="9"/>
  <c r="L25" i="9" s="1"/>
  <c r="L18" i="9"/>
  <c r="K23" i="9"/>
  <c r="K25" i="9" s="1"/>
  <c r="K18" i="9"/>
  <c r="N23" i="9"/>
  <c r="N25" i="9" s="1"/>
  <c r="N18" i="9"/>
  <c r="R18" i="9"/>
  <c r="R23" i="9"/>
  <c r="R25" i="9" s="1"/>
  <c r="M23" i="9"/>
  <c r="M25" i="9" s="1"/>
  <c r="M18" i="9"/>
  <c r="S41" i="9"/>
  <c r="S43" i="9" s="1"/>
  <c r="S17" i="9"/>
  <c r="R42" i="2"/>
  <c r="Q42" i="2"/>
  <c r="T41" i="9"/>
  <c r="T43" i="9" s="1"/>
  <c r="T17" i="9"/>
  <c r="J26" i="9" l="1"/>
  <c r="K26" i="9" s="1"/>
  <c r="L26" i="9" s="1"/>
  <c r="M26" i="9" s="1"/>
  <c r="N26" i="9" s="1"/>
  <c r="O26" i="9" s="1"/>
  <c r="P26" i="9" s="1"/>
  <c r="Q26" i="9" s="1"/>
  <c r="R26" i="9" s="1"/>
  <c r="P19" i="9"/>
  <c r="U19" i="9"/>
  <c r="T19" i="9"/>
  <c r="AC19" i="9"/>
  <c r="S19" i="9"/>
  <c r="AK19" i="9"/>
  <c r="Z19" i="9"/>
  <c r="R19" i="9"/>
  <c r="AD19" i="9"/>
  <c r="O19" i="9"/>
  <c r="I19" i="9"/>
  <c r="I20" i="9" s="1"/>
  <c r="I38" i="9" s="1"/>
  <c r="I47" i="9" s="1"/>
  <c r="I48" i="9" s="1"/>
  <c r="I49" i="9" s="1"/>
  <c r="I50" i="9" s="1"/>
  <c r="I53" i="9" s="1"/>
  <c r="V19" i="9"/>
  <c r="W19" i="9"/>
  <c r="K19" i="9"/>
  <c r="AA19" i="9"/>
  <c r="Q19" i="9"/>
  <c r="AG19" i="9"/>
  <c r="N19" i="9"/>
  <c r="AF19" i="9"/>
  <c r="AI19" i="9"/>
  <c r="AL19" i="9"/>
  <c r="AH19" i="9"/>
  <c r="AB19" i="9"/>
  <c r="Y19" i="9"/>
  <c r="M19" i="9"/>
  <c r="AO19" i="9"/>
  <c r="J19" i="9"/>
  <c r="AM19" i="9"/>
  <c r="X19" i="9"/>
  <c r="AE19" i="9"/>
  <c r="AJ19" i="9"/>
  <c r="L19" i="9"/>
  <c r="AN19" i="9"/>
  <c r="S18" i="9"/>
  <c r="S23" i="9"/>
  <c r="S25" i="9" s="1"/>
  <c r="T18" i="9"/>
  <c r="T23" i="9"/>
  <c r="T25" i="9" s="1"/>
  <c r="S44" i="9"/>
  <c r="T44" i="9" s="1"/>
  <c r="U44" i="9" s="1"/>
  <c r="V44" i="9" s="1"/>
  <c r="W44" i="9" s="1"/>
  <c r="X44" i="9" s="1"/>
  <c r="Y44" i="9" s="1"/>
  <c r="Z44" i="9" s="1"/>
  <c r="AA44" i="9" s="1"/>
  <c r="AB44" i="9" s="1"/>
  <c r="AC44" i="9" s="1"/>
  <c r="AD44" i="9" s="1"/>
  <c r="AE44" i="9" s="1"/>
  <c r="AF44" i="9" s="1"/>
  <c r="AG44" i="9" s="1"/>
  <c r="AH44" i="9" s="1"/>
  <c r="AI44" i="9" s="1"/>
  <c r="AJ44" i="9" s="1"/>
  <c r="AK44" i="9" s="1"/>
  <c r="AL44" i="9" s="1"/>
  <c r="AM44" i="9" s="1"/>
  <c r="AN44" i="9" s="1"/>
  <c r="AO44" i="9" s="1"/>
  <c r="M20" i="9" l="1"/>
  <c r="M38" i="9" s="1"/>
  <c r="L20" i="9"/>
  <c r="L38" i="9" s="1"/>
  <c r="O20" i="9"/>
  <c r="O38" i="9" s="1"/>
  <c r="K20" i="9"/>
  <c r="K38" i="9" s="1"/>
  <c r="I57" i="9"/>
  <c r="I55" i="9"/>
  <c r="I56" i="9" s="1"/>
  <c r="I60" i="9" s="1"/>
  <c r="P20" i="9"/>
  <c r="P38" i="9" s="1"/>
  <c r="J20" i="9"/>
  <c r="S20" i="9"/>
  <c r="S38" i="9" s="1"/>
  <c r="R20" i="9"/>
  <c r="R38" i="9" s="1"/>
  <c r="Q20" i="9"/>
  <c r="N20" i="9"/>
  <c r="N38" i="9" s="1"/>
  <c r="AG20" i="9"/>
  <c r="AG38" i="9" s="1"/>
  <c r="U20" i="9"/>
  <c r="U38" i="9" s="1"/>
  <c r="AL20" i="9"/>
  <c r="AL38" i="9" s="1"/>
  <c r="AC20" i="9"/>
  <c r="AC38" i="9" s="1"/>
  <c r="AA20" i="9"/>
  <c r="AA38" i="9" s="1"/>
  <c r="Z20" i="9"/>
  <c r="Z38" i="9" s="1"/>
  <c r="AE20" i="9"/>
  <c r="AE38" i="9" s="1"/>
  <c r="X20" i="9"/>
  <c r="X38" i="9" s="1"/>
  <c r="AK20" i="9"/>
  <c r="AK38" i="9" s="1"/>
  <c r="W20" i="9"/>
  <c r="W38" i="9" s="1"/>
  <c r="AI20" i="9"/>
  <c r="AI38" i="9" s="1"/>
  <c r="AN20" i="9"/>
  <c r="AN38" i="9" s="1"/>
  <c r="AD20" i="9"/>
  <c r="AD38" i="9" s="1"/>
  <c r="Y20" i="9"/>
  <c r="Y38" i="9" s="1"/>
  <c r="V20" i="9"/>
  <c r="V38" i="9" s="1"/>
  <c r="AF20" i="9"/>
  <c r="AF38" i="9" s="1"/>
  <c r="T20" i="9"/>
  <c r="T38" i="9" s="1"/>
  <c r="AJ20" i="9"/>
  <c r="AJ38" i="9" s="1"/>
  <c r="AM20" i="9"/>
  <c r="AM38" i="9" s="1"/>
  <c r="AO20" i="9"/>
  <c r="AO38" i="9" s="1"/>
  <c r="AH20" i="9"/>
  <c r="AH38" i="9" s="1"/>
  <c r="AB20" i="9"/>
  <c r="AB38" i="9" s="1"/>
  <c r="S26" i="9"/>
  <c r="T26" i="9" s="1"/>
  <c r="U26" i="9" s="1"/>
  <c r="J38" i="9" l="1"/>
  <c r="J47" i="9" s="1"/>
  <c r="J48" i="9" s="1"/>
  <c r="J29" i="9"/>
  <c r="J30" i="9" s="1"/>
  <c r="Q38" i="9"/>
  <c r="I59" i="9"/>
  <c r="V26" i="9"/>
  <c r="J32" i="9" l="1"/>
  <c r="J33" i="9" s="1"/>
  <c r="K29" i="9"/>
  <c r="K30" i="9" s="1"/>
  <c r="K47" i="9"/>
  <c r="K48" i="9" s="1"/>
  <c r="J49" i="9"/>
  <c r="J50" i="9" s="1"/>
  <c r="J53" i="9" s="1"/>
  <c r="W26" i="9"/>
  <c r="X26" i="9" l="1"/>
  <c r="Y26" i="9" s="1"/>
  <c r="Z26" i="9" s="1"/>
  <c r="AA26" i="9" s="1"/>
  <c r="AB26" i="9" s="1"/>
  <c r="AC26" i="9" s="1"/>
  <c r="AD26" i="9" s="1"/>
  <c r="AE26" i="9" s="1"/>
  <c r="AF26" i="9" s="1"/>
  <c r="AG26" i="9" s="1"/>
  <c r="AH26" i="9" s="1"/>
  <c r="AI26" i="9" s="1"/>
  <c r="AJ26" i="9" s="1"/>
  <c r="AK26" i="9" s="1"/>
  <c r="AL26" i="9" s="1"/>
  <c r="AM26" i="9" s="1"/>
  <c r="AN26" i="9" s="1"/>
  <c r="AO26" i="9" s="1"/>
  <c r="J55" i="9"/>
  <c r="J56" i="9" s="1"/>
  <c r="J60" i="9" s="1"/>
  <c r="F30" i="2" s="1"/>
  <c r="F32" i="2" s="1"/>
  <c r="K32" i="9"/>
  <c r="K33" i="9" s="1"/>
  <c r="L29" i="9"/>
  <c r="L30" i="9" s="1"/>
  <c r="J57" i="9"/>
  <c r="K49" i="9"/>
  <c r="K50" i="9" s="1"/>
  <c r="L47" i="9"/>
  <c r="L48" i="9" s="1"/>
  <c r="L32" i="9" l="1"/>
  <c r="L33" i="9" s="1"/>
  <c r="L55" i="9" s="1"/>
  <c r="J59" i="9"/>
  <c r="L49" i="9"/>
  <c r="L50" i="9" s="1"/>
  <c r="F40" i="2"/>
  <c r="M47" i="9"/>
  <c r="M48" i="9" s="1"/>
  <c r="N47" i="9" s="1"/>
  <c r="N48" i="9" s="1"/>
  <c r="N49" i="9" s="1"/>
  <c r="N50" i="9" s="1"/>
  <c r="K57" i="9"/>
  <c r="K55" i="9"/>
  <c r="M29" i="9"/>
  <c r="M30" i="9" s="1"/>
  <c r="F37" i="2" l="1"/>
  <c r="F57" i="2" s="1"/>
  <c r="F80" i="2" s="1"/>
  <c r="L57" i="9"/>
  <c r="M32" i="9"/>
  <c r="M33" i="9" s="1"/>
  <c r="N29" i="9"/>
  <c r="N30" i="9" s="1"/>
  <c r="M49" i="9"/>
  <c r="M50" i="9" s="1"/>
  <c r="O47" i="9"/>
  <c r="O48" i="9" s="1"/>
  <c r="K56" i="9"/>
  <c r="K59" i="9" s="1"/>
  <c r="L56" i="9" s="1"/>
  <c r="L60" i="9" s="1"/>
  <c r="H30" i="2" s="1"/>
  <c r="H32" i="2" s="1"/>
  <c r="N32" i="9" l="1"/>
  <c r="N33" i="9" s="1"/>
  <c r="N57" i="9" s="1"/>
  <c r="H84" i="2"/>
  <c r="H96" i="2" s="1"/>
  <c r="H115" i="2" s="1"/>
  <c r="M57" i="9"/>
  <c r="M55" i="9"/>
  <c r="O29" i="9"/>
  <c r="O30" i="9" s="1"/>
  <c r="K60" i="9"/>
  <c r="G30" i="2" s="1"/>
  <c r="G32" i="2" s="1"/>
  <c r="G40" i="2" s="1"/>
  <c r="L59" i="9"/>
  <c r="O49" i="9"/>
  <c r="O50" i="9" s="1"/>
  <c r="P47" i="9"/>
  <c r="P48" i="9" s="1"/>
  <c r="N55" i="9" l="1"/>
  <c r="P49" i="9"/>
  <c r="P50" i="9" s="1"/>
  <c r="Q47" i="9"/>
  <c r="Q48" i="9" s="1"/>
  <c r="R47" i="9" s="1"/>
  <c r="R48" i="9" s="1"/>
  <c r="R49" i="9" s="1"/>
  <c r="R50" i="9" s="1"/>
  <c r="M56" i="9"/>
  <c r="M60" i="9" s="1"/>
  <c r="I30" i="2" s="1"/>
  <c r="I32" i="2" s="1"/>
  <c r="O32" i="9"/>
  <c r="O33" i="9" s="1"/>
  <c r="P29" i="9"/>
  <c r="P30" i="9" s="1"/>
  <c r="P32" i="9" l="1"/>
  <c r="P33" i="9" s="1"/>
  <c r="P57" i="9" s="1"/>
  <c r="Q49" i="9"/>
  <c r="Q50" i="9" s="1"/>
  <c r="S47" i="9"/>
  <c r="S48" i="9" s="1"/>
  <c r="I84" i="2"/>
  <c r="I96" i="2" s="1"/>
  <c r="I115" i="2" s="1"/>
  <c r="O55" i="9"/>
  <c r="O57" i="9"/>
  <c r="H40" i="2"/>
  <c r="G37" i="2"/>
  <c r="G57" i="2" s="1"/>
  <c r="M59" i="9"/>
  <c r="N56" i="9" s="1"/>
  <c r="N60" i="9" s="1"/>
  <c r="J30" i="2" s="1"/>
  <c r="J32" i="2" s="1"/>
  <c r="H114" i="2"/>
  <c r="H119" i="2" s="1"/>
  <c r="G70" i="2"/>
  <c r="G79" i="2" s="1"/>
  <c r="Q29" i="9"/>
  <c r="Q30" i="9" s="1"/>
  <c r="R29" i="9" s="1"/>
  <c r="R30" i="9" s="1"/>
  <c r="R32" i="9" s="1"/>
  <c r="R33" i="9" s="1"/>
  <c r="P55" i="9" l="1"/>
  <c r="S29" i="9"/>
  <c r="S30" i="9" s="1"/>
  <c r="R55" i="9"/>
  <c r="R57" i="9"/>
  <c r="Q32" i="9"/>
  <c r="Q33" i="9" s="1"/>
  <c r="Q55" i="9" s="1"/>
  <c r="S49" i="9"/>
  <c r="S50" i="9" s="1"/>
  <c r="T47" i="9"/>
  <c r="T48" i="9" s="1"/>
  <c r="G80" i="2"/>
  <c r="I114" i="2"/>
  <c r="I119" i="2" s="1"/>
  <c r="H75" i="2"/>
  <c r="H70" i="2" s="1"/>
  <c r="H79" i="2" s="1"/>
  <c r="N59" i="9"/>
  <c r="O56" i="9" s="1"/>
  <c r="O60" i="9" s="1"/>
  <c r="K30" i="2" s="1"/>
  <c r="K32" i="2" s="1"/>
  <c r="J84" i="2"/>
  <c r="J96" i="2" s="1"/>
  <c r="J115" i="2" s="1"/>
  <c r="H37" i="2"/>
  <c r="H57" i="2" s="1"/>
  <c r="I40" i="2"/>
  <c r="S32" i="9" l="1"/>
  <c r="S33" i="9" s="1"/>
  <c r="T29" i="9"/>
  <c r="T30" i="9" s="1"/>
  <c r="Q57" i="9"/>
  <c r="T49" i="9"/>
  <c r="T50" i="9" s="1"/>
  <c r="U47" i="9"/>
  <c r="U48" i="9" s="1"/>
  <c r="H80" i="2"/>
  <c r="J40" i="2"/>
  <c r="I37" i="2"/>
  <c r="I57" i="2" s="1"/>
  <c r="I75" i="2"/>
  <c r="I70" i="2" s="1"/>
  <c r="I79" i="2" s="1"/>
  <c r="J114" i="2"/>
  <c r="J119" i="2" s="1"/>
  <c r="O59" i="9"/>
  <c r="P56" i="9" s="1"/>
  <c r="K84" i="2"/>
  <c r="K96" i="2" s="1"/>
  <c r="K115" i="2" s="1"/>
  <c r="T32" i="9" l="1"/>
  <c r="T33" i="9" s="1"/>
  <c r="U29" i="9"/>
  <c r="U30" i="9" s="1"/>
  <c r="S57" i="9"/>
  <c r="S55" i="9"/>
  <c r="U49" i="9"/>
  <c r="U50" i="9" s="1"/>
  <c r="U53" i="9" s="1"/>
  <c r="V47" i="9"/>
  <c r="V48" i="9" s="1"/>
  <c r="I80" i="2"/>
  <c r="K114" i="2"/>
  <c r="K119" i="2" s="1"/>
  <c r="J75" i="2"/>
  <c r="J70" i="2" s="1"/>
  <c r="J79" i="2" s="1"/>
  <c r="P60" i="9"/>
  <c r="L30" i="2" s="1"/>
  <c r="L32" i="2" s="1"/>
  <c r="P59" i="9"/>
  <c r="Q56" i="9" s="1"/>
  <c r="Q60" i="9" s="1"/>
  <c r="M30" i="2" s="1"/>
  <c r="M32" i="2" s="1"/>
  <c r="J37" i="2"/>
  <c r="J57" i="2" s="1"/>
  <c r="K40" i="2"/>
  <c r="U32" i="9" l="1"/>
  <c r="U33" i="9" s="1"/>
  <c r="U57" i="9" s="1"/>
  <c r="V29" i="9"/>
  <c r="V30" i="9" s="1"/>
  <c r="V32" i="9" s="1"/>
  <c r="V33" i="9" s="1"/>
  <c r="T55" i="9"/>
  <c r="T57" i="9"/>
  <c r="W47" i="9"/>
  <c r="W48" i="9" s="1"/>
  <c r="W49" i="9" s="1"/>
  <c r="W50" i="9" s="1"/>
  <c r="W53" i="9" s="1"/>
  <c r="V49" i="9"/>
  <c r="V50" i="9" s="1"/>
  <c r="V53" i="9" s="1"/>
  <c r="J80" i="2"/>
  <c r="L84" i="2"/>
  <c r="L96" i="2" s="1"/>
  <c r="L115" i="2" s="1"/>
  <c r="L40" i="2"/>
  <c r="K37" i="2"/>
  <c r="K57" i="2" s="1"/>
  <c r="K75" i="2"/>
  <c r="K70" i="2" s="1"/>
  <c r="K79" i="2" s="1"/>
  <c r="L114" i="2"/>
  <c r="M84" i="2"/>
  <c r="M96" i="2" s="1"/>
  <c r="M115" i="2" s="1"/>
  <c r="Q59" i="9"/>
  <c r="R56" i="9" s="1"/>
  <c r="R60" i="9" s="1"/>
  <c r="N30" i="2" s="1"/>
  <c r="N32" i="2" s="1"/>
  <c r="U55" i="9" l="1"/>
  <c r="W29" i="9"/>
  <c r="W30" i="9" s="1"/>
  <c r="W32" i="9" s="1"/>
  <c r="W33" i="9" s="1"/>
  <c r="W55" i="9" s="1"/>
  <c r="V55" i="9"/>
  <c r="V57" i="9"/>
  <c r="K80" i="2"/>
  <c r="L119" i="2"/>
  <c r="M114" i="2" s="1"/>
  <c r="M119" i="2" s="1"/>
  <c r="M40" i="2"/>
  <c r="L37" i="2"/>
  <c r="L57" i="2" s="1"/>
  <c r="R59" i="9"/>
  <c r="S56" i="9" s="1"/>
  <c r="S60" i="9" s="1"/>
  <c r="O30" i="2" s="1"/>
  <c r="O32" i="2" s="1"/>
  <c r="N84" i="2"/>
  <c r="N96" i="2" s="1"/>
  <c r="N115" i="2" s="1"/>
  <c r="W57" i="9" l="1"/>
  <c r="L75" i="2"/>
  <c r="L70" i="2" s="1"/>
  <c r="L79" i="2" s="1"/>
  <c r="L80" i="2" s="1"/>
  <c r="S59" i="9"/>
  <c r="T56" i="9" s="1"/>
  <c r="T60" i="9" s="1"/>
  <c r="P30" i="2" s="1"/>
  <c r="P32" i="2" s="1"/>
  <c r="P84" i="2" s="1"/>
  <c r="P96" i="2" s="1"/>
  <c r="P115" i="2" s="1"/>
  <c r="M75" i="2"/>
  <c r="M70" i="2" s="1"/>
  <c r="M79" i="2" s="1"/>
  <c r="N114" i="2"/>
  <c r="N119" i="2" s="1"/>
  <c r="M37" i="2"/>
  <c r="M57" i="2" s="1"/>
  <c r="N40" i="2"/>
  <c r="O84" i="2"/>
  <c r="O96" i="2" s="1"/>
  <c r="O115" i="2" s="1"/>
  <c r="T59" i="9" l="1"/>
  <c r="U56" i="9" s="1"/>
  <c r="U60" i="9" s="1"/>
  <c r="Q30" i="2" s="1"/>
  <c r="Q32" i="2" s="1"/>
  <c r="M80" i="2"/>
  <c r="N75" i="2"/>
  <c r="N70" i="2" s="1"/>
  <c r="N79" i="2" s="1"/>
  <c r="O114" i="2"/>
  <c r="O119" i="2" s="1"/>
  <c r="O40" i="2"/>
  <c r="N37" i="2"/>
  <c r="N57" i="2" s="1"/>
  <c r="N80" i="2" l="1"/>
  <c r="U59" i="9"/>
  <c r="V56" i="9" s="1"/>
  <c r="V60" i="9" s="1"/>
  <c r="R30" i="2" s="1"/>
  <c r="R32" i="2" s="1"/>
  <c r="R84" i="2" s="1"/>
  <c r="Q84" i="2"/>
  <c r="Q96" i="2" s="1"/>
  <c r="Q115" i="2" s="1"/>
  <c r="O37" i="2"/>
  <c r="O57" i="2" s="1"/>
  <c r="P40" i="2"/>
  <c r="O75" i="2"/>
  <c r="O70" i="2" s="1"/>
  <c r="O79" i="2" s="1"/>
  <c r="P114" i="2"/>
  <c r="P119" i="2" s="1"/>
  <c r="V59" i="9" l="1"/>
  <c r="W56" i="9" s="1"/>
  <c r="W60" i="9" s="1"/>
  <c r="S30" i="2" s="1"/>
  <c r="S32" i="2" s="1"/>
  <c r="S84" i="2" s="1"/>
  <c r="S96" i="2" s="1"/>
  <c r="S115" i="2" s="1"/>
  <c r="P75" i="2"/>
  <c r="P70" i="2" s="1"/>
  <c r="P79" i="2" s="1"/>
  <c r="Q114" i="2"/>
  <c r="Q119" i="2" s="1"/>
  <c r="P37" i="2"/>
  <c r="P57" i="2" s="1"/>
  <c r="Q40" i="2"/>
  <c r="O80" i="2"/>
  <c r="W59" i="9" l="1"/>
  <c r="X56" i="9" s="1"/>
  <c r="X60" i="9" s="1"/>
  <c r="R114" i="2"/>
  <c r="Q75" i="2"/>
  <c r="Q70" i="2" s="1"/>
  <c r="Q79" i="2" s="1"/>
  <c r="R40" i="2"/>
  <c r="S40" i="2" s="1"/>
  <c r="S37" i="2" s="1"/>
  <c r="Q37" i="2"/>
  <c r="Q57" i="2" s="1"/>
  <c r="P80" i="2"/>
  <c r="X59" i="9" l="1"/>
  <c r="Y56" i="9" s="1"/>
  <c r="Y60" i="9" s="1"/>
  <c r="R37" i="2"/>
  <c r="Q80" i="2"/>
  <c r="Y59" i="9" l="1"/>
  <c r="Z56" i="9" s="1"/>
  <c r="Z60" i="9" s="1"/>
  <c r="Z59" i="9" l="1"/>
  <c r="AA56" i="9" s="1"/>
  <c r="AA60" i="9" s="1"/>
  <c r="AA59" i="9" l="1"/>
  <c r="AB56" i="9" s="1"/>
  <c r="AB60" i="9" s="1"/>
  <c r="AB59" i="9" l="1"/>
  <c r="AC56" i="9" s="1"/>
  <c r="AC60" i="9" s="1"/>
  <c r="AC59" i="9" l="1"/>
  <c r="AD56" i="9" s="1"/>
  <c r="AD60" i="9" s="1"/>
  <c r="AD59" i="9" l="1"/>
  <c r="AE56" i="9" s="1"/>
  <c r="AE59" i="9" s="1"/>
  <c r="AF56" i="9" s="1"/>
  <c r="AF60" i="9" s="1"/>
  <c r="AE60" i="9" l="1"/>
  <c r="AF59" i="9"/>
  <c r="AG56" i="9" s="1"/>
  <c r="AG60" i="9" s="1"/>
  <c r="AG59" i="9" l="1"/>
  <c r="AH56" i="9" s="1"/>
  <c r="AH60" i="9" s="1"/>
  <c r="AH59" i="9" l="1"/>
  <c r="AI56" i="9" s="1"/>
  <c r="AI60" i="9" s="1"/>
  <c r="AI59" i="9" l="1"/>
  <c r="AJ56" i="9" s="1"/>
  <c r="AJ60" i="9" s="1"/>
  <c r="AJ59" i="9" l="1"/>
  <c r="AK56" i="9" s="1"/>
  <c r="AK59" i="9" s="1"/>
  <c r="AL56" i="9" s="1"/>
  <c r="AL59" i="9" s="1"/>
  <c r="AM56" i="9" s="1"/>
  <c r="AM60" i="9" s="1"/>
  <c r="AL60" i="9" l="1"/>
  <c r="AM59" i="9"/>
  <c r="AN56" i="9" s="1"/>
  <c r="AN59" i="9" s="1"/>
  <c r="AO56" i="9" s="1"/>
  <c r="AO60" i="9" s="1"/>
  <c r="AK60" i="9"/>
  <c r="AO59" i="9" l="1"/>
  <c r="AN60" i="9"/>
  <c r="Q14" i="23"/>
  <c r="C18" i="23" s="1"/>
  <c r="C21" i="23" s="1"/>
  <c r="R53" i="2"/>
  <c r="R49" i="2" s="1"/>
  <c r="R57" i="2" s="1"/>
  <c r="R96" i="2"/>
  <c r="R115" i="2" s="1"/>
  <c r="R119" i="2" s="1"/>
  <c r="S53" i="2" l="1"/>
  <c r="S49" i="2" s="1"/>
  <c r="S57" i="2" s="1"/>
  <c r="R75" i="2"/>
  <c r="R70" i="2" s="1"/>
  <c r="R79" i="2" s="1"/>
  <c r="R80" i="2" s="1"/>
  <c r="S114" i="2"/>
  <c r="S119" i="2" s="1"/>
  <c r="S75" i="2" s="1"/>
  <c r="S70" i="2" s="1"/>
  <c r="S79" i="2" s="1"/>
  <c r="S80"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 authorId="0" shapeId="0" xr:uid="{00000000-0006-0000-0400-000001000000}">
      <text>
        <r>
          <rPr>
            <b/>
            <sz val="9"/>
            <color indexed="81"/>
            <rFont val="Tahoma"/>
            <family val="2"/>
          </rPr>
          <t>Author:</t>
        </r>
        <r>
          <rPr>
            <sz val="9"/>
            <color indexed="81"/>
            <rFont val="Tahoma"/>
            <family val="2"/>
          </rPr>
          <t xml:space="preserve">
FY2019 P&amp;L for representational purpose only</t>
        </r>
      </text>
    </comment>
  </commentList>
</comments>
</file>

<file path=xl/sharedStrings.xml><?xml version="1.0" encoding="utf-8"?>
<sst xmlns="http://schemas.openxmlformats.org/spreadsheetml/2006/main" count="656" uniqueCount="319">
  <si>
    <t>Project Profile</t>
  </si>
  <si>
    <t>Project</t>
  </si>
  <si>
    <t>Authority</t>
  </si>
  <si>
    <t>Stretch</t>
  </si>
  <si>
    <t>No of Toll Plaza</t>
  </si>
  <si>
    <t>NHAI</t>
  </si>
  <si>
    <t>Total Length</t>
  </si>
  <si>
    <t>Toll Plaza</t>
  </si>
  <si>
    <t>Milestone Dates</t>
  </si>
  <si>
    <t>Date of LOA</t>
  </si>
  <si>
    <t>Date of CA signing</t>
  </si>
  <si>
    <t>Appointed Date</t>
  </si>
  <si>
    <t>Start of construction</t>
  </si>
  <si>
    <t>NHAI TPC</t>
  </si>
  <si>
    <t>Concession Period</t>
  </si>
  <si>
    <t>Chainage</t>
  </si>
  <si>
    <t>Kms</t>
  </si>
  <si>
    <t>End of Concession Period</t>
  </si>
  <si>
    <t>Date</t>
  </si>
  <si>
    <t>PCOD Date</t>
  </si>
  <si>
    <t>PCOD Length</t>
  </si>
  <si>
    <t>COD Length</t>
  </si>
  <si>
    <t>SCOD</t>
  </si>
  <si>
    <t>Financials</t>
  </si>
  <si>
    <t>Days in FY</t>
  </si>
  <si>
    <t>Days of operations</t>
  </si>
  <si>
    <t>Actual (A)/Projected (P)</t>
  </si>
  <si>
    <t>Qtr End</t>
  </si>
  <si>
    <t>FY End</t>
  </si>
  <si>
    <t>Profit &amp; Loss Statement</t>
  </si>
  <si>
    <t>Revenue from Operations</t>
  </si>
  <si>
    <t>Other Income</t>
  </si>
  <si>
    <t>Total Income</t>
  </si>
  <si>
    <t>Operating Expenses</t>
  </si>
  <si>
    <t>EBIDTA</t>
  </si>
  <si>
    <t>PBT</t>
  </si>
  <si>
    <t>IT Payable</t>
  </si>
  <si>
    <t>PAT</t>
  </si>
  <si>
    <t>Finance Cost</t>
  </si>
  <si>
    <t>Balance Sheet</t>
  </si>
  <si>
    <t>Share Capital</t>
  </si>
  <si>
    <t>Share Premium</t>
  </si>
  <si>
    <t>Profit/Loss Accured</t>
  </si>
  <si>
    <t>Shareholders' Funds</t>
  </si>
  <si>
    <t>Source of Funds</t>
  </si>
  <si>
    <t>Long Term Liability</t>
  </si>
  <si>
    <t>Senior-Debt</t>
  </si>
  <si>
    <t>Other Provision</t>
  </si>
  <si>
    <t>Retention Money</t>
  </si>
  <si>
    <t>Current Liability</t>
  </si>
  <si>
    <t>Current Maturity - Senior</t>
  </si>
  <si>
    <t>Current Maturity - Sub</t>
  </si>
  <si>
    <t>Trade Payables</t>
  </si>
  <si>
    <t>Other Current Liabilities</t>
  </si>
  <si>
    <t>Total Liability</t>
  </si>
  <si>
    <t>Short Term Provision</t>
  </si>
  <si>
    <t>Application of Funds</t>
  </si>
  <si>
    <t>Gross Block</t>
  </si>
  <si>
    <t>Accumulated Depreciation</t>
  </si>
  <si>
    <t>Net Block</t>
  </si>
  <si>
    <t>Current Assets</t>
  </si>
  <si>
    <t>Current Tax Asset (net)</t>
  </si>
  <si>
    <t>Other Current Assets</t>
  </si>
  <si>
    <t>Cash &amp; Cash Reserves</t>
  </si>
  <si>
    <t>Cash Balance</t>
  </si>
  <si>
    <t>Major Maintenance Reserve</t>
  </si>
  <si>
    <t>Debt Service Reserve</t>
  </si>
  <si>
    <t>Total Assets</t>
  </si>
  <si>
    <t xml:space="preserve">Check </t>
  </si>
  <si>
    <t xml:space="preserve">Routine Maintenance </t>
  </si>
  <si>
    <t>MME Provision</t>
  </si>
  <si>
    <t>(Proj.)</t>
  </si>
  <si>
    <t>Senior Loan</t>
  </si>
  <si>
    <t>%</t>
  </si>
  <si>
    <t>Addn Loan</t>
  </si>
  <si>
    <t>Total</t>
  </si>
  <si>
    <t>Debt</t>
  </si>
  <si>
    <t>Depreciation</t>
  </si>
  <si>
    <t>Operational Costs (excl Personnel)</t>
  </si>
  <si>
    <t>Operational Costs (Personnel)</t>
  </si>
  <si>
    <t>Operational Cost</t>
  </si>
  <si>
    <t>Escalation</t>
  </si>
  <si>
    <t>MM Frequency</t>
  </si>
  <si>
    <t>Year</t>
  </si>
  <si>
    <t>Financial Year</t>
  </si>
  <si>
    <t>PBDT</t>
  </si>
  <si>
    <t>Book Depreciation</t>
  </si>
  <si>
    <t>IT Depreciation</t>
  </si>
  <si>
    <t>MAT Calculations</t>
  </si>
  <si>
    <t>Business Loss calculations</t>
  </si>
  <si>
    <t>Business Loss</t>
  </si>
  <si>
    <t>Business Loss expired</t>
  </si>
  <si>
    <t>Cummulative business loss</t>
  </si>
  <si>
    <t>Unabsorbed Depreciation calculations</t>
  </si>
  <si>
    <t>PBT (Company Act)</t>
  </si>
  <si>
    <t>Cummulative Unsbsorbed Depreciation</t>
  </si>
  <si>
    <t>Carry forward losses that can be utilized</t>
  </si>
  <si>
    <t>Cummulative Carry forward losses available for set-off</t>
  </si>
  <si>
    <t>Utilized Carry forward losses</t>
  </si>
  <si>
    <t>Taxable Income adjusted for carry forward losses</t>
  </si>
  <si>
    <t>MAT applicable</t>
  </si>
  <si>
    <t>Corporate Tax Calculations</t>
  </si>
  <si>
    <t>PBT (IT Act)</t>
  </si>
  <si>
    <t>Corporate Tax</t>
  </si>
  <si>
    <t>Tax Holiday</t>
  </si>
  <si>
    <t>Corporate (IT) tax Post tax holiday</t>
  </si>
  <si>
    <t>MAT benefit that can be used</t>
  </si>
  <si>
    <t>MAT Credit used</t>
  </si>
  <si>
    <t>MAT Credit Available</t>
  </si>
  <si>
    <t>MAT Credit Expired</t>
  </si>
  <si>
    <t>Balance of MAT credit carried forward</t>
  </si>
  <si>
    <t>Actual Tax paid</t>
  </si>
  <si>
    <t>Depreciation Schedule</t>
  </si>
  <si>
    <t>Net Asset Block Open</t>
  </si>
  <si>
    <t>Addition of Block</t>
  </si>
  <si>
    <t>Depreciation Main block</t>
  </si>
  <si>
    <t>Net Asset Block Closing</t>
  </si>
  <si>
    <t>Addition Capex</t>
  </si>
  <si>
    <t>Depreciation of Additional Capex</t>
  </si>
  <si>
    <t>Asset Opening Block</t>
  </si>
  <si>
    <t>Depreciation as per (IT)</t>
  </si>
  <si>
    <t>Asset Closing Block</t>
  </si>
  <si>
    <t>Operating Expenses excluding Routine Maintenance</t>
  </si>
  <si>
    <t>Total Operating Expenses excluding Routine Maintenance (A)</t>
  </si>
  <si>
    <t>Routine Maintenance excluding MM (B)</t>
  </si>
  <si>
    <t>Total (A+B)</t>
  </si>
  <si>
    <t>MM Phasing</t>
  </si>
  <si>
    <t>MMR Expense</t>
  </si>
  <si>
    <t>Routine Maintenance taken under MM</t>
  </si>
  <si>
    <t>Total MM Expense</t>
  </si>
  <si>
    <t>Cumulative MM</t>
  </si>
  <si>
    <t>MM Provision Required</t>
  </si>
  <si>
    <t>Transfer to MM Provision</t>
  </si>
  <si>
    <t>Sub-debt</t>
  </si>
  <si>
    <t>Toll Plaza Location (Chainage - Km)</t>
  </si>
  <si>
    <t>Toll Length</t>
  </si>
  <si>
    <t>Tollable Length</t>
  </si>
  <si>
    <t>Toll Rate Assumptions</t>
  </si>
  <si>
    <t>Base Year</t>
  </si>
  <si>
    <t>Toll Fee rounded to nearest</t>
  </si>
  <si>
    <t>Rupee</t>
  </si>
  <si>
    <t>Toll Fee for Round Trip</t>
  </si>
  <si>
    <t>Times Single Trip Toll</t>
  </si>
  <si>
    <t xml:space="preserve">Toll for Local </t>
  </si>
  <si>
    <t>Rs. Monthly Pass</t>
  </si>
  <si>
    <t>Monthly Pass</t>
  </si>
  <si>
    <t>Times single Trip Toll</t>
  </si>
  <si>
    <t>Base Rate of Fee/km  (2007-08)</t>
  </si>
  <si>
    <t>Rs/km</t>
  </si>
  <si>
    <t>Car/jeep/van</t>
  </si>
  <si>
    <t>LCV/MiniBus</t>
  </si>
  <si>
    <t>Truck/Bus</t>
  </si>
  <si>
    <t>HCM (3 to 6 Axles)</t>
  </si>
  <si>
    <t>Oversized Vehicles</t>
  </si>
  <si>
    <t>Vehicle Type</t>
  </si>
  <si>
    <t>Toll Rates Estimation</t>
  </si>
  <si>
    <t>WPI (RBI)</t>
  </si>
  <si>
    <t>FY Ending (December)</t>
  </si>
  <si>
    <t>Linking Factor 2005 Series</t>
  </si>
  <si>
    <t>Days in Operation</t>
  </si>
  <si>
    <t>Toll Change Factor</t>
  </si>
  <si>
    <t>TOLL PLAZA 1 (User Fee)</t>
  </si>
  <si>
    <t>Single</t>
  </si>
  <si>
    <t>Multiple</t>
  </si>
  <si>
    <t>Monthly</t>
  </si>
  <si>
    <t>Local</t>
  </si>
  <si>
    <t>TOLL PLAZA 2 (User Fee)</t>
  </si>
  <si>
    <t>Rounded off to nearest Rs. 5</t>
  </si>
  <si>
    <t>Traffic Estimation</t>
  </si>
  <si>
    <t>Inputs</t>
  </si>
  <si>
    <t>Tollable Traffic Distribution</t>
  </si>
  <si>
    <t>Frequency</t>
  </si>
  <si>
    <t>Traffic Growth Rate</t>
  </si>
  <si>
    <t>Traffic Growth Rates (TP1)</t>
  </si>
  <si>
    <t>Traffic Growth Rates (TP2)</t>
  </si>
  <si>
    <t>AADT Output - Vehicles</t>
  </si>
  <si>
    <t>Traffic Projections</t>
  </si>
  <si>
    <t>AADT Projections - TP1</t>
  </si>
  <si>
    <t>AADT Projections - TP2</t>
  </si>
  <si>
    <t>Unique Vehicle counts for Revenue estimations</t>
  </si>
  <si>
    <t>TOLL PLAZA 1</t>
  </si>
  <si>
    <t>Monthly Local</t>
  </si>
  <si>
    <t>TOLL PLAZA 2</t>
  </si>
  <si>
    <t>Toll Revenues</t>
  </si>
  <si>
    <t>FY Ending</t>
  </si>
  <si>
    <t>TP1</t>
  </si>
  <si>
    <t xml:space="preserve">Monthly </t>
  </si>
  <si>
    <t>Total TP1</t>
  </si>
  <si>
    <t>TP2</t>
  </si>
  <si>
    <t>Total TP2</t>
  </si>
  <si>
    <t>Total Yearly Toll Revenue</t>
  </si>
  <si>
    <t>PCU Count</t>
  </si>
  <si>
    <t>Toll Plaza 1</t>
  </si>
  <si>
    <t>Total PCUs</t>
  </si>
  <si>
    <t>Toll Plaza 2</t>
  </si>
  <si>
    <t>Weighted Average PCU</t>
  </si>
  <si>
    <t>Traffic Growth Rates (TP3)</t>
  </si>
  <si>
    <t>Toll Plaza 3</t>
  </si>
  <si>
    <t>No. of Months</t>
  </si>
  <si>
    <t>Descope (Y/N)</t>
  </si>
  <si>
    <t>Qtr Ending</t>
  </si>
  <si>
    <t>Operational Costs (Excl Pers)</t>
  </si>
  <si>
    <t>No. of Days in FY</t>
  </si>
  <si>
    <t>Addition</t>
  </si>
  <si>
    <t>Senior Debt</t>
  </si>
  <si>
    <t>Interest Rate</t>
  </si>
  <si>
    <t>Repayment</t>
  </si>
  <si>
    <t>Closing Balance</t>
  </si>
  <si>
    <t>Interest</t>
  </si>
  <si>
    <t>Additional Loan</t>
  </si>
  <si>
    <t>Senior Debt Release</t>
  </si>
  <si>
    <t>Opening Balance</t>
  </si>
  <si>
    <t>Cash Flow Statement</t>
  </si>
  <si>
    <t>Cash from Operations</t>
  </si>
  <si>
    <t>Cash flow from Financing Activities</t>
  </si>
  <si>
    <t>Cash flow from Investing Activities</t>
  </si>
  <si>
    <t>Opening Cash and Bank Balance</t>
  </si>
  <si>
    <t>Change in Cash Flows/ Cash for the year</t>
  </si>
  <si>
    <t>Closing Cash and Bank Balance</t>
  </si>
  <si>
    <t>MM Provision</t>
  </si>
  <si>
    <t>MM Expense</t>
  </si>
  <si>
    <t>Senior Debt - Addition</t>
  </si>
  <si>
    <t>Sub Debt - Addition</t>
  </si>
  <si>
    <t>Senior Debt - Repayments</t>
  </si>
  <si>
    <t>Grant Infusion</t>
  </si>
  <si>
    <t xml:space="preserve">Total Debt </t>
  </si>
  <si>
    <t>Increase in Asset Block</t>
  </si>
  <si>
    <t>Return</t>
  </si>
  <si>
    <t>Tax</t>
  </si>
  <si>
    <t>MAT</t>
  </si>
  <si>
    <t>MAT Carry Forward Years</t>
  </si>
  <si>
    <t>Years</t>
  </si>
  <si>
    <t>80IA End (End of financial year)</t>
  </si>
  <si>
    <t>Deferred Tax Calculations</t>
  </si>
  <si>
    <t>Book depreciation</t>
  </si>
  <si>
    <t>Tax depreciation</t>
  </si>
  <si>
    <t>Deferred Tax</t>
  </si>
  <si>
    <t>DT Liability / (Asset)</t>
  </si>
  <si>
    <t>DDT</t>
  </si>
  <si>
    <t>Provision</t>
  </si>
  <si>
    <t>MAT for 15 yrs, PBT (IT) for 8 years and Unabsorbed Depreciation for infinite years, Tax holiday for 10 years</t>
  </si>
  <si>
    <t>Major Maintenance Schedule</t>
  </si>
  <si>
    <t>Check</t>
  </si>
  <si>
    <t>Traffic Assumptions</t>
  </si>
  <si>
    <t xml:space="preserve">Traffic Variation </t>
  </si>
  <si>
    <t>PCU count</t>
  </si>
  <si>
    <t>PCU per day</t>
  </si>
  <si>
    <t>Capacity Augmentation</t>
  </si>
  <si>
    <t>Yes</t>
  </si>
  <si>
    <t>Traffic Scenario</t>
  </si>
  <si>
    <t>DSRA</t>
  </si>
  <si>
    <t>MM Reserve</t>
  </si>
  <si>
    <t>Utilization</t>
  </si>
  <si>
    <t>Other Expense</t>
  </si>
  <si>
    <t>Total Revenue from Operations</t>
  </si>
  <si>
    <t>Descoped Length (for MMR)</t>
  </si>
  <si>
    <t xml:space="preserve">NHAI CoS Recovery </t>
  </si>
  <si>
    <t xml:space="preserve">NHAI CoS Payment </t>
  </si>
  <si>
    <t>Interest+Debt</t>
  </si>
  <si>
    <t>Bus</t>
  </si>
  <si>
    <t>2 Axle Truck</t>
  </si>
  <si>
    <t>Net Asset Block</t>
  </si>
  <si>
    <t>AADT (Projected FY 20)</t>
  </si>
  <si>
    <t>2-Axle Truck</t>
  </si>
  <si>
    <t>SPR</t>
  </si>
  <si>
    <t>SPS</t>
  </si>
  <si>
    <t>SPM</t>
  </si>
  <si>
    <t>Total Revenue to P&amp;L</t>
  </si>
  <si>
    <t>DCCO</t>
  </si>
  <si>
    <t>80IA Start Date</t>
  </si>
  <si>
    <t>Do Not Delete this sheet</t>
  </si>
  <si>
    <t>Cash</t>
  </si>
  <si>
    <t>Bank Guarantee</t>
  </si>
  <si>
    <t>Interest Income</t>
  </si>
  <si>
    <t>No</t>
  </si>
  <si>
    <t>Surat Hazira NH-6 Tollway Private Limited</t>
  </si>
  <si>
    <t>NH-6</t>
  </si>
  <si>
    <t>TP-1 (Mandal)</t>
  </si>
  <si>
    <t>TP-2 (Bhatia)</t>
  </si>
  <si>
    <t>Bajipura By</t>
  </si>
  <si>
    <t>Vyara By</t>
  </si>
  <si>
    <t>Sachin Fly</t>
  </si>
  <si>
    <t>CP Extension</t>
  </si>
  <si>
    <t>Toll Plaza/Structure Name</t>
  </si>
  <si>
    <t>Unwinding Cost (IND-AS Entry)</t>
  </si>
  <si>
    <t>Exceptional Item</t>
  </si>
  <si>
    <t>CRPS/NCD</t>
  </si>
  <si>
    <t>Lease/Other Liability</t>
  </si>
  <si>
    <t>Right to Recompense</t>
  </si>
  <si>
    <t>Security Deposit</t>
  </si>
  <si>
    <t>Trade Receivable</t>
  </si>
  <si>
    <t>Cash Flow Available to Firm</t>
  </si>
  <si>
    <t>Rs. Crore</t>
  </si>
  <si>
    <t>Scheduled</t>
  </si>
  <si>
    <t>Revenue</t>
  </si>
  <si>
    <t>Operating Cost</t>
  </si>
  <si>
    <t>FCFF</t>
  </si>
  <si>
    <t>Local Concession</t>
  </si>
  <si>
    <t>(Actual)</t>
  </si>
  <si>
    <t>Car/Jeep/Van</t>
  </si>
  <si>
    <t>Extra</t>
  </si>
  <si>
    <t>Local Consessions</t>
  </si>
  <si>
    <t>MM Reserve movement</t>
  </si>
  <si>
    <t>MM Reserve Withdrawal / (Deposit)</t>
  </si>
  <si>
    <t>Debt release</t>
  </si>
  <si>
    <t>WPI Escalation for Tarrif</t>
  </si>
  <si>
    <t>Trade Receivable from NHAI</t>
  </si>
  <si>
    <t>Working Capital Changes</t>
  </si>
  <si>
    <t>CRPS/NCD Redemption</t>
  </si>
  <si>
    <t>WACC</t>
  </si>
  <si>
    <t>FY34</t>
  </si>
  <si>
    <t>FY29</t>
  </si>
  <si>
    <t>(Prov.)</t>
  </si>
  <si>
    <t>Total O/s Debt</t>
  </si>
  <si>
    <t>EV as % of Debt</t>
  </si>
  <si>
    <t>AADT (FY 21)</t>
  </si>
  <si>
    <t>NHAI Penalty &amp; Descope</t>
  </si>
  <si>
    <t>NPV</t>
  </si>
  <si>
    <t>NHAI Descope &amp; Penalties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</si>
</sst>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3">
    <numFmt numFmtId="43" formatCode="_ * #,##0.00_ ;_ * \-#,##0.00_ ;_ * &quot;-&quot;??_ ;_ @_ "/>
    <numFmt numFmtId="164" formatCode="&quot;$&quot;#,##0_);\(&quot;$&quot;#,##0\)"/>
    <numFmt numFmtId="165" formatCode="&quot;$&quot;#,##0_);[Red]\(&quot;$&quot;#,##0\)"/>
    <numFmt numFmtId="166" formatCode="&quot;$&quot;#,##0.00_);[Red]\(&quot;$&quot;#,##0.00\)"/>
    <numFmt numFmtId="167" formatCode="_(&quot;$&quot;* #,##0_);_(&quot;$&quot;* \(#,##0\);_(&quot;$&quot;* &quot;-&quot;_);_(@_)"/>
    <numFmt numFmtId="168" formatCode="_(&quot;$&quot;* #,##0.00_);_(&quot;$&quot;* \(#,##0.00\);_(&quot;$&quot;* &quot;-&quot;??_);_(@_)"/>
    <numFmt numFmtId="169" formatCode="_(* #,##0.00_);_(* \(#,##0.00\);_(* &quot;-&quot;??_);_(@_)"/>
    <numFmt numFmtId="170" formatCode="#,##0\ &quot;Laning&quot;"/>
    <numFmt numFmtId="171" formatCode="[$-409]d\-mmm\-yy;@"/>
    <numFmt numFmtId="172" formatCode="#,##0.00\ &quot;Cr&quot;"/>
    <numFmt numFmtId="173" formatCode="[$-409]mmm\-yy;@"/>
    <numFmt numFmtId="174" formatCode="0.0%"/>
    <numFmt numFmtId="175" formatCode="_ * #,##0_ ;_ * \-#,##0_ ;_ * &quot;-&quot;??_ ;_ @_ "/>
    <numFmt numFmtId="176" formatCode="[$$-409]#,##0.0"/>
    <numFmt numFmtId="177" formatCode="#,##0.0000000000000"/>
    <numFmt numFmtId="178" formatCode="_-* #,##0.00\ [$€]_-;\-* #,##0.00\ [$€]_-;_-* &quot;-&quot;??\ [$€]_-;_-@_-"/>
    <numFmt numFmtId="179" formatCode="_-* #,##0_-;\-* #,##0_-;_-* &quot;-&quot;_-;_-@_-"/>
    <numFmt numFmtId="180" formatCode="0.0&quot; %&quot;;&quot;(&quot;0.0&quot;)%&quot;;0.0&quot; %&quot;;@&quot;  &quot;"/>
    <numFmt numFmtId="181" formatCode="#,##0.0&quot;  &quot;;&quot;(&quot;#,##0.0&quot;) &quot;;0.0&quot;  &quot;;@&quot;  &quot;"/>
    <numFmt numFmtId="182" formatCode="_-* #,##0_-;\-* #,##0_-;_-* &quot;-&quot;??_-;_-@_-"/>
    <numFmt numFmtId="183" formatCode="#,##0.0_)_%;\(#,##0.0\)_%;0.0_)_%;@_)_%"/>
    <numFmt numFmtId="184" formatCode="0.000000"/>
    <numFmt numFmtId="185" formatCode="_([$€-2]* #,##0.00_);_([$€-2]* \(#,##0.00\);_([$€-2]* &quot;-&quot;??_)"/>
    <numFmt numFmtId="186" formatCode="#,##0.0_);\(#,##0.0\)"/>
    <numFmt numFmtId="187" formatCode="0.0;\(0.0\)"/>
    <numFmt numFmtId="188" formatCode="#,##0.0_);\(#,##0.0\);#,##0.0_);@_)"/>
    <numFmt numFmtId="189" formatCode="#,##0.0&quot; &quot;;&quot;(&quot;#,##0.0&quot;)&quot;;#,##0.0&quot; &quot;;@&quot; &quot;"/>
    <numFmt numFmtId="190" formatCode="yyyy"/>
    <numFmt numFmtId="191" formatCode="#,##0.0&quot; &quot;;&quot;(&quot;#,##0.0&quot;)&quot;"/>
    <numFmt numFmtId="192" formatCode="#,##0.0&quot;x  &quot;;&quot;(&quot;#,##0.0&quot;x) &quot;;#,##0.0&quot;x  &quot;;@&quot; &quot;"/>
    <numFmt numFmtId="193" formatCode="&quot;$&quot;_(#,##0.00_);&quot;$&quot;\(#,##0.00\)"/>
    <numFmt numFmtId="194" formatCode="&quot;$&quot;#,##0.0&quot; &quot;;&quot;($&quot;#,##0.0&quot;)&quot;"/>
    <numFmt numFmtId="195" formatCode="&quot;L.&quot;#,##0.0&quot; &quot;;&quot;(L.&quot;#,##0.0&quot;)&quot;"/>
    <numFmt numFmtId="196" formatCode="&quot;£&quot;#,##0.0&quot; &quot;;&quot;(£&quot;#,##0.0&quot;)&quot;"/>
    <numFmt numFmtId="197" formatCode="#,##0.00&quot;  &quot;;&quot;(&quot;#,##0.00&quot;) &quot;;#,##0.00&quot;  &quot;;@&quot;  &quot;"/>
    <numFmt numFmtId="198" formatCode="#,##0.000&quot;% &quot;;&quot;(&quot;#,##0.000&quot;%)&quot;;#,##0.000&quot;% &quot;;@&quot;  &quot;"/>
    <numFmt numFmtId="199" formatCode="&quot;€ &quot;0.00000"/>
    <numFmt numFmtId="200" formatCode="&quot; &quot;#,##0&quot; £ &quot;;&quot; &quot;#,##0&quot; £-&quot;;&quot; - £ &quot;;&quot; &quot;@&quot; &quot;"/>
    <numFmt numFmtId="201" formatCode="#,##0&quot;M€ &quot;;&quot;(&quot;#,##0&quot;)&quot;;#,###&quot;-&quot;"/>
    <numFmt numFmtId="202" formatCode="&quot; &quot;#,##0.0&quot; &quot;;&quot; (&quot;#,##0.0&quot;)&quot;;&quot; -&quot;0&quot; &quot;;&quot; &quot;@&quot; &quot;"/>
    <numFmt numFmtId="203" formatCode="&quot; &quot;#,##0.0&quot; &quot;;&quot;-&quot;#,##0.0&quot; &quot;;&quot; -&quot;00&quot; &quot;;&quot; &quot;@&quot; &quot;"/>
    <numFmt numFmtId="204" formatCode="&quot; F&quot;#,##0.00&quot; &quot;;&quot; F(&quot;#,##0.00&quot;)&quot;;&quot; F-&quot;00&quot; &quot;;&quot; &quot;@&quot; &quot;"/>
    <numFmt numFmtId="205" formatCode="0.00E+00;;;"/>
    <numFmt numFmtId="206" formatCode="&quot;$&quot;#,##0&quot;  &quot;;&quot;($&quot;#,##0&quot;) &quot;;&quot;$&quot;#,##0&quot;  &quot;;@&quot;  &quot;"/>
    <numFmt numFmtId="207" formatCode="[$€]#,##0&quot;  &quot;;&quot;(&quot;[$€]#,##0&quot;) &quot;;[$€]#,##0&quot;  &quot;;@&quot;  &quot;"/>
    <numFmt numFmtId="208" formatCode="&quot;L.&quot;#,##0&quot;  &quot;;&quot;(L.&quot;#,##0&quot;) &quot;;&quot;L.&quot;#,##0&quot;  &quot;;@&quot;  &quot;"/>
    <numFmt numFmtId="209" formatCode="&quot;£&quot;#,##0&quot;  &quot;;&quot;(£&quot;#,##0&quot;) &quot;;&quot;£&quot;#,##0&quot;  &quot;;@&quot;  &quot;"/>
    <numFmt numFmtId="210" formatCode="\€_(#,##0.00_);\€\(#,##0.00\);\€_(0.00_);@_)"/>
    <numFmt numFmtId="211" formatCode="_-* #,##0\ _D_M_-;\-* #,##0\ _D_M_-;_-* &quot;-&quot;\ _D_M_-;_-@_-"/>
    <numFmt numFmtId="212" formatCode="_-* #,##0_-;_-* #,##0\-;_-* &quot;-&quot;_-;_-@_-"/>
    <numFmt numFmtId="213" formatCode="_-* #,##0\ _€_-;\-* #,##0\ _€_-;_-* &quot;-&quot;\ _€_-;_-@_-"/>
    <numFmt numFmtId="214" formatCode="0.00%;[Red]\(0.00%\)"/>
    <numFmt numFmtId="215" formatCode="#,##0.0_)\x;\(#,##0.0\)\x"/>
    <numFmt numFmtId="216" formatCode="#,##0.0_)_x;\(#,##0.0\)_x"/>
    <numFmt numFmtId="217" formatCode="#,##0.000"/>
    <numFmt numFmtId="218" formatCode="0.0_)\%;\(0.0\)\%"/>
    <numFmt numFmtId="219" formatCode="#,##0.0_)_%;\(#,##0.0\)_%"/>
    <numFmt numFmtId="220" formatCode="#,##0;\(#,##0\);&quot;-&quot;"/>
    <numFmt numFmtId="221" formatCode="&quot;R$&quot;#,##0.00_);\(&quot;R$&quot;#,##0.00\)"/>
    <numFmt numFmtId="222" formatCode="&quot;R$&quot;#,##0_);[Red]\(&quot;R$&quot;#,##0\)"/>
    <numFmt numFmtId="223" formatCode="0%_);\(0%\);&quot;-&quot;_)"/>
    <numFmt numFmtId="224" formatCode="_(#,##0.0%_);_)\(#,##0.0%\);_(0.0%_);@_)"/>
    <numFmt numFmtId="225" formatCode="General&quot;A&quot;_)"/>
    <numFmt numFmtId="226" formatCode="_(* #,##0.0_);_(* \(#,##0.0\);_(* &quot;-&quot;??_);_(@_)"/>
    <numFmt numFmtId="227" formatCode="d\ mmm\ yy"/>
    <numFmt numFmtId="228" formatCode="#,##0.0%;\(#,##0.0\)%"/>
    <numFmt numFmtId="229" formatCode="#,##0.0\ &quot; years&quot;"/>
    <numFmt numFmtId="230" formatCode="[=1]&quot;Yes&quot;;[=0]&quot;No&quot;;&quot;Error&quot;"/>
    <numFmt numFmtId="231" formatCode="General_)"/>
    <numFmt numFmtId="232" formatCode="#\ ###\ ###\ ##0\ "/>
    <numFmt numFmtId="233" formatCode="#,##0;&quot;(&quot;#,##0&quot;)&quot;;&quot;-&quot;"/>
    <numFmt numFmtId="234" formatCode="_(* #,##0.0_);_(* \(#,##0.0\);_(* &quot;-&quot;?_);@_)"/>
    <numFmt numFmtId="235" formatCode="_(* #,##0,_);[Red]_(* \(#,##0,\);_(* &quot;&quot;\ \-\ &quot;&quot;_);_(@_)"/>
    <numFmt numFmtId="236" formatCode="#,##0.00&quot;£&quot;_);\(#,##0.00&quot;£&quot;\)"/>
    <numFmt numFmtId="237" formatCode="#,##0&quot;$&quot;;\-#,##0&quot;$&quot;"/>
    <numFmt numFmtId="238" formatCode="#,##0.00&quot;£&quot;_);[Red]\(#,##0.00&quot;£&quot;\)"/>
    <numFmt numFmtId="239" formatCode="&quot;Cr$&quot;#,##0_);[Red]\(&quot;Cr$&quot;#,##0\)"/>
    <numFmt numFmtId="240" formatCode="_ * #,##0_)&quot;£&quot;_ ;_ * \(#,##0\)&quot;£&quot;_ ;_ * &quot;-&quot;_)&quot;£&quot;_ ;_ @_ "/>
    <numFmt numFmtId="241" formatCode="&quot;Cr$&quot;#,##0.00_);\(&quot;Cr$&quot;#,##0.00\)"/>
    <numFmt numFmtId="242" formatCode="_ * #,##0_)_£_ ;_ * \(#,##0\)_£_ ;_ * &quot;-&quot;_)_£_ ;_ @_ "/>
    <numFmt numFmtId="243" formatCode="#,##0&quot;£&quot;_);[Red]\(#,##0&quot;£&quot;\)"/>
    <numFmt numFmtId="244" formatCode="#,##0\ &quot;Pts&quot;;\-#,##0\ &quot;Pts&quot;"/>
    <numFmt numFmtId="245" formatCode="_ * #,##0.00_)&quot;£&quot;_ ;_ * \(#,##0.00\)&quot;£&quot;_ ;_ * &quot;-&quot;??_)&quot;£&quot;_ ;_ @_ "/>
    <numFmt numFmtId="246" formatCode="#,##0;\(#,##0\)"/>
    <numFmt numFmtId="247" formatCode="0.0000"/>
    <numFmt numFmtId="248" formatCode="_-* #,##0.00\ &quot;DM&quot;_-;\-* #,##0.00\ &quot;DM&quot;_-;_-* &quot;-&quot;??\ &quot;DM&quot;_-;_-@_-"/>
    <numFmt numFmtId="249" formatCode="[Blue]#,##0;[Red]&quot;(&quot;#,##0&quot;)&quot;;&quot;-&quot;"/>
    <numFmt numFmtId="250" formatCode="#,##0.00_ ;[Red]\-#,##0.00\ "/>
    <numFmt numFmtId="251" formatCode="#,##0,;\(#,##0,\);_(&quot;-&quot;;"/>
    <numFmt numFmtId="252" formatCode="#,##0,;\(#,##0,\);_(&quot;0&quot;;"/>
    <numFmt numFmtId="253" formatCode="_(* #,##0.00_);_(* \(#,##0.00\);_(* \-??_);_(@_)"/>
    <numFmt numFmtId="254" formatCode="#,##0\ &quot;DM&quot;;[Red]\-#,##0\ &quot;DM&quot;"/>
    <numFmt numFmtId="255" formatCode="_-* #,##0.00\ &quot;€&quot;_-;\-* #,##0.00\ &quot;€&quot;_-;_-* &quot;-&quot;??\ &quot;€&quot;_-;_-@_-"/>
    <numFmt numFmtId="256" formatCode="_-* #,##0.00\ _€_-;\-* #,##0.00\ _€_-;_-* &quot;-&quot;??\ _€_-;_-@_-"/>
    <numFmt numFmtId="257" formatCode="#,##0.00\ &quot;DM&quot;;[Red]\-#,##0.00\ &quot;DM&quot;"/>
    <numFmt numFmtId="258" formatCode="_(* #,##0.00000_);_(* \(#,##0.00000\);_(* &quot;-&quot;?????_);_(@_)"/>
    <numFmt numFmtId="259" formatCode="_-* #,##0.00_-;\-* #,##0.00_-;_-* &quot;-&quot;??_-;_-@_-"/>
    <numFmt numFmtId="260" formatCode="&quot;On&quot;;&quot;On&quot;;&quot;Off&quot;"/>
    <numFmt numFmtId="261" formatCode="[$-41E]d\ mmmm\ yyyy"/>
    <numFmt numFmtId="262" formatCode="#&quot; Yr &quot;##&quot; Mth&quot;"/>
    <numFmt numFmtId="263" formatCode="0.000"/>
    <numFmt numFmtId="264" formatCode="&quot;o.k.&quot;;&quot;false&quot;;&quot;error&quot;"/>
    <numFmt numFmtId="265" formatCode="&quot;$&quot;#,##0.00;[Red]\-&quot;$&quot;#,##0.00"/>
    <numFmt numFmtId="266" formatCode="&quot;£&quot;#,##0.00;\(&quot;£&quot;#,##0.00\)"/>
    <numFmt numFmtId="267" formatCode="_-&quot;£&quot;* #,##0.00_-;\-&quot;£&quot;* #,##0.00_-;_-&quot;£&quot;* &quot;-&quot;??_-;_-@_-"/>
    <numFmt numFmtId="268" formatCode="_-&quot;R$&quot;\ * #,##0.00_-;\-&quot;R$&quot;\ * #,##0.00_-;_-&quot;R$&quot;\ * &quot;-&quot;??_-;_-@_-"/>
    <numFmt numFmtId="269" formatCode="&quot;€&quot;_-0.00"/>
    <numFmt numFmtId="270" formatCode="&quot;£&quot;_-0.00"/>
    <numFmt numFmtId="271" formatCode="0.0000000%"/>
    <numFmt numFmtId="272" formatCode="dd\ mmm\ yyyy_);&quot;Error &lt;0  &quot;;dd\ mmm\ yyyy_);&quot;  &quot;@"/>
    <numFmt numFmtId="273" formatCode="mmm\ yyyy_);&quot;Error &lt;0  &quot;;dd\ mmm\ yyyy_);&quot;  &quot;@"/>
    <numFmt numFmtId="274" formatCode="#,##0_);\(#,##0\);&quot;- &quot;;&quot;  &quot;@"/>
    <numFmt numFmtId="275" formatCode="General&quot;E&quot;_)"/>
    <numFmt numFmtId="276" formatCode="#,##0.0_ ;\-#,##0.0\ "/>
    <numFmt numFmtId="277" formatCode="#,##0_);[Red]\(#,##0\);\-_)"/>
    <numFmt numFmtId="278" formatCode="#,##0.0000_);\(#,##0.0000\);&quot;-  &quot;;&quot;  &quot;@"/>
    <numFmt numFmtId="279" formatCode="_(#,##0_);\(#,##0\)"/>
    <numFmt numFmtId="280" formatCode="0_);[Red]\(0\)"/>
    <numFmt numFmtId="281" formatCode="0.00_);[Red]\(0.00\)"/>
    <numFmt numFmtId="282" formatCode="0.0000_);[Red]\(0.0000\)"/>
    <numFmt numFmtId="283" formatCode="#,#00"/>
    <numFmt numFmtId="284" formatCode="#,##0;\(#,##0\);\-"/>
    <numFmt numFmtId="285" formatCode="&quot;R$&quot;#,##0_);\(&quot;R$&quot;#,##0\)"/>
    <numFmt numFmtId="286" formatCode="\ ;\ ;"/>
    <numFmt numFmtId="287" formatCode="#\ ###\ ###\ ###\ ##0.00"/>
    <numFmt numFmtId="288" formatCode="0.00%;\(0.00%\);&quot;-&quot;"/>
    <numFmt numFmtId="289" formatCode="#,##0.0"/>
    <numFmt numFmtId="290" formatCode="_-* #,##0_-;\(#,###\);_-* &quot;-&quot;??_-;_-@_-"/>
    <numFmt numFmtId="291" formatCode="0.0"/>
    <numFmt numFmtId="292" formatCode="#,##0.000_ ;\(#,##0.000\);&quot;-&quot;___ "/>
    <numFmt numFmtId="293" formatCode="_-* #,##0.00_-;_-* #,##0.00\-;_-* &quot;-&quot;??_-;_-@_-"/>
    <numFmt numFmtId="294" formatCode="#,##0&quot; m3&quot;"/>
    <numFmt numFmtId="295" formatCode="#,##0_*;\(#,##0\);0_*"/>
    <numFmt numFmtId="296" formatCode="#,##0;[Red]&quot;-&quot;#,##0"/>
    <numFmt numFmtId="297" formatCode="0.0000000"/>
    <numFmt numFmtId="298" formatCode="_-* #,##0.00\ _P_t_s_-;\-* #,##0.00\ _P_t_s_-;_-* &quot;-&quot;??\ _P_t_s_-;_-@_-"/>
    <numFmt numFmtId="299" formatCode="&quot;&quot;&quot;&quot;"/>
    <numFmt numFmtId="300" formatCode="#,##0.00\ &quot;pta&quot;;\-#,##0.00\ &quot;pta&quot;"/>
    <numFmt numFmtId="301" formatCode="#,##0.0000"/>
    <numFmt numFmtId="302" formatCode="?.?,,_);[Red]\(?.?,,\)"/>
    <numFmt numFmtId="303" formatCode="_-* #,##0\ &quot;Esc.&quot;_-;\-* #,##0\ &quot;Esc.&quot;_-;_-* &quot;-&quot;\ &quot;Esc.&quot;_-;_-@_-"/>
    <numFmt numFmtId="304" formatCode="_(&quot;R$ &quot;* #,##0.00_);_(&quot;R$ &quot;* \(#,##0.00\);_(&quot;R$ &quot;* &quot;-&quot;??_);_(@_)"/>
    <numFmt numFmtId="305" formatCode="_-&quot;R$&quot;* #,##0.00_-;\-&quot;R$&quot;* #,##0.00_-;_-&quot;R$&quot;* &quot;-&quot;??_-;_-@_-"/>
    <numFmt numFmtId="306" formatCode="_-* #,##0.00\ &quot;Esc.&quot;_-;\-* #,##0.00\ &quot;Esc.&quot;_-;_-* &quot;-&quot;??\ &quot;Esc.&quot;_-;_-@_-"/>
    <numFmt numFmtId="307" formatCode="_-&quot;$&quot;* #,##0.00_-;\-&quot;$&quot;* #,##0.00_-;_-&quot;$&quot;* &quot;-&quot;??_-;_-@_-"/>
    <numFmt numFmtId="308" formatCode="_-* #,##0.00\ &quot;Pts&quot;_-;\-* #,##0.00\ &quot;Pts&quot;_-;_-* &quot;-&quot;??\ &quot;Pts&quot;_-;_-@_-"/>
    <numFmt numFmtId="309" formatCode="#,##0\ &quot;€&quot;;\-#,##0\ &quot;€&quot;"/>
    <numFmt numFmtId="310" formatCode="\$#,##0.00\ ;\(\$#,##0.00\)"/>
    <numFmt numFmtId="311" formatCode="\$#,##0\ ;\(\$#,##0\)"/>
    <numFmt numFmtId="312" formatCode="_(* #,##0\x_);_(* \(#,##0\x\);_(* &quot;0x&quot;_);_(@_)"/>
    <numFmt numFmtId="313" formatCode="_(* #,##0.0\x_);_(* \(#,##0.0\x\);_(* &quot;0,0x&quot;_);_(@_)"/>
    <numFmt numFmtId="314" formatCode="_(* #,##0.00\x_);_(* \(#,##0.00\x\);_(* &quot;0,00x&quot;_);_(@_)"/>
    <numFmt numFmtId="315" formatCode="&quot;Invalid name &quot;0;&quot;Invalid name &quot;\-0;&quot;Invalid name &quot;0;&quot;:::[ &quot;@&quot; ]&quot;*:"/>
    <numFmt numFmtId="316" formatCode="dd\ mmm\ yy"/>
    <numFmt numFmtId="317" formatCode="0.00_)"/>
    <numFmt numFmtId="318" formatCode="&quot;DM&quot;#,##0.00;[Red]\-&quot;DM&quot;#,##0.00"/>
    <numFmt numFmtId="319" formatCode="#,##0;[Red]\-#,##0;&quot;&quot;"/>
    <numFmt numFmtId="320" formatCode="_([$€]* #,##0.00_);_([$€]* \(#,##0.00\);_([$€]* &quot;-&quot;??_);_(@_)"/>
    <numFmt numFmtId="321" formatCode="[$$-500A]\ #,##0.00000"/>
    <numFmt numFmtId="322" formatCode="_-* #,##0.00\ [$€-1]_-;\-* #,##0.00\ [$€-1]_-;_-* &quot;-&quot;??\ [$€-1]_-"/>
    <numFmt numFmtId="323" formatCode="[$-409]mmmm\-yy;@"/>
    <numFmt numFmtId="324" formatCode="#,##0\ ;[Red]\(#,##0\)"/>
    <numFmt numFmtId="325" formatCode="_(* #,##0_);_(* \(#,##0\);_(* &quot;0&quot;_);_(@_)"/>
    <numFmt numFmtId="326" formatCode="_(* #,##0.0_);_(* \(#,##0.0\);_(* &quot;0,0&quot;_);_(@_)"/>
    <numFmt numFmtId="327" formatCode="_(* #,##0.00_);_(* \(#,##0.00\);_(* &quot;0,00&quot;_);_(@_)"/>
    <numFmt numFmtId="328" formatCode="#,##0.00\ &quot;Pts&quot;;\-#,##0.00\ &quot;Pts&quot;"/>
    <numFmt numFmtId="329" formatCode="#,##0.0,;\(#,##0.0,\);\-_)_0"/>
    <numFmt numFmtId="330" formatCode="_(* #,##0%_);_(* \(#,##0%\);_(* &quot;0%&quot;??_);_(@_)"/>
    <numFmt numFmtId="331" formatCode="0%;\(0%\)"/>
    <numFmt numFmtId="332" formatCode="_(* #,##0.0%_);_(* \(#,##0.0%\);_(* &quot;0,0%&quot;_);_(@_)"/>
    <numFmt numFmtId="333" formatCode="_(* #,##0.00%_);_(* \(#,##0.00%\);_(* &quot;0,00%&quot;??_);_(@_)"/>
    <numFmt numFmtId="334" formatCode="0.00%;\(0.00%\)"/>
    <numFmt numFmtId="335" formatCode="#,##0.000_);[Red]\(#,##0.000\)"/>
    <numFmt numFmtId="336" formatCode="%#,#00"/>
    <numFmt numFmtId="337" formatCode="0%;\-0%;&quot;-&quot;"/>
    <numFmt numFmtId="338" formatCode="0.0%_*;\(0.0%\)"/>
    <numFmt numFmtId="339" formatCode="0\+000"/>
    <numFmt numFmtId="340" formatCode="#.##000"/>
    <numFmt numFmtId="341" formatCode="0.0%_);\(0.0\)%"/>
    <numFmt numFmtId="342" formatCode="0.0&quot;x&quot;;@_)"/>
    <numFmt numFmtId="343" formatCode="0.00\ \ \x"/>
    <numFmt numFmtId="344" formatCode="[&lt;1000]\ 0_);[&gt;1000]\ dd\-mmm\-yy;General"/>
    <numFmt numFmtId="345" formatCode="#,##0.0%_);\(#,##0.0%\);\-_);@_)"/>
    <numFmt numFmtId="346" formatCode="mmm\ yy"/>
    <numFmt numFmtId="347" formatCode="#,##0.0,,_);[Red]\(#,##0.0,,\);\-_0_)"/>
    <numFmt numFmtId="348" formatCode="#,##0.0;\(#,##0.0\)"/>
    <numFmt numFmtId="349" formatCode="#,##0_*;\(#,##0\);0_*;@_)"/>
    <numFmt numFmtId="350" formatCode="&quot;£&quot;\ #,##0.00;\(\€\ #,##0.00\)"/>
    <numFmt numFmtId="351" formatCode="#,##0_ ;\(#,##0\)_-;&quot;-&quot;"/>
    <numFmt numFmtId="352" formatCode="#,##0;[Red]\ \ \(#,##0\)"/>
    <numFmt numFmtId="353" formatCode="_(* #,##0_);_(* \(#,##0\);_(* &quot;-&quot;??_);_(@_)"/>
    <numFmt numFmtId="354" formatCode="#,##0;\-#,##0;\-"/>
    <numFmt numFmtId="355" formatCode="_ * #,##0.00_)_£_ ;_ * \(#,##0.00\)_£_ ;_ * &quot;-&quot;??_)_£_ ;_ @_ "/>
    <numFmt numFmtId="356" formatCode="#,##0\ &quot;F&quot;;\-#,##0\ &quot;F&quot;"/>
    <numFmt numFmtId="357" formatCode="#,"/>
    <numFmt numFmtId="358" formatCode="_-&quot;F&quot;\ * #,##0_-;_-&quot;F&quot;\ * #,##0\-;_-&quot;F&quot;\ * &quot;-&quot;_-;_-@_-"/>
    <numFmt numFmtId="359" formatCode="_-&quot;F&quot;\ * #,##0.00_-;_-&quot;F&quot;\ * #,##0.00\-;_-&quot;F&quot;\ * &quot;-&quot;??_-;_-@_-"/>
    <numFmt numFmtId="360" formatCode="_(* #,##0\ &quot;pta&quot;_);_(* \(#,##0\ &quot;pta&quot;\);_(* &quot;-&quot;??\ &quot;pta&quot;_);_(@_)"/>
    <numFmt numFmtId="361" formatCode="_-&quot;£&quot;* #,##0_-;&quot;\&quot;&quot;\&quot;&quot;\&quot;&quot;\&quot;&quot;\&quot;\-&quot;£&quot;* #,##0_-;_-&quot;£&quot;* &quot;-&quot;_-;_-@_-"/>
    <numFmt numFmtId="362" formatCode="0.00\ &quot;kms&quot;"/>
    <numFmt numFmtId="363" formatCode="0.00\ &quot;km&quot;"/>
    <numFmt numFmtId="364" formatCode="_(* #,##0.0000_);_(* \(#,##0.0000\);_(* &quot;-&quot;??_);_(@_)"/>
    <numFmt numFmtId="365" formatCode="#,##0.0\ &quot;years&quot;"/>
  </numFmts>
  <fonts count="231">
    <font>
      <sz val="11"/>
      <color theme="1"/>
      <name val="Calibri"/>
      <family val="2"/>
      <scheme val="minor"/>
    </font>
    <font>
      <sz val="11"/>
      <color theme="1"/>
      <name val="Calibri"/>
      <family val="2"/>
      <scheme val="minor"/>
    </font>
    <font>
      <b/>
      <sz val="10"/>
      <name val="Book Antiqua"/>
      <family val="1"/>
    </font>
    <font>
      <b/>
      <sz val="10"/>
      <color theme="1"/>
      <name val="Book Antiqua"/>
      <family val="1"/>
    </font>
    <font>
      <sz val="10"/>
      <color theme="1"/>
      <name val="Book Antiqua"/>
      <family val="1"/>
    </font>
    <font>
      <sz val="10"/>
      <name val="Book Antiqua"/>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rgb="FF000000"/>
      <name val="Calibri"/>
      <family val="2"/>
    </font>
    <font>
      <sz val="8"/>
      <color rgb="FF0000FF"/>
      <name val="Arial"/>
      <family val="2"/>
    </font>
    <font>
      <b/>
      <sz val="10"/>
      <name val="MS Sans Serif"/>
      <family val="2"/>
    </font>
    <font>
      <sz val="10"/>
      <color rgb="FF000000"/>
      <name val="Arial"/>
      <family val="2"/>
    </font>
    <font>
      <sz val="10"/>
      <color rgb="FF000000"/>
      <name val="Times New Roman"/>
      <family val="1"/>
    </font>
    <font>
      <sz val="9"/>
      <name val="Helvetica 45 Light"/>
      <family val="2"/>
    </font>
    <font>
      <sz val="10"/>
      <name val="GillSans"/>
      <family val="2"/>
    </font>
    <font>
      <sz val="9"/>
      <name val="Arial"/>
      <family val="2"/>
    </font>
    <font>
      <sz val="10"/>
      <color indexed="81"/>
      <name val="Tahoma"/>
      <family val="2"/>
    </font>
    <font>
      <sz val="12"/>
      <name val="Times New Roman"/>
      <family val="1"/>
    </font>
    <font>
      <sz val="12"/>
      <color indexed="8"/>
      <name val="Times New Roman"/>
      <family val="1"/>
    </font>
    <font>
      <sz val="8"/>
      <color rgb="FF000000"/>
      <name val="Times New Roman"/>
      <family val="1"/>
    </font>
    <font>
      <sz val="12"/>
      <name val="Arial"/>
      <family val="2"/>
    </font>
    <font>
      <sz val="10"/>
      <color indexed="8"/>
      <name val="MS Sans Serif"/>
      <family val="2"/>
    </font>
    <font>
      <sz val="10"/>
      <color indexed="12"/>
      <name val="Times New Roman"/>
      <family val="1"/>
    </font>
    <font>
      <i/>
      <sz val="12"/>
      <name val="Times New Roman"/>
      <family val="1"/>
    </font>
    <font>
      <sz val="10"/>
      <name val="Helv"/>
    </font>
    <font>
      <sz val="10"/>
      <color rgb="FF800000"/>
      <name val="Arial"/>
      <family val="2"/>
    </font>
    <font>
      <sz val="12"/>
      <name val="바탕체"/>
      <family val="1"/>
      <charset val="129"/>
    </font>
    <font>
      <u/>
      <sz val="7"/>
      <color indexed="12"/>
      <name val="Arial"/>
      <family val="2"/>
    </font>
    <font>
      <u/>
      <sz val="8.4"/>
      <color indexed="12"/>
      <name val="Arial"/>
      <family val="2"/>
    </font>
    <font>
      <sz val="14"/>
      <name val="Terminal"/>
      <family val="3"/>
      <charset val="128"/>
    </font>
    <font>
      <sz val="12"/>
      <name val="Century Schoolbook"/>
      <family val="1"/>
    </font>
    <font>
      <sz val="10"/>
      <name val="Courier"/>
      <family val="3"/>
    </font>
    <font>
      <sz val="10"/>
      <name val="Helvetica 45 Light"/>
      <family val="2"/>
    </font>
    <font>
      <sz val="10"/>
      <name val="Helv"/>
      <charset val="204"/>
    </font>
    <font>
      <sz val="10"/>
      <name val="Helv"/>
      <family val="2"/>
    </font>
    <font>
      <u/>
      <sz val="12"/>
      <color indexed="36"/>
      <name val="Times New Roman"/>
      <family val="1"/>
    </font>
    <font>
      <sz val="10"/>
      <name val="Geneva"/>
      <family val="2"/>
    </font>
    <font>
      <sz val="8"/>
      <name val="Arial"/>
      <family val="2"/>
    </font>
    <font>
      <sz val="10"/>
      <color rgb="FF000000"/>
      <name val="Courier"/>
      <family val="3"/>
    </font>
    <font>
      <sz val="10"/>
      <color rgb="FF000080"/>
      <name val="Arial"/>
      <family val="2"/>
    </font>
    <font>
      <sz val="10"/>
      <color rgb="FFFFFFFF"/>
      <name val="Arial"/>
      <family val="2"/>
    </font>
    <font>
      <i/>
      <sz val="10"/>
      <color rgb="FFFFFF00"/>
      <name val="Arial"/>
      <family val="2"/>
    </font>
    <font>
      <sz val="10"/>
      <color rgb="FFFFFF00"/>
      <name val="Arial"/>
      <family val="2"/>
    </font>
    <font>
      <b/>
      <i/>
      <sz val="9"/>
      <color rgb="FF000000"/>
      <name val="Arial"/>
      <family val="2"/>
    </font>
    <font>
      <b/>
      <sz val="9"/>
      <color rgb="FF000000"/>
      <name val="Arial"/>
      <family val="2"/>
    </font>
    <font>
      <sz val="8"/>
      <color rgb="FF000000"/>
      <name val="Arial"/>
      <family val="2"/>
    </font>
    <font>
      <sz val="10"/>
      <color indexed="8"/>
      <name val="Arial"/>
      <family val="2"/>
    </font>
    <font>
      <sz val="10"/>
      <name val="MS Sans Serif"/>
      <family val="2"/>
    </font>
    <font>
      <i/>
      <sz val="10"/>
      <name val="Arial"/>
      <family val="2"/>
    </font>
    <font>
      <b/>
      <sz val="22"/>
      <color indexed="18"/>
      <name val="Arial"/>
      <family val="2"/>
    </font>
    <font>
      <sz val="10"/>
      <name val="Geneva"/>
    </font>
    <font>
      <sz val="8"/>
      <color indexed="81"/>
      <name val="Tahoma"/>
      <family val="2"/>
    </font>
    <font>
      <sz val="10"/>
      <color indexed="9"/>
      <name val="Arial"/>
      <family val="2"/>
    </font>
    <font>
      <i/>
      <sz val="10"/>
      <color indexed="13"/>
      <name val="Arial"/>
      <family val="2"/>
    </font>
    <font>
      <sz val="10"/>
      <color indexed="13"/>
      <name val="Arial"/>
      <family val="2"/>
    </font>
    <font>
      <b/>
      <i/>
      <sz val="9"/>
      <name val="Arial"/>
      <family val="2"/>
    </font>
    <font>
      <b/>
      <sz val="9"/>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2"/>
      <color indexed="36"/>
      <name val="¹ÙÅÁÃ¼"/>
      <family val="1"/>
      <charset val="129"/>
    </font>
    <font>
      <i/>
      <sz val="10"/>
      <color indexed="32"/>
      <name val="Arial Narrow"/>
      <family val="2"/>
    </font>
    <font>
      <u/>
      <sz val="11"/>
      <color indexed="36"/>
      <name val="lr oSVbN"/>
      <family val="3"/>
      <charset val="128"/>
    </font>
    <font>
      <u/>
      <sz val="11"/>
      <color indexed="12"/>
      <name val="lr oSVbN"/>
      <family val="3"/>
      <charset val="128"/>
    </font>
    <font>
      <sz val="11"/>
      <name val="lr oSVbN"/>
      <family val="3"/>
      <charset val="128"/>
    </font>
    <font>
      <sz val="10"/>
      <name val="Times New Roman"/>
      <family val="1"/>
    </font>
    <font>
      <b/>
      <u/>
      <sz val="14"/>
      <name val="Times New Roman"/>
      <family val="1"/>
    </font>
    <font>
      <sz val="11"/>
      <color indexed="9"/>
      <name val="Calibri"/>
      <family val="2"/>
    </font>
    <font>
      <sz val="9"/>
      <color indexed="12"/>
      <name val="Arial"/>
      <family val="2"/>
    </font>
    <font>
      <sz val="8"/>
      <color indexed="12"/>
      <name val="Arial"/>
      <family val="2"/>
    </font>
    <font>
      <sz val="10"/>
      <color indexed="12"/>
      <name val="Arial"/>
      <family val="2"/>
    </font>
    <font>
      <sz val="8"/>
      <name val="Geneva"/>
    </font>
    <font>
      <sz val="8"/>
      <color indexed="12"/>
      <name val="Tms Rmn"/>
    </font>
    <font>
      <sz val="12"/>
      <name val="Tms Rmn"/>
    </font>
    <font>
      <sz val="8"/>
      <name val="SwitzerlandLight"/>
    </font>
    <font>
      <sz val="7"/>
      <name val="SwitzerlandLight"/>
    </font>
    <font>
      <sz val="7"/>
      <name val="Times New Roman"/>
      <family val="1"/>
    </font>
    <font>
      <sz val="11"/>
      <color indexed="17"/>
      <name val="Calibri"/>
      <family val="2"/>
    </font>
    <font>
      <b/>
      <sz val="8"/>
      <color indexed="24"/>
      <name val="Arial"/>
      <family val="2"/>
    </font>
    <font>
      <b/>
      <sz val="9"/>
      <color indexed="24"/>
      <name val="Arial"/>
      <family val="2"/>
    </font>
    <font>
      <b/>
      <sz val="11"/>
      <color indexed="24"/>
      <name val="Arial"/>
      <family val="2"/>
    </font>
    <font>
      <b/>
      <sz val="12"/>
      <name val="Arial"/>
      <family val="2"/>
    </font>
    <font>
      <sz val="12"/>
      <name val="Arial MT"/>
    </font>
    <font>
      <b/>
      <sz val="11"/>
      <color indexed="52"/>
      <name val="Calibri"/>
      <family val="2"/>
    </font>
    <font>
      <b/>
      <sz val="11"/>
      <color indexed="9"/>
      <name val="Calibri"/>
      <family val="2"/>
    </font>
    <font>
      <sz val="11"/>
      <color indexed="52"/>
      <name val="Calibri"/>
      <family val="2"/>
    </font>
    <font>
      <sz val="14"/>
      <name val="Wingdings"/>
      <charset val="2"/>
    </font>
    <font>
      <sz val="14"/>
      <color indexed="12"/>
      <name val="Wingdings"/>
      <charset val="2"/>
    </font>
    <font>
      <b/>
      <sz val="8"/>
      <name val="Book Antiqua"/>
      <family val="1"/>
    </font>
    <font>
      <sz val="12"/>
      <name val="Helv"/>
    </font>
    <font>
      <sz val="8"/>
      <name val="Palatino"/>
      <family val="1"/>
    </font>
    <font>
      <sz val="10"/>
      <name val="Verdana"/>
      <family val="2"/>
    </font>
    <font>
      <sz val="8"/>
      <color theme="1"/>
      <name val="Tahoma"/>
      <family val="2"/>
    </font>
    <font>
      <sz val="11"/>
      <color indexed="8"/>
      <name val="Tahoma"/>
      <family val="2"/>
      <charset val="222"/>
    </font>
    <font>
      <b/>
      <sz val="8"/>
      <color indexed="10"/>
      <name val="Arial"/>
      <family val="2"/>
    </font>
    <font>
      <sz val="11"/>
      <name val="Arial"/>
      <family val="2"/>
    </font>
    <font>
      <sz val="10"/>
      <name val="Tms Rmn"/>
    </font>
    <font>
      <sz val="10"/>
      <color indexed="10"/>
      <name val="Arial"/>
      <family val="2"/>
    </font>
    <font>
      <sz val="11"/>
      <color indexed="12"/>
      <name val="Book Antiqua"/>
      <family val="1"/>
    </font>
    <font>
      <sz val="11"/>
      <color indexed="18"/>
      <name val="Calibri"/>
      <family val="2"/>
    </font>
    <font>
      <sz val="6"/>
      <name val="Helv"/>
    </font>
    <font>
      <sz val="10"/>
      <color indexed="50"/>
      <name val="Arial"/>
      <family val="2"/>
    </font>
    <font>
      <b/>
      <sz val="12"/>
      <name val="Times New Roman"/>
      <family val="1"/>
    </font>
    <font>
      <sz val="10"/>
      <name val="Palatino"/>
      <family val="1"/>
    </font>
    <font>
      <b/>
      <sz val="12"/>
      <name val="Arial Narrow"/>
      <family val="2"/>
    </font>
    <font>
      <b/>
      <sz val="18"/>
      <name val="Arial"/>
      <family val="2"/>
    </font>
    <font>
      <b/>
      <sz val="11"/>
      <color indexed="56"/>
      <name val="Calibri"/>
      <family val="2"/>
    </font>
    <font>
      <sz val="8"/>
      <color indexed="40"/>
      <name val="Arial"/>
      <family val="2"/>
    </font>
    <font>
      <sz val="11"/>
      <color indexed="62"/>
      <name val="Calibri"/>
      <family val="2"/>
    </font>
    <font>
      <b/>
      <sz val="9.5"/>
      <color indexed="10"/>
      <name val="Arial"/>
      <family val="2"/>
    </font>
    <font>
      <sz val="11"/>
      <color indexed="8"/>
      <name val="Calibri"/>
      <family val="2"/>
      <charset val="1"/>
    </font>
    <font>
      <sz val="11"/>
      <color indexed="12"/>
      <name val="Arial"/>
      <family val="2"/>
    </font>
    <font>
      <sz val="1"/>
      <color indexed="8"/>
      <name val="Courier"/>
      <family val="3"/>
    </font>
    <font>
      <sz val="7"/>
      <name val="Palatino"/>
      <family val="1"/>
    </font>
    <font>
      <sz val="7"/>
      <name val="Arial"/>
      <family val="2"/>
    </font>
    <font>
      <b/>
      <sz val="8"/>
      <color indexed="9"/>
      <name val="Arial"/>
      <family val="2"/>
    </font>
    <font>
      <sz val="10"/>
      <color indexed="17"/>
      <name val="Arial"/>
      <family val="2"/>
    </font>
    <font>
      <sz val="11"/>
      <color rgb="FF0000FF"/>
      <name val="Calibri"/>
      <family val="2"/>
      <scheme val="minor"/>
    </font>
    <font>
      <sz val="6"/>
      <color indexed="16"/>
      <name val="Palatino"/>
      <family val="1"/>
    </font>
    <font>
      <b/>
      <sz val="8"/>
      <name val="Palatino"/>
      <family val="1"/>
    </font>
    <font>
      <b/>
      <sz val="15"/>
      <color indexed="56"/>
      <name val="Calibri"/>
      <family val="2"/>
    </font>
    <font>
      <b/>
      <sz val="13"/>
      <color indexed="56"/>
      <name val="Calibri"/>
      <family val="2"/>
    </font>
    <font>
      <b/>
      <sz val="10"/>
      <name val="Arial"/>
      <family val="2"/>
    </font>
    <font>
      <b/>
      <u/>
      <sz val="16"/>
      <color indexed="10"/>
      <name val="Palatino"/>
      <family val="1"/>
    </font>
    <font>
      <b/>
      <sz val="18"/>
      <color indexed="24"/>
      <name val="Arial"/>
      <family val="2"/>
    </font>
    <font>
      <b/>
      <sz val="12"/>
      <color indexed="24"/>
      <name val="Arial"/>
      <family val="2"/>
    </font>
    <font>
      <b/>
      <sz val="10"/>
      <color indexed="8"/>
      <name val="Arial"/>
      <family val="2"/>
    </font>
    <font>
      <b/>
      <sz val="12"/>
      <color indexed="8"/>
      <name val="Arial"/>
      <family val="2"/>
    </font>
    <font>
      <b/>
      <sz val="14"/>
      <name val="Arial"/>
      <family val="2"/>
    </font>
    <font>
      <b/>
      <sz val="9"/>
      <name val="Helv"/>
      <family val="2"/>
    </font>
    <font>
      <sz val="9"/>
      <name val="Helv"/>
      <family val="2"/>
    </font>
    <font>
      <u/>
      <sz val="10"/>
      <color indexed="12"/>
      <name val="Arial"/>
      <family val="2"/>
    </font>
    <font>
      <u/>
      <sz val="11"/>
      <color theme="10"/>
      <name val="Calibri"/>
      <family val="2"/>
    </font>
    <font>
      <u/>
      <sz val="7.5"/>
      <color indexed="12"/>
      <name val="Arial"/>
      <family val="2"/>
    </font>
    <font>
      <u/>
      <sz val="8"/>
      <color theme="10"/>
      <name val="Arial"/>
      <family val="2"/>
    </font>
    <font>
      <sz val="11"/>
      <color indexed="20"/>
      <name val="Calibri"/>
      <family val="2"/>
    </font>
    <font>
      <sz val="11"/>
      <color indexed="19"/>
      <name val="Arial"/>
      <family val="2"/>
    </font>
    <font>
      <sz val="18"/>
      <name val="Times New Roman"/>
      <family val="1"/>
    </font>
    <font>
      <b/>
      <sz val="13"/>
      <name val="Times New Roman"/>
      <family val="1"/>
    </font>
    <font>
      <b/>
      <i/>
      <sz val="12"/>
      <name val="Times New Roman"/>
      <family val="1"/>
    </font>
    <font>
      <sz val="11"/>
      <name val="Times New Roman"/>
      <family val="1"/>
    </font>
    <font>
      <b/>
      <sz val="14"/>
      <name val="Helv"/>
    </font>
    <font>
      <u/>
      <sz val="8"/>
      <color indexed="12"/>
      <name val="Arial"/>
      <family val="2"/>
    </font>
    <font>
      <u/>
      <sz val="10"/>
      <color indexed="20"/>
      <name val="Arial"/>
      <family val="2"/>
    </font>
    <font>
      <b/>
      <sz val="8"/>
      <name val="Times New Roman"/>
      <family val="1"/>
    </font>
    <font>
      <b/>
      <sz val="10"/>
      <name val="Palatino"/>
      <family val="1"/>
    </font>
    <font>
      <b/>
      <sz val="10"/>
      <name val="Arial (PCL6)"/>
      <family val="2"/>
    </font>
    <font>
      <sz val="8"/>
      <name val="Helv"/>
    </font>
    <font>
      <sz val="11"/>
      <color theme="5" tint="-0.24994659260841701"/>
      <name val="Calibri"/>
      <family val="2"/>
      <scheme val="minor"/>
    </font>
    <font>
      <sz val="8"/>
      <color indexed="8"/>
      <name val="Arial"/>
      <family val="2"/>
    </font>
    <font>
      <sz val="8"/>
      <color indexed="44"/>
      <name val="Arial"/>
      <family val="2"/>
    </font>
    <font>
      <sz val="11"/>
      <color indexed="24"/>
      <name val="Arial"/>
      <family val="2"/>
    </font>
    <font>
      <sz val="8"/>
      <color indexed="10"/>
      <name val="Arial"/>
      <family val="2"/>
    </font>
    <font>
      <sz val="11"/>
      <color indexed="60"/>
      <name val="Calibri"/>
      <family val="2"/>
    </font>
    <font>
      <sz val="8"/>
      <name val="Times New Roman"/>
      <family val="1"/>
    </font>
    <font>
      <sz val="7"/>
      <name val="Small Fonts"/>
      <family val="2"/>
    </font>
    <font>
      <sz val="12"/>
      <name val="SWISS"/>
    </font>
    <font>
      <b/>
      <i/>
      <sz val="16"/>
      <name val="Helv"/>
    </font>
    <font>
      <sz val="8"/>
      <name val="Tahoma"/>
      <family val="2"/>
    </font>
    <font>
      <sz val="10"/>
      <color theme="1"/>
      <name val="Arial"/>
      <family val="2"/>
    </font>
    <font>
      <sz val="10"/>
      <color indexed="72"/>
      <name val="Trebuchet MS"/>
      <family val="2"/>
    </font>
    <font>
      <sz val="8"/>
      <color theme="1"/>
      <name val="Arial"/>
      <family val="2"/>
    </font>
    <font>
      <sz val="11"/>
      <color theme="1"/>
      <name val="Arial"/>
      <family val="2"/>
    </font>
    <font>
      <sz val="11"/>
      <color theme="1"/>
      <name val="Calibri"/>
      <family val="2"/>
    </font>
    <font>
      <sz val="10"/>
      <name val="Garamond"/>
      <family val="1"/>
    </font>
    <font>
      <sz val="10"/>
      <name val="Tahoma"/>
      <family val="2"/>
    </font>
    <font>
      <sz val="14"/>
      <color theme="1"/>
      <name val="Calibri"/>
      <family val="2"/>
      <scheme val="minor"/>
    </font>
    <font>
      <sz val="10"/>
      <name val="Arial CE"/>
      <charset val="238"/>
    </font>
    <font>
      <b/>
      <sz val="8"/>
      <name val="Arial"/>
      <family val="2"/>
    </font>
    <font>
      <sz val="10"/>
      <color indexed="14"/>
      <name val="Arial"/>
      <family val="2"/>
    </font>
    <font>
      <sz val="10"/>
      <name val="Antique Olive"/>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Arial"/>
      <family val="2"/>
      <charset val="177"/>
    </font>
    <font>
      <sz val="10"/>
      <color indexed="16"/>
      <name val="Helvetica-Black"/>
    </font>
    <font>
      <sz val="18"/>
      <color indexed="27"/>
      <name val="Arial Black"/>
      <family val="2"/>
    </font>
    <font>
      <sz val="9"/>
      <color theme="1"/>
      <name val="Calibri"/>
      <family val="2"/>
      <scheme val="minor"/>
    </font>
    <font>
      <sz val="11"/>
      <color indexed="63"/>
      <name val="Calibri"/>
      <family val="2"/>
      <scheme val="minor"/>
    </font>
    <font>
      <sz val="10"/>
      <color indexed="24"/>
      <name val="Arial"/>
      <family val="2"/>
    </font>
    <font>
      <sz val="11"/>
      <color theme="0"/>
      <name val="Calibri"/>
      <family val="2"/>
    </font>
    <font>
      <b/>
      <i/>
      <sz val="8"/>
      <name val="Arial"/>
      <family val="2"/>
    </font>
    <font>
      <b/>
      <sz val="13"/>
      <name val="Arial"/>
      <family val="2"/>
    </font>
    <font>
      <b/>
      <sz val="20"/>
      <color indexed="10"/>
      <name val="Arial"/>
      <family val="2"/>
    </font>
    <font>
      <b/>
      <sz val="9"/>
      <name val="Palatino"/>
      <family val="1"/>
    </font>
    <font>
      <sz val="9"/>
      <color indexed="21"/>
      <name val="Helvetica-Black"/>
    </font>
    <font>
      <u/>
      <sz val="10"/>
      <name val="Arial"/>
      <family val="2"/>
    </font>
    <font>
      <sz val="11"/>
      <color indexed="10"/>
      <name val="Calibri"/>
      <family val="2"/>
    </font>
    <font>
      <i/>
      <sz val="11"/>
      <color indexed="23"/>
      <name val="Calibri"/>
      <family val="2"/>
    </font>
    <font>
      <b/>
      <sz val="11"/>
      <name val="Times New Roman"/>
      <family val="1"/>
    </font>
    <font>
      <sz val="24"/>
      <color indexed="13"/>
      <name val="Helv"/>
    </font>
    <font>
      <b/>
      <sz val="14"/>
      <name val="Palatino"/>
    </font>
    <font>
      <b/>
      <sz val="12"/>
      <name val="Palatino"/>
    </font>
    <font>
      <b/>
      <sz val="18"/>
      <color indexed="56"/>
      <name val="Cambria"/>
      <family val="2"/>
    </font>
    <font>
      <b/>
      <sz val="11"/>
      <name val="Arial"/>
      <family val="2"/>
    </font>
    <font>
      <b/>
      <sz val="14"/>
      <name val="Times New Roman"/>
      <family val="1"/>
    </font>
    <font>
      <b/>
      <sz val="15"/>
      <color indexed="62"/>
      <name val="Calibri"/>
      <family val="2"/>
    </font>
    <font>
      <b/>
      <sz val="1"/>
      <color indexed="8"/>
      <name val="Courier"/>
      <family val="3"/>
    </font>
    <font>
      <b/>
      <sz val="11"/>
      <color indexed="8"/>
      <name val="Calibri"/>
      <family val="2"/>
    </font>
    <font>
      <sz val="10"/>
      <color indexed="48"/>
      <name val="Arial"/>
      <family val="2"/>
    </font>
    <font>
      <sz val="10"/>
      <color rgb="FFFF0000"/>
      <name val="Book Antiqua"/>
      <family val="1"/>
    </font>
    <font>
      <b/>
      <sz val="10"/>
      <color rgb="FFFF0000"/>
      <name val="Book Antiqua"/>
      <family val="1"/>
    </font>
    <font>
      <b/>
      <sz val="10"/>
      <color theme="0"/>
      <name val="Book Antiqua"/>
      <family val="1"/>
    </font>
    <font>
      <b/>
      <sz val="22"/>
      <color theme="0"/>
      <name val="Aharoni"/>
      <charset val="177"/>
    </font>
    <font>
      <sz val="9"/>
      <color indexed="81"/>
      <name val="Tahoma"/>
      <family val="2"/>
    </font>
    <font>
      <b/>
      <sz val="9"/>
      <color indexed="81"/>
      <name val="Tahoma"/>
      <family val="2"/>
    </font>
    <font>
      <b/>
      <sz val="10"/>
      <color theme="0"/>
      <name val="Arial"/>
      <family val="2"/>
    </font>
    <font>
      <b/>
      <sz val="11"/>
      <color theme="1"/>
      <name val="Book Antiqua"/>
      <family val="1"/>
    </font>
    <font>
      <sz val="10"/>
      <color rgb="FF000000"/>
      <name val="Book Antiqua"/>
      <family val="1"/>
    </font>
    <font>
      <i/>
      <sz val="10"/>
      <color theme="1"/>
      <name val="Book Antiqua"/>
      <family val="1"/>
    </font>
    <font>
      <sz val="11"/>
      <color theme="1"/>
      <name val="Times New Roman"/>
      <family val="1"/>
    </font>
    <font>
      <b/>
      <sz val="22"/>
      <color theme="0"/>
      <name val="Aharoni"/>
      <charset val="177"/>
    </font>
  </fonts>
  <fills count="107">
    <fill>
      <patternFill patternType="none"/>
    </fill>
    <fill>
      <patternFill patternType="gray125"/>
    </fill>
    <fill>
      <patternFill patternType="solid">
        <fgColor theme="3"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FFC000"/>
        <bgColor indexed="64"/>
      </patternFill>
    </fill>
    <fill>
      <patternFill patternType="solid">
        <fgColor theme="0"/>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indexed="47"/>
        <bgColor indexed="64"/>
      </patternFill>
    </fill>
    <fill>
      <patternFill patternType="solid">
        <fgColor indexed="44"/>
        <bgColor indexed="64"/>
      </patternFill>
    </fill>
    <fill>
      <patternFill patternType="solid">
        <fgColor theme="4" tint="0.79998168889431442"/>
        <bgColor indexed="64"/>
      </patternFill>
    </fill>
    <fill>
      <patternFill patternType="solid">
        <fgColor indexed="22"/>
        <bgColor indexed="64"/>
      </patternFill>
    </fill>
    <fill>
      <patternFill patternType="solid">
        <fgColor indexed="43"/>
        <bgColor indexed="64"/>
      </patternFill>
    </fill>
    <fill>
      <patternFill patternType="solid">
        <fgColor rgb="FFC0C0C0"/>
        <bgColor rgb="FFC0C0C0"/>
      </patternFill>
    </fill>
    <fill>
      <patternFill patternType="solid">
        <fgColor rgb="FF00FF00"/>
        <bgColor rgb="FF00FF00"/>
      </patternFill>
    </fill>
    <fill>
      <patternFill patternType="solid">
        <fgColor rgb="FF969696"/>
        <bgColor rgb="FF969696"/>
      </patternFill>
    </fill>
    <fill>
      <patternFill patternType="solid">
        <fgColor rgb="FF666699"/>
        <bgColor rgb="FF666699"/>
      </patternFill>
    </fill>
    <fill>
      <patternFill patternType="solid">
        <fgColor rgb="FF3366FF"/>
        <bgColor rgb="FF3366FF"/>
      </patternFill>
    </fill>
    <fill>
      <patternFill patternType="solid">
        <fgColor indexed="26"/>
        <bgColor indexed="64"/>
      </patternFill>
    </fill>
    <fill>
      <patternFill patternType="solid">
        <fgColor indexed="27"/>
        <bgColor indexed="64"/>
      </patternFill>
    </fill>
    <fill>
      <patternFill patternType="solid">
        <fgColor indexed="43"/>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1"/>
        <bgColor indexed="64"/>
      </patternFill>
    </fill>
    <fill>
      <patternFill patternType="solid">
        <fgColor indexed="22"/>
        <bgColor indexed="22"/>
      </patternFill>
    </fill>
    <fill>
      <patternFill patternType="solid">
        <fgColor indexed="46"/>
        <bgColor indexed="64"/>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10"/>
        <bgColor indexed="64"/>
      </patternFill>
    </fill>
    <fill>
      <patternFill patternType="gray0625"/>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2"/>
        <bgColor indexed="64"/>
      </patternFill>
    </fill>
    <fill>
      <patternFill patternType="solid">
        <fgColor rgb="FFFFFFCC"/>
        <bgColor indexed="64"/>
      </patternFill>
    </fill>
    <fill>
      <patternFill patternType="gray0625">
        <fgColor indexed="23"/>
        <bgColor indexed="9"/>
      </patternFill>
    </fill>
    <fill>
      <patternFill patternType="solid">
        <fgColor indexed="13"/>
        <bgColor indexed="64"/>
      </patternFill>
    </fill>
    <fill>
      <patternFill patternType="solid">
        <fgColor indexed="13"/>
      </patternFill>
    </fill>
    <fill>
      <patternFill patternType="solid">
        <fgColor indexed="26"/>
      </patternFill>
    </fill>
    <fill>
      <patternFill patternType="solid">
        <fgColor theme="2" tint="-9.9948118533890809E-2"/>
        <bgColor indexed="64"/>
      </patternFill>
    </fill>
    <fill>
      <patternFill patternType="mediumGray">
        <fgColor indexed="22"/>
      </patternFill>
    </fill>
    <fill>
      <patternFill patternType="solid">
        <fgColor rgb="FF336633"/>
        <bgColor indexed="64"/>
      </patternFill>
    </fill>
    <fill>
      <patternFill patternType="solid">
        <fgColor indexed="45"/>
        <bgColor indexed="64"/>
      </patternFill>
    </fill>
    <fill>
      <patternFill patternType="solid">
        <fgColor indexed="16"/>
        <bgColor indexed="64"/>
      </patternFill>
    </fill>
    <fill>
      <patternFill patternType="solid">
        <fgColor indexed="8"/>
        <bgColor indexed="64"/>
      </patternFill>
    </fill>
    <fill>
      <patternFill patternType="solid">
        <fgColor indexed="12"/>
      </patternFill>
    </fill>
    <fill>
      <patternFill patternType="darkUp">
        <bgColor indexed="13"/>
      </patternFill>
    </fill>
    <fill>
      <patternFill patternType="solid">
        <fgColor indexed="11"/>
        <bgColor indexed="64"/>
      </patternFill>
    </fill>
    <fill>
      <patternFill patternType="solid">
        <fgColor theme="9" tint="0.79998168889431442"/>
        <bgColor indexed="64"/>
      </patternFill>
    </fill>
    <fill>
      <patternFill patternType="solid">
        <fgColor rgb="FF0070C0"/>
        <bgColor indexed="64"/>
      </patternFill>
    </fill>
    <fill>
      <patternFill patternType="solid">
        <fgColor theme="9"/>
        <bgColor indexed="64"/>
      </patternFill>
    </fill>
    <fill>
      <patternFill patternType="solid">
        <fgColor rgb="FFFFFF00"/>
        <bgColor indexed="64"/>
      </patternFill>
    </fill>
    <fill>
      <patternFill patternType="solid">
        <fgColor theme="4" tint="-0.249977111117893"/>
        <bgColor indexed="64"/>
      </patternFill>
    </fill>
    <fill>
      <patternFill patternType="solid">
        <fgColor theme="5" tint="0.79998168889431442"/>
        <bgColor indexed="64"/>
      </patternFill>
    </fill>
    <fill>
      <patternFill patternType="solid">
        <fgColor theme="4" tint="-0.49995422223578601"/>
        <bgColor indexed="64"/>
      </patternFill>
    </fill>
    <fill>
      <patternFill patternType="solid">
        <fgColor theme="0" tint="-4.9958800012207406E-2"/>
        <bgColor indexed="64"/>
      </patternFill>
    </fill>
  </fills>
  <borders count="87">
    <border>
      <left/>
      <right/>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right/>
      <top style="thin">
        <color rgb="FF969696"/>
      </top>
      <bottom style="thin">
        <color rgb="FF969696"/>
      </bottom>
      <diagonal/>
    </border>
    <border diagonalUp="1" diagonalDown="1">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style="thin">
        <color indexed="32"/>
      </top>
      <bottom style="thin">
        <color indexed="32"/>
      </bottom>
      <diagonal/>
    </border>
    <border>
      <left style="double">
        <color indexed="64"/>
      </left>
      <right/>
      <top style="double">
        <color indexed="64"/>
      </top>
      <bottom/>
      <diagonal/>
    </border>
    <border>
      <left style="thin">
        <color indexed="55"/>
      </left>
      <right style="thin">
        <color indexed="55"/>
      </right>
      <top style="thin">
        <color indexed="55"/>
      </top>
      <bottom style="thin">
        <color indexed="55"/>
      </bottom>
      <diagonal/>
    </border>
    <border>
      <left/>
      <right style="hair">
        <color indexed="64"/>
      </right>
      <top/>
      <bottom style="thin">
        <color indexed="64"/>
      </bottom>
      <diagonal/>
    </border>
    <border>
      <left/>
      <right style="hair">
        <color indexed="64"/>
      </right>
      <top/>
      <bottom/>
      <diagonal/>
    </border>
    <border>
      <left/>
      <right/>
      <top style="thin">
        <color indexed="64"/>
      </top>
      <bottom/>
      <diagonal/>
    </border>
    <border>
      <left/>
      <right/>
      <top/>
      <bottom style="medium">
        <color indexed="24"/>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ashed">
        <color indexed="57"/>
      </left>
      <right style="dashed">
        <color indexed="57"/>
      </right>
      <top style="dashed">
        <color indexed="57"/>
      </top>
      <bottom style="dashed">
        <color indexed="57"/>
      </bottom>
      <diagonal/>
    </border>
    <border>
      <left/>
      <right/>
      <top/>
      <bottom style="thin">
        <color indexed="64"/>
      </bottom>
      <diagonal/>
    </border>
    <border>
      <left style="thin">
        <color indexed="64"/>
      </left>
      <right/>
      <top style="thin">
        <color indexed="64"/>
      </top>
      <bottom/>
      <diagonal/>
    </border>
    <border>
      <left/>
      <right style="thin">
        <color indexed="8"/>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right/>
      <top style="thin">
        <color indexed="64"/>
      </top>
      <bottom style="thick">
        <color indexed="64"/>
      </bottom>
      <diagonal/>
    </border>
    <border>
      <left/>
      <right/>
      <top/>
      <bottom style="dotted">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57"/>
      </left>
      <right style="double">
        <color indexed="57"/>
      </right>
      <top/>
      <bottom/>
      <diagonal/>
    </border>
    <border>
      <left style="thin">
        <color indexed="53"/>
      </left>
      <right style="thin">
        <color indexed="53"/>
      </right>
      <top style="thin">
        <color indexed="53"/>
      </top>
      <bottom style="thin">
        <color indexed="53"/>
      </bottom>
      <diagonal/>
    </border>
    <border>
      <left style="thin">
        <color indexed="17"/>
      </left>
      <right style="thin">
        <color indexed="17"/>
      </right>
      <top style="thin">
        <color indexed="17"/>
      </top>
      <bottom style="thin">
        <color indexed="17"/>
      </bottom>
      <diagonal/>
    </border>
    <border>
      <left style="thin">
        <color indexed="64"/>
      </left>
      <right/>
      <top style="thin">
        <color indexed="64"/>
      </top>
      <bottom style="thin">
        <color indexed="64"/>
      </bottom>
      <diagonal/>
    </border>
    <border>
      <left style="dashed">
        <color theme="5" tint="-0.24994659260841701"/>
      </left>
      <right style="dashed">
        <color theme="5" tint="-0.24994659260841701"/>
      </right>
      <top style="dashed">
        <color theme="5" tint="-0.24994659260841701"/>
      </top>
      <bottom style="dashed">
        <color theme="5" tint="-0.24994659260841701"/>
      </bottom>
      <diagonal/>
    </border>
    <border>
      <left style="dotted">
        <color indexed="10"/>
      </left>
      <right style="dotted">
        <color indexed="10"/>
      </right>
      <top style="dotted">
        <color indexed="10"/>
      </top>
      <bottom style="dotted">
        <color indexed="10"/>
      </bottom>
      <diagonal/>
    </border>
    <border>
      <left style="double">
        <color indexed="10"/>
      </left>
      <right/>
      <top style="double">
        <color indexed="10"/>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23"/>
      </top>
      <bottom/>
      <diagonal/>
    </border>
    <border>
      <left style="hair">
        <color indexed="64"/>
      </left>
      <right style="hair">
        <color indexed="64"/>
      </right>
      <top style="thin">
        <color indexed="64"/>
      </top>
      <bottom/>
      <diagonal/>
    </border>
    <border>
      <left style="thin">
        <color indexed="64"/>
      </left>
      <right style="thin">
        <color indexed="64"/>
      </right>
      <top/>
      <bottom/>
      <diagonal/>
    </border>
    <border>
      <left style="hair">
        <color indexed="64"/>
      </left>
      <right style="hair">
        <color indexed="64"/>
      </right>
      <top style="double">
        <color indexed="64"/>
      </top>
      <bottom/>
      <diagonal/>
    </border>
    <border>
      <left/>
      <right/>
      <top/>
      <bottom style="thick">
        <color indexed="49"/>
      </bottom>
      <diagonal/>
    </border>
    <border>
      <left/>
      <right/>
      <top style="thin">
        <color indexed="62"/>
      </top>
      <bottom style="double">
        <color indexed="62"/>
      </bottom>
      <diagonal/>
    </border>
    <border>
      <left/>
      <right/>
      <top style="double">
        <color indexed="64"/>
      </top>
      <bottom/>
      <diagonal/>
    </border>
    <border>
      <left style="thin">
        <color indexed="8"/>
      </left>
      <right style="thin">
        <color indexed="8"/>
      </right>
      <top style="double">
        <color indexed="8"/>
      </top>
      <bottom style="thin">
        <color indexed="8"/>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bottom style="medium">
        <color rgb="FFFF0000"/>
      </bottom>
      <diagonal/>
    </border>
    <border>
      <left style="hair">
        <color auto="1"/>
      </left>
      <right style="hair">
        <color auto="1"/>
      </right>
      <top style="hair">
        <color auto="1"/>
      </top>
      <bottom style="hair">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medium">
        <color indexed="64"/>
      </left>
      <right/>
      <top/>
      <bottom style="double">
        <color indexed="64"/>
      </bottom>
      <diagonal/>
    </border>
    <border>
      <left/>
      <right/>
      <top/>
      <bottom style="double">
        <color indexed="64"/>
      </bottom>
      <diagonal/>
    </border>
    <border>
      <left style="dashed">
        <color indexed="64"/>
      </left>
      <right style="dashed">
        <color indexed="64"/>
      </right>
      <top style="dashed">
        <color indexed="64"/>
      </top>
      <bottom/>
      <diagonal/>
    </border>
    <border>
      <left style="medium">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s>
  <cellStyleXfs count="25652">
    <xf numFmtId="0" fontId="0" fillId="0" borderId="0"/>
    <xf numFmtId="169" fontId="1" fillId="0" borderId="0" applyFont="0" applyFill="0" applyBorder="0" applyAlignment="0" applyProtection="0"/>
    <xf numFmtId="0" fontId="22" fillId="0" borderId="0"/>
    <xf numFmtId="9" fontId="25" fillId="0" borderId="0" applyBorder="0" applyProtection="0">
      <alignment horizontal="right"/>
    </xf>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applyNumberFormat="0" applyFill="0" applyBorder="0" applyAlignment="0" applyProtection="0"/>
    <xf numFmtId="0" fontId="27" fillId="0" borderId="0" applyNumberFormat="0" applyBorder="0" applyProtection="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176" fontId="22" fillId="0" borderId="0"/>
    <xf numFmtId="0" fontId="22" fillId="0" borderId="0"/>
    <xf numFmtId="177" fontId="27" fillId="0" borderId="0" applyBorder="0" applyProtection="0"/>
    <xf numFmtId="0" fontId="28" fillId="0" borderId="0" applyNumberFormat="0" applyBorder="0" applyProtection="0"/>
    <xf numFmtId="178" fontId="29" fillId="0" borderId="0"/>
    <xf numFmtId="0" fontId="29" fillId="0" borderId="0"/>
    <xf numFmtId="0" fontId="30" fillId="0" borderId="0"/>
    <xf numFmtId="0" fontId="31" fillId="0" borderId="0"/>
    <xf numFmtId="0" fontId="31" fillId="0" borderId="0"/>
    <xf numFmtId="0" fontId="32" fillId="0" borderId="0"/>
    <xf numFmtId="0" fontId="11" fillId="0" borderId="0"/>
    <xf numFmtId="0" fontId="12" fillId="0" borderId="0"/>
    <xf numFmtId="0" fontId="15" fillId="0" borderId="0"/>
    <xf numFmtId="0" fontId="32" fillId="0" borderId="0"/>
    <xf numFmtId="0" fontId="11" fillId="0" borderId="0"/>
    <xf numFmtId="0" fontId="12" fillId="0" borderId="0"/>
    <xf numFmtId="0" fontId="15" fillId="0" borderId="0"/>
    <xf numFmtId="0" fontId="31" fillId="0" borderId="0"/>
    <xf numFmtId="0" fontId="32" fillId="0" borderId="0"/>
    <xf numFmtId="0" fontId="11" fillId="0" borderId="0"/>
    <xf numFmtId="0" fontId="12" fillId="0" borderId="0"/>
    <xf numFmtId="0" fontId="15" fillId="0" borderId="0"/>
    <xf numFmtId="0" fontId="33" fillId="0" borderId="0"/>
    <xf numFmtId="0" fontId="33" fillId="0" borderId="0"/>
    <xf numFmtId="0" fontId="34" fillId="0" borderId="0"/>
    <xf numFmtId="0" fontId="33" fillId="0" borderId="0"/>
    <xf numFmtId="0" fontId="30" fillId="0" borderId="0">
      <alignment horizontal="right"/>
    </xf>
    <xf numFmtId="0" fontId="30" fillId="44" borderId="0"/>
    <xf numFmtId="0" fontId="30" fillId="44" borderId="0"/>
    <xf numFmtId="0" fontId="30" fillId="44" borderId="0"/>
    <xf numFmtId="0" fontId="30" fillId="44" borderId="0"/>
    <xf numFmtId="0" fontId="30" fillId="44" borderId="0">
      <alignment horizontal="right"/>
    </xf>
    <xf numFmtId="176" fontId="22" fillId="0" borderId="0" applyNumberFormat="0" applyFont="0" applyFill="0" applyBorder="0" applyAlignment="0" applyProtection="0"/>
    <xf numFmtId="176" fontId="22" fillId="0" borderId="0" applyNumberFormat="0" applyFont="0" applyFill="0" applyBorder="0" applyAlignment="0" applyProtection="0"/>
    <xf numFmtId="176"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22" fillId="0" borderId="0" applyNumberFormat="0" applyFont="0" applyFill="0" applyBorder="0" applyAlignment="0" applyProtection="0"/>
    <xf numFmtId="176" fontId="22" fillId="0" borderId="0" applyNumberFormat="0" applyFont="0" applyFill="0" applyBorder="0" applyAlignment="0" applyProtection="0"/>
    <xf numFmtId="0" fontId="22" fillId="0" borderId="0" applyNumberFormat="0" applyFont="0" applyFill="0" applyBorder="0" applyAlignment="0" applyProtection="0"/>
    <xf numFmtId="0" fontId="27" fillId="0" borderId="0" applyNumberFormat="0" applyBorder="0" applyProtection="0"/>
    <xf numFmtId="0" fontId="22" fillId="0" borderId="0" applyNumberFormat="0" applyFont="0" applyFill="0" applyBorder="0" applyAlignment="0" applyProtection="0"/>
    <xf numFmtId="0" fontId="22" fillId="0" borderId="0"/>
    <xf numFmtId="176" fontId="22" fillId="0" borderId="0" applyNumberFormat="0" applyFont="0" applyFill="0" applyBorder="0" applyAlignment="0" applyProtection="0"/>
    <xf numFmtId="0" fontId="22"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35" fillId="0" borderId="0" applyNumberFormat="0" applyBorder="0" applyProtection="0"/>
    <xf numFmtId="0" fontId="35" fillId="0" borderId="0" applyNumberFormat="0" applyBorder="0" applyProtection="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9" fontId="36" fillId="45" borderId="0" applyBorder="0">
      <alignment vertical="center"/>
    </xf>
    <xf numFmtId="0" fontId="22" fillId="0" borderId="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37" fillId="0" borderId="0"/>
    <xf numFmtId="0" fontId="37" fillId="0" borderId="0"/>
    <xf numFmtId="0" fontId="37" fillId="0" borderId="0"/>
    <xf numFmtId="0" fontId="22" fillId="0" borderId="0"/>
    <xf numFmtId="0" fontId="37" fillId="0" borderId="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33" fillId="0" borderId="0"/>
    <xf numFmtId="0" fontId="33" fillId="0" borderId="0"/>
    <xf numFmtId="0" fontId="38" fillId="0" borderId="0"/>
    <xf numFmtId="10" fontId="33" fillId="0" borderId="0"/>
    <xf numFmtId="0" fontId="39" fillId="0" borderId="0" applyNumberFormat="0" applyFont="0"/>
    <xf numFmtId="0" fontId="39" fillId="0" borderId="0"/>
    <xf numFmtId="38" fontId="40" fillId="0" borderId="0" applyFont="0" applyFill="0" applyBorder="0" applyAlignment="0" applyProtection="0">
      <alignment horizontal="right"/>
      <protection locked="0"/>
    </xf>
    <xf numFmtId="0" fontId="24" fillId="0" borderId="0" applyNumberFormat="0" applyFont="0" applyFill="0" applyBorder="0" applyAlignment="0" applyProtection="0"/>
    <xf numFmtId="0" fontId="41" fillId="46" borderId="0" applyNumberFormat="0" applyBorder="0" applyAlignment="0" applyProtection="0"/>
    <xf numFmtId="0" fontId="5" fillId="0" borderId="0" applyFont="0" applyFill="0" applyBorder="0" applyAlignment="0"/>
    <xf numFmtId="0" fontId="42" fillId="0" borderId="0"/>
    <xf numFmtId="0" fontId="22" fillId="0" borderId="0" applyFont="0" applyFill="0" applyBorder="0" applyAlignment="0" applyProtection="0"/>
    <xf numFmtId="0"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2" fillId="0" borderId="0" applyNumberFormat="0" applyFill="0" applyBorder="0" applyAlignment="0" applyProtection="0"/>
    <xf numFmtId="169" fontId="22" fillId="0" borderId="0" applyFont="0" applyFill="0" applyBorder="0" applyAlignment="0" applyProtection="0"/>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22" fillId="0" borderId="0" applyFont="0" applyFill="0" applyBorder="0" applyAlignment="0" applyProtection="0"/>
    <xf numFmtId="0" fontId="45" fillId="0" borderId="0"/>
    <xf numFmtId="0" fontId="22" fillId="0" borderId="0"/>
    <xf numFmtId="178" fontId="22" fillId="0" borderId="0"/>
    <xf numFmtId="179" fontId="46"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2" fillId="0" borderId="0" applyFont="0" applyFill="0" applyBorder="0" applyAlignment="0" applyProtection="0"/>
    <xf numFmtId="0" fontId="31" fillId="0" borderId="0" applyFont="0" applyFill="0" applyBorder="0" applyAlignment="0" applyProtection="0"/>
    <xf numFmtId="181" fontId="24" fillId="0" borderId="0" applyFont="0" applyFill="0" applyBorder="0" applyAlignment="0" applyProtection="0"/>
    <xf numFmtId="182" fontId="22" fillId="0" borderId="0" applyFont="0" applyFill="0" applyBorder="0" applyAlignment="0" applyProtection="0"/>
    <xf numFmtId="0" fontId="22"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83" fontId="31"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33" fillId="0" borderId="0"/>
    <xf numFmtId="0" fontId="33"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33" fillId="0" borderId="0"/>
    <xf numFmtId="0" fontId="33"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3" fillId="0" borderId="0"/>
    <xf numFmtId="0" fontId="33" fillId="0" borderId="0"/>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8" fillId="0" borderId="0" applyFill="0" applyBorder="0" applyAlignment="0" applyProtection="0"/>
    <xf numFmtId="0" fontId="42" fillId="0" borderId="0"/>
    <xf numFmtId="0" fontId="42"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176" fontId="33" fillId="0" borderId="0"/>
    <xf numFmtId="0" fontId="33" fillId="0" borderId="0"/>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0" fontId="48" fillId="0" borderId="0" applyFill="0" applyBorder="0" applyAlignment="0" applyProtection="0"/>
    <xf numFmtId="185" fontId="50" fillId="0" borderId="0"/>
    <xf numFmtId="185" fontId="50" fillId="0" borderId="0"/>
    <xf numFmtId="185" fontId="50" fillId="0" borderId="0"/>
    <xf numFmtId="0" fontId="48" fillId="0" borderId="0" applyFill="0" applyBorder="0" applyAlignment="0" applyProtection="0"/>
    <xf numFmtId="0" fontId="51" fillId="0" borderId="0" applyNumberFormat="0" applyFill="0" applyBorder="0" applyAlignment="0" applyProtection="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8"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7" fillId="0" borderId="0" applyFont="0" applyFill="0" applyBorder="0" applyAlignment="0" applyProtection="0">
      <alignment vertical="center"/>
    </xf>
    <xf numFmtId="0" fontId="22" fillId="0" borderId="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184" fontId="27" fillId="0" borderId="0" applyBorder="0" applyProtection="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53" fillId="0" borderId="0"/>
    <xf numFmtId="0" fontId="53" fillId="0" borderId="0"/>
    <xf numFmtId="0" fontId="53" fillId="0" borderId="0"/>
    <xf numFmtId="0" fontId="37" fillId="0" borderId="0" applyNumberFormat="0" applyFont="0" applyFill="0" applyBorder="0" applyAlignment="0" applyProtection="0"/>
    <xf numFmtId="0" fontId="54" fillId="0" borderId="0" applyNumberFormat="0" applyBorder="0" applyProtection="0">
      <alignment vertical="center"/>
    </xf>
    <xf numFmtId="0" fontId="54" fillId="0" borderId="0" applyNumberFormat="0" applyBorder="0" applyProtection="0">
      <alignment vertical="center"/>
    </xf>
    <xf numFmtId="0" fontId="54" fillId="0" borderId="0" applyNumberFormat="0" applyBorder="0" applyProtection="0">
      <alignment vertical="center"/>
    </xf>
    <xf numFmtId="0" fontId="54" fillId="0" borderId="0" applyNumberFormat="0" applyBorder="0" applyProtection="0">
      <alignment vertical="center"/>
    </xf>
    <xf numFmtId="0" fontId="22" fillId="0"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xf numFmtId="0" fontId="57" fillId="49" borderId="0" applyNumberFormat="0" applyBorder="0" applyProtection="0"/>
    <xf numFmtId="0" fontId="57" fillId="49" borderId="0" applyNumberFormat="0" applyBorder="0" applyProtection="0"/>
    <xf numFmtId="0" fontId="57" fillId="49" borderId="0" applyNumberFormat="0" applyBorder="0" applyProtection="0"/>
    <xf numFmtId="0" fontId="58" fillId="50" borderId="0" applyNumberFormat="0" applyBorder="0" applyProtection="0"/>
    <xf numFmtId="0" fontId="58" fillId="50" borderId="0" applyNumberFormat="0" applyBorder="0" applyProtection="0"/>
    <xf numFmtId="0" fontId="59" fillId="0" borderId="0" applyNumberFormat="0" applyBorder="0" applyProtection="0"/>
    <xf numFmtId="0" fontId="59" fillId="0" borderId="0" applyNumberFormat="0" applyBorder="0" applyProtection="0"/>
    <xf numFmtId="0" fontId="60" fillId="0" borderId="0" applyNumberFormat="0" applyBorder="0" applyProtection="0"/>
    <xf numFmtId="0" fontId="60" fillId="0" borderId="0" applyNumberFormat="0" applyBorder="0" applyProtection="0"/>
    <xf numFmtId="0" fontId="61" fillId="0" borderId="0" applyNumberFormat="0" applyBorder="0" applyProtection="0"/>
    <xf numFmtId="0" fontId="61" fillId="0" borderId="0" applyNumberFormat="0" applyBorder="0" applyProtection="0"/>
    <xf numFmtId="0" fontId="24" fillId="0" borderId="0" applyNumberFormat="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31" fillId="0" borderId="0" applyFont="0" applyFill="0" applyBorder="0" applyAlignment="0" applyProtection="0"/>
    <xf numFmtId="187" fontId="22" fillId="0" borderId="0" applyFont="0" applyFill="0" applyBorder="0" applyAlignment="0" applyProtection="0"/>
    <xf numFmtId="188" fontId="22" fillId="0" borderId="0" applyFont="0" applyFill="0" applyBorder="0" applyAlignment="0" applyProtection="0"/>
    <xf numFmtId="0" fontId="31" fillId="0" borderId="0" applyFont="0" applyFill="0" applyBorder="0" applyAlignment="0" applyProtection="0"/>
    <xf numFmtId="186" fontId="22" fillId="0" borderId="0" applyFont="0" applyFill="0" applyBorder="0" applyAlignment="0" applyProtection="0"/>
    <xf numFmtId="189" fontId="24" fillId="0" borderId="0" applyFont="0" applyFill="0" applyBorder="0" applyAlignment="0" applyProtection="0"/>
    <xf numFmtId="190" fontId="22" fillId="0" borderId="0" applyFont="0" applyFill="0" applyBorder="0" applyAlignment="0" applyProtection="0"/>
    <xf numFmtId="186" fontId="22" fillId="0" borderId="0" applyFont="0" applyFill="0" applyBorder="0" applyAlignment="0" applyProtection="0"/>
    <xf numFmtId="188" fontId="31" fillId="0" borderId="0" applyFont="0" applyFill="0" applyBorder="0" applyAlignment="0" applyProtection="0"/>
    <xf numFmtId="186" fontId="22" fillId="0" borderId="0" applyFont="0" applyFill="0" applyBorder="0" applyAlignment="0" applyProtection="0"/>
    <xf numFmtId="188" fontId="31" fillId="0" borderId="0" applyFont="0" applyFill="0" applyBorder="0" applyAlignment="0" applyProtection="0"/>
    <xf numFmtId="188" fontId="31" fillId="0" borderId="0" applyFont="0" applyFill="0" applyBorder="0" applyAlignment="0" applyProtection="0"/>
    <xf numFmtId="186" fontId="22" fillId="0" borderId="0" applyFont="0" applyFill="0" applyBorder="0" applyAlignment="0" applyProtection="0"/>
    <xf numFmtId="188" fontId="31" fillId="0" borderId="0" applyFont="0" applyFill="0" applyBorder="0" applyAlignment="0" applyProtection="0"/>
    <xf numFmtId="188" fontId="31" fillId="0" borderId="0" applyFont="0" applyFill="0" applyBorder="0" applyAlignment="0" applyProtection="0"/>
    <xf numFmtId="191" fontId="24" fillId="0" borderId="0" applyFont="0" applyFill="0" applyBorder="0" applyAlignment="0" applyProtection="0"/>
    <xf numFmtId="0" fontId="27" fillId="0" borderId="0" applyNumberFormat="0" applyBorder="0" applyProtection="0">
      <alignment vertical="top"/>
    </xf>
    <xf numFmtId="0" fontId="50" fillId="0" borderId="0"/>
    <xf numFmtId="0" fontId="48" fillId="0" borderId="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92" fontId="24"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4" fontId="24" fillId="0" borderId="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5" fontId="24" fillId="0" borderId="0" applyFont="0" applyFill="0" applyBorder="0" applyAlignment="0" applyProtection="0"/>
    <xf numFmtId="196" fontId="24" fillId="0" borderId="0" applyFont="0" applyFill="0" applyBorder="0" applyAlignment="0" applyProtection="0"/>
    <xf numFmtId="195" fontId="24" fillId="0" borderId="0" applyFont="0" applyFill="0" applyBorder="0" applyAlignment="0" applyProtection="0"/>
    <xf numFmtId="195" fontId="24" fillId="0" borderId="0" applyFont="0" applyFill="0" applyBorder="0" applyAlignment="0" applyProtection="0"/>
    <xf numFmtId="195" fontId="24" fillId="0" borderId="0" applyFont="0" applyFill="0" applyBorder="0" applyAlignment="0" applyProtection="0"/>
    <xf numFmtId="195" fontId="24" fillId="0" borderId="0" applyFont="0" applyFill="0" applyBorder="0" applyAlignment="0" applyProtection="0"/>
    <xf numFmtId="195" fontId="24" fillId="0" borderId="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6" fontId="24" fillId="0" borderId="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7" fontId="24" fillId="0" borderId="0" applyFont="0" applyFill="0" applyBorder="0" applyAlignment="0" applyProtection="0"/>
    <xf numFmtId="198" fontId="24" fillId="0" borderId="0" applyFont="0" applyFill="0" applyBorder="0" applyAlignment="0" applyProtection="0"/>
    <xf numFmtId="199" fontId="24" fillId="0" borderId="0" applyFont="0" applyFill="0" applyBorder="0" applyAlignment="0" applyProtection="0"/>
    <xf numFmtId="199" fontId="24" fillId="0" borderId="0" applyFont="0" applyFill="0" applyBorder="0" applyAlignment="0" applyProtection="0"/>
    <xf numFmtId="198" fontId="24" fillId="0" borderId="0" applyFont="0" applyFill="0" applyBorder="0" applyAlignment="0" applyProtection="0"/>
    <xf numFmtId="198" fontId="24" fillId="0" borderId="0" applyFont="0" applyFill="0" applyBorder="0" applyAlignment="0" applyProtection="0"/>
    <xf numFmtId="200" fontId="24" fillId="0" borderId="0" applyFont="0" applyFill="0" applyBorder="0" applyAlignment="0" applyProtection="0"/>
    <xf numFmtId="198" fontId="24" fillId="0" borderId="0" applyFont="0" applyFill="0" applyBorder="0" applyAlignment="0" applyProtection="0"/>
    <xf numFmtId="201" fontId="24" fillId="0" borderId="0" applyFont="0" applyFill="0" applyBorder="0" applyAlignment="0" applyProtection="0"/>
    <xf numFmtId="202" fontId="24" fillId="0" borderId="0" applyFont="0" applyFill="0" applyBorder="0" applyAlignment="0" applyProtection="0"/>
    <xf numFmtId="202" fontId="24" fillId="0" borderId="0" applyFont="0" applyFill="0" applyBorder="0" applyAlignment="0" applyProtection="0"/>
    <xf numFmtId="201" fontId="24" fillId="0" borderId="0" applyFont="0" applyFill="0" applyBorder="0" applyAlignment="0" applyProtection="0"/>
    <xf numFmtId="202" fontId="24" fillId="0" borderId="0" applyFont="0" applyFill="0" applyBorder="0" applyAlignment="0" applyProtection="0"/>
    <xf numFmtId="199" fontId="24" fillId="0" borderId="0" applyFont="0" applyFill="0" applyBorder="0" applyAlignment="0" applyProtection="0"/>
    <xf numFmtId="199" fontId="24" fillId="0" borderId="0" applyFont="0" applyFill="0" applyBorder="0" applyAlignment="0" applyProtection="0"/>
    <xf numFmtId="199" fontId="24" fillId="0" borderId="0" applyFont="0" applyFill="0" applyBorder="0" applyAlignment="0" applyProtection="0"/>
    <xf numFmtId="203" fontId="24" fillId="0" borderId="0" applyFont="0" applyFill="0" applyBorder="0" applyAlignment="0" applyProtection="0"/>
    <xf numFmtId="199"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204" fontId="24" fillId="0" borderId="0" applyFont="0" applyFill="0" applyBorder="0" applyAlignment="0" applyProtection="0"/>
    <xf numFmtId="205" fontId="24" fillId="0" borderId="0" applyFont="0" applyFill="0" applyBorder="0" applyAlignment="0" applyProtection="0"/>
    <xf numFmtId="206" fontId="24" fillId="0" borderId="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8" fontId="24" fillId="0" borderId="0" applyFont="0" applyFill="0" applyBorder="0" applyAlignment="0" applyProtection="0"/>
    <xf numFmtId="209" fontId="24" fillId="0" borderId="0" applyFont="0" applyFill="0" applyBorder="0" applyAlignment="0" applyProtection="0"/>
    <xf numFmtId="208" fontId="24" fillId="0" borderId="0" applyFont="0" applyFill="0" applyBorder="0" applyAlignment="0" applyProtection="0"/>
    <xf numFmtId="208" fontId="24" fillId="0" borderId="0" applyFont="0" applyFill="0" applyBorder="0" applyAlignment="0" applyProtection="0"/>
    <xf numFmtId="208" fontId="24" fillId="0" borderId="0" applyFont="0" applyFill="0" applyBorder="0" applyAlignment="0" applyProtection="0"/>
    <xf numFmtId="208" fontId="24" fillId="0" borderId="0" applyFont="0" applyFill="0" applyBorder="0" applyAlignment="0" applyProtection="0"/>
    <xf numFmtId="208" fontId="24" fillId="0" borderId="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9" fontId="24" fillId="0" borderId="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0" fontId="31"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0" fontId="31"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39" fontId="22" fillId="0" borderId="0" applyFont="0" applyFill="0" applyBorder="0" applyAlignment="0" applyProtection="0"/>
    <xf numFmtId="185" fontId="53" fillId="0" borderId="0"/>
    <xf numFmtId="185" fontId="53" fillId="0" borderId="0"/>
    <xf numFmtId="185" fontId="53" fillId="0" borderId="0"/>
    <xf numFmtId="4" fontId="22" fillId="51"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48" fillId="0" borderId="0" applyFill="0" applyBorder="0" applyAlignment="0" applyProtection="0"/>
    <xf numFmtId="0" fontId="50" fillId="0" borderId="0"/>
    <xf numFmtId="0" fontId="50" fillId="0" borderId="0"/>
    <xf numFmtId="0" fontId="50"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85" fontId="50" fillId="0" borderId="0"/>
    <xf numFmtId="185" fontId="50" fillId="0" borderId="0"/>
    <xf numFmtId="185" fontId="50"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xf numFmtId="0" fontId="62" fillId="0" borderId="0">
      <alignment vertical="top"/>
    </xf>
    <xf numFmtId="0" fontId="62" fillId="0" borderId="0">
      <alignment vertical="top"/>
    </xf>
    <xf numFmtId="0" fontId="49" fillId="0" borderId="0"/>
    <xf numFmtId="0" fontId="49" fillId="0" borderId="0"/>
    <xf numFmtId="0" fontId="49" fillId="0" borderId="0"/>
    <xf numFmtId="210" fontId="31"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9" fontId="46" fillId="0" borderId="0" applyFont="0" applyFill="0" applyBorder="0" applyAlignment="0" applyProtection="0"/>
    <xf numFmtId="38" fontId="63"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3" fontId="46" fillId="0" borderId="0" applyFont="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6" fontId="37" fillId="0" borderId="0"/>
    <xf numFmtId="0" fontId="37" fillId="0" borderId="0"/>
    <xf numFmtId="176" fontId="37" fillId="0" borderId="0"/>
    <xf numFmtId="0" fontId="37" fillId="0" borderId="0"/>
    <xf numFmtId="176" fontId="37" fillId="0" borderId="0"/>
    <xf numFmtId="0" fontId="37" fillId="0" borderId="0"/>
    <xf numFmtId="0" fontId="48" fillId="0" borderId="0" applyFill="0" applyBorder="0" applyAlignment="0" applyProtection="0"/>
    <xf numFmtId="0" fontId="49" fillId="0" borderId="0"/>
    <xf numFmtId="0" fontId="49"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4" fillId="52" borderId="0"/>
    <xf numFmtId="0" fontId="65" fillId="0" borderId="0" applyNumberFormat="0" applyFill="0" applyBorder="0" applyAlignment="0" applyProtection="0"/>
    <xf numFmtId="0" fontId="65" fillId="0" borderId="0" applyNumberFormat="0" applyFill="0" applyBorder="0" applyAlignment="0" applyProtection="0"/>
    <xf numFmtId="0" fontId="31" fillId="53" borderId="0" applyNumberFormat="0" applyFont="0" applyAlignment="0" applyProtection="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8" fontId="22" fillId="0" borderId="0" applyFont="0" applyFill="0" applyBorder="0" applyAlignment="0" applyProtection="0"/>
    <xf numFmtId="0" fontId="22" fillId="0" borderId="0" applyFont="0" applyFill="0" applyBorder="0" applyAlignment="0" applyProtection="0"/>
    <xf numFmtId="0" fontId="22" fillId="0" borderId="0">
      <alignment vertical="top"/>
    </xf>
    <xf numFmtId="0" fontId="66" fillId="0" borderId="0"/>
    <xf numFmtId="178" fontId="40" fillId="0" borderId="0"/>
    <xf numFmtId="0" fontId="40" fillId="0" borderId="0"/>
    <xf numFmtId="178" fontId="40" fillId="0" borderId="0"/>
    <xf numFmtId="0" fontId="40" fillId="0" borderId="0"/>
    <xf numFmtId="0" fontId="52" fillId="0" borderId="0"/>
    <xf numFmtId="0" fontId="66" fillId="0" borderId="0"/>
    <xf numFmtId="0" fontId="22" fillId="0" borderId="0"/>
    <xf numFmtId="0" fontId="22" fillId="0" borderId="0"/>
    <xf numFmtId="0" fontId="22" fillId="0" borderId="0"/>
    <xf numFmtId="0" fontId="22" fillId="0" borderId="0"/>
    <xf numFmtId="0" fontId="22" fillId="0" borderId="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38" fontId="63" fillId="0" borderId="0" applyFont="0" applyFill="0" applyBorder="0" applyAlignment="0" applyProtection="0"/>
    <xf numFmtId="179" fontId="46" fillId="0" borderId="0" applyFont="0" applyFill="0" applyBorder="0" applyAlignment="0" applyProtection="0"/>
    <xf numFmtId="211" fontId="46"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66" fillId="0" borderId="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1"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0" fontId="31"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17" fontId="52" fillId="0" borderId="0"/>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66" fillId="0" borderId="0"/>
    <xf numFmtId="0" fontId="51" fillId="0" borderId="0" applyNumberFormat="0" applyFill="0" applyBorder="0" applyAlignment="0" applyProtection="0"/>
    <xf numFmtId="0" fontId="48" fillId="0" borderId="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0" fontId="31"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0" fontId="31"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0" fontId="22" fillId="0" borderId="0" applyNumberFormat="0" applyFill="0" applyBorder="0" applyAlignment="0" applyProtection="0"/>
    <xf numFmtId="178" fontId="40" fillId="0" borderId="0"/>
    <xf numFmtId="0" fontId="4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67" fillId="0" borderId="0"/>
    <xf numFmtId="0" fontId="53" fillId="0" borderId="0"/>
    <xf numFmtId="0" fontId="53" fillId="0" borderId="0"/>
    <xf numFmtId="0" fontId="53" fillId="0" borderId="0"/>
    <xf numFmtId="0" fontId="53" fillId="0" borderId="0"/>
    <xf numFmtId="0" fontId="53" fillId="0" borderId="0"/>
    <xf numFmtId="0" fontId="67" fillId="0" borderId="0"/>
    <xf numFmtId="0" fontId="53" fillId="0" borderId="0"/>
    <xf numFmtId="0" fontId="49"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7" fillId="0" borderId="0" applyFont="0" applyFill="0" applyBorder="0" applyAlignment="0" applyProtection="0">
      <alignment vertical="center"/>
    </xf>
    <xf numFmtId="0" fontId="48" fillId="0" borderId="0" applyFill="0" applyBorder="0" applyAlignment="0" applyProtection="0"/>
    <xf numFmtId="0" fontId="51" fillId="0" borderId="0" applyNumberFormat="0" applyFill="0" applyBorder="0" applyAlignment="0" applyProtection="0"/>
    <xf numFmtId="0" fontId="22" fillId="0" borderId="0" applyNumberFormat="0" applyFill="0" applyBorder="0" applyAlignment="0" applyProtection="0"/>
    <xf numFmtId="0" fontId="51" fillId="0" borderId="0">
      <alignment vertical="top"/>
    </xf>
    <xf numFmtId="0" fontId="51"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51" fillId="0" borderId="0">
      <alignment vertical="top"/>
    </xf>
    <xf numFmtId="0" fontId="22" fillId="0" borderId="0">
      <alignment vertical="top"/>
    </xf>
    <xf numFmtId="0" fontId="53" fillId="0" borderId="0"/>
    <xf numFmtId="0" fontId="53"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2" fillId="0" borderId="0"/>
    <xf numFmtId="0" fontId="22" fillId="0" borderId="0"/>
    <xf numFmtId="0" fontId="22" fillId="0" borderId="0"/>
    <xf numFmtId="0" fontId="22" fillId="44" borderId="0"/>
    <xf numFmtId="0" fontId="68" fillId="54" borderId="0"/>
    <xf numFmtId="0" fontId="69" fillId="55" borderId="0"/>
    <xf numFmtId="0" fontId="70" fillId="56" borderId="0"/>
    <xf numFmtId="0" fontId="71" fillId="0" borderId="0"/>
    <xf numFmtId="0" fontId="72" fillId="0" borderId="0"/>
    <xf numFmtId="0" fontId="53" fillId="0" borderId="0"/>
    <xf numFmtId="0" fontId="6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9" fillId="0" borderId="0"/>
    <xf numFmtId="0" fontId="66" fillId="0" borderId="0"/>
    <xf numFmtId="0" fontId="22" fillId="0" borderId="0" applyFont="0" applyFill="0" applyBorder="0" applyAlignment="0" applyProtection="0"/>
    <xf numFmtId="0" fontId="22" fillId="0" borderId="0"/>
    <xf numFmtId="0" fontId="66" fillId="0" borderId="0"/>
    <xf numFmtId="0" fontId="66" fillId="0" borderId="0"/>
    <xf numFmtId="0" fontId="73" fillId="0" borderId="0" applyNumberFormat="0" applyFill="0" applyBorder="0" applyProtection="0">
      <alignment vertical="top"/>
    </xf>
    <xf numFmtId="0" fontId="74" fillId="0" borderId="26" applyNumberFormat="0" applyFill="0" applyAlignment="0" applyProtection="0"/>
    <xf numFmtId="0" fontId="75" fillId="0" borderId="27" applyNumberFormat="0" applyFill="0" applyProtection="0">
      <alignment horizontal="center"/>
    </xf>
    <xf numFmtId="0" fontId="75" fillId="0" borderId="27" applyNumberFormat="0" applyFill="0" applyProtection="0">
      <alignment horizontal="center"/>
    </xf>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75" fillId="0" borderId="0" applyNumberFormat="0" applyFill="0" applyBorder="0" applyProtection="0">
      <alignment horizontal="left"/>
    </xf>
    <xf numFmtId="0" fontId="75" fillId="0" borderId="0" applyNumberFormat="0" applyFill="0" applyBorder="0" applyProtection="0">
      <alignment horizontal="left"/>
    </xf>
    <xf numFmtId="0" fontId="76" fillId="0" borderId="0" applyNumberFormat="0" applyFill="0" applyBorder="0" applyProtection="0">
      <alignment horizontal="centerContinuous"/>
    </xf>
    <xf numFmtId="0" fontId="76" fillId="0" borderId="0" applyNumberFormat="0" applyFill="0" applyBorder="0" applyProtection="0">
      <alignment horizontal="centerContinuous"/>
    </xf>
    <xf numFmtId="0" fontId="74"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9" fillId="0" borderId="0"/>
    <xf numFmtId="0" fontId="53"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3" fillId="0" borderId="0"/>
    <xf numFmtId="0" fontId="53" fillId="0" borderId="0"/>
    <xf numFmtId="0" fontId="53" fillId="0" borderId="0"/>
    <xf numFmtId="178" fontId="40"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1" fillId="0" borderId="0">
      <alignment vertical="top"/>
    </xf>
    <xf numFmtId="0" fontId="22"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8" fillId="0" borderId="0" applyFill="0" applyBorder="0" applyAlignment="0" applyProtection="0"/>
    <xf numFmtId="0" fontId="53"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53" fillId="0" borderId="0" applyFill="0" applyBorder="0" applyAlignment="0" applyProtection="0"/>
    <xf numFmtId="0" fontId="48" fillId="0" borderId="0" applyFill="0" applyBorder="0" applyAlignment="0" applyProtection="0"/>
    <xf numFmtId="0" fontId="42" fillId="0" borderId="0"/>
    <xf numFmtId="0" fontId="42" fillId="0" borderId="0"/>
    <xf numFmtId="0" fontId="42" fillId="0" borderId="0"/>
    <xf numFmtId="0" fontId="77" fillId="0" borderId="0" applyNumberFormat="0" applyFill="0" applyBorder="0" applyAlignment="0" applyProtection="0">
      <alignment vertical="top"/>
      <protection locked="0"/>
    </xf>
    <xf numFmtId="178" fontId="22" fillId="0" borderId="0" applyFont="0" applyFill="0" applyBorder="0" applyAlignment="0" applyProtection="0"/>
    <xf numFmtId="178" fontId="22" fillId="0" borderId="0" applyFont="0" applyFill="0" applyBorder="0" applyAlignment="0" applyProtection="0"/>
    <xf numFmtId="220" fontId="78" fillId="0" borderId="29">
      <alignment horizontal="left" vertical="center"/>
    </xf>
    <xf numFmtId="9" fontId="22" fillId="57" borderId="0"/>
    <xf numFmtId="185" fontId="33" fillId="0" borderId="0" applyNumberFormat="0" applyFill="0" applyBorder="0" applyAlignment="0" applyProtection="0"/>
    <xf numFmtId="0" fontId="22" fillId="0" borderId="0"/>
    <xf numFmtId="178" fontId="22" fillId="0" borderId="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xf numFmtId="0" fontId="22" fillId="0" borderId="0"/>
    <xf numFmtId="221" fontId="22" fillId="0" borderId="0">
      <alignment horizontal="left"/>
    </xf>
    <xf numFmtId="222" fontId="22" fillId="0" borderId="0">
      <alignment horizontal="left"/>
    </xf>
    <xf numFmtId="223" fontId="82" fillId="0" borderId="0"/>
    <xf numFmtId="0" fontId="23" fillId="58"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61" borderId="0" applyNumberFormat="0" applyBorder="0" applyAlignment="0" applyProtection="0"/>
    <xf numFmtId="0" fontId="23" fillId="62" borderId="0" applyNumberFormat="0" applyBorder="0" applyAlignment="0" applyProtection="0"/>
    <xf numFmtId="0" fontId="23" fillId="63" borderId="0" applyNumberFormat="0" applyBorder="0" applyAlignment="0" applyProtection="0"/>
    <xf numFmtId="0" fontId="23" fillId="58" borderId="0" applyNumberFormat="0" applyBorder="0" applyAlignment="0" applyProtection="0"/>
    <xf numFmtId="0" fontId="1" fillId="15" borderId="0" applyNumberFormat="0" applyBorder="0" applyAlignment="0" applyProtection="0"/>
    <xf numFmtId="0" fontId="23" fillId="58" borderId="0" applyNumberFormat="0" applyBorder="0" applyAlignment="0" applyProtection="0"/>
    <xf numFmtId="0" fontId="23" fillId="59" borderId="0" applyNumberFormat="0" applyBorder="0" applyAlignment="0" applyProtection="0"/>
    <xf numFmtId="0" fontId="1" fillId="19"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1" fillId="23" borderId="0" applyNumberFormat="0" applyBorder="0" applyAlignment="0" applyProtection="0"/>
    <xf numFmtId="0" fontId="23" fillId="60" borderId="0" applyNumberFormat="0" applyBorder="0" applyAlignment="0" applyProtection="0"/>
    <xf numFmtId="0" fontId="23" fillId="61" borderId="0" applyNumberFormat="0" applyBorder="0" applyAlignment="0" applyProtection="0"/>
    <xf numFmtId="0" fontId="1" fillId="27" borderId="0" applyNumberFormat="0" applyBorder="0" applyAlignment="0" applyProtection="0"/>
    <xf numFmtId="0" fontId="23" fillId="61" borderId="0" applyNumberFormat="0" applyBorder="0" applyAlignment="0" applyProtection="0"/>
    <xf numFmtId="0" fontId="23" fillId="62" borderId="0" applyNumberFormat="0" applyBorder="0" applyAlignment="0" applyProtection="0"/>
    <xf numFmtId="0" fontId="1" fillId="31" borderId="0" applyNumberFormat="0" applyBorder="0" applyAlignment="0" applyProtection="0"/>
    <xf numFmtId="0" fontId="23" fillId="62" borderId="0" applyNumberFormat="0" applyBorder="0" applyAlignment="0" applyProtection="0"/>
    <xf numFmtId="0" fontId="23" fillId="63" borderId="0" applyNumberFormat="0" applyBorder="0" applyAlignment="0" applyProtection="0"/>
    <xf numFmtId="0" fontId="1" fillId="35" borderId="0" applyNumberFormat="0" applyBorder="0" applyAlignment="0" applyProtection="0"/>
    <xf numFmtId="0" fontId="23" fillId="63"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 fillId="59" borderId="0" applyNumberFormat="0" applyBorder="0" applyAlignment="0" applyProtection="0"/>
    <xf numFmtId="0" fontId="1" fillId="1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1" fillId="60" borderId="0" applyNumberFormat="0" applyBorder="0" applyAlignment="0" applyProtection="0"/>
    <xf numFmtId="0" fontId="1" fillId="23"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1" fillId="61" borderId="0" applyNumberFormat="0" applyBorder="0" applyAlignment="0" applyProtection="0"/>
    <xf numFmtId="0" fontId="1" fillId="27"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1" fillId="31"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1" fillId="35"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176" fontId="83" fillId="0" borderId="0"/>
    <xf numFmtId="0" fontId="83" fillId="0" borderId="0"/>
    <xf numFmtId="0" fontId="23" fillId="64" borderId="0" applyNumberFormat="0" applyBorder="0" applyAlignment="0" applyProtection="0"/>
    <xf numFmtId="0" fontId="23" fillId="65" borderId="0" applyNumberFormat="0" applyBorder="0" applyAlignment="0" applyProtection="0"/>
    <xf numFmtId="0" fontId="23" fillId="66" borderId="0" applyNumberFormat="0" applyBorder="0" applyAlignment="0" applyProtection="0"/>
    <xf numFmtId="0" fontId="23" fillId="61" borderId="0" applyNumberFormat="0" applyBorder="0" applyAlignment="0" applyProtection="0"/>
    <xf numFmtId="0" fontId="23" fillId="64" borderId="0" applyNumberFormat="0" applyBorder="0" applyAlignment="0" applyProtection="0"/>
    <xf numFmtId="0" fontId="23" fillId="67" borderId="0" applyNumberFormat="0" applyBorder="0" applyAlignment="0" applyProtection="0"/>
    <xf numFmtId="0" fontId="23" fillId="64" borderId="0" applyNumberFormat="0" applyBorder="0" applyAlignment="0" applyProtection="0"/>
    <xf numFmtId="0" fontId="1" fillId="16" borderId="0" applyNumberFormat="0" applyBorder="0" applyAlignment="0" applyProtection="0"/>
    <xf numFmtId="0" fontId="23" fillId="64" borderId="0" applyNumberFormat="0" applyBorder="0" applyAlignment="0" applyProtection="0"/>
    <xf numFmtId="0" fontId="23" fillId="65" borderId="0" applyNumberFormat="0" applyBorder="0" applyAlignment="0" applyProtection="0"/>
    <xf numFmtId="0" fontId="1" fillId="20" borderId="0" applyNumberFormat="0" applyBorder="0" applyAlignment="0" applyProtection="0"/>
    <xf numFmtId="0" fontId="23" fillId="65" borderId="0" applyNumberFormat="0" applyBorder="0" applyAlignment="0" applyProtection="0"/>
    <xf numFmtId="0" fontId="23" fillId="66" borderId="0" applyNumberFormat="0" applyBorder="0" applyAlignment="0" applyProtection="0"/>
    <xf numFmtId="0" fontId="1" fillId="24" borderId="0" applyNumberFormat="0" applyBorder="0" applyAlignment="0" applyProtection="0"/>
    <xf numFmtId="0" fontId="23" fillId="66" borderId="0" applyNumberFormat="0" applyBorder="0" applyAlignment="0" applyProtection="0"/>
    <xf numFmtId="0" fontId="23" fillId="61" borderId="0" applyNumberFormat="0" applyBorder="0" applyAlignment="0" applyProtection="0"/>
    <xf numFmtId="0" fontId="1" fillId="28" borderId="0" applyNumberFormat="0" applyBorder="0" applyAlignment="0" applyProtection="0"/>
    <xf numFmtId="0" fontId="23" fillId="61" borderId="0" applyNumberFormat="0" applyBorder="0" applyAlignment="0" applyProtection="0"/>
    <xf numFmtId="0" fontId="23" fillId="64" borderId="0" applyNumberFormat="0" applyBorder="0" applyAlignment="0" applyProtection="0"/>
    <xf numFmtId="0" fontId="1" fillId="32" borderId="0" applyNumberFormat="0" applyBorder="0" applyAlignment="0" applyProtection="0"/>
    <xf numFmtId="0" fontId="23" fillId="64" borderId="0" applyNumberFormat="0" applyBorder="0" applyAlignment="0" applyProtection="0"/>
    <xf numFmtId="0" fontId="23" fillId="67" borderId="0" applyNumberFormat="0" applyBorder="0" applyAlignment="0" applyProtection="0"/>
    <xf numFmtId="0" fontId="1" fillId="36" borderId="0" applyNumberFormat="0" applyBorder="0" applyAlignment="0" applyProtection="0"/>
    <xf numFmtId="0" fontId="23" fillId="67"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1" fillId="16"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1" fillId="20"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1" fillId="66" borderId="0" applyNumberFormat="0" applyBorder="0" applyAlignment="0" applyProtection="0"/>
    <xf numFmtId="0" fontId="1" fillId="24"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1" fillId="28"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1" fillId="32"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1" fillId="36"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21" fillId="17"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21" fillId="21"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84" fillId="66" borderId="0" applyNumberFormat="0" applyBorder="0" applyAlignment="0" applyProtection="0"/>
    <xf numFmtId="0" fontId="84" fillId="66" borderId="0" applyNumberFormat="0" applyBorder="0" applyAlignment="0" applyProtection="0"/>
    <xf numFmtId="0" fontId="21" fillId="66" borderId="0" applyNumberFormat="0" applyBorder="0" applyAlignment="0" applyProtection="0"/>
    <xf numFmtId="0" fontId="21" fillId="25" borderId="0" applyNumberFormat="0" applyBorder="0" applyAlignment="0" applyProtection="0"/>
    <xf numFmtId="0" fontId="84" fillId="66" borderId="0" applyNumberFormat="0" applyBorder="0" applyAlignment="0" applyProtection="0"/>
    <xf numFmtId="0" fontId="84" fillId="66"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21" fillId="69" borderId="0" applyNumberFormat="0" applyBorder="0" applyAlignment="0" applyProtection="0"/>
    <xf numFmtId="0" fontId="21" fillId="29"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21" fillId="33"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21" fillId="71" borderId="0" applyNumberFormat="0" applyBorder="0" applyAlignment="0" applyProtection="0"/>
    <xf numFmtId="0" fontId="21" fillId="37"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224" fontId="85" fillId="72" borderId="0" applyBorder="0" applyProtection="0"/>
    <xf numFmtId="225" fontId="53" fillId="0" borderId="0" applyFill="0" applyBorder="0" applyProtection="0">
      <alignment vertical="center"/>
    </xf>
    <xf numFmtId="178" fontId="22" fillId="0" borderId="0">
      <alignment horizontal="right"/>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226" fontId="86" fillId="73" borderId="0" applyBorder="0">
      <alignment horizontal="left" vertical="center"/>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0" fontId="33" fillId="0" borderId="0"/>
    <xf numFmtId="231" fontId="47" fillId="0" borderId="32"/>
    <xf numFmtId="0" fontId="87" fillId="74" borderId="0" applyNumberFormat="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78" fontId="88" fillId="0" borderId="0" applyFont="0" applyFill="0" applyBorder="0" applyAlignment="0" applyProtection="0">
      <alignment horizontal="right"/>
    </xf>
    <xf numFmtId="178" fontId="89" fillId="0" borderId="0" applyNumberFormat="0" applyFill="0" applyBorder="0" applyAlignment="0" applyProtection="0"/>
    <xf numFmtId="178" fontId="89" fillId="0" borderId="0" applyNumberFormat="0" applyFill="0" applyBorder="0" applyAlignment="0" applyProtection="0"/>
    <xf numFmtId="0" fontId="90" fillId="0" borderId="0" applyNumberFormat="0" applyFill="0" applyBorder="0" applyAlignment="0" applyProtection="0"/>
    <xf numFmtId="231" fontId="91" fillId="0" borderId="0">
      <alignment vertical="top"/>
    </xf>
    <xf numFmtId="232" fontId="92" fillId="0" borderId="33"/>
    <xf numFmtId="231" fontId="93" fillId="0" borderId="0">
      <alignment horizontal="left"/>
    </xf>
    <xf numFmtId="176" fontId="94" fillId="60" borderId="0" applyNumberFormat="0" applyBorder="0" applyAlignment="0" applyProtection="0"/>
    <xf numFmtId="0" fontId="94" fillId="60" borderId="0" applyNumberFormat="0" applyBorder="0"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233" fontId="22" fillId="0" borderId="0" applyFont="0" applyFill="0" applyBorder="0" applyAlignment="0" applyProtection="0"/>
    <xf numFmtId="233" fontId="22" fillId="0" borderId="0" applyFont="0" applyFill="0" applyBorder="0" applyAlignment="0" applyProtection="0"/>
    <xf numFmtId="49" fontId="95" fillId="0" borderId="0" applyFont="0" applyFill="0" applyBorder="0" applyAlignment="0" applyProtection="0">
      <alignment horizontal="left"/>
    </xf>
    <xf numFmtId="234" fontId="31" fillId="0" borderId="0" applyAlignment="0" applyProtection="0"/>
    <xf numFmtId="174" fontId="53" fillId="0" borderId="0" applyFill="0" applyBorder="0" applyAlignment="0" applyProtection="0"/>
    <xf numFmtId="49" fontId="53" fillId="0" borderId="0" applyNumberFormat="0" applyAlignment="0" applyProtection="0">
      <alignment horizontal="left"/>
    </xf>
    <xf numFmtId="49" fontId="96" fillId="0" borderId="35" applyNumberFormat="0" applyAlignment="0" applyProtection="0">
      <alignment horizontal="left" wrapText="1"/>
    </xf>
    <xf numFmtId="49" fontId="96" fillId="0" borderId="0" applyNumberFormat="0" applyAlignment="0" applyProtection="0">
      <alignment horizontal="left" wrapText="1"/>
    </xf>
    <xf numFmtId="49" fontId="97" fillId="0" borderId="0" applyAlignment="0" applyProtection="0">
      <alignment horizontal="left"/>
    </xf>
    <xf numFmtId="0" fontId="94" fillId="60" borderId="0" applyNumberFormat="0" applyBorder="0" applyAlignment="0" applyProtection="0"/>
    <xf numFmtId="0" fontId="94" fillId="60" borderId="0" applyNumberFormat="0" applyBorder="0" applyAlignment="0" applyProtection="0"/>
    <xf numFmtId="0" fontId="10" fillId="7" borderId="0" applyNumberFormat="0" applyBorder="0" applyAlignment="0" applyProtection="0"/>
    <xf numFmtId="0" fontId="94" fillId="60" borderId="0" applyNumberFormat="0" applyBorder="0" applyAlignment="0" applyProtection="0"/>
    <xf numFmtId="0" fontId="94" fillId="60" borderId="0" applyNumberFormat="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98" fillId="0" borderId="0" applyNumberFormat="0" applyFill="0" applyBorder="0" applyAlignment="0" applyProtection="0"/>
    <xf numFmtId="178" fontId="98" fillId="0" borderId="0" applyNumberFormat="0" applyFill="0" applyBorder="0" applyAlignment="0" applyProtection="0"/>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178" fontId="22" fillId="0" borderId="0" applyFill="0" applyBorder="0" applyAlignment="0"/>
    <xf numFmtId="0" fontId="22" fillId="0" borderId="0" applyFill="0" applyBorder="0" applyAlignment="0"/>
    <xf numFmtId="235" fontId="22" fillId="0" borderId="0" applyFill="0" applyBorder="0" applyAlignment="0"/>
    <xf numFmtId="235" fontId="22" fillId="0" borderId="0" applyFill="0" applyBorder="0" applyAlignment="0"/>
    <xf numFmtId="235"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237" fontId="99" fillId="0" borderId="0" applyFill="0" applyBorder="0" applyAlignment="0"/>
    <xf numFmtId="238" fontId="22" fillId="0" borderId="0" applyFill="0" applyBorder="0" applyAlignment="0"/>
    <xf numFmtId="238" fontId="22" fillId="0" borderId="0" applyFill="0" applyBorder="0" applyAlignment="0"/>
    <xf numFmtId="238" fontId="22" fillId="0" borderId="0" applyFill="0" applyBorder="0" applyAlignment="0"/>
    <xf numFmtId="239" fontId="99" fillId="0" borderId="0" applyFill="0" applyBorder="0" applyAlignment="0"/>
    <xf numFmtId="240" fontId="22" fillId="0" borderId="0" applyFill="0" applyBorder="0" applyAlignment="0"/>
    <xf numFmtId="240" fontId="22" fillId="0" borderId="0" applyFill="0" applyBorder="0" applyAlignment="0"/>
    <xf numFmtId="240" fontId="22" fillId="0" borderId="0" applyFill="0" applyBorder="0" applyAlignment="0"/>
    <xf numFmtId="241" fontId="99" fillId="0" borderId="0" applyFill="0" applyBorder="0" applyAlignment="0"/>
    <xf numFmtId="242" fontId="22" fillId="0" borderId="0" applyFill="0" applyBorder="0" applyAlignment="0"/>
    <xf numFmtId="242" fontId="22" fillId="0" borderId="0" applyFill="0" applyBorder="0" applyAlignment="0"/>
    <xf numFmtId="242" fontId="22" fillId="0" borderId="0" applyFill="0" applyBorder="0" applyAlignment="0"/>
    <xf numFmtId="168" fontId="40"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244" fontId="47" fillId="0" borderId="0" applyFill="0" applyBorder="0" applyAlignment="0"/>
    <xf numFmtId="245" fontId="22" fillId="0" borderId="0" applyFill="0" applyBorder="0" applyAlignment="0"/>
    <xf numFmtId="245" fontId="22" fillId="0" borderId="0" applyFill="0" applyBorder="0" applyAlignment="0"/>
    <xf numFmtId="245"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246" fontId="22" fillId="52" borderId="36" applyNumberFormat="0">
      <alignment vertical="center"/>
    </xf>
    <xf numFmtId="0" fontId="22" fillId="0" borderId="0"/>
    <xf numFmtId="0" fontId="22" fillId="0" borderId="0" applyBorder="0"/>
    <xf numFmtId="2" fontId="22" fillId="0" borderId="0"/>
    <xf numFmtId="247" fontId="22" fillId="0" borderId="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5" fillId="11" borderId="14" applyNumberFormat="0" applyAlignment="0" applyProtection="0"/>
    <xf numFmtId="0" fontId="15" fillId="11" borderId="14"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2" fontId="53" fillId="0" borderId="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7" fillId="12" borderId="17"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2" fillId="0" borderId="39" applyNumberFormat="0" applyFill="0" applyAlignment="0" applyProtection="0"/>
    <xf numFmtId="0" fontId="102" fillId="0" borderId="39" applyNumberFormat="0" applyFill="0" applyAlignment="0" applyProtection="0"/>
    <xf numFmtId="0" fontId="16" fillId="0" borderId="16" applyNumberFormat="0" applyFill="0" applyAlignment="0" applyProtection="0"/>
    <xf numFmtId="0" fontId="102" fillId="0" borderId="39" applyNumberFormat="0" applyFill="0" applyAlignment="0" applyProtection="0"/>
    <xf numFmtId="0" fontId="102" fillId="0" borderId="39" applyNumberFormat="0" applyFill="0" applyAlignment="0" applyProtection="0"/>
    <xf numFmtId="176"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176" fontId="102" fillId="0" borderId="39" applyNumberFormat="0" applyFill="0" applyAlignment="0" applyProtection="0"/>
    <xf numFmtId="0" fontId="102" fillId="0" borderId="39" applyNumberFormat="0" applyFill="0" applyAlignment="0" applyProtection="0"/>
    <xf numFmtId="0" fontId="53" fillId="77" borderId="0" applyNumberFormat="0" applyFont="0" applyFill="0" applyBorder="0" applyProtection="0">
      <alignment horizontal="center" vertical="center"/>
    </xf>
    <xf numFmtId="0" fontId="82" fillId="0" borderId="0" applyNumberFormat="0" applyFont="0" applyFill="0" applyBorder="0" applyProtection="0">
      <alignment horizontal="center" vertical="center" wrapText="1"/>
    </xf>
    <xf numFmtId="248" fontId="103" fillId="0" borderId="0" applyFill="0" applyBorder="0" applyProtection="0">
      <alignment horizontal="center" vertical="center"/>
    </xf>
    <xf numFmtId="248" fontId="103" fillId="0" borderId="0" applyFill="0" applyBorder="0" applyProtection="0">
      <alignment horizontal="center" vertical="center"/>
    </xf>
    <xf numFmtId="248" fontId="104" fillId="0" borderId="0" applyFill="0" applyBorder="0">
      <alignment horizontal="center" vertical="center"/>
    </xf>
    <xf numFmtId="248" fontId="104" fillId="45" borderId="40">
      <alignment horizontal="center" vertical="center"/>
      <protection locked="0"/>
    </xf>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178" fontId="53" fillId="0" borderId="0" applyNumberFormat="0" applyFill="0" applyBorder="0" applyAlignment="0" applyProtection="0"/>
    <xf numFmtId="178" fontId="105" fillId="0" borderId="41" applyNumberFormat="0" applyFill="0" applyBorder="0" applyAlignment="0" applyProtection="0">
      <alignment horizontal="center"/>
    </xf>
    <xf numFmtId="4" fontId="53" fillId="41" borderId="0" applyFont="0" applyBorder="0" applyAlignment="0" applyProtection="0">
      <alignment vertical="top"/>
    </xf>
    <xf numFmtId="249" fontId="22" fillId="0" borderId="0" applyFont="0" applyFill="0" applyBorder="0" applyAlignment="0" applyProtection="0"/>
    <xf numFmtId="249" fontId="22" fillId="0" borderId="0" applyFont="0" applyFill="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168" fontId="40" fillId="0" borderId="0" applyFont="0" applyFill="0" applyBorder="0" applyAlignment="0" applyProtection="0"/>
    <xf numFmtId="243" fontId="22" fillId="0" borderId="0" applyFont="0" applyFill="0" applyBorder="0" applyAlignment="0" applyProtection="0"/>
    <xf numFmtId="243" fontId="22" fillId="0" borderId="0" applyFont="0" applyFill="0" applyBorder="0" applyAlignment="0" applyProtection="0"/>
    <xf numFmtId="250" fontId="82" fillId="0" borderId="0" applyFont="0" applyFill="0" applyBorder="0" applyAlignment="0" applyProtection="0"/>
    <xf numFmtId="0" fontId="107" fillId="0" borderId="0" applyFont="0" applyFill="0" applyBorder="0" applyAlignment="0" applyProtection="0">
      <alignment horizontal="right"/>
    </xf>
    <xf numFmtId="251" fontId="22" fillId="0" borderId="2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3" fontId="22" fillId="0" borderId="0" applyFill="0" applyBorder="0" applyAlignment="0" applyProtection="0"/>
    <xf numFmtId="254" fontId="22" fillId="0" borderId="0" applyFont="0" applyFill="0" applyBorder="0" applyAlignment="0" applyProtection="0"/>
    <xf numFmtId="253" fontId="22" fillId="0" borderId="0" applyFill="0" applyBorder="0" applyAlignment="0" applyProtection="0"/>
    <xf numFmtId="255" fontId="22" fillId="0" borderId="0" applyFont="0" applyFill="0" applyBorder="0" applyAlignment="0" applyProtection="0"/>
    <xf numFmtId="253" fontId="22" fillId="0" borderId="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3" fontId="22" fillId="0" borderId="0" applyFill="0" applyBorder="0" applyAlignment="0" applyProtection="0"/>
    <xf numFmtId="254"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3" fontId="22" fillId="0" borderId="0" applyFill="0" applyBorder="0" applyAlignment="0" applyProtection="0"/>
    <xf numFmtId="169"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169" fontId="1"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7" fontId="22" fillId="0" borderId="0" applyFont="0" applyFill="0" applyBorder="0" applyAlignment="0" applyProtection="0"/>
    <xf numFmtId="257" fontId="22" fillId="0" borderId="0" applyFont="0" applyFill="0" applyBorder="0" applyAlignment="0" applyProtection="0"/>
    <xf numFmtId="253" fontId="22" fillId="0" borderId="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53" fontId="22" fillId="0" borderId="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3" fontId="22" fillId="0" borderId="0" applyFill="0" applyBorder="0" applyAlignment="0" applyProtection="0"/>
    <xf numFmtId="256"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2" fillId="0" borderId="0" applyFont="0" applyFill="0" applyBorder="0" applyAlignment="0" applyProtection="0"/>
    <xf numFmtId="256" fontId="22" fillId="0" borderId="0" applyFont="0" applyFill="0" applyBorder="0" applyAlignment="0" applyProtection="0"/>
    <xf numFmtId="259" fontId="22" fillId="0" borderId="0" applyFont="0" applyFill="0" applyBorder="0" applyAlignment="0" applyProtection="0"/>
    <xf numFmtId="169" fontId="22" fillId="0" borderId="0" applyFont="0" applyFill="0" applyBorder="0" applyAlignment="0" applyProtection="0"/>
    <xf numFmtId="256" fontId="22" fillId="0" borderId="0" applyFont="0" applyFill="0" applyBorder="0" applyAlignment="0" applyProtection="0"/>
    <xf numFmtId="169" fontId="1"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169" fontId="23" fillId="0" borderId="0" applyFont="0" applyFill="0" applyBorder="0" applyAlignment="0" applyProtection="0"/>
    <xf numFmtId="256" fontId="22" fillId="0" borderId="0" applyFont="0" applyFill="0" applyBorder="0" applyAlignment="0" applyProtection="0"/>
    <xf numFmtId="169" fontId="1"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169" fontId="1"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53" fontId="22" fillId="0" borderId="0" applyFill="0" applyBorder="0" applyAlignment="0" applyProtection="0"/>
    <xf numFmtId="169" fontId="22" fillId="0" borderId="0" applyFont="0" applyFill="0" applyBorder="0" applyAlignment="0" applyProtection="0"/>
    <xf numFmtId="253" fontId="22" fillId="0" borderId="0" applyFill="0" applyBorder="0" applyAlignment="0" applyProtection="0"/>
    <xf numFmtId="169" fontId="1"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6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253" fontId="22" fillId="0" borderId="0" applyFill="0" applyBorder="0" applyAlignment="0" applyProtection="0"/>
    <xf numFmtId="256" fontId="22" fillId="0" borderId="0" applyFont="0" applyFill="0" applyBorder="0" applyAlignment="0" applyProtection="0"/>
    <xf numFmtId="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0" fontId="107" fillId="0" borderId="0" applyFont="0" applyFill="0" applyBorder="0" applyAlignment="0" applyProtection="0">
      <alignment horizontal="right"/>
    </xf>
    <xf numFmtId="169" fontId="22" fillId="0" borderId="0" applyFont="0" applyFill="0" applyBorder="0" applyAlignment="0" applyProtection="0"/>
    <xf numFmtId="256" fontId="22" fillId="0" borderId="0" applyFont="0" applyFill="0" applyBorder="0" applyAlignment="0" applyProtection="0"/>
    <xf numFmtId="169" fontId="1" fillId="0" borderId="0" applyFont="0" applyFill="0" applyBorder="0" applyAlignment="0" applyProtection="0"/>
    <xf numFmtId="256" fontId="2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3" fontId="22" fillId="0" borderId="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61" fontId="22" fillId="0" borderId="0" applyFont="0" applyFill="0" applyBorder="0" applyAlignment="0" applyProtection="0"/>
    <xf numFmtId="261" fontId="22" fillId="0" borderId="0" applyFont="0" applyFill="0" applyBorder="0" applyAlignment="0" applyProtection="0"/>
    <xf numFmtId="261"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9" fontId="108" fillId="0" borderId="0" applyFont="0" applyFill="0" applyBorder="0" applyAlignment="0" applyProtection="0"/>
    <xf numFmtId="261" fontId="22" fillId="0" borderId="0" applyFont="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9" fontId="108"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169" fontId="22" fillId="0" borderId="0" applyFont="0" applyFill="0" applyBorder="0" applyAlignment="0" applyProtection="0"/>
    <xf numFmtId="169" fontId="109" fillId="0" borderId="0" applyFont="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9" fontId="110"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3" fontId="22" fillId="0" borderId="0" applyFill="0" applyBorder="0" applyAlignment="0" applyProtection="0"/>
    <xf numFmtId="178" fontId="22" fillId="0" borderId="0"/>
    <xf numFmtId="178" fontId="22" fillId="0" borderId="0"/>
    <xf numFmtId="3" fontId="22" fillId="0" borderId="0"/>
    <xf numFmtId="3" fontId="22" fillId="0" borderId="0"/>
    <xf numFmtId="3" fontId="22" fillId="0" borderId="0"/>
    <xf numFmtId="178" fontId="22" fillId="0" borderId="0"/>
    <xf numFmtId="178" fontId="22" fillId="0" borderId="0"/>
    <xf numFmtId="186" fontId="22" fillId="0" borderId="0"/>
    <xf numFmtId="262" fontId="111" fillId="0" borderId="0" applyFill="0" applyBorder="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4" fontId="113" fillId="0" borderId="0">
      <alignment horizontal="right"/>
    </xf>
    <xf numFmtId="2" fontId="22" fillId="0" borderId="0" applyFont="0" applyFill="0" applyBorder="0" applyAlignment="0" applyProtection="0"/>
    <xf numFmtId="2" fontId="22" fillId="0" borderId="0" applyFont="0" applyFill="0" applyBorder="0" applyAlignment="0" applyProtection="0"/>
    <xf numFmtId="186" fontId="22" fillId="0" borderId="0" applyFill="0" applyBorder="0" applyAlignment="0" applyProtection="0">
      <alignment horizontal="left"/>
    </xf>
    <xf numFmtId="0" fontId="40" fillId="0" borderId="43"/>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46" fontId="114" fillId="0" borderId="0" applyFill="0" applyBorder="0">
      <protection locked="0"/>
    </xf>
    <xf numFmtId="178" fontId="99" fillId="0" borderId="0" applyFont="0" applyFill="0" applyBorder="0" applyAlignment="0" applyProtection="0"/>
    <xf numFmtId="0" fontId="99" fillId="0" borderId="0" applyFont="0" applyFill="0" applyBorder="0" applyAlignment="0" applyProtection="0"/>
    <xf numFmtId="236" fontId="22" fillId="0" borderId="0" applyFont="0" applyFill="0" applyBorder="0" applyAlignment="0" applyProtection="0"/>
    <xf numFmtId="236" fontId="22" fillId="0" borderId="0" applyFont="0" applyFill="0" applyBorder="0" applyAlignment="0" applyProtection="0"/>
    <xf numFmtId="166" fontId="115" fillId="0" borderId="44">
      <protection locked="0"/>
    </xf>
    <xf numFmtId="266" fontId="22" fillId="0" borderId="0" applyFill="0" applyBorder="0"/>
    <xf numFmtId="266" fontId="22" fillId="0" borderId="0" applyFill="0" applyBorder="0"/>
    <xf numFmtId="266" fontId="114" fillId="0" borderId="0" applyFill="0" applyBorder="0">
      <protection locked="0"/>
    </xf>
    <xf numFmtId="266" fontId="22" fillId="0" borderId="0" applyFill="0" applyBorder="0"/>
    <xf numFmtId="0" fontId="107" fillId="0" borderId="0" applyFont="0" applyFill="0" applyBorder="0" applyAlignment="0" applyProtection="0">
      <alignment horizontal="right"/>
    </xf>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268" fontId="22" fillId="0" borderId="0" applyFont="0" applyFill="0" applyBorder="0" applyAlignment="0" applyProtection="0"/>
    <xf numFmtId="0" fontId="22" fillId="0" borderId="0" applyFont="0" applyFill="0" applyBorder="0" applyAlignment="0" applyProtection="0"/>
    <xf numFmtId="168" fontId="23"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68" fontId="22" fillId="0" borderId="0" applyFont="0" applyFill="0" applyBorder="0" applyAlignment="0" applyProtection="0"/>
    <xf numFmtId="0" fontId="107" fillId="0" borderId="0" applyFont="0" applyFill="0" applyBorder="0" applyAlignment="0" applyProtection="0">
      <alignment horizontal="right"/>
    </xf>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22" fillId="0" borderId="0" applyFont="0" applyFill="0" applyBorder="0" applyAlignment="0" applyProtection="0"/>
    <xf numFmtId="168" fontId="23"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168" fontId="116" fillId="0" borderId="0" applyFont="0" applyFill="0" applyBorder="0" applyAlignment="0" applyProtection="0"/>
    <xf numFmtId="168" fontId="116" fillId="0" borderId="0" applyFont="0" applyFill="0" applyBorder="0" applyAlignment="0" applyProtection="0"/>
    <xf numFmtId="168" fontId="116" fillId="0" borderId="0" applyFont="0" applyFill="0" applyBorder="0" applyAlignment="0" applyProtection="0"/>
    <xf numFmtId="269" fontId="22" fillId="0" borderId="0" applyFont="0" applyFill="0" applyBorder="0" applyAlignment="0" applyProtection="0"/>
    <xf numFmtId="269" fontId="22" fillId="0" borderId="0" applyFont="0" applyFill="0" applyBorder="0" applyAlignment="0" applyProtection="0"/>
    <xf numFmtId="270" fontId="22" fillId="0" borderId="0" applyFont="0" applyFill="0" applyBorder="0" applyAlignment="0" applyProtection="0"/>
    <xf numFmtId="270" fontId="22" fillId="0" borderId="0" applyFont="0" applyFill="0" applyBorder="0" applyAlignment="0" applyProtection="0"/>
    <xf numFmtId="166" fontId="40" fillId="0" borderId="0" applyFill="0" applyBorder="0">
      <alignment horizontal="right"/>
    </xf>
    <xf numFmtId="0" fontId="106" fillId="0" borderId="0"/>
    <xf numFmtId="271" fontId="117" fillId="0" borderId="0" applyNumberFormat="0">
      <alignment horizontal="right"/>
    </xf>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38" fontId="118" fillId="45" borderId="46"/>
    <xf numFmtId="15" fontId="87" fillId="0" borderId="0" applyFont="0" applyFill="0" applyBorder="0" applyAlignment="0" applyProtection="0">
      <protection locked="0"/>
    </xf>
    <xf numFmtId="15" fontId="22" fillId="0" borderId="0"/>
    <xf numFmtId="15" fontId="22" fillId="0" borderId="0"/>
    <xf numFmtId="0" fontId="107" fillId="0" borderId="0" applyFont="0" applyFill="0" applyBorder="0" applyAlignment="0" applyProtection="0"/>
    <xf numFmtId="14" fontId="62" fillId="0" borderId="0" applyFill="0" applyBorder="0" applyAlignment="0"/>
    <xf numFmtId="15" fontId="114" fillId="0" borderId="0" applyFill="0" applyBorder="0">
      <protection locked="0"/>
    </xf>
    <xf numFmtId="15" fontId="87" fillId="0" borderId="0" applyFont="0" applyFill="0" applyBorder="0" applyAlignment="0" applyProtection="0">
      <protection locked="0"/>
    </xf>
    <xf numFmtId="14" fontId="22" fillId="0" borderId="0"/>
    <xf numFmtId="14" fontId="22" fillId="0" borderId="0"/>
    <xf numFmtId="14" fontId="22" fillId="0" borderId="0"/>
    <xf numFmtId="272" fontId="87" fillId="0" borderId="0" applyFont="0" applyFill="0" applyBorder="0" applyAlignment="0" applyProtection="0">
      <alignment vertical="top"/>
    </xf>
    <xf numFmtId="273" fontId="114" fillId="0" borderId="0" applyFont="0" applyFill="0" applyBorder="0" applyAlignment="0" applyProtection="0"/>
    <xf numFmtId="0" fontId="22" fillId="0" borderId="0" applyFont="0" applyFill="0" applyBorder="0" applyProtection="0">
      <alignment vertical="top"/>
    </xf>
    <xf numFmtId="1" fontId="22" fillId="0" borderId="0" applyFill="0" applyBorder="0">
      <alignment horizontal="right"/>
    </xf>
    <xf numFmtId="1" fontId="22" fillId="0" borderId="0" applyFill="0" applyBorder="0">
      <alignment horizontal="right"/>
    </xf>
    <xf numFmtId="1" fontId="22" fillId="0" borderId="0" applyFill="0" applyBorder="0">
      <alignment horizontal="right"/>
    </xf>
    <xf numFmtId="2" fontId="22" fillId="0" borderId="0" applyFill="0" applyBorder="0">
      <alignment horizontal="right"/>
    </xf>
    <xf numFmtId="2" fontId="22" fillId="0" borderId="0" applyFill="0" applyBorder="0">
      <alignment horizontal="right"/>
    </xf>
    <xf numFmtId="2" fontId="114" fillId="0" borderId="0" applyFill="0" applyBorder="0">
      <protection locked="0"/>
    </xf>
    <xf numFmtId="2" fontId="22" fillId="0" borderId="0" applyFill="0" applyBorder="0">
      <alignment horizontal="right"/>
    </xf>
    <xf numFmtId="247" fontId="22" fillId="0" borderId="0" applyFill="0" applyBorder="0">
      <alignment horizontal="right"/>
    </xf>
    <xf numFmtId="247" fontId="22" fillId="0" borderId="0" applyFill="0" applyBorder="0">
      <alignment horizontal="right"/>
    </xf>
    <xf numFmtId="247" fontId="114" fillId="0" borderId="0" applyFill="0" applyBorder="0">
      <protection locked="0"/>
    </xf>
    <xf numFmtId="247" fontId="22" fillId="0" borderId="0" applyFill="0" applyBorder="0">
      <alignment horizontal="right"/>
    </xf>
    <xf numFmtId="37" fontId="119" fillId="79" borderId="47" applyNumberFormat="0" applyAlignment="0">
      <alignment horizontal="left"/>
    </xf>
    <xf numFmtId="0" fontId="53" fillId="77" borderId="0" applyNumberFormat="0" applyAlignment="0" applyProtection="0">
      <alignment vertical="top" wrapText="1"/>
    </xf>
    <xf numFmtId="38" fontId="63" fillId="0" borderId="0" applyFont="0" applyFill="0" applyBorder="0" applyAlignment="0" applyProtection="0"/>
    <xf numFmtId="40" fontId="63" fillId="0" borderId="0" applyFont="0" applyFill="0" applyBorder="0" applyAlignment="0" applyProtection="0"/>
    <xf numFmtId="178" fontId="22" fillId="0" borderId="0">
      <protection locked="0"/>
    </xf>
    <xf numFmtId="178" fontId="22" fillId="0" borderId="0"/>
    <xf numFmtId="0" fontId="107" fillId="0" borderId="48" applyNumberFormat="0" applyFont="0" applyFill="0" applyAlignment="0" applyProtection="0"/>
    <xf numFmtId="9" fontId="120" fillId="45" borderId="49">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178" fontId="22" fillId="0" borderId="0">
      <protection locked="0"/>
    </xf>
    <xf numFmtId="178" fontId="22" fillId="0" borderId="0">
      <protection locked="0"/>
    </xf>
    <xf numFmtId="178" fontId="122" fillId="0" borderId="0"/>
    <xf numFmtId="0" fontId="122" fillId="0" borderId="0"/>
    <xf numFmtId="178" fontId="98" fillId="0" borderId="0"/>
    <xf numFmtId="0" fontId="98" fillId="0" borderId="0"/>
    <xf numFmtId="0" fontId="123" fillId="0" borderId="0" applyNumberFormat="0" applyFill="0" applyBorder="0" applyAlignment="0" applyProtection="0"/>
    <xf numFmtId="0" fontId="123" fillId="0" borderId="0" applyNumberFormat="0" applyFill="0" applyBorder="0" applyAlignment="0" applyProtection="0"/>
    <xf numFmtId="0" fontId="9" fillId="0" borderId="0" applyNumberFormat="0" applyFill="0" applyBorder="0" applyAlignment="0" applyProtection="0"/>
    <xf numFmtId="0" fontId="123" fillId="0" borderId="0" applyNumberFormat="0" applyFill="0" applyBorder="0" applyAlignment="0" applyProtection="0"/>
    <xf numFmtId="0" fontId="53" fillId="0" borderId="0" applyFill="0" applyBorder="0" applyAlignment="0"/>
    <xf numFmtId="0" fontId="123" fillId="0" borderId="0" applyNumberFormat="0" applyFill="0" applyBorder="0" applyAlignment="0" applyProtection="0"/>
    <xf numFmtId="0" fontId="123" fillId="0" borderId="0" applyNumberFormat="0" applyFill="0" applyBorder="0" applyAlignment="0" applyProtection="0"/>
    <xf numFmtId="0" fontId="124" fillId="44" borderId="0" applyNumberFormat="0" applyAlignment="0">
      <alignment vertical="center"/>
    </xf>
    <xf numFmtId="0" fontId="84" fillId="80" borderId="0" applyNumberFormat="0" applyBorder="0" applyAlignment="0" applyProtection="0"/>
    <xf numFmtId="0" fontId="84" fillId="80" borderId="0" applyNumberFormat="0" applyBorder="0" applyAlignment="0" applyProtection="0"/>
    <xf numFmtId="0" fontId="21" fillId="14" borderId="0" applyNumberFormat="0" applyBorder="0" applyAlignment="0" applyProtection="0"/>
    <xf numFmtId="0" fontId="84" fillId="80" borderId="0" applyNumberFormat="0" applyBorder="0" applyAlignment="0" applyProtection="0"/>
    <xf numFmtId="0" fontId="84" fillId="80" borderId="0" applyNumberFormat="0" applyBorder="0" applyAlignment="0" applyProtection="0"/>
    <xf numFmtId="0" fontId="84" fillId="81" borderId="0" applyNumberFormat="0" applyBorder="0" applyAlignment="0" applyProtection="0"/>
    <xf numFmtId="0" fontId="84" fillId="81" borderId="0" applyNumberFormat="0" applyBorder="0" applyAlignment="0" applyProtection="0"/>
    <xf numFmtId="0" fontId="21" fillId="18" borderId="0" applyNumberFormat="0" applyBorder="0" applyAlignment="0" applyProtection="0"/>
    <xf numFmtId="0" fontId="84" fillId="81" borderId="0" applyNumberFormat="0" applyBorder="0" applyAlignment="0" applyProtection="0"/>
    <xf numFmtId="0" fontId="84" fillId="81" borderId="0" applyNumberFormat="0" applyBorder="0" applyAlignment="0" applyProtection="0"/>
    <xf numFmtId="0" fontId="84" fillId="82" borderId="0" applyNumberFormat="0" applyBorder="0" applyAlignment="0" applyProtection="0"/>
    <xf numFmtId="0" fontId="84" fillId="82" borderId="0" applyNumberFormat="0" applyBorder="0" applyAlignment="0" applyProtection="0"/>
    <xf numFmtId="0" fontId="21" fillId="22" borderId="0" applyNumberFormat="0" applyBorder="0" applyAlignment="0" applyProtection="0"/>
    <xf numFmtId="0" fontId="84" fillId="82" borderId="0" applyNumberFormat="0" applyBorder="0" applyAlignment="0" applyProtection="0"/>
    <xf numFmtId="0" fontId="84" fillId="82"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21" fillId="26"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21" fillId="30"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84" fillId="83" borderId="0" applyNumberFormat="0" applyBorder="0" applyAlignment="0" applyProtection="0"/>
    <xf numFmtId="0" fontId="84" fillId="83" borderId="0" applyNumberFormat="0" applyBorder="0" applyAlignment="0" applyProtection="0"/>
    <xf numFmtId="0" fontId="21" fillId="34" borderId="0" applyNumberFormat="0" applyBorder="0" applyAlignment="0" applyProtection="0"/>
    <xf numFmtId="0" fontId="84" fillId="83" borderId="0" applyNumberFormat="0" applyBorder="0" applyAlignment="0" applyProtection="0"/>
    <xf numFmtId="0" fontId="84" fillId="83" borderId="0" applyNumberFormat="0" applyBorder="0" applyAlignment="0" applyProtection="0"/>
    <xf numFmtId="168" fontId="40"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168" fontId="40"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244" fontId="47" fillId="0" borderId="0" applyFill="0" applyBorder="0" applyAlignment="0"/>
    <xf numFmtId="245" fontId="22" fillId="0" borderId="0" applyFill="0" applyBorder="0" applyAlignment="0"/>
    <xf numFmtId="245" fontId="22" fillId="0" borderId="0" applyFill="0" applyBorder="0" applyAlignment="0"/>
    <xf numFmtId="245"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0" fontId="125" fillId="63" borderId="37" applyNumberFormat="0" applyAlignment="0" applyProtection="0"/>
    <xf numFmtId="274" fontId="22" fillId="45" borderId="20" applyNumberFormat="0" applyFont="0" applyAlignment="0">
      <protection locked="0"/>
    </xf>
    <xf numFmtId="274" fontId="22" fillId="45" borderId="20" applyNumberFormat="0" applyFont="0" applyAlignment="0">
      <protection locked="0"/>
    </xf>
    <xf numFmtId="274" fontId="22" fillId="45" borderId="20" applyNumberFormat="0" applyFont="0" applyAlignment="0">
      <protection locked="0"/>
    </xf>
    <xf numFmtId="274" fontId="22" fillId="45" borderId="20" applyNumberFormat="0" applyFont="0" applyAlignment="0">
      <protection locked="0"/>
    </xf>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3" fillId="10" borderId="14" applyNumberFormat="0" applyAlignment="0" applyProtection="0"/>
    <xf numFmtId="0" fontId="13" fillId="10" borderId="14"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274" fontId="22" fillId="45" borderId="20" applyNumberFormat="0" applyFont="0" applyAlignment="0">
      <protection locked="0"/>
    </xf>
    <xf numFmtId="0" fontId="125" fillId="63" borderId="37" applyNumberFormat="0" applyAlignment="0" applyProtection="0"/>
    <xf numFmtId="274" fontId="22" fillId="45" borderId="20" applyNumberFormat="0" applyFont="0" applyAlignment="0">
      <protection locked="0"/>
    </xf>
    <xf numFmtId="0" fontId="125" fillId="63" borderId="37" applyNumberFormat="0" applyAlignment="0" applyProtection="0"/>
    <xf numFmtId="274" fontId="22" fillId="45" borderId="20" applyNumberFormat="0" applyFont="0" applyAlignment="0">
      <protection locked="0"/>
    </xf>
    <xf numFmtId="274" fontId="22" fillId="45" borderId="20" applyNumberFormat="0" applyFont="0" applyAlignment="0">
      <protection locked="0"/>
    </xf>
    <xf numFmtId="274" fontId="22" fillId="45" borderId="20" applyNumberFormat="0" applyFont="0" applyAlignment="0">
      <protection locked="0"/>
    </xf>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178" fontId="22" fillId="0" borderId="0"/>
    <xf numFmtId="0" fontId="22" fillId="0" borderId="0"/>
    <xf numFmtId="176" fontId="22" fillId="0" borderId="0"/>
    <xf numFmtId="0" fontId="22" fillId="0" borderId="0"/>
    <xf numFmtId="0" fontId="22" fillId="0" borderId="0"/>
    <xf numFmtId="176" fontId="22" fillId="0" borderId="0"/>
    <xf numFmtId="176" fontId="22" fillId="0" borderId="0"/>
    <xf numFmtId="275" fontId="53" fillId="0" borderId="0" applyFill="0" applyBorder="0" applyProtection="0">
      <alignment vertical="center"/>
    </xf>
    <xf numFmtId="176"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76"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76"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76" fontId="22" fillId="0" borderId="0" applyFont="0" applyFill="0" applyBorder="0" applyAlignment="0" applyProtection="0"/>
    <xf numFmtId="276" fontId="22" fillId="0" borderId="0" applyFont="0" applyFill="0" applyBorder="0" applyAlignment="0" applyProtection="0"/>
    <xf numFmtId="255" fontId="23" fillId="0" borderId="0" applyFont="0" applyFill="0" applyBorder="0" applyAlignment="0" applyProtection="0"/>
    <xf numFmtId="276" fontId="22" fillId="0" borderId="0" applyFont="0" applyFill="0" applyBorder="0" applyAlignment="0" applyProtection="0"/>
    <xf numFmtId="255" fontId="23" fillId="0" borderId="0" applyFont="0" applyFill="0" applyBorder="0" applyAlignment="0" applyProtection="0"/>
    <xf numFmtId="276" fontId="22" fillId="0" borderId="0" applyFont="0" applyFill="0" applyBorder="0" applyAlignment="0" applyProtection="0"/>
    <xf numFmtId="255" fontId="23" fillId="0" borderId="0" applyFont="0" applyFill="0" applyBorder="0" applyAlignment="0" applyProtection="0"/>
    <xf numFmtId="276" fontId="22"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76"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0" fontId="127" fillId="0" borderId="0"/>
    <xf numFmtId="0" fontId="22" fillId="0" borderId="0"/>
    <xf numFmtId="176"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277" fontId="33" fillId="0" borderId="0" applyFont="0" applyFill="0" applyBorder="0" applyAlignment="0" applyProtection="0"/>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278" fontId="62" fillId="0" borderId="0" applyFont="0" applyFill="0" applyBorder="0" applyAlignment="0" applyProtection="0">
      <alignment horizontal="right"/>
    </xf>
    <xf numFmtId="278" fontId="62" fillId="0" borderId="0" applyFont="0" applyFill="0" applyBorder="0" applyAlignment="0" applyProtection="0">
      <alignment horizontal="right"/>
    </xf>
    <xf numFmtId="279" fontId="33" fillId="0" borderId="0"/>
    <xf numFmtId="178" fontId="22" fillId="0" borderId="0" applyFont="0" applyFill="0" applyBorder="0" applyAlignment="0" applyProtection="0"/>
    <xf numFmtId="178" fontId="22" fillId="0" borderId="0" applyFont="0" applyFill="0" applyBorder="0" applyAlignment="0" applyProtection="0"/>
    <xf numFmtId="0" fontId="128" fillId="0" borderId="0" applyNumberFormat="0" applyAlignment="0">
      <alignment vertical="center"/>
    </xf>
    <xf numFmtId="2" fontId="22" fillId="0" borderId="0" applyFont="0" applyFill="0" applyBorder="0" applyAlignment="0" applyProtection="0"/>
    <xf numFmtId="2" fontId="22" fillId="0" borderId="0" applyFont="0" applyFill="0" applyBorder="0" applyAlignment="0" applyProtection="0"/>
    <xf numFmtId="178" fontId="22" fillId="0" borderId="0">
      <protection locked="0"/>
    </xf>
    <xf numFmtId="3" fontId="22" fillId="0" borderId="0" applyFont="0" applyFill="0" applyBorder="0" applyAlignment="0" applyProtection="0"/>
    <xf numFmtId="280" fontId="40" fillId="0" borderId="0" applyFill="0" applyBorder="0">
      <alignment horizontal="right"/>
    </xf>
    <xf numFmtId="281" fontId="40" fillId="0" borderId="0" applyFill="0" applyBorder="0">
      <alignment horizontal="right"/>
    </xf>
    <xf numFmtId="282" fontId="40" fillId="0" borderId="0" applyFill="0" applyBorder="0">
      <alignment horizontal="right"/>
    </xf>
    <xf numFmtId="283" fontId="129" fillId="0" borderId="0">
      <protection locked="0"/>
    </xf>
    <xf numFmtId="0" fontId="130" fillId="0" borderId="0" applyFill="0" applyBorder="0" applyProtection="0">
      <alignment horizontal="left"/>
    </xf>
    <xf numFmtId="178" fontId="131" fillId="0" borderId="0" applyNumberFormat="0" applyFill="0" applyBorder="0" applyAlignment="0" applyProtection="0"/>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74" fontId="87" fillId="0" borderId="0" applyNumberFormat="0" applyFill="0" applyBorder="0" applyAlignment="0" applyProtection="0"/>
    <xf numFmtId="1" fontId="22" fillId="0" borderId="0" applyFont="0" applyFill="0" applyBorder="0" applyAlignment="0" applyProtection="0"/>
    <xf numFmtId="1" fontId="22" fillId="0" borderId="0" applyFont="0" applyFill="0" applyBorder="0" applyAlignment="0" applyProtection="0"/>
    <xf numFmtId="10" fontId="22" fillId="51" borderId="0" applyNumberFormat="0" applyFont="0" applyBorder="0" applyAlignment="0"/>
    <xf numFmtId="0" fontId="53" fillId="0" borderId="0"/>
    <xf numFmtId="186" fontId="132" fillId="84" borderId="0" applyNumberFormat="0" applyBorder="0" applyProtection="0">
      <alignment vertical="center"/>
    </xf>
    <xf numFmtId="0" fontId="133" fillId="0" borderId="0" applyNumberFormat="0" applyFill="0" applyBorder="0" applyAlignment="0" applyProtection="0"/>
    <xf numFmtId="38" fontId="53" fillId="44" borderId="0" applyNumberFormat="0" applyBorder="0" applyAlignment="0" applyProtection="0"/>
    <xf numFmtId="0" fontId="107" fillId="0" borderId="0" applyFont="0" applyFill="0" applyBorder="0" applyAlignment="0" applyProtection="0">
      <alignment horizontal="right"/>
    </xf>
    <xf numFmtId="284" fontId="134" fillId="85" borderId="51" applyNumberFormat="0">
      <alignment horizontal="center"/>
    </xf>
    <xf numFmtId="285" fontId="22" fillId="0" borderId="0" applyNumberFormat="0" applyFill="0" applyBorder="0" applyProtection="0">
      <alignment horizontal="right"/>
    </xf>
    <xf numFmtId="0" fontId="135" fillId="0" borderId="0" applyProtection="0">
      <alignment horizontal="right"/>
    </xf>
    <xf numFmtId="178" fontId="98" fillId="0" borderId="52" applyNumberFormat="0" applyAlignment="0" applyProtection="0">
      <alignment horizontal="left" vertical="center"/>
    </xf>
    <xf numFmtId="0" fontId="98" fillId="0" borderId="52" applyNumberFormat="0" applyAlignment="0" applyProtection="0">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136" fillId="0" borderId="0">
      <alignment horizontal="center"/>
    </xf>
    <xf numFmtId="178" fontId="136" fillId="0" borderId="0">
      <alignment horizontal="center"/>
    </xf>
    <xf numFmtId="0" fontId="122" fillId="0" borderId="0"/>
    <xf numFmtId="0" fontId="137" fillId="0" borderId="54" applyNumberFormat="0" applyFill="0" applyAlignment="0" applyProtection="0"/>
    <xf numFmtId="178" fontId="98" fillId="0" borderId="0"/>
    <xf numFmtId="0" fontId="98" fillId="0" borderId="0"/>
    <xf numFmtId="0" fontId="138" fillId="0" borderId="55" applyNumberFormat="0" applyFill="0" applyAlignment="0" applyProtection="0"/>
    <xf numFmtId="3" fontId="139" fillId="0" borderId="0"/>
    <xf numFmtId="3" fontId="139" fillId="0" borderId="0"/>
    <xf numFmtId="0" fontId="123" fillId="0" borderId="56" applyNumberFormat="0" applyFill="0" applyAlignment="0" applyProtection="0"/>
    <xf numFmtId="0" fontId="140" fillId="86" borderId="0"/>
    <xf numFmtId="0" fontId="141" fillId="0" borderId="0" applyNumberFormat="0" applyFill="0" applyBorder="0" applyAlignment="0" applyProtection="0"/>
    <xf numFmtId="0" fontId="142" fillId="0" borderId="0" applyNumberFormat="0" applyFill="0" applyBorder="0" applyAlignment="0" applyProtection="0"/>
    <xf numFmtId="0" fontId="143" fillId="0" borderId="0"/>
    <xf numFmtId="178" fontId="144" fillId="0" borderId="0"/>
    <xf numFmtId="0" fontId="144" fillId="0" borderId="0"/>
    <xf numFmtId="0" fontId="145" fillId="0" borderId="0">
      <alignment horizontal="left"/>
    </xf>
    <xf numFmtId="186" fontId="139" fillId="0" borderId="0" applyProtection="0"/>
    <xf numFmtId="0" fontId="146" fillId="0" borderId="0">
      <alignment vertical="center"/>
    </xf>
    <xf numFmtId="0" fontId="146" fillId="0" borderId="0"/>
    <xf numFmtId="0" fontId="147" fillId="0" borderId="0"/>
    <xf numFmtId="286" fontId="68" fillId="0" borderId="0" applyAlignment="0">
      <alignment horizontal="right"/>
      <protection hidden="1"/>
    </xf>
    <xf numFmtId="0" fontId="1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178" fontId="150" fillId="0" borderId="0" applyNumberFormat="0" applyFill="0" applyBorder="0" applyAlignment="0" applyProtection="0">
      <alignment vertical="top"/>
      <protection locked="0"/>
    </xf>
    <xf numFmtId="0" fontId="151" fillId="0" borderId="0" applyNumberFormat="0" applyFill="0" applyBorder="0" applyAlignment="0" applyProtection="0"/>
    <xf numFmtId="287" fontId="22" fillId="0" borderId="57" applyFill="0" applyBorder="0">
      <alignment horizontal="right"/>
    </xf>
    <xf numFmtId="0" fontId="149"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52" fillId="59" borderId="0" applyNumberFormat="0" applyBorder="0" applyAlignment="0" applyProtection="0"/>
    <xf numFmtId="0" fontId="152" fillId="59" borderId="0" applyNumberFormat="0" applyBorder="0" applyAlignment="0" applyProtection="0"/>
    <xf numFmtId="0" fontId="11" fillId="8"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288" fontId="82" fillId="51" borderId="0">
      <alignment horizontal="center"/>
    </xf>
    <xf numFmtId="174" fontId="22" fillId="44" borderId="0">
      <protection locked="0"/>
    </xf>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3" fontId="22" fillId="44" borderId="0">
      <alignment horizontal="right"/>
      <protection locked="0"/>
    </xf>
    <xf numFmtId="289" fontId="22" fillId="44" borderId="0" applyBorder="0">
      <alignment horizontal="right"/>
      <protection locked="0"/>
    </xf>
    <xf numFmtId="0" fontId="128" fillId="45" borderId="40" applyNumberFormat="0">
      <alignment vertical="center"/>
      <protection locked="0"/>
    </xf>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176"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176" fontId="125" fillId="63" borderId="37" applyNumberFormat="0" applyAlignment="0" applyProtection="0"/>
    <xf numFmtId="176" fontId="125" fillId="63" borderId="37" applyNumberFormat="0" applyAlignment="0" applyProtection="0"/>
    <xf numFmtId="0" fontId="125" fillId="63" borderId="37" applyNumberFormat="0" applyAlignment="0" applyProtection="0"/>
    <xf numFmtId="176" fontId="125" fillId="63" borderId="37" applyNumberFormat="0" applyAlignment="0" applyProtection="0"/>
    <xf numFmtId="176"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178" fontId="38" fillId="0" borderId="0" applyNumberFormat="0" applyFill="0" applyBorder="0" applyAlignment="0" applyProtection="0"/>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290" fontId="22" fillId="87" borderId="0">
      <alignment vertical="center"/>
    </xf>
    <xf numFmtId="290" fontId="22" fillId="45" borderId="0">
      <alignment vertical="center"/>
    </xf>
    <xf numFmtId="178" fontId="87" fillId="0" borderId="0" applyNumberFormat="0" applyFill="0" applyBorder="0" applyAlignment="0">
      <protection locked="0"/>
    </xf>
    <xf numFmtId="1" fontId="53" fillId="0" borderId="0"/>
    <xf numFmtId="291" fontId="112" fillId="0" borderId="0">
      <alignment vertical="center"/>
    </xf>
    <xf numFmtId="291" fontId="112" fillId="0" borderId="0">
      <alignment vertical="center"/>
    </xf>
    <xf numFmtId="291" fontId="112" fillId="0" borderId="0">
      <alignment vertical="center"/>
    </xf>
    <xf numFmtId="291" fontId="112" fillId="0" borderId="0">
      <alignment vertical="center"/>
    </xf>
    <xf numFmtId="0" fontId="112" fillId="0" borderId="0" applyNumberFormat="0">
      <alignment vertical="center"/>
    </xf>
    <xf numFmtId="292" fontId="22" fillId="0" borderId="0">
      <alignment horizontal="right" vertical="center"/>
    </xf>
    <xf numFmtId="0" fontId="145" fillId="57" borderId="59" applyNumberFormat="0">
      <alignment vertical="center"/>
    </xf>
    <xf numFmtId="0" fontId="145" fillId="57" borderId="59" applyNumberFormat="0">
      <alignment vertical="center"/>
    </xf>
    <xf numFmtId="0" fontId="145" fillId="57" borderId="59" applyNumberFormat="0">
      <alignment vertical="center"/>
    </xf>
    <xf numFmtId="212" fontId="22" fillId="0" borderId="0" applyFont="0" applyFill="0" applyBorder="0" applyAlignment="0" applyProtection="0"/>
    <xf numFmtId="293" fontId="22" fillId="0" borderId="0" applyFont="0" applyFill="0" applyBorder="0" applyAlignment="0" applyProtection="0"/>
    <xf numFmtId="38" fontId="154" fillId="0" borderId="0"/>
    <xf numFmtId="38" fontId="155" fillId="0" borderId="0"/>
    <xf numFmtId="38" fontId="156" fillId="0" borderId="0"/>
    <xf numFmtId="38" fontId="39" fillId="0" borderId="0"/>
    <xf numFmtId="0" fontId="157" fillId="0" borderId="0"/>
    <xf numFmtId="0" fontId="157" fillId="0" borderId="0"/>
    <xf numFmtId="0" fontId="36" fillId="77" borderId="0" applyFill="0" applyBorder="0">
      <alignment wrapText="1"/>
    </xf>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178" fontId="159" fillId="0" borderId="0" applyNumberFormat="0" applyFill="0" applyBorder="0" applyAlignment="0" applyProtection="0">
      <alignment vertical="top"/>
      <protection locked="0"/>
    </xf>
    <xf numFmtId="178"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178" fontId="160" fillId="0" borderId="0" applyNumberFormat="0" applyFill="0" applyBorder="0" applyAlignment="0" applyProtection="0">
      <alignment vertical="top"/>
      <protection locked="0"/>
    </xf>
    <xf numFmtId="178"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246" fontId="161" fillId="0" borderId="46" applyNumberFormat="0" applyFont="0" applyFill="0" applyAlignment="0">
      <alignment horizontal="left" vertical="center"/>
    </xf>
    <xf numFmtId="178" fontId="162" fillId="0" borderId="0"/>
    <xf numFmtId="168" fontId="40"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168" fontId="40"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244" fontId="47" fillId="0" borderId="0" applyFill="0" applyBorder="0" applyAlignment="0"/>
    <xf numFmtId="245" fontId="22" fillId="0" borderId="0" applyFill="0" applyBorder="0" applyAlignment="0"/>
    <xf numFmtId="245" fontId="22" fillId="0" borderId="0" applyFill="0" applyBorder="0" applyAlignment="0"/>
    <xf numFmtId="245"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15" fontId="40" fillId="0" borderId="0" applyFill="0" applyBorder="0">
      <alignment horizontal="right"/>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0" fontId="164" fillId="0" borderId="0" applyNumberFormat="0" applyFill="0" applyBorder="0" applyAlignment="0" applyProtection="0">
      <alignment horizontal="right"/>
    </xf>
    <xf numFmtId="9" fontId="165" fillId="43" borderId="61" applyNumberFormat="0">
      <alignment horizontal="center"/>
    </xf>
    <xf numFmtId="295" fontId="145" fillId="0" borderId="0" applyFill="0" applyBorder="0" applyProtection="0"/>
    <xf numFmtId="296" fontId="63"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13"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259" fontId="23"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259" fontId="23"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3"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99"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99"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99" fontId="22" fillId="0" borderId="0" applyFont="0" applyFill="0" applyBorder="0" applyAlignment="0" applyProtection="0"/>
    <xf numFmtId="260" fontId="22" fillId="0" borderId="0" applyFont="0" applyFill="0" applyBorder="0" applyAlignment="0" applyProtection="0"/>
    <xf numFmtId="299"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99"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99"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99"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99"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300" fontId="22" fillId="0" borderId="0" applyFont="0" applyFill="0" applyBorder="0" applyAlignment="0" applyProtection="0"/>
    <xf numFmtId="26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298" fontId="22" fillId="0" borderId="0" applyFont="0" applyFill="0" applyBorder="0" applyAlignment="0" applyProtection="0"/>
    <xf numFmtId="259"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98" fontId="22" fillId="0" borderId="0" applyFont="0" applyFill="0" applyBorder="0" applyAlignment="0" applyProtection="0"/>
    <xf numFmtId="260" fontId="22" fillId="0" borderId="0" applyFont="0" applyFill="0" applyBorder="0" applyAlignment="0" applyProtection="0"/>
    <xf numFmtId="259" fontId="53"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30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300" fontId="22"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300" fontId="22"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56" fontId="23" fillId="0" borderId="0" applyFont="0" applyFill="0" applyBorder="0" applyAlignment="0" applyProtection="0"/>
    <xf numFmtId="300" fontId="22"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1"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301"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301"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9" fontId="23"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169" fontId="1"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166"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66"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66"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66"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66"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166" fillId="0" borderId="0" applyFont="0" applyFill="0" applyBorder="0" applyAlignment="0" applyProtection="0"/>
    <xf numFmtId="256" fontId="166"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166" fillId="0" borderId="0" applyFont="0" applyFill="0" applyBorder="0" applyAlignment="0" applyProtection="0"/>
    <xf numFmtId="259"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2" fillId="0" borderId="0" applyFont="0" applyFill="0" applyBorder="0" applyAlignment="0" applyProtection="0"/>
    <xf numFmtId="299"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99"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99"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99" fontId="22" fillId="0" borderId="0" applyFont="0" applyFill="0" applyBorder="0" applyAlignment="0" applyProtection="0"/>
    <xf numFmtId="259"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302" fontId="40" fillId="0" borderId="0" applyFill="0" applyBorder="0">
      <alignment horizontal="right"/>
    </xf>
    <xf numFmtId="0" fontId="167" fillId="0" borderId="0" applyNumberFormat="0" applyFill="0" applyBorder="0">
      <alignment horizontal="center" vertical="center"/>
    </xf>
    <xf numFmtId="303" fontId="22"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5" fontId="108" fillId="0" borderId="0" applyFont="0" applyFill="0" applyBorder="0" applyAlignment="0" applyProtection="0"/>
    <xf numFmtId="304" fontId="22" fillId="0" borderId="0" applyFont="0" applyFill="0" applyBorder="0" applyAlignment="0" applyProtection="0"/>
    <xf numFmtId="306" fontId="22"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255" fontId="23" fillId="0" borderId="0" applyFont="0" applyFill="0" applyBorder="0" applyAlignment="0" applyProtection="0"/>
    <xf numFmtId="307"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307"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307" fontId="23"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255"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9" fontId="22" fillId="0" borderId="0"/>
    <xf numFmtId="0" fontId="22" fillId="0" borderId="0" applyFont="0" applyFill="0" applyBorder="0" applyAlignment="0" applyProtection="0"/>
    <xf numFmtId="0" fontId="22" fillId="0" borderId="0" applyFont="0" applyFill="0" applyBorder="0" applyAlignment="0" applyProtection="0"/>
    <xf numFmtId="310" fontId="22" fillId="0" borderId="0" applyFont="0" applyFill="0" applyBorder="0" applyAlignment="0" applyProtection="0"/>
    <xf numFmtId="311" fontId="22" fillId="0" borderId="0" applyFont="0" applyFill="0" applyBorder="0" applyAlignment="0" applyProtection="0"/>
    <xf numFmtId="311" fontId="22" fillId="0" borderId="0" applyFont="0" applyFill="0" applyBorder="0" applyAlignment="0" applyProtection="0"/>
    <xf numFmtId="0" fontId="107" fillId="0" borderId="0" applyFont="0" applyFill="0" applyBorder="0" applyAlignment="0" applyProtection="0">
      <alignment horizontal="right"/>
    </xf>
    <xf numFmtId="312" fontId="22" fillId="0" borderId="0" applyFont="0" applyFill="0" applyBorder="0" applyAlignment="0" applyProtection="0"/>
    <xf numFmtId="313" fontId="22" fillId="0" borderId="0" applyFont="0" applyFill="0" applyBorder="0" applyAlignment="0" applyProtection="0"/>
    <xf numFmtId="314" fontId="22" fillId="0" borderId="0" applyFont="0" applyFill="0" applyBorder="0" applyAlignment="0" applyProtection="0"/>
    <xf numFmtId="0" fontId="168" fillId="52" borderId="62" applyNumberFormat="0" applyFont="0" applyFill="0" applyAlignment="0" applyProtection="0">
      <alignment vertical="center"/>
      <protection locked="0"/>
    </xf>
    <xf numFmtId="315" fontId="169" fillId="0" borderId="0" applyBorder="0">
      <alignment horizontal="centerContinuous" vertical="center"/>
    </xf>
    <xf numFmtId="182" fontId="169" fillId="0" borderId="63">
      <alignment vertical="center"/>
    </xf>
    <xf numFmtId="316" fontId="169" fillId="0" borderId="0" applyBorder="0">
      <alignment horizontal="centerContinuous" vertical="center"/>
    </xf>
    <xf numFmtId="176"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176"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2" fillId="9"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1" fillId="0" borderId="0">
      <alignment vertical="center"/>
    </xf>
    <xf numFmtId="37" fontId="22" fillId="0" borderId="0"/>
    <xf numFmtId="37" fontId="172" fillId="0" borderId="0"/>
    <xf numFmtId="176" fontId="173" fillId="0" borderId="0"/>
    <xf numFmtId="0" fontId="47" fillId="0" borderId="0"/>
    <xf numFmtId="0" fontId="173" fillId="0" borderId="0"/>
    <xf numFmtId="0" fontId="173" fillId="0" borderId="0"/>
    <xf numFmtId="0" fontId="173" fillId="0" borderId="0"/>
    <xf numFmtId="176" fontId="173" fillId="0" borderId="0"/>
    <xf numFmtId="0" fontId="173" fillId="0" borderId="0"/>
    <xf numFmtId="317" fontId="174" fillId="0" borderId="0"/>
    <xf numFmtId="176" fontId="22" fillId="0" borderId="0"/>
    <xf numFmtId="176" fontId="22" fillId="0" borderId="0"/>
    <xf numFmtId="291" fontId="174" fillId="0" borderId="0"/>
    <xf numFmtId="291" fontId="174" fillId="0" borderId="0"/>
    <xf numFmtId="318" fontId="22" fillId="0" borderId="0"/>
    <xf numFmtId="318" fontId="22" fillId="0" borderId="0"/>
    <xf numFmtId="319" fontId="113" fillId="0" borderId="0"/>
    <xf numFmtId="176" fontId="22" fillId="0" borderId="0" applyFont="0" applyFill="0" applyBorder="0" applyAlignment="0" applyProtection="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37" fontId="22" fillId="0" borderId="0"/>
    <xf numFmtId="0" fontId="1" fillId="0" borderId="0"/>
    <xf numFmtId="0" fontId="22" fillId="0" borderId="0"/>
    <xf numFmtId="0" fontId="1" fillId="0" borderId="0"/>
    <xf numFmtId="321"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0" fontId="22" fillId="0" borderId="0" applyFont="0" applyFill="0" applyBorder="0" applyAlignment="0" applyProtection="0"/>
    <xf numFmtId="321" fontId="22" fillId="0" borderId="0"/>
    <xf numFmtId="176"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37" fontId="22" fillId="0" borderId="0"/>
    <xf numFmtId="0" fontId="1" fillId="0" borderId="0"/>
    <xf numFmtId="0" fontId="22" fillId="0" borderId="0" applyFont="0" applyFill="0" applyBorder="0" applyAlignment="0" applyProtection="0"/>
    <xf numFmtId="0" fontId="22" fillId="0" borderId="0" applyFont="0" applyFill="0" applyBorder="0" applyAlignment="0" applyProtection="0"/>
    <xf numFmtId="37"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applyFont="0" applyFill="0" applyBorder="0" applyAlignment="0" applyProtection="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321" fontId="22" fillId="0" borderId="0"/>
    <xf numFmtId="321" fontId="22" fillId="0" borderId="0"/>
    <xf numFmtId="321" fontId="22" fillId="0" borderId="0"/>
    <xf numFmtId="0" fontId="1" fillId="0" borderId="0"/>
    <xf numFmtId="321" fontId="22" fillId="0" borderId="0"/>
    <xf numFmtId="321" fontId="22" fillId="0" borderId="0"/>
    <xf numFmtId="321" fontId="22" fillId="0" borderId="0"/>
    <xf numFmtId="321" fontId="22" fillId="0" borderId="0"/>
    <xf numFmtId="321" fontId="22" fillId="0" borderId="0"/>
    <xf numFmtId="176" fontId="22" fillId="0" borderId="0" applyNumberFormat="0" applyFont="0" applyFill="0" applyBorder="0" applyAlignment="0" applyProtection="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75"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ont="0" applyFill="0" applyBorder="0" applyAlignment="0" applyProtection="0"/>
    <xf numFmtId="0" fontId="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1" fillId="0" borderId="0"/>
    <xf numFmtId="176" fontId="22" fillId="0" borderId="0" applyNumberFormat="0" applyFont="0" applyFill="0" applyBorder="0" applyAlignment="0" applyProtection="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53" fillId="0" borderId="0"/>
    <xf numFmtId="0" fontId="53" fillId="0" borderId="0"/>
    <xf numFmtId="0" fontId="53" fillId="0" borderId="0"/>
    <xf numFmtId="0" fontId="53" fillId="0" borderId="0"/>
    <xf numFmtId="0" fontId="53" fillId="0" borderId="0"/>
    <xf numFmtId="0" fontId="53" fillId="0" borderId="0"/>
    <xf numFmtId="0" fontId="1" fillId="0" borderId="0"/>
    <xf numFmtId="321" fontId="22" fillId="0" borderId="0"/>
    <xf numFmtId="0" fontId="1" fillId="0" borderId="0"/>
    <xf numFmtId="0" fontId="1" fillId="0" borderId="0"/>
    <xf numFmtId="0" fontId="1" fillId="0" borderId="0"/>
    <xf numFmtId="176" fontId="176"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76"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7" fontId="22" fillId="0" borderId="0"/>
    <xf numFmtId="0" fontId="1" fillId="0" borderId="0"/>
    <xf numFmtId="321" fontId="1" fillId="0" borderId="0"/>
    <xf numFmtId="0" fontId="1" fillId="0" borderId="0"/>
    <xf numFmtId="321" fontId="1" fillId="0" borderId="0"/>
    <xf numFmtId="321" fontId="1" fillId="0" borderId="0"/>
    <xf numFmtId="321"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7" fontId="22" fillId="0" borderId="0"/>
    <xf numFmtId="0" fontId="1" fillId="0" borderId="0"/>
    <xf numFmtId="321" fontId="1" fillId="0" borderId="0"/>
    <xf numFmtId="0" fontId="1" fillId="0" borderId="0"/>
    <xf numFmtId="321" fontId="1" fillId="0" borderId="0"/>
    <xf numFmtId="321" fontId="1" fillId="0" borderId="0"/>
    <xf numFmtId="321" fontId="1" fillId="0" borderId="0"/>
    <xf numFmtId="37" fontId="22"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321" fontId="22"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321"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76"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NumberFormat="0" applyFont="0" applyFill="0" applyBorder="0" applyAlignment="0" applyProtection="0">
      <alignment vertical="top"/>
    </xf>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7" fillId="0" borderId="0" applyAlignment="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37" fontId="22" fillId="0" borderId="0"/>
    <xf numFmtId="0" fontId="1" fillId="0" borderId="0"/>
    <xf numFmtId="0" fontId="1" fillId="0" borderId="0"/>
    <xf numFmtId="321"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1" fontId="22" fillId="0" borderId="0"/>
    <xf numFmtId="37" fontId="22" fillId="0" borderId="0"/>
    <xf numFmtId="0" fontId="1" fillId="0" borderId="0"/>
    <xf numFmtId="0" fontId="1" fillId="0" borderId="0"/>
    <xf numFmtId="321" fontId="22" fillId="0" borderId="0"/>
    <xf numFmtId="37"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37" fontId="22" fillId="0" borderId="0"/>
    <xf numFmtId="0" fontId="1" fillId="0" borderId="0"/>
    <xf numFmtId="0" fontId="1" fillId="0" borderId="0"/>
    <xf numFmtId="321"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37" fontId="22" fillId="0" borderId="0"/>
    <xf numFmtId="0" fontId="1" fillId="0" borderId="0"/>
    <xf numFmtId="0" fontId="1" fillId="0" borderId="0"/>
    <xf numFmtId="321" fontId="22" fillId="0" borderId="0"/>
    <xf numFmtId="37"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321" fontId="22"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321"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176" fontId="22" fillId="0" borderId="0"/>
    <xf numFmtId="176" fontId="22" fillId="0" borderId="0"/>
    <xf numFmtId="0" fontId="1" fillId="0" borderId="0"/>
    <xf numFmtId="322" fontId="22" fillId="0" borderId="0"/>
    <xf numFmtId="322" fontId="22" fillId="0" borderId="0"/>
    <xf numFmtId="322" fontId="22" fillId="0" borderId="0"/>
    <xf numFmtId="322" fontId="22" fillId="0" borderId="0"/>
    <xf numFmtId="322" fontId="22" fillId="0" borderId="0"/>
    <xf numFmtId="0" fontId="22" fillId="0" borderId="0"/>
    <xf numFmtId="0" fontId="23" fillId="0" borderId="0"/>
    <xf numFmtId="0" fontId="1" fillId="0" borderId="0"/>
    <xf numFmtId="0" fontId="1" fillId="0" borderId="0"/>
    <xf numFmtId="0" fontId="1" fillId="0" borderId="0"/>
    <xf numFmtId="0" fontId="1" fillId="0" borderId="0"/>
    <xf numFmtId="0" fontId="23" fillId="0" borderId="0"/>
    <xf numFmtId="0" fontId="1"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176"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22" fillId="0" borderId="0"/>
    <xf numFmtId="0" fontId="116"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53"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53" fillId="0" borderId="0"/>
    <xf numFmtId="0" fontId="179" fillId="0" borderId="0"/>
    <xf numFmtId="0" fontId="22" fillId="0" borderId="0"/>
    <xf numFmtId="37" fontId="22" fillId="0" borderId="0"/>
    <xf numFmtId="0" fontId="22" fillId="0" borderId="0"/>
    <xf numFmtId="176" fontId="1" fillId="0" borderId="0"/>
    <xf numFmtId="0" fontId="1" fillId="0" borderId="0"/>
    <xf numFmtId="0" fontId="1" fillId="0" borderId="0"/>
    <xf numFmtId="0" fontId="1" fillId="0" borderId="0"/>
    <xf numFmtId="176"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37"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321"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1" fillId="0" borderId="0"/>
    <xf numFmtId="0" fontId="1" fillId="0" borderId="0"/>
    <xf numFmtId="0" fontId="22" fillId="0" borderId="0"/>
    <xf numFmtId="321" fontId="1"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37" fontId="22" fillId="0" borderId="0"/>
    <xf numFmtId="0" fontId="22" fillId="0" borderId="0"/>
    <xf numFmtId="0" fontId="22" fillId="0" borderId="0"/>
    <xf numFmtId="0" fontId="1" fillId="0" borderId="0"/>
    <xf numFmtId="0" fontId="1" fillId="0" borderId="0"/>
    <xf numFmtId="0" fontId="1" fillId="0" borderId="0"/>
    <xf numFmtId="37"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321" fontId="1" fillId="0" borderId="0"/>
    <xf numFmtId="0" fontId="22" fillId="0" borderId="0"/>
    <xf numFmtId="0" fontId="22"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7" fontId="22" fillId="0" borderId="0"/>
    <xf numFmtId="0" fontId="1" fillId="0" borderId="0"/>
    <xf numFmtId="321" fontId="1" fillId="0" borderId="0"/>
    <xf numFmtId="0" fontId="1" fillId="0" borderId="0"/>
    <xf numFmtId="0" fontId="22" fillId="0" borderId="0"/>
    <xf numFmtId="321" fontId="1" fillId="0" borderId="0"/>
    <xf numFmtId="321"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22" fillId="0" borderId="0"/>
    <xf numFmtId="0" fontId="1" fillId="0" borderId="0"/>
    <xf numFmtId="0" fontId="1" fillId="0" borderId="0"/>
    <xf numFmtId="0" fontId="1" fillId="0" borderId="0"/>
    <xf numFmtId="321" fontId="1" fillId="0" borderId="0"/>
    <xf numFmtId="37" fontId="22" fillId="0" borderId="0"/>
    <xf numFmtId="0" fontId="1" fillId="0" borderId="0"/>
    <xf numFmtId="321" fontId="1" fillId="0" borderId="0"/>
    <xf numFmtId="0" fontId="1" fillId="0" borderId="0"/>
    <xf numFmtId="0" fontId="22" fillId="0" borderId="0"/>
    <xf numFmtId="321" fontId="1" fillId="0" borderId="0"/>
    <xf numFmtId="37" fontId="22" fillId="0" borderId="0"/>
    <xf numFmtId="0" fontId="1" fillId="0" borderId="0"/>
    <xf numFmtId="176" fontId="1" fillId="0" borderId="0"/>
    <xf numFmtId="0" fontId="1" fillId="0" borderId="0"/>
    <xf numFmtId="176" fontId="22" fillId="0" borderId="0"/>
    <xf numFmtId="0" fontId="1" fillId="0" borderId="0"/>
    <xf numFmtId="0" fontId="1" fillId="0" borderId="0"/>
    <xf numFmtId="0" fontId="1" fillId="0" borderId="0"/>
    <xf numFmtId="37" fontId="22" fillId="0" borderId="0"/>
    <xf numFmtId="0" fontId="1" fillId="0" borderId="0"/>
    <xf numFmtId="0" fontId="1" fillId="0" borderId="0"/>
    <xf numFmtId="0" fontId="22"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21"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176" fontId="22" fillId="0" borderId="0"/>
    <xf numFmtId="0" fontId="1" fillId="0" borderId="0"/>
    <xf numFmtId="37" fontId="22" fillId="0" borderId="0"/>
    <xf numFmtId="0" fontId="1" fillId="0" borderId="0"/>
    <xf numFmtId="0" fontId="1" fillId="0" borderId="0"/>
    <xf numFmtId="0" fontId="1" fillId="0" borderId="0"/>
    <xf numFmtId="0" fontId="178" fillId="0" borderId="0"/>
    <xf numFmtId="37" fontId="22" fillId="0" borderId="0"/>
    <xf numFmtId="0" fontId="1" fillId="0" borderId="0"/>
    <xf numFmtId="0" fontId="178" fillId="0" borderId="0"/>
    <xf numFmtId="0" fontId="178" fillId="0" borderId="0"/>
    <xf numFmtId="0" fontId="178" fillId="0" borderId="0"/>
    <xf numFmtId="0" fontId="178" fillId="0" borderId="0"/>
    <xf numFmtId="0" fontId="178" fillId="0" borderId="0"/>
    <xf numFmtId="0" fontId="22" fillId="0" borderId="0"/>
    <xf numFmtId="0" fontId="178" fillId="0" borderId="0"/>
    <xf numFmtId="0" fontId="1" fillId="0" borderId="0"/>
    <xf numFmtId="0" fontId="22" fillId="0" borderId="0"/>
    <xf numFmtId="0" fontId="22" fillId="0" borderId="0"/>
    <xf numFmtId="0" fontId="22" fillId="0" borderId="0"/>
    <xf numFmtId="0"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321" fontId="1" fillId="0" borderId="0"/>
    <xf numFmtId="321" fontId="1" fillId="0" borderId="0"/>
    <xf numFmtId="321" fontId="1" fillId="0" borderId="0"/>
    <xf numFmtId="0" fontId="22" fillId="0" borderId="0"/>
    <xf numFmtId="37" fontId="22" fillId="0" borderId="0"/>
    <xf numFmtId="321" fontId="1" fillId="0" borderId="0"/>
    <xf numFmtId="176" fontId="22" fillId="0" borderId="0"/>
    <xf numFmtId="0" fontId="1" fillId="0" borderId="0"/>
    <xf numFmtId="0" fontId="22" fillId="0" borderId="0"/>
    <xf numFmtId="178" fontId="22" fillId="0" borderId="0"/>
    <xf numFmtId="0" fontId="22" fillId="0" borderId="0"/>
    <xf numFmtId="178" fontId="22" fillId="0" borderId="0"/>
    <xf numFmtId="0" fontId="22" fillId="0" borderId="0"/>
    <xf numFmtId="178" fontId="22" fillId="0" borderId="0"/>
    <xf numFmtId="0" fontId="22" fillId="0" borderId="0"/>
    <xf numFmtId="178" fontId="22" fillId="0" borderId="0"/>
    <xf numFmtId="0" fontId="22" fillId="0" borderId="0"/>
    <xf numFmtId="37"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22" fillId="0" borderId="0"/>
    <xf numFmtId="0" fontId="1" fillId="0" borderId="0"/>
    <xf numFmtId="321" fontId="1" fillId="0" borderId="0"/>
    <xf numFmtId="0" fontId="1" fillId="0" borderId="0"/>
    <xf numFmtId="0" fontId="22" fillId="0" borderId="0"/>
    <xf numFmtId="321" fontId="1" fillId="0" borderId="0"/>
    <xf numFmtId="321"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176"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321" fontId="22" fillId="0" borderId="0"/>
    <xf numFmtId="321" fontId="22" fillId="0" borderId="0"/>
    <xf numFmtId="321" fontId="22" fillId="0" borderId="0"/>
    <xf numFmtId="0" fontId="1" fillId="0" borderId="0"/>
    <xf numFmtId="0" fontId="1" fillId="0" borderId="0"/>
    <xf numFmtId="0" fontId="1" fillId="0" borderId="0"/>
    <xf numFmtId="321" fontId="22" fillId="0" borderId="0"/>
    <xf numFmtId="321" fontId="22" fillId="0" borderId="0"/>
    <xf numFmtId="0" fontId="1" fillId="0" borderId="0"/>
    <xf numFmtId="0" fontId="1" fillId="0" borderId="0"/>
    <xf numFmtId="321" fontId="22" fillId="0" borderId="0"/>
    <xf numFmtId="321" fontId="22" fillId="0" borderId="0"/>
    <xf numFmtId="0" fontId="1" fillId="0" borderId="0"/>
    <xf numFmtId="37" fontId="22" fillId="0" borderId="0"/>
    <xf numFmtId="321" fontId="22" fillId="0" borderId="0"/>
    <xf numFmtId="321" fontId="22" fillId="0" borderId="0"/>
    <xf numFmtId="37" fontId="22" fillId="0" borderId="0"/>
    <xf numFmtId="37"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3" fontId="1" fillId="0" borderId="0"/>
    <xf numFmtId="323" fontId="1" fillId="0" borderId="0"/>
    <xf numFmtId="323" fontId="1" fillId="0" borderId="0"/>
    <xf numFmtId="323" fontId="1" fillId="0" borderId="0"/>
    <xf numFmtId="23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applyNumberFormat="0" applyFill="0" applyBorder="0" applyAlignment="0" applyProtection="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321"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22" fillId="0" borderId="0"/>
    <xf numFmtId="0" fontId="22" fillId="0" borderId="0" applyNumberFormat="0" applyFont="0" applyFill="0" applyBorder="0" applyAlignment="0" applyProtection="0">
      <alignment vertical="top"/>
    </xf>
    <xf numFmtId="0" fontId="176" fillId="0" borderId="0"/>
    <xf numFmtId="0" fontId="22" fillId="0" borderId="0"/>
    <xf numFmtId="0" fontId="22" fillId="0" borderId="0"/>
    <xf numFmtId="0" fontId="176" fillId="0" borderId="0"/>
    <xf numFmtId="0" fontId="22" fillId="0" borderId="0"/>
    <xf numFmtId="0" fontId="22" fillId="0" borderId="0"/>
    <xf numFmtId="0" fontId="17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22" fillId="0" borderId="0"/>
    <xf numFmtId="0" fontId="22" fillId="0" borderId="0" applyNumberFormat="0" applyFont="0" applyFill="0" applyBorder="0" applyAlignment="0" applyProtection="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7"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76"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76" fillId="0" borderId="0"/>
    <xf numFmtId="321" fontId="1" fillId="0" borderId="0"/>
    <xf numFmtId="321" fontId="1" fillId="0" borderId="0"/>
    <xf numFmtId="321" fontId="1" fillId="0" borderId="0"/>
    <xf numFmtId="0" fontId="22" fillId="0" borderId="0">
      <alignment vertical="center"/>
    </xf>
    <xf numFmtId="321" fontId="1" fillId="0" borderId="0"/>
    <xf numFmtId="321" fontId="1" fillId="0" borderId="0"/>
    <xf numFmtId="321" fontId="1" fillId="0" borderId="0"/>
    <xf numFmtId="0" fontId="1" fillId="0" borderId="0"/>
    <xf numFmtId="0" fontId="1" fillId="0" borderId="0"/>
    <xf numFmtId="0" fontId="176" fillId="0" borderId="0"/>
    <xf numFmtId="321" fontId="1" fillId="0" borderId="0"/>
    <xf numFmtId="321" fontId="1" fillId="0" borderId="0"/>
    <xf numFmtId="321" fontId="1" fillId="0" borderId="0"/>
    <xf numFmtId="0" fontId="22" fillId="0" borderId="0">
      <alignment vertical="center"/>
    </xf>
    <xf numFmtId="321" fontId="1" fillId="0" borderId="0"/>
    <xf numFmtId="321" fontId="1" fillId="0" borderId="0"/>
    <xf numFmtId="321" fontId="1" fillId="0" borderId="0"/>
    <xf numFmtId="0" fontId="1" fillId="0" borderId="0"/>
    <xf numFmtId="0" fontId="1" fillId="0" borderId="0"/>
    <xf numFmtId="0" fontId="176" fillId="0" borderId="0"/>
    <xf numFmtId="321" fontId="1" fillId="0" borderId="0"/>
    <xf numFmtId="321" fontId="1" fillId="0" borderId="0"/>
    <xf numFmtId="321" fontId="1" fillId="0" borderId="0"/>
    <xf numFmtId="0" fontId="22" fillId="0" borderId="0">
      <alignment vertical="center"/>
    </xf>
    <xf numFmtId="321" fontId="1" fillId="0" borderId="0"/>
    <xf numFmtId="321" fontId="1" fillId="0" borderId="0"/>
    <xf numFmtId="321" fontId="1" fillId="0" borderId="0"/>
    <xf numFmtId="0" fontId="176" fillId="0" borderId="0"/>
    <xf numFmtId="0" fontId="176" fillId="0" borderId="0"/>
    <xf numFmtId="0" fontId="22" fillId="0" borderId="0">
      <alignment vertical="center"/>
    </xf>
    <xf numFmtId="321" fontId="1" fillId="0" borderId="0"/>
    <xf numFmtId="321" fontId="1" fillId="0" borderId="0"/>
    <xf numFmtId="0" fontId="176" fillId="0" borderId="0"/>
    <xf numFmtId="176" fontId="1" fillId="0" borderId="0"/>
    <xf numFmtId="0" fontId="176" fillId="0" borderId="0"/>
    <xf numFmtId="0" fontId="176" fillId="0" borderId="0"/>
    <xf numFmtId="0" fontId="15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6" fillId="0" borderId="0"/>
    <xf numFmtId="0" fontId="22" fillId="0" borderId="0"/>
    <xf numFmtId="0" fontId="22" fillId="0" borderId="0"/>
    <xf numFmtId="0" fontId="22" fillId="0" borderId="0" applyFill="0" applyBorder="0" applyAlignment="0" applyProtection="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0" fontId="22" fillId="0" borderId="0"/>
    <xf numFmtId="321" fontId="1" fillId="0" borderId="0"/>
    <xf numFmtId="321" fontId="1" fillId="0" borderId="0"/>
    <xf numFmtId="321" fontId="1" fillId="0" borderId="0"/>
    <xf numFmtId="321" fontId="1" fillId="0" borderId="0"/>
    <xf numFmtId="0" fontId="22" fillId="0" borderId="0"/>
    <xf numFmtId="0" fontId="22" fillId="0" borderId="0"/>
    <xf numFmtId="321" fontId="1" fillId="0" borderId="0"/>
    <xf numFmtId="0" fontId="22"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22" fillId="0" borderId="0">
      <alignment vertical="center"/>
    </xf>
    <xf numFmtId="0" fontId="1" fillId="0" borderId="0"/>
    <xf numFmtId="0"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 fillId="0" borderId="0"/>
    <xf numFmtId="0" fontId="1" fillId="0" borderId="0"/>
    <xf numFmtId="0" fontId="176"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76" fillId="0" borderId="0"/>
    <xf numFmtId="321" fontId="1" fillId="0" borderId="0"/>
    <xf numFmtId="321" fontId="1" fillId="0" borderId="0"/>
    <xf numFmtId="321" fontId="1" fillId="0" borderId="0"/>
    <xf numFmtId="321" fontId="1" fillId="0" borderId="0"/>
    <xf numFmtId="0" fontId="176" fillId="0" borderId="0"/>
    <xf numFmtId="321" fontId="1" fillId="0" borderId="0"/>
    <xf numFmtId="0" fontId="176" fillId="0" borderId="0"/>
    <xf numFmtId="321" fontId="1" fillId="0" borderId="0"/>
    <xf numFmtId="0" fontId="176" fillId="0" borderId="0"/>
    <xf numFmtId="321" fontId="1" fillId="0" borderId="0"/>
    <xf numFmtId="0" fontId="176" fillId="0" borderId="0"/>
    <xf numFmtId="0" fontId="22" fillId="0" borderId="0"/>
    <xf numFmtId="321" fontId="1" fillId="0" borderId="0"/>
    <xf numFmtId="0" fontId="22" fillId="0" borderId="0"/>
    <xf numFmtId="0" fontId="22" fillId="0" borderId="0"/>
    <xf numFmtId="321" fontId="1" fillId="0" borderId="0"/>
    <xf numFmtId="0" fontId="22" fillId="0" borderId="0"/>
    <xf numFmtId="0" fontId="22" fillId="0" borderId="0"/>
    <xf numFmtId="0" fontId="180" fillId="0" borderId="0"/>
    <xf numFmtId="0" fontId="22" fillId="0" borderId="0"/>
    <xf numFmtId="0" fontId="22" fillId="0" borderId="0"/>
    <xf numFmtId="0" fontId="22" fillId="0" borderId="0"/>
    <xf numFmtId="0" fontId="1" fillId="0" borderId="0"/>
    <xf numFmtId="0" fontId="1" fillId="0" borderId="0"/>
    <xf numFmtId="0" fontId="180" fillId="0" borderId="0"/>
    <xf numFmtId="176"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176" fontId="1" fillId="0" borderId="0"/>
    <xf numFmtId="0" fontId="176" fillId="0" borderId="0"/>
    <xf numFmtId="0" fontId="176" fillId="0" borderId="0"/>
    <xf numFmtId="0" fontId="176" fillId="0" borderId="0"/>
    <xf numFmtId="0" fontId="176" fillId="0" borderId="0"/>
    <xf numFmtId="0" fontId="176" fillId="0" borderId="0"/>
    <xf numFmtId="0" fontId="22" fillId="0" borderId="0"/>
    <xf numFmtId="0" fontId="22" fillId="0" borderId="0"/>
    <xf numFmtId="0" fontId="176"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176"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176"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176"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22" fillId="0" borderId="0"/>
    <xf numFmtId="0" fontId="1" fillId="0" borderId="0"/>
    <xf numFmtId="0" fontId="22" fillId="0" borderId="0"/>
    <xf numFmtId="0" fontId="176" fillId="0" borderId="0"/>
    <xf numFmtId="0" fontId="22" fillId="0" borderId="0"/>
    <xf numFmtId="176"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22" fillId="0" borderId="0"/>
    <xf numFmtId="321" fontId="22" fillId="0" borderId="0"/>
    <xf numFmtId="0" fontId="22" fillId="0" borderId="0"/>
    <xf numFmtId="176" fontId="22" fillId="0" borderId="0"/>
    <xf numFmtId="0" fontId="1" fillId="0" borderId="0"/>
    <xf numFmtId="0" fontId="1" fillId="0" borderId="0"/>
    <xf numFmtId="0" fontId="1" fillId="0" borderId="0"/>
    <xf numFmtId="321" fontId="22" fillId="0" borderId="0"/>
    <xf numFmtId="0" fontId="175" fillId="0" borderId="0"/>
    <xf numFmtId="0" fontId="1" fillId="0" borderId="0"/>
    <xf numFmtId="0" fontId="1" fillId="0" borderId="0"/>
    <xf numFmtId="321" fontId="22" fillId="0" borderId="0"/>
    <xf numFmtId="0" fontId="175"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78"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78"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22" fillId="0" borderId="0" applyNumberFormat="0" applyFill="0" applyBorder="0" applyAlignment="0" applyProtection="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22" fillId="0" borderId="0"/>
    <xf numFmtId="321" fontId="22" fillId="0" borderId="0"/>
    <xf numFmtId="0" fontId="178" fillId="0" borderId="0"/>
    <xf numFmtId="0" fontId="108" fillId="0" borderId="0"/>
    <xf numFmtId="0" fontId="108"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321" fontId="1" fillId="0" borderId="0"/>
    <xf numFmtId="0" fontId="22" fillId="0" borderId="0"/>
    <xf numFmtId="0" fontId="1" fillId="0" borderId="0"/>
    <xf numFmtId="321" fontId="1" fillId="0" borderId="0"/>
    <xf numFmtId="0" fontId="22"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176"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0" fontId="22" fillId="0" borderId="0"/>
    <xf numFmtId="176" fontId="22" fillId="0" borderId="0"/>
    <xf numFmtId="0"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321" fontId="1" fillId="0" borderId="0"/>
    <xf numFmtId="321" fontId="1"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37" fontId="22" fillId="0" borderId="0"/>
    <xf numFmtId="0" fontId="22"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7"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78"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78"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78" fillId="0" borderId="0"/>
    <xf numFmtId="321" fontId="1" fillId="0" borderId="0"/>
    <xf numFmtId="321" fontId="1" fillId="0" borderId="0"/>
    <xf numFmtId="321" fontId="1" fillId="0" borderId="0"/>
    <xf numFmtId="0" fontId="181" fillId="0" borderId="0"/>
    <xf numFmtId="321" fontId="1"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1" fillId="0" borderId="0"/>
    <xf numFmtId="0" fontId="1" fillId="0" borderId="0"/>
    <xf numFmtId="0" fontId="1" fillId="0" borderId="0"/>
    <xf numFmtId="0" fontId="1" fillId="0" borderId="0"/>
    <xf numFmtId="0"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53" fillId="0" borderId="0"/>
    <xf numFmtId="176" fontId="181" fillId="0" borderId="0"/>
    <xf numFmtId="0" fontId="1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22" fillId="0" borderId="0"/>
    <xf numFmtId="0" fontId="1" fillId="0" borderId="0"/>
    <xf numFmtId="0" fontId="18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81" fillId="0" borderId="0"/>
    <xf numFmtId="0" fontId="1" fillId="0" borderId="0"/>
    <xf numFmtId="0" fontId="22" fillId="0" borderId="0"/>
    <xf numFmtId="0" fontId="181" fillId="0" borderId="0"/>
    <xf numFmtId="0" fontId="22" fillId="0" borderId="0"/>
    <xf numFmtId="0" fontId="22" fillId="0" borderId="0"/>
    <xf numFmtId="0" fontId="22" fillId="0" borderId="0"/>
    <xf numFmtId="0" fontId="22"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37" fontId="22" fillId="0" borderId="0"/>
    <xf numFmtId="37" fontId="22" fillId="0" borderId="0"/>
    <xf numFmtId="0" fontId="1" fillId="0" borderId="0"/>
    <xf numFmtId="37" fontId="22" fillId="0" borderId="0"/>
    <xf numFmtId="37" fontId="22" fillId="0" borderId="0"/>
    <xf numFmtId="37" fontId="22" fillId="0" borderId="0"/>
    <xf numFmtId="37" fontId="22" fillId="0" borderId="0"/>
    <xf numFmtId="37" fontId="22"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37" fontId="22" fillId="0" borderId="0"/>
    <xf numFmtId="0" fontId="178"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78"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7"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7" fontId="22" fillId="0" borderId="0"/>
    <xf numFmtId="321" fontId="1" fillId="0" borderId="0"/>
    <xf numFmtId="321" fontId="1" fillId="0" borderId="0"/>
    <xf numFmtId="321" fontId="1" fillId="0" borderId="0"/>
    <xf numFmtId="37" fontId="22" fillId="0" borderId="0"/>
    <xf numFmtId="37" fontId="22"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321" fontId="1" fillId="0" borderId="0"/>
    <xf numFmtId="321" fontId="1" fillId="0" borderId="0"/>
    <xf numFmtId="321" fontId="1" fillId="0" borderId="0"/>
    <xf numFmtId="37" fontId="22" fillId="0" borderId="0"/>
    <xf numFmtId="321" fontId="1" fillId="0" borderId="0"/>
    <xf numFmtId="321" fontId="1" fillId="0" borderId="0"/>
    <xf numFmtId="321" fontId="1" fillId="0" borderId="0"/>
    <xf numFmtId="0" fontId="1" fillId="0" borderId="0"/>
    <xf numFmtId="37" fontId="22" fillId="0" borderId="0"/>
    <xf numFmtId="321" fontId="1" fillId="0" borderId="0"/>
    <xf numFmtId="321" fontId="1" fillId="0" borderId="0"/>
    <xf numFmtId="321" fontId="1" fillId="0" borderId="0"/>
    <xf numFmtId="0" fontId="1" fillId="0" borderId="0"/>
    <xf numFmtId="0" fontId="1" fillId="0" borderId="0"/>
    <xf numFmtId="37" fontId="22" fillId="0" borderId="0"/>
    <xf numFmtId="37" fontId="22" fillId="0" borderId="0"/>
    <xf numFmtId="0" fontId="22" fillId="0" borderId="0"/>
    <xf numFmtId="0" fontId="1" fillId="0" borderId="0"/>
    <xf numFmtId="0" fontId="22" fillId="0" borderId="0"/>
    <xf numFmtId="0" fontId="1" fillId="0" borderId="0"/>
    <xf numFmtId="37" fontId="22" fillId="0" borderId="0"/>
    <xf numFmtId="37" fontId="22"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7" fontId="22" fillId="0" borderId="0"/>
    <xf numFmtId="37" fontId="22"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22"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0" fontId="1" fillId="0" borderId="0"/>
    <xf numFmtId="321" fontId="1" fillId="0" borderId="0"/>
    <xf numFmtId="321" fontId="1" fillId="0" borderId="0"/>
    <xf numFmtId="0" fontId="22" fillId="0" borderId="0"/>
    <xf numFmtId="0" fontId="1" fillId="0" borderId="0"/>
    <xf numFmtId="0" fontId="1" fillId="0" borderId="0"/>
    <xf numFmtId="321" fontId="1" fillId="0" borderId="0"/>
    <xf numFmtId="321" fontId="1" fillId="0" borderId="0"/>
    <xf numFmtId="321" fontId="1"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176" fontId="23" fillId="0" borderId="0"/>
    <xf numFmtId="0" fontId="22"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22" fillId="0" borderId="0"/>
    <xf numFmtId="0" fontId="23" fillId="0" borderId="0"/>
    <xf numFmtId="176" fontId="23" fillId="0" borderId="0"/>
    <xf numFmtId="0" fontId="24" fillId="0" borderId="0"/>
    <xf numFmtId="0" fontId="22" fillId="0" borderId="0"/>
    <xf numFmtId="0" fontId="23" fillId="0" borderId="0"/>
    <xf numFmtId="321" fontId="1" fillId="0" borderId="0"/>
    <xf numFmtId="321" fontId="1" fillId="0" borderId="0"/>
    <xf numFmtId="321" fontId="1" fillId="0" borderId="0"/>
    <xf numFmtId="0" fontId="22" fillId="0" borderId="0"/>
    <xf numFmtId="0" fontId="22" fillId="0" borderId="0"/>
    <xf numFmtId="0" fontId="23" fillId="0" borderId="0"/>
    <xf numFmtId="0" fontId="22" fillId="0" borderId="0"/>
    <xf numFmtId="0" fontId="22" fillId="0" borderId="0"/>
    <xf numFmtId="0" fontId="24" fillId="0" borderId="0"/>
    <xf numFmtId="0" fontId="22" fillId="0" borderId="0"/>
    <xf numFmtId="176" fontId="23"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176" fontId="23"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22" fillId="0" borderId="0">
      <alignment vertical="center"/>
    </xf>
    <xf numFmtId="321" fontId="1" fillId="0" borderId="0"/>
    <xf numFmtId="321" fontId="1" fillId="0" borderId="0"/>
    <xf numFmtId="321" fontId="1" fillId="0" borderId="0"/>
    <xf numFmtId="0" fontId="23"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23"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2" fillId="0" borderId="0">
      <alignment vertical="center"/>
    </xf>
    <xf numFmtId="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 fillId="0" borderId="0"/>
    <xf numFmtId="0" fontId="1" fillId="0" borderId="0"/>
    <xf numFmtId="321" fontId="1" fillId="0" borderId="0"/>
    <xf numFmtId="0" fontId="23" fillId="0" borderId="0"/>
    <xf numFmtId="0" fontId="23" fillId="0" borderId="0"/>
    <xf numFmtId="321" fontId="1" fillId="0" borderId="0"/>
    <xf numFmtId="321" fontId="1" fillId="0" borderId="0"/>
    <xf numFmtId="0" fontId="1" fillId="0" borderId="0"/>
    <xf numFmtId="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 fillId="0" borderId="0"/>
    <xf numFmtId="0" fontId="1" fillId="0" borderId="0"/>
    <xf numFmtId="0" fontId="1" fillId="0" borderId="0"/>
    <xf numFmtId="0" fontId="22" fillId="0" borderId="0" applyNumberFormat="0" applyFont="0" applyFill="0" applyBorder="0" applyAlignment="0" applyProtection="0">
      <alignment vertical="top"/>
    </xf>
    <xf numFmtId="0" fontId="1" fillId="0" borderId="0"/>
    <xf numFmtId="0" fontId="1" fillId="0" borderId="0"/>
    <xf numFmtId="0" fontId="22" fillId="0" borderId="0" applyNumberFormat="0" applyFont="0" applyFill="0" applyBorder="0" applyAlignment="0" applyProtection="0">
      <alignment vertical="top"/>
    </xf>
    <xf numFmtId="321" fontId="1" fillId="0" borderId="0"/>
    <xf numFmtId="0" fontId="22" fillId="0" borderId="0" applyNumberFormat="0" applyFont="0" applyFill="0" applyBorder="0" applyAlignment="0" applyProtection="0">
      <alignment vertical="top"/>
    </xf>
    <xf numFmtId="321"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 fillId="0" borderId="0"/>
    <xf numFmtId="0" fontId="1" fillId="0" borderId="0"/>
    <xf numFmtId="0" fontId="1" fillId="0" borderId="0"/>
    <xf numFmtId="321" fontId="1" fillId="0" borderId="0"/>
    <xf numFmtId="0" fontId="23" fillId="0" borderId="0"/>
    <xf numFmtId="321" fontId="1" fillId="0" borderId="0"/>
    <xf numFmtId="321" fontId="1" fillId="0" borderId="0"/>
    <xf numFmtId="0" fontId="1" fillId="0" borderId="0"/>
    <xf numFmtId="0" fontId="1" fillId="0" borderId="0"/>
    <xf numFmtId="0" fontId="1" fillId="0" borderId="0"/>
    <xf numFmtId="321" fontId="1" fillId="0" borderId="0"/>
    <xf numFmtId="0" fontId="1" fillId="0" borderId="0"/>
    <xf numFmtId="0" fontId="22" fillId="0" borderId="0">
      <alignment vertical="center"/>
    </xf>
    <xf numFmtId="321" fontId="1" fillId="0" borderId="0"/>
    <xf numFmtId="321"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321" fontId="1" fillId="0" borderId="0"/>
    <xf numFmtId="0" fontId="1" fillId="0" borderId="0"/>
    <xf numFmtId="0" fontId="22" fillId="0" borderId="0">
      <alignment vertical="center"/>
    </xf>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321" fontId="1" fillId="0" borderId="0"/>
    <xf numFmtId="0" fontId="36" fillId="0" borderId="0"/>
    <xf numFmtId="0" fontId="1" fillId="0" borderId="0"/>
    <xf numFmtId="321" fontId="22" fillId="0" borderId="0"/>
    <xf numFmtId="321" fontId="22"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3" fillId="0" borderId="0"/>
    <xf numFmtId="0" fontId="22" fillId="0" borderId="0" applyNumberFormat="0" applyFont="0" applyFill="0" applyBorder="0" applyAlignment="0" applyProtection="0">
      <alignment vertical="top"/>
    </xf>
    <xf numFmtId="321"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83" fillId="0" borderId="0"/>
    <xf numFmtId="0" fontId="1" fillId="0" borderId="0"/>
    <xf numFmtId="0" fontId="1" fillId="0" borderId="0"/>
    <xf numFmtId="0" fontId="109"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09" fillId="0" borderId="0"/>
    <xf numFmtId="321" fontId="1" fillId="0" borderId="0"/>
    <xf numFmtId="321" fontId="1" fillId="0" borderId="0"/>
    <xf numFmtId="321" fontId="1" fillId="0" borderId="0"/>
    <xf numFmtId="0" fontId="109" fillId="0" borderId="0"/>
    <xf numFmtId="0" fontId="109" fillId="0" borderId="0"/>
    <xf numFmtId="0" fontId="109" fillId="0" borderId="0"/>
    <xf numFmtId="0" fontId="22" fillId="0" borderId="0" applyNumberFormat="0" applyFont="0" applyFill="0" applyBorder="0" applyAlignment="0" applyProtection="0">
      <alignment vertical="top"/>
    </xf>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0" fontId="22" fillId="0" borderId="0" applyNumberFormat="0" applyFont="0" applyFill="0" applyBorder="0" applyAlignment="0" applyProtection="0">
      <alignment vertical="top"/>
    </xf>
    <xf numFmtId="0" fontId="109" fillId="0" borderId="0"/>
    <xf numFmtId="321"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3"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3" fillId="0" borderId="0"/>
    <xf numFmtId="0" fontId="1" fillId="0" borderId="0"/>
    <xf numFmtId="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176" fontId="23" fillId="0" borderId="0"/>
    <xf numFmtId="0" fontId="1" fillId="0" borderId="0"/>
    <xf numFmtId="0" fontId="23"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7" fontId="22"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0" fontId="23" fillId="0" borderId="0"/>
    <xf numFmtId="321" fontId="1" fillId="0" borderId="0"/>
    <xf numFmtId="321" fontId="1" fillId="0" borderId="0"/>
    <xf numFmtId="321" fontId="1" fillId="0" borderId="0"/>
    <xf numFmtId="37" fontId="22" fillId="0" borderId="0"/>
    <xf numFmtId="0" fontId="1"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0" fontId="23" fillId="0" borderId="0"/>
    <xf numFmtId="321" fontId="1" fillId="0" borderId="0"/>
    <xf numFmtId="321" fontId="1" fillId="0" borderId="0"/>
    <xf numFmtId="321" fontId="1" fillId="0" borderId="0"/>
    <xf numFmtId="0" fontId="1" fillId="0" borderId="0"/>
    <xf numFmtId="0" fontId="23" fillId="0" borderId="0"/>
    <xf numFmtId="0" fontId="23" fillId="0" borderId="0"/>
    <xf numFmtId="0" fontId="22" fillId="0" borderId="0" applyNumberFormat="0" applyFont="0" applyFill="0" applyBorder="0" applyAlignment="0" applyProtection="0">
      <alignment vertical="top"/>
    </xf>
    <xf numFmtId="321" fontId="1" fillId="0" borderId="0"/>
    <xf numFmtId="321"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321"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176" fontId="22" fillId="0" borderId="0" applyFont="0" applyFill="0" applyBorder="0" applyAlignment="0" applyProtection="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22" fillId="0" borderId="0"/>
    <xf numFmtId="0" fontId="22" fillId="0" borderId="0" applyFont="0" applyFill="0" applyBorder="0" applyAlignment="0" applyProtection="0"/>
    <xf numFmtId="0" fontId="1" fillId="0" borderId="0"/>
    <xf numFmtId="0" fontId="1" fillId="0" borderId="0"/>
    <xf numFmtId="0" fontId="1" fillId="0" borderId="0"/>
    <xf numFmtId="0" fontId="22"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1" fillId="0" borderId="0"/>
    <xf numFmtId="0" fontId="176"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76" fillId="0" borderId="0"/>
    <xf numFmtId="0" fontId="22" fillId="0" borderId="0"/>
    <xf numFmtId="0" fontId="1" fillId="0" borderId="0"/>
    <xf numFmtId="0" fontId="22" fillId="0" borderId="0" applyFont="0" applyFill="0" applyBorder="0" applyAlignment="0" applyProtection="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83" fillId="0" borderId="0"/>
    <xf numFmtId="0" fontId="22" fillId="0" borderId="0"/>
    <xf numFmtId="0" fontId="183" fillId="0" borderId="0"/>
    <xf numFmtId="0" fontId="22" fillId="0" borderId="0" applyFont="0" applyFill="0" applyBorder="0" applyAlignment="0" applyProtection="0"/>
    <xf numFmtId="0" fontId="22" fillId="0" borderId="0"/>
    <xf numFmtId="0" fontId="22" fillId="0" borderId="0" applyFont="0" applyFill="0" applyBorder="0" applyAlignment="0" applyProtection="0"/>
    <xf numFmtId="0" fontId="176" fillId="0" borderId="0"/>
    <xf numFmtId="0" fontId="1" fillId="0" borderId="0"/>
    <xf numFmtId="176" fontId="22" fillId="0" borderId="0" applyFont="0" applyFill="0" applyBorder="0" applyAlignment="0" applyProtection="0"/>
    <xf numFmtId="176"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76" fillId="0" borderId="0"/>
    <xf numFmtId="0" fontId="1" fillId="0" borderId="0"/>
    <xf numFmtId="0" fontId="1" fillId="0" borderId="0"/>
    <xf numFmtId="0" fontId="22" fillId="0" borderId="0"/>
    <xf numFmtId="0" fontId="1" fillId="0" borderId="0"/>
    <xf numFmtId="0" fontId="1" fillId="0" borderId="0"/>
    <xf numFmtId="0" fontId="22" fillId="0" borderId="0" applyFont="0" applyFill="0" applyBorder="0" applyAlignment="0" applyProtection="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2" fillId="0" borderId="0"/>
    <xf numFmtId="0" fontId="176" fillId="0" borderId="0"/>
    <xf numFmtId="0" fontId="22" fillId="0" borderId="0"/>
    <xf numFmtId="0" fontId="1" fillId="0" borderId="0"/>
    <xf numFmtId="0" fontId="22" fillId="0" borderId="0" applyFont="0" applyFill="0" applyBorder="0" applyAlignment="0" applyProtection="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applyFont="0" applyFill="0" applyBorder="0" applyAlignment="0" applyProtection="0"/>
    <xf numFmtId="0" fontId="1" fillId="0" borderId="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321" fontId="22" fillId="0" borderId="0"/>
    <xf numFmtId="321" fontId="22" fillId="0" borderId="0"/>
    <xf numFmtId="3" fontId="22" fillId="0" borderId="0"/>
    <xf numFmtId="3" fontId="22" fillId="0" borderId="0">
      <alignment horizontal="left"/>
    </xf>
    <xf numFmtId="324" fontId="82" fillId="56" borderId="0" applyFont="0" applyFill="0" applyBorder="0" applyAlignment="0" applyProtection="0"/>
    <xf numFmtId="0" fontId="114" fillId="0" borderId="0" applyFill="0" applyBorder="0">
      <protection locked="0"/>
    </xf>
    <xf numFmtId="176" fontId="22" fillId="44" borderId="0" applyFont="0">
      <alignment vertical="center"/>
    </xf>
    <xf numFmtId="176" fontId="22" fillId="44" borderId="0" applyFont="0">
      <alignment vertical="center"/>
    </xf>
    <xf numFmtId="0" fontId="36" fillId="0" borderId="0"/>
    <xf numFmtId="0" fontId="36" fillId="0" borderId="0"/>
    <xf numFmtId="0" fontId="36" fillId="0" borderId="0"/>
    <xf numFmtId="176" fontId="22" fillId="44" borderId="0" applyFont="0">
      <alignment vertical="center"/>
    </xf>
    <xf numFmtId="0" fontId="22" fillId="44" borderId="0" applyFont="0">
      <alignment vertical="center"/>
    </xf>
    <xf numFmtId="0" fontId="22" fillId="44" borderId="0" applyFont="0">
      <alignment vertical="center"/>
    </xf>
    <xf numFmtId="0" fontId="22" fillId="44" borderId="0" applyFont="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22" fillId="44" borderId="0" applyFont="0">
      <alignment vertical="center"/>
    </xf>
    <xf numFmtId="0" fontId="22" fillId="44" borderId="0" applyFont="0">
      <alignment vertical="center"/>
    </xf>
    <xf numFmtId="0" fontId="22" fillId="44" borderId="0" applyFont="0">
      <alignment vertical="center"/>
    </xf>
    <xf numFmtId="0" fontId="22" fillId="0" borderId="0"/>
    <xf numFmtId="0" fontId="22" fillId="0" borderId="0"/>
    <xf numFmtId="0" fontId="36" fillId="0" borderId="0"/>
    <xf numFmtId="0" fontId="36" fillId="0" borderId="0"/>
    <xf numFmtId="0" fontId="36" fillId="0" borderId="0"/>
    <xf numFmtId="0" fontId="22" fillId="0" borderId="0"/>
    <xf numFmtId="0" fontId="22" fillId="0" borderId="0"/>
    <xf numFmtId="0" fontId="22" fillId="44" borderId="0" applyFont="0">
      <alignment vertical="center"/>
    </xf>
    <xf numFmtId="0" fontId="22" fillId="0" borderId="0"/>
    <xf numFmtId="0" fontId="22" fillId="0" borderId="0"/>
    <xf numFmtId="0" fontId="22" fillId="44" borderId="0" applyFont="0">
      <alignment vertical="center"/>
    </xf>
    <xf numFmtId="0" fontId="22" fillId="0" borderId="0"/>
    <xf numFmtId="0" fontId="22" fillId="0" borderId="0"/>
    <xf numFmtId="0" fontId="22" fillId="44" borderId="0" applyFont="0">
      <alignment vertical="center"/>
    </xf>
    <xf numFmtId="0" fontId="22" fillId="0" borderId="0"/>
    <xf numFmtId="0" fontId="22" fillId="0" borderId="0"/>
    <xf numFmtId="0" fontId="22" fillId="44" borderId="0" applyFont="0">
      <alignment vertical="center"/>
    </xf>
    <xf numFmtId="0" fontId="36" fillId="0" borderId="0"/>
    <xf numFmtId="176" fontId="22" fillId="44" borderId="0" applyFont="0">
      <alignment vertical="center"/>
    </xf>
    <xf numFmtId="178" fontId="184" fillId="0" borderId="0"/>
    <xf numFmtId="176"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1" fillId="13" borderId="18" applyNumberFormat="0" applyFont="0" applyAlignment="0" applyProtection="0"/>
    <xf numFmtId="0" fontId="1" fillId="13" borderId="18" applyNumberFormat="0" applyFont="0" applyAlignment="0" applyProtection="0"/>
    <xf numFmtId="0" fontId="22" fillId="13" borderId="18" applyNumberFormat="0" applyFont="0" applyAlignment="0" applyProtection="0"/>
    <xf numFmtId="0" fontId="22" fillId="13" borderId="18"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13" borderId="18"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13" borderId="18"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176" fontId="22" fillId="89" borderId="64" applyNumberFormat="0" applyFont="0" applyAlignment="0" applyProtection="0"/>
    <xf numFmtId="0" fontId="22" fillId="89" borderId="64"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176" fontId="22" fillId="89" borderId="64" applyNumberFormat="0" applyFont="0" applyAlignment="0" applyProtection="0"/>
    <xf numFmtId="176"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62"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62"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2" fillId="0" borderId="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62"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62" fillId="13" borderId="18" applyNumberFormat="0" applyFont="0" applyAlignment="0" applyProtection="0"/>
    <xf numFmtId="0" fontId="62" fillId="13" borderId="18" applyNumberFormat="0" applyFont="0" applyAlignment="0" applyProtection="0"/>
    <xf numFmtId="0" fontId="62" fillId="13" borderId="18" applyNumberFormat="0" applyFont="0" applyAlignment="0" applyProtection="0"/>
    <xf numFmtId="0" fontId="62"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2" fillId="0" borderId="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2" fillId="0" borderId="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36" fillId="45" borderId="50" applyBorder="0">
      <alignment horizontal="right" vertical="center"/>
    </xf>
    <xf numFmtId="291" fontId="36" fillId="45" borderId="0">
      <alignment vertical="center"/>
    </xf>
    <xf numFmtId="263" fontId="36" fillId="45" borderId="0"/>
    <xf numFmtId="0" fontId="33" fillId="0" borderId="0"/>
    <xf numFmtId="325" fontId="22" fillId="0" borderId="0" applyFont="0" applyFill="0" applyBorder="0" applyAlignment="0" applyProtection="0"/>
    <xf numFmtId="325" fontId="22" fillId="0" borderId="0" applyFont="0" applyFill="0" applyBorder="0" applyAlignment="0" applyProtection="0"/>
    <xf numFmtId="326" fontId="22" fillId="0" borderId="0" applyFont="0" applyFill="0" applyBorder="0" applyAlignment="0" applyProtection="0"/>
    <xf numFmtId="326" fontId="22" fillId="0" borderId="0" applyFont="0" applyFill="0" applyBorder="0" applyAlignment="0" applyProtection="0"/>
    <xf numFmtId="327" fontId="22" fillId="0" borderId="0" applyFont="0" applyFill="0" applyBorder="0" applyAlignment="0" applyProtection="0"/>
    <xf numFmtId="327" fontId="22" fillId="0" borderId="0" applyFont="0" applyFill="0" applyBorder="0" applyAlignment="0" applyProtection="0"/>
    <xf numFmtId="0" fontId="33" fillId="0" borderId="0"/>
    <xf numFmtId="0" fontId="33" fillId="0" borderId="0"/>
    <xf numFmtId="37" fontId="22" fillId="0" borderId="0"/>
    <xf numFmtId="37" fontId="22" fillId="0" borderId="0"/>
    <xf numFmtId="37" fontId="22" fillId="0" borderId="0"/>
    <xf numFmtId="178" fontId="53" fillId="0" borderId="0" applyNumberFormat="0" applyFill="0" applyBorder="0" applyAlignment="0" applyProtection="0"/>
    <xf numFmtId="178" fontId="185" fillId="0" borderId="0" applyNumberFormat="0" applyFill="0" applyBorder="0" applyAlignment="0" applyProtection="0"/>
    <xf numFmtId="328" fontId="117" fillId="0" borderId="0" applyNumberFormat="0" applyFill="0" applyBorder="0" applyAlignment="0" applyProtection="0"/>
    <xf numFmtId="178" fontId="186" fillId="0" borderId="0">
      <alignment horizontal="left"/>
    </xf>
    <xf numFmtId="0" fontId="186" fillId="0" borderId="0">
      <alignment horizontal="left"/>
    </xf>
    <xf numFmtId="0" fontId="187" fillId="0" borderId="0" applyNumberFormat="0" applyFill="0" applyBorder="0" applyAlignment="0" applyProtection="0"/>
    <xf numFmtId="329" fontId="22" fillId="0" borderId="0" applyFont="0" applyFill="0" applyBorder="0" applyAlignment="0" applyProtection="0"/>
    <xf numFmtId="0" fontId="22" fillId="0" borderId="0"/>
    <xf numFmtId="0" fontId="22" fillId="0" borderId="0"/>
    <xf numFmtId="174" fontId="36" fillId="77" borderId="0"/>
    <xf numFmtId="0" fontId="36" fillId="0" borderId="0" applyFill="0" applyBorder="0">
      <alignment vertical="center"/>
    </xf>
    <xf numFmtId="291" fontId="36" fillId="77" borderId="0"/>
    <xf numFmtId="2" fontId="36" fillId="77" borderId="0" applyBorder="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40" fontId="189" fillId="77" borderId="0">
      <alignment horizontal="right"/>
    </xf>
    <xf numFmtId="0" fontId="190" fillId="77" borderId="0">
      <alignment horizontal="right"/>
    </xf>
    <xf numFmtId="227" fontId="166" fillId="0" borderId="0" applyBorder="0" applyProtection="0">
      <alignment horizontal="right" vertical="center"/>
    </xf>
    <xf numFmtId="0" fontId="191" fillId="77" borderId="23"/>
    <xf numFmtId="226" fontId="166" fillId="0" borderId="0" applyBorder="0" applyProtection="0">
      <alignment horizontal="right" vertical="center"/>
    </xf>
    <xf numFmtId="228" fontId="166" fillId="0" borderId="0" applyBorder="0" applyProtection="0">
      <alignment horizontal="right" vertical="center"/>
    </xf>
    <xf numFmtId="0" fontId="191" fillId="0" borderId="0" applyBorder="0">
      <alignment horizontal="centerContinuous"/>
    </xf>
    <xf numFmtId="0" fontId="192" fillId="0" borderId="0" applyBorder="0">
      <alignment horizontal="centerContinuous"/>
    </xf>
    <xf numFmtId="0" fontId="193" fillId="0" borderId="20" applyFill="0" applyProtection="0">
      <alignment vertical="center" wrapText="1"/>
      <protection locked="0"/>
    </xf>
    <xf numFmtId="0" fontId="22" fillId="0" borderId="0"/>
    <xf numFmtId="0" fontId="193" fillId="0" borderId="20" applyFill="0" applyProtection="0">
      <alignment vertical="center" wrapText="1"/>
      <protection locked="0"/>
    </xf>
    <xf numFmtId="0" fontId="193" fillId="0" borderId="20" applyFill="0" applyProtection="0">
      <alignment vertical="center" wrapText="1"/>
      <protection locked="0"/>
    </xf>
    <xf numFmtId="1" fontId="194" fillId="0" borderId="0" applyProtection="0">
      <alignment horizontal="right" vertical="center"/>
    </xf>
    <xf numFmtId="0" fontId="195" fillId="0" borderId="0" applyNumberFormat="0" applyFill="0" applyBorder="0">
      <alignment horizontal="left"/>
    </xf>
    <xf numFmtId="174" fontId="22" fillId="0" borderId="0" applyFont="0" applyFill="0" applyBorder="0" applyAlignment="0" applyProtection="0"/>
    <xf numFmtId="9" fontId="82" fillId="0" borderId="0" applyFont="0" applyFill="0" applyBorder="0" applyAlignment="0" applyProtection="0"/>
    <xf numFmtId="10" fontId="8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242" fontId="22" fillId="0" borderId="0" applyFont="0" applyFill="0" applyBorder="0" applyAlignment="0" applyProtection="0"/>
    <xf numFmtId="331" fontId="22" fillId="0" borderId="0" applyFont="0" applyFill="0" applyBorder="0" applyAlignment="0" applyProtection="0"/>
    <xf numFmtId="332" fontId="22" fillId="0" borderId="0" applyFont="0" applyFill="0" applyBorder="0" applyAlignment="0" applyProtection="0"/>
    <xf numFmtId="332" fontId="22" fillId="0" borderId="0" applyFont="0" applyFill="0" applyBorder="0" applyAlignment="0" applyProtection="0"/>
    <xf numFmtId="10" fontId="22" fillId="0" borderId="0" applyFont="0" applyFill="0" applyBorder="0" applyAlignment="0" applyProtection="0"/>
    <xf numFmtId="333"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333" fontId="22" fillId="0" borderId="0" applyFont="0" applyFill="0" applyBorder="0" applyAlignment="0" applyProtection="0"/>
    <xf numFmtId="333"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334" fontId="114" fillId="0" borderId="0" applyFill="0" applyBorder="0">
      <protection locked="0"/>
    </xf>
    <xf numFmtId="334" fontId="22" fillId="0" borderId="0" applyFill="0" applyBorder="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2" fillId="0" borderId="0" applyFont="0" applyFill="0" applyBorder="0" applyAlignment="0" applyProtection="0"/>
    <xf numFmtId="9" fontId="18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0" fontId="22" fillId="0" borderId="0"/>
    <xf numFmtId="335" fontId="5" fillId="0" borderId="0"/>
    <xf numFmtId="336" fontId="129" fillId="0" borderId="0">
      <protection locked="0"/>
    </xf>
    <xf numFmtId="337" fontId="22" fillId="0" borderId="0"/>
    <xf numFmtId="337" fontId="22" fillId="0" borderId="0"/>
    <xf numFmtId="337" fontId="22" fillId="0" borderId="0"/>
    <xf numFmtId="338" fontId="85" fillId="0" borderId="34" applyBorder="0" applyProtection="0"/>
    <xf numFmtId="339" fontId="171" fillId="0" borderId="50">
      <alignment vertical="center"/>
    </xf>
    <xf numFmtId="339" fontId="171" fillId="0" borderId="50">
      <alignment vertical="center"/>
    </xf>
    <xf numFmtId="339" fontId="171" fillId="0" borderId="50">
      <alignment vertical="center"/>
    </xf>
    <xf numFmtId="0" fontId="22" fillId="0" borderId="0"/>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0" fontId="22" fillId="0" borderId="0"/>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0" fontId="22" fillId="0" borderId="0"/>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0" fontId="22" fillId="0" borderId="0"/>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40" fontId="129" fillId="0" borderId="0">
      <protection locked="0"/>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6"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62" fillId="0" borderId="0" applyFont="0" applyFill="0" applyBorder="0" applyAlignment="0" applyProtection="0"/>
    <xf numFmtId="9" fontId="53" fillId="0" borderId="0" applyFont="0" applyFill="0" applyBorder="0" applyAlignment="0" applyProtection="0"/>
    <xf numFmtId="9" fontId="166" fillId="0" borderId="0" applyFont="0" applyFill="0" applyBorder="0" applyAlignment="0" applyProtection="0"/>
    <xf numFmtId="0" fontId="22" fillId="0" borderId="0"/>
    <xf numFmtId="0" fontId="22" fillId="0" borderId="0"/>
    <xf numFmtId="9" fontId="23"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166"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10" fontId="22" fillId="0" borderId="0" applyFont="0" applyFill="0" applyBorder="0" applyAlignment="0" applyProtection="0"/>
    <xf numFmtId="9" fontId="23" fillId="0" borderId="0" applyFont="0" applyFill="0" applyBorder="0" applyAlignment="0" applyProtection="0"/>
    <xf numFmtId="9" fontId="196"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0" fontId="22" fillId="0" borderId="0"/>
    <xf numFmtId="0" fontId="22" fillId="0" borderId="0"/>
    <xf numFmtId="0" fontId="22" fillId="0" borderId="0"/>
    <xf numFmtId="9" fontId="166"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9" fontId="166" fillId="0" borderId="0" applyFont="0" applyFill="0" applyBorder="0" applyAlignment="0" applyProtection="0"/>
    <xf numFmtId="0" fontId="22" fillId="0" borderId="0"/>
    <xf numFmtId="9" fontId="23" fillId="0" borderId="0" applyFont="0" applyFill="0" applyBorder="0" applyAlignment="0" applyProtection="0"/>
    <xf numFmtId="9" fontId="166" fillId="0" borderId="0" applyFont="0" applyFill="0" applyBorder="0" applyAlignment="0" applyProtection="0"/>
    <xf numFmtId="0" fontId="22" fillId="0" borderId="0"/>
    <xf numFmtId="0" fontId="22" fillId="0" borderId="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0" fontId="22" fillId="0" borderId="0"/>
    <xf numFmtId="0" fontId="22" fillId="0" borderId="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0" fontId="22" fillId="0" borderId="0"/>
    <xf numFmtId="0" fontId="22" fillId="0" borderId="0"/>
    <xf numFmtId="0" fontId="22" fillId="0" borderId="0"/>
    <xf numFmtId="9" fontId="23" fillId="0" borderId="0" applyFont="0" applyFill="0" applyBorder="0" applyAlignment="0" applyProtection="0"/>
    <xf numFmtId="0" fontId="22" fillId="0" borderId="0"/>
    <xf numFmtId="0" fontId="22" fillId="0" borderId="0"/>
    <xf numFmtId="9" fontId="1" fillId="0" borderId="0" applyFont="0" applyFill="0" applyBorder="0" applyAlignment="0" applyProtection="0"/>
    <xf numFmtId="9" fontId="178"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0" fontId="22" fillId="0" borderId="0"/>
    <xf numFmtId="0" fontId="22" fillId="0" borderId="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341" fontId="53" fillId="0" borderId="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341" fontId="53" fillId="0" borderId="0" applyFill="0" applyBorder="0" applyAlignment="0" applyProtection="0"/>
    <xf numFmtId="341" fontId="53" fillId="0" borderId="0" applyFill="0" applyBorder="0" applyAlignment="0" applyProtection="0"/>
    <xf numFmtId="0" fontId="22" fillId="0" borderId="0"/>
    <xf numFmtId="0" fontId="22" fillId="0" borderId="0"/>
    <xf numFmtId="0" fontId="22" fillId="0" borderId="0"/>
    <xf numFmtId="341" fontId="53" fillId="0" borderId="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0" fontId="22" fillId="0" borderId="0"/>
    <xf numFmtId="0" fontId="22" fillId="0" borderId="0"/>
    <xf numFmtId="9" fontId="178" fillId="0" borderId="0" applyFont="0" applyFill="0" applyBorder="0" applyAlignment="0" applyProtection="0"/>
    <xf numFmtId="0" fontId="197" fillId="90" borderId="51" applyNumberFormat="0">
      <alignment horizontal="center" vertical="center"/>
    </xf>
    <xf numFmtId="243" fontId="22" fillId="0" borderId="0" applyFill="0" applyBorder="0" applyAlignment="0"/>
    <xf numFmtId="243" fontId="22" fillId="0" borderId="0" applyFill="0" applyBorder="0" applyAlignment="0"/>
    <xf numFmtId="243" fontId="22"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245" fontId="22" fillId="0" borderId="0" applyFill="0" applyBorder="0" applyAlignment="0"/>
    <xf numFmtId="245" fontId="22" fillId="0" borderId="0" applyFill="0" applyBorder="0" applyAlignment="0"/>
    <xf numFmtId="245" fontId="22"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178"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176" fontId="26" fillId="0" borderId="7">
      <alignment horizontal="center"/>
    </xf>
    <xf numFmtId="0" fontId="26" fillId="0" borderId="7">
      <alignment horizontal="center"/>
    </xf>
    <xf numFmtId="0" fontId="22" fillId="0" borderId="0"/>
    <xf numFmtId="178" fontId="22" fillId="0" borderId="7">
      <alignment horizontal="center"/>
    </xf>
    <xf numFmtId="178" fontId="22" fillId="0" borderId="7">
      <alignment horizontal="center"/>
    </xf>
    <xf numFmtId="0" fontId="26" fillId="0" borderId="7">
      <alignment horizontal="center"/>
    </xf>
    <xf numFmtId="176" fontId="26" fillId="0" borderId="7">
      <alignment horizontal="center"/>
    </xf>
    <xf numFmtId="0" fontId="26" fillId="0" borderId="7">
      <alignment horizontal="center"/>
    </xf>
    <xf numFmtId="3" fontId="63" fillId="0" borderId="0" applyFont="0" applyFill="0" applyBorder="0" applyAlignment="0" applyProtection="0"/>
    <xf numFmtId="178" fontId="63" fillId="91" borderId="0" applyNumberFormat="0" applyFont="0" applyBorder="0" applyAlignment="0" applyProtection="0"/>
    <xf numFmtId="4" fontId="22" fillId="0" borderId="0" applyFont="0" applyFill="0" applyBorder="0" applyAlignment="0" applyProtection="0"/>
    <xf numFmtId="4" fontId="22" fillId="0" borderId="0"/>
    <xf numFmtId="3" fontId="22" fillId="0" borderId="0" applyFont="0" applyFill="0" applyBorder="0" applyAlignment="0" applyProtection="0"/>
    <xf numFmtId="178" fontId="22" fillId="0" borderId="0"/>
    <xf numFmtId="3" fontId="198" fillId="0" borderId="0" applyFont="0" applyFill="0" applyBorder="0" applyAlignment="0" applyProtection="0"/>
    <xf numFmtId="3" fontId="22" fillId="0" borderId="0" applyFont="0" applyFill="0" applyBorder="0" applyAlignment="0" applyProtection="0"/>
    <xf numFmtId="3" fontId="98" fillId="0" borderId="0" applyFill="0" applyBorder="0" applyAlignment="0" applyProtection="0"/>
    <xf numFmtId="178" fontId="82" fillId="0" borderId="0">
      <alignment vertical="top"/>
    </xf>
    <xf numFmtId="342" fontId="36" fillId="0" borderId="0" applyFont="0" applyFill="0" applyBorder="0" applyAlignment="0" applyProtection="0">
      <alignment horizontal="right"/>
    </xf>
    <xf numFmtId="343" fontId="22" fillId="0" borderId="0"/>
    <xf numFmtId="343" fontId="22" fillId="0" borderId="0"/>
    <xf numFmtId="343" fontId="22" fillId="0" borderId="0"/>
    <xf numFmtId="0" fontId="114" fillId="0" borderId="0" applyNumberFormat="0" applyFill="0" applyBorder="0" applyAlignment="0" applyProtection="0"/>
    <xf numFmtId="0" fontId="114" fillId="0" borderId="0" applyNumberFormat="0" applyFill="0" applyBorder="0" applyAlignment="0" applyProtection="0"/>
    <xf numFmtId="0" fontId="106" fillId="0" borderId="0"/>
    <xf numFmtId="0" fontId="22" fillId="0" borderId="0"/>
    <xf numFmtId="0" fontId="106" fillId="0" borderId="0"/>
    <xf numFmtId="0" fontId="62" fillId="0" borderId="23" applyNumberFormat="0" applyBorder="0" applyAlignment="0"/>
    <xf numFmtId="0" fontId="199" fillId="92" borderId="0" applyNumberFormat="0" applyBorder="0" applyAlignment="0">
      <alignment horizontal="center" vertical="center"/>
    </xf>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279" fontId="53" fillId="0" borderId="0" applyFill="0" applyBorder="0">
      <alignment horizontal="right" vertical="center"/>
    </xf>
    <xf numFmtId="38" fontId="22" fillId="0" borderId="0"/>
    <xf numFmtId="232" fontId="93" fillId="0" borderId="0"/>
    <xf numFmtId="232" fontId="93" fillId="0" borderId="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4" fillId="11" borderId="15" applyNumberFormat="0" applyAlignment="0" applyProtection="0"/>
    <xf numFmtId="0" fontId="14" fillId="11" borderId="1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344" fontId="40" fillId="0" borderId="0" applyFont="0" applyFill="0" applyBorder="0" applyAlignment="0" applyProtection="0">
      <alignment horizontal="right"/>
    </xf>
    <xf numFmtId="0" fontId="145" fillId="0" borderId="0"/>
    <xf numFmtId="186" fontId="22" fillId="0" borderId="0">
      <alignment horizontal="left"/>
    </xf>
    <xf numFmtId="0" fontId="201" fillId="0" borderId="0" applyFill="0" applyBorder="0" applyAlignment="0"/>
    <xf numFmtId="345" fontId="31" fillId="93" borderId="0">
      <alignment horizontal="right"/>
    </xf>
    <xf numFmtId="38" fontId="63" fillId="0" borderId="0" applyFont="0" applyFill="0" applyBorder="0" applyAlignment="0" applyProtection="0"/>
    <xf numFmtId="38" fontId="6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98" fontId="22" fillId="0" borderId="0" applyFont="0" applyFill="0" applyBorder="0" applyAlignment="0" applyProtection="0"/>
    <xf numFmtId="346" fontId="22" fillId="0" borderId="0" applyFont="0" applyFill="0" applyBorder="0" applyAlignment="0" applyProtection="0"/>
    <xf numFmtId="316" fontId="22" fillId="0" borderId="0" applyFont="0" applyFill="0" applyBorder="0" applyAlignment="0" applyProtection="0"/>
    <xf numFmtId="347" fontId="112" fillId="0" borderId="68" applyFont="0" applyFill="0" applyBorder="0" applyAlignment="0" applyProtection="0"/>
    <xf numFmtId="316" fontId="22" fillId="0" borderId="0" applyFont="0" applyFill="0" applyBorder="0" applyAlignment="0" applyProtection="0"/>
    <xf numFmtId="174" fontId="22" fillId="0" borderId="0" applyFont="0" applyFill="0" applyBorder="0" applyAlignment="0" applyProtection="0"/>
    <xf numFmtId="0" fontId="202" fillId="0" borderId="0"/>
    <xf numFmtId="17" fontId="40" fillId="0" borderId="0" applyFill="0" applyBorder="0">
      <alignment horizontal="right"/>
    </xf>
    <xf numFmtId="186" fontId="22" fillId="0" borderId="0">
      <alignment horizontal="left"/>
    </xf>
    <xf numFmtId="176" fontId="22" fillId="0" borderId="0"/>
    <xf numFmtId="348" fontId="53" fillId="0" borderId="0" applyAlignment="0" applyProtection="0"/>
    <xf numFmtId="290" fontId="22" fillId="0" borderId="0">
      <alignment vertical="center"/>
    </xf>
    <xf numFmtId="0" fontId="63" fillId="0" borderId="0"/>
    <xf numFmtId="349" fontId="31" fillId="0" borderId="0" applyFill="0" applyBorder="0" applyProtection="0"/>
    <xf numFmtId="0" fontId="22" fillId="0" borderId="0"/>
    <xf numFmtId="0" fontId="33" fillId="0" borderId="0"/>
    <xf numFmtId="0" fontId="33" fillId="0" borderId="0"/>
    <xf numFmtId="0" fontId="22" fillId="0" borderId="0"/>
    <xf numFmtId="0" fontId="53" fillId="0" borderId="0" applyNumberFormat="0">
      <alignment vertical="top" wrapText="1" shrinkToFit="1"/>
    </xf>
    <xf numFmtId="0" fontId="22" fillId="0" borderId="0"/>
    <xf numFmtId="0" fontId="53" fillId="0" borderId="0" applyNumberFormat="0">
      <alignment vertical="top" wrapText="1" shrinkToFit="1"/>
    </xf>
    <xf numFmtId="350" fontId="53" fillId="0" borderId="0" applyFill="0" applyBorder="0" applyProtection="0">
      <alignment vertical="top" wrapText="1"/>
    </xf>
    <xf numFmtId="0" fontId="171" fillId="0" borderId="0" applyNumberFormat="0" applyFill="0" applyBorder="0" applyProtection="0">
      <alignment horizontal="left" vertical="top" wrapText="1"/>
    </xf>
    <xf numFmtId="0" fontId="22" fillId="0" borderId="0"/>
    <xf numFmtId="0" fontId="171" fillId="0" borderId="0" applyNumberFormat="0" applyFill="0" applyBorder="0" applyProtection="0">
      <alignment horizontal="left" vertical="top" wrapText="1"/>
    </xf>
    <xf numFmtId="0" fontId="53" fillId="0" borderId="0" applyNumberFormat="0" applyFill="0" applyBorder="0" applyProtection="0">
      <alignment vertical="top" wrapText="1"/>
    </xf>
    <xf numFmtId="351" fontId="22" fillId="0" borderId="0"/>
    <xf numFmtId="351" fontId="22" fillId="0" borderId="0"/>
    <xf numFmtId="351" fontId="22" fillId="0" borderId="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0" fontId="64" fillId="0" borderId="21" applyBorder="0"/>
    <xf numFmtId="0" fontId="72" fillId="0" borderId="69"/>
    <xf numFmtId="3" fontId="22" fillId="0" borderId="0"/>
    <xf numFmtId="3" fontId="22" fillId="0" borderId="0"/>
    <xf numFmtId="3" fontId="22" fillId="0" borderId="34"/>
    <xf numFmtId="353" fontId="139" fillId="0" borderId="10"/>
    <xf numFmtId="37" fontId="147" fillId="0" borderId="0"/>
    <xf numFmtId="354" fontId="185" fillId="0" borderId="34"/>
    <xf numFmtId="37" fontId="146" fillId="0" borderId="0"/>
    <xf numFmtId="0" fontId="106" fillId="0" borderId="45"/>
    <xf numFmtId="0" fontId="22" fillId="0" borderId="0"/>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203" fillId="0" borderId="0" applyBorder="0" applyProtection="0">
      <alignment vertical="center"/>
    </xf>
    <xf numFmtId="0" fontId="203" fillId="0" borderId="41" applyBorder="0" applyProtection="0">
      <alignment horizontal="right" vertical="center"/>
    </xf>
    <xf numFmtId="0" fontId="204" fillId="94" borderId="0" applyBorder="0" applyProtection="0">
      <alignment horizontal="centerContinuous" vertical="center"/>
    </xf>
    <xf numFmtId="0" fontId="204" fillId="95" borderId="41" applyBorder="0" applyProtection="0">
      <alignment horizontal="centerContinuous" vertical="center"/>
    </xf>
    <xf numFmtId="290" fontId="139" fillId="0" borderId="0" applyFill="0" applyBorder="0" applyProtection="0">
      <alignment horizontal="left" vertical="center"/>
    </xf>
    <xf numFmtId="0" fontId="205" fillId="0" borderId="0" applyFill="0" applyBorder="0" applyAlignment="0"/>
    <xf numFmtId="1" fontId="53" fillId="44" borderId="41" applyProtection="0">
      <alignment vertical="center"/>
    </xf>
    <xf numFmtId="0" fontId="22" fillId="0" borderId="0"/>
    <xf numFmtId="1" fontId="53" fillId="44" borderId="41" applyProtection="0">
      <alignment vertical="center"/>
    </xf>
    <xf numFmtId="0" fontId="130" fillId="0" borderId="22" applyFill="0" applyBorder="0" applyProtection="0">
      <alignment horizontal="left" vertical="top"/>
    </xf>
    <xf numFmtId="178" fontId="22" fillId="0" borderId="0"/>
    <xf numFmtId="49" fontId="62" fillId="0" borderId="0" applyFill="0" applyBorder="0" applyAlignment="0"/>
    <xf numFmtId="355" fontId="22" fillId="0" borderId="0" applyFill="0" applyBorder="0" applyAlignment="0"/>
    <xf numFmtId="355" fontId="22" fillId="0" borderId="0" applyFill="0" applyBorder="0" applyAlignment="0"/>
    <xf numFmtId="355" fontId="22" fillId="0" borderId="0" applyFill="0" applyBorder="0" applyAlignment="0"/>
    <xf numFmtId="356" fontId="22" fillId="0" borderId="0" applyFill="0" applyBorder="0" applyAlignment="0"/>
    <xf numFmtId="356" fontId="22" fillId="0" borderId="0" applyFill="0" applyBorder="0" applyAlignment="0"/>
    <xf numFmtId="356" fontId="22" fillId="0" borderId="0" applyFill="0" applyBorder="0" applyAlignment="0"/>
    <xf numFmtId="0" fontId="139" fillId="45" borderId="23">
      <alignment horizontal="left" vertical="center"/>
    </xf>
    <xf numFmtId="0" fontId="206" fillId="0" borderId="0" applyNumberFormat="0" applyFill="0" applyBorder="0" applyAlignment="0" applyProtection="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176" fontId="206" fillId="0" borderId="0" applyNumberFormat="0" applyFill="0" applyBorder="0" applyAlignment="0" applyProtection="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176" fontId="206"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2" fillId="0" borderId="0"/>
    <xf numFmtId="0" fontId="207"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2" fillId="0" borderId="0"/>
    <xf numFmtId="0" fontId="207" fillId="0" borderId="0" applyNumberFormat="0" applyFill="0" applyBorder="0" applyAlignment="0" applyProtection="0"/>
    <xf numFmtId="0" fontId="22" fillId="0" borderId="0"/>
    <xf numFmtId="0" fontId="207"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352" fontId="33" fillId="0" borderId="0" applyFont="0" applyFill="0" applyBorder="0" applyAlignment="0" applyProtection="0"/>
    <xf numFmtId="40" fontId="208" fillId="0" borderId="0"/>
    <xf numFmtId="0" fontId="22" fillId="0" borderId="0"/>
    <xf numFmtId="40" fontId="208" fillId="0" borderId="0"/>
    <xf numFmtId="0" fontId="209" fillId="96" borderId="0"/>
    <xf numFmtId="0" fontId="22" fillId="0" borderId="0"/>
    <xf numFmtId="0" fontId="209" fillId="96" borderId="0"/>
    <xf numFmtId="178" fontId="22" fillId="0" borderId="0" applyNumberFormat="0" applyFill="0" applyBorder="0" applyAlignment="0" applyProtection="0"/>
    <xf numFmtId="0" fontId="210" fillId="0" borderId="0"/>
    <xf numFmtId="0" fontId="22" fillId="0" borderId="0"/>
    <xf numFmtId="0" fontId="211" fillId="0" borderId="0"/>
    <xf numFmtId="0" fontId="212" fillId="0" borderId="0" applyNumberFormat="0" applyFill="0" applyBorder="0" applyAlignment="0" applyProtection="0"/>
    <xf numFmtId="0" fontId="145" fillId="0" borderId="0" applyNumberFormat="0">
      <alignment vertical="center"/>
    </xf>
    <xf numFmtId="0" fontId="212" fillId="0" borderId="0" applyNumberFormat="0" applyFill="0" applyBorder="0" applyAlignment="0" applyProtection="0"/>
    <xf numFmtId="0" fontId="213" fillId="0" borderId="0" applyNumberFormat="0">
      <alignment vertical="center"/>
    </xf>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6" fillId="0" borderId="0" applyNumberFormat="0" applyFill="0" applyBorder="0" applyAlignment="0" applyProtection="0"/>
    <xf numFmtId="289" fontId="5" fillId="0" borderId="0">
      <alignment horizontal="center"/>
    </xf>
    <xf numFmtId="178" fontId="22" fillId="0" borderId="0">
      <alignment horizontal="center"/>
    </xf>
    <xf numFmtId="178" fontId="22" fillId="0" borderId="0" applyNumberFormat="0" applyFill="0" applyBorder="0" applyAlignment="0" applyProtection="0"/>
    <xf numFmtId="231" fontId="214" fillId="0" borderId="42"/>
    <xf numFmtId="0" fontId="215" fillId="0" borderId="70" applyNumberFormat="0" applyFill="0" applyAlignment="0" applyProtection="0"/>
    <xf numFmtId="0" fontId="137" fillId="0" borderId="54" applyNumberFormat="0" applyFill="0" applyAlignment="0" applyProtection="0"/>
    <xf numFmtId="0" fontId="137" fillId="0" borderId="54" applyNumberFormat="0" applyFill="0" applyAlignment="0" applyProtection="0"/>
    <xf numFmtId="0" fontId="22" fillId="0" borderId="0"/>
    <xf numFmtId="0" fontId="137" fillId="0" borderId="54" applyNumberFormat="0" applyFill="0" applyAlignment="0" applyProtection="0"/>
    <xf numFmtId="0" fontId="7" fillId="0" borderId="11" applyNumberFormat="0" applyFill="0" applyAlignment="0" applyProtection="0"/>
    <xf numFmtId="0" fontId="7" fillId="0" borderId="11" applyNumberFormat="0" applyFill="0" applyAlignment="0" applyProtection="0"/>
    <xf numFmtId="0" fontId="137" fillId="0" borderId="54" applyNumberFormat="0" applyFill="0" applyAlignment="0" applyProtection="0"/>
    <xf numFmtId="0" fontId="139" fillId="0" borderId="0" applyFill="0" applyBorder="0" applyAlignment="0"/>
    <xf numFmtId="0" fontId="137" fillId="0" borderId="54" applyNumberFormat="0" applyFill="0" applyAlignment="0" applyProtection="0"/>
    <xf numFmtId="0" fontId="137" fillId="0" borderId="54" applyNumberFormat="0" applyFill="0" applyAlignment="0" applyProtection="0"/>
    <xf numFmtId="0" fontId="22" fillId="0" borderId="0"/>
    <xf numFmtId="0" fontId="137" fillId="0" borderId="54" applyNumberFormat="0" applyFill="0" applyAlignment="0" applyProtection="0"/>
    <xf numFmtId="0" fontId="22" fillId="0" borderId="0"/>
    <xf numFmtId="0" fontId="137" fillId="0" borderId="54" applyNumberFormat="0" applyFill="0" applyAlignment="0" applyProtection="0"/>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0" fontId="22" fillId="0" borderId="0"/>
    <xf numFmtId="0" fontId="138" fillId="0" borderId="55" applyNumberFormat="0" applyFill="0" applyAlignment="0" applyProtection="0"/>
    <xf numFmtId="0" fontId="138" fillId="0" borderId="55" applyNumberFormat="0" applyFill="0" applyAlignment="0" applyProtection="0"/>
    <xf numFmtId="0" fontId="22" fillId="0" borderId="0"/>
    <xf numFmtId="0" fontId="138" fillId="0" borderId="55" applyNumberFormat="0" applyFill="0" applyAlignment="0" applyProtection="0"/>
    <xf numFmtId="0" fontId="8" fillId="0" borderId="12" applyNumberFormat="0" applyFill="0" applyAlignment="0" applyProtection="0"/>
    <xf numFmtId="0" fontId="8" fillId="0" borderId="12" applyNumberFormat="0" applyFill="0" applyAlignment="0" applyProtection="0"/>
    <xf numFmtId="0" fontId="138" fillId="0" borderId="55" applyNumberFormat="0" applyFill="0" applyAlignment="0" applyProtection="0"/>
    <xf numFmtId="0" fontId="72" fillId="0" borderId="0" applyFill="0" applyBorder="0" applyAlignment="0"/>
    <xf numFmtId="231" fontId="214" fillId="0" borderId="42"/>
    <xf numFmtId="0" fontId="138" fillId="0" borderId="55" applyNumberFormat="0" applyFill="0" applyAlignment="0" applyProtection="0"/>
    <xf numFmtId="231" fontId="214" fillId="0" borderId="42"/>
    <xf numFmtId="0" fontId="138" fillId="0" borderId="55" applyNumberFormat="0" applyFill="0" applyAlignment="0" applyProtection="0"/>
    <xf numFmtId="0" fontId="22" fillId="0" borderId="0"/>
    <xf numFmtId="0" fontId="138" fillId="0" borderId="55" applyNumberFormat="0" applyFill="0" applyAlignment="0" applyProtection="0"/>
    <xf numFmtId="231" fontId="214" fillId="0" borderId="42"/>
    <xf numFmtId="0" fontId="22" fillId="0" borderId="0"/>
    <xf numFmtId="231" fontId="214" fillId="0" borderId="42"/>
    <xf numFmtId="0" fontId="138" fillId="0" borderId="55" applyNumberFormat="0" applyFill="0" applyAlignment="0" applyProtection="0"/>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0" fontId="22" fillId="0" borderId="0"/>
    <xf numFmtId="0" fontId="123" fillId="0" borderId="56" applyNumberFormat="0" applyFill="0" applyAlignment="0" applyProtection="0"/>
    <xf numFmtId="0" fontId="123" fillId="0" borderId="56" applyNumberFormat="0" applyFill="0" applyAlignment="0" applyProtection="0"/>
    <xf numFmtId="0" fontId="22" fillId="0" borderId="0"/>
    <xf numFmtId="0" fontId="123" fillId="0" borderId="56" applyNumberFormat="0" applyFill="0" applyAlignment="0" applyProtection="0"/>
    <xf numFmtId="0" fontId="9" fillId="0" borderId="13" applyNumberFormat="0" applyFill="0" applyAlignment="0" applyProtection="0"/>
    <xf numFmtId="0" fontId="9" fillId="0" borderId="13" applyNumberFormat="0" applyFill="0" applyAlignment="0" applyProtection="0"/>
    <xf numFmtId="0" fontId="123" fillId="0" borderId="56" applyNumberFormat="0" applyFill="0" applyAlignment="0" applyProtection="0"/>
    <xf numFmtId="0" fontId="185" fillId="0" borderId="0" applyFill="0" applyBorder="0" applyAlignment="0"/>
    <xf numFmtId="231" fontId="214" fillId="0" borderId="42"/>
    <xf numFmtId="0" fontId="123" fillId="0" borderId="56" applyNumberFormat="0" applyFill="0" applyAlignment="0" applyProtection="0"/>
    <xf numFmtId="231" fontId="214" fillId="0" borderId="42"/>
    <xf numFmtId="0" fontId="123" fillId="0" borderId="56" applyNumberFormat="0" applyFill="0" applyAlignment="0" applyProtection="0"/>
    <xf numFmtId="0" fontId="22" fillId="0" borderId="0"/>
    <xf numFmtId="0" fontId="123" fillId="0" borderId="56" applyNumberFormat="0" applyFill="0" applyAlignment="0" applyProtection="0"/>
    <xf numFmtId="231" fontId="214" fillId="0" borderId="42"/>
    <xf numFmtId="0" fontId="22" fillId="0" borderId="0"/>
    <xf numFmtId="231" fontId="214" fillId="0" borderId="42"/>
    <xf numFmtId="0" fontId="123" fillId="0" borderId="56" applyNumberFormat="0" applyFill="0" applyAlignment="0" applyProtection="0"/>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0" fontId="22" fillId="0" borderId="0"/>
    <xf numFmtId="0" fontId="212" fillId="0" borderId="0" applyNumberFormat="0" applyFill="0" applyBorder="0" applyAlignment="0" applyProtection="0"/>
    <xf numFmtId="0" fontId="22" fillId="0" borderId="0"/>
    <xf numFmtId="0" fontId="212" fillId="0" borderId="0" applyNumberFormat="0" applyFill="0" applyBorder="0" applyAlignment="0" applyProtection="0"/>
    <xf numFmtId="231" fontId="214" fillId="0" borderId="42"/>
    <xf numFmtId="0" fontId="22" fillId="0" borderId="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0" fontId="22" fillId="0" borderId="0"/>
    <xf numFmtId="0" fontId="212" fillId="0" borderId="0" applyNumberFormat="0" applyFill="0" applyBorder="0" applyAlignment="0" applyProtection="0"/>
    <xf numFmtId="0" fontId="22" fillId="0" borderId="0"/>
    <xf numFmtId="0" fontId="212" fillId="0" borderId="0" applyNumberFormat="0" applyFill="0" applyBorder="0" applyAlignment="0" applyProtection="0"/>
    <xf numFmtId="231" fontId="214" fillId="0" borderId="42"/>
    <xf numFmtId="0" fontId="22" fillId="0" borderId="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357" fontId="216" fillId="0" borderId="0">
      <protection locked="0"/>
    </xf>
    <xf numFmtId="357" fontId="216" fillId="0" borderId="0">
      <protection locked="0"/>
    </xf>
    <xf numFmtId="178" fontId="139" fillId="0" borderId="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176" fontId="217" fillId="0" borderId="71" applyNumberFormat="0" applyFill="0" applyAlignment="0" applyProtection="0"/>
    <xf numFmtId="246" fontId="139" fillId="0" borderId="34" applyFill="0"/>
    <xf numFmtId="246" fontId="139" fillId="0" borderId="34" applyFill="0"/>
    <xf numFmtId="246" fontId="139" fillId="0" borderId="34" applyFill="0"/>
    <xf numFmtId="246" fontId="139" fillId="0" borderId="34" applyFill="0"/>
    <xf numFmtId="246" fontId="139" fillId="0" borderId="34" applyFill="0"/>
    <xf numFmtId="0" fontId="217" fillId="0" borderId="71" applyNumberFormat="0" applyFill="0" applyAlignment="0" applyProtection="0"/>
    <xf numFmtId="246" fontId="139" fillId="0" borderId="34" applyFill="0"/>
    <xf numFmtId="246" fontId="139" fillId="0" borderId="34" applyFill="0"/>
    <xf numFmtId="246" fontId="139" fillId="0" borderId="34" applyFill="0"/>
    <xf numFmtId="0" fontId="22" fillId="0" borderId="0"/>
    <xf numFmtId="246" fontId="139" fillId="0" borderId="34" applyFill="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246" fontId="139" fillId="0" borderId="34" applyFill="0"/>
    <xf numFmtId="0" fontId="217" fillId="0" borderId="71" applyNumberFormat="0" applyFill="0" applyAlignment="0" applyProtection="0"/>
    <xf numFmtId="246" fontId="139" fillId="0" borderId="34" applyFill="0"/>
    <xf numFmtId="246"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2" fillId="0" borderId="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2" fillId="0" borderId="0"/>
    <xf numFmtId="246" fontId="139" fillId="0" borderId="34" applyFill="0"/>
    <xf numFmtId="176" fontId="217" fillId="0" borderId="71" applyNumberFormat="0" applyFill="0" applyAlignment="0" applyProtection="0"/>
    <xf numFmtId="246" fontId="139" fillId="0" borderId="34" applyFill="0"/>
    <xf numFmtId="176" fontId="217" fillId="0" borderId="71" applyNumberFormat="0" applyFill="0" applyAlignment="0" applyProtection="0"/>
    <xf numFmtId="176"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246" fontId="22" fillId="0" borderId="53" applyFill="0"/>
    <xf numFmtId="246" fontId="22" fillId="0" borderId="53" applyFill="0"/>
    <xf numFmtId="246" fontId="22" fillId="0" borderId="53" applyFill="0"/>
    <xf numFmtId="246" fontId="22" fillId="0" borderId="53" applyFill="0"/>
    <xf numFmtId="0" fontId="217" fillId="0" borderId="71" applyNumberFormat="0" applyFill="0" applyAlignment="0" applyProtection="0"/>
    <xf numFmtId="246" fontId="22" fillId="0" borderId="53" applyFill="0"/>
    <xf numFmtId="246" fontId="22" fillId="0" borderId="53" applyFill="0"/>
    <xf numFmtId="246" fontId="22" fillId="0" borderId="53" applyFill="0"/>
    <xf numFmtId="0" fontId="22" fillId="0" borderId="0"/>
    <xf numFmtId="246" fontId="22" fillId="0" borderId="53" applyFill="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246" fontId="22" fillId="0" borderId="53" applyFill="0"/>
    <xf numFmtId="0" fontId="217" fillId="0" borderId="71" applyNumberFormat="0" applyFill="0" applyAlignment="0" applyProtection="0"/>
    <xf numFmtId="246" fontId="22" fillId="0" borderId="53" applyFill="0"/>
    <xf numFmtId="246" fontId="22" fillId="0" borderId="53" applyFill="0"/>
    <xf numFmtId="0" fontId="20" fillId="0" borderId="19" applyNumberFormat="0" applyFill="0" applyAlignment="0" applyProtection="0"/>
    <xf numFmtId="0" fontId="20" fillId="0" borderId="19"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246" fontId="22" fillId="0" borderId="53" applyFill="0"/>
    <xf numFmtId="0" fontId="217" fillId="0" borderId="71" applyNumberFormat="0" applyFill="0" applyAlignment="0" applyProtection="0"/>
    <xf numFmtId="246" fontId="22" fillId="0" borderId="53" applyFill="0"/>
    <xf numFmtId="246" fontId="22" fillId="0" borderId="53"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185" fillId="77" borderId="72" applyNumberFormat="0" applyFill="0" applyProtection="0">
      <alignment vertical="top"/>
    </xf>
    <xf numFmtId="0" fontId="53" fillId="0" borderId="34" applyNumberFormat="0" applyFill="0" applyProtection="0">
      <alignment vertical="top"/>
    </xf>
    <xf numFmtId="0" fontId="33" fillId="0" borderId="10" applyFont="0" applyFill="0" applyAlignment="0" applyProtection="0"/>
    <xf numFmtId="352" fontId="33" fillId="0" borderId="10" applyFont="0" applyFill="0" applyAlignment="0" applyProtection="0"/>
    <xf numFmtId="0" fontId="33" fillId="0" borderId="10" applyFont="0" applyFill="0" applyAlignment="0" applyProtection="0"/>
    <xf numFmtId="0" fontId="158" fillId="0" borderId="73"/>
    <xf numFmtId="0" fontId="158" fillId="0" borderId="73"/>
    <xf numFmtId="0" fontId="158" fillId="0" borderId="73"/>
    <xf numFmtId="0" fontId="158" fillId="0" borderId="73"/>
    <xf numFmtId="0" fontId="158" fillId="0" borderId="73"/>
    <xf numFmtId="0" fontId="158" fillId="0" borderId="73"/>
    <xf numFmtId="0" fontId="158" fillId="0" borderId="73"/>
    <xf numFmtId="0" fontId="158" fillId="0" borderId="73"/>
    <xf numFmtId="0" fontId="158" fillId="0" borderId="45"/>
    <xf numFmtId="0" fontId="22" fillId="0" borderId="0"/>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252" fontId="205" fillId="0" borderId="22" applyFill="0" applyBorder="0">
      <alignment horizontal="center"/>
    </xf>
    <xf numFmtId="0" fontId="218" fillId="97" borderId="0" applyNumberFormat="0" applyFont="0" applyAlignment="0">
      <alignment vertical="center"/>
    </xf>
    <xf numFmtId="0" fontId="22" fillId="0" borderId="0"/>
    <xf numFmtId="0" fontId="22" fillId="0" borderId="0"/>
    <xf numFmtId="0" fontId="53" fillId="0" borderId="0" applyNumberFormat="0" applyFill="0" applyBorder="0" applyProtection="0">
      <alignment horizontal="center" vertical="center"/>
    </xf>
    <xf numFmtId="0" fontId="36" fillId="0" borderId="23" applyFill="0" applyBorder="0">
      <alignment horizontal="center" vertical="center"/>
    </xf>
    <xf numFmtId="0" fontId="139" fillId="98" borderId="68"/>
    <xf numFmtId="0" fontId="218" fillId="0" borderId="0" applyFill="0" applyBorder="0">
      <alignment vertical="center"/>
    </xf>
    <xf numFmtId="165" fontId="63" fillId="0" borderId="0" applyFont="0" applyFill="0" applyBorder="0" applyAlignment="0" applyProtection="0"/>
    <xf numFmtId="358" fontId="22" fillId="0" borderId="0" applyFont="0" applyFill="0" applyBorder="0" applyAlignment="0" applyProtection="0"/>
    <xf numFmtId="359" fontId="22"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3" fontId="22" fillId="0" borderId="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2" fillId="0" borderId="0" applyFont="0" applyFill="0" applyBorder="0" applyAlignment="0" applyProtection="0"/>
    <xf numFmtId="169" fontId="36"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3" fontId="22" fillId="0" borderId="0" applyFill="0" applyAlignment="0" applyProtection="0"/>
    <xf numFmtId="259" fontId="1" fillId="0" borderId="0" applyFont="0" applyFill="0" applyBorder="0" applyAlignment="0" applyProtection="0"/>
    <xf numFmtId="253" fontId="22" fillId="0" borderId="0" applyFill="0" applyBorder="0" applyAlignment="0" applyProtection="0"/>
    <xf numFmtId="256" fontId="175"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4" fontId="33" fillId="0" borderId="0" applyFont="0" applyFill="0" applyBorder="0" applyAlignment="0" applyProtection="0"/>
    <xf numFmtId="257" fontId="33" fillId="0" borderId="0" applyFont="0" applyFill="0" applyBorder="0" applyAlignment="0" applyProtection="0"/>
    <xf numFmtId="360" fontId="22" fillId="0" borderId="0" applyFont="0" applyFill="0" applyBorder="0" applyAlignment="0" applyProtection="0"/>
    <xf numFmtId="361" fontId="22" fillId="0" borderId="0" applyFont="0" applyFill="0" applyBorder="0" applyAlignment="0" applyProtection="0"/>
    <xf numFmtId="360" fontId="22" fillId="0" borderId="0" applyFont="0" applyFill="0" applyBorder="0" applyAlignment="0" applyProtection="0"/>
    <xf numFmtId="0" fontId="22" fillId="0" borderId="0"/>
    <xf numFmtId="360" fontId="22" fillId="0" borderId="0" applyFont="0" applyFill="0" applyBorder="0" applyAlignment="0" applyProtection="0"/>
    <xf numFmtId="0" fontId="22" fillId="0" borderId="0"/>
    <xf numFmtId="360" fontId="22" fillId="0" borderId="0" applyFont="0" applyFill="0" applyBorder="0" applyAlignment="0" applyProtection="0"/>
    <xf numFmtId="360" fontId="22" fillId="0" borderId="0" applyFont="0" applyFill="0" applyBorder="0" applyAlignment="0" applyProtection="0"/>
    <xf numFmtId="360" fontId="22" fillId="0" borderId="0" applyFont="0" applyFill="0" applyBorder="0" applyAlignment="0" applyProtection="0"/>
    <xf numFmtId="360" fontId="22" fillId="0" borderId="0" applyFont="0" applyFill="0" applyBorder="0" applyAlignment="0" applyProtection="0"/>
    <xf numFmtId="360" fontId="22" fillId="0" borderId="0" applyFont="0" applyFill="0" applyBorder="0" applyAlignment="0" applyProtection="0"/>
    <xf numFmtId="360" fontId="2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2" fillId="0" borderId="0">
      <alignment vertical="center"/>
    </xf>
    <xf numFmtId="0" fontId="139" fillId="0" borderId="77">
      <alignment vertical="center"/>
    </xf>
    <xf numFmtId="15" fontId="22" fillId="0" borderId="0" applyFont="0" applyFill="0" applyBorder="0" applyAlignment="0" applyProtection="0"/>
    <xf numFmtId="0" fontId="87" fillId="85" borderId="78" applyNumberFormat="0" applyAlignment="0" applyProtection="0"/>
    <xf numFmtId="0" fontId="133" fillId="0" borderId="0" applyNumberFormat="0" applyFill="0" applyBorder="0" applyAlignment="0" applyProtection="0"/>
    <xf numFmtId="0" fontId="225" fillId="105" borderId="0"/>
    <xf numFmtId="0" fontId="87" fillId="0" borderId="0" applyNumberFormat="0" applyFill="0" applyBorder="0" applyAlignment="0" applyProtection="0"/>
    <xf numFmtId="0" fontId="139" fillId="0" borderId="53" applyNumberFormat="0"/>
    <xf numFmtId="0" fontId="139" fillId="106" borderId="53" applyNumberFormat="0"/>
    <xf numFmtId="169" fontId="22" fillId="0" borderId="0" applyFont="0" applyFill="0" applyBorder="0" applyAlignment="0" applyProtection="0"/>
  </cellStyleXfs>
  <cellXfs count="401">
    <xf numFmtId="0" fontId="0" fillId="0" borderId="0" xfId="0"/>
    <xf numFmtId="0" fontId="4" fillId="0" borderId="0" xfId="0" applyFont="1"/>
    <xf numFmtId="169" fontId="4" fillId="0" borderId="0" xfId="1" applyFont="1"/>
    <xf numFmtId="0" fontId="3" fillId="0" borderId="0" xfId="0" applyFont="1" applyBorder="1"/>
    <xf numFmtId="0" fontId="4" fillId="0" borderId="0" xfId="0" applyFont="1" applyBorder="1"/>
    <xf numFmtId="0" fontId="3" fillId="5" borderId="3" xfId="0" applyFont="1" applyFill="1" applyBorder="1"/>
    <xf numFmtId="0" fontId="4" fillId="0" borderId="6" xfId="0" applyFont="1" applyBorder="1"/>
    <xf numFmtId="169" fontId="4" fillId="0" borderId="0" xfId="1" applyFont="1" applyBorder="1"/>
    <xf numFmtId="173" fontId="2" fillId="4" borderId="4" xfId="0" applyNumberFormat="1" applyFont="1" applyFill="1" applyBorder="1" applyAlignment="1">
      <alignment horizontal="center"/>
    </xf>
    <xf numFmtId="173" fontId="2" fillId="4" borderId="5" xfId="0" applyNumberFormat="1" applyFont="1" applyFill="1" applyBorder="1" applyAlignment="1">
      <alignment horizontal="center"/>
    </xf>
    <xf numFmtId="0" fontId="4" fillId="3" borderId="0" xfId="0" applyFont="1" applyFill="1" applyBorder="1" applyAlignment="1">
      <alignment horizontal="center"/>
    </xf>
    <xf numFmtId="0" fontId="4" fillId="3" borderId="6" xfId="0" applyFont="1" applyFill="1" applyBorder="1" applyAlignment="1">
      <alignment horizontal="center"/>
    </xf>
    <xf numFmtId="0" fontId="3" fillId="0" borderId="10" xfId="0" applyFont="1" applyBorder="1"/>
    <xf numFmtId="169" fontId="4" fillId="0" borderId="10" xfId="1" applyFont="1" applyBorder="1"/>
    <xf numFmtId="173" fontId="5" fillId="0" borderId="0" xfId="0" applyNumberFormat="1" applyFont="1" applyFill="1" applyBorder="1" applyAlignment="1">
      <alignment horizontal="center"/>
    </xf>
    <xf numFmtId="0" fontId="20" fillId="0" borderId="0" xfId="0" applyFont="1"/>
    <xf numFmtId="173" fontId="2" fillId="0" borderId="0" xfId="0" applyNumberFormat="1" applyFont="1" applyFill="1" applyBorder="1" applyAlignment="1">
      <alignment horizontal="center"/>
    </xf>
    <xf numFmtId="0" fontId="0" fillId="0" borderId="20" xfId="0" applyBorder="1"/>
    <xf numFmtId="0" fontId="20" fillId="0" borderId="20" xfId="0" applyFont="1" applyBorder="1"/>
    <xf numFmtId="4" fontId="0" fillId="0" borderId="20" xfId="0" applyNumberFormat="1" applyBorder="1"/>
    <xf numFmtId="173" fontId="5" fillId="0" borderId="20" xfId="0" applyNumberFormat="1" applyFont="1" applyFill="1" applyBorder="1" applyAlignment="1">
      <alignment horizontal="center"/>
    </xf>
    <xf numFmtId="10" fontId="0" fillId="0" borderId="20" xfId="0" applyNumberFormat="1" applyBorder="1"/>
    <xf numFmtId="4" fontId="20" fillId="0" borderId="20" xfId="0" applyNumberFormat="1" applyFont="1" applyBorder="1"/>
    <xf numFmtId="9" fontId="20" fillId="0" borderId="20" xfId="0" applyNumberFormat="1" applyFont="1" applyBorder="1"/>
    <xf numFmtId="173" fontId="2" fillId="0" borderId="20" xfId="0" applyNumberFormat="1" applyFont="1" applyFill="1" applyBorder="1" applyAlignment="1">
      <alignment horizontal="center"/>
    </xf>
    <xf numFmtId="10" fontId="20" fillId="0" borderId="20" xfId="0" applyNumberFormat="1" applyFont="1" applyBorder="1"/>
    <xf numFmtId="169" fontId="0" fillId="0" borderId="20" xfId="1" applyFont="1" applyBorder="1"/>
    <xf numFmtId="169" fontId="20" fillId="0" borderId="20" xfId="1" applyFont="1" applyBorder="1"/>
    <xf numFmtId="0" fontId="4" fillId="3" borderId="7" xfId="0" applyFont="1" applyFill="1" applyBorder="1" applyAlignment="1">
      <alignment horizontal="center"/>
    </xf>
    <xf numFmtId="0" fontId="3" fillId="5" borderId="0" xfId="0" applyFont="1" applyFill="1"/>
    <xf numFmtId="0" fontId="3" fillId="0" borderId="0" xfId="0" applyFont="1"/>
    <xf numFmtId="0" fontId="4" fillId="3" borderId="8" xfId="0" applyFont="1" applyFill="1" applyBorder="1" applyAlignment="1">
      <alignment horizontal="center"/>
    </xf>
    <xf numFmtId="173" fontId="2" fillId="4" borderId="0" xfId="0" applyNumberFormat="1" applyFont="1" applyFill="1" applyBorder="1" applyAlignment="1">
      <alignment horizontal="center"/>
    </xf>
    <xf numFmtId="173" fontId="2" fillId="4" borderId="7" xfId="0" applyNumberFormat="1" applyFont="1" applyFill="1" applyBorder="1" applyAlignment="1">
      <alignment horizontal="center"/>
    </xf>
    <xf numFmtId="173" fontId="2" fillId="4" borderId="6" xfId="0" applyNumberFormat="1" applyFont="1" applyFill="1" applyBorder="1" applyAlignment="1">
      <alignment horizontal="center"/>
    </xf>
    <xf numFmtId="3" fontId="2" fillId="4" borderId="7" xfId="0" applyNumberFormat="1" applyFont="1" applyFill="1" applyBorder="1" applyAlignment="1">
      <alignment horizontal="center"/>
    </xf>
    <xf numFmtId="3" fontId="2" fillId="4" borderId="8" xfId="0" applyNumberFormat="1" applyFont="1" applyFill="1" applyBorder="1" applyAlignment="1">
      <alignment horizontal="center"/>
    </xf>
    <xf numFmtId="169" fontId="4" fillId="0" borderId="0" xfId="0" applyNumberFormat="1" applyFont="1"/>
    <xf numFmtId="0" fontId="4" fillId="0" borderId="0" xfId="0" applyFont="1" applyFill="1" applyBorder="1" applyAlignment="1">
      <alignment horizontal="center"/>
    </xf>
    <xf numFmtId="0" fontId="3" fillId="5" borderId="4" xfId="0" applyFont="1" applyFill="1" applyBorder="1"/>
    <xf numFmtId="0" fontId="3" fillId="5" borderId="1" xfId="0" applyFont="1" applyFill="1" applyBorder="1"/>
    <xf numFmtId="0" fontId="3" fillId="5" borderId="0" xfId="0" applyFont="1" applyFill="1" applyBorder="1"/>
    <xf numFmtId="0" fontId="3" fillId="5" borderId="2" xfId="0" applyFont="1" applyFill="1" applyBorder="1"/>
    <xf numFmtId="0" fontId="3" fillId="5" borderId="7" xfId="0" applyFont="1" applyFill="1" applyBorder="1"/>
    <xf numFmtId="169" fontId="3" fillId="0" borderId="0" xfId="0" applyNumberFormat="1" applyFont="1" applyBorder="1"/>
    <xf numFmtId="17" fontId="2" fillId="0" borderId="0" xfId="2" applyNumberFormat="1" applyFont="1" applyFill="1" applyBorder="1" applyAlignment="1">
      <alignment horizontal="center"/>
    </xf>
    <xf numFmtId="17" fontId="2" fillId="0" borderId="0" xfId="2" applyNumberFormat="1" applyFont="1" applyFill="1" applyBorder="1"/>
    <xf numFmtId="0" fontId="5" fillId="0" borderId="0" xfId="2" applyFont="1" applyFill="1" applyBorder="1"/>
    <xf numFmtId="175" fontId="5" fillId="0" borderId="0" xfId="1" applyNumberFormat="1" applyFont="1" applyBorder="1" applyAlignment="1">
      <alignment horizontal="center"/>
    </xf>
    <xf numFmtId="175" fontId="5" fillId="0" borderId="0" xfId="1" applyNumberFormat="1" applyFont="1" applyBorder="1"/>
    <xf numFmtId="175" fontId="5" fillId="0" borderId="0" xfId="1" applyNumberFormat="1" applyFont="1" applyFill="1" applyBorder="1"/>
    <xf numFmtId="0" fontId="5" fillId="0" borderId="0" xfId="2" applyFont="1" applyBorder="1"/>
    <xf numFmtId="175" fontId="2" fillId="0" borderId="0" xfId="1" applyNumberFormat="1" applyFont="1" applyFill="1" applyBorder="1" applyAlignment="1">
      <alignment horizontal="center"/>
    </xf>
    <xf numFmtId="175" fontId="2" fillId="0" borderId="0" xfId="1" applyNumberFormat="1" applyFont="1" applyFill="1" applyBorder="1"/>
    <xf numFmtId="0" fontId="5" fillId="0" borderId="0" xfId="2" applyFont="1" applyBorder="1" applyAlignment="1">
      <alignment horizontal="center"/>
    </xf>
    <xf numFmtId="0" fontId="5" fillId="0" borderId="0" xfId="2" applyFont="1" applyFill="1" applyBorder="1" applyAlignment="1">
      <alignment horizontal="center"/>
    </xf>
    <xf numFmtId="175" fontId="5" fillId="0" borderId="0" xfId="2" applyNumberFormat="1" applyFont="1" applyFill="1" applyBorder="1"/>
    <xf numFmtId="175" fontId="5" fillId="38" borderId="0" xfId="1" applyNumberFormat="1" applyFont="1" applyFill="1" applyBorder="1"/>
    <xf numFmtId="17" fontId="2" fillId="42" borderId="0" xfId="2" applyNumberFormat="1" applyFont="1" applyFill="1" applyBorder="1" applyAlignment="1">
      <alignment horizontal="center"/>
    </xf>
    <xf numFmtId="17" fontId="2" fillId="42" borderId="0" xfId="2" applyNumberFormat="1" applyFont="1" applyFill="1" applyBorder="1"/>
    <xf numFmtId="169" fontId="5" fillId="0" borderId="0" xfId="1" applyFont="1" applyFill="1" applyBorder="1" applyAlignment="1">
      <alignment horizontal="center"/>
    </xf>
    <xf numFmtId="1" fontId="5" fillId="0" borderId="0" xfId="1" applyNumberFormat="1" applyFont="1" applyBorder="1" applyAlignment="1">
      <alignment horizontal="center"/>
    </xf>
    <xf numFmtId="169" fontId="5" fillId="0" borderId="0" xfId="1" applyFont="1" applyBorder="1" applyAlignment="1">
      <alignment horizontal="center"/>
    </xf>
    <xf numFmtId="169" fontId="5" fillId="0" borderId="0" xfId="1" applyFont="1" applyFill="1" applyBorder="1"/>
    <xf numFmtId="169" fontId="5" fillId="0" borderId="0" xfId="1" applyFont="1" applyBorder="1"/>
    <xf numFmtId="1" fontId="5" fillId="0" borderId="0" xfId="2" applyNumberFormat="1" applyFont="1" applyBorder="1" applyAlignment="1">
      <alignment horizontal="center"/>
    </xf>
    <xf numFmtId="169" fontId="5" fillId="0" borderId="0" xfId="1" applyFont="1" applyBorder="1" applyAlignment="1">
      <alignment horizontal="center" vertical="center"/>
    </xf>
    <xf numFmtId="1" fontId="4" fillId="0" borderId="0" xfId="0" applyNumberFormat="1" applyFont="1" applyBorder="1" applyAlignment="1">
      <alignment horizontal="center"/>
    </xf>
    <xf numFmtId="169" fontId="4" fillId="0" borderId="0" xfId="1" applyFont="1" applyBorder="1" applyAlignment="1">
      <alignment horizontal="center"/>
    </xf>
    <xf numFmtId="169" fontId="4" fillId="0" borderId="0" xfId="1" applyFont="1" applyFill="1" applyBorder="1"/>
    <xf numFmtId="0" fontId="3" fillId="0" borderId="0" xfId="0" applyFont="1" applyFill="1" applyBorder="1"/>
    <xf numFmtId="4" fontId="3" fillId="0" borderId="0" xfId="0" applyNumberFormat="1" applyFont="1" applyBorder="1"/>
    <xf numFmtId="0" fontId="2" fillId="0" borderId="0" xfId="2" applyFont="1" applyBorder="1"/>
    <xf numFmtId="0" fontId="4" fillId="0" borderId="0" xfId="0" applyFont="1" applyFill="1" applyBorder="1"/>
    <xf numFmtId="0" fontId="2" fillId="0" borderId="0" xfId="2" applyFont="1" applyFill="1" applyBorder="1"/>
    <xf numFmtId="0" fontId="2" fillId="5" borderId="0" xfId="2" applyFont="1" applyFill="1" applyBorder="1"/>
    <xf numFmtId="0" fontId="2" fillId="5" borderId="0" xfId="8918" applyFont="1" applyFill="1" applyBorder="1"/>
    <xf numFmtId="0" fontId="2" fillId="42" borderId="0" xfId="2" applyFont="1" applyFill="1" applyBorder="1"/>
    <xf numFmtId="0" fontId="2" fillId="43" borderId="0" xfId="2" applyFont="1" applyFill="1" applyBorder="1"/>
    <xf numFmtId="169" fontId="4" fillId="0" borderId="0" xfId="0" applyNumberFormat="1" applyFont="1" applyBorder="1"/>
    <xf numFmtId="353" fontId="2" fillId="4" borderId="7" xfId="1" applyNumberFormat="1" applyFont="1" applyFill="1" applyBorder="1" applyAlignment="1">
      <alignment horizontal="center"/>
    </xf>
    <xf numFmtId="4" fontId="4" fillId="0" borderId="0" xfId="0" applyNumberFormat="1" applyFont="1"/>
    <xf numFmtId="0" fontId="4" fillId="0" borderId="0" xfId="0" applyFont="1" applyAlignment="1">
      <alignment horizontal="center" vertical="center"/>
    </xf>
    <xf numFmtId="10" fontId="4" fillId="0" borderId="0" xfId="0" applyNumberFormat="1" applyFont="1"/>
    <xf numFmtId="0" fontId="3" fillId="99" borderId="0" xfId="0" applyFont="1" applyFill="1"/>
    <xf numFmtId="0" fontId="221" fillId="100" borderId="0" xfId="0" applyFont="1" applyFill="1"/>
    <xf numFmtId="0" fontId="3" fillId="101" borderId="0" xfId="0" applyFont="1" applyFill="1"/>
    <xf numFmtId="2" fontId="5" fillId="0" borderId="0" xfId="0" applyNumberFormat="1" applyFont="1" applyFill="1" applyBorder="1"/>
    <xf numFmtId="0" fontId="4" fillId="5" borderId="0" xfId="0" applyFont="1" applyFill="1"/>
    <xf numFmtId="169" fontId="4" fillId="0" borderId="34" xfId="1" applyFont="1" applyBorder="1"/>
    <xf numFmtId="4" fontId="0" fillId="0" borderId="0" xfId="0" applyNumberFormat="1"/>
    <xf numFmtId="173" fontId="2" fillId="4" borderId="0" xfId="0" applyNumberFormat="1" applyFont="1" applyFill="1" applyAlignment="1">
      <alignment horizontal="center"/>
    </xf>
    <xf numFmtId="43" fontId="4" fillId="0" borderId="0" xfId="0" applyNumberFormat="1" applyFont="1"/>
    <xf numFmtId="9" fontId="4" fillId="0" borderId="0" xfId="0" applyNumberFormat="1" applyFont="1"/>
    <xf numFmtId="2" fontId="4" fillId="0" borderId="0" xfId="0" applyNumberFormat="1" applyFont="1"/>
    <xf numFmtId="10" fontId="5" fillId="0" borderId="0" xfId="0" applyNumberFormat="1" applyFont="1"/>
    <xf numFmtId="0" fontId="4" fillId="0" borderId="76" xfId="0" applyFont="1" applyBorder="1"/>
    <xf numFmtId="353" fontId="4" fillId="38" borderId="0" xfId="1" applyNumberFormat="1" applyFont="1" applyFill="1" applyBorder="1" applyAlignment="1">
      <alignment horizontal="center" vertical="center"/>
    </xf>
    <xf numFmtId="0" fontId="4" fillId="43" borderId="0" xfId="0" applyFont="1" applyFill="1"/>
    <xf numFmtId="0" fontId="3" fillId="43" borderId="0" xfId="0" applyFont="1" applyFill="1" applyBorder="1" applyAlignment="1">
      <alignment horizontal="center"/>
    </xf>
    <xf numFmtId="0" fontId="4" fillId="43" borderId="0" xfId="0" applyFont="1" applyFill="1" applyBorder="1"/>
    <xf numFmtId="0" fontId="4" fillId="0" borderId="0" xfId="0" applyFont="1" applyBorder="1" applyAlignment="1">
      <alignment horizontal="left" indent="1"/>
    </xf>
    <xf numFmtId="169" fontId="219" fillId="0" borderId="0" xfId="1" applyFont="1" applyBorder="1" applyAlignment="1">
      <alignment horizontal="left"/>
    </xf>
    <xf numFmtId="0" fontId="4" fillId="43" borderId="0" xfId="0" applyFont="1" applyFill="1" applyBorder="1" applyAlignment="1">
      <alignment horizontal="center"/>
    </xf>
    <xf numFmtId="0" fontId="3" fillId="43" borderId="0" xfId="0" applyFont="1" applyFill="1" applyAlignment="1">
      <alignment horizontal="center" vertical="center"/>
    </xf>
    <xf numFmtId="0" fontId="3" fillId="0" borderId="0" xfId="0" applyFont="1" applyAlignment="1">
      <alignment horizontal="center" vertical="center"/>
    </xf>
    <xf numFmtId="4" fontId="4" fillId="43" borderId="0" xfId="0" applyNumberFormat="1" applyFont="1" applyFill="1"/>
    <xf numFmtId="0" fontId="2" fillId="0" borderId="0" xfId="0" applyNumberFormat="1" applyFont="1" applyFill="1" applyBorder="1"/>
    <xf numFmtId="175" fontId="2" fillId="0" borderId="0" xfId="1" applyNumberFormat="1" applyFont="1" applyFill="1" applyBorder="1" applyAlignment="1">
      <alignment horizontal="center" vertical="center"/>
    </xf>
    <xf numFmtId="0" fontId="220" fillId="0" borderId="0" xfId="0" applyFont="1"/>
    <xf numFmtId="9" fontId="4" fillId="0" borderId="0" xfId="25639" applyFont="1"/>
    <xf numFmtId="0" fontId="4" fillId="43" borderId="0" xfId="0" applyFont="1" applyFill="1" applyAlignment="1">
      <alignment horizontal="center" vertical="center"/>
    </xf>
    <xf numFmtId="0" fontId="4" fillId="0" borderId="0" xfId="0" applyFont="1" applyAlignment="1">
      <alignment horizontal="center"/>
    </xf>
    <xf numFmtId="0" fontId="3" fillId="43" borderId="0" xfId="0" applyFont="1" applyFill="1"/>
    <xf numFmtId="0" fontId="3" fillId="43" borderId="0" xfId="0" applyFont="1" applyFill="1" applyBorder="1" applyAlignment="1">
      <alignment horizontal="left"/>
    </xf>
    <xf numFmtId="353" fontId="4" fillId="0" borderId="0" xfId="0" applyNumberFormat="1" applyFont="1"/>
    <xf numFmtId="175" fontId="4" fillId="0" borderId="0" xfId="0" applyNumberFormat="1" applyFont="1"/>
    <xf numFmtId="0" fontId="4" fillId="0" borderId="0" xfId="0" applyFont="1" applyBorder="1" applyAlignment="1">
      <alignment horizontal="center" vertical="center"/>
    </xf>
    <xf numFmtId="10" fontId="219" fillId="0" borderId="0" xfId="25639" applyNumberFormat="1" applyFont="1" applyBorder="1" applyAlignment="1">
      <alignment horizontal="center" vertical="center"/>
    </xf>
    <xf numFmtId="0" fontId="219" fillId="0" borderId="0" xfId="25639" applyNumberFormat="1" applyFont="1" applyBorder="1" applyAlignment="1">
      <alignment horizontal="center" vertical="center"/>
    </xf>
    <xf numFmtId="0" fontId="4" fillId="0" borderId="0" xfId="0" applyFont="1" applyFill="1"/>
    <xf numFmtId="10" fontId="2" fillId="99" borderId="0" xfId="0" applyNumberFormat="1" applyFont="1" applyFill="1"/>
    <xf numFmtId="0" fontId="221" fillId="100" borderId="3" xfId="0" applyFont="1" applyFill="1" applyBorder="1"/>
    <xf numFmtId="0" fontId="221" fillId="100" borderId="4" xfId="0" applyFont="1" applyFill="1" applyBorder="1"/>
    <xf numFmtId="0" fontId="3" fillId="0" borderId="1" xfId="0" applyFont="1" applyBorder="1"/>
    <xf numFmtId="0" fontId="3" fillId="0" borderId="1" xfId="0" applyFont="1" applyFill="1" applyBorder="1"/>
    <xf numFmtId="0" fontId="3" fillId="101" borderId="1" xfId="0" applyFont="1" applyFill="1" applyBorder="1"/>
    <xf numFmtId="0" fontId="3" fillId="101" borderId="0" xfId="0" applyFont="1" applyFill="1" applyBorder="1"/>
    <xf numFmtId="2" fontId="5" fillId="0" borderId="1" xfId="0" applyNumberFormat="1" applyFont="1" applyFill="1" applyBorder="1" applyAlignment="1">
      <alignment horizontal="left" indent="1"/>
    </xf>
    <xf numFmtId="0" fontId="3" fillId="0" borderId="9" xfId="0" applyFont="1" applyBorder="1"/>
    <xf numFmtId="4" fontId="3" fillId="0" borderId="10" xfId="0" applyNumberFormat="1" applyFont="1" applyBorder="1"/>
    <xf numFmtId="0" fontId="4" fillId="0" borderId="1" xfId="0" applyFont="1" applyBorder="1"/>
    <xf numFmtId="362" fontId="3" fillId="101" borderId="0" xfId="0" applyNumberFormat="1" applyFont="1" applyFill="1" applyBorder="1" applyAlignment="1">
      <alignment horizontal="center" vertical="center"/>
    </xf>
    <xf numFmtId="2" fontId="5" fillId="0" borderId="1" xfId="0" applyNumberFormat="1" applyFont="1" applyFill="1" applyBorder="1"/>
    <xf numFmtId="2" fontId="2" fillId="4" borderId="2" xfId="0" applyNumberFormat="1" applyFont="1" applyFill="1" applyBorder="1"/>
    <xf numFmtId="2" fontId="2" fillId="4" borderId="7" xfId="0" applyNumberFormat="1" applyFont="1" applyFill="1" applyBorder="1"/>
    <xf numFmtId="1" fontId="2" fillId="4" borderId="7" xfId="0" applyNumberFormat="1" applyFont="1" applyFill="1" applyBorder="1"/>
    <xf numFmtId="1" fontId="4" fillId="0" borderId="0" xfId="0" applyNumberFormat="1" applyFont="1" applyAlignment="1">
      <alignment horizontal="center" vertical="center"/>
    </xf>
    <xf numFmtId="0" fontId="3" fillId="4" borderId="3" xfId="0" applyFont="1" applyFill="1" applyBorder="1"/>
    <xf numFmtId="0" fontId="4" fillId="4" borderId="4" xfId="0" applyFont="1" applyFill="1" applyBorder="1"/>
    <xf numFmtId="173" fontId="2" fillId="4" borderId="4" xfId="0" applyNumberFormat="1" applyFont="1" applyFill="1" applyBorder="1" applyAlignment="1">
      <alignment horizontal="right" vertical="center"/>
    </xf>
    <xf numFmtId="0" fontId="3" fillId="3" borderId="1" xfId="0" applyFont="1" applyFill="1" applyBorder="1"/>
    <xf numFmtId="0" fontId="4" fillId="3" borderId="0" xfId="0" applyFont="1" applyFill="1" applyBorder="1"/>
    <xf numFmtId="0" fontId="4" fillId="3" borderId="0" xfId="0" applyFont="1" applyFill="1" applyBorder="1" applyAlignment="1">
      <alignment horizontal="right" vertical="center"/>
    </xf>
    <xf numFmtId="0" fontId="3" fillId="3" borderId="2" xfId="0" applyFont="1" applyFill="1" applyBorder="1"/>
    <xf numFmtId="0" fontId="4" fillId="3" borderId="7" xfId="0" applyFont="1" applyFill="1" applyBorder="1"/>
    <xf numFmtId="0" fontId="3" fillId="3" borderId="7" xfId="0" applyFont="1" applyFill="1" applyBorder="1" applyAlignment="1">
      <alignment horizontal="right" vertical="center"/>
    </xf>
    <xf numFmtId="169" fontId="4" fillId="0" borderId="0" xfId="0" applyNumberFormat="1" applyFont="1" applyAlignment="1">
      <alignment horizontal="right" vertical="center"/>
    </xf>
    <xf numFmtId="0" fontId="4" fillId="0" borderId="4" xfId="0" applyFont="1" applyBorder="1"/>
    <xf numFmtId="15" fontId="2" fillId="6" borderId="75" xfId="0" applyNumberFormat="1" applyFont="1" applyFill="1" applyBorder="1"/>
    <xf numFmtId="353" fontId="3" fillId="38" borderId="76" xfId="1" applyNumberFormat="1" applyFont="1" applyFill="1" applyBorder="1" applyAlignment="1">
      <alignment horizontal="center" vertical="center"/>
    </xf>
    <xf numFmtId="353" fontId="4" fillId="38" borderId="0" xfId="1" applyNumberFormat="1" applyFont="1" applyFill="1" applyAlignment="1">
      <alignment horizontal="center" vertical="center"/>
    </xf>
    <xf numFmtId="15" fontId="2" fillId="5" borderId="3" xfId="0" applyNumberFormat="1" applyFont="1" applyFill="1" applyBorder="1"/>
    <xf numFmtId="353" fontId="4" fillId="38" borderId="4" xfId="1" applyNumberFormat="1" applyFont="1" applyFill="1" applyBorder="1" applyAlignment="1">
      <alignment horizontal="center" vertical="center"/>
    </xf>
    <xf numFmtId="364" fontId="4" fillId="0" borderId="0" xfId="0" applyNumberFormat="1" applyFont="1"/>
    <xf numFmtId="169" fontId="3" fillId="0" borderId="0" xfId="1" applyFont="1" applyFill="1" applyBorder="1"/>
    <xf numFmtId="0" fontId="3" fillId="0" borderId="2" xfId="0" applyFont="1" applyBorder="1"/>
    <xf numFmtId="0" fontId="4" fillId="0" borderId="7" xfId="0" applyFont="1" applyBorder="1"/>
    <xf numFmtId="353" fontId="4" fillId="0" borderId="7" xfId="1" applyNumberFormat="1" applyFont="1" applyBorder="1" applyAlignment="1">
      <alignment horizontal="center" vertical="center"/>
    </xf>
    <xf numFmtId="353" fontId="4" fillId="0" borderId="0" xfId="1" applyNumberFormat="1" applyFont="1" applyAlignment="1">
      <alignment horizontal="center" vertical="center"/>
    </xf>
    <xf numFmtId="353" fontId="4" fillId="0" borderId="4" xfId="1" applyNumberFormat="1" applyFont="1" applyBorder="1" applyAlignment="1">
      <alignment horizontal="center" vertical="center"/>
    </xf>
    <xf numFmtId="169" fontId="4" fillId="0" borderId="0" xfId="1" applyFont="1" applyAlignment="1">
      <alignment horizontal="right" vertical="center"/>
    </xf>
    <xf numFmtId="0" fontId="4" fillId="0" borderId="0" xfId="0" applyFont="1" applyAlignment="1">
      <alignment horizontal="right" vertical="center"/>
    </xf>
    <xf numFmtId="0" fontId="3" fillId="0" borderId="0" xfId="0" applyFont="1" applyFill="1" applyBorder="1" applyAlignment="1">
      <alignment horizontal="center"/>
    </xf>
    <xf numFmtId="15" fontId="2" fillId="6" borderId="2" xfId="0" applyNumberFormat="1" applyFont="1" applyFill="1" applyBorder="1"/>
    <xf numFmtId="353" fontId="3" fillId="38" borderId="7" xfId="1" applyNumberFormat="1" applyFont="1" applyFill="1" applyBorder="1" applyAlignment="1">
      <alignment horizontal="center" vertical="center"/>
    </xf>
    <xf numFmtId="0" fontId="4" fillId="0" borderId="81" xfId="0" applyFont="1" applyBorder="1"/>
    <xf numFmtId="353" fontId="4" fillId="38" borderId="81" xfId="1" applyNumberFormat="1" applyFont="1" applyFill="1" applyBorder="1"/>
    <xf numFmtId="353" fontId="4" fillId="38" borderId="81" xfId="1" applyNumberFormat="1" applyFont="1" applyFill="1" applyBorder="1" applyAlignment="1">
      <alignment horizontal="center" vertical="center"/>
    </xf>
    <xf numFmtId="353" fontId="3" fillId="38" borderId="81" xfId="1" applyNumberFormat="1" applyFont="1" applyFill="1" applyBorder="1" applyAlignment="1">
      <alignment horizontal="center" vertical="center"/>
    </xf>
    <xf numFmtId="0" fontId="4" fillId="0" borderId="81" xfId="0" applyFont="1" applyFill="1" applyBorder="1" applyAlignment="1">
      <alignment horizontal="left" indent="1"/>
    </xf>
    <xf numFmtId="353" fontId="5" fillId="38" borderId="81" xfId="1" applyNumberFormat="1" applyFont="1" applyFill="1" applyBorder="1" applyAlignment="1">
      <alignment horizontal="center" vertical="center"/>
    </xf>
    <xf numFmtId="0" fontId="3" fillId="0" borderId="81" xfId="0" applyFont="1" applyFill="1" applyBorder="1"/>
    <xf numFmtId="0" fontId="4" fillId="0" borderId="81" xfId="0" applyFont="1" applyFill="1" applyBorder="1"/>
    <xf numFmtId="0" fontId="3" fillId="0" borderId="82" xfId="0" applyFont="1" applyBorder="1"/>
    <xf numFmtId="0" fontId="4" fillId="0" borderId="83" xfId="0" applyFont="1" applyBorder="1"/>
    <xf numFmtId="353" fontId="3" fillId="38" borderId="83" xfId="1" applyNumberFormat="1" applyFont="1" applyFill="1" applyBorder="1" applyAlignment="1">
      <alignment horizontal="center" vertical="center"/>
    </xf>
    <xf numFmtId="0" fontId="3" fillId="0" borderId="81" xfId="0" applyFont="1" applyBorder="1"/>
    <xf numFmtId="0" fontId="4" fillId="0" borderId="81" xfId="0" applyFont="1" applyBorder="1" applyAlignment="1">
      <alignment horizontal="left" indent="1"/>
    </xf>
    <xf numFmtId="0" fontId="3" fillId="0" borderId="7" xfId="0" applyFont="1" applyBorder="1"/>
    <xf numFmtId="0" fontId="3" fillId="0" borderId="2" xfId="0" applyFont="1" applyFill="1" applyBorder="1"/>
    <xf numFmtId="170" fontId="219" fillId="0" borderId="81" xfId="0" applyNumberFormat="1" applyFont="1" applyFill="1" applyBorder="1" applyAlignment="1">
      <alignment horizontal="center"/>
    </xf>
    <xf numFmtId="0" fontId="219" fillId="0" borderId="81" xfId="0" applyFont="1" applyBorder="1" applyAlignment="1">
      <alignment horizontal="center"/>
    </xf>
    <xf numFmtId="363" fontId="219" fillId="0" borderId="81" xfId="0" applyNumberFormat="1" applyFont="1" applyFill="1" applyBorder="1" applyAlignment="1">
      <alignment horizontal="center"/>
    </xf>
    <xf numFmtId="363" fontId="4" fillId="0" borderId="81" xfId="0" applyNumberFormat="1" applyFont="1" applyBorder="1" applyAlignment="1">
      <alignment horizontal="center"/>
    </xf>
    <xf numFmtId="0" fontId="4" fillId="0" borderId="81" xfId="0" applyFont="1" applyBorder="1" applyAlignment="1">
      <alignment horizontal="center"/>
    </xf>
    <xf numFmtId="3" fontId="219" fillId="0" borderId="81" xfId="1" applyNumberFormat="1" applyFont="1" applyBorder="1" applyAlignment="1">
      <alignment horizontal="center" vertical="center"/>
    </xf>
    <xf numFmtId="171" fontId="219" fillId="0" borderId="81" xfId="0" applyNumberFormat="1" applyFont="1" applyBorder="1"/>
    <xf numFmtId="171" fontId="4" fillId="0" borderId="81" xfId="0" applyNumberFormat="1" applyFont="1" applyBorder="1"/>
    <xf numFmtId="363" fontId="219" fillId="0" borderId="81" xfId="0" applyNumberFormat="1" applyFont="1" applyFill="1" applyBorder="1" applyAlignment="1">
      <alignment horizontal="right"/>
    </xf>
    <xf numFmtId="171" fontId="219" fillId="102" borderId="81" xfId="0" applyNumberFormat="1" applyFont="1" applyFill="1" applyBorder="1"/>
    <xf numFmtId="171" fontId="4" fillId="102" borderId="81" xfId="0" applyNumberFormat="1" applyFont="1" applyFill="1" applyBorder="1"/>
    <xf numFmtId="171" fontId="219" fillId="0" borderId="81" xfId="0" applyNumberFormat="1" applyFont="1" applyBorder="1" applyAlignment="1">
      <alignment horizontal="right"/>
    </xf>
    <xf numFmtId="0" fontId="3" fillId="38" borderId="81" xfId="0" applyFont="1" applyFill="1" applyBorder="1"/>
    <xf numFmtId="15" fontId="220" fillId="0" borderId="81" xfId="0" applyNumberFormat="1" applyFont="1" applyBorder="1" applyAlignment="1">
      <alignment horizontal="right"/>
    </xf>
    <xf numFmtId="0" fontId="5" fillId="0" borderId="81" xfId="0" applyNumberFormat="1" applyFont="1" applyBorder="1" applyAlignment="1">
      <alignment vertical="center"/>
    </xf>
    <xf numFmtId="169" fontId="219" fillId="0" borderId="81" xfId="1" applyFont="1" applyBorder="1" applyAlignment="1">
      <alignment horizontal="right" vertical="center"/>
    </xf>
    <xf numFmtId="169" fontId="219" fillId="0" borderId="81" xfId="1" applyFont="1" applyFill="1" applyBorder="1" applyAlignment="1">
      <alignment horizontal="right" vertical="center"/>
    </xf>
    <xf numFmtId="0" fontId="2" fillId="0" borderId="81" xfId="0" applyNumberFormat="1" applyFont="1" applyBorder="1" applyAlignment="1">
      <alignment vertical="center"/>
    </xf>
    <xf numFmtId="0" fontId="3" fillId="0" borderId="81" xfId="0" applyFont="1" applyBorder="1" applyAlignment="1">
      <alignment horizontal="center" vertical="center"/>
    </xf>
    <xf numFmtId="0" fontId="4" fillId="38" borderId="81" xfId="0" applyFont="1" applyFill="1" applyBorder="1" applyAlignment="1">
      <alignment vertical="top"/>
    </xf>
    <xf numFmtId="2" fontId="219" fillId="0" borderId="81" xfId="0" applyNumberFormat="1" applyFont="1" applyBorder="1" applyAlignment="1">
      <alignment horizontal="center" vertical="center"/>
    </xf>
    <xf numFmtId="173" fontId="2" fillId="0" borderId="81" xfId="0" applyNumberFormat="1" applyFont="1" applyFill="1" applyBorder="1" applyAlignment="1">
      <alignment horizontal="right"/>
    </xf>
    <xf numFmtId="0" fontId="4" fillId="0" borderId="84" xfId="0" applyFont="1" applyBorder="1"/>
    <xf numFmtId="0" fontId="219" fillId="0" borderId="84" xfId="0" applyFont="1" applyBorder="1"/>
    <xf numFmtId="0" fontId="4" fillId="0" borderId="81" xfId="0" applyFont="1" applyBorder="1" applyAlignment="1">
      <alignment horizontal="center" vertical="center"/>
    </xf>
    <xf numFmtId="173" fontId="2" fillId="0" borderId="81" xfId="0" applyNumberFormat="1" applyFont="1" applyFill="1" applyBorder="1" applyAlignment="1">
      <alignment horizontal="center"/>
    </xf>
    <xf numFmtId="10" fontId="219" fillId="0" borderId="81" xfId="0" applyNumberFormat="1" applyFont="1" applyBorder="1"/>
    <xf numFmtId="9" fontId="219" fillId="0" borderId="81" xfId="0" applyNumberFormat="1" applyFont="1" applyBorder="1"/>
    <xf numFmtId="9" fontId="4" fillId="0" borderId="81" xfId="0" applyNumberFormat="1" applyFont="1" applyBorder="1"/>
    <xf numFmtId="0" fontId="2" fillId="0" borderId="81" xfId="0" applyNumberFormat="1" applyFont="1" applyFill="1" applyBorder="1"/>
    <xf numFmtId="0" fontId="2" fillId="0" borderId="81" xfId="0" applyNumberFormat="1" applyFont="1" applyFill="1" applyBorder="1" applyAlignment="1">
      <alignment horizontal="right" vertical="top"/>
    </xf>
    <xf numFmtId="0" fontId="4" fillId="15" borderId="81" xfId="0" applyFont="1" applyFill="1" applyBorder="1" applyAlignment="1">
      <alignment vertical="top"/>
    </xf>
    <xf numFmtId="175" fontId="219" fillId="0" borderId="81" xfId="1" applyNumberFormat="1" applyFont="1" applyFill="1" applyBorder="1" applyAlignment="1">
      <alignment horizontal="center" vertical="center"/>
    </xf>
    <xf numFmtId="175" fontId="2" fillId="0" borderId="81" xfId="1" applyNumberFormat="1" applyFont="1" applyFill="1" applyBorder="1" applyAlignment="1">
      <alignment horizontal="center" vertical="center"/>
    </xf>
    <xf numFmtId="0" fontId="3" fillId="99" borderId="81" xfId="0" applyFont="1" applyFill="1" applyBorder="1"/>
    <xf numFmtId="169" fontId="4" fillId="0" borderId="81" xfId="0" applyNumberFormat="1" applyFont="1" applyBorder="1"/>
    <xf numFmtId="10" fontId="219" fillId="0" borderId="81" xfId="25639" applyNumberFormat="1" applyFont="1" applyBorder="1"/>
    <xf numFmtId="9" fontId="3" fillId="99" borderId="81" xfId="25639" applyFont="1" applyFill="1" applyBorder="1"/>
    <xf numFmtId="14" fontId="4" fillId="0" borderId="81" xfId="0" applyNumberFormat="1" applyFont="1" applyBorder="1"/>
    <xf numFmtId="4" fontId="219" fillId="0" borderId="81" xfId="0" applyNumberFormat="1" applyFont="1" applyBorder="1"/>
    <xf numFmtId="173" fontId="5" fillId="40" borderId="81" xfId="0" applyNumberFormat="1" applyFont="1" applyFill="1" applyBorder="1" applyAlignment="1">
      <alignment horizontal="center"/>
    </xf>
    <xf numFmtId="173" fontId="5" fillId="0" borderId="81" xfId="0" applyNumberFormat="1" applyFont="1" applyFill="1" applyBorder="1" applyAlignment="1">
      <alignment horizontal="center"/>
    </xf>
    <xf numFmtId="0" fontId="5" fillId="0" borderId="81" xfId="8918" applyFont="1" applyFill="1" applyBorder="1"/>
    <xf numFmtId="15" fontId="5" fillId="38" borderId="81" xfId="8918" applyNumberFormat="1" applyFont="1" applyFill="1" applyBorder="1" applyAlignment="1">
      <alignment horizontal="center" vertical="center"/>
    </xf>
    <xf numFmtId="0" fontId="5" fillId="0" borderId="81" xfId="8918" applyFont="1" applyBorder="1"/>
    <xf numFmtId="15" fontId="5" fillId="0" borderId="81" xfId="8918" applyNumberFormat="1" applyFont="1" applyBorder="1" applyAlignment="1">
      <alignment horizontal="center" vertical="center"/>
    </xf>
    <xf numFmtId="10" fontId="219" fillId="38" borderId="81" xfId="8918" applyNumberFormat="1" applyFont="1" applyFill="1" applyBorder="1" applyAlignment="1">
      <alignment horizontal="center" vertical="center"/>
    </xf>
    <xf numFmtId="1" fontId="219" fillId="38" borderId="81" xfId="8918" applyNumberFormat="1" applyFont="1" applyFill="1" applyBorder="1" applyAlignment="1">
      <alignment horizontal="center" vertical="center"/>
    </xf>
    <xf numFmtId="10" fontId="219" fillId="0" borderId="81" xfId="0" applyNumberFormat="1" applyFont="1" applyBorder="1" applyAlignment="1">
      <alignment horizontal="center"/>
    </xf>
    <xf numFmtId="4" fontId="3" fillId="0" borderId="7" xfId="0" applyNumberFormat="1" applyFont="1" applyBorder="1"/>
    <xf numFmtId="4" fontId="4" fillId="0" borderId="81" xfId="0" applyNumberFormat="1" applyFont="1" applyBorder="1"/>
    <xf numFmtId="4" fontId="3" fillId="0" borderId="81" xfId="0" applyNumberFormat="1" applyFont="1" applyBorder="1"/>
    <xf numFmtId="2" fontId="3" fillId="0" borderId="81" xfId="0" applyNumberFormat="1" applyFont="1" applyBorder="1"/>
    <xf numFmtId="169" fontId="4" fillId="0" borderId="81" xfId="1" applyFont="1" applyBorder="1"/>
    <xf numFmtId="169" fontId="3" fillId="0" borderId="81" xfId="0" applyNumberFormat="1" applyFont="1" applyBorder="1"/>
    <xf numFmtId="169" fontId="3" fillId="0" borderId="81" xfId="1" applyFont="1" applyBorder="1"/>
    <xf numFmtId="10" fontId="4" fillId="0" borderId="81" xfId="0" applyNumberFormat="1" applyFont="1" applyBorder="1"/>
    <xf numFmtId="362" fontId="5" fillId="0" borderId="81" xfId="1" applyNumberFormat="1" applyFont="1" applyBorder="1" applyAlignment="1">
      <alignment horizontal="center"/>
    </xf>
    <xf numFmtId="362" fontId="3" fillId="0" borderId="81" xfId="0" applyNumberFormat="1" applyFont="1" applyBorder="1"/>
    <xf numFmtId="15" fontId="3" fillId="0" borderId="81" xfId="0" applyNumberFormat="1" applyFont="1" applyBorder="1" applyAlignment="1">
      <alignment horizontal="right"/>
    </xf>
    <xf numFmtId="169" fontId="5" fillId="0" borderId="81" xfId="1" applyFont="1" applyBorder="1" applyAlignment="1">
      <alignment horizontal="right" vertical="center"/>
    </xf>
    <xf numFmtId="2" fontId="5" fillId="0" borderId="81" xfId="0" applyNumberFormat="1" applyFont="1" applyBorder="1" applyAlignment="1">
      <alignment horizontal="center" vertical="center"/>
    </xf>
    <xf numFmtId="0" fontId="227" fillId="0" borderId="81" xfId="0" applyFont="1" applyBorder="1"/>
    <xf numFmtId="10" fontId="5" fillId="0" borderId="81" xfId="0" applyNumberFormat="1" applyFont="1" applyBorder="1"/>
    <xf numFmtId="353" fontId="4" fillId="0" borderId="81" xfId="1" applyNumberFormat="1" applyFont="1" applyBorder="1"/>
    <xf numFmtId="175" fontId="5" fillId="0" borderId="81" xfId="1" applyNumberFormat="1" applyFont="1" applyFill="1" applyBorder="1" applyAlignment="1">
      <alignment horizontal="center" vertical="center"/>
    </xf>
    <xf numFmtId="0" fontId="3" fillId="0" borderId="81" xfId="0" applyFont="1" applyFill="1" applyBorder="1" applyAlignment="1">
      <alignment horizontal="center" vertical="center"/>
    </xf>
    <xf numFmtId="10" fontId="3" fillId="0" borderId="81" xfId="1" applyNumberFormat="1" applyFont="1" applyFill="1" applyBorder="1" applyAlignment="1">
      <alignment horizontal="center" vertical="center"/>
    </xf>
    <xf numFmtId="10" fontId="4" fillId="0" borderId="81" xfId="1" applyNumberFormat="1" applyFont="1" applyFill="1" applyBorder="1" applyAlignment="1">
      <alignment horizontal="center" vertical="center"/>
    </xf>
    <xf numFmtId="2" fontId="5" fillId="0" borderId="81" xfId="25639" applyNumberFormat="1" applyFont="1" applyFill="1" applyBorder="1" applyAlignment="1">
      <alignment horizontal="center" vertical="center"/>
    </xf>
    <xf numFmtId="10" fontId="5" fillId="0" borderId="81" xfId="25639" applyNumberFormat="1" applyFont="1" applyFill="1" applyBorder="1" applyAlignment="1">
      <alignment horizontal="center" vertical="center"/>
    </xf>
    <xf numFmtId="1" fontId="3" fillId="0" borderId="81" xfId="0" applyNumberFormat="1" applyFont="1" applyFill="1" applyBorder="1" applyAlignment="1">
      <alignment horizontal="center" vertical="center"/>
    </xf>
    <xf numFmtId="10" fontId="3" fillId="0" borderId="81" xfId="0" applyNumberFormat="1" applyFont="1" applyFill="1" applyBorder="1" applyAlignment="1">
      <alignment horizontal="center" vertical="center"/>
    </xf>
    <xf numFmtId="175" fontId="4" fillId="0" borderId="81" xfId="0" applyNumberFormat="1" applyFont="1" applyBorder="1"/>
    <xf numFmtId="175" fontId="3" fillId="0" borderId="81" xfId="0" applyNumberFormat="1" applyFont="1" applyBorder="1"/>
    <xf numFmtId="2" fontId="5" fillId="0" borderId="0" xfId="0" applyNumberFormat="1" applyFont="1" applyFill="1" applyBorder="1" applyAlignment="1">
      <alignment horizontal="left" indent="1"/>
    </xf>
    <xf numFmtId="2" fontId="5" fillId="43" borderId="81" xfId="0" applyNumberFormat="1" applyFont="1" applyFill="1" applyBorder="1" applyAlignment="1">
      <alignment horizontal="left" indent="1"/>
    </xf>
    <xf numFmtId="291" fontId="4" fillId="0" borderId="81" xfId="0" applyNumberFormat="1" applyFont="1" applyBorder="1" applyAlignment="1">
      <alignment horizontal="center" vertical="center"/>
    </xf>
    <xf numFmtId="2" fontId="2" fillId="0" borderId="81" xfId="0" applyNumberFormat="1" applyFont="1" applyFill="1" applyBorder="1"/>
    <xf numFmtId="0" fontId="3" fillId="15" borderId="81" xfId="0" applyFont="1" applyFill="1" applyBorder="1" applyAlignment="1">
      <alignment vertical="top"/>
    </xf>
    <xf numFmtId="169" fontId="219" fillId="102" borderId="81" xfId="1" applyFont="1" applyFill="1" applyBorder="1"/>
    <xf numFmtId="169" fontId="5" fillId="0" borderId="81" xfId="1" applyFont="1" applyFill="1" applyBorder="1"/>
    <xf numFmtId="0" fontId="3" fillId="4" borderId="81" xfId="0" applyFont="1" applyFill="1" applyBorder="1" applyAlignment="1">
      <alignment vertical="top"/>
    </xf>
    <xf numFmtId="0" fontId="2" fillId="0" borderId="81" xfId="2" applyFont="1" applyFill="1" applyBorder="1"/>
    <xf numFmtId="17" fontId="2" fillId="0" borderId="81" xfId="2" applyNumberFormat="1" applyFont="1" applyFill="1" applyBorder="1" applyAlignment="1">
      <alignment horizontal="center"/>
    </xf>
    <xf numFmtId="1" fontId="2" fillId="0" borderId="81" xfId="2" applyNumberFormat="1" applyFont="1" applyFill="1" applyBorder="1"/>
    <xf numFmtId="17" fontId="2" fillId="0" borderId="81" xfId="2" applyNumberFormat="1" applyFont="1" applyFill="1" applyBorder="1"/>
    <xf numFmtId="0" fontId="5" fillId="0" borderId="81" xfId="2" applyFont="1" applyFill="1" applyBorder="1"/>
    <xf numFmtId="0" fontId="5" fillId="0" borderId="81" xfId="2" applyFont="1" applyBorder="1"/>
    <xf numFmtId="175" fontId="5" fillId="0" borderId="81" xfId="1" applyNumberFormat="1" applyFont="1" applyBorder="1" applyAlignment="1">
      <alignment horizontal="center"/>
    </xf>
    <xf numFmtId="175" fontId="5" fillId="0" borderId="81" xfId="1" applyNumberFormat="1" applyFont="1" applyBorder="1"/>
    <xf numFmtId="0" fontId="2" fillId="39" borderId="81" xfId="2" applyFont="1" applyFill="1" applyBorder="1"/>
    <xf numFmtId="175" fontId="2" fillId="39" borderId="81" xfId="1" applyNumberFormat="1" applyFont="1" applyFill="1" applyBorder="1" applyAlignment="1">
      <alignment horizontal="center"/>
    </xf>
    <xf numFmtId="175" fontId="2" fillId="39" borderId="81" xfId="1" applyNumberFormat="1" applyFont="1" applyFill="1" applyBorder="1"/>
    <xf numFmtId="175" fontId="220" fillId="102" borderId="81" xfId="1" applyNumberFormat="1" applyFont="1" applyFill="1" applyBorder="1"/>
    <xf numFmtId="0" fontId="5" fillId="0" borderId="81" xfId="2" applyFont="1" applyFill="1" applyBorder="1" applyAlignment="1">
      <alignment horizontal="center"/>
    </xf>
    <xf numFmtId="175" fontId="5" fillId="0" borderId="81" xfId="2" applyNumberFormat="1" applyFont="1" applyFill="1" applyBorder="1"/>
    <xf numFmtId="175" fontId="5" fillId="0" borderId="81" xfId="1" applyNumberFormat="1" applyFont="1" applyFill="1" applyBorder="1"/>
    <xf numFmtId="175" fontId="219" fillId="102" borderId="81" xfId="1" applyNumberFormat="1" applyFont="1" applyFill="1" applyBorder="1"/>
    <xf numFmtId="0" fontId="2" fillId="39" borderId="81" xfId="2" applyFont="1" applyFill="1" applyBorder="1" applyAlignment="1">
      <alignment horizontal="center"/>
    </xf>
    <xf numFmtId="0" fontId="5" fillId="0" borderId="81" xfId="2" applyFont="1" applyBorder="1" applyAlignment="1">
      <alignment horizontal="center"/>
    </xf>
    <xf numFmtId="353" fontId="4" fillId="38" borderId="81" xfId="1" applyNumberFormat="1" applyFont="1" applyFill="1" applyBorder="1" applyAlignment="1">
      <alignment horizontal="left"/>
    </xf>
    <xf numFmtId="17" fontId="5" fillId="0" borderId="81" xfId="2" applyNumberFormat="1" applyFont="1" applyFill="1" applyBorder="1" applyAlignment="1">
      <alignment horizontal="center"/>
    </xf>
    <xf numFmtId="1" fontId="5" fillId="0" borderId="81" xfId="1" applyNumberFormat="1" applyFont="1" applyFill="1" applyBorder="1" applyAlignment="1">
      <alignment horizontal="center" vertical="center"/>
    </xf>
    <xf numFmtId="1" fontId="5" fillId="0" borderId="81" xfId="1" applyNumberFormat="1" applyFont="1" applyFill="1" applyBorder="1" applyAlignment="1">
      <alignment horizontal="center"/>
    </xf>
    <xf numFmtId="169" fontId="5" fillId="0" borderId="81" xfId="1" applyFont="1" applyFill="1" applyBorder="1" applyAlignment="1">
      <alignment horizontal="center"/>
    </xf>
    <xf numFmtId="169" fontId="5" fillId="0" borderId="81" xfId="1" applyFont="1" applyFill="1" applyBorder="1" applyAlignment="1">
      <alignment horizontal="center" vertical="center"/>
    </xf>
    <xf numFmtId="2" fontId="5" fillId="0" borderId="81" xfId="1" applyNumberFormat="1" applyFont="1" applyFill="1" applyBorder="1" applyAlignment="1">
      <alignment horizontal="center"/>
    </xf>
    <xf numFmtId="1" fontId="5" fillId="0" borderId="81" xfId="1" applyNumberFormat="1" applyFont="1" applyBorder="1" applyAlignment="1">
      <alignment horizontal="center"/>
    </xf>
    <xf numFmtId="169" fontId="5" fillId="0" borderId="81" xfId="1" applyFont="1" applyBorder="1" applyAlignment="1">
      <alignment horizontal="center"/>
    </xf>
    <xf numFmtId="1" fontId="5" fillId="0" borderId="81" xfId="1" applyNumberFormat="1" applyFont="1" applyBorder="1" applyAlignment="1">
      <alignment horizontal="center" vertical="center"/>
    </xf>
    <xf numFmtId="169" fontId="5" fillId="0" borderId="81" xfId="1" applyFont="1" applyBorder="1" applyAlignment="1">
      <alignment horizontal="center" vertical="center"/>
    </xf>
    <xf numFmtId="1" fontId="4" fillId="0" borderId="81" xfId="0" applyNumberFormat="1" applyFont="1" applyBorder="1" applyAlignment="1">
      <alignment horizontal="center"/>
    </xf>
    <xf numFmtId="169" fontId="4" fillId="0" borderId="81" xfId="1" applyFont="1" applyBorder="1" applyAlignment="1">
      <alignment horizontal="center"/>
    </xf>
    <xf numFmtId="4" fontId="4" fillId="0" borderId="81" xfId="0" applyNumberFormat="1" applyFont="1" applyBorder="1" applyAlignment="1">
      <alignment horizontal="center"/>
    </xf>
    <xf numFmtId="169" fontId="219" fillId="0" borderId="81" xfId="1" applyFont="1" applyBorder="1"/>
    <xf numFmtId="169" fontId="2" fillId="0" borderId="81" xfId="0" applyNumberFormat="1" applyFont="1" applyFill="1" applyBorder="1"/>
    <xf numFmtId="169" fontId="5" fillId="0" borderId="81" xfId="1" applyNumberFormat="1" applyFont="1" applyFill="1" applyBorder="1"/>
    <xf numFmtId="15" fontId="5" fillId="6" borderId="85" xfId="0" applyNumberFormat="1" applyFont="1" applyFill="1" applyBorder="1" applyAlignment="1">
      <alignment horizontal="left" indent="1"/>
    </xf>
    <xf numFmtId="15" fontId="2" fillId="6" borderId="85" xfId="0" applyNumberFormat="1" applyFont="1" applyFill="1" applyBorder="1" applyAlignment="1">
      <alignment horizontal="left"/>
    </xf>
    <xf numFmtId="15" fontId="2" fillId="6" borderId="85" xfId="0" applyNumberFormat="1" applyFont="1" applyFill="1" applyBorder="1"/>
    <xf numFmtId="15" fontId="5" fillId="6" borderId="85" xfId="0" applyNumberFormat="1" applyFont="1" applyFill="1" applyBorder="1"/>
    <xf numFmtId="0" fontId="4" fillId="0" borderId="85" xfId="0" applyFont="1" applyFill="1" applyBorder="1" applyAlignment="1">
      <alignment horizontal="left" indent="1"/>
    </xf>
    <xf numFmtId="0" fontId="3" fillId="0" borderId="85" xfId="0" applyFont="1" applyFill="1" applyBorder="1"/>
    <xf numFmtId="0" fontId="4" fillId="0" borderId="85" xfId="0" applyFont="1" applyFill="1" applyBorder="1"/>
    <xf numFmtId="0" fontId="3" fillId="0" borderId="85" xfId="0" applyFont="1" applyBorder="1"/>
    <xf numFmtId="0" fontId="4" fillId="0" borderId="85" xfId="0" applyFont="1" applyBorder="1" applyAlignment="1">
      <alignment horizontal="left" indent="1"/>
    </xf>
    <xf numFmtId="0" fontId="4" fillId="0" borderId="85" xfId="0" applyFont="1" applyBorder="1"/>
    <xf numFmtId="0" fontId="3" fillId="0" borderId="85" xfId="0" applyFont="1" applyBorder="1" applyAlignment="1">
      <alignment horizontal="left" indent="1"/>
    </xf>
    <xf numFmtId="0" fontId="3" fillId="0" borderId="85" xfId="0" applyFont="1" applyBorder="1" applyAlignment="1">
      <alignment horizontal="left"/>
    </xf>
    <xf numFmtId="0" fontId="4" fillId="0" borderId="85" xfId="0" applyFont="1" applyBorder="1" applyAlignment="1">
      <alignment horizontal="left" indent="3"/>
    </xf>
    <xf numFmtId="0" fontId="3" fillId="2" borderId="85" xfId="0" applyFont="1" applyFill="1" applyBorder="1"/>
    <xf numFmtId="0" fontId="228" fillId="0" borderId="85" xfId="0" applyFont="1" applyBorder="1" applyAlignment="1">
      <alignment horizontal="left" indent="1"/>
    </xf>
    <xf numFmtId="365" fontId="219" fillId="0" borderId="81" xfId="0" applyNumberFormat="1" applyFont="1" applyBorder="1"/>
    <xf numFmtId="172" fontId="219" fillId="0" borderId="81" xfId="0" applyNumberFormat="1" applyFont="1" applyFill="1" applyBorder="1" applyAlignment="1">
      <alignment horizontal="center"/>
    </xf>
    <xf numFmtId="0" fontId="3" fillId="0" borderId="81" xfId="0" applyFont="1" applyBorder="1" applyAlignment="1">
      <alignment horizontal="center"/>
    </xf>
    <xf numFmtId="2" fontId="2" fillId="0" borderId="81" xfId="0" applyNumberFormat="1" applyFont="1" applyBorder="1" applyAlignment="1">
      <alignment horizontal="center" vertical="center"/>
    </xf>
    <xf numFmtId="0" fontId="229" fillId="0" borderId="0" xfId="0" applyFont="1"/>
    <xf numFmtId="353" fontId="4" fillId="38" borderId="86" xfId="1" applyNumberFormat="1" applyFont="1" applyFill="1" applyBorder="1" applyAlignment="1">
      <alignment horizontal="center" vertical="center"/>
    </xf>
    <xf numFmtId="353" fontId="3" fillId="38" borderId="86" xfId="1" applyNumberFormat="1" applyFont="1" applyFill="1" applyBorder="1" applyAlignment="1">
      <alignment horizontal="center" vertical="center"/>
    </xf>
    <xf numFmtId="173" fontId="2" fillId="0" borderId="0" xfId="0" applyNumberFormat="1" applyFont="1" applyFill="1" applyBorder="1" applyAlignment="1">
      <alignment horizontal="right" vertical="center"/>
    </xf>
    <xf numFmtId="0" fontId="4" fillId="0" borderId="0" xfId="0" applyFont="1" applyFill="1" applyBorder="1" applyAlignment="1">
      <alignment horizontal="right" vertical="center"/>
    </xf>
    <xf numFmtId="0" fontId="3" fillId="0" borderId="0" xfId="0" applyFont="1" applyFill="1" applyBorder="1" applyAlignment="1">
      <alignment horizontal="right" vertical="center"/>
    </xf>
    <xf numFmtId="9" fontId="4" fillId="0" borderId="0" xfId="0" applyNumberFormat="1" applyFont="1" applyFill="1" applyBorder="1" applyAlignment="1">
      <alignment horizontal="right" vertical="center"/>
    </xf>
    <xf numFmtId="353" fontId="4" fillId="0" borderId="0" xfId="1" applyNumberFormat="1" applyFont="1" applyFill="1" applyBorder="1" applyAlignment="1">
      <alignment horizontal="center" vertical="center"/>
    </xf>
    <xf numFmtId="353" fontId="3" fillId="0" borderId="0" xfId="1" applyNumberFormat="1" applyFont="1" applyFill="1" applyBorder="1" applyAlignment="1">
      <alignment horizontal="center" vertical="center"/>
    </xf>
    <xf numFmtId="169" fontId="4" fillId="0" borderId="0" xfId="1" applyFont="1" applyFill="1" applyBorder="1" applyAlignment="1">
      <alignment horizontal="center" vertical="center"/>
    </xf>
    <xf numFmtId="0" fontId="4" fillId="0" borderId="0" xfId="0" applyFont="1" applyFill="1" applyBorder="1" applyAlignment="1">
      <alignment horizontal="left" indent="1"/>
    </xf>
    <xf numFmtId="363" fontId="219" fillId="0" borderId="0" xfId="0" applyNumberFormat="1" applyFont="1" applyFill="1" applyBorder="1" applyAlignment="1">
      <alignment horizontal="center"/>
    </xf>
    <xf numFmtId="4" fontId="4" fillId="0" borderId="0" xfId="1" applyNumberFormat="1" applyFont="1" applyAlignment="1">
      <alignment horizontal="center" vertical="center"/>
    </xf>
    <xf numFmtId="4" fontId="5" fillId="40" borderId="81" xfId="0" applyNumberFormat="1" applyFont="1" applyFill="1" applyBorder="1" applyAlignment="1">
      <alignment horizontal="center"/>
    </xf>
    <xf numFmtId="4" fontId="5" fillId="0" borderId="81" xfId="0" applyNumberFormat="1" applyFont="1" applyFill="1" applyBorder="1" applyAlignment="1">
      <alignment horizontal="center"/>
    </xf>
    <xf numFmtId="4" fontId="4" fillId="0" borderId="0" xfId="0" applyNumberFormat="1" applyFont="1" applyBorder="1"/>
    <xf numFmtId="173" fontId="2" fillId="4" borderId="20" xfId="0" applyNumberFormat="1" applyFont="1" applyFill="1" applyBorder="1" applyAlignment="1">
      <alignment horizontal="center"/>
    </xf>
    <xf numFmtId="0" fontId="219" fillId="102" borderId="81" xfId="0" applyFont="1" applyFill="1" applyBorder="1"/>
    <xf numFmtId="10" fontId="219" fillId="102" borderId="81" xfId="0" applyNumberFormat="1" applyFont="1" applyFill="1" applyBorder="1"/>
    <xf numFmtId="0" fontId="219" fillId="102" borderId="0" xfId="0" applyFont="1" applyFill="1" applyBorder="1" applyAlignment="1">
      <alignment horizontal="center"/>
    </xf>
    <xf numFmtId="173" fontId="3" fillId="0" borderId="81" xfId="0" applyNumberFormat="1" applyFont="1" applyBorder="1"/>
    <xf numFmtId="43" fontId="4" fillId="0" borderId="4" xfId="0" applyNumberFormat="1" applyFont="1" applyBorder="1" applyAlignment="1">
      <alignment horizontal="right" vertical="center"/>
    </xf>
    <xf numFmtId="10" fontId="4" fillId="0" borderId="0" xfId="0" applyNumberFormat="1" applyFont="1" applyAlignment="1">
      <alignment horizontal="right" vertical="center"/>
    </xf>
    <xf numFmtId="4" fontId="4" fillId="0" borderId="0" xfId="0" applyNumberFormat="1" applyFont="1" applyFill="1"/>
    <xf numFmtId="0" fontId="4" fillId="0" borderId="0" xfId="0" applyFont="1" applyBorder="1" applyAlignment="1">
      <alignment horizontal="center"/>
    </xf>
    <xf numFmtId="4" fontId="219" fillId="0" borderId="0" xfId="0" applyNumberFormat="1" applyFont="1" applyBorder="1"/>
    <xf numFmtId="0" fontId="3" fillId="43" borderId="0" xfId="0" applyFont="1" applyFill="1" applyAlignment="1">
      <alignment horizontal="center"/>
    </xf>
    <xf numFmtId="0" fontId="3" fillId="0" borderId="0" xfId="0" applyFont="1" applyFill="1" applyBorder="1" applyAlignment="1">
      <alignment vertical="top"/>
    </xf>
    <xf numFmtId="169" fontId="4" fillId="0" borderId="0" xfId="0" applyNumberFormat="1" applyFont="1" applyFill="1" applyBorder="1"/>
    <xf numFmtId="173" fontId="3" fillId="0" borderId="0" xfId="0" applyNumberFormat="1" applyFont="1" applyFill="1" applyBorder="1"/>
    <xf numFmtId="10" fontId="5" fillId="0" borderId="81" xfId="25639" applyNumberFormat="1" applyFont="1" applyBorder="1"/>
    <xf numFmtId="173" fontId="2" fillId="0" borderId="86" xfId="0" applyNumberFormat="1" applyFont="1" applyFill="1" applyBorder="1" applyAlignment="1">
      <alignment horizontal="right"/>
    </xf>
    <xf numFmtId="4" fontId="4" fillId="0" borderId="86" xfId="0" applyNumberFormat="1" applyFont="1" applyBorder="1"/>
    <xf numFmtId="10" fontId="5" fillId="0" borderId="86" xfId="0" applyNumberFormat="1" applyFont="1" applyBorder="1"/>
    <xf numFmtId="0" fontId="4" fillId="0" borderId="86" xfId="0" applyFont="1" applyBorder="1"/>
    <xf numFmtId="353" fontId="4" fillId="0" borderId="86" xfId="1" applyNumberFormat="1" applyFont="1" applyBorder="1"/>
    <xf numFmtId="0" fontId="219" fillId="102" borderId="86" xfId="0" applyFont="1" applyFill="1" applyBorder="1"/>
    <xf numFmtId="175" fontId="4" fillId="0" borderId="86" xfId="0" applyNumberFormat="1" applyFont="1" applyBorder="1"/>
    <xf numFmtId="175" fontId="3" fillId="0" borderId="86" xfId="0" applyNumberFormat="1" applyFont="1" applyBorder="1"/>
    <xf numFmtId="4" fontId="3" fillId="0" borderId="86" xfId="0" applyNumberFormat="1" applyFont="1" applyBorder="1"/>
    <xf numFmtId="0" fontId="3" fillId="0" borderId="86" xfId="0" applyFont="1" applyBorder="1"/>
    <xf numFmtId="0" fontId="221" fillId="0" borderId="0" xfId="0" applyFont="1" applyFill="1" applyBorder="1"/>
    <xf numFmtId="173" fontId="2" fillId="0" borderId="0" xfId="0" applyNumberFormat="1" applyFont="1" applyFill="1" applyBorder="1" applyAlignment="1">
      <alignment horizontal="right"/>
    </xf>
    <xf numFmtId="4" fontId="4" fillId="0" borderId="0" xfId="0" applyNumberFormat="1" applyFont="1" applyFill="1" applyBorder="1"/>
    <xf numFmtId="10" fontId="5" fillId="0" borderId="0" xfId="0" applyNumberFormat="1" applyFont="1" applyFill="1" applyBorder="1"/>
    <xf numFmtId="353" fontId="4" fillId="0" borderId="0" xfId="1" applyNumberFormat="1" applyFont="1" applyFill="1" applyBorder="1"/>
    <xf numFmtId="0" fontId="219" fillId="0" borderId="0" xfId="0" applyFont="1" applyFill="1" applyBorder="1"/>
    <xf numFmtId="10" fontId="2" fillId="0" borderId="0" xfId="0" applyNumberFormat="1" applyFont="1" applyFill="1" applyBorder="1"/>
    <xf numFmtId="175" fontId="4" fillId="0" borderId="0" xfId="0" applyNumberFormat="1" applyFont="1" applyFill="1" applyBorder="1"/>
    <xf numFmtId="175" fontId="3" fillId="0" borderId="0" xfId="0" applyNumberFormat="1" applyFont="1" applyFill="1" applyBorder="1"/>
    <xf numFmtId="4" fontId="3" fillId="0" borderId="0" xfId="0" applyNumberFormat="1" applyFont="1" applyFill="1" applyBorder="1"/>
    <xf numFmtId="1" fontId="2" fillId="0" borderId="0" xfId="0" applyNumberFormat="1" applyFont="1" applyFill="1" applyBorder="1"/>
    <xf numFmtId="4" fontId="219" fillId="0" borderId="0" xfId="25639" applyNumberFormat="1" applyFont="1" applyFill="1" applyBorder="1"/>
    <xf numFmtId="0" fontId="4" fillId="0" borderId="0" xfId="0" applyFont="1" applyFill="1" applyBorder="1" applyAlignment="1">
      <alignment horizontal="center" vertical="center"/>
    </xf>
    <xf numFmtId="9" fontId="4" fillId="0" borderId="0" xfId="0" applyNumberFormat="1" applyFont="1" applyFill="1" applyBorder="1"/>
    <xf numFmtId="353" fontId="219" fillId="0" borderId="81" xfId="1" applyNumberFormat="1" applyFont="1" applyFill="1" applyBorder="1"/>
    <xf numFmtId="173" fontId="3" fillId="0" borderId="0" xfId="0" applyNumberFormat="1" applyFont="1"/>
    <xf numFmtId="353" fontId="220" fillId="102" borderId="86" xfId="1" applyNumberFormat="1" applyFont="1" applyFill="1" applyBorder="1" applyAlignment="1">
      <alignment horizontal="center" vertical="center"/>
    </xf>
    <xf numFmtId="0" fontId="219" fillId="0" borderId="0" xfId="0" applyFont="1"/>
    <xf numFmtId="3" fontId="4" fillId="0" borderId="0" xfId="0" applyNumberFormat="1" applyFont="1"/>
    <xf numFmtId="10" fontId="4" fillId="0" borderId="0" xfId="25639" applyNumberFormat="1" applyFont="1"/>
    <xf numFmtId="9" fontId="3" fillId="0" borderId="20" xfId="0" applyNumberFormat="1" applyFont="1" applyBorder="1"/>
    <xf numFmtId="4" fontId="3" fillId="0" borderId="20" xfId="0" applyNumberFormat="1" applyFont="1" applyBorder="1" applyAlignment="1">
      <alignment horizontal="right"/>
    </xf>
    <xf numFmtId="10" fontId="3" fillId="0" borderId="20" xfId="0" applyNumberFormat="1" applyFont="1" applyBorder="1" applyAlignment="1">
      <alignment horizontal="right"/>
    </xf>
    <xf numFmtId="3" fontId="3" fillId="0" borderId="20" xfId="0" applyNumberFormat="1" applyFont="1" applyBorder="1"/>
    <xf numFmtId="0" fontId="3" fillId="0" borderId="20" xfId="0" applyFont="1" applyBorder="1"/>
    <xf numFmtId="0" fontId="4" fillId="3" borderId="0" xfId="0" applyFont="1" applyFill="1" applyAlignment="1">
      <alignment horizontal="right" vertical="center"/>
    </xf>
    <xf numFmtId="353" fontId="4" fillId="38" borderId="81" xfId="25639" applyNumberFormat="1" applyFont="1" applyFill="1" applyBorder="1" applyAlignment="1">
      <alignment horizontal="center" vertical="center"/>
    </xf>
    <xf numFmtId="4" fontId="220" fillId="102" borderId="0" xfId="25640" applyNumberFormat="1" applyFont="1" applyFill="1"/>
    <xf numFmtId="169" fontId="4" fillId="38" borderId="81" xfId="1" applyNumberFormat="1" applyFont="1" applyFill="1" applyBorder="1" applyAlignment="1">
      <alignment horizontal="center" vertical="center"/>
    </xf>
    <xf numFmtId="169" fontId="3" fillId="38" borderId="83" xfId="1" applyNumberFormat="1" applyFont="1" applyFill="1" applyBorder="1" applyAlignment="1">
      <alignment horizontal="center" vertical="center"/>
    </xf>
    <xf numFmtId="173" fontId="2" fillId="40" borderId="81" xfId="0" applyNumberFormat="1" applyFont="1" applyFill="1" applyBorder="1" applyAlignment="1">
      <alignment horizontal="center"/>
    </xf>
    <xf numFmtId="169" fontId="4" fillId="38" borderId="0" xfId="1" applyNumberFormat="1" applyFont="1" applyFill="1" applyBorder="1" applyAlignment="1">
      <alignment horizontal="center" vertical="center"/>
    </xf>
    <xf numFmtId="353" fontId="4" fillId="0" borderId="81" xfId="1" applyNumberFormat="1" applyFont="1" applyFill="1" applyBorder="1" applyAlignment="1">
      <alignment horizontal="center" vertical="center"/>
    </xf>
    <xf numFmtId="353" fontId="219" fillId="0" borderId="81" xfId="1" applyNumberFormat="1" applyFont="1" applyFill="1" applyBorder="1" applyAlignment="1">
      <alignment horizontal="center" vertical="center"/>
    </xf>
    <xf numFmtId="353" fontId="3" fillId="0" borderId="81" xfId="1" applyNumberFormat="1" applyFont="1" applyFill="1" applyBorder="1" applyAlignment="1">
      <alignment horizontal="center" vertical="center"/>
    </xf>
    <xf numFmtId="0" fontId="230" fillId="103" borderId="0" xfId="0" applyFont="1" applyFill="1" applyAlignment="1">
      <alignment horizontal="center"/>
    </xf>
    <xf numFmtId="0" fontId="222" fillId="103" borderId="0" xfId="0" applyFont="1" applyFill="1" applyAlignment="1">
      <alignment horizontal="center"/>
    </xf>
    <xf numFmtId="0" fontId="226" fillId="104" borderId="79" xfId="0" applyFont="1" applyFill="1" applyBorder="1" applyAlignment="1">
      <alignment horizontal="center" vertical="center"/>
    </xf>
    <xf numFmtId="0" fontId="226" fillId="104" borderId="52" xfId="0" applyFont="1" applyFill="1" applyBorder="1" applyAlignment="1">
      <alignment horizontal="center" vertical="center"/>
    </xf>
    <xf numFmtId="0" fontId="226" fillId="104" borderId="80" xfId="0" applyFont="1" applyFill="1" applyBorder="1" applyAlignment="1">
      <alignment horizontal="center" vertical="center"/>
    </xf>
    <xf numFmtId="0" fontId="20" fillId="0" borderId="60" xfId="0" applyFont="1" applyBorder="1" applyAlignment="1">
      <alignment horizontal="center"/>
    </xf>
    <xf numFmtId="0" fontId="20" fillId="0" borderId="74" xfId="0" applyFont="1" applyBorder="1" applyAlignment="1">
      <alignment horizontal="center"/>
    </xf>
  </cellXfs>
  <cellStyles count="25652">
    <cellStyle name="-" xfId="3" xr:uid="{00000000-0005-0000-0000-000000000000}"/>
    <cellStyle name="          _x000d__x000a_386grabber=AVGA.3GR_x000d_" xfId="4" xr:uid="{00000000-0005-0000-0000-000001000000}"/>
    <cellStyle name="          _x000d__x000a_mouse.drv=lmouse.drv" xfId="5" xr:uid="{00000000-0005-0000-0000-000002000000}"/>
    <cellStyle name="          _x000d__x000a_shell=progman.exe_x000d__x000a_m" xfId="6" xr:uid="{00000000-0005-0000-0000-000003000000}"/>
    <cellStyle name=" 1" xfId="7" xr:uid="{00000000-0005-0000-0000-000004000000}"/>
    <cellStyle name=" 2" xfId="8" xr:uid="{00000000-0005-0000-0000-000005000000}"/>
    <cellStyle name=" Task]_x000d__x000a_TaskName=Scan At_x000d__x000a_TaskID=3_x000d__x000a_WorkstationName=SmarTone_x000d__x000a_LastExecuted=0_x000d__x000a_LastSt" xfId="9" xr:uid="{00000000-0005-0000-0000-000006000000}"/>
    <cellStyle name=" Task]_x000d__x000a_TaskName=Scan At_x000d__x000a_TaskID=3_x000d__x000a_WorkstationName=SmarTone_x000d__x000a_LastExecuted=0_x000d__x000a_LastSt 2" xfId="10" xr:uid="{00000000-0005-0000-0000-000007000000}"/>
    <cellStyle name=" Task]_x000d__x000a_TaskName=Scan At_x000d__x000a_TaskID=3_x000d__x000a_WorkstationName=SmarTone_x000d__x000a_LastExecuted=0_x000d__x000a_LastSt 2 2" xfId="11" xr:uid="{00000000-0005-0000-0000-000008000000}"/>
    <cellStyle name=" Task]_x000d__x000a_TaskName=Scan At_x000d__x000a_TaskID=3_x000d__x000a_WorkstationName=SmarTone_x000d__x000a_LastExecuted=0_x000d__x000a_LastSt 3" xfId="12" xr:uid="{00000000-0005-0000-0000-000009000000}"/>
    <cellStyle name=" Task]_x000d__x000a_TaskName=Scan At_x000d__x000a_TaskID=3_x000d__x000a_WorkstationName=SmarTone_x000d__x000a_LastExecuted=0_x000d__x000a_LastSt_GJRL BALANCE SHEET 30.09.10 Revised" xfId="13" xr:uid="{00000000-0005-0000-0000-00000A000000}"/>
    <cellStyle name="_x000a_386grabber=M" xfId="14" xr:uid="{00000000-0005-0000-0000-00000B000000}"/>
    <cellStyle name="_x000a_386grabber=M 10" xfId="15" xr:uid="{00000000-0005-0000-0000-00000C000000}"/>
    <cellStyle name="_x000a_386grabber=M 11" xfId="16" xr:uid="{00000000-0005-0000-0000-00000D000000}"/>
    <cellStyle name="_x000a_386grabber=M 12" xfId="17" xr:uid="{00000000-0005-0000-0000-00000E000000}"/>
    <cellStyle name="_x000a_386grabber=M 13" xfId="18" xr:uid="{00000000-0005-0000-0000-00000F000000}"/>
    <cellStyle name="_x000a_386grabber=M 2" xfId="19" xr:uid="{00000000-0005-0000-0000-000010000000}"/>
    <cellStyle name="_x000a_386grabber=M 3" xfId="20" xr:uid="{00000000-0005-0000-0000-000011000000}"/>
    <cellStyle name="_x000a_386grabber=M 4" xfId="21" xr:uid="{00000000-0005-0000-0000-000012000000}"/>
    <cellStyle name="_x000a_386grabber=M 5" xfId="22" xr:uid="{00000000-0005-0000-0000-000013000000}"/>
    <cellStyle name="_x000a_386grabber=M 6" xfId="23" xr:uid="{00000000-0005-0000-0000-000014000000}"/>
    <cellStyle name="_x000a_386grabber=M 7" xfId="24" xr:uid="{00000000-0005-0000-0000-000015000000}"/>
    <cellStyle name="_x000a_386grabber=M 8" xfId="25" xr:uid="{00000000-0005-0000-0000-000016000000}"/>
    <cellStyle name="_x000a_386grabber=M 9" xfId="26" xr:uid="{00000000-0005-0000-0000-000017000000}"/>
    <cellStyle name="_x000a_386grabber=M_Sheet1" xfId="27" xr:uid="{00000000-0005-0000-0000-000018000000}"/>
    <cellStyle name="_x000a_JournalTemplate=C:\COMFO\CTALK\JOURSTD.TPL_x000a_LbStateAddress=3 3 0 251 1 89 2 311_x000a_LbStateJou" xfId="28" xr:uid="{00000000-0005-0000-0000-000019000000}"/>
    <cellStyle name="_x000d__x000a_JournalTemplate=C:\COMFO\CTALK\JOURSTD.TPL_x000d__x000a_LbStateAddress=3 3 0 251 1 89 2 311_x000d__x000a_LbStateJou" xfId="29" xr:uid="{00000000-0005-0000-0000-00001A000000}"/>
    <cellStyle name="_x000d__x000a_JournalTemplate=C:\COMFO\CTALK\JOURSTD.TPL_x000d__x000a_LbStateAddress=3 3 0 251 1 89 2 311_x000d__x000a_LbStateJou 2" xfId="30" xr:uid="{00000000-0005-0000-0000-00001B000000}"/>
    <cellStyle name="_x000d__x000a_JournalTemplate=C:\COMFO\CTALK\JOURSTD.TPL_x000d__x000a_LbStateAddress=3 3 0 251 1 89 2 311_x000d__x000a_LbStateJou 2 2" xfId="31" xr:uid="{00000000-0005-0000-0000-00001C000000}"/>
    <cellStyle name="_x000d__x000a_JournalTemplate=C:\COMFO\CTALK\JOURSTD.TPL_x000d__x000a_LbStateAddress=3 3 0 251 1 89 2 311_x000d__x000a_LbStateJou 2 3" xfId="32" xr:uid="{00000000-0005-0000-0000-00001D000000}"/>
    <cellStyle name="_x000d__x000a_JournalTemplate=C:\COMFO\CTALK\JOURSTD.TPL_x000d__x000a_LbStateAddress=3 3 0 251 1 89 2 311_x000d__x000a_LbStateJou 3" xfId="33" xr:uid="{00000000-0005-0000-0000-00001E000000}"/>
    <cellStyle name="_x000d__x000a_JournalTemplate=C:\COMFO\CTALK\JOURSTD.TPL_x000d__x000a_LbStateAddress=3 3 0 251 1 89 2 311_x000d__x000a_LbStateJou 4" xfId="34" xr:uid="{00000000-0005-0000-0000-00001F000000}"/>
    <cellStyle name="_x000d__x000a_JournalTemplate=C:\COMFO\CTALK\JOURSTD.TPL_x000d__x000a_LbStateAddress=3 3 0 251 1 89 2 311_x000d__x000a_LbStateJou 5" xfId="35" xr:uid="{00000000-0005-0000-0000-000020000000}"/>
    <cellStyle name="_x000d__x000a_JournalTemplate=C:\COMFO\CTALK\JOURSTD.TPL_x000d__x000a_LbStateAddress=3 3 0 251 1 89 2 311_x000d__x000a_LbStateJou 6" xfId="36" xr:uid="{00000000-0005-0000-0000-000021000000}"/>
    <cellStyle name="_x000d__x000a_JournalTemplate=C:\COMFO\CTALK\JOURSTD.TPL_x000d__x000a_LbStateAddress=3 3 0 251 1 89 2 311_x000d__x000a_LbStateJou 7" xfId="37" xr:uid="{00000000-0005-0000-0000-000022000000}"/>
    <cellStyle name="_x000d__x000a_JournalTemplate=C:\COMFO\CTALK\JOURSTD.TPL_x000d__x000a_LbStateAddress=3 3 0 251 1 89 2 311_x000d__x000a_LbStateJou_Calculo desviaciones DICIEMBRE 08v.2" xfId="38" xr:uid="{00000000-0005-0000-0000-000023000000}"/>
    <cellStyle name="&quot;X&quot; MEN" xfId="39" xr:uid="{00000000-0005-0000-0000-000024000000}"/>
    <cellStyle name="&quot;X&quot; MEN 2" xfId="40" xr:uid="{00000000-0005-0000-0000-000025000000}"/>
    <cellStyle name="##" xfId="41" xr:uid="{00000000-0005-0000-0000-000026000000}"/>
    <cellStyle name="## 2" xfId="42" xr:uid="{00000000-0005-0000-0000-000027000000}"/>
    <cellStyle name="$" xfId="43" xr:uid="{00000000-0005-0000-0000-000028000000}"/>
    <cellStyle name="$_06.09.05 Migros Numbers" xfId="44" xr:uid="{00000000-0005-0000-0000-000029000000}"/>
    <cellStyle name="$_Infrastructure Companies" xfId="45" xr:uid="{00000000-0005-0000-0000-00002A000000}"/>
    <cellStyle name="$_Infrastructure Companies_Sheet1" xfId="46" xr:uid="{00000000-0005-0000-0000-00002B000000}"/>
    <cellStyle name="$_Infrastructure Companies_Sheet1_1" xfId="47" xr:uid="{00000000-0005-0000-0000-00002C000000}"/>
    <cellStyle name="$_Infrastructure Companies_Sheet1_2" xfId="48" xr:uid="{00000000-0005-0000-0000-00002D000000}"/>
    <cellStyle name="$_Infrastructure Companies_Sheet1_3" xfId="49" xr:uid="{00000000-0005-0000-0000-00002E000000}"/>
    <cellStyle name="$_Sheet1" xfId="50" xr:uid="{00000000-0005-0000-0000-00002F000000}"/>
    <cellStyle name="$_Sheet1_1" xfId="51" xr:uid="{00000000-0005-0000-0000-000030000000}"/>
    <cellStyle name="$_Sheet1_2" xfId="52" xr:uid="{00000000-0005-0000-0000-000031000000}"/>
    <cellStyle name="$_Sheet1_3" xfId="53" xr:uid="{00000000-0005-0000-0000-000032000000}"/>
    <cellStyle name="$_Valuation template - 1-5-09" xfId="54" xr:uid="{00000000-0005-0000-0000-000033000000}"/>
    <cellStyle name="$_Valuation template - 1-5-09_Sheet1" xfId="55" xr:uid="{00000000-0005-0000-0000-000034000000}"/>
    <cellStyle name="$_Valuation template - 1-5-09_Sheet1_1" xfId="56" xr:uid="{00000000-0005-0000-0000-000035000000}"/>
    <cellStyle name="$_Valuation template - 1-5-09_Sheet1_2" xfId="57" xr:uid="{00000000-0005-0000-0000-000036000000}"/>
    <cellStyle name="$_Valuation template - 1-5-09_Sheet1_3" xfId="58" xr:uid="{00000000-0005-0000-0000-000037000000}"/>
    <cellStyle name="$0" xfId="59" xr:uid="{00000000-0005-0000-0000-000038000000}"/>
    <cellStyle name="$1" xfId="60" xr:uid="{00000000-0005-0000-0000-000039000000}"/>
    <cellStyle name="$2" xfId="61" xr:uid="{00000000-0005-0000-0000-00003A000000}"/>
    <cellStyle name="$2]" xfId="62" xr:uid="{00000000-0005-0000-0000-00003B000000}"/>
    <cellStyle name="$m" xfId="63" xr:uid="{00000000-0005-0000-0000-00003C000000}"/>
    <cellStyle name="$q" xfId="64" xr:uid="{00000000-0005-0000-0000-00003D000000}"/>
    <cellStyle name="$q*" xfId="65" xr:uid="{00000000-0005-0000-0000-00003E000000}"/>
    <cellStyle name="$q_Book2" xfId="66" xr:uid="{00000000-0005-0000-0000-00003F000000}"/>
    <cellStyle name="$qA" xfId="67" xr:uid="{00000000-0005-0000-0000-000040000000}"/>
    <cellStyle name="$qRange" xfId="68" xr:uid="{00000000-0005-0000-0000-000041000000}"/>
    <cellStyle name="%" xfId="69" xr:uid="{00000000-0005-0000-0000-000042000000}"/>
    <cellStyle name="% 10" xfId="70" xr:uid="{00000000-0005-0000-0000-000043000000}"/>
    <cellStyle name="% 2" xfId="71" xr:uid="{00000000-0005-0000-0000-000044000000}"/>
    <cellStyle name="% 2 2" xfId="72" xr:uid="{00000000-0005-0000-0000-000045000000}"/>
    <cellStyle name="% 2 2 2" xfId="73" xr:uid="{00000000-0005-0000-0000-000046000000}"/>
    <cellStyle name="% 2 2 3" xfId="74" xr:uid="{00000000-0005-0000-0000-000047000000}"/>
    <cellStyle name="% 2 3" xfId="75" xr:uid="{00000000-0005-0000-0000-000048000000}"/>
    <cellStyle name="% 3" xfId="76" xr:uid="{00000000-0005-0000-0000-000049000000}"/>
    <cellStyle name="% 3 2" xfId="77" xr:uid="{00000000-0005-0000-0000-00004A000000}"/>
    <cellStyle name="% 3 3" xfId="78" xr:uid="{00000000-0005-0000-0000-00004B000000}"/>
    <cellStyle name="% 4" xfId="79" xr:uid="{00000000-0005-0000-0000-00004C000000}"/>
    <cellStyle name="% 5" xfId="80" xr:uid="{00000000-0005-0000-0000-00004D000000}"/>
    <cellStyle name="% 5 2" xfId="81" xr:uid="{00000000-0005-0000-0000-00004E000000}"/>
    <cellStyle name="% 6" xfId="82" xr:uid="{00000000-0005-0000-0000-00004F000000}"/>
    <cellStyle name="% 7" xfId="83" xr:uid="{00000000-0005-0000-0000-000050000000}"/>
    <cellStyle name="% 8" xfId="84" xr:uid="{00000000-0005-0000-0000-000051000000}"/>
    <cellStyle name="% 9" xfId="85" xr:uid="{00000000-0005-0000-0000-000052000000}"/>
    <cellStyle name="% Presentation" xfId="86" xr:uid="{00000000-0005-0000-0000-000053000000}"/>
    <cellStyle name="% Presentation 2" xfId="87" xr:uid="{00000000-0005-0000-0000-000054000000}"/>
    <cellStyle name="%_07_02 SON DURETA m interno 091113" xfId="88" xr:uid="{00000000-0005-0000-0000-000055000000}"/>
    <cellStyle name="%_07_02 SON DURETA m interno 091113 2" xfId="89" xr:uid="{00000000-0005-0000-0000-000056000000}"/>
    <cellStyle name="%_07_02 SON DURETA m interno 091113 2 2" xfId="90" xr:uid="{00000000-0005-0000-0000-000057000000}"/>
    <cellStyle name="%_07_02 SON DURETA m interno 091113 3" xfId="91" xr:uid="{00000000-0005-0000-0000-000058000000}"/>
    <cellStyle name="%_AUSOL PWC 190210 v10" xfId="92" xr:uid="{00000000-0005-0000-0000-000059000000}"/>
    <cellStyle name="%_AUSOL PWC 190210 v10 2" xfId="93" xr:uid="{00000000-0005-0000-0000-00005A000000}"/>
    <cellStyle name="%_AUSOL PWC 190210 v10 2 2" xfId="94" xr:uid="{00000000-0005-0000-0000-00005B000000}"/>
    <cellStyle name="%_AUSOL PWC 190210 v10 3" xfId="95" xr:uid="{00000000-0005-0000-0000-00005C000000}"/>
    <cellStyle name="%_AUSOL PWC 190210 v11" xfId="96" xr:uid="{00000000-0005-0000-0000-00005D000000}"/>
    <cellStyle name="%_AUSOL PWC 190210 v11 2" xfId="97" xr:uid="{00000000-0005-0000-0000-00005E000000}"/>
    <cellStyle name="%_AUSOL PWC 190210 v11 2 2" xfId="98" xr:uid="{00000000-0005-0000-0000-00005F000000}"/>
    <cellStyle name="%_AUSOL PWC 190210 v11 3" xfId="99" xr:uid="{00000000-0005-0000-0000-000060000000}"/>
    <cellStyle name="%_BD&amp;B - Summary of Model Assumptions and Outputs" xfId="100" xr:uid="{00000000-0005-0000-0000-000061000000}"/>
    <cellStyle name="%_Blackburn BSF - ITCD - Financial Model - 160109" xfId="101" xr:uid="{00000000-0005-0000-0000-000062000000}"/>
    <cellStyle name="%_Cost Inputs" xfId="102" xr:uid="{00000000-0005-0000-0000-000063000000}"/>
    <cellStyle name="%_Databook Model" xfId="103" xr:uid="{00000000-0005-0000-0000-000064000000}"/>
    <cellStyle name="%_Gastos generales Marta v4" xfId="104" xr:uid="{00000000-0005-0000-0000-000065000000}"/>
    <cellStyle name="%_Gastos generales Marta v4 2" xfId="105" xr:uid="{00000000-0005-0000-0000-000066000000}"/>
    <cellStyle name="%_Gastos generales v5" xfId="106" xr:uid="{00000000-0005-0000-0000-000067000000}"/>
    <cellStyle name="%_Gastos generales v5 2" xfId="107" xr:uid="{00000000-0005-0000-0000-000068000000}"/>
    <cellStyle name="%_Inputs" xfId="108" xr:uid="{00000000-0005-0000-0000-000069000000}"/>
    <cellStyle name="%_Inputs_1" xfId="109" xr:uid="{00000000-0005-0000-0000-00006A000000}"/>
    <cellStyle name="%_Modelo de planificación Ceco v1.2" xfId="110" xr:uid="{00000000-0005-0000-0000-00006B000000}"/>
    <cellStyle name="%_Modelo de planificación Ceco v1.2 2" xfId="111" xr:uid="{00000000-0005-0000-0000-00006C000000}"/>
    <cellStyle name="%_Modelo de planificación Ceco v1.3" xfId="112" xr:uid="{00000000-0005-0000-0000-00006D000000}"/>
    <cellStyle name="%_Modelo de planificación Ceco v1.3 2" xfId="113" xr:uid="{00000000-0005-0000-0000-00006E000000}"/>
    <cellStyle name="%_Modelo Maria" xfId="114" xr:uid="{00000000-0005-0000-0000-00006F000000}"/>
    <cellStyle name="%_Modelo Maria 2" xfId="115" xr:uid="{00000000-0005-0000-0000-000070000000}"/>
    <cellStyle name="%_Project Hotel Valuation 6 June 2008 v1" xfId="116" xr:uid="{00000000-0005-0000-0000-000071000000}"/>
    <cellStyle name="%_Project Hotel Valuation 6 June 2008 v1_Infrastructure Companies" xfId="117" xr:uid="{00000000-0005-0000-0000-000072000000}"/>
    <cellStyle name="%_Project Hotel Valuation 6 June 2008 v1_Valuation template - 1-5-09" xfId="118" xr:uid="{00000000-0005-0000-0000-000073000000}"/>
    <cellStyle name="%_Sheet1" xfId="119" xr:uid="{00000000-0005-0000-0000-000074000000}"/>
    <cellStyle name="%_Sheet1_1" xfId="120" xr:uid="{00000000-0005-0000-0000-000075000000}"/>
    <cellStyle name="%_Sheet1_2" xfId="121" xr:uid="{00000000-0005-0000-0000-000076000000}"/>
    <cellStyle name="%_Valoracion Modelo Tsolar Fabrica Orense 15 08 _Base mensualizadov4 DEF" xfId="122" xr:uid="{00000000-0005-0000-0000-000077000000}"/>
    <cellStyle name="%_Valoracion Modelo Tsolar Fabrica Orense 15 08 _Base mensualizadov4 DEF 2" xfId="123" xr:uid="{00000000-0005-0000-0000-000078000000}"/>
    <cellStyle name="%_Valoracion Modelo Tsolar Fabrica Orense 15.08 _Base mensualizado def" xfId="124" xr:uid="{00000000-0005-0000-0000-000079000000}"/>
    <cellStyle name="%_Valoracion Modelo Tsolar Fabrica Orense 15.08 _Base mensualizado def 2" xfId="125" xr:uid="{00000000-0005-0000-0000-00007A000000}"/>
    <cellStyle name="%_Valoracion Modelo Tsolar Fabrica Orense 15.08 _Base mensualizadov3" xfId="126" xr:uid="{00000000-0005-0000-0000-00007B000000}"/>
    <cellStyle name="%_Valoracion Modelo Tsolar Fabrica Orense 15.08 _Base mensualizadov3 2" xfId="127" xr:uid="{00000000-0005-0000-0000-00007C000000}"/>
    <cellStyle name="%_WEP Results with sources and uses - June 10 - 3,4,5 Phase Analysis" xfId="128" xr:uid="{00000000-0005-0000-0000-00007D000000}"/>
    <cellStyle name="%_WEP Results with sources and uses - June 10 - 3,4,5 Phase Analysis 2" xfId="129" xr:uid="{00000000-0005-0000-0000-00007E000000}"/>
    <cellStyle name="%_WEP Results with sources and uses - June 10 - 3,4,5 Phase Analysis 2_Cost Inputs" xfId="130" xr:uid="{00000000-0005-0000-0000-00007F000000}"/>
    <cellStyle name="%_WEP Results with sources and uses - June 10 - 3,4,5 Phase Analysis_Cost Inputs" xfId="131" xr:uid="{00000000-0005-0000-0000-000080000000}"/>
    <cellStyle name="%_WEP v98 (GT1) - ST Equity Last - 4 Phases - SubDebt" xfId="132" xr:uid="{00000000-0005-0000-0000-000081000000}"/>
    <cellStyle name="%_WEP v98 (GT1) - ST Equity Last - 4 Phases - SubDebt 2" xfId="133" xr:uid="{00000000-0005-0000-0000-000082000000}"/>
    <cellStyle name="%_WEP v98 (GT1) - ST Equity Last - 4 Phases - SubDebt 2_Cost Inputs" xfId="134" xr:uid="{00000000-0005-0000-0000-000083000000}"/>
    <cellStyle name="%_WEP v98 (GT1) - ST Equity Last - 4 Phases - SubDebt_Cost Inputs" xfId="135" xr:uid="{00000000-0005-0000-0000-000084000000}"/>
    <cellStyle name="%0" xfId="136" xr:uid="{00000000-0005-0000-0000-000085000000}"/>
    <cellStyle name="%1" xfId="137" xr:uid="{00000000-0005-0000-0000-000086000000}"/>
    <cellStyle name="%1`" xfId="138" xr:uid="{00000000-0005-0000-0000-000087000000}"/>
    <cellStyle name="%2" xfId="139" xr:uid="{00000000-0005-0000-0000-000088000000}"/>
    <cellStyle name="&amp;1" xfId="140" xr:uid="{00000000-0005-0000-0000-000089000000}"/>
    <cellStyle name="(%!" xfId="141" xr:uid="{00000000-0005-0000-0000-00008A000000}"/>
    <cellStyle name="(Comma)" xfId="142" xr:uid="{00000000-0005-0000-0000-00008B000000}"/>
    <cellStyle name="******************************************" xfId="143" xr:uid="{00000000-0005-0000-0000-00008C000000}"/>
    <cellStyle name="*TD" xfId="144" xr:uid="{00000000-0005-0000-0000-00008D000000}"/>
    <cellStyle name=";;;" xfId="145" xr:uid="{00000000-0005-0000-0000-00008E000000}"/>
    <cellStyle name="?" xfId="146" xr:uid="{00000000-0005-0000-0000-00008F000000}"/>
    <cellStyle name="?? [0.00]_Appendix" xfId="147" xr:uid="{00000000-0005-0000-0000-000090000000}"/>
    <cellStyle name="?? [0]_PLDT" xfId="148" xr:uid="{00000000-0005-0000-0000-000091000000}"/>
    <cellStyle name="??_x000a__x000e__x0017__x000d_帼U_x0001_?_x0010_:_x0007__x0001__x0001_" xfId="149" xr:uid="{00000000-0005-0000-0000-000092000000}"/>
    <cellStyle name="??_x000a__x000e__x0017__x000d_帼U_x0001_?_x0010_:_x0007__x0001__x0001_ 2" xfId="150" xr:uid="{00000000-0005-0000-0000-000093000000}"/>
    <cellStyle name="??_x000a__x000e__x0017__x000d_帼U_x0001_?_x0010_:_x0007__x0001__x0001_ 3" xfId="151" xr:uid="{00000000-0005-0000-0000-000094000000}"/>
    <cellStyle name="??_x000a__x000e__x0017__x000d_帼U_x0001_?_x0010_:_x0007__x0001__x0001_ 4" xfId="152" xr:uid="{00000000-0005-0000-0000-000095000000}"/>
    <cellStyle name="??_x000a__x000e__x0017__x000d_帼U_x0001_?_x0010_:_x0007__x0001__x0001_ 5" xfId="153" xr:uid="{00000000-0005-0000-0000-000096000000}"/>
    <cellStyle name="??_x000a__x000e__x0017__x000d_帼U_x0001_?_x0010_:_x0007__x0001__x0001_ 6" xfId="154" xr:uid="{00000000-0005-0000-0000-000097000000}"/>
    <cellStyle name="??_x000a__x000e__x0017__x000d_帼U_x0001_?_x0010_:_x0007__x0001__x0001_ 7" xfId="155" xr:uid="{00000000-0005-0000-0000-000098000000}"/>
    <cellStyle name="??_x000c_溜" xfId="156" xr:uid="{00000000-0005-0000-0000-000099000000}"/>
    <cellStyle name="??_x000c_溜_x0012__x000d_肥U_x0001_?_x0006_?_x0007__x0001__x0001_" xfId="157" xr:uid="{00000000-0005-0000-0000-00009A000000}"/>
    <cellStyle name="??&amp;O" xfId="158" xr:uid="{00000000-0005-0000-0000-00009B000000}"/>
    <cellStyle name="??&amp;O?&amp;" xfId="159" xr:uid="{00000000-0005-0000-0000-00009C000000}"/>
    <cellStyle name="??&amp;O?&amp;H?_x0008_" xfId="160" xr:uid="{00000000-0005-0000-0000-00009D000000}"/>
    <cellStyle name="??&amp;O?&amp;H?_x0008__x000f__x0007_?_x0007__x0001__x0001_" xfId="161" xr:uid="{00000000-0005-0000-0000-00009E000000}"/>
    <cellStyle name="??&amp;O?&amp;H?_x0008_??_x0007__x0001__x0001_" xfId="162" xr:uid="{00000000-0005-0000-0000-00009F000000}"/>
    <cellStyle name="??&amp;O?&amp;H?_x0008__x000f__x0007_?_x0007__x0001__x0001__Infrastructure Companies" xfId="163" xr:uid="{00000000-0005-0000-0000-0000A0000000}"/>
    <cellStyle name="??_x0011_?_x0010_?" xfId="164" xr:uid="{00000000-0005-0000-0000-0000A1000000}"/>
    <cellStyle name="???? [0.00]_Appendix" xfId="165" xr:uid="{00000000-0005-0000-0000-0000A2000000}"/>
    <cellStyle name="???????Tubes-B" xfId="166" xr:uid="{00000000-0005-0000-0000-0000A3000000}"/>
    <cellStyle name="?????_VERA" xfId="167" xr:uid="{00000000-0005-0000-0000-0000A4000000}"/>
    <cellStyle name="????_Appendix" xfId="168" xr:uid="{00000000-0005-0000-0000-0000A5000000}"/>
    <cellStyle name="??_??" xfId="169" xr:uid="{00000000-0005-0000-0000-0000A6000000}"/>
    <cellStyle name="?_x001d_?w _x001a_??_x000c_??U_x0001_%_x0013_|)_x0007__x0001__x0001_" xfId="170" xr:uid="{00000000-0005-0000-0000-0000A7000000}"/>
    <cellStyle name="?Q\?1@" xfId="171" xr:uid="{00000000-0005-0000-0000-0000A8000000}"/>
    <cellStyle name="@" xfId="172" xr:uid="{00000000-0005-0000-0000-0000A9000000}"/>
    <cellStyle name="_%(SignOnly)" xfId="173" xr:uid="{00000000-0005-0000-0000-0000AA000000}"/>
    <cellStyle name="_%(SignOnly) 2" xfId="174" xr:uid="{00000000-0005-0000-0000-0000AB000000}"/>
    <cellStyle name="_%(SignOnly)_03 VUP operating model 21 Sep v4" xfId="175" xr:uid="{00000000-0005-0000-0000-0000AC000000}"/>
    <cellStyle name="_%(SignOnly)_06.09.05 Migros Numbers" xfId="176" xr:uid="{00000000-0005-0000-0000-0000AD000000}"/>
    <cellStyle name="_%(SignOnly)_Implied Stub Valuation1" xfId="177" xr:uid="{00000000-0005-0000-0000-0000AE000000}"/>
    <cellStyle name="_%(SignOnly)_Ownership Sensitivity 9 June 20042" xfId="178" xr:uid="{00000000-0005-0000-0000-0000AF000000}"/>
    <cellStyle name="_%(SignOnly)_Ownership Sensitivity 9 June 20043" xfId="179" xr:uid="{00000000-0005-0000-0000-0000B0000000}"/>
    <cellStyle name="_%(SignOnly)_schedule from GS 181 Output Sheets sent to ML1" xfId="180" xr:uid="{00000000-0005-0000-0000-0000B1000000}"/>
    <cellStyle name="_%(SignOnly)_Sheet1" xfId="181" xr:uid="{00000000-0005-0000-0000-0000B2000000}"/>
    <cellStyle name="_%(SignOnly)_Sheet1_1" xfId="182" xr:uid="{00000000-0005-0000-0000-0000B3000000}"/>
    <cellStyle name="_%(SignOnly)_Sources and Uses (21 May 2004)1" xfId="183" xr:uid="{00000000-0005-0000-0000-0000B4000000}"/>
    <cellStyle name="_%(SignSpaceOnly)" xfId="184" xr:uid="{00000000-0005-0000-0000-0000B5000000}"/>
    <cellStyle name="_%(SignSpaceOnly)_03 VUP operating model 21 Sep v4" xfId="185" xr:uid="{00000000-0005-0000-0000-0000B6000000}"/>
    <cellStyle name="_%(SignSpaceOnly)_06.09.05 Migros Numbers" xfId="186" xr:uid="{00000000-0005-0000-0000-0000B7000000}"/>
    <cellStyle name="_%(SignSpaceOnly)_Implied Stub Valuation1" xfId="187" xr:uid="{00000000-0005-0000-0000-0000B8000000}"/>
    <cellStyle name="_%(SignSpaceOnly)_Ownership Sensitivity 9 June 20042" xfId="188" xr:uid="{00000000-0005-0000-0000-0000B9000000}"/>
    <cellStyle name="_%(SignSpaceOnly)_Ownership Sensitivity 9 June 20043" xfId="189" xr:uid="{00000000-0005-0000-0000-0000BA000000}"/>
    <cellStyle name="_%(SignSpaceOnly)_schedule from GS 181 Output Sheets sent to ML1" xfId="190" xr:uid="{00000000-0005-0000-0000-0000BB000000}"/>
    <cellStyle name="_%(SignSpaceOnly)_Sheet1" xfId="191" xr:uid="{00000000-0005-0000-0000-0000BC000000}"/>
    <cellStyle name="_%(SignSpaceOnly)_Sources and Uses (21 May 2004)1" xfId="192" xr:uid="{00000000-0005-0000-0000-0000BD000000}"/>
    <cellStyle name="_~2103109" xfId="193" xr:uid="{00000000-0005-0000-0000-0000BE000000}"/>
    <cellStyle name="_~2103109_Infrastructure Companies" xfId="194" xr:uid="{00000000-0005-0000-0000-0000BF000000}"/>
    <cellStyle name="_~2103109_Valuation template - 1-5-09" xfId="195" xr:uid="{00000000-0005-0000-0000-0000C0000000}"/>
    <cellStyle name="_01_01 T Soller m interno 090202 CG" xfId="196" xr:uid="{00000000-0005-0000-0000-0000C1000000}"/>
    <cellStyle name="_01_01 T Soller m interno 090202 CG 2" xfId="197" xr:uid="{00000000-0005-0000-0000-0000C2000000}"/>
    <cellStyle name="_01_01 T Soller m interno 090202 CG 2 2" xfId="198" xr:uid="{00000000-0005-0000-0000-0000C3000000}"/>
    <cellStyle name="_01_01 T Soller m interno 090202 CG 3" xfId="199" xr:uid="{00000000-0005-0000-0000-0000C4000000}"/>
    <cellStyle name="_01_01 T Soller m interno 090202 CG_02_01 M45 m.Interno 100428V1" xfId="200" xr:uid="{00000000-0005-0000-0000-0000C5000000}"/>
    <cellStyle name="_01_01 T Soller m interno 090202 CG_02_01 M45 m.Interno 100428V1 2" xfId="201" xr:uid="{00000000-0005-0000-0000-0000C6000000}"/>
    <cellStyle name="_01_01 T Soller m interno 090202 CG_02_01 M45 m.Interno 100428V1 2 2" xfId="202" xr:uid="{00000000-0005-0000-0000-0000C7000000}"/>
    <cellStyle name="_01_01 T Soller m interno 090202 CG_02_01 M45 m.Interno 100428V1 3" xfId="203" xr:uid="{00000000-0005-0000-0000-0000C8000000}"/>
    <cellStyle name="_01_01 T Soller m interno 090202 CG_03_01 TFM m interno 091028" xfId="204" xr:uid="{00000000-0005-0000-0000-0000C9000000}"/>
    <cellStyle name="_01_01 T Soller m interno 090202 CG_03_01 TFM m interno 091028 2" xfId="205" xr:uid="{00000000-0005-0000-0000-0000CA000000}"/>
    <cellStyle name="_01_01 T Soller m interno 090202 CG_03_01 TFM m interno 091028 2 2" xfId="206" xr:uid="{00000000-0005-0000-0000-0000CB000000}"/>
    <cellStyle name="_01_01 T Soller m interno 090202 CG_03_01 TFM m interno 091028 3" xfId="207" xr:uid="{00000000-0005-0000-0000-0000CC000000}"/>
    <cellStyle name="_01_01 T Soller m interno 090202 CG_04_01 PORT VELL m interno 091118 vfdc" xfId="208" xr:uid="{00000000-0005-0000-0000-0000CD000000}"/>
    <cellStyle name="_01_01 T Soller m interno 090202 CG_04_01 PORT VELL m interno 091118 vfdc 2" xfId="209" xr:uid="{00000000-0005-0000-0000-0000CE000000}"/>
    <cellStyle name="_01_01 T Soller m interno 090202 CG_04_01 PORT VELL m interno 091118 vfdc 2 2" xfId="210" xr:uid="{00000000-0005-0000-0000-0000CF000000}"/>
    <cellStyle name="_01_01 T Soller m interno 090202 CG_04_01 PORT VELL m interno 091118 vfdc 3" xfId="211" xr:uid="{00000000-0005-0000-0000-0000D0000000}"/>
    <cellStyle name="_01_01 T Soller m interno 090202 CG_04_01 PORT VELL m.interno 091202" xfId="212" xr:uid="{00000000-0005-0000-0000-0000D1000000}"/>
    <cellStyle name="_01_01 T Soller m interno 090202 CG_04_01 PORT VELL m.interno 091202 2" xfId="213" xr:uid="{00000000-0005-0000-0000-0000D2000000}"/>
    <cellStyle name="_01_01 T Soller m interno 090202 CG_04_01 PORT VELL m.interno 091202 2 2" xfId="214" xr:uid="{00000000-0005-0000-0000-0000D3000000}"/>
    <cellStyle name="_01_01 T Soller m interno 090202 CG_04_01 PORT VELL m.interno 091202 3" xfId="215" xr:uid="{00000000-0005-0000-0000-0000D4000000}"/>
    <cellStyle name="_01_01 T Soller m interno 090202 CG_07_02 HUSD m interno 100128_v1" xfId="216" xr:uid="{00000000-0005-0000-0000-0000D5000000}"/>
    <cellStyle name="_01_01 T Soller m interno 090202 CG_07_02 HUSD m interno 100128_v1 2" xfId="217" xr:uid="{00000000-0005-0000-0000-0000D6000000}"/>
    <cellStyle name="_01_01 T Soller m interno 090202 CG_07_02 HUSD m interno 100128_v1 2 2" xfId="218" xr:uid="{00000000-0005-0000-0000-0000D7000000}"/>
    <cellStyle name="_01_01 T Soller m interno 090202 CG_07_02 HUSD m interno 100128_v1 3" xfId="219" xr:uid="{00000000-0005-0000-0000-0000D8000000}"/>
    <cellStyle name="_01_01 T Soller m interno 090202 CG_07_02 SON DURETA m interno 091113" xfId="220" xr:uid="{00000000-0005-0000-0000-0000D9000000}"/>
    <cellStyle name="_01_01 T Soller m interno 090202 CG_07_02 SON DURETA m interno 091113 2" xfId="221" xr:uid="{00000000-0005-0000-0000-0000DA000000}"/>
    <cellStyle name="_01_01 T Soller m interno 090202 CG_07_02 SON DURETA m interno 091113 2 2" xfId="222" xr:uid="{00000000-0005-0000-0000-0000DB000000}"/>
    <cellStyle name="_01_01 T Soller m interno 090202 CG_07_02 SON DURETA m interno 091113 3" xfId="223" xr:uid="{00000000-0005-0000-0000-0000DC000000}"/>
    <cellStyle name="_01_01 T Soller m interno 090202 CG_07_02 SON DURETA m.interno 090626 IFRIC12" xfId="224" xr:uid="{00000000-0005-0000-0000-0000DD000000}"/>
    <cellStyle name="_01_01 T Soller m interno 090202 CG_07_02 SON DURETA m.interno 090626 IFRIC12 2" xfId="225" xr:uid="{00000000-0005-0000-0000-0000DE000000}"/>
    <cellStyle name="_01_01 T Soller m interno 090202 CG_07_02 SON DURETA m.interno 090626 IFRIC12 2 2" xfId="226" xr:uid="{00000000-0005-0000-0000-0000DF000000}"/>
    <cellStyle name="_01_01 T Soller m interno 090202 CG_07_02 SON DURETA m.interno 090626 IFRIC12 3" xfId="227" xr:uid="{00000000-0005-0000-0000-0000E0000000}"/>
    <cellStyle name="_01_01 T Soller m interno 090202 CG_AUSOL PWC 190210 v10" xfId="228" xr:uid="{00000000-0005-0000-0000-0000E1000000}"/>
    <cellStyle name="_01_01 T Soller m interno 090202 CG_AUSOL PWC 190210 v10 2" xfId="229" xr:uid="{00000000-0005-0000-0000-0000E2000000}"/>
    <cellStyle name="_01_01 T Soller m interno 090202 CG_AUSOL PWC 190210 v10 2 2" xfId="230" xr:uid="{00000000-0005-0000-0000-0000E3000000}"/>
    <cellStyle name="_01_01 T Soller m interno 090202 CG_AUSOL PWC 190210 v10 3" xfId="231" xr:uid="{00000000-0005-0000-0000-0000E4000000}"/>
    <cellStyle name="_01_01 T Soller m interno 090202 CG_AUSOL PWC 190210 v11" xfId="232" xr:uid="{00000000-0005-0000-0000-0000E5000000}"/>
    <cellStyle name="_01_01 T Soller m interno 090202 CG_AUSOL PWC 190210 v11 2" xfId="233" xr:uid="{00000000-0005-0000-0000-0000E6000000}"/>
    <cellStyle name="_01_01 T Soller m interno 090202 CG_AUSOL PWC 190210 v11 2 2" xfId="234" xr:uid="{00000000-0005-0000-0000-0000E7000000}"/>
    <cellStyle name="_01_01 T Soller m interno 090202 CG_AUSOL PWC 190210 v11 3" xfId="235" xr:uid="{00000000-0005-0000-0000-0000E8000000}"/>
    <cellStyle name="_01_01 T Soller m interno 090202 CG_Financiación" xfId="236" xr:uid="{00000000-0005-0000-0000-0000E9000000}"/>
    <cellStyle name="_01_01 T Soller m interno 090202 CG_Financiación 2" xfId="237" xr:uid="{00000000-0005-0000-0000-0000EA000000}"/>
    <cellStyle name="_01_01 T Soller m interno 090202 CG_Financiación 2 2" xfId="238" xr:uid="{00000000-0005-0000-0000-0000EB000000}"/>
    <cellStyle name="_01_01 T Soller m interno 090202 CG_Financiación 3" xfId="239" xr:uid="{00000000-0005-0000-0000-0000EC000000}"/>
    <cellStyle name="_01_01 T Soller m interno 090202 CG_MODELO SOLLER FORMATOS" xfId="240" xr:uid="{00000000-0005-0000-0000-0000ED000000}"/>
    <cellStyle name="_01_01 T Soller m interno 090202 CG_MODELO SOLLER FORMATOS 2" xfId="241" xr:uid="{00000000-0005-0000-0000-0000EE000000}"/>
    <cellStyle name="_01_01 T Soller m interno 090202 CG_MODELO SOLLER FORMATOS 2 2" xfId="242" xr:uid="{00000000-0005-0000-0000-0000EF000000}"/>
    <cellStyle name="_01_01 T Soller m interno 090202 CG_MODELO SOLLER FORMATOS 3" xfId="243" xr:uid="{00000000-0005-0000-0000-0000F0000000}"/>
    <cellStyle name="_01_01 T Soller m interno 090202 CG_MODELO SOLLER FORMATOS_AUSOL PWC 190210 v10" xfId="244" xr:uid="{00000000-0005-0000-0000-0000F1000000}"/>
    <cellStyle name="_01_01 T Soller m interno 090202 CG_MODELO SOLLER FORMATOS_AUSOL PWC 190210 v10 2" xfId="245" xr:uid="{00000000-0005-0000-0000-0000F2000000}"/>
    <cellStyle name="_01_01 T Soller m interno 090202 CG_MODELO SOLLER FORMATOS_AUSOL PWC 190210 v10 2 2" xfId="246" xr:uid="{00000000-0005-0000-0000-0000F3000000}"/>
    <cellStyle name="_01_01 T Soller m interno 090202 CG_MODELO SOLLER FORMATOS_AUSOL PWC 190210 v10 3" xfId="247" xr:uid="{00000000-0005-0000-0000-0000F4000000}"/>
    <cellStyle name="_01_01 T Soller m interno 090202 CG_MODELO SOLLER FORMATOS_AUSOL PWC 190210 v11" xfId="248" xr:uid="{00000000-0005-0000-0000-0000F5000000}"/>
    <cellStyle name="_01_01 T Soller m interno 090202 CG_MODELO SOLLER FORMATOS_AUSOL PWC 190210 v11 2" xfId="249" xr:uid="{00000000-0005-0000-0000-0000F6000000}"/>
    <cellStyle name="_01_01 T Soller m interno 090202 CG_MODELO SOLLER FORMATOS_AUSOL PWC 190210 v11 2 2" xfId="250" xr:uid="{00000000-0005-0000-0000-0000F7000000}"/>
    <cellStyle name="_01_01 T Soller m interno 090202 CG_MODELO SOLLER FORMATOS_AUSOL PWC 190210 v11 3" xfId="251" xr:uid="{00000000-0005-0000-0000-0000F8000000}"/>
    <cellStyle name="_01_01 T Soller m interno 090202 CG_Modelo_Tunel_ de _ Soller_20091211" xfId="252" xr:uid="{00000000-0005-0000-0000-0000F9000000}"/>
    <cellStyle name="_01_01 T Soller m interno 090202 CG_Modelo_Tunel_ de _ Soller_20091211 2" xfId="253" xr:uid="{00000000-0005-0000-0000-0000FA000000}"/>
    <cellStyle name="_01_01 T Soller m interno 090202 CG_Modelo_Tunel_ de _ Soller_20091211 2 2" xfId="254" xr:uid="{00000000-0005-0000-0000-0000FB000000}"/>
    <cellStyle name="_01_01 T Soller m interno 090202 CG_Modelo_Tunel_ de _ Soller_20091211 3" xfId="255" xr:uid="{00000000-0005-0000-0000-0000FC000000}"/>
    <cellStyle name="_01_01 T Soller m interno 090202 CG_Modelo_Tunel_ de _ Soller_20091211_07_02 HUSD m interno 100128_v1" xfId="256" xr:uid="{00000000-0005-0000-0000-0000FD000000}"/>
    <cellStyle name="_01_01 T Soller m interno 090202 CG_Modelo_Tunel_ de _ Soller_20091211_07_02 HUSD m interno 100128_v1 2" xfId="257" xr:uid="{00000000-0005-0000-0000-0000FE000000}"/>
    <cellStyle name="_01_01 T Soller m interno 090202 CG_Modelo_Tunel_ de _ Soller_20091211_07_02 HUSD m interno 100128_v1 2 2" xfId="258" xr:uid="{00000000-0005-0000-0000-0000FF000000}"/>
    <cellStyle name="_01_01 T Soller m interno 090202 CG_Modelo_Tunel_ de _ Soller_20091211_07_02 HUSD m interno 100128_v1 3" xfId="259" xr:uid="{00000000-0005-0000-0000-000000010000}"/>
    <cellStyle name="_01_01 T Soller m interno 090202 CG_T.Soller.minterno100104PWC" xfId="260" xr:uid="{00000000-0005-0000-0000-000001010000}"/>
    <cellStyle name="_01_01 T Soller m interno 090202 CG_T.Soller.minterno100104PWC 2" xfId="261" xr:uid="{00000000-0005-0000-0000-000002010000}"/>
    <cellStyle name="_01_01 T Soller m interno 090202 CG_T.Soller.minterno100104PWC 2 2" xfId="262" xr:uid="{00000000-0005-0000-0000-000003010000}"/>
    <cellStyle name="_01_01 T Soller m interno 090202 CG_T.Soller.minterno100104PWC 3" xfId="263" xr:uid="{00000000-0005-0000-0000-000004010000}"/>
    <cellStyle name="_01_01 T Soller m interno 090202 CG_T.Soller.minterno100104PWC_02_01 M45 m.Interno 100428V1" xfId="264" xr:uid="{00000000-0005-0000-0000-000005010000}"/>
    <cellStyle name="_01_01 T Soller m interno 090202 CG_T.Soller.minterno100104PWC_02_01 M45 m.Interno 100428V1 2" xfId="265" xr:uid="{00000000-0005-0000-0000-000006010000}"/>
    <cellStyle name="_01_01 T Soller m interno 090202 CG_T.Soller.minterno100104PWC_02_01 M45 m.Interno 100428V1 2 2" xfId="266" xr:uid="{00000000-0005-0000-0000-000007010000}"/>
    <cellStyle name="_01_01 T Soller m interno 090202 CG_T.Soller.minterno100104PWC_02_01 M45 m.Interno 100428V1 3" xfId="267" xr:uid="{00000000-0005-0000-0000-000008010000}"/>
    <cellStyle name="_01_01 T Soller m interno 090202 CG_T.Soller.minterno100104PWC_Financiación" xfId="268" xr:uid="{00000000-0005-0000-0000-000009010000}"/>
    <cellStyle name="_01_01 T Soller m interno 090202 CG_T.Soller.minterno100104PWC_Financiación 2" xfId="269" xr:uid="{00000000-0005-0000-0000-00000A010000}"/>
    <cellStyle name="_01_01 T Soller m interno 090202 CG_T.Soller.minterno100104PWC_Financiación 2 2" xfId="270" xr:uid="{00000000-0005-0000-0000-00000B010000}"/>
    <cellStyle name="_01_01 T Soller m interno 090202 CG_T.Soller.minterno100104PWC_Financiación 3" xfId="271" xr:uid="{00000000-0005-0000-0000-00000C010000}"/>
    <cellStyle name="_01_05 AUCOSTA m interno 090304 cg" xfId="272" xr:uid="{00000000-0005-0000-0000-00000D010000}"/>
    <cellStyle name="_01_05 AUCOSTA m interno 090304 cg 2" xfId="273" xr:uid="{00000000-0005-0000-0000-00000E010000}"/>
    <cellStyle name="_01_05 AUCOSTA m interno 090304 cg 2 2" xfId="274" xr:uid="{00000000-0005-0000-0000-00000F010000}"/>
    <cellStyle name="_01_05 AUCOSTA m interno 090304 cg 3" xfId="275" xr:uid="{00000000-0005-0000-0000-000010010000}"/>
    <cellStyle name="_01_05 AUCOSTA m interno 090304 cg_07_02 HUSD m interno 100128_v1" xfId="276" xr:uid="{00000000-0005-0000-0000-000011010000}"/>
    <cellStyle name="_01_05 AUCOSTA m interno 090304 cg_07_02 HUSD m interno 100128_v1 2" xfId="277" xr:uid="{00000000-0005-0000-0000-000012010000}"/>
    <cellStyle name="_01_05 AUCOSTA m interno 090304 cg_07_02 HUSD m interno 100128_v1 2 2" xfId="278" xr:uid="{00000000-0005-0000-0000-000013010000}"/>
    <cellStyle name="_01_05 AUCOSTA m interno 090304 cg_07_02 HUSD m interno 100128_v1 3" xfId="279" xr:uid="{00000000-0005-0000-0000-000014010000}"/>
    <cellStyle name="_01_11 Aconcagua m.interno 081020 A det" xfId="280" xr:uid="{00000000-0005-0000-0000-000015010000}"/>
    <cellStyle name="_01_11 Aconcagua m.interno 081020 A det 2" xfId="281" xr:uid="{00000000-0005-0000-0000-000016010000}"/>
    <cellStyle name="_01_11 Aconcagua m.interno 081020 A det 2 2" xfId="282" xr:uid="{00000000-0005-0000-0000-000017010000}"/>
    <cellStyle name="_01_11 Aconcagua m.interno 081020 A det 3" xfId="283" xr:uid="{00000000-0005-0000-0000-000018010000}"/>
    <cellStyle name="_01_11 Aconcagua m.interno 081020 A det_07_02 SON DURETA m interno 091113" xfId="284" xr:uid="{00000000-0005-0000-0000-000019010000}"/>
    <cellStyle name="_01_11 Aconcagua m.interno 081020 A det_07_02 SON DURETA m interno 091113 2" xfId="285" xr:uid="{00000000-0005-0000-0000-00001A010000}"/>
    <cellStyle name="_01_11 Aconcagua m.interno 081020 A det_07_02 SON DURETA m interno 091113 2 2" xfId="286" xr:uid="{00000000-0005-0000-0000-00001B010000}"/>
    <cellStyle name="_01_11 Aconcagua m.interno 081020 A det_07_02 SON DURETA m interno 091113 3" xfId="287" xr:uid="{00000000-0005-0000-0000-00001C010000}"/>
    <cellStyle name="_01_11 Aconcagua m.interno 081020 A det_07_02 SON DURETA m.interno 090626 IFRIC12" xfId="288" xr:uid="{00000000-0005-0000-0000-00001D010000}"/>
    <cellStyle name="_01_11 Aconcagua m.interno 081020 A det_07_02 SON DURETA m.interno 090626 IFRIC12 2" xfId="289" xr:uid="{00000000-0005-0000-0000-00001E010000}"/>
    <cellStyle name="_01_11 Aconcagua m.interno 081020 A det_07_02 SON DURETA m.interno 090626 IFRIC12 2 2" xfId="290" xr:uid="{00000000-0005-0000-0000-00001F010000}"/>
    <cellStyle name="_01_11 Aconcagua m.interno 081020 A det_07_02 SON DURETA m.interno 090626 IFRIC12 3" xfId="291" xr:uid="{00000000-0005-0000-0000-000020010000}"/>
    <cellStyle name="_01_14 Itata m interno 090305 CG" xfId="292" xr:uid="{00000000-0005-0000-0000-000021010000}"/>
    <cellStyle name="_01_14 Itata m interno 090305 CG 2" xfId="293" xr:uid="{00000000-0005-0000-0000-000022010000}"/>
    <cellStyle name="_01_14 Itata m interno 090305 CG 2 2" xfId="294" xr:uid="{00000000-0005-0000-0000-000023010000}"/>
    <cellStyle name="_01_14 Itata m interno 090305 CG 3" xfId="295" xr:uid="{00000000-0005-0000-0000-000024010000}"/>
    <cellStyle name="_01_14 Itata m interno 090305 CG_07_02 SON DURETA m interno 091113" xfId="296" xr:uid="{00000000-0005-0000-0000-000025010000}"/>
    <cellStyle name="_01_14 Itata m interno 090305 CG_07_02 SON DURETA m interno 091113 2" xfId="297" xr:uid="{00000000-0005-0000-0000-000026010000}"/>
    <cellStyle name="_01_14 Itata m interno 090305 CG_07_02 SON DURETA m interno 091113 2 2" xfId="298" xr:uid="{00000000-0005-0000-0000-000027010000}"/>
    <cellStyle name="_01_14 Itata m interno 090305 CG_07_02 SON DURETA m interno 091113 3" xfId="299" xr:uid="{00000000-0005-0000-0000-000028010000}"/>
    <cellStyle name="_01_14 Itata m interno 090305 CG_07_02 SON DURETA m.interno 090626 IFRIC12" xfId="300" xr:uid="{00000000-0005-0000-0000-000029010000}"/>
    <cellStyle name="_01_14 Itata m interno 090305 CG_07_02 SON DURETA m.interno 090626 IFRIC12 2" xfId="301" xr:uid="{00000000-0005-0000-0000-00002A010000}"/>
    <cellStyle name="_01_14 Itata m interno 090305 CG_07_02 SON DURETA m.interno 090626 IFRIC12 2 2" xfId="302" xr:uid="{00000000-0005-0000-0000-00002B010000}"/>
    <cellStyle name="_01_14 Itata m interno 090305 CG_07_02 SON DURETA m.interno 090626 IFRIC12 3" xfId="303" xr:uid="{00000000-0005-0000-0000-00002C010000}"/>
    <cellStyle name="_01_14 Itata m.interno 090310 CG" xfId="304" xr:uid="{00000000-0005-0000-0000-00002D010000}"/>
    <cellStyle name="_01_14 Itata m.interno 090310 CG 2" xfId="305" xr:uid="{00000000-0005-0000-0000-00002E010000}"/>
    <cellStyle name="_01_14 Itata m.interno 090310 CG 2 2" xfId="306" xr:uid="{00000000-0005-0000-0000-00002F010000}"/>
    <cellStyle name="_01_14 Itata m.interno 090310 CG 3" xfId="307" xr:uid="{00000000-0005-0000-0000-000030010000}"/>
    <cellStyle name="_01_14 Itata m.interno 090310 CG_07_02 SON DURETA m interno 091113" xfId="308" xr:uid="{00000000-0005-0000-0000-000031010000}"/>
    <cellStyle name="_01_14 Itata m.interno 090310 CG_07_02 SON DURETA m interno 091113 2" xfId="309" xr:uid="{00000000-0005-0000-0000-000032010000}"/>
    <cellStyle name="_01_14 Itata m.interno 090310 CG_07_02 SON DURETA m interno 091113 2 2" xfId="310" xr:uid="{00000000-0005-0000-0000-000033010000}"/>
    <cellStyle name="_01_14 Itata m.interno 090310 CG_07_02 SON DURETA m interno 091113 3" xfId="311" xr:uid="{00000000-0005-0000-0000-000034010000}"/>
    <cellStyle name="_01_14 Itata m.interno 091026" xfId="312" xr:uid="{00000000-0005-0000-0000-000035010000}"/>
    <cellStyle name="_01_14 Itata m.interno 091026 2" xfId="313" xr:uid="{00000000-0005-0000-0000-000036010000}"/>
    <cellStyle name="_02_01 M45 m.Interno 081211" xfId="314" xr:uid="{00000000-0005-0000-0000-000037010000}"/>
    <cellStyle name="_02_01 M45 m.Interno 081211 2" xfId="315" xr:uid="{00000000-0005-0000-0000-000038010000}"/>
    <cellStyle name="_02_01 M45 m.Interno 081211_01_14 Itata m interno 091026" xfId="316" xr:uid="{00000000-0005-0000-0000-000039010000}"/>
    <cellStyle name="_02_01 M45 m.Interno 081211_01_14 Itata m interno 091026 2" xfId="317" xr:uid="{00000000-0005-0000-0000-00003A010000}"/>
    <cellStyle name="_02_01 M45 m.Interno 081211_03_01 TFM m interno 091028" xfId="318" xr:uid="{00000000-0005-0000-0000-00003B010000}"/>
    <cellStyle name="_02_01 M45 m.Interno 081211_03_01 TFM m interno 091028 2" xfId="319" xr:uid="{00000000-0005-0000-0000-00003C010000}"/>
    <cellStyle name="_02_01 M45 m.Interno 081211_04_01 PORT VELL m interno 091118 vfdc" xfId="320" xr:uid="{00000000-0005-0000-0000-00003D010000}"/>
    <cellStyle name="_02_01 M45 m.Interno 081211_04_01 PORT VELL m interno 091118 vfdc 2" xfId="321" xr:uid="{00000000-0005-0000-0000-00003E010000}"/>
    <cellStyle name="_02_01 M45 m.Interno 081211_04_01 PORT VELL m.interno 091202" xfId="322" xr:uid="{00000000-0005-0000-0000-00003F010000}"/>
    <cellStyle name="_02_01 M45 m.Interno 081211_04_01 PORT VELL m.interno 091202 2" xfId="323" xr:uid="{00000000-0005-0000-0000-000040010000}"/>
    <cellStyle name="_02_01 M45 m.Interno 081211_04_01 PORT VELL m.interno 091202_02_01 M45 m.Interno 100428V1" xfId="324" xr:uid="{00000000-0005-0000-0000-000041010000}"/>
    <cellStyle name="_02_01 M45 m.Interno 081211_04_01 PORT VELL m.interno 091202_02_01 M45 m.Interno 100428V1 2" xfId="325" xr:uid="{00000000-0005-0000-0000-000042010000}"/>
    <cellStyle name="_02_01 M45 m.Interno 081211_04_01 PORT VELL m.interno 091202_AUSOL PWC 190210 v10" xfId="326" xr:uid="{00000000-0005-0000-0000-000043010000}"/>
    <cellStyle name="_02_01 M45 m.Interno 081211_04_01 PORT VELL m.interno 091202_AUSOL PWC 190210 v10 2" xfId="327" xr:uid="{00000000-0005-0000-0000-000044010000}"/>
    <cellStyle name="_02_01 M45 m.Interno 081211_04_01 PORT VELL m.interno 091202_AUSOL PWC 190210 v11" xfId="328" xr:uid="{00000000-0005-0000-0000-000045010000}"/>
    <cellStyle name="_02_01 M45 m.Interno 081211_04_01 PORT VELL m.interno 091202_AUSOL PWC 190210 v11 2" xfId="329" xr:uid="{00000000-0005-0000-0000-000046010000}"/>
    <cellStyle name="_02_01 M45 m.Interno 081211_04_01 PORT VELL m.interno 091202_Financiación" xfId="330" xr:uid="{00000000-0005-0000-0000-000047010000}"/>
    <cellStyle name="_02_01 M45 m.Interno 081211_04_01 PORT VELL m.interno 091202_Financiación 2" xfId="331" xr:uid="{00000000-0005-0000-0000-000048010000}"/>
    <cellStyle name="_02_01 M45 m.Interno 081211_07_02 SON DURETA m interno 091113" xfId="332" xr:uid="{00000000-0005-0000-0000-000049010000}"/>
    <cellStyle name="_02_01 M45 m.Interno 081211_07_02 SON DURETA m interno 091113 2" xfId="333" xr:uid="{00000000-0005-0000-0000-00004A010000}"/>
    <cellStyle name="_02_01 M45 m.Interno 081211_07_02 SON DURETA m.interno 090626 IFRIC12" xfId="334" xr:uid="{00000000-0005-0000-0000-00004B010000}"/>
    <cellStyle name="_02_01 M45 m.Interno 081211_07_02 SON DURETA m.interno 090626 IFRIC12 2" xfId="335" xr:uid="{00000000-0005-0000-0000-00004C010000}"/>
    <cellStyle name="_02_01 M45 m.Interno 081211_Modelo_Tunel_ de _ Soller_20091211" xfId="336" xr:uid="{00000000-0005-0000-0000-00004D010000}"/>
    <cellStyle name="_02_01 M45 m.Interno 081211_Modelo_Tunel_ de _ Soller_20091211 2" xfId="337" xr:uid="{00000000-0005-0000-0000-00004E010000}"/>
    <cellStyle name="_02_01 M45 m.Interno 081211_Modelo_Tunel_ de _ Soller_20091211_07_02 HUSD m interno 100128_v1" xfId="338" xr:uid="{00000000-0005-0000-0000-00004F010000}"/>
    <cellStyle name="_02_01 M45 m.Interno 081211_Modelo_Tunel_ de _ Soller_20091211_07_02 HUSD m interno 100128_v1 2" xfId="339" xr:uid="{00000000-0005-0000-0000-000050010000}"/>
    <cellStyle name="_02_01 M45 m.Interno 090928" xfId="340" xr:uid="{00000000-0005-0000-0000-000051010000}"/>
    <cellStyle name="_02_01 M45 m.Interno 090928 2" xfId="341" xr:uid="{00000000-0005-0000-0000-000052010000}"/>
    <cellStyle name="_02_08 M-50  m interno 090216 CG" xfId="342" xr:uid="{00000000-0005-0000-0000-000053010000}"/>
    <cellStyle name="_02_08 M-50  m interno 090216 CG 2" xfId="343" xr:uid="{00000000-0005-0000-0000-000054010000}"/>
    <cellStyle name="_02_08 M-50  m interno 090216 CG_01_14 Itata m interno 091026" xfId="344" xr:uid="{00000000-0005-0000-0000-000055010000}"/>
    <cellStyle name="_02_08 M-50  m interno 090216 CG_01_14 Itata m interno 091026 2" xfId="345" xr:uid="{00000000-0005-0000-0000-000056010000}"/>
    <cellStyle name="_02_08 M-50  m interno 090216 CG_03_01 TFM m interno 091028" xfId="346" xr:uid="{00000000-0005-0000-0000-000057010000}"/>
    <cellStyle name="_02_08 M-50  m interno 090216 CG_03_01 TFM m interno 091028 2" xfId="347" xr:uid="{00000000-0005-0000-0000-000058010000}"/>
    <cellStyle name="_02_08 M-50  m interno 090216 CG_04_01 PORT VELL m interno 091118 vfdc" xfId="348" xr:uid="{00000000-0005-0000-0000-000059010000}"/>
    <cellStyle name="_02_08 M-50  m interno 090216 CG_04_01 PORT VELL m interno 091118 vfdc 2" xfId="349" xr:uid="{00000000-0005-0000-0000-00005A010000}"/>
    <cellStyle name="_02_08 M-50  m interno 090216 CG_04_01 PORT VELL m.interno 091202" xfId="350" xr:uid="{00000000-0005-0000-0000-00005B010000}"/>
    <cellStyle name="_02_08 M-50  m interno 090216 CG_04_01 PORT VELL m.interno 091202 2" xfId="351" xr:uid="{00000000-0005-0000-0000-00005C010000}"/>
    <cellStyle name="_02_08 M-50  m interno 090216 CG_04_01 PORT VELL m.interno 091202_02_01 M45 m.Interno 100428V1" xfId="352" xr:uid="{00000000-0005-0000-0000-00005D010000}"/>
    <cellStyle name="_02_08 M-50  m interno 090216 CG_04_01 PORT VELL m.interno 091202_02_01 M45 m.Interno 100428V1 2" xfId="353" xr:uid="{00000000-0005-0000-0000-00005E010000}"/>
    <cellStyle name="_02_08 M-50  m interno 090216 CG_04_01 PORT VELL m.interno 091202_AUSOL PWC 190210 v10" xfId="354" xr:uid="{00000000-0005-0000-0000-00005F010000}"/>
    <cellStyle name="_02_08 M-50  m interno 090216 CG_04_01 PORT VELL m.interno 091202_AUSOL PWC 190210 v10 2" xfId="355" xr:uid="{00000000-0005-0000-0000-000060010000}"/>
    <cellStyle name="_02_08 M-50  m interno 090216 CG_04_01 PORT VELL m.interno 091202_AUSOL PWC 190210 v11" xfId="356" xr:uid="{00000000-0005-0000-0000-000061010000}"/>
    <cellStyle name="_02_08 M-50  m interno 090216 CG_04_01 PORT VELL m.interno 091202_AUSOL PWC 190210 v11 2" xfId="357" xr:uid="{00000000-0005-0000-0000-000062010000}"/>
    <cellStyle name="_02_08 M-50  m interno 090216 CG_04_01 PORT VELL m.interno 091202_Financiación" xfId="358" xr:uid="{00000000-0005-0000-0000-000063010000}"/>
    <cellStyle name="_02_08 M-50  m interno 090216 CG_04_01 PORT VELL m.interno 091202_Financiación 2" xfId="359" xr:uid="{00000000-0005-0000-0000-000064010000}"/>
    <cellStyle name="_02_08 M-50  m interno 090216 CG_07_02 SON DURETA m interno 091113" xfId="360" xr:uid="{00000000-0005-0000-0000-000065010000}"/>
    <cellStyle name="_02_08 M-50  m interno 090216 CG_07_02 SON DURETA m interno 091113 2" xfId="361" xr:uid="{00000000-0005-0000-0000-000066010000}"/>
    <cellStyle name="_02_08 M-50  m interno 090216 CG_07_02 SON DURETA m.interno 090626 IFRIC12" xfId="362" xr:uid="{00000000-0005-0000-0000-000067010000}"/>
    <cellStyle name="_02_08 M-50  m interno 090216 CG_07_02 SON DURETA m.interno 090626 IFRIC12 2" xfId="363" xr:uid="{00000000-0005-0000-0000-000068010000}"/>
    <cellStyle name="_02_08 M-50  m interno 090216 CG_Impairment scada" xfId="364" xr:uid="{00000000-0005-0000-0000-000069010000}"/>
    <cellStyle name="_02_08 M-50  m interno 090216 CG_Impairment scada 2" xfId="365" xr:uid="{00000000-0005-0000-0000-00006A010000}"/>
    <cellStyle name="_02_08 M-50  m interno 090216 CG_Impairment scada_02_01 M45 m.Interno 100428V1" xfId="366" xr:uid="{00000000-0005-0000-0000-00006B010000}"/>
    <cellStyle name="_02_08 M-50  m interno 090216 CG_Impairment scada_02_01 M45 m.Interno 100428V1 2" xfId="367" xr:uid="{00000000-0005-0000-0000-00006C010000}"/>
    <cellStyle name="_02_08 M-50  m interno 090216 CG_Impairment scada_AUSOL PWC 190210 v10" xfId="368" xr:uid="{00000000-0005-0000-0000-00006D010000}"/>
    <cellStyle name="_02_08 M-50  m interno 090216 CG_Impairment scada_AUSOL PWC 190210 v10 2" xfId="369" xr:uid="{00000000-0005-0000-0000-00006E010000}"/>
    <cellStyle name="_02_08 M-50  m interno 090216 CG_Impairment scada_AUSOL PWC 190210 v11" xfId="370" xr:uid="{00000000-0005-0000-0000-00006F010000}"/>
    <cellStyle name="_02_08 M-50  m interno 090216 CG_Impairment scada_AUSOL PWC 190210 v11 2" xfId="371" xr:uid="{00000000-0005-0000-0000-000070010000}"/>
    <cellStyle name="_02_08 M-50  m interno 090216 CG_Impairment scada_Financiación" xfId="372" xr:uid="{00000000-0005-0000-0000-000071010000}"/>
    <cellStyle name="_02_08 M-50  m interno 090216 CG_Impairment scada_Financiación 2" xfId="373" xr:uid="{00000000-0005-0000-0000-000072010000}"/>
    <cellStyle name="_02_08 M-50  m interno 090216 CG_Modelo_Tunel_ de _ Soller_20091211" xfId="374" xr:uid="{00000000-0005-0000-0000-000073010000}"/>
    <cellStyle name="_02_08 M-50  m interno 090216 CG_Modelo_Tunel_ de _ Soller_20091211 2" xfId="375" xr:uid="{00000000-0005-0000-0000-000074010000}"/>
    <cellStyle name="_02_08 M-50  m interno 090216 CG_Modelo_Tunel_ de _ Soller_20091211_07_02 HUSD m interno 100128_v1" xfId="376" xr:uid="{00000000-0005-0000-0000-000075010000}"/>
    <cellStyle name="_02_08 M-50  m interno 090216 CG_Modelo_Tunel_ de _ Soller_20091211_07_02 HUSD m interno 100128_v1 2" xfId="377" xr:uid="{00000000-0005-0000-0000-000076010000}"/>
    <cellStyle name="_03_01 TFM m interno 090305 CG 1" xfId="378" xr:uid="{00000000-0005-0000-0000-000077010000}"/>
    <cellStyle name="_03_01 TFM m interno 090305 CG 1 2" xfId="379" xr:uid="{00000000-0005-0000-0000-000078010000}"/>
    <cellStyle name="_03_01 TFM m interno 090305 CG 1 2 2" xfId="380" xr:uid="{00000000-0005-0000-0000-000079010000}"/>
    <cellStyle name="_03_01 TFM m interno 090305 CG 1 3" xfId="381" xr:uid="{00000000-0005-0000-0000-00007A010000}"/>
    <cellStyle name="_03_01 TFM m interno 090305 CG 1_07_02 SON DURETA m.interno 090626 IFRIC12" xfId="382" xr:uid="{00000000-0005-0000-0000-00007B010000}"/>
    <cellStyle name="_03_01 TFM m interno 090305 CG 1_07_02 SON DURETA m.interno 090626 IFRIC12 2" xfId="383" xr:uid="{00000000-0005-0000-0000-00007C010000}"/>
    <cellStyle name="_03_01 TFM m interno 090305 CG 1_07_02 SON DURETA m.interno 090626 IFRIC12 2 2" xfId="384" xr:uid="{00000000-0005-0000-0000-00007D010000}"/>
    <cellStyle name="_03_01 TFM m interno 090305 CG 1_07_02 SON DURETA m.interno 090626 IFRIC12 3" xfId="385" xr:uid="{00000000-0005-0000-0000-00007E010000}"/>
    <cellStyle name="_03_01 TFM m interno 091028" xfId="386" xr:uid="{00000000-0005-0000-0000-00007F010000}"/>
    <cellStyle name="_03_01 TFM m interno 091028 2" xfId="387" xr:uid="{00000000-0005-0000-0000-000080010000}"/>
    <cellStyle name="_03_02 Trambaix m interno 090205 CG" xfId="388" xr:uid="{00000000-0005-0000-0000-000081010000}"/>
    <cellStyle name="_03_02 Trambaix m interno 090205 CG 2" xfId="389" xr:uid="{00000000-0005-0000-0000-000082010000}"/>
    <cellStyle name="_03_02 Trambaix m interno 090205 CG 2 2" xfId="390" xr:uid="{00000000-0005-0000-0000-000083010000}"/>
    <cellStyle name="_03_02 Trambaix m interno 090205 CG 3" xfId="391" xr:uid="{00000000-0005-0000-0000-000084010000}"/>
    <cellStyle name="_03_02 Trambaix m interno 090205 CG_01_14 Itata m interno 091026" xfId="392" xr:uid="{00000000-0005-0000-0000-000085010000}"/>
    <cellStyle name="_03_02 Trambaix m interno 090205 CG_01_14 Itata m interno 091026 2" xfId="393" xr:uid="{00000000-0005-0000-0000-000086010000}"/>
    <cellStyle name="_03_02 Trambaix m interno 090205 CG_01_14 Itata m interno 091026 2 2" xfId="394" xr:uid="{00000000-0005-0000-0000-000087010000}"/>
    <cellStyle name="_03_02 Trambaix m interno 090205 CG_01_14 Itata m interno 091026 3" xfId="395" xr:uid="{00000000-0005-0000-0000-000088010000}"/>
    <cellStyle name="_03_02 Trambaix m interno 090205 CG_02_01 M45 m.Interno 100428V1" xfId="396" xr:uid="{00000000-0005-0000-0000-000089010000}"/>
    <cellStyle name="_03_02 Trambaix m interno 090205 CG_02_01 M45 m.Interno 100428V1 2" xfId="397" xr:uid="{00000000-0005-0000-0000-00008A010000}"/>
    <cellStyle name="_03_02 Trambaix m interno 090205 CG_02_01 M45 m.Interno 100428V1 2 2" xfId="398" xr:uid="{00000000-0005-0000-0000-00008B010000}"/>
    <cellStyle name="_03_02 Trambaix m interno 090205 CG_02_01 M45 m.Interno 100428V1 3" xfId="399" xr:uid="{00000000-0005-0000-0000-00008C010000}"/>
    <cellStyle name="_03_02 Trambaix m interno 090205 CG_03_01 TFM m interno 091028" xfId="400" xr:uid="{00000000-0005-0000-0000-00008D010000}"/>
    <cellStyle name="_03_02 Trambaix m interno 090205 CG_03_01 TFM m interno 091028 2" xfId="401" xr:uid="{00000000-0005-0000-0000-00008E010000}"/>
    <cellStyle name="_03_02 Trambaix m interno 090205 CG_03_01 TFM m interno 091028 2 2" xfId="402" xr:uid="{00000000-0005-0000-0000-00008F010000}"/>
    <cellStyle name="_03_02 Trambaix m interno 090205 CG_03_01 TFM m interno 091028 3" xfId="403" xr:uid="{00000000-0005-0000-0000-000090010000}"/>
    <cellStyle name="_03_02 Trambaix m interno 090205 CG_04_01 PORT VELL m interno 091118 vfdc" xfId="404" xr:uid="{00000000-0005-0000-0000-000091010000}"/>
    <cellStyle name="_03_02 Trambaix m interno 090205 CG_04_01 PORT VELL m interno 091118 vfdc 2" xfId="405" xr:uid="{00000000-0005-0000-0000-000092010000}"/>
    <cellStyle name="_03_02 Trambaix m interno 090205 CG_04_01 PORT VELL m interno 091118 vfdc 2 2" xfId="406" xr:uid="{00000000-0005-0000-0000-000093010000}"/>
    <cellStyle name="_03_02 Trambaix m interno 090205 CG_04_01 PORT VELL m interno 091118 vfdc 3" xfId="407" xr:uid="{00000000-0005-0000-0000-000094010000}"/>
    <cellStyle name="_03_02 Trambaix m interno 090205 CG_04_01 PORT VELL m.interno 091202" xfId="408" xr:uid="{00000000-0005-0000-0000-000095010000}"/>
    <cellStyle name="_03_02 Trambaix m interno 090205 CG_04_01 PORT VELL m.interno 091202 2" xfId="409" xr:uid="{00000000-0005-0000-0000-000096010000}"/>
    <cellStyle name="_03_02 Trambaix m interno 090205 CG_04_01 PORT VELL m.interno 091202 2 2" xfId="410" xr:uid="{00000000-0005-0000-0000-000097010000}"/>
    <cellStyle name="_03_02 Trambaix m interno 090205 CG_04_01 PORT VELL m.interno 091202 3" xfId="411" xr:uid="{00000000-0005-0000-0000-000098010000}"/>
    <cellStyle name="_03_02 Trambaix m interno 090205 CG_07_02 HUSD m interno 100128_v1" xfId="412" xr:uid="{00000000-0005-0000-0000-000099010000}"/>
    <cellStyle name="_03_02 Trambaix m interno 090205 CG_07_02 HUSD m interno 100128_v1 2" xfId="413" xr:uid="{00000000-0005-0000-0000-00009A010000}"/>
    <cellStyle name="_03_02 Trambaix m interno 090205 CG_07_02 HUSD m interno 100128_v1 2 2" xfId="414" xr:uid="{00000000-0005-0000-0000-00009B010000}"/>
    <cellStyle name="_03_02 Trambaix m interno 090205 CG_07_02 HUSD m interno 100128_v1 3" xfId="415" xr:uid="{00000000-0005-0000-0000-00009C010000}"/>
    <cellStyle name="_03_02 Trambaix m interno 090205 CG_07_02 SON DURETA m interno 091113" xfId="416" xr:uid="{00000000-0005-0000-0000-00009D010000}"/>
    <cellStyle name="_03_02 Trambaix m interno 090205 CG_07_02 SON DURETA m interno 091113 2" xfId="417" xr:uid="{00000000-0005-0000-0000-00009E010000}"/>
    <cellStyle name="_03_02 Trambaix m interno 090205 CG_07_02 SON DURETA m interno 091113 2 2" xfId="418" xr:uid="{00000000-0005-0000-0000-00009F010000}"/>
    <cellStyle name="_03_02 Trambaix m interno 090205 CG_07_02 SON DURETA m interno 091113 3" xfId="419" xr:uid="{00000000-0005-0000-0000-0000A0010000}"/>
    <cellStyle name="_03_02 Trambaix m interno 090205 CG_07_02 SON DURETA m.interno 090626 IFRIC12" xfId="420" xr:uid="{00000000-0005-0000-0000-0000A1010000}"/>
    <cellStyle name="_03_02 Trambaix m interno 090205 CG_07_02 SON DURETA m.interno 090626 IFRIC12 2" xfId="421" xr:uid="{00000000-0005-0000-0000-0000A2010000}"/>
    <cellStyle name="_03_02 Trambaix m interno 090205 CG_07_02 SON DURETA m.interno 090626 IFRIC12 2 2" xfId="422" xr:uid="{00000000-0005-0000-0000-0000A3010000}"/>
    <cellStyle name="_03_02 Trambaix m interno 090205 CG_07_02 SON DURETA m.interno 090626 IFRIC12 3" xfId="423" xr:uid="{00000000-0005-0000-0000-0000A4010000}"/>
    <cellStyle name="_03_02 Trambaix m interno 090205 CG_AUSOL PWC 190210 v10" xfId="424" xr:uid="{00000000-0005-0000-0000-0000A5010000}"/>
    <cellStyle name="_03_02 Trambaix m interno 090205 CG_AUSOL PWC 190210 v10 2" xfId="425" xr:uid="{00000000-0005-0000-0000-0000A6010000}"/>
    <cellStyle name="_03_02 Trambaix m interno 090205 CG_AUSOL PWC 190210 v10 2 2" xfId="426" xr:uid="{00000000-0005-0000-0000-0000A7010000}"/>
    <cellStyle name="_03_02 Trambaix m interno 090205 CG_AUSOL PWC 190210 v10 3" xfId="427" xr:uid="{00000000-0005-0000-0000-0000A8010000}"/>
    <cellStyle name="_03_02 Trambaix m interno 090205 CG_AUSOL PWC 190210 v11" xfId="428" xr:uid="{00000000-0005-0000-0000-0000A9010000}"/>
    <cellStyle name="_03_02 Trambaix m interno 090205 CG_AUSOL PWC 190210 v11 2" xfId="429" xr:uid="{00000000-0005-0000-0000-0000AA010000}"/>
    <cellStyle name="_03_02 Trambaix m interno 090205 CG_AUSOL PWC 190210 v11 2 2" xfId="430" xr:uid="{00000000-0005-0000-0000-0000AB010000}"/>
    <cellStyle name="_03_02 Trambaix m interno 090205 CG_AUSOL PWC 190210 v11 3" xfId="431" xr:uid="{00000000-0005-0000-0000-0000AC010000}"/>
    <cellStyle name="_03_02 Trambaix m interno 090205 CG_Financiación" xfId="432" xr:uid="{00000000-0005-0000-0000-0000AD010000}"/>
    <cellStyle name="_03_02 Trambaix m interno 090205 CG_Financiación 2" xfId="433" xr:uid="{00000000-0005-0000-0000-0000AE010000}"/>
    <cellStyle name="_03_02 Trambaix m interno 090205 CG_Financiación 2 2" xfId="434" xr:uid="{00000000-0005-0000-0000-0000AF010000}"/>
    <cellStyle name="_03_02 Trambaix m interno 090205 CG_Financiación 3" xfId="435" xr:uid="{00000000-0005-0000-0000-0000B0010000}"/>
    <cellStyle name="_03_02 Trambaix m interno 090205 CG_Impairment scada" xfId="436" xr:uid="{00000000-0005-0000-0000-0000B1010000}"/>
    <cellStyle name="_03_02 Trambaix m interno 090205 CG_Impairment scada 2" xfId="437" xr:uid="{00000000-0005-0000-0000-0000B2010000}"/>
    <cellStyle name="_03_02 Trambaix m interno 090205 CG_Impairment scada 2 2" xfId="438" xr:uid="{00000000-0005-0000-0000-0000B3010000}"/>
    <cellStyle name="_03_02 Trambaix m interno 090205 CG_Impairment scada 3" xfId="439" xr:uid="{00000000-0005-0000-0000-0000B4010000}"/>
    <cellStyle name="_03_02 Trambaix m interno 090205 CG_MODELO SOLLER FORMATOS" xfId="440" xr:uid="{00000000-0005-0000-0000-0000B5010000}"/>
    <cellStyle name="_03_02 Trambaix m interno 090205 CG_MODELO SOLLER FORMATOS 2" xfId="441" xr:uid="{00000000-0005-0000-0000-0000B6010000}"/>
    <cellStyle name="_03_02 Trambaix m interno 090205 CG_MODELO SOLLER FORMATOS 2 2" xfId="442" xr:uid="{00000000-0005-0000-0000-0000B7010000}"/>
    <cellStyle name="_03_02 Trambaix m interno 090205 CG_MODELO SOLLER FORMATOS 3" xfId="443" xr:uid="{00000000-0005-0000-0000-0000B8010000}"/>
    <cellStyle name="_03_02 Trambaix m interno 090205 CG_MODELO SOLLER FORMATOS_AUSOL PWC 190210 v10" xfId="444" xr:uid="{00000000-0005-0000-0000-0000B9010000}"/>
    <cellStyle name="_03_02 Trambaix m interno 090205 CG_MODELO SOLLER FORMATOS_AUSOL PWC 190210 v10 2" xfId="445" xr:uid="{00000000-0005-0000-0000-0000BA010000}"/>
    <cellStyle name="_03_02 Trambaix m interno 090205 CG_MODELO SOLLER FORMATOS_AUSOL PWC 190210 v10 2 2" xfId="446" xr:uid="{00000000-0005-0000-0000-0000BB010000}"/>
    <cellStyle name="_03_02 Trambaix m interno 090205 CG_MODELO SOLLER FORMATOS_AUSOL PWC 190210 v10 3" xfId="447" xr:uid="{00000000-0005-0000-0000-0000BC010000}"/>
    <cellStyle name="_03_02 Trambaix m interno 090205 CG_MODELO SOLLER FORMATOS_AUSOL PWC 190210 v11" xfId="448" xr:uid="{00000000-0005-0000-0000-0000BD010000}"/>
    <cellStyle name="_03_02 Trambaix m interno 090205 CG_MODELO SOLLER FORMATOS_AUSOL PWC 190210 v11 2" xfId="449" xr:uid="{00000000-0005-0000-0000-0000BE010000}"/>
    <cellStyle name="_03_02 Trambaix m interno 090205 CG_MODELO SOLLER FORMATOS_AUSOL PWC 190210 v11 2 2" xfId="450" xr:uid="{00000000-0005-0000-0000-0000BF010000}"/>
    <cellStyle name="_03_02 Trambaix m interno 090205 CG_MODELO SOLLER FORMATOS_AUSOL PWC 190210 v11 3" xfId="451" xr:uid="{00000000-0005-0000-0000-0000C0010000}"/>
    <cellStyle name="_03_02 Trambaix m interno 090205 CG_Modelo_Tunel_ de _ Soller_20091211" xfId="452" xr:uid="{00000000-0005-0000-0000-0000C1010000}"/>
    <cellStyle name="_03_02 Trambaix m interno 090205 CG_Modelo_Tunel_ de _ Soller_20091211 2" xfId="453" xr:uid="{00000000-0005-0000-0000-0000C2010000}"/>
    <cellStyle name="_03_02 Trambaix m interno 090205 CG_Modelo_Tunel_ de _ Soller_20091211 2 2" xfId="454" xr:uid="{00000000-0005-0000-0000-0000C3010000}"/>
    <cellStyle name="_03_02 Trambaix m interno 090205 CG_Modelo_Tunel_ de _ Soller_20091211 3" xfId="455" xr:uid="{00000000-0005-0000-0000-0000C4010000}"/>
    <cellStyle name="_03_02 Trambaix m interno 090205 CG_Modelo_Tunel_ de _ Soller_20091211_07_02 HUSD m interno 100128_v1" xfId="456" xr:uid="{00000000-0005-0000-0000-0000C5010000}"/>
    <cellStyle name="_03_02 Trambaix m interno 090205 CG_Modelo_Tunel_ de _ Soller_20091211_07_02 HUSD m interno 100128_v1 2" xfId="457" xr:uid="{00000000-0005-0000-0000-0000C6010000}"/>
    <cellStyle name="_03_02 Trambaix m interno 090205 CG_Modelo_Tunel_ de _ Soller_20091211_07_02 HUSD m interno 100128_v1 2 2" xfId="458" xr:uid="{00000000-0005-0000-0000-0000C7010000}"/>
    <cellStyle name="_03_02 Trambaix m interno 090205 CG_Modelo_Tunel_ de _ Soller_20091211_07_02 HUSD m interno 100128_v1 3" xfId="459" xr:uid="{00000000-0005-0000-0000-0000C8010000}"/>
    <cellStyle name="_03_02 Trambaix m interno 090205 CG_T.Soller.minterno100104PWC" xfId="460" xr:uid="{00000000-0005-0000-0000-0000C9010000}"/>
    <cellStyle name="_03_02 Trambaix m interno 090205 CG_T.Soller.minterno100104PWC 2" xfId="461" xr:uid="{00000000-0005-0000-0000-0000CA010000}"/>
    <cellStyle name="_03_02 Trambaix m interno 090205 CG_T.Soller.minterno100104PWC 2 2" xfId="462" xr:uid="{00000000-0005-0000-0000-0000CB010000}"/>
    <cellStyle name="_03_02 Trambaix m interno 090205 CG_T.Soller.minterno100104PWC 3" xfId="463" xr:uid="{00000000-0005-0000-0000-0000CC010000}"/>
    <cellStyle name="_03_02 Trambaix m interno 090205 CG_T.Soller.minterno100104PWC_02_01 M45 m.Interno 100428V1" xfId="464" xr:uid="{00000000-0005-0000-0000-0000CD010000}"/>
    <cellStyle name="_03_02 Trambaix m interno 090205 CG_T.Soller.minterno100104PWC_02_01 M45 m.Interno 100428V1 2" xfId="465" xr:uid="{00000000-0005-0000-0000-0000CE010000}"/>
    <cellStyle name="_03_02 Trambaix m interno 090205 CG_T.Soller.minterno100104PWC_02_01 M45 m.Interno 100428V1 2 2" xfId="466" xr:uid="{00000000-0005-0000-0000-0000CF010000}"/>
    <cellStyle name="_03_02 Trambaix m interno 090205 CG_T.Soller.minterno100104PWC_02_01 M45 m.Interno 100428V1 3" xfId="467" xr:uid="{00000000-0005-0000-0000-0000D0010000}"/>
    <cellStyle name="_03_02 Trambaix m interno 090205 CG_T.Soller.minterno100104PWC_Financiación" xfId="468" xr:uid="{00000000-0005-0000-0000-0000D1010000}"/>
    <cellStyle name="_03_02 Trambaix m interno 090205 CG_T.Soller.minterno100104PWC_Financiación 2" xfId="469" xr:uid="{00000000-0005-0000-0000-0000D2010000}"/>
    <cellStyle name="_03_02 Trambaix m interno 090205 CG_T.Soller.minterno100104PWC_Financiación 2 2" xfId="470" xr:uid="{00000000-0005-0000-0000-0000D3010000}"/>
    <cellStyle name="_03_02 Trambaix m interno 090205 CG_T.Soller.minterno100104PWC_Financiación 3" xfId="471" xr:uid="{00000000-0005-0000-0000-0000D4010000}"/>
    <cellStyle name="_03_03 Trambesos m interno 080229 CG2" xfId="472" xr:uid="{00000000-0005-0000-0000-0000D5010000}"/>
    <cellStyle name="_03_03 Trambesos m interno 080229 CG2 2" xfId="473" xr:uid="{00000000-0005-0000-0000-0000D6010000}"/>
    <cellStyle name="_03_03 Trambesos m interno 080229 CG2_03_01 TFM m interno 091028" xfId="474" xr:uid="{00000000-0005-0000-0000-0000D7010000}"/>
    <cellStyle name="_03_03 Trambesos m interno 080229 CG2_03_01 TFM m interno 091028 2" xfId="475" xr:uid="{00000000-0005-0000-0000-0000D8010000}"/>
    <cellStyle name="_03_03 Trambesos m interno 080229 CG2_04_01 PORT VELL m interno 091118 vfdc" xfId="476" xr:uid="{00000000-0005-0000-0000-0000D9010000}"/>
    <cellStyle name="_03_03 Trambesos m interno 080229 CG2_04_01 PORT VELL m interno 091118 vfdc 2" xfId="477" xr:uid="{00000000-0005-0000-0000-0000DA010000}"/>
    <cellStyle name="_03_03 Trambesos m interno 080229 CG2_04_01 PORT VELL m.interno 091202" xfId="478" xr:uid="{00000000-0005-0000-0000-0000DB010000}"/>
    <cellStyle name="_03_03 Trambesos m interno 080229 CG2_04_01 PORT VELL m.interno 091202 2" xfId="479" xr:uid="{00000000-0005-0000-0000-0000DC010000}"/>
    <cellStyle name="_03_03 Trambesos m interno 080229 CG2_04_01 PORT VELL m.interno 091202_02_01 M45 m.Interno 100428V1" xfId="480" xr:uid="{00000000-0005-0000-0000-0000DD010000}"/>
    <cellStyle name="_03_03 Trambesos m interno 080229 CG2_04_01 PORT VELL m.interno 091202_02_01 M45 m.Interno 100428V1 2" xfId="481" xr:uid="{00000000-0005-0000-0000-0000DE010000}"/>
    <cellStyle name="_03_03 Trambesos m interno 080229 CG2_04_01 PORT VELL m.interno 091202_AUSOL PWC 190210 v10" xfId="482" xr:uid="{00000000-0005-0000-0000-0000DF010000}"/>
    <cellStyle name="_03_03 Trambesos m interno 080229 CG2_04_01 PORT VELL m.interno 091202_AUSOL PWC 190210 v10 2" xfId="483" xr:uid="{00000000-0005-0000-0000-0000E0010000}"/>
    <cellStyle name="_03_03 Trambesos m interno 080229 CG2_04_01 PORT VELL m.interno 091202_AUSOL PWC 190210 v11" xfId="484" xr:uid="{00000000-0005-0000-0000-0000E1010000}"/>
    <cellStyle name="_03_03 Trambesos m interno 080229 CG2_04_01 PORT VELL m.interno 091202_AUSOL PWC 190210 v11 2" xfId="485" xr:uid="{00000000-0005-0000-0000-0000E2010000}"/>
    <cellStyle name="_03_03 Trambesos m interno 080229 CG2_04_01 PORT VELL m.interno 091202_Financiación" xfId="486" xr:uid="{00000000-0005-0000-0000-0000E3010000}"/>
    <cellStyle name="_03_03 Trambesos m interno 080229 CG2_04_01 PORT VELL m.interno 091202_Financiación 2" xfId="487" xr:uid="{00000000-0005-0000-0000-0000E4010000}"/>
    <cellStyle name="_03_03 Trambesos m interno 080229 CG2_07_02 SON DURETA m interno 091113" xfId="488" xr:uid="{00000000-0005-0000-0000-0000E5010000}"/>
    <cellStyle name="_03_03 Trambesos m interno 080229 CG2_07_02 SON DURETA m interno 091113 2" xfId="489" xr:uid="{00000000-0005-0000-0000-0000E6010000}"/>
    <cellStyle name="_03_03 Trambesos m interno 080229 CG2_07_02 SON DURETA m.interno 090626 IFRIC12" xfId="490" xr:uid="{00000000-0005-0000-0000-0000E7010000}"/>
    <cellStyle name="_03_03 Trambesos m interno 080229 CG2_07_02 SON DURETA m.interno 090626 IFRIC12 2" xfId="491" xr:uid="{00000000-0005-0000-0000-0000E8010000}"/>
    <cellStyle name="_03_03 Trambesos m interno 080229 CG2_Modelo_Tunel_ de _ Soller_20091211" xfId="492" xr:uid="{00000000-0005-0000-0000-0000E9010000}"/>
    <cellStyle name="_03_03 Trambesos m interno 080229 CG2_Modelo_Tunel_ de _ Soller_20091211 2" xfId="493" xr:uid="{00000000-0005-0000-0000-0000EA010000}"/>
    <cellStyle name="_03_03 Trambesos m interno 080229 CG2_Modelo_Tunel_ de _ Soller_20091211_07_02 HUSD m interno 100128_v1" xfId="494" xr:uid="{00000000-0005-0000-0000-0000EB010000}"/>
    <cellStyle name="_03_03 Trambesos m interno 080229 CG2_Modelo_Tunel_ de _ Soller_20091211_07_02 HUSD m interno 100128_v1 2" xfId="495" xr:uid="{00000000-0005-0000-0000-0000EC010000}"/>
    <cellStyle name="_03_04 Metro Málaga m interno 090303 CG" xfId="496" xr:uid="{00000000-0005-0000-0000-0000ED010000}"/>
    <cellStyle name="_03_04 Metro Málaga m interno 090303 CG 2" xfId="497" xr:uid="{00000000-0005-0000-0000-0000EE010000}"/>
    <cellStyle name="_03_04 Metro Málaga m interno 090303 CG_02_01 M45 m.Interno 100428V1" xfId="498" xr:uid="{00000000-0005-0000-0000-0000EF010000}"/>
    <cellStyle name="_03_04 Metro Málaga m interno 090303 CG_02_01 M45 m.Interno 100428V1 2" xfId="499" xr:uid="{00000000-0005-0000-0000-0000F0010000}"/>
    <cellStyle name="_03_04 Metro Málaga m interno 090303 CG_07_02 SON DURETA m interno 091113" xfId="500" xr:uid="{00000000-0005-0000-0000-0000F1010000}"/>
    <cellStyle name="_03_04 Metro Málaga m interno 090303 CG_07_02 SON DURETA m interno 091113 2" xfId="501" xr:uid="{00000000-0005-0000-0000-0000F2010000}"/>
    <cellStyle name="_03_04 Metro Málaga m interno 090303 CG_07_02 SON DURETA m.interno 090626 IFRIC12" xfId="502" xr:uid="{00000000-0005-0000-0000-0000F3010000}"/>
    <cellStyle name="_03_04 Metro Málaga m interno 090303 CG_07_02 SON DURETA m.interno 090626 IFRIC12 2" xfId="503" xr:uid="{00000000-0005-0000-0000-0000F4010000}"/>
    <cellStyle name="_03_04 Metro Málaga m interno 090303 CG_AUSOL PWC 190210 v10" xfId="504" xr:uid="{00000000-0005-0000-0000-0000F5010000}"/>
    <cellStyle name="_03_04 Metro Málaga m interno 090303 CG_AUSOL PWC 190210 v10 2" xfId="505" xr:uid="{00000000-0005-0000-0000-0000F6010000}"/>
    <cellStyle name="_03_04 Metro Málaga m interno 090303 CG_AUSOL PWC 190210 v11" xfId="506" xr:uid="{00000000-0005-0000-0000-0000F7010000}"/>
    <cellStyle name="_03_04 Metro Málaga m interno 090303 CG_AUSOL PWC 190210 v11 2" xfId="507" xr:uid="{00000000-0005-0000-0000-0000F8010000}"/>
    <cellStyle name="_03_04 Metro Málaga m interno 090303 CG_Financiación" xfId="508" xr:uid="{00000000-0005-0000-0000-0000F9010000}"/>
    <cellStyle name="_03_04 Metro Málaga m interno 090303 CG_Financiación 2" xfId="509" xr:uid="{00000000-0005-0000-0000-0000FA010000}"/>
    <cellStyle name="_03_04 Metro Málaga m interno 090303 CG_Impairment scada" xfId="510" xr:uid="{00000000-0005-0000-0000-0000FB010000}"/>
    <cellStyle name="_03_04 Metro Málaga m interno 090303 CG_Impairment scada 2" xfId="511" xr:uid="{00000000-0005-0000-0000-0000FC010000}"/>
    <cellStyle name="_03_04 Metro Málaga m interno 090303 CG_Impairment scada_02_01 M45 m.Interno 100428V1" xfId="512" xr:uid="{00000000-0005-0000-0000-0000FD010000}"/>
    <cellStyle name="_03_04 Metro Málaga m interno 090303 CG_Impairment scada_02_01 M45 m.Interno 100428V1 2" xfId="513" xr:uid="{00000000-0005-0000-0000-0000FE010000}"/>
    <cellStyle name="_03_04 Metro Málaga m interno 090303 CG_Impairment scada_AUSOL PWC 190210 v10" xfId="514" xr:uid="{00000000-0005-0000-0000-0000FF010000}"/>
    <cellStyle name="_03_04 Metro Málaga m interno 090303 CG_Impairment scada_AUSOL PWC 190210 v10 2" xfId="515" xr:uid="{00000000-0005-0000-0000-000000020000}"/>
    <cellStyle name="_03_04 Metro Málaga m interno 090303 CG_Impairment scada_AUSOL PWC 190210 v11" xfId="516" xr:uid="{00000000-0005-0000-0000-000001020000}"/>
    <cellStyle name="_03_04 Metro Málaga m interno 090303 CG_Impairment scada_AUSOL PWC 190210 v11 2" xfId="517" xr:uid="{00000000-0005-0000-0000-000002020000}"/>
    <cellStyle name="_03_04 Metro Málaga m interno 090303 CG_Impairment scada_Financiación" xfId="518" xr:uid="{00000000-0005-0000-0000-000003020000}"/>
    <cellStyle name="_03_04 Metro Málaga m interno 090303 CG_Impairment scada_Financiación 2" xfId="519" xr:uid="{00000000-0005-0000-0000-000004020000}"/>
    <cellStyle name="_04_01 PORT VELL m interno 090303 CG" xfId="520" xr:uid="{00000000-0005-0000-0000-000005020000}"/>
    <cellStyle name="_04_01 PORT VELL m interno 090303 CG 2" xfId="521" xr:uid="{00000000-0005-0000-0000-000006020000}"/>
    <cellStyle name="_04_01 PORT VELL m interno 090303 CG_03_01 TFM m interno 091028" xfId="522" xr:uid="{00000000-0005-0000-0000-000007020000}"/>
    <cellStyle name="_04_01 PORT VELL m interno 090303 CG_03_01 TFM m interno 091028 2" xfId="523" xr:uid="{00000000-0005-0000-0000-000008020000}"/>
    <cellStyle name="_04_01 PORT VELL m interno 090303 CG_07_02 SON DURETA m.interno 090626 IFRIC12" xfId="524" xr:uid="{00000000-0005-0000-0000-000009020000}"/>
    <cellStyle name="_04_01 PORT VELL m interno 090303 CG_07_02 SON DURETA m.interno 090626 IFRIC12 2" xfId="525" xr:uid="{00000000-0005-0000-0000-00000A020000}"/>
    <cellStyle name="_04_01 PORT VELL m interno 091103" xfId="526" xr:uid="{00000000-0005-0000-0000-00000B020000}"/>
    <cellStyle name="_04_01 PORT VELL m interno 091103 2" xfId="527" xr:uid="{00000000-0005-0000-0000-00000C020000}"/>
    <cellStyle name="_04_04 TORREDEMBARRA m interno  090306 1" xfId="528" xr:uid="{00000000-0005-0000-0000-00000D020000}"/>
    <cellStyle name="_04_04 TORREDEMBARRA m interno  090306 1 2" xfId="529" xr:uid="{00000000-0005-0000-0000-00000E020000}"/>
    <cellStyle name="_05_02 TPC m interno 090203 CG" xfId="530" xr:uid="{00000000-0005-0000-0000-00000F020000}"/>
    <cellStyle name="_05_02 TPC m interno 090203 CG 2" xfId="531" xr:uid="{00000000-0005-0000-0000-000010020000}"/>
    <cellStyle name="_05_02 TPC m interno 090203 CG_02_01 M45 m.Interno 100428V1" xfId="532" xr:uid="{00000000-0005-0000-0000-000011020000}"/>
    <cellStyle name="_05_02 TPC m interno 090203 CG_02_01 M45 m.Interno 100428V1 2" xfId="533" xr:uid="{00000000-0005-0000-0000-000012020000}"/>
    <cellStyle name="_05_02 TPC m interno 090203 CG_07_02 SON DURETA m interno 091113" xfId="534" xr:uid="{00000000-0005-0000-0000-000013020000}"/>
    <cellStyle name="_05_02 TPC m interno 090203 CG_07_02 SON DURETA m interno 091113 2" xfId="535" xr:uid="{00000000-0005-0000-0000-000014020000}"/>
    <cellStyle name="_05_02 TPC m interno 090203 CG_07_02 SON DURETA m.interno 090626 IFRIC12" xfId="536" xr:uid="{00000000-0005-0000-0000-000015020000}"/>
    <cellStyle name="_05_02 TPC m interno 090203 CG_07_02 SON DURETA m.interno 090626 IFRIC12 2" xfId="537" xr:uid="{00000000-0005-0000-0000-000016020000}"/>
    <cellStyle name="_05_02 TPC m interno 090203 CG_AUSOL PWC 190210 v10" xfId="538" xr:uid="{00000000-0005-0000-0000-000017020000}"/>
    <cellStyle name="_05_02 TPC m interno 090203 CG_AUSOL PWC 190210 v10 2" xfId="539" xr:uid="{00000000-0005-0000-0000-000018020000}"/>
    <cellStyle name="_05_02 TPC m interno 090203 CG_AUSOL PWC 190210 v11" xfId="540" xr:uid="{00000000-0005-0000-0000-000019020000}"/>
    <cellStyle name="_05_02 TPC m interno 090203 CG_AUSOL PWC 190210 v11 2" xfId="541" xr:uid="{00000000-0005-0000-0000-00001A020000}"/>
    <cellStyle name="_05_02 TPC m interno 090203 CG_Financiación" xfId="542" xr:uid="{00000000-0005-0000-0000-00001B020000}"/>
    <cellStyle name="_05_02 TPC m interno 090203 CG_Financiación 2" xfId="543" xr:uid="{00000000-0005-0000-0000-00001C020000}"/>
    <cellStyle name="_05_02 TPC m interno 090203 CG_Impairment scada" xfId="544" xr:uid="{00000000-0005-0000-0000-00001D020000}"/>
    <cellStyle name="_05_02 TPC m interno 090203 CG_Impairment scada 2" xfId="545" xr:uid="{00000000-0005-0000-0000-00001E020000}"/>
    <cellStyle name="_05_02 TPC m interno 090203 CG_Impairment scada_02_01 M45 m.Interno 100428V1" xfId="546" xr:uid="{00000000-0005-0000-0000-00001F020000}"/>
    <cellStyle name="_05_02 TPC m interno 090203 CG_Impairment scada_02_01 M45 m.Interno 100428V1 2" xfId="547" xr:uid="{00000000-0005-0000-0000-000020020000}"/>
    <cellStyle name="_05_02 TPC m interno 090203 CG_Impairment scada_AUSOL PWC 190210 v10" xfId="548" xr:uid="{00000000-0005-0000-0000-000021020000}"/>
    <cellStyle name="_05_02 TPC m interno 090203 CG_Impairment scada_AUSOL PWC 190210 v10 2" xfId="549" xr:uid="{00000000-0005-0000-0000-000022020000}"/>
    <cellStyle name="_05_02 TPC m interno 090203 CG_Impairment scada_AUSOL PWC 190210 v11" xfId="550" xr:uid="{00000000-0005-0000-0000-000023020000}"/>
    <cellStyle name="_05_02 TPC m interno 090203 CG_Impairment scada_AUSOL PWC 190210 v11 2" xfId="551" xr:uid="{00000000-0005-0000-0000-000024020000}"/>
    <cellStyle name="_05_02 TPC m interno 090203 CG_Impairment scada_Financiación" xfId="552" xr:uid="{00000000-0005-0000-0000-000025020000}"/>
    <cellStyle name="_05_02 TPC m interno 090203 CG_Impairment scada_Financiación 2" xfId="553" xr:uid="{00000000-0005-0000-0000-000026020000}"/>
    <cellStyle name="_05_04 Portsur m interno 090216 CG definitivo" xfId="554" xr:uid="{00000000-0005-0000-0000-000027020000}"/>
    <cellStyle name="_05_04 Portsur m interno 090216 CG definitivo 2" xfId="555" xr:uid="{00000000-0005-0000-0000-000028020000}"/>
    <cellStyle name="_05_04 Portsur m interno 090216 CG definitivo 2 2" xfId="556" xr:uid="{00000000-0005-0000-0000-000029020000}"/>
    <cellStyle name="_05_04 Portsur m interno 090216 CG definitivo 3" xfId="557" xr:uid="{00000000-0005-0000-0000-00002A020000}"/>
    <cellStyle name="_05_04 Portsur m interno 090216 CG definitivo_01_14 Itata m interno 091026" xfId="558" xr:uid="{00000000-0005-0000-0000-00002B020000}"/>
    <cellStyle name="_05_04 Portsur m interno 090216 CG definitivo_01_14 Itata m interno 091026 2" xfId="559" xr:uid="{00000000-0005-0000-0000-00002C020000}"/>
    <cellStyle name="_05_04 Portsur m interno 090216 CG definitivo_01_14 Itata m interno 091026 2 2" xfId="560" xr:uid="{00000000-0005-0000-0000-00002D020000}"/>
    <cellStyle name="_05_04 Portsur m interno 090216 CG definitivo_01_14 Itata m interno 091026 3" xfId="561" xr:uid="{00000000-0005-0000-0000-00002E020000}"/>
    <cellStyle name="_05_04 Portsur m interno 090216 CG definitivo_02_01 M45 m.Interno 100428V1" xfId="562" xr:uid="{00000000-0005-0000-0000-00002F020000}"/>
    <cellStyle name="_05_04 Portsur m interno 090216 CG definitivo_02_01 M45 m.Interno 100428V1 2" xfId="563" xr:uid="{00000000-0005-0000-0000-000030020000}"/>
    <cellStyle name="_05_04 Portsur m interno 090216 CG definitivo_02_01 M45 m.Interno 100428V1 2 2" xfId="564" xr:uid="{00000000-0005-0000-0000-000031020000}"/>
    <cellStyle name="_05_04 Portsur m interno 090216 CG definitivo_02_01 M45 m.Interno 100428V1 3" xfId="565" xr:uid="{00000000-0005-0000-0000-000032020000}"/>
    <cellStyle name="_05_04 Portsur m interno 090216 CG definitivo_03_01 TFM m interno 091028" xfId="566" xr:uid="{00000000-0005-0000-0000-000033020000}"/>
    <cellStyle name="_05_04 Portsur m interno 090216 CG definitivo_03_01 TFM m interno 091028 2" xfId="567" xr:uid="{00000000-0005-0000-0000-000034020000}"/>
    <cellStyle name="_05_04 Portsur m interno 090216 CG definitivo_03_01 TFM m interno 091028 2 2" xfId="568" xr:uid="{00000000-0005-0000-0000-000035020000}"/>
    <cellStyle name="_05_04 Portsur m interno 090216 CG definitivo_03_01 TFM m interno 091028 3" xfId="569" xr:uid="{00000000-0005-0000-0000-000036020000}"/>
    <cellStyle name="_05_04 Portsur m interno 090216 CG definitivo_04_01 PORT VELL m interno 091118 vfdc" xfId="570" xr:uid="{00000000-0005-0000-0000-000037020000}"/>
    <cellStyle name="_05_04 Portsur m interno 090216 CG definitivo_04_01 PORT VELL m interno 091118 vfdc 2" xfId="571" xr:uid="{00000000-0005-0000-0000-000038020000}"/>
    <cellStyle name="_05_04 Portsur m interno 090216 CG definitivo_04_01 PORT VELL m interno 091118 vfdc 2 2" xfId="572" xr:uid="{00000000-0005-0000-0000-000039020000}"/>
    <cellStyle name="_05_04 Portsur m interno 090216 CG definitivo_04_01 PORT VELL m interno 091118 vfdc 3" xfId="573" xr:uid="{00000000-0005-0000-0000-00003A020000}"/>
    <cellStyle name="_05_04 Portsur m interno 090216 CG definitivo_04_01 PORT VELL m.interno 091202" xfId="574" xr:uid="{00000000-0005-0000-0000-00003B020000}"/>
    <cellStyle name="_05_04 Portsur m interno 090216 CG definitivo_04_01 PORT VELL m.interno 091202 2" xfId="575" xr:uid="{00000000-0005-0000-0000-00003C020000}"/>
    <cellStyle name="_05_04 Portsur m interno 090216 CG definitivo_04_01 PORT VELL m.interno 091202 2 2" xfId="576" xr:uid="{00000000-0005-0000-0000-00003D020000}"/>
    <cellStyle name="_05_04 Portsur m interno 090216 CG definitivo_04_01 PORT VELL m.interno 091202 3" xfId="577" xr:uid="{00000000-0005-0000-0000-00003E020000}"/>
    <cellStyle name="_05_04 Portsur m interno 090216 CG definitivo_07_02 HUSD m interno 100128_v1" xfId="578" xr:uid="{00000000-0005-0000-0000-00003F020000}"/>
    <cellStyle name="_05_04 Portsur m interno 090216 CG definitivo_07_02 HUSD m interno 100128_v1 2" xfId="579" xr:uid="{00000000-0005-0000-0000-000040020000}"/>
    <cellStyle name="_05_04 Portsur m interno 090216 CG definitivo_07_02 HUSD m interno 100128_v1 2 2" xfId="580" xr:uid="{00000000-0005-0000-0000-000041020000}"/>
    <cellStyle name="_05_04 Portsur m interno 090216 CG definitivo_07_02 HUSD m interno 100128_v1 3" xfId="581" xr:uid="{00000000-0005-0000-0000-000042020000}"/>
    <cellStyle name="_05_04 Portsur m interno 090216 CG definitivo_07_02 SON DURETA m interno 091113" xfId="582" xr:uid="{00000000-0005-0000-0000-000043020000}"/>
    <cellStyle name="_05_04 Portsur m interno 090216 CG definitivo_07_02 SON DURETA m interno 091113 2" xfId="583" xr:uid="{00000000-0005-0000-0000-000044020000}"/>
    <cellStyle name="_05_04 Portsur m interno 090216 CG definitivo_07_02 SON DURETA m interno 091113 2 2" xfId="584" xr:uid="{00000000-0005-0000-0000-000045020000}"/>
    <cellStyle name="_05_04 Portsur m interno 090216 CG definitivo_07_02 SON DURETA m interno 091113 3" xfId="585" xr:uid="{00000000-0005-0000-0000-000046020000}"/>
    <cellStyle name="_05_04 Portsur m interno 090216 CG definitivo_07_02 SON DURETA m.interno 090626 IFRIC12" xfId="586" xr:uid="{00000000-0005-0000-0000-000047020000}"/>
    <cellStyle name="_05_04 Portsur m interno 090216 CG definitivo_07_02 SON DURETA m.interno 090626 IFRIC12 2" xfId="587" xr:uid="{00000000-0005-0000-0000-000048020000}"/>
    <cellStyle name="_05_04 Portsur m interno 090216 CG definitivo_07_02 SON DURETA m.interno 090626 IFRIC12 2 2" xfId="588" xr:uid="{00000000-0005-0000-0000-000049020000}"/>
    <cellStyle name="_05_04 Portsur m interno 090216 CG definitivo_07_02 SON DURETA m.interno 090626 IFRIC12 3" xfId="589" xr:uid="{00000000-0005-0000-0000-00004A020000}"/>
    <cellStyle name="_05_04 Portsur m interno 090216 CG definitivo_AUSOL PWC 190210 v10" xfId="590" xr:uid="{00000000-0005-0000-0000-00004B020000}"/>
    <cellStyle name="_05_04 Portsur m interno 090216 CG definitivo_AUSOL PWC 190210 v10 2" xfId="591" xr:uid="{00000000-0005-0000-0000-00004C020000}"/>
    <cellStyle name="_05_04 Portsur m interno 090216 CG definitivo_AUSOL PWC 190210 v10 2 2" xfId="592" xr:uid="{00000000-0005-0000-0000-00004D020000}"/>
    <cellStyle name="_05_04 Portsur m interno 090216 CG definitivo_AUSOL PWC 190210 v10 3" xfId="593" xr:uid="{00000000-0005-0000-0000-00004E020000}"/>
    <cellStyle name="_05_04 Portsur m interno 090216 CG definitivo_AUSOL PWC 190210 v11" xfId="594" xr:uid="{00000000-0005-0000-0000-00004F020000}"/>
    <cellStyle name="_05_04 Portsur m interno 090216 CG definitivo_AUSOL PWC 190210 v11 2" xfId="595" xr:uid="{00000000-0005-0000-0000-000050020000}"/>
    <cellStyle name="_05_04 Portsur m interno 090216 CG definitivo_AUSOL PWC 190210 v11 2 2" xfId="596" xr:uid="{00000000-0005-0000-0000-000051020000}"/>
    <cellStyle name="_05_04 Portsur m interno 090216 CG definitivo_AUSOL PWC 190210 v11 3" xfId="597" xr:uid="{00000000-0005-0000-0000-000052020000}"/>
    <cellStyle name="_05_04 Portsur m interno 090216 CG definitivo_Financiación" xfId="598" xr:uid="{00000000-0005-0000-0000-000053020000}"/>
    <cellStyle name="_05_04 Portsur m interno 090216 CG definitivo_Financiación 2" xfId="599" xr:uid="{00000000-0005-0000-0000-000054020000}"/>
    <cellStyle name="_05_04 Portsur m interno 090216 CG definitivo_Financiación 2 2" xfId="600" xr:uid="{00000000-0005-0000-0000-000055020000}"/>
    <cellStyle name="_05_04 Portsur m interno 090216 CG definitivo_Financiación 3" xfId="601" xr:uid="{00000000-0005-0000-0000-000056020000}"/>
    <cellStyle name="_05_04 Portsur m interno 090216 CG definitivo_Impairment scada" xfId="602" xr:uid="{00000000-0005-0000-0000-000057020000}"/>
    <cellStyle name="_05_04 Portsur m interno 090216 CG definitivo_Impairment scada 2" xfId="603" xr:uid="{00000000-0005-0000-0000-000058020000}"/>
    <cellStyle name="_05_04 Portsur m interno 090216 CG definitivo_Impairment scada 2 2" xfId="604" xr:uid="{00000000-0005-0000-0000-000059020000}"/>
    <cellStyle name="_05_04 Portsur m interno 090216 CG definitivo_Impairment scada 3" xfId="605" xr:uid="{00000000-0005-0000-0000-00005A020000}"/>
    <cellStyle name="_05_04 Portsur m interno 090216 CG definitivo_MODELO SOLLER FORMATOS" xfId="606" xr:uid="{00000000-0005-0000-0000-00005B020000}"/>
    <cellStyle name="_05_04 Portsur m interno 090216 CG definitivo_MODELO SOLLER FORMATOS 2" xfId="607" xr:uid="{00000000-0005-0000-0000-00005C020000}"/>
    <cellStyle name="_05_04 Portsur m interno 090216 CG definitivo_MODELO SOLLER FORMATOS 2 2" xfId="608" xr:uid="{00000000-0005-0000-0000-00005D020000}"/>
    <cellStyle name="_05_04 Portsur m interno 090216 CG definitivo_MODELO SOLLER FORMATOS 3" xfId="609" xr:uid="{00000000-0005-0000-0000-00005E020000}"/>
    <cellStyle name="_05_04 Portsur m interno 090216 CG definitivo_MODELO SOLLER FORMATOS_AUSOL PWC 190210 v10" xfId="610" xr:uid="{00000000-0005-0000-0000-00005F020000}"/>
    <cellStyle name="_05_04 Portsur m interno 090216 CG definitivo_MODELO SOLLER FORMATOS_AUSOL PWC 190210 v10 2" xfId="611" xr:uid="{00000000-0005-0000-0000-000060020000}"/>
    <cellStyle name="_05_04 Portsur m interno 090216 CG definitivo_MODELO SOLLER FORMATOS_AUSOL PWC 190210 v10 2 2" xfId="612" xr:uid="{00000000-0005-0000-0000-000061020000}"/>
    <cellStyle name="_05_04 Portsur m interno 090216 CG definitivo_MODELO SOLLER FORMATOS_AUSOL PWC 190210 v10 3" xfId="613" xr:uid="{00000000-0005-0000-0000-000062020000}"/>
    <cellStyle name="_05_04 Portsur m interno 090216 CG definitivo_MODELO SOLLER FORMATOS_AUSOL PWC 190210 v11" xfId="614" xr:uid="{00000000-0005-0000-0000-000063020000}"/>
    <cellStyle name="_05_04 Portsur m interno 090216 CG definitivo_MODELO SOLLER FORMATOS_AUSOL PWC 190210 v11 2" xfId="615" xr:uid="{00000000-0005-0000-0000-000064020000}"/>
    <cellStyle name="_05_04 Portsur m interno 090216 CG definitivo_MODELO SOLLER FORMATOS_AUSOL PWC 190210 v11 2 2" xfId="616" xr:uid="{00000000-0005-0000-0000-000065020000}"/>
    <cellStyle name="_05_04 Portsur m interno 090216 CG definitivo_MODELO SOLLER FORMATOS_AUSOL PWC 190210 v11 3" xfId="617" xr:uid="{00000000-0005-0000-0000-000066020000}"/>
    <cellStyle name="_05_04 Portsur m interno 090216 CG definitivo_Modelo_Tunel_ de _ Soller_20091211" xfId="618" xr:uid="{00000000-0005-0000-0000-000067020000}"/>
    <cellStyle name="_05_04 Portsur m interno 090216 CG definitivo_Modelo_Tunel_ de _ Soller_20091211 2" xfId="619" xr:uid="{00000000-0005-0000-0000-000068020000}"/>
    <cellStyle name="_05_04 Portsur m interno 090216 CG definitivo_Modelo_Tunel_ de _ Soller_20091211 2 2" xfId="620" xr:uid="{00000000-0005-0000-0000-000069020000}"/>
    <cellStyle name="_05_04 Portsur m interno 090216 CG definitivo_Modelo_Tunel_ de _ Soller_20091211 3" xfId="621" xr:uid="{00000000-0005-0000-0000-00006A020000}"/>
    <cellStyle name="_05_04 Portsur m interno 090216 CG definitivo_Modelo_Tunel_ de _ Soller_20091211_07_02 HUSD m interno 100128_v1" xfId="622" xr:uid="{00000000-0005-0000-0000-00006B020000}"/>
    <cellStyle name="_05_04 Portsur m interno 090216 CG definitivo_Modelo_Tunel_ de _ Soller_20091211_07_02 HUSD m interno 100128_v1 2" xfId="623" xr:uid="{00000000-0005-0000-0000-00006C020000}"/>
    <cellStyle name="_05_04 Portsur m interno 090216 CG definitivo_Modelo_Tunel_ de _ Soller_20091211_07_02 HUSD m interno 100128_v1 2 2" xfId="624" xr:uid="{00000000-0005-0000-0000-00006D020000}"/>
    <cellStyle name="_05_04 Portsur m interno 090216 CG definitivo_Modelo_Tunel_ de _ Soller_20091211_07_02 HUSD m interno 100128_v1 3" xfId="625" xr:uid="{00000000-0005-0000-0000-00006E020000}"/>
    <cellStyle name="_05_04 Portsur m interno 090216 CG definitivo_T.Soller.minterno100104PWC" xfId="626" xr:uid="{00000000-0005-0000-0000-00006F020000}"/>
    <cellStyle name="_05_04 Portsur m interno 090216 CG definitivo_T.Soller.minterno100104PWC 2" xfId="627" xr:uid="{00000000-0005-0000-0000-000070020000}"/>
    <cellStyle name="_05_04 Portsur m interno 090216 CG definitivo_T.Soller.minterno100104PWC 2 2" xfId="628" xr:uid="{00000000-0005-0000-0000-000071020000}"/>
    <cellStyle name="_05_04 Portsur m interno 090216 CG definitivo_T.Soller.minterno100104PWC 3" xfId="629" xr:uid="{00000000-0005-0000-0000-000072020000}"/>
    <cellStyle name="_05_04 Portsur m interno 090216 CG definitivo_T.Soller.minterno100104PWC_02_01 M45 m.Interno 100428V1" xfId="630" xr:uid="{00000000-0005-0000-0000-000073020000}"/>
    <cellStyle name="_05_04 Portsur m interno 090216 CG definitivo_T.Soller.minterno100104PWC_02_01 M45 m.Interno 100428V1 2" xfId="631" xr:uid="{00000000-0005-0000-0000-000074020000}"/>
    <cellStyle name="_05_04 Portsur m interno 090216 CG definitivo_T.Soller.minterno100104PWC_02_01 M45 m.Interno 100428V1 2 2" xfId="632" xr:uid="{00000000-0005-0000-0000-000075020000}"/>
    <cellStyle name="_05_04 Portsur m interno 090216 CG definitivo_T.Soller.minterno100104PWC_02_01 M45 m.Interno 100428V1 3" xfId="633" xr:uid="{00000000-0005-0000-0000-000076020000}"/>
    <cellStyle name="_05_04 Portsur m interno 090216 CG definitivo_T.Soller.minterno100104PWC_Financiación" xfId="634" xr:uid="{00000000-0005-0000-0000-000077020000}"/>
    <cellStyle name="_05_04 Portsur m interno 090216 CG definitivo_T.Soller.minterno100104PWC_Financiación 2" xfId="635" xr:uid="{00000000-0005-0000-0000-000078020000}"/>
    <cellStyle name="_05_04 Portsur m interno 090216 CG definitivo_T.Soller.minterno100104PWC_Financiación 2 2" xfId="636" xr:uid="{00000000-0005-0000-0000-000079020000}"/>
    <cellStyle name="_05_04 Portsur m interno 090216 CG definitivo_T.Soller.minterno100104PWC_Financiación 3" xfId="637" xr:uid="{00000000-0005-0000-0000-00007A020000}"/>
    <cellStyle name="_06 10 17 Toutatis Model" xfId="638" xr:uid="{00000000-0005-0000-0000-00007B020000}"/>
    <cellStyle name="_06 10 17 Toutatis Model (2)" xfId="639" xr:uid="{00000000-0005-0000-0000-00007C020000}"/>
    <cellStyle name="_1008.1 Expense Disallowed u s 40 (ia)" xfId="640" xr:uid="{00000000-0005-0000-0000-00007D020000}"/>
    <cellStyle name="_1008.1 Expense Disallowed u s 40 (ia)_2233 Financials" xfId="641" xr:uid="{00000000-0005-0000-0000-00007E020000}"/>
    <cellStyle name="_1008.1 Expense Disallowed u s 40 (ia)_2233 Financials " xfId="642" xr:uid="{00000000-0005-0000-0000-00007F020000}"/>
    <cellStyle name="_1008.1 Expense Disallowed u s 40 (ia)_2233 Financials _~5642633" xfId="643" xr:uid="{00000000-0005-0000-0000-000080020000}"/>
    <cellStyle name="_1008.1 Expense Disallowed u s 40 (ia)_2233 Financials _2231.2 Financials (In Mn)" xfId="644" xr:uid="{00000000-0005-0000-0000-000081020000}"/>
    <cellStyle name="_1008.1 Expense Disallowed u s 40 (ia)_2233 Financials _2231.2 Financials (In Mn)_~5642633" xfId="645" xr:uid="{00000000-0005-0000-0000-000082020000}"/>
    <cellStyle name="_1008.1 Expense Disallowed u s 40 (ia)_2233 Financials _2231.2 Financials (In Mn)_Plan 2011-12 ITNL" xfId="646" xr:uid="{00000000-0005-0000-0000-000083020000}"/>
    <cellStyle name="_1008.1 Expense Disallowed u s 40 (ia)_2233 Financials _2231.2 Financials (In Mn)_Soft Close December 10 StandAlone Vaibhav" xfId="647" xr:uid="{00000000-0005-0000-0000-000084020000}"/>
    <cellStyle name="_1008.1 Expense Disallowed u s 40 (ia)_2233 Financials _2231.2 Financials (In Mn)_Soft Close November 10 StandAlone Vaibhav" xfId="648" xr:uid="{00000000-0005-0000-0000-000085020000}"/>
    <cellStyle name="_1008.1 Expense Disallowed u s 40 (ia)_2233 Financials _2231.2 Financials (In Mn)_Soft Close October '10 SPV1" xfId="649" xr:uid="{00000000-0005-0000-0000-000086020000}"/>
    <cellStyle name="_1008.1 Expense Disallowed u s 40 (ia)_2233 Financials _2231.2 Financials (In Mn)_Soft Close October '10 SPV1_Soft Close December 10 StandAlone Vaibhav" xfId="650" xr:uid="{00000000-0005-0000-0000-000087020000}"/>
    <cellStyle name="_1008.1 Expense Disallowed u s 40 (ia)_2233 Financials _BSPL" xfId="651" xr:uid="{00000000-0005-0000-0000-000088020000}"/>
    <cellStyle name="_1008.1 Expense Disallowed u s 40 (ia)_2233 Financials _CNTL Nov,11 (SCA)" xfId="652" xr:uid="{00000000-0005-0000-0000-000089020000}"/>
    <cellStyle name="_1008.1 Expense Disallowed u s 40 (ia)_2233 Financials _Plan 2011-12 ITNL" xfId="653" xr:uid="{00000000-0005-0000-0000-00008A020000}"/>
    <cellStyle name="_1008.1 Expense Disallowed u s 40 (ia)_2233 Financials _revenue summary budgeted-r" xfId="654" xr:uid="{00000000-0005-0000-0000-00008B020000}"/>
    <cellStyle name="_1008.1 Expense Disallowed u s 40 (ia)_2233 Financials _Tax Computation" xfId="655" xr:uid="{00000000-0005-0000-0000-00008C020000}"/>
    <cellStyle name="_1008.1 Expense Disallowed u s 40 (ia)_2233 Financials 280109" xfId="656" xr:uid="{00000000-0005-0000-0000-00008D020000}"/>
    <cellStyle name="_1008.1 Expense Disallowed u s 40 (ia)_2233 Financials 280109_~5642633" xfId="657" xr:uid="{00000000-0005-0000-0000-00008E020000}"/>
    <cellStyle name="_1008.1 Expense Disallowed u s 40 (ia)_2233 Financials 280109_2231.2 Financials (In Mn)" xfId="658" xr:uid="{00000000-0005-0000-0000-00008F020000}"/>
    <cellStyle name="_1008.1 Expense Disallowed u s 40 (ia)_2233 Financials 280109_2231.2 Financials (In Mn)_~5642633" xfId="659" xr:uid="{00000000-0005-0000-0000-000090020000}"/>
    <cellStyle name="_1008.1 Expense Disallowed u s 40 (ia)_2233 Financials 280109_2231.2 Financials (In Mn)_Plan 2011-12 ITNL" xfId="660" xr:uid="{00000000-0005-0000-0000-000091020000}"/>
    <cellStyle name="_1008.1 Expense Disallowed u s 40 (ia)_2233 Financials 280109_2231.2 Financials (In Mn)_Soft Close December 10 StandAlone Vaibhav" xfId="661" xr:uid="{00000000-0005-0000-0000-000092020000}"/>
    <cellStyle name="_1008.1 Expense Disallowed u s 40 (ia)_2233 Financials 280109_2231.2 Financials (In Mn)_Soft Close November 10 StandAlone Vaibhav" xfId="662" xr:uid="{00000000-0005-0000-0000-000093020000}"/>
    <cellStyle name="_1008.1 Expense Disallowed u s 40 (ia)_2233 Financials 280109_2231.2 Financials (In Mn)_Soft Close October '10 SPV1" xfId="663" xr:uid="{00000000-0005-0000-0000-000094020000}"/>
    <cellStyle name="_1008.1 Expense Disallowed u s 40 (ia)_2233 Financials 280109_2231.2 Financials (In Mn)_Soft Close October '10 SPV1_Soft Close December 10 StandAlone Vaibhav" xfId="664" xr:uid="{00000000-0005-0000-0000-000095020000}"/>
    <cellStyle name="_1008.1 Expense Disallowed u s 40 (ia)_2233 Financials 280109_BSPL" xfId="665" xr:uid="{00000000-0005-0000-0000-000096020000}"/>
    <cellStyle name="_1008.1 Expense Disallowed u s 40 (ia)_2233 Financials 280109_CNTL Nov,11 (SCA)" xfId="666" xr:uid="{00000000-0005-0000-0000-000097020000}"/>
    <cellStyle name="_1008.1 Expense Disallowed u s 40 (ia)_2233 Financials 280109_Plan 2011-12 ITNL" xfId="667" xr:uid="{00000000-0005-0000-0000-000098020000}"/>
    <cellStyle name="_1008.1 Expense Disallowed u s 40 (ia)_2233 Financials 280109_revenue summary budgeted-r" xfId="668" xr:uid="{00000000-0005-0000-0000-000099020000}"/>
    <cellStyle name="_1008.1 Expense Disallowed u s 40 (ia)_2233 Financials 280109_Tax Computation" xfId="669" xr:uid="{00000000-0005-0000-0000-00009A020000}"/>
    <cellStyle name="_1008.1 Expense Disallowed u s 40 (ia)_2233 Financials_~5642633" xfId="670" xr:uid="{00000000-0005-0000-0000-00009B020000}"/>
    <cellStyle name="_1008.1 Expense Disallowed u s 40 (ia)_2233 Financials_2231.2 Financials (In Mn)" xfId="671" xr:uid="{00000000-0005-0000-0000-00009C020000}"/>
    <cellStyle name="_1008.1 Expense Disallowed u s 40 (ia)_2233 Financials_2231.2 Financials (In Mn)_~5642633" xfId="672" xr:uid="{00000000-0005-0000-0000-00009D020000}"/>
    <cellStyle name="_1008.1 Expense Disallowed u s 40 (ia)_2233 Financials_2231.2 Financials (In Mn)_Plan 2011-12 ITNL" xfId="673" xr:uid="{00000000-0005-0000-0000-00009E020000}"/>
    <cellStyle name="_1008.1 Expense Disallowed u s 40 (ia)_2233 Financials_2231.2 Financials (In Mn)_Soft Close December 10 StandAlone Vaibhav" xfId="674" xr:uid="{00000000-0005-0000-0000-00009F020000}"/>
    <cellStyle name="_1008.1 Expense Disallowed u s 40 (ia)_2233 Financials_2231.2 Financials (In Mn)_Soft Close November 10 StandAlone Vaibhav" xfId="675" xr:uid="{00000000-0005-0000-0000-0000A0020000}"/>
    <cellStyle name="_1008.1 Expense Disallowed u s 40 (ia)_2233 Financials_2231.2 Financials (In Mn)_Soft Close October '10 SPV1" xfId="676" xr:uid="{00000000-0005-0000-0000-0000A1020000}"/>
    <cellStyle name="_1008.1 Expense Disallowed u s 40 (ia)_2233 Financials_2231.2 Financials (In Mn)_Soft Close October '10 SPV1_Soft Close December 10 StandAlone Vaibhav" xfId="677" xr:uid="{00000000-0005-0000-0000-0000A2020000}"/>
    <cellStyle name="_1008.1 Expense Disallowed u s 40 (ia)_2233 Financials_BSPL" xfId="678" xr:uid="{00000000-0005-0000-0000-0000A3020000}"/>
    <cellStyle name="_1008.1 Expense Disallowed u s 40 (ia)_2233 Financials_CNTL Nov,11 (SCA)" xfId="679" xr:uid="{00000000-0005-0000-0000-0000A4020000}"/>
    <cellStyle name="_1008.1 Expense Disallowed u s 40 (ia)_2233 Financials_Plan 2011-12 ITNL" xfId="680" xr:uid="{00000000-0005-0000-0000-0000A5020000}"/>
    <cellStyle name="_1008.1 Expense Disallowed u s 40 (ia)_2233 Financials_revenue summary budgeted-r" xfId="681" xr:uid="{00000000-0005-0000-0000-0000A6020000}"/>
    <cellStyle name="_1008.1 Expense Disallowed u s 40 (ia)_2233 Financials_Tax Computation" xfId="682" xr:uid="{00000000-0005-0000-0000-0000A7020000}"/>
    <cellStyle name="_1008.1 Expense Disallowed u s 40 (ia)_7300.2 All Tax Audit Annexures" xfId="683" xr:uid="{00000000-0005-0000-0000-0000A8020000}"/>
    <cellStyle name="_1008.1 Expense Disallowed u s 40 (ia)_7300.2 All Tax Audit Annexures_Book1" xfId="684" xr:uid="{00000000-0005-0000-0000-0000A9020000}"/>
    <cellStyle name="_1008.1 Expense Disallowed u s 40 (ia)_7300.2 All Tax Audit Annexures_Book1_CNTL Nov,11 (SCA)" xfId="685" xr:uid="{00000000-0005-0000-0000-0000AA020000}"/>
    <cellStyle name="_1008.1 Expense Disallowed u s 40 (ia)_7300.2 All Tax Audit Annexures_CNTL Nov,11 (SCA)" xfId="686" xr:uid="{00000000-0005-0000-0000-0000AB020000}"/>
    <cellStyle name="_1008.1 Expense Disallowed u s 40 (ia)_Book1" xfId="687" xr:uid="{00000000-0005-0000-0000-0000AC020000}"/>
    <cellStyle name="_1008.1 Expense Disallowed u s 40 (ia)_Book1_~5642633" xfId="688" xr:uid="{00000000-0005-0000-0000-0000AD020000}"/>
    <cellStyle name="_1008.1 Expense Disallowed u s 40 (ia)_Book1_BSPL" xfId="689" xr:uid="{00000000-0005-0000-0000-0000AE020000}"/>
    <cellStyle name="_1008.1 Expense Disallowed u s 40 (ia)_Book1_CNTL Nov,11 (SCA)" xfId="690" xr:uid="{00000000-0005-0000-0000-0000AF020000}"/>
    <cellStyle name="_1008.1 Expense Disallowed u s 40 (ia)_Book1_Plan 2011-12 ITNL" xfId="691" xr:uid="{00000000-0005-0000-0000-0000B0020000}"/>
    <cellStyle name="_1008.1 Expense Disallowed u s 40 (ia)_Book1_Soft Close December 10 StandAlone Vaibhav" xfId="692" xr:uid="{00000000-0005-0000-0000-0000B1020000}"/>
    <cellStyle name="_1008.1 Expense Disallowed u s 40 (ia)_Book1_Soft Close November 10 StandAlone Vaibhav" xfId="693" xr:uid="{00000000-0005-0000-0000-0000B2020000}"/>
    <cellStyle name="_1008.1 Expense Disallowed u s 40 (ia)_Book1_Soft Close October '10 SPV1" xfId="694" xr:uid="{00000000-0005-0000-0000-0000B3020000}"/>
    <cellStyle name="_1008.1 Expense Disallowed u s 40 (ia)_Book1_Soft Close October '10 SPV1_Soft Close December 10 StandAlone Vaibhav" xfId="695" xr:uid="{00000000-0005-0000-0000-0000B4020000}"/>
    <cellStyle name="_1008.1 Expense Disallowed u s 40 (ia)_Book1_Tax Computation" xfId="696" xr:uid="{00000000-0005-0000-0000-0000B5020000}"/>
    <cellStyle name="_1008.1 Expense Disallowed u s 40 (ia)_BSPL" xfId="697" xr:uid="{00000000-0005-0000-0000-0000B6020000}"/>
    <cellStyle name="_1008.1 Expense Disallowed u s 40 (ia)_BSPL-3" xfId="698" xr:uid="{00000000-0005-0000-0000-0000B7020000}"/>
    <cellStyle name="_1008.1 Expense Disallowed u s 40 (ia)_CNTL Nov,11 (SCA)" xfId="699" xr:uid="{00000000-0005-0000-0000-0000B8020000}"/>
    <cellStyle name="_1008.1 Expense Disallowed u s 40 (ia)_Debtors" xfId="700" xr:uid="{00000000-0005-0000-0000-0000B9020000}"/>
    <cellStyle name="_1008.1 Expense Disallowed u s 40 (ia)_Debtors_~5642633" xfId="701" xr:uid="{00000000-0005-0000-0000-0000BA020000}"/>
    <cellStyle name="_1008.1 Expense Disallowed u s 40 (ia)_Debtors_Plan 2011-12 ITNL" xfId="702" xr:uid="{00000000-0005-0000-0000-0000BB020000}"/>
    <cellStyle name="_1008.1 Expense Disallowed u s 40 (ia)_Debtors_Soft Close December 10 StandAlone Vaibhav" xfId="703" xr:uid="{00000000-0005-0000-0000-0000BC020000}"/>
    <cellStyle name="_1008.1 Expense Disallowed u s 40 (ia)_Debtors_Soft Close November 10 StandAlone Vaibhav" xfId="704" xr:uid="{00000000-0005-0000-0000-0000BD020000}"/>
    <cellStyle name="_1008.1 Expense Disallowed u s 40 (ia)_Debtors_Soft Close October '10 SPV1" xfId="705" xr:uid="{00000000-0005-0000-0000-0000BE020000}"/>
    <cellStyle name="_1008.1 Expense Disallowed u s 40 (ia)_Debtors_Soft Close October '10 SPV1_Soft Close December 10 StandAlone Vaibhav" xfId="706" xr:uid="{00000000-0005-0000-0000-0000BF020000}"/>
    <cellStyle name="_1008.1 Expense Disallowed u s 40 (ia)_Deferred Tax working1" xfId="707" xr:uid="{00000000-0005-0000-0000-0000C0020000}"/>
    <cellStyle name="_1008.1 Expense Disallowed u s 40 (ia)_Deferred Tax working1_~5642633" xfId="708" xr:uid="{00000000-0005-0000-0000-0000C1020000}"/>
    <cellStyle name="_1008.1 Expense Disallowed u s 40 (ia)_Deferred Tax working1_BSPL" xfId="709" xr:uid="{00000000-0005-0000-0000-0000C2020000}"/>
    <cellStyle name="_1008.1 Expense Disallowed u s 40 (ia)_Deferred Tax working1_CNTL Nov,11 (SCA)" xfId="710" xr:uid="{00000000-0005-0000-0000-0000C3020000}"/>
    <cellStyle name="_1008.1 Expense Disallowed u s 40 (ia)_Deferred Tax working1_Plan 2011-12 ITNL" xfId="711" xr:uid="{00000000-0005-0000-0000-0000C4020000}"/>
    <cellStyle name="_1008.1 Expense Disallowed u s 40 (ia)_Deferred Tax working1_Soft Close December 10 StandAlone Vaibhav" xfId="712" xr:uid="{00000000-0005-0000-0000-0000C5020000}"/>
    <cellStyle name="_1008.1 Expense Disallowed u s 40 (ia)_Deferred Tax working1_Soft Close November 10 StandAlone Vaibhav" xfId="713" xr:uid="{00000000-0005-0000-0000-0000C6020000}"/>
    <cellStyle name="_1008.1 Expense Disallowed u s 40 (ia)_Deferred Tax working1_Soft Close October '10 SPV1" xfId="714" xr:uid="{00000000-0005-0000-0000-0000C7020000}"/>
    <cellStyle name="_1008.1 Expense Disallowed u s 40 (ia)_Deferred Tax working1_Soft Close October '10 SPV1_Soft Close December 10 StandAlone Vaibhav" xfId="715" xr:uid="{00000000-0005-0000-0000-0000C8020000}"/>
    <cellStyle name="_1008.1 Expense Disallowed u s 40 (ia)_DTL" xfId="716" xr:uid="{00000000-0005-0000-0000-0000C9020000}"/>
    <cellStyle name="_1008.1 Expense Disallowed u s 40 (ia)_DTL_~5642633" xfId="717" xr:uid="{00000000-0005-0000-0000-0000CA020000}"/>
    <cellStyle name="_1008.1 Expense Disallowed u s 40 (ia)_DTL_2231.2 Financials (In Mn)" xfId="718" xr:uid="{00000000-0005-0000-0000-0000CB020000}"/>
    <cellStyle name="_1008.1 Expense Disallowed u s 40 (ia)_DTL_2231.2 Financials (In Mn)_~5642633" xfId="719" xr:uid="{00000000-0005-0000-0000-0000CC020000}"/>
    <cellStyle name="_1008.1 Expense Disallowed u s 40 (ia)_DTL_2231.2 Financials (In Mn)_Plan 2011-12 ITNL" xfId="720" xr:uid="{00000000-0005-0000-0000-0000CD020000}"/>
    <cellStyle name="_1008.1 Expense Disallowed u s 40 (ia)_DTL_2231.2 Financials (In Mn)_Soft Close December 10 StandAlone Vaibhav" xfId="721" xr:uid="{00000000-0005-0000-0000-0000CE020000}"/>
    <cellStyle name="_1008.1 Expense Disallowed u s 40 (ia)_DTL_2231.2 Financials (In Mn)_Soft Close November 10 StandAlone Vaibhav" xfId="722" xr:uid="{00000000-0005-0000-0000-0000CF020000}"/>
    <cellStyle name="_1008.1 Expense Disallowed u s 40 (ia)_DTL_2231.2 Financials (In Mn)_Soft Close October '10 SPV1" xfId="723" xr:uid="{00000000-0005-0000-0000-0000D0020000}"/>
    <cellStyle name="_1008.1 Expense Disallowed u s 40 (ia)_DTL_2231.2 Financials (In Mn)_Soft Close October '10 SPV1_Soft Close December 10 StandAlone Vaibhav" xfId="724" xr:uid="{00000000-0005-0000-0000-0000D1020000}"/>
    <cellStyle name="_1008.1 Expense Disallowed u s 40 (ia)_DTL_BSPL" xfId="725" xr:uid="{00000000-0005-0000-0000-0000D2020000}"/>
    <cellStyle name="_1008.1 Expense Disallowed u s 40 (ia)_DTL_CNTL Nov,11 (SCA)" xfId="726" xr:uid="{00000000-0005-0000-0000-0000D3020000}"/>
    <cellStyle name="_1008.1 Expense Disallowed u s 40 (ia)_DTL_Plan 2011-12 ITNL" xfId="727" xr:uid="{00000000-0005-0000-0000-0000D4020000}"/>
    <cellStyle name="_1008.1 Expense Disallowed u s 40 (ia)_DTL_revenue summary budgeted-r" xfId="728" xr:uid="{00000000-0005-0000-0000-0000D5020000}"/>
    <cellStyle name="_1008.1 Expense Disallowed u s 40 (ia)_DTL_Tax Computation" xfId="729" xr:uid="{00000000-0005-0000-0000-0000D6020000}"/>
    <cellStyle name="_1008.1 Expense Disallowed u s 40 (ia)_E- Financial Format NKEL" xfId="730" xr:uid="{00000000-0005-0000-0000-0000D7020000}"/>
    <cellStyle name="_1008.1 Expense Disallowed u s 40 (ia)_FA" xfId="731" xr:uid="{00000000-0005-0000-0000-0000D8020000}"/>
    <cellStyle name="_1008.1 Expense Disallowed u s 40 (ia)_Investment" xfId="732" xr:uid="{00000000-0005-0000-0000-0000D9020000}"/>
    <cellStyle name="_1008.1 Expense Disallowed u s 40 (ia)_Investment_~5642633" xfId="733" xr:uid="{00000000-0005-0000-0000-0000DA020000}"/>
    <cellStyle name="_1008.1 Expense Disallowed u s 40 (ia)_Investment_2231.2 Financials (In Mn)" xfId="734" xr:uid="{00000000-0005-0000-0000-0000DB020000}"/>
    <cellStyle name="_1008.1 Expense Disallowed u s 40 (ia)_Investment_2231.2 Financials (In Mn)_~5642633" xfId="735" xr:uid="{00000000-0005-0000-0000-0000DC020000}"/>
    <cellStyle name="_1008.1 Expense Disallowed u s 40 (ia)_Investment_2231.2 Financials (In Mn)_Plan 2011-12 ITNL" xfId="736" xr:uid="{00000000-0005-0000-0000-0000DD020000}"/>
    <cellStyle name="_1008.1 Expense Disallowed u s 40 (ia)_Investment_2231.2 Financials (In Mn)_Soft Close December 10 StandAlone Vaibhav" xfId="737" xr:uid="{00000000-0005-0000-0000-0000DE020000}"/>
    <cellStyle name="_1008.1 Expense Disallowed u s 40 (ia)_Investment_2231.2 Financials (In Mn)_Soft Close November 10 StandAlone Vaibhav" xfId="738" xr:uid="{00000000-0005-0000-0000-0000DF020000}"/>
    <cellStyle name="_1008.1 Expense Disallowed u s 40 (ia)_Investment_2231.2 Financials (In Mn)_Soft Close October '10 SPV1" xfId="739" xr:uid="{00000000-0005-0000-0000-0000E0020000}"/>
    <cellStyle name="_1008.1 Expense Disallowed u s 40 (ia)_Investment_2231.2 Financials (In Mn)_Soft Close October '10 SPV1_Soft Close December 10 StandAlone Vaibhav" xfId="740" xr:uid="{00000000-0005-0000-0000-0000E1020000}"/>
    <cellStyle name="_1008.1 Expense Disallowed u s 40 (ia)_Investment_BSPL" xfId="741" xr:uid="{00000000-0005-0000-0000-0000E2020000}"/>
    <cellStyle name="_1008.1 Expense Disallowed u s 40 (ia)_Investment_CNTL Nov,11 (SCA)" xfId="742" xr:uid="{00000000-0005-0000-0000-0000E3020000}"/>
    <cellStyle name="_1008.1 Expense Disallowed u s 40 (ia)_Investment_Plan 2011-12 ITNL" xfId="743" xr:uid="{00000000-0005-0000-0000-0000E4020000}"/>
    <cellStyle name="_1008.1 Expense Disallowed u s 40 (ia)_Investment_revenue summary budgeted-r" xfId="744" xr:uid="{00000000-0005-0000-0000-0000E5020000}"/>
    <cellStyle name="_1008.1 Expense Disallowed u s 40 (ia)_Investment_Tax Computation" xfId="745" xr:uid="{00000000-0005-0000-0000-0000E6020000}"/>
    <cellStyle name="_1008.1 Expense Disallowed u s 40 (ia)_Projected NKEL SCA" xfId="746" xr:uid="{00000000-0005-0000-0000-0000E7020000}"/>
    <cellStyle name="_1008.1 Expense Disallowed u s 40 (ia)_Provision for Taxation March 10" xfId="747" xr:uid="{00000000-0005-0000-0000-0000E8020000}"/>
    <cellStyle name="_1008.1 Expense Disallowed u s 40 (ia)_Tax Computation" xfId="748" xr:uid="{00000000-0005-0000-0000-0000E9020000}"/>
    <cellStyle name="_1008.1 Expense Disallowed u s 40 (ia)_TAx workings1" xfId="749" xr:uid="{00000000-0005-0000-0000-0000EA020000}"/>
    <cellStyle name="_1008.1 Expense Disallowed u s 40 (ia)_TAx workings1_~5642633" xfId="750" xr:uid="{00000000-0005-0000-0000-0000EB020000}"/>
    <cellStyle name="_1008.1 Expense Disallowed u s 40 (ia)_TAx workings1_BSPL" xfId="751" xr:uid="{00000000-0005-0000-0000-0000EC020000}"/>
    <cellStyle name="_1008.1 Expense Disallowed u s 40 (ia)_TAx workings1_CNTL Nov,11 (SCA)" xfId="752" xr:uid="{00000000-0005-0000-0000-0000ED020000}"/>
    <cellStyle name="_1008.1 Expense Disallowed u s 40 (ia)_TAx workings1_Plan 2011-12 ITNL" xfId="753" xr:uid="{00000000-0005-0000-0000-0000EE020000}"/>
    <cellStyle name="_1008.1 Expense Disallowed u s 40 (ia)_TAx workings1_Soft Close December 10 StandAlone Vaibhav" xfId="754" xr:uid="{00000000-0005-0000-0000-0000EF020000}"/>
    <cellStyle name="_1008.1 Expense Disallowed u s 40 (ia)_TAx workings1_Soft Close November 10 StandAlone Vaibhav" xfId="755" xr:uid="{00000000-0005-0000-0000-0000F0020000}"/>
    <cellStyle name="_1008.1 Expense Disallowed u s 40 (ia)_TAx workings1_Soft Close October '10 SPV1" xfId="756" xr:uid="{00000000-0005-0000-0000-0000F1020000}"/>
    <cellStyle name="_1008.1 Expense Disallowed u s 40 (ia)_TAx workings1_Soft Close October '10 SPV1_Soft Close December 10 StandAlone Vaibhav" xfId="757" xr:uid="{00000000-0005-0000-0000-0000F2020000}"/>
    <cellStyle name="_108642_10" xfId="758" xr:uid="{00000000-0005-0000-0000-0000F3020000}"/>
    <cellStyle name="_1분기재무제표" xfId="759" xr:uid="{00000000-0005-0000-0000-0000F4020000}"/>
    <cellStyle name="_1분기재무제표_Infrastructure Companies" xfId="760" xr:uid="{00000000-0005-0000-0000-0000F5020000}"/>
    <cellStyle name="_1분기재무제표_Valuation template - 1-5-09" xfId="761" xr:uid="{00000000-0005-0000-0000-0000F6020000}"/>
    <cellStyle name="_2003년 1분기 재무제표" xfId="762" xr:uid="{00000000-0005-0000-0000-0000F7020000}"/>
    <cellStyle name="_2003년 1분기 재무제표_Infrastructure Companies" xfId="763" xr:uid="{00000000-0005-0000-0000-0000F8020000}"/>
    <cellStyle name="_2003년 1분기 재무제표_Valuation template - 1-5-09" xfId="764" xr:uid="{00000000-0005-0000-0000-0000F9020000}"/>
    <cellStyle name="_27 template" xfId="765" xr:uid="{00000000-0005-0000-0000-0000FA020000}"/>
    <cellStyle name="_27 template_2233 Financials" xfId="766" xr:uid="{00000000-0005-0000-0000-0000FB020000}"/>
    <cellStyle name="_27 template_2233 Financials " xfId="767" xr:uid="{00000000-0005-0000-0000-0000FC020000}"/>
    <cellStyle name="_27 template_2233 Financials _~5642633" xfId="768" xr:uid="{00000000-0005-0000-0000-0000FD020000}"/>
    <cellStyle name="_27 template_2233 Financials _2231.2 Financials (In Mn)" xfId="769" xr:uid="{00000000-0005-0000-0000-0000FE020000}"/>
    <cellStyle name="_27 template_2233 Financials _2231.2 Financials (In Mn)_~5642633" xfId="770" xr:uid="{00000000-0005-0000-0000-0000FF020000}"/>
    <cellStyle name="_27 template_2233 Financials _2231.2 Financials (In Mn)_Plan 2011-12 ITNL" xfId="771" xr:uid="{00000000-0005-0000-0000-000000030000}"/>
    <cellStyle name="_27 template_2233 Financials _2231.2 Financials (In Mn)_Soft Close December 10 StandAlone Vaibhav" xfId="772" xr:uid="{00000000-0005-0000-0000-000001030000}"/>
    <cellStyle name="_27 template_2233 Financials _2231.2 Financials (In Mn)_Soft Close November 10 StandAlone Vaibhav" xfId="773" xr:uid="{00000000-0005-0000-0000-000002030000}"/>
    <cellStyle name="_27 template_2233 Financials _2231.2 Financials (In Mn)_Soft Close October '10 SPV1" xfId="774" xr:uid="{00000000-0005-0000-0000-000003030000}"/>
    <cellStyle name="_27 template_2233 Financials _2231.2 Financials (In Mn)_Soft Close October '10 SPV1_Soft Close December 10 StandAlone Vaibhav" xfId="775" xr:uid="{00000000-0005-0000-0000-000004030000}"/>
    <cellStyle name="_27 template_2233 Financials _BSPL" xfId="776" xr:uid="{00000000-0005-0000-0000-000005030000}"/>
    <cellStyle name="_27 template_2233 Financials _CNTL Nov,11 (SCA)" xfId="777" xr:uid="{00000000-0005-0000-0000-000006030000}"/>
    <cellStyle name="_27 template_2233 Financials _Plan 2011-12 ITNL" xfId="778" xr:uid="{00000000-0005-0000-0000-000007030000}"/>
    <cellStyle name="_27 template_2233 Financials _revenue summary budgeted-r" xfId="779" xr:uid="{00000000-0005-0000-0000-000008030000}"/>
    <cellStyle name="_27 template_2233 Financials _Tax Computation" xfId="780" xr:uid="{00000000-0005-0000-0000-000009030000}"/>
    <cellStyle name="_27 template_2233 Financials 280109" xfId="781" xr:uid="{00000000-0005-0000-0000-00000A030000}"/>
    <cellStyle name="_27 template_2233 Financials 280109_~5642633" xfId="782" xr:uid="{00000000-0005-0000-0000-00000B030000}"/>
    <cellStyle name="_27 template_2233 Financials 280109_2231.2 Financials (In Mn)" xfId="783" xr:uid="{00000000-0005-0000-0000-00000C030000}"/>
    <cellStyle name="_27 template_2233 Financials 280109_2231.2 Financials (In Mn)_~5642633" xfId="784" xr:uid="{00000000-0005-0000-0000-00000D030000}"/>
    <cellStyle name="_27 template_2233 Financials 280109_2231.2 Financials (In Mn)_Plan 2011-12 ITNL" xfId="785" xr:uid="{00000000-0005-0000-0000-00000E030000}"/>
    <cellStyle name="_27 template_2233 Financials 280109_2231.2 Financials (In Mn)_Soft Close December 10 StandAlone Vaibhav" xfId="786" xr:uid="{00000000-0005-0000-0000-00000F030000}"/>
    <cellStyle name="_27 template_2233 Financials 280109_2231.2 Financials (In Mn)_Soft Close November 10 StandAlone Vaibhav" xfId="787" xr:uid="{00000000-0005-0000-0000-000010030000}"/>
    <cellStyle name="_27 template_2233 Financials 280109_2231.2 Financials (In Mn)_Soft Close October '10 SPV1" xfId="788" xr:uid="{00000000-0005-0000-0000-000011030000}"/>
    <cellStyle name="_27 template_2233 Financials 280109_2231.2 Financials (In Mn)_Soft Close October '10 SPV1_Soft Close December 10 StandAlone Vaibhav" xfId="789" xr:uid="{00000000-0005-0000-0000-000012030000}"/>
    <cellStyle name="_27 template_2233 Financials 280109_BSPL" xfId="790" xr:uid="{00000000-0005-0000-0000-000013030000}"/>
    <cellStyle name="_27 template_2233 Financials 280109_CNTL Nov,11 (SCA)" xfId="791" xr:uid="{00000000-0005-0000-0000-000014030000}"/>
    <cellStyle name="_27 template_2233 Financials 280109_Plan 2011-12 ITNL" xfId="792" xr:uid="{00000000-0005-0000-0000-000015030000}"/>
    <cellStyle name="_27 template_2233 Financials 280109_revenue summary budgeted-r" xfId="793" xr:uid="{00000000-0005-0000-0000-000016030000}"/>
    <cellStyle name="_27 template_2233 Financials 280109_Tax Computation" xfId="794" xr:uid="{00000000-0005-0000-0000-000017030000}"/>
    <cellStyle name="_27 template_2233 Financials_~5642633" xfId="795" xr:uid="{00000000-0005-0000-0000-000018030000}"/>
    <cellStyle name="_27 template_2233 Financials_2231.2 Financials (In Mn)" xfId="796" xr:uid="{00000000-0005-0000-0000-000019030000}"/>
    <cellStyle name="_27 template_2233 Financials_2231.2 Financials (In Mn)_~5642633" xfId="797" xr:uid="{00000000-0005-0000-0000-00001A030000}"/>
    <cellStyle name="_27 template_2233 Financials_2231.2 Financials (In Mn)_Plan 2011-12 ITNL" xfId="798" xr:uid="{00000000-0005-0000-0000-00001B030000}"/>
    <cellStyle name="_27 template_2233 Financials_2231.2 Financials (In Mn)_Soft Close December 10 StandAlone Vaibhav" xfId="799" xr:uid="{00000000-0005-0000-0000-00001C030000}"/>
    <cellStyle name="_27 template_2233 Financials_2231.2 Financials (In Mn)_Soft Close November 10 StandAlone Vaibhav" xfId="800" xr:uid="{00000000-0005-0000-0000-00001D030000}"/>
    <cellStyle name="_27 template_2233 Financials_2231.2 Financials (In Mn)_Soft Close October '10 SPV1" xfId="801" xr:uid="{00000000-0005-0000-0000-00001E030000}"/>
    <cellStyle name="_27 template_2233 Financials_2231.2 Financials (In Mn)_Soft Close October '10 SPV1_Soft Close December 10 StandAlone Vaibhav" xfId="802" xr:uid="{00000000-0005-0000-0000-00001F030000}"/>
    <cellStyle name="_27 template_2233 Financials_BSPL" xfId="803" xr:uid="{00000000-0005-0000-0000-000020030000}"/>
    <cellStyle name="_27 template_2233 Financials_CNTL Nov,11 (SCA)" xfId="804" xr:uid="{00000000-0005-0000-0000-000021030000}"/>
    <cellStyle name="_27 template_2233 Financials_Plan 2011-12 ITNL" xfId="805" xr:uid="{00000000-0005-0000-0000-000022030000}"/>
    <cellStyle name="_27 template_2233 Financials_revenue summary budgeted-r" xfId="806" xr:uid="{00000000-0005-0000-0000-000023030000}"/>
    <cellStyle name="_27 template_2233 Financials_Tax Computation" xfId="807" xr:uid="{00000000-0005-0000-0000-000024030000}"/>
    <cellStyle name="_27 template_7300.2 All Tax Audit Annexures" xfId="808" xr:uid="{00000000-0005-0000-0000-000025030000}"/>
    <cellStyle name="_27 template_7300.2 All Tax Audit Annexures_Book1" xfId="809" xr:uid="{00000000-0005-0000-0000-000026030000}"/>
    <cellStyle name="_27 template_7300.2 All Tax Audit Annexures_Book1_CNTL Nov,11 (SCA)" xfId="810" xr:uid="{00000000-0005-0000-0000-000027030000}"/>
    <cellStyle name="_27 template_7300.2 All Tax Audit Annexures_CNTL Nov,11 (SCA)" xfId="811" xr:uid="{00000000-0005-0000-0000-000028030000}"/>
    <cellStyle name="_27 template_Book1" xfId="812" xr:uid="{00000000-0005-0000-0000-000029030000}"/>
    <cellStyle name="_27 template_Book1_~5642633" xfId="813" xr:uid="{00000000-0005-0000-0000-00002A030000}"/>
    <cellStyle name="_27 template_Book1_BSPL" xfId="814" xr:uid="{00000000-0005-0000-0000-00002B030000}"/>
    <cellStyle name="_27 template_Book1_CNTL Nov,11 (SCA)" xfId="815" xr:uid="{00000000-0005-0000-0000-00002C030000}"/>
    <cellStyle name="_27 template_Book1_Plan 2011-12 ITNL" xfId="816" xr:uid="{00000000-0005-0000-0000-00002D030000}"/>
    <cellStyle name="_27 template_Book1_Soft Close December 10 StandAlone Vaibhav" xfId="817" xr:uid="{00000000-0005-0000-0000-00002E030000}"/>
    <cellStyle name="_27 template_Book1_Soft Close November 10 StandAlone Vaibhav" xfId="818" xr:uid="{00000000-0005-0000-0000-00002F030000}"/>
    <cellStyle name="_27 template_Book1_Soft Close October '10 SPV1" xfId="819" xr:uid="{00000000-0005-0000-0000-000030030000}"/>
    <cellStyle name="_27 template_Book1_Soft Close October '10 SPV1_Soft Close December 10 StandAlone Vaibhav" xfId="820" xr:uid="{00000000-0005-0000-0000-000031030000}"/>
    <cellStyle name="_27 template_Book1_Tax Computation" xfId="821" xr:uid="{00000000-0005-0000-0000-000032030000}"/>
    <cellStyle name="_27 template_BSPL" xfId="822" xr:uid="{00000000-0005-0000-0000-000033030000}"/>
    <cellStyle name="_27 template_BSPL-3" xfId="823" xr:uid="{00000000-0005-0000-0000-000034030000}"/>
    <cellStyle name="_27 template_CNTL Nov,11 (SCA)" xfId="824" xr:uid="{00000000-0005-0000-0000-000035030000}"/>
    <cellStyle name="_27 template_Debtors" xfId="825" xr:uid="{00000000-0005-0000-0000-000036030000}"/>
    <cellStyle name="_27 template_Debtors_~5642633" xfId="826" xr:uid="{00000000-0005-0000-0000-000037030000}"/>
    <cellStyle name="_27 template_Debtors_Plan 2011-12 ITNL" xfId="827" xr:uid="{00000000-0005-0000-0000-000038030000}"/>
    <cellStyle name="_27 template_Debtors_Soft Close December 10 StandAlone Vaibhav" xfId="828" xr:uid="{00000000-0005-0000-0000-000039030000}"/>
    <cellStyle name="_27 template_Debtors_Soft Close November 10 StandAlone Vaibhav" xfId="829" xr:uid="{00000000-0005-0000-0000-00003A030000}"/>
    <cellStyle name="_27 template_Debtors_Soft Close October '10 SPV1" xfId="830" xr:uid="{00000000-0005-0000-0000-00003B030000}"/>
    <cellStyle name="_27 template_Debtors_Soft Close October '10 SPV1_Soft Close December 10 StandAlone Vaibhav" xfId="831" xr:uid="{00000000-0005-0000-0000-00003C030000}"/>
    <cellStyle name="_27 template_Deferred Tax working1" xfId="832" xr:uid="{00000000-0005-0000-0000-00003D030000}"/>
    <cellStyle name="_27 template_Deferred Tax working1_~5642633" xfId="833" xr:uid="{00000000-0005-0000-0000-00003E030000}"/>
    <cellStyle name="_27 template_Deferred Tax working1_BSPL" xfId="834" xr:uid="{00000000-0005-0000-0000-00003F030000}"/>
    <cellStyle name="_27 template_Deferred Tax working1_CNTL Nov,11 (SCA)" xfId="835" xr:uid="{00000000-0005-0000-0000-000040030000}"/>
    <cellStyle name="_27 template_Deferred Tax working1_Plan 2011-12 ITNL" xfId="836" xr:uid="{00000000-0005-0000-0000-000041030000}"/>
    <cellStyle name="_27 template_Deferred Tax working1_Soft Close December 10 StandAlone Vaibhav" xfId="837" xr:uid="{00000000-0005-0000-0000-000042030000}"/>
    <cellStyle name="_27 template_Deferred Tax working1_Soft Close November 10 StandAlone Vaibhav" xfId="838" xr:uid="{00000000-0005-0000-0000-000043030000}"/>
    <cellStyle name="_27 template_Deferred Tax working1_Soft Close October '10 SPV1" xfId="839" xr:uid="{00000000-0005-0000-0000-000044030000}"/>
    <cellStyle name="_27 template_Deferred Tax working1_Soft Close October '10 SPV1_Soft Close December 10 StandAlone Vaibhav" xfId="840" xr:uid="{00000000-0005-0000-0000-000045030000}"/>
    <cellStyle name="_27 template_DTL" xfId="841" xr:uid="{00000000-0005-0000-0000-000046030000}"/>
    <cellStyle name="_27 template_DTL_~5642633" xfId="842" xr:uid="{00000000-0005-0000-0000-000047030000}"/>
    <cellStyle name="_27 template_DTL_2231.2 Financials (In Mn)" xfId="843" xr:uid="{00000000-0005-0000-0000-000048030000}"/>
    <cellStyle name="_27 template_DTL_2231.2 Financials (In Mn)_~5642633" xfId="844" xr:uid="{00000000-0005-0000-0000-000049030000}"/>
    <cellStyle name="_27 template_DTL_2231.2 Financials (In Mn)_Plan 2011-12 ITNL" xfId="845" xr:uid="{00000000-0005-0000-0000-00004A030000}"/>
    <cellStyle name="_27 template_DTL_2231.2 Financials (In Mn)_Soft Close December 10 StandAlone Vaibhav" xfId="846" xr:uid="{00000000-0005-0000-0000-00004B030000}"/>
    <cellStyle name="_27 template_DTL_2231.2 Financials (In Mn)_Soft Close November 10 StandAlone Vaibhav" xfId="847" xr:uid="{00000000-0005-0000-0000-00004C030000}"/>
    <cellStyle name="_27 template_DTL_2231.2 Financials (In Mn)_Soft Close October '10 SPV1" xfId="848" xr:uid="{00000000-0005-0000-0000-00004D030000}"/>
    <cellStyle name="_27 template_DTL_2231.2 Financials (In Mn)_Soft Close October '10 SPV1_Soft Close December 10 StandAlone Vaibhav" xfId="849" xr:uid="{00000000-0005-0000-0000-00004E030000}"/>
    <cellStyle name="_27 template_DTL_BSPL" xfId="850" xr:uid="{00000000-0005-0000-0000-00004F030000}"/>
    <cellStyle name="_27 template_DTL_CNTL Nov,11 (SCA)" xfId="851" xr:uid="{00000000-0005-0000-0000-000050030000}"/>
    <cellStyle name="_27 template_DTL_Plan 2011-12 ITNL" xfId="852" xr:uid="{00000000-0005-0000-0000-000051030000}"/>
    <cellStyle name="_27 template_DTL_revenue summary budgeted-r" xfId="853" xr:uid="{00000000-0005-0000-0000-000052030000}"/>
    <cellStyle name="_27 template_DTL_Tax Computation" xfId="854" xr:uid="{00000000-0005-0000-0000-000053030000}"/>
    <cellStyle name="_27 template_E- Financial Format NKEL" xfId="855" xr:uid="{00000000-0005-0000-0000-000054030000}"/>
    <cellStyle name="_27 template_FA" xfId="856" xr:uid="{00000000-0005-0000-0000-000055030000}"/>
    <cellStyle name="_27 template_Investment" xfId="857" xr:uid="{00000000-0005-0000-0000-000056030000}"/>
    <cellStyle name="_27 template_Investment_~5642633" xfId="858" xr:uid="{00000000-0005-0000-0000-000057030000}"/>
    <cellStyle name="_27 template_Investment_2231.2 Financials (In Mn)" xfId="859" xr:uid="{00000000-0005-0000-0000-000058030000}"/>
    <cellStyle name="_27 template_Investment_2231.2 Financials (In Mn)_~5642633" xfId="860" xr:uid="{00000000-0005-0000-0000-000059030000}"/>
    <cellStyle name="_27 template_Investment_2231.2 Financials (In Mn)_Plan 2011-12 ITNL" xfId="861" xr:uid="{00000000-0005-0000-0000-00005A030000}"/>
    <cellStyle name="_27 template_Investment_2231.2 Financials (In Mn)_Soft Close December 10 StandAlone Vaibhav" xfId="862" xr:uid="{00000000-0005-0000-0000-00005B030000}"/>
    <cellStyle name="_27 template_Investment_2231.2 Financials (In Mn)_Soft Close November 10 StandAlone Vaibhav" xfId="863" xr:uid="{00000000-0005-0000-0000-00005C030000}"/>
    <cellStyle name="_27 template_Investment_2231.2 Financials (In Mn)_Soft Close October '10 SPV1" xfId="864" xr:uid="{00000000-0005-0000-0000-00005D030000}"/>
    <cellStyle name="_27 template_Investment_2231.2 Financials (In Mn)_Soft Close October '10 SPV1_Soft Close December 10 StandAlone Vaibhav" xfId="865" xr:uid="{00000000-0005-0000-0000-00005E030000}"/>
    <cellStyle name="_27 template_Investment_BSPL" xfId="866" xr:uid="{00000000-0005-0000-0000-00005F030000}"/>
    <cellStyle name="_27 template_Investment_CNTL Nov,11 (SCA)" xfId="867" xr:uid="{00000000-0005-0000-0000-000060030000}"/>
    <cellStyle name="_27 template_Investment_Plan 2011-12 ITNL" xfId="868" xr:uid="{00000000-0005-0000-0000-000061030000}"/>
    <cellStyle name="_27 template_Investment_revenue summary budgeted-r" xfId="869" xr:uid="{00000000-0005-0000-0000-000062030000}"/>
    <cellStyle name="_27 template_Investment_Tax Computation" xfId="870" xr:uid="{00000000-0005-0000-0000-000063030000}"/>
    <cellStyle name="_27 template_Projected NKEL SCA" xfId="871" xr:uid="{00000000-0005-0000-0000-000064030000}"/>
    <cellStyle name="_27 template_Provision for Taxation March 10" xfId="872" xr:uid="{00000000-0005-0000-0000-000065030000}"/>
    <cellStyle name="_27 template_Tax Computation" xfId="873" xr:uid="{00000000-0005-0000-0000-000066030000}"/>
    <cellStyle name="_27 template_TAx workings1" xfId="874" xr:uid="{00000000-0005-0000-0000-000067030000}"/>
    <cellStyle name="_27 template_TAx workings1_~5642633" xfId="875" xr:uid="{00000000-0005-0000-0000-000068030000}"/>
    <cellStyle name="_27 template_TAx workings1_BSPL" xfId="876" xr:uid="{00000000-0005-0000-0000-000069030000}"/>
    <cellStyle name="_27 template_TAx workings1_CNTL Nov,11 (SCA)" xfId="877" xr:uid="{00000000-0005-0000-0000-00006A030000}"/>
    <cellStyle name="_27 template_TAx workings1_Plan 2011-12 ITNL" xfId="878" xr:uid="{00000000-0005-0000-0000-00006B030000}"/>
    <cellStyle name="_27 template_TAx workings1_Soft Close December 10 StandAlone Vaibhav" xfId="879" xr:uid="{00000000-0005-0000-0000-00006C030000}"/>
    <cellStyle name="_27 template_TAx workings1_Soft Close November 10 StandAlone Vaibhav" xfId="880" xr:uid="{00000000-0005-0000-0000-00006D030000}"/>
    <cellStyle name="_27 template_TAx workings1_Soft Close October '10 SPV1" xfId="881" xr:uid="{00000000-0005-0000-0000-00006E030000}"/>
    <cellStyle name="_27 template_TAx workings1_Soft Close October '10 SPV1_Soft Close December 10 StandAlone Vaibhav" xfId="882" xr:uid="{00000000-0005-0000-0000-00006F030000}"/>
    <cellStyle name="_3 Pager for Sept 07 Conso 2" xfId="883" xr:uid="{00000000-0005-0000-0000-000070030000}"/>
    <cellStyle name="_A Huelva m.viab  081124" xfId="884" xr:uid="{00000000-0005-0000-0000-000071030000}"/>
    <cellStyle name="_A Huelva m.viab  081124 2" xfId="885" xr:uid="{00000000-0005-0000-0000-000072030000}"/>
    <cellStyle name="_A-25 - Drawdown Schedule - FINAL PRICING - Mar 30 2007" xfId="886" xr:uid="{00000000-0005-0000-0000-000073030000}"/>
    <cellStyle name="_A-25 - Drawdown Schedule - FINAL PRICING - Mar 30 2007 2" xfId="887" xr:uid="{00000000-0005-0000-0000-000074030000}"/>
    <cellStyle name="_A-25 - Drawdown Schedule - FINAL PRICING - Mar 30 2007 2_Cost Inputs" xfId="888" xr:uid="{00000000-0005-0000-0000-000075030000}"/>
    <cellStyle name="_A-25 - Drawdown Schedule - FINAL PRICING - Mar 30 2007_Cost Inputs" xfId="889" xr:uid="{00000000-0005-0000-0000-000076030000}"/>
    <cellStyle name="_A-25 - Drawdown Schedule - FINAL PRICING - Mar 30 2007_IC_Paper_Template_Inserts_v13 02 (2)" xfId="890" xr:uid="{00000000-0005-0000-0000-000077030000}"/>
    <cellStyle name="_A30 - Fred - $1.6bn - PPP &amp; Supp" xfId="891" xr:uid="{00000000-0005-0000-0000-000078030000}"/>
    <cellStyle name="_ABN  Asset Register final" xfId="892" xr:uid="{00000000-0005-0000-0000-000079030000}"/>
    <cellStyle name="_ABN  Asset Register final_Infrastructure Companies" xfId="893" xr:uid="{00000000-0005-0000-0000-00007A030000}"/>
    <cellStyle name="_ABN  Asset Register final_Valuation template - 1-5-09" xfId="894" xr:uid="{00000000-0005-0000-0000-00007B030000}"/>
    <cellStyle name="_AC-00 WRCC Model - IncCapTax schedules" xfId="895" xr:uid="{00000000-0005-0000-0000-00007C030000}"/>
    <cellStyle name="_Agra - Bharatpur 270404" xfId="896" xr:uid="{00000000-0005-0000-0000-00007D030000}"/>
    <cellStyle name="_AHA v9 (Call Option) - IC Analysis (IRR Rec)" xfId="897" xr:uid="{00000000-0005-0000-0000-00007E030000}"/>
    <cellStyle name="_AP4-AS BID- Valuation Model" xfId="898" xr:uid="{00000000-0005-0000-0000-00007F030000}"/>
    <cellStyle name="_AP4-AS BID- Valuation Model 2" xfId="899" xr:uid="{00000000-0005-0000-0000-000080030000}"/>
    <cellStyle name="_AP4-AS BID- Valuation Model 3" xfId="900" xr:uid="{00000000-0005-0000-0000-000081030000}"/>
    <cellStyle name="_AP4-AS BID- Valuation Model 4" xfId="901" xr:uid="{00000000-0005-0000-0000-000082030000}"/>
    <cellStyle name="_AP4-AS BID- Valuation Model 5" xfId="902" xr:uid="{00000000-0005-0000-0000-000083030000}"/>
    <cellStyle name="_AP4-AS BID- Valuation Model 6" xfId="903" xr:uid="{00000000-0005-0000-0000-000084030000}"/>
    <cellStyle name="_AP4-AS BID- Valuation Model 7" xfId="904" xr:uid="{00000000-0005-0000-0000-000085030000}"/>
    <cellStyle name="_Ass" xfId="905" xr:uid="{00000000-0005-0000-0000-000086030000}"/>
    <cellStyle name="_Ass_Cons" xfId="906" xr:uid="{00000000-0005-0000-0000-000087030000}"/>
    <cellStyle name="_Ass_Cons 2" xfId="907" xr:uid="{00000000-0005-0000-0000-000088030000}"/>
    <cellStyle name="_Ass_Cons 2_Cost Inputs" xfId="908" xr:uid="{00000000-0005-0000-0000-000089030000}"/>
    <cellStyle name="_Ass_Cons_Cost Inputs" xfId="909" xr:uid="{00000000-0005-0000-0000-00008A030000}"/>
    <cellStyle name="_Ass_Cons_Cost Inputs_1" xfId="910" xr:uid="{00000000-0005-0000-0000-00008B030000}"/>
    <cellStyle name="_Ass_Cons_IC_Paper_Template_Inserts_v13 02 (2)" xfId="911" xr:uid="{00000000-0005-0000-0000-00008C030000}"/>
    <cellStyle name="_Ass_Cons_Inputs" xfId="912" xr:uid="{00000000-0005-0000-0000-00008D030000}"/>
    <cellStyle name="_Ass_Cons_Sheet1" xfId="913" xr:uid="{00000000-0005-0000-0000-00008E030000}"/>
    <cellStyle name="_Ass_Cons_Sheet1 2" xfId="914" xr:uid="{00000000-0005-0000-0000-00008F030000}"/>
    <cellStyle name="_Ass_Cons_Sheet1 2_Cost Inputs" xfId="915" xr:uid="{00000000-0005-0000-0000-000090030000}"/>
    <cellStyle name="_Ass_Cons_Sheet1_Cost Inputs" xfId="916" xr:uid="{00000000-0005-0000-0000-000091030000}"/>
    <cellStyle name="_Ass_Cons_Sheet1_Cost Inputs_1" xfId="917" xr:uid="{00000000-0005-0000-0000-000092030000}"/>
    <cellStyle name="_Ass_Cons_Sheet1_Inputs" xfId="918" xr:uid="{00000000-0005-0000-0000-000093030000}"/>
    <cellStyle name="_Ass_Cons_WEP Results with sources and uses - June 10 - 3,4,5 Phase Analysis" xfId="919" xr:uid="{00000000-0005-0000-0000-000094030000}"/>
    <cellStyle name="_Ass_Cons_WEP Results with sources and uses - June 10 - 3,4,5 Phase Analysis 2" xfId="920" xr:uid="{00000000-0005-0000-0000-000095030000}"/>
    <cellStyle name="_Ass_Cons_WEP Results with sources and uses - June 10 - 3,4,5 Phase Analysis 2_Cost Inputs" xfId="921" xr:uid="{00000000-0005-0000-0000-000096030000}"/>
    <cellStyle name="_Ass_Cons_WEP Results with sources and uses - June 10 - 3,4,5 Phase Analysis_Cost Inputs" xfId="922" xr:uid="{00000000-0005-0000-0000-000097030000}"/>
    <cellStyle name="_Ass_Cons_WEP v98 (GT1) - ST Equity Last - 4 Phases - SubDebt" xfId="923" xr:uid="{00000000-0005-0000-0000-000098030000}"/>
    <cellStyle name="_Ass_Cons_WEP v98 (GT1) - ST Equity Last - 4 Phases - SubDebt 2" xfId="924" xr:uid="{00000000-0005-0000-0000-000099030000}"/>
    <cellStyle name="_Ass_Cons_WEP v98 (GT1) - ST Equity Last - 4 Phases - SubDebt 2_Cost Inputs" xfId="925" xr:uid="{00000000-0005-0000-0000-00009A030000}"/>
    <cellStyle name="_Ass_Cons_WEP v98 (GT1) - ST Equity Last - 4 Phases - SubDebt_Cost Inputs" xfId="926" xr:uid="{00000000-0005-0000-0000-00009B030000}"/>
    <cellStyle name="_Ass_Ops" xfId="927" xr:uid="{00000000-0005-0000-0000-00009C030000}"/>
    <cellStyle name="_Ass_Ops 2" xfId="928" xr:uid="{00000000-0005-0000-0000-00009D030000}"/>
    <cellStyle name="_Ass_Ops 2_Cost Inputs" xfId="929" xr:uid="{00000000-0005-0000-0000-00009E030000}"/>
    <cellStyle name="_Ass_Ops_Cost Inputs" xfId="930" xr:uid="{00000000-0005-0000-0000-00009F030000}"/>
    <cellStyle name="_Ass_Ops_Cost Inputs_1" xfId="931" xr:uid="{00000000-0005-0000-0000-0000A0030000}"/>
    <cellStyle name="_Ass_Ops_IC_Paper_Template_Inserts_v13 02 (2)" xfId="932" xr:uid="{00000000-0005-0000-0000-0000A1030000}"/>
    <cellStyle name="_Ass_Ops_Inputs" xfId="933" xr:uid="{00000000-0005-0000-0000-0000A2030000}"/>
    <cellStyle name="_Ass_Ops_Sheet1" xfId="934" xr:uid="{00000000-0005-0000-0000-0000A3030000}"/>
    <cellStyle name="_Ass_Ops_Sheet1 2" xfId="935" xr:uid="{00000000-0005-0000-0000-0000A4030000}"/>
    <cellStyle name="_Ass_Ops_Sheet1 2_Cost Inputs" xfId="936" xr:uid="{00000000-0005-0000-0000-0000A5030000}"/>
    <cellStyle name="_Ass_Ops_Sheet1_Cost Inputs" xfId="937" xr:uid="{00000000-0005-0000-0000-0000A6030000}"/>
    <cellStyle name="_Ass_Ops_Sheet1_Cost Inputs_1" xfId="938" xr:uid="{00000000-0005-0000-0000-0000A7030000}"/>
    <cellStyle name="_Ass_Ops_Sheet1_Inputs" xfId="939" xr:uid="{00000000-0005-0000-0000-0000A8030000}"/>
    <cellStyle name="_Ass_Ops_WEP Results with sources and uses - June 10 - 3,4,5 Phase Analysis" xfId="940" xr:uid="{00000000-0005-0000-0000-0000A9030000}"/>
    <cellStyle name="_Ass_Ops_WEP Results with sources and uses - June 10 - 3,4,5 Phase Analysis 2" xfId="941" xr:uid="{00000000-0005-0000-0000-0000AA030000}"/>
    <cellStyle name="_Ass_Ops_WEP Results with sources and uses - June 10 - 3,4,5 Phase Analysis 2_Cost Inputs" xfId="942" xr:uid="{00000000-0005-0000-0000-0000AB030000}"/>
    <cellStyle name="_Ass_Ops_WEP Results with sources and uses - June 10 - 3,4,5 Phase Analysis_Cost Inputs" xfId="943" xr:uid="{00000000-0005-0000-0000-0000AC030000}"/>
    <cellStyle name="_Ass_Ops_WEP v98 (GT1) - ST Equity Last - 4 Phases - SubDebt" xfId="944" xr:uid="{00000000-0005-0000-0000-0000AD030000}"/>
    <cellStyle name="_Ass_Ops_WEP v98 (GT1) - ST Equity Last - 4 Phases - SubDebt 2" xfId="945" xr:uid="{00000000-0005-0000-0000-0000AE030000}"/>
    <cellStyle name="_Ass_Ops_WEP v98 (GT1) - ST Equity Last - 4 Phases - SubDebt 2_Cost Inputs" xfId="946" xr:uid="{00000000-0005-0000-0000-0000AF030000}"/>
    <cellStyle name="_Ass_Ops_WEP v98 (GT1) - ST Equity Last - 4 Phases - SubDebt_Cost Inputs" xfId="947" xr:uid="{00000000-0005-0000-0000-0000B0030000}"/>
    <cellStyle name="_ASSLv2" xfId="948" xr:uid="{00000000-0005-0000-0000-0000B1030000}"/>
    <cellStyle name="_Balance sheet AR -31-Oct-08 RHI Clasil" xfId="949" xr:uid="{00000000-0005-0000-0000-0000B2030000}"/>
    <cellStyle name="_BCL &amp; RCL- Valuation " xfId="950" xr:uid="{00000000-0005-0000-0000-0000B3030000}"/>
    <cellStyle name="_BCL &amp; RCL- Valuation _Infrastructure Companies" xfId="951" xr:uid="{00000000-0005-0000-0000-0000B4030000}"/>
    <cellStyle name="_BCL &amp; RCL- Valuation _Valuation template - 1-5-09" xfId="952" xr:uid="{00000000-0005-0000-0000-0000B5030000}"/>
    <cellStyle name="_Beta cal" xfId="953" xr:uid="{00000000-0005-0000-0000-0000B6030000}"/>
    <cellStyle name="_Beta cal 2" xfId="954" xr:uid="{00000000-0005-0000-0000-0000B7030000}"/>
    <cellStyle name="_Beta cal 3" xfId="955" xr:uid="{00000000-0005-0000-0000-0000B8030000}"/>
    <cellStyle name="_Beta cal 4" xfId="956" xr:uid="{00000000-0005-0000-0000-0000B9030000}"/>
    <cellStyle name="_Beta cal 5" xfId="957" xr:uid="{00000000-0005-0000-0000-0000BA030000}"/>
    <cellStyle name="_Beta cal 6" xfId="958" xr:uid="{00000000-0005-0000-0000-0000BB030000}"/>
    <cellStyle name="_Beta cal 7" xfId="959" xr:uid="{00000000-0005-0000-0000-0000BC030000}"/>
    <cellStyle name="_Book1" xfId="960" xr:uid="{00000000-0005-0000-0000-0000BD030000}"/>
    <cellStyle name="_Book1_Infrastructure Companies" xfId="961" xr:uid="{00000000-0005-0000-0000-0000BE030000}"/>
    <cellStyle name="_Book1_Valuation template - 1-5-09" xfId="962" xr:uid="{00000000-0005-0000-0000-0000BF030000}"/>
    <cellStyle name="_BSE - NMCE val v1 - 16apr7 - worst case scenario Post discussion with SA" xfId="963" xr:uid="{00000000-0005-0000-0000-0000C0030000}"/>
    <cellStyle name="_BSE - NMCE val v1 - 16apr7 - worst case scenario Post discussion with SA_Infrastructure Companies" xfId="964" xr:uid="{00000000-0005-0000-0000-0000C1030000}"/>
    <cellStyle name="_BSE - NMCE val v1 - 16apr7 - worst case scenario Post discussion with SA_Valuation template - 1-5-09" xfId="965" xr:uid="{00000000-0005-0000-0000-0000C2030000}"/>
    <cellStyle name="_Calculos Jorge" xfId="966" xr:uid="{00000000-0005-0000-0000-0000C3030000}"/>
    <cellStyle name="_Carga de Datos Minihidro" xfId="967" xr:uid="{00000000-0005-0000-0000-0000C4030000}"/>
    <cellStyle name="_Carga de Datos Minihidro 2" xfId="968" xr:uid="{00000000-0005-0000-0000-0000C5030000}"/>
    <cellStyle name="_Carga de Datos Portugal" xfId="969" xr:uid="{00000000-0005-0000-0000-0000C6030000}"/>
    <cellStyle name="_Carga de Datos Portugal 2" xfId="970" xr:uid="{00000000-0005-0000-0000-0000C7030000}"/>
    <cellStyle name="_Cash Flow working- March 09" xfId="971" xr:uid="{00000000-0005-0000-0000-0000C8030000}"/>
    <cellStyle name="_CCM Indian players_v1" xfId="972" xr:uid="{00000000-0005-0000-0000-0000C9030000}"/>
    <cellStyle name="_CCM Indian players_v1 2" xfId="973" xr:uid="{00000000-0005-0000-0000-0000CA030000}"/>
    <cellStyle name="_CCM Indian players_v1 3" xfId="974" xr:uid="{00000000-0005-0000-0000-0000CB030000}"/>
    <cellStyle name="_CCM Indian players_v1 4" xfId="975" xr:uid="{00000000-0005-0000-0000-0000CC030000}"/>
    <cellStyle name="_CCM Indian players_v1 5" xfId="976" xr:uid="{00000000-0005-0000-0000-0000CD030000}"/>
    <cellStyle name="_CCM Indian players_v1 6" xfId="977" xr:uid="{00000000-0005-0000-0000-0000CE030000}"/>
    <cellStyle name="_CCM Indian players_v1 7" xfId="978" xr:uid="{00000000-0005-0000-0000-0000CF030000}"/>
    <cellStyle name="_CCM Monnet1" xfId="979" xr:uid="{00000000-0005-0000-0000-0000D0030000}"/>
    <cellStyle name="_CCM Monnet1_Infrastructure Companies" xfId="980" xr:uid="{00000000-0005-0000-0000-0000D1030000}"/>
    <cellStyle name="_CCM Monnet1_Valuation template - 1-5-09" xfId="981" xr:uid="{00000000-0005-0000-0000-0000D2030000}"/>
    <cellStyle name="_Clause 17(f) and Clause 27 work paper" xfId="982" xr:uid="{00000000-0005-0000-0000-0000D3030000}"/>
    <cellStyle name="_Column1" xfId="983" xr:uid="{00000000-0005-0000-0000-0000D4030000}"/>
    <cellStyle name="_Column1 2" xfId="984" xr:uid="{00000000-0005-0000-0000-0000D5030000}"/>
    <cellStyle name="_Column1_Comparables 6Dec02" xfId="985" xr:uid="{00000000-0005-0000-0000-0000D6030000}"/>
    <cellStyle name="_Column1_Comparables 6Dec02 2" xfId="986" xr:uid="{00000000-0005-0000-0000-0000D7030000}"/>
    <cellStyle name="_Column1_Consensus 6Dec02" xfId="987" xr:uid="{00000000-0005-0000-0000-0000D8030000}"/>
    <cellStyle name="_Column1_Consensus 6Dec02 2" xfId="988" xr:uid="{00000000-0005-0000-0000-0000D9030000}"/>
    <cellStyle name="_Column1_Falcon Valuation 03dic02 PWT" xfId="989" xr:uid="{00000000-0005-0000-0000-0000DA030000}"/>
    <cellStyle name="_Column1_Falcon Valuation 03dic02 PWT 2" xfId="990" xr:uid="{00000000-0005-0000-0000-0000DB030000}"/>
    <cellStyle name="_Column1_Falcon Valuation 03dic02 PWT 2 2" xfId="991" xr:uid="{00000000-0005-0000-0000-0000DC030000}"/>
    <cellStyle name="_Column1_Falcon Valuation 03dic02 PWT 2 3" xfId="992" xr:uid="{00000000-0005-0000-0000-0000DD030000}"/>
    <cellStyle name="_Column1_Falcon Valuation 03dic02 PWT 3" xfId="993" xr:uid="{00000000-0005-0000-0000-0000DE030000}"/>
    <cellStyle name="_Column1_Falcon Valuation 03dic02 PWT 4" xfId="994" xr:uid="{00000000-0005-0000-0000-0000DF030000}"/>
    <cellStyle name="_Column1_Fiat Avio hp Blackstone2updated" xfId="995" xr:uid="{00000000-0005-0000-0000-0000E0030000}"/>
    <cellStyle name="_Column1_Fiat Avio hp Blackstone2updated 2" xfId="996" xr:uid="{00000000-0005-0000-0000-0000E1030000}"/>
    <cellStyle name="_Column1_Fiat Avio hp Blackstone2updated 2 2" xfId="997" xr:uid="{00000000-0005-0000-0000-0000E2030000}"/>
    <cellStyle name="_Column1_Fiat Avio hp Blackstone2updated 2 3" xfId="998" xr:uid="{00000000-0005-0000-0000-0000E3030000}"/>
    <cellStyle name="_Column1_Fiat Avio hp Blackstone2updated 3" xfId="999" xr:uid="{00000000-0005-0000-0000-0000E4030000}"/>
    <cellStyle name="_Column1_Fiat Avio hp Blackstone2updated 4" xfId="1000" xr:uid="{00000000-0005-0000-0000-0000E5030000}"/>
    <cellStyle name="_Column1_Marelli PFN" xfId="1001" xr:uid="{00000000-0005-0000-0000-0000E6030000}"/>
    <cellStyle name="_Column1_Marelli PFN 2" xfId="1002" xr:uid="{00000000-0005-0000-0000-0000E7030000}"/>
    <cellStyle name="_Column1_Marelli PFN 2 2" xfId="1003" xr:uid="{00000000-0005-0000-0000-0000E8030000}"/>
    <cellStyle name="_Column1_Marelli PFN 2 3" xfId="1004" xr:uid="{00000000-0005-0000-0000-0000E9030000}"/>
    <cellStyle name="_Column1_Marelli PFN 3" xfId="1005" xr:uid="{00000000-0005-0000-0000-0000EA030000}"/>
    <cellStyle name="_Column1_Marelli PFN 4" xfId="1006" xr:uid="{00000000-0005-0000-0000-0000EB030000}"/>
    <cellStyle name="_Column1_MM New Business Plan 10-25-02 final" xfId="1007" xr:uid="{00000000-0005-0000-0000-0000EC030000}"/>
    <cellStyle name="_Column1_MM New Business Plan 10-25-02 final 2" xfId="1008" xr:uid="{00000000-0005-0000-0000-0000ED030000}"/>
    <cellStyle name="_Column1_MM New Business Plan 12-17-02 final" xfId="1009" xr:uid="{00000000-0005-0000-0000-0000EE030000}"/>
    <cellStyle name="_Column1_MM New Business Plan 12-17-02 final 2" xfId="1010" xr:uid="{00000000-0005-0000-0000-0000EF030000}"/>
    <cellStyle name="_Column1_Saeco Valuation 12Nov2003" xfId="1011" xr:uid="{00000000-0005-0000-0000-0000F0030000}"/>
    <cellStyle name="_Column1_Saeco Valuation 12Nov2003 2" xfId="1012" xr:uid="{00000000-0005-0000-0000-0000F1030000}"/>
    <cellStyle name="_Column1_Saeco Valuation 12Nov2003 2 2" xfId="1013" xr:uid="{00000000-0005-0000-0000-0000F2030000}"/>
    <cellStyle name="_Column1_Saeco Valuation 12Nov2003 2 3" xfId="1014" xr:uid="{00000000-0005-0000-0000-0000F3030000}"/>
    <cellStyle name="_Column1_Saeco Valuation 12Nov2003 3" xfId="1015" xr:uid="{00000000-0005-0000-0000-0000F4030000}"/>
    <cellStyle name="_Column1_Saeco Valuation 12Nov2003 4" xfId="1016" xr:uid="{00000000-0005-0000-0000-0000F5030000}"/>
    <cellStyle name="_Column1_Teksid Business Plan 2002 15Jan2003bis" xfId="1017" xr:uid="{00000000-0005-0000-0000-0000F6030000}"/>
    <cellStyle name="_Column1_Teksid Business Plan 2002 15Jan2003bis 2" xfId="1018" xr:uid="{00000000-0005-0000-0000-0000F7030000}"/>
    <cellStyle name="_Column1_WACC Enrica" xfId="1019" xr:uid="{00000000-0005-0000-0000-0000F8030000}"/>
    <cellStyle name="_Column1_WACC Enrica 2" xfId="1020" xr:uid="{00000000-0005-0000-0000-0000F9030000}"/>
    <cellStyle name="_Column2" xfId="1021" xr:uid="{00000000-0005-0000-0000-0000FA030000}"/>
    <cellStyle name="_Column2 2" xfId="1022" xr:uid="{00000000-0005-0000-0000-0000FB030000}"/>
    <cellStyle name="_Column2_Comparables 6Dec02" xfId="1023" xr:uid="{00000000-0005-0000-0000-0000FC030000}"/>
    <cellStyle name="_Column2_Comparables 6Dec02 2" xfId="1024" xr:uid="{00000000-0005-0000-0000-0000FD030000}"/>
    <cellStyle name="_Column2_Consensus 6Dec02" xfId="1025" xr:uid="{00000000-0005-0000-0000-0000FE030000}"/>
    <cellStyle name="_Column2_Consensus 6Dec02 2" xfId="1026" xr:uid="{00000000-0005-0000-0000-0000FF030000}"/>
    <cellStyle name="_Column2_Falcon Valuation 03dic02 PWT" xfId="1027" xr:uid="{00000000-0005-0000-0000-000000040000}"/>
    <cellStyle name="_Column2_Falcon Valuation 03dic02 PWT 2" xfId="1028" xr:uid="{00000000-0005-0000-0000-000001040000}"/>
    <cellStyle name="_Column2_Falcon Valuation 03dic02 PWT 2 2" xfId="1029" xr:uid="{00000000-0005-0000-0000-000002040000}"/>
    <cellStyle name="_Column2_Falcon Valuation 03dic02 PWT 2 3" xfId="1030" xr:uid="{00000000-0005-0000-0000-000003040000}"/>
    <cellStyle name="_Column2_Falcon Valuation 03dic02 PWT 3" xfId="1031" xr:uid="{00000000-0005-0000-0000-000004040000}"/>
    <cellStyle name="_Column2_Falcon Valuation 03dic02 PWT 4" xfId="1032" xr:uid="{00000000-0005-0000-0000-000005040000}"/>
    <cellStyle name="_Column2_Fiat Avio hp Blackstone2updated" xfId="1033" xr:uid="{00000000-0005-0000-0000-000006040000}"/>
    <cellStyle name="_Column2_Fiat Avio hp Blackstone2updated 2" xfId="1034" xr:uid="{00000000-0005-0000-0000-000007040000}"/>
    <cellStyle name="_Column2_Fiat Avio hp Blackstone2updated 2 2" xfId="1035" xr:uid="{00000000-0005-0000-0000-000008040000}"/>
    <cellStyle name="_Column2_Fiat Avio hp Blackstone2updated 2 3" xfId="1036" xr:uid="{00000000-0005-0000-0000-000009040000}"/>
    <cellStyle name="_Column2_Fiat Avio hp Blackstone2updated 3" xfId="1037" xr:uid="{00000000-0005-0000-0000-00000A040000}"/>
    <cellStyle name="_Column2_Fiat Avio hp Blackstone2updated 4" xfId="1038" xr:uid="{00000000-0005-0000-0000-00000B040000}"/>
    <cellStyle name="_Column2_Marelli PFN" xfId="1039" xr:uid="{00000000-0005-0000-0000-00000C040000}"/>
    <cellStyle name="_Column2_Marelli PFN 2" xfId="1040" xr:uid="{00000000-0005-0000-0000-00000D040000}"/>
    <cellStyle name="_Column2_Marelli PFN 2 2" xfId="1041" xr:uid="{00000000-0005-0000-0000-00000E040000}"/>
    <cellStyle name="_Column2_Marelli PFN 2 3" xfId="1042" xr:uid="{00000000-0005-0000-0000-00000F040000}"/>
    <cellStyle name="_Column2_Marelli PFN 3" xfId="1043" xr:uid="{00000000-0005-0000-0000-000010040000}"/>
    <cellStyle name="_Column2_Marelli PFN 4" xfId="1044" xr:uid="{00000000-0005-0000-0000-000011040000}"/>
    <cellStyle name="_Column2_MM New Business Plan 10-25-02 final" xfId="1045" xr:uid="{00000000-0005-0000-0000-000012040000}"/>
    <cellStyle name="_Column2_MM New Business Plan 10-25-02 final 2" xfId="1046" xr:uid="{00000000-0005-0000-0000-000013040000}"/>
    <cellStyle name="_Column2_MM New Business Plan 12-17-02 final" xfId="1047" xr:uid="{00000000-0005-0000-0000-000014040000}"/>
    <cellStyle name="_Column2_MM New Business Plan 12-17-02 final 2" xfId="1048" xr:uid="{00000000-0005-0000-0000-000015040000}"/>
    <cellStyle name="_Column2_Saeco Valuation 12Nov2003" xfId="1049" xr:uid="{00000000-0005-0000-0000-000016040000}"/>
    <cellStyle name="_Column2_Saeco Valuation 12Nov2003 2" xfId="1050" xr:uid="{00000000-0005-0000-0000-000017040000}"/>
    <cellStyle name="_Column2_Saeco Valuation 12Nov2003 2 2" xfId="1051" xr:uid="{00000000-0005-0000-0000-000018040000}"/>
    <cellStyle name="_Column2_Saeco Valuation 12Nov2003 2 3" xfId="1052" xr:uid="{00000000-0005-0000-0000-000019040000}"/>
    <cellStyle name="_Column2_Saeco Valuation 12Nov2003 3" xfId="1053" xr:uid="{00000000-0005-0000-0000-00001A040000}"/>
    <cellStyle name="_Column2_Saeco Valuation 12Nov2003 4" xfId="1054" xr:uid="{00000000-0005-0000-0000-00001B040000}"/>
    <cellStyle name="_Column2_Teksid Business Plan 2002 15Jan2003bis" xfId="1055" xr:uid="{00000000-0005-0000-0000-00001C040000}"/>
    <cellStyle name="_Column2_Teksid Business Plan 2002 15Jan2003bis 2" xfId="1056" xr:uid="{00000000-0005-0000-0000-00001D040000}"/>
    <cellStyle name="_Column2_WACC Enrica" xfId="1057" xr:uid="{00000000-0005-0000-0000-00001E040000}"/>
    <cellStyle name="_Column2_WACC Enrica 2" xfId="1058" xr:uid="{00000000-0005-0000-0000-00001F040000}"/>
    <cellStyle name="_Column3" xfId="1059" xr:uid="{00000000-0005-0000-0000-000020040000}"/>
    <cellStyle name="_Column3 2" xfId="1060" xr:uid="{00000000-0005-0000-0000-000021040000}"/>
    <cellStyle name="_Column3_Falcon Valuation 03dic02 PWT" xfId="1061" xr:uid="{00000000-0005-0000-0000-000022040000}"/>
    <cellStyle name="_Column3_Falcon Valuation 03dic02 PWT 2" xfId="1062" xr:uid="{00000000-0005-0000-0000-000023040000}"/>
    <cellStyle name="_Column3_MM New Business Plan 12-17-02 final" xfId="1063" xr:uid="{00000000-0005-0000-0000-000024040000}"/>
    <cellStyle name="_Column3_MM New Business Plan 12-17-02 final 2" xfId="1064" xr:uid="{00000000-0005-0000-0000-000025040000}"/>
    <cellStyle name="_Column3_Teksid Business Plan 2002 15Jan2003bis" xfId="1065" xr:uid="{00000000-0005-0000-0000-000026040000}"/>
    <cellStyle name="_Column3_Teksid Business Plan 2002 15Jan2003bis 2" xfId="1066" xr:uid="{00000000-0005-0000-0000-000027040000}"/>
    <cellStyle name="_Column3_Teksid Business Plan 2002 27Jan2003" xfId="1067" xr:uid="{00000000-0005-0000-0000-000028040000}"/>
    <cellStyle name="_Column3_Teksid Business Plan 2002 27Jan2003 2" xfId="1068" xr:uid="{00000000-0005-0000-0000-000029040000}"/>
    <cellStyle name="_Column4" xfId="1069" xr:uid="{00000000-0005-0000-0000-00002A040000}"/>
    <cellStyle name="_Column4 2" xfId="1070" xr:uid="{00000000-0005-0000-0000-00002B040000}"/>
    <cellStyle name="_Column5" xfId="1071" xr:uid="{00000000-0005-0000-0000-00002C040000}"/>
    <cellStyle name="_Column5 2" xfId="1072" xr:uid="{00000000-0005-0000-0000-00002D040000}"/>
    <cellStyle name="_Column6" xfId="1073" xr:uid="{00000000-0005-0000-0000-00002E040000}"/>
    <cellStyle name="_Column6 2" xfId="1074" xr:uid="{00000000-0005-0000-0000-00002F040000}"/>
    <cellStyle name="_Column7" xfId="1075" xr:uid="{00000000-0005-0000-0000-000030040000}"/>
    <cellStyle name="_Column7 2" xfId="1076" xr:uid="{00000000-0005-0000-0000-000031040000}"/>
    <cellStyle name="_Comma" xfId="1077" xr:uid="{00000000-0005-0000-0000-000032040000}"/>
    <cellStyle name="_Comma 2" xfId="1078" xr:uid="{00000000-0005-0000-0000-000033040000}"/>
    <cellStyle name="_Comma 3" xfId="1079" xr:uid="{00000000-0005-0000-0000-000034040000}"/>
    <cellStyle name="_Comma 4" xfId="1080" xr:uid="{00000000-0005-0000-0000-000035040000}"/>
    <cellStyle name="_Comma 5" xfId="1081" xr:uid="{00000000-0005-0000-0000-000036040000}"/>
    <cellStyle name="_Comma 6" xfId="1082" xr:uid="{00000000-0005-0000-0000-000037040000}"/>
    <cellStyle name="_Comma 7" xfId="1083" xr:uid="{00000000-0005-0000-0000-000038040000}"/>
    <cellStyle name="_Comma_01 Offer Sensitivity Analysis" xfId="1084" xr:uid="{00000000-0005-0000-0000-000039040000}"/>
    <cellStyle name="_Comma_03 VUP operating model 21 Sep v4" xfId="1085" xr:uid="{00000000-0005-0000-0000-00003A040000}"/>
    <cellStyle name="_Comma_06.09.05 Migros Numbers" xfId="1086" xr:uid="{00000000-0005-0000-0000-00003B040000}"/>
    <cellStyle name="_Comma_Ariba profile" xfId="1087" xr:uid="{00000000-0005-0000-0000-00003C040000}"/>
    <cellStyle name="_Comma_AVP" xfId="1088" xr:uid="{00000000-0005-0000-0000-00003D040000}"/>
    <cellStyle name="_Comma_Book1" xfId="1089" xr:uid="{00000000-0005-0000-0000-00003E040000}"/>
    <cellStyle name="_Comma_Data S&amp;T Acquisition charts" xfId="1090" xr:uid="{00000000-0005-0000-0000-00003F040000}"/>
    <cellStyle name="_Comma_dcf" xfId="1091" xr:uid="{00000000-0005-0000-0000-000040040000}"/>
    <cellStyle name="_Comma_Implied Stub Valuation1" xfId="1092" xr:uid="{00000000-0005-0000-0000-000041040000}"/>
    <cellStyle name="_Comma_LBO (Post IM)" xfId="1093" xr:uid="{00000000-0005-0000-0000-000042040000}"/>
    <cellStyle name="_Comma_Ownership Sensitivity 9 June 20042" xfId="1094" xr:uid="{00000000-0005-0000-0000-000043040000}"/>
    <cellStyle name="_Comma_Ownership Sensitivity 9 June 20043" xfId="1095" xr:uid="{00000000-0005-0000-0000-000044040000}"/>
    <cellStyle name="_Comma_Pterodactyl Returns Model (1-14-03)" xfId="1096" xr:uid="{00000000-0005-0000-0000-000045040000}"/>
    <cellStyle name="_Comma_schedule from GS 181 Output Sheets sent to ML1" xfId="1097" xr:uid="{00000000-0005-0000-0000-000046040000}"/>
    <cellStyle name="_Comma_Sources and Uses (21 May 2004)1" xfId="1098" xr:uid="{00000000-0005-0000-0000-000047040000}"/>
    <cellStyle name="_Comma_WACC Isolux" xfId="1099" xr:uid="{00000000-0005-0000-0000-000048040000}"/>
    <cellStyle name="_Comps_Isolux_Octubre" xfId="1100" xr:uid="{00000000-0005-0000-0000-000049040000}"/>
    <cellStyle name="_Consumer 07 08" xfId="1101" xr:uid="{00000000-0005-0000-0000-00004A040000}"/>
    <cellStyle name="_Copy of AC-00 WRCC Model - Sample income tax schedules (2)" xfId="1102" xr:uid="{00000000-0005-0000-0000-00004B040000}"/>
    <cellStyle name="_Copy of Model - Indore - Khalghat 23 June 09 LHL(LIL)v2" xfId="1103" xr:uid="{00000000-0005-0000-0000-00004C040000}"/>
    <cellStyle name="_cost_dre_final_tally_sch5_011" xfId="1104" xr:uid="{00000000-0005-0000-0000-00004D040000}"/>
    <cellStyle name="_cost_dre_final_tally_sch5_011 2" xfId="1105" xr:uid="{00000000-0005-0000-0000-00004E040000}"/>
    <cellStyle name="_cost_dre_final_tally_sch5_011 3" xfId="1106" xr:uid="{00000000-0005-0000-0000-00004F040000}"/>
    <cellStyle name="_cost_dre_final_tally_sch5_011 4" xfId="1107" xr:uid="{00000000-0005-0000-0000-000050040000}"/>
    <cellStyle name="_cost_dre_final_tally_sch5_011 5" xfId="1108" xr:uid="{00000000-0005-0000-0000-000051040000}"/>
    <cellStyle name="_cost_dre_final_tally_sch5_011 6" xfId="1109" xr:uid="{00000000-0005-0000-0000-000052040000}"/>
    <cellStyle name="_cost_dre_final_tally_sch5_011 7" xfId="1110" xr:uid="{00000000-0005-0000-0000-000053040000}"/>
    <cellStyle name="_cost_dre_final_tally_sch5_011_Infrastructure Companies" xfId="1111" xr:uid="{00000000-0005-0000-0000-000054040000}"/>
    <cellStyle name="_cost_dre_final_tally_sch5_011_L&amp;TIDPL - Road - Vadodara - Jun 3" xfId="1112" xr:uid="{00000000-0005-0000-0000-000055040000}"/>
    <cellStyle name="_cost_dre_final_tally_sch5_011_Valuation template - 1-5-09" xfId="1113" xr:uid="{00000000-0005-0000-0000-000056040000}"/>
    <cellStyle name="_Currency" xfId="1114" xr:uid="{00000000-0005-0000-0000-000057040000}"/>
    <cellStyle name="_Currency 2" xfId="1115" xr:uid="{00000000-0005-0000-0000-000058040000}"/>
    <cellStyle name="_Currency 3" xfId="1116" xr:uid="{00000000-0005-0000-0000-000059040000}"/>
    <cellStyle name="_Currency 4" xfId="1117" xr:uid="{00000000-0005-0000-0000-00005A040000}"/>
    <cellStyle name="_Currency 5" xfId="1118" xr:uid="{00000000-0005-0000-0000-00005B040000}"/>
    <cellStyle name="_Currency 6" xfId="1119" xr:uid="{00000000-0005-0000-0000-00005C040000}"/>
    <cellStyle name="_Currency 7" xfId="1120" xr:uid="{00000000-0005-0000-0000-00005D040000}"/>
    <cellStyle name="_Currency_~0061532" xfId="1121" xr:uid="{00000000-0005-0000-0000-00005E040000}"/>
    <cellStyle name="_Currency_~0061532_AVP and Comps" xfId="1122" xr:uid="{00000000-0005-0000-0000-00005F040000}"/>
    <cellStyle name="_Currency_~0061532_AVP and Comps_Hipótesis Portugal_Santander" xfId="1123" xr:uid="{00000000-0005-0000-0000-000060040000}"/>
    <cellStyle name="_Currency_~0061532_AVP and Comps_Modelo Valoración Endesa Portugal (Parte I)" xfId="1124" xr:uid="{00000000-0005-0000-0000-000061040000}"/>
    <cellStyle name="_Currency_~0061532_Book1" xfId="1125" xr:uid="{00000000-0005-0000-0000-000062040000}"/>
    <cellStyle name="_Currency_~0061532_BP WindViv1" xfId="1126" xr:uid="{00000000-0005-0000-0000-000063040000}"/>
    <cellStyle name="_Currency_~0061532_DCF Samba 10-05-03 V3" xfId="1127" xr:uid="{00000000-0005-0000-0000-000064040000}"/>
    <cellStyle name="_Currency_~0061532_DCF Samba 10-05-03 V3_BP WindViv1" xfId="1128" xr:uid="{00000000-0005-0000-0000-000065040000}"/>
    <cellStyle name="_Currency_~0061532_DCF Samba 10-05-03 V3_Tabella Acotel1" xfId="1129" xr:uid="{00000000-0005-0000-0000-000066040000}"/>
    <cellStyle name="_Currency_~0061532_DCF Samba 10-05-03 V3_TabelleDada" xfId="1130" xr:uid="{00000000-0005-0000-0000-000067040000}"/>
    <cellStyle name="_Currency_~0061532_DCF Samba 10-05-03 V3_Tiscali Tele 2" xfId="1131" xr:uid="{00000000-0005-0000-0000-000068040000}"/>
    <cellStyle name="_Currency_~0061532_DCF-Outplut LBO" xfId="1132" xr:uid="{00000000-0005-0000-0000-000069040000}"/>
    <cellStyle name="_Currency_~0061532_DCF-Outplut LBO_Hipótesis Portugal_Santander" xfId="1133" xr:uid="{00000000-0005-0000-0000-00006A040000}"/>
    <cellStyle name="_Currency_~0061532_DCF-Outplut LBO_Modelo Valoración Endesa Portugal (Parte I)" xfId="1134" xr:uid="{00000000-0005-0000-0000-00006B040000}"/>
    <cellStyle name="_Currency_~0061532_GTS Valuation 06-04-06 v19" xfId="1135" xr:uid="{00000000-0005-0000-0000-00006C040000}"/>
    <cellStyle name="_Currency_~0061532_GTS Valuation 06-04-06 v19_Hipótesis Portugal_Santander" xfId="1136" xr:uid="{00000000-0005-0000-0000-00006D040000}"/>
    <cellStyle name="_Currency_~0061532_GTS Valuation 06-04-06 v19_Modelo Valoración Endesa Portugal (Parte I)" xfId="1137" xr:uid="{00000000-0005-0000-0000-00006E040000}"/>
    <cellStyle name="_Currency_~0061532_Hipótesis Portugal_Santander" xfId="1138" xr:uid="{00000000-0005-0000-0000-00006F040000}"/>
    <cellStyle name="_Currency_~0061532_LBO rv" xfId="1139" xr:uid="{00000000-0005-0000-0000-000070040000}"/>
    <cellStyle name="_Currency_~0061532_LBO rv_Hipótesis Portugal_Santander" xfId="1140" xr:uid="{00000000-0005-0000-0000-000071040000}"/>
    <cellStyle name="_Currency_~0061532_LBO rv_Modelo Valoración Endesa Portugal (Parte I)" xfId="1141" xr:uid="{00000000-0005-0000-0000-000072040000}"/>
    <cellStyle name="_Currency_~0061532_LBO_standard" xfId="1142" xr:uid="{00000000-0005-0000-0000-000073040000}"/>
    <cellStyle name="_Currency_~0061532_Model Lilly new 13-06-02" xfId="1143" xr:uid="{00000000-0005-0000-0000-000074040000}"/>
    <cellStyle name="_Currency_~0061532_Model Lilly new 13-06-02_Hipótesis Portugal_Santander" xfId="1144" xr:uid="{00000000-0005-0000-0000-000075040000}"/>
    <cellStyle name="_Currency_~0061532_Model Lilly new 13-06-02_Modelo Valoración Endesa Portugal (Parte I)" xfId="1145" xr:uid="{00000000-0005-0000-0000-000076040000}"/>
    <cellStyle name="_Currency_~0061532_Model Lilly new 24-06-02" xfId="1146" xr:uid="{00000000-0005-0000-0000-000077040000}"/>
    <cellStyle name="_Currency_~0061532_Model Lilly new 24-06-02_Hipótesis Portugal_Santander" xfId="1147" xr:uid="{00000000-0005-0000-0000-000078040000}"/>
    <cellStyle name="_Currency_~0061532_Model Lilly new 24-06-02_Modelo Valoración Endesa Portugal (Parte I)" xfId="1148" xr:uid="{00000000-0005-0000-0000-000079040000}"/>
    <cellStyle name="_Currency_~0061532_Modelo Valoración Endesa Portugal (Parte I)" xfId="1149" xr:uid="{00000000-0005-0000-0000-00007A040000}"/>
    <cellStyle name="_Currency_~0061532_Nickel" xfId="1150" xr:uid="{00000000-0005-0000-0000-00007B040000}"/>
    <cellStyle name="_Currency_~0061532_Nickel_1" xfId="1151" xr:uid="{00000000-0005-0000-0000-00007C040000}"/>
    <cellStyle name="_Currency_~0061532_Nickel_1_AVP and Comps" xfId="1152" xr:uid="{00000000-0005-0000-0000-00007D040000}"/>
    <cellStyle name="_Currency_~0061532_Nickel_1_Book1" xfId="1153" xr:uid="{00000000-0005-0000-0000-00007E040000}"/>
    <cellStyle name="_Currency_~0061532_Nickel_1_DCF-Outplut LBO" xfId="1154" xr:uid="{00000000-0005-0000-0000-00007F040000}"/>
    <cellStyle name="_Currency_~0061532_Nickel_1_GTS Valuation 06-04-06 v19" xfId="1155" xr:uid="{00000000-0005-0000-0000-000080040000}"/>
    <cellStyle name="_Currency_~0061532_Nickel_1_'lbo" xfId="1156" xr:uid="{00000000-0005-0000-0000-000081040000}"/>
    <cellStyle name="_Currency_~0061532_Nickel_1_LBO rv" xfId="1157" xr:uid="{00000000-0005-0000-0000-000082040000}"/>
    <cellStyle name="_Currency_~0061532_Nickel_1_'lbo_~2749865" xfId="1158" xr:uid="{00000000-0005-0000-0000-000083040000}"/>
    <cellStyle name="_Currency_~0061532_Nickel_1_'lbo_~2749865_LBO_standard" xfId="1159" xr:uid="{00000000-0005-0000-0000-000084040000}"/>
    <cellStyle name="_Currency_~0061532_Nickel_1_'lbo_Book2" xfId="1160" xr:uid="{00000000-0005-0000-0000-000085040000}"/>
    <cellStyle name="_Currency_~0061532_Nickel_1_'lbo_Galbani 05-12-05 v3" xfId="1161" xr:uid="{00000000-0005-0000-0000-000086040000}"/>
    <cellStyle name="_Currency_~0061532_Nickel_1_'lbo_Galbani 05-12-05 v3_LBO_standard" xfId="1162" xr:uid="{00000000-0005-0000-0000-000087040000}"/>
    <cellStyle name="_Currency_~0061532_Nickel_1_LBO_standard" xfId="1163" xr:uid="{00000000-0005-0000-0000-000088040000}"/>
    <cellStyle name="_Currency_~0061532_Nickel_1_Model Lilly new 13-06-02" xfId="1164" xr:uid="{00000000-0005-0000-0000-000089040000}"/>
    <cellStyle name="_Currency_~0061532_Nickel_1_Model Lilly new 24-06-02" xfId="1165" xr:uid="{00000000-0005-0000-0000-00008A040000}"/>
    <cellStyle name="_Currency_~0061532_Nickel_1_WACC" xfId="1166" xr:uid="{00000000-0005-0000-0000-00008B040000}"/>
    <cellStyle name="_Currency_~0061532_Nickel_1_WACC_1" xfId="1167" xr:uid="{00000000-0005-0000-0000-00008C040000}"/>
    <cellStyle name="_Currency_~0061532_Nickel_AVP and Comps" xfId="1168" xr:uid="{00000000-0005-0000-0000-00008D040000}"/>
    <cellStyle name="_Currency_~0061532_Nickel_Model Lilly new 13-06-02" xfId="1169" xr:uid="{00000000-0005-0000-0000-00008E040000}"/>
    <cellStyle name="_Currency_~0061532_Nickel_Model Lilly new 24-06-02" xfId="1170" xr:uid="{00000000-0005-0000-0000-00008F040000}"/>
    <cellStyle name="_Currency_~0061532_Nickel_WACC" xfId="1171" xr:uid="{00000000-0005-0000-0000-000090040000}"/>
    <cellStyle name="_Currency_~0061532_PL4 uk" xfId="1172" xr:uid="{00000000-0005-0000-0000-000091040000}"/>
    <cellStyle name="_Currency_~0061532_PL4 uk_1" xfId="1173" xr:uid="{00000000-0005-0000-0000-000092040000}"/>
    <cellStyle name="_Currency_~0061532_PL4 uk_1_AVP and Comps" xfId="1174" xr:uid="{00000000-0005-0000-0000-000093040000}"/>
    <cellStyle name="_Currency_~0061532_PL4 uk_1_AVP and Comps_Hipótesis Portugal_Santander" xfId="1175" xr:uid="{00000000-0005-0000-0000-000094040000}"/>
    <cellStyle name="_Currency_~0061532_PL4 uk_1_AVP and Comps_Modelo Valoración Endesa Portugal (Parte I)" xfId="1176" xr:uid="{00000000-0005-0000-0000-000095040000}"/>
    <cellStyle name="_Currency_~0061532_PL4 uk_1_Book1" xfId="1177" xr:uid="{00000000-0005-0000-0000-000096040000}"/>
    <cellStyle name="_Currency_~0061532_PL4 uk_1_BP WindViv1" xfId="1178" xr:uid="{00000000-0005-0000-0000-000097040000}"/>
    <cellStyle name="_Currency_~0061532_PL4 uk_1_DCF Samba 10-05-03 V3" xfId="1179" xr:uid="{00000000-0005-0000-0000-000098040000}"/>
    <cellStyle name="_Currency_~0061532_PL4 uk_1_DCF Samba 10-05-03 V3_BP WindViv1" xfId="1180" xr:uid="{00000000-0005-0000-0000-000099040000}"/>
    <cellStyle name="_Currency_~0061532_PL4 uk_1_DCF Samba 10-05-03 V3_Tabella Acotel1" xfId="1181" xr:uid="{00000000-0005-0000-0000-00009A040000}"/>
    <cellStyle name="_Currency_~0061532_PL4 uk_1_DCF Samba 10-05-03 V3_TabelleDada" xfId="1182" xr:uid="{00000000-0005-0000-0000-00009B040000}"/>
    <cellStyle name="_Currency_~0061532_PL4 uk_1_DCF Samba 10-05-03 V3_Tiscali Tele 2" xfId="1183" xr:uid="{00000000-0005-0000-0000-00009C040000}"/>
    <cellStyle name="_Currency_~0061532_PL4 uk_1_DCF-Outplut LBO" xfId="1184" xr:uid="{00000000-0005-0000-0000-00009D040000}"/>
    <cellStyle name="_Currency_~0061532_PL4 uk_1_DCF-Outplut LBO_Hipótesis Portugal_Santander" xfId="1185" xr:uid="{00000000-0005-0000-0000-00009E040000}"/>
    <cellStyle name="_Currency_~0061532_PL4 uk_1_DCF-Outplut LBO_Modelo Valoración Endesa Portugal (Parte I)" xfId="1186" xr:uid="{00000000-0005-0000-0000-00009F040000}"/>
    <cellStyle name="_Currency_~0061532_PL4 uk_1_Financials 4" xfId="1187" xr:uid="{00000000-0005-0000-0000-0000A0040000}"/>
    <cellStyle name="_Currency_~0061532_PL4 uk_1_Financials 4 2" xfId="1188" xr:uid="{00000000-0005-0000-0000-0000A1040000}"/>
    <cellStyle name="_Currency_~0061532_PL4 uk_1_GTS Valuation 06-04-06 v19" xfId="1189" xr:uid="{00000000-0005-0000-0000-0000A2040000}"/>
    <cellStyle name="_Currency_~0061532_PL4 uk_1_GTS Valuation 06-04-06 v19_Hipótesis Portugal_Santander" xfId="1190" xr:uid="{00000000-0005-0000-0000-0000A3040000}"/>
    <cellStyle name="_Currency_~0061532_PL4 uk_1_GTS Valuation 06-04-06 v19_Modelo Valoración Endesa Portugal (Parte I)" xfId="1191" xr:uid="{00000000-0005-0000-0000-0000A4040000}"/>
    <cellStyle name="_Currency_~0061532_PL4 uk_1_Hipótesis Portugal_Santander" xfId="1192" xr:uid="{00000000-0005-0000-0000-0000A5040000}"/>
    <cellStyle name="_Currency_~0061532_PL4 uk_1_'lbo" xfId="1193" xr:uid="{00000000-0005-0000-0000-0000A6040000}"/>
    <cellStyle name="_Currency_~0061532_PL4 uk_1_'lbo 2" xfId="1194" xr:uid="{00000000-0005-0000-0000-0000A7040000}"/>
    <cellStyle name="_Currency_~0061532_PL4 uk_1_LBO rv" xfId="1195" xr:uid="{00000000-0005-0000-0000-0000A8040000}"/>
    <cellStyle name="_Currency_~0061532_PL4 uk_1_LBO rv_Hipótesis Portugal_Santander" xfId="1196" xr:uid="{00000000-0005-0000-0000-0000A9040000}"/>
    <cellStyle name="_Currency_~0061532_PL4 uk_1_LBO rv_Modelo Valoración Endesa Portugal (Parte I)" xfId="1197" xr:uid="{00000000-0005-0000-0000-0000AA040000}"/>
    <cellStyle name="_Currency_~0061532_PL4 uk_1_LBO_standard" xfId="1198" xr:uid="{00000000-0005-0000-0000-0000AB040000}"/>
    <cellStyle name="_Currency_~0061532_PL4 uk_1_Model Lilly new 13-06-02" xfId="1199" xr:uid="{00000000-0005-0000-0000-0000AC040000}"/>
    <cellStyle name="_Currency_~0061532_PL4 uk_1_Model Lilly new 13-06-02_Hipótesis Portugal_Santander" xfId="1200" xr:uid="{00000000-0005-0000-0000-0000AD040000}"/>
    <cellStyle name="_Currency_~0061532_PL4 uk_1_Model Lilly new 13-06-02_Modelo Valoración Endesa Portugal (Parte I)" xfId="1201" xr:uid="{00000000-0005-0000-0000-0000AE040000}"/>
    <cellStyle name="_Currency_~0061532_PL4 uk_1_Model Lilly new 24-06-02" xfId="1202" xr:uid="{00000000-0005-0000-0000-0000AF040000}"/>
    <cellStyle name="_Currency_~0061532_PL4 uk_1_Model Lilly new 24-06-02_Hipótesis Portugal_Santander" xfId="1203" xr:uid="{00000000-0005-0000-0000-0000B0040000}"/>
    <cellStyle name="_Currency_~0061532_PL4 uk_1_Model Lilly new 24-06-02_Modelo Valoración Endesa Portugal (Parte I)" xfId="1204" xr:uid="{00000000-0005-0000-0000-0000B1040000}"/>
    <cellStyle name="_Currency_Ariba profile" xfId="1205" xr:uid="{00000000-0005-0000-0000-0000B2040000}"/>
    <cellStyle name="_Currency_AVP" xfId="1206" xr:uid="{00000000-0005-0000-0000-0000B3040000}"/>
    <cellStyle name="_Currency_Book1" xfId="1207" xr:uid="{00000000-0005-0000-0000-0000B4040000}"/>
    <cellStyle name="_Currency_Pterodactyl Returns Model (1-14-03)" xfId="1208" xr:uid="{00000000-0005-0000-0000-0000B5040000}"/>
    <cellStyle name="_CurrencySpace" xfId="1209" xr:uid="{00000000-0005-0000-0000-0000B6040000}"/>
    <cellStyle name="_CurrencySpace 2" xfId="1210" xr:uid="{00000000-0005-0000-0000-0000B7040000}"/>
    <cellStyle name="_CurrencySpace 3" xfId="1211" xr:uid="{00000000-0005-0000-0000-0000B8040000}"/>
    <cellStyle name="_CurrencySpace 4" xfId="1212" xr:uid="{00000000-0005-0000-0000-0000B9040000}"/>
    <cellStyle name="_CurrencySpace 5" xfId="1213" xr:uid="{00000000-0005-0000-0000-0000BA040000}"/>
    <cellStyle name="_CurrencySpace 6" xfId="1214" xr:uid="{00000000-0005-0000-0000-0000BB040000}"/>
    <cellStyle name="_CurrencySpace 7" xfId="1215" xr:uid="{00000000-0005-0000-0000-0000BC040000}"/>
    <cellStyle name="_CurrencySpace_Ariba profile" xfId="1216" xr:uid="{00000000-0005-0000-0000-0000BD040000}"/>
    <cellStyle name="_CurrencySpace_AVP" xfId="1217" xr:uid="{00000000-0005-0000-0000-0000BE040000}"/>
    <cellStyle name="_CurrencySpace_Book1" xfId="1218" xr:uid="{00000000-0005-0000-0000-0000BF040000}"/>
    <cellStyle name="_CurrencySpace_integrated_standalone" xfId="1219" xr:uid="{00000000-0005-0000-0000-0000C0040000}"/>
    <cellStyle name="_CurrencySpace_integrated_standalone 2" xfId="1220" xr:uid="{00000000-0005-0000-0000-0000C1040000}"/>
    <cellStyle name="_CurrencySpace_integrated_standalone 3" xfId="1221" xr:uid="{00000000-0005-0000-0000-0000C2040000}"/>
    <cellStyle name="_CurrencySpace_integrated_standalone 4" xfId="1222" xr:uid="{00000000-0005-0000-0000-0000C3040000}"/>
    <cellStyle name="_CurrencySpace_integrated_standalone 5" xfId="1223" xr:uid="{00000000-0005-0000-0000-0000C4040000}"/>
    <cellStyle name="_CurrencySpace_integrated_standalone 6" xfId="1224" xr:uid="{00000000-0005-0000-0000-0000C5040000}"/>
    <cellStyle name="_CurrencySpace_integrated_standalone 7" xfId="1225" xr:uid="{00000000-0005-0000-0000-0000C6040000}"/>
    <cellStyle name="_CurrencySpace_Project Moon EntCo Model" xfId="1226" xr:uid="{00000000-0005-0000-0000-0000C7040000}"/>
    <cellStyle name="_CurrencySpace_Project Moon EntCo Model 2" xfId="1227" xr:uid="{00000000-0005-0000-0000-0000C8040000}"/>
    <cellStyle name="_CurrencySpace_Project Moon EntCo Model 3" xfId="1228" xr:uid="{00000000-0005-0000-0000-0000C9040000}"/>
    <cellStyle name="_CurrencySpace_Project Moon EntCo Model 4" xfId="1229" xr:uid="{00000000-0005-0000-0000-0000CA040000}"/>
    <cellStyle name="_CurrencySpace_Project Moon EntCo Model 5" xfId="1230" xr:uid="{00000000-0005-0000-0000-0000CB040000}"/>
    <cellStyle name="_CurrencySpace_Project Moon EntCo Model 6" xfId="1231" xr:uid="{00000000-0005-0000-0000-0000CC040000}"/>
    <cellStyle name="_CurrencySpace_Project Moon EntCo Model 7" xfId="1232" xr:uid="{00000000-0005-0000-0000-0000CD040000}"/>
    <cellStyle name="_CurrencySpace_Pterodactyl Returns Model (1-14-03)" xfId="1233" xr:uid="{00000000-0005-0000-0000-0000CE040000}"/>
    <cellStyle name="_Daily Reporting Tracker_May 07" xfId="1234" xr:uid="{00000000-0005-0000-0000-0000CF040000}"/>
    <cellStyle name="_Daily Reporting Tracker_May 07_Infrastructure Companies" xfId="1235" xr:uid="{00000000-0005-0000-0000-0000D0040000}"/>
    <cellStyle name="_Daily Reporting Tracker_May 07_Valuation template - 1-5-09" xfId="1236" xr:uid="{00000000-0005-0000-0000-0000D1040000}"/>
    <cellStyle name="_Data" xfId="1237" xr:uid="{00000000-0005-0000-0000-0000D2040000}"/>
    <cellStyle name="_dcf" xfId="1238" xr:uid="{00000000-0005-0000-0000-0000D3040000}"/>
    <cellStyle name="_dcf 2" xfId="1239" xr:uid="{00000000-0005-0000-0000-0000D4040000}"/>
    <cellStyle name="_dcf 3" xfId="1240" xr:uid="{00000000-0005-0000-0000-0000D5040000}"/>
    <cellStyle name="_dcf 4" xfId="1241" xr:uid="{00000000-0005-0000-0000-0000D6040000}"/>
    <cellStyle name="_dcf 5" xfId="1242" xr:uid="{00000000-0005-0000-0000-0000D7040000}"/>
    <cellStyle name="_dcf 6" xfId="1243" xr:uid="{00000000-0005-0000-0000-0000D8040000}"/>
    <cellStyle name="_dcf 7" xfId="1244" xr:uid="{00000000-0005-0000-0000-0000D9040000}"/>
    <cellStyle name="_Debt" xfId="1245" xr:uid="{00000000-0005-0000-0000-0000DA040000}"/>
    <cellStyle name="_Dell - Consolidated Accounts - Mar 04" xfId="1246" xr:uid="{00000000-0005-0000-0000-0000DB040000}"/>
    <cellStyle name="_Dell - Consolidated Accounts - Mar 04_Infrastructure Companies" xfId="1247" xr:uid="{00000000-0005-0000-0000-0000DC040000}"/>
    <cellStyle name="_Dell - Consolidated Accounts - Mar 04_Valuation template - 1-5-09" xfId="1248" xr:uid="{00000000-0005-0000-0000-0000DD040000}"/>
    <cellStyle name="_Depuy_Ratio analysis - 19Jun'07" xfId="1249" xr:uid="{00000000-0005-0000-0000-0000DE040000}"/>
    <cellStyle name="_Depuy_Ratio analysis - 19Jun'07 2" xfId="1250" xr:uid="{00000000-0005-0000-0000-0000DF040000}"/>
    <cellStyle name="_Depuy_Ratio analysis - 19Jun'07 3" xfId="1251" xr:uid="{00000000-0005-0000-0000-0000E0040000}"/>
    <cellStyle name="_Depuy_Ratio analysis - 19Jun'07 4" xfId="1252" xr:uid="{00000000-0005-0000-0000-0000E1040000}"/>
    <cellStyle name="_Depuy_Ratio analysis - 19Jun'07 5" xfId="1253" xr:uid="{00000000-0005-0000-0000-0000E2040000}"/>
    <cellStyle name="_Depuy_Ratio analysis - 19Jun'07 6" xfId="1254" xr:uid="{00000000-0005-0000-0000-0000E3040000}"/>
    <cellStyle name="_Depuy_Ratio analysis - 19Jun'07 7" xfId="1255" xr:uid="{00000000-0005-0000-0000-0000E4040000}"/>
    <cellStyle name="_Det- softcopy" xfId="1256" xr:uid="{00000000-0005-0000-0000-0000E5040000}"/>
    <cellStyle name="_Det- softcopy_Infrastructure Companies" xfId="1257" xr:uid="{00000000-0005-0000-0000-0000E6040000}"/>
    <cellStyle name="_Det- softcopy_Valuation template - 1-5-09" xfId="1258" xr:uid="{00000000-0005-0000-0000-0000E7040000}"/>
    <cellStyle name="_Details Oct 17" xfId="1259" xr:uid="{00000000-0005-0000-0000-0000E8040000}"/>
    <cellStyle name="_Details Oct 17_Infrastructure Companies" xfId="1260" xr:uid="{00000000-0005-0000-0000-0000E9040000}"/>
    <cellStyle name="_Details Oct 17_Valuation template - 1-5-09" xfId="1261" xr:uid="{00000000-0005-0000-0000-0000EA040000}"/>
    <cellStyle name="_DLB Assets Register" xfId="1262" xr:uid="{00000000-0005-0000-0000-0000EB040000}"/>
    <cellStyle name="_DLB Assets Register_Infrastructure Companies" xfId="1263" xr:uid="{00000000-0005-0000-0000-0000EC040000}"/>
    <cellStyle name="_DLB Assets Register_Valuation template - 1-5-09" xfId="1264" xr:uid="{00000000-0005-0000-0000-0000ED040000}"/>
    <cellStyle name="_Eenadu Publications" xfId="1265" xr:uid="{00000000-0005-0000-0000-0000EE040000}"/>
    <cellStyle name="_Eenadu Publications 2" xfId="1266" xr:uid="{00000000-0005-0000-0000-0000EF040000}"/>
    <cellStyle name="_Eenadu Publications 3" xfId="1267" xr:uid="{00000000-0005-0000-0000-0000F0040000}"/>
    <cellStyle name="_Eenadu Publications 4" xfId="1268" xr:uid="{00000000-0005-0000-0000-0000F1040000}"/>
    <cellStyle name="_Eenadu Publications 5" xfId="1269" xr:uid="{00000000-0005-0000-0000-0000F2040000}"/>
    <cellStyle name="_Eenadu Publications 6" xfId="1270" xr:uid="{00000000-0005-0000-0000-0000F3040000}"/>
    <cellStyle name="_Eenadu Publications 7" xfId="1271" xr:uid="{00000000-0005-0000-0000-0000F4040000}"/>
    <cellStyle name="_Enclosures to 3CD Final" xfId="1272" xr:uid="{00000000-0005-0000-0000-0000F5040000}"/>
    <cellStyle name="_Escalation formula Proposal NH-1 17.07.2009 v1" xfId="1273" xr:uid="{00000000-0005-0000-0000-0000F6040000}"/>
    <cellStyle name="_Escalation formula Proposal SURAT 01.06.2009 V1" xfId="1274" xr:uid="{00000000-0005-0000-0000-0000F7040000}"/>
    <cellStyle name="_Espiem past fin" xfId="1275" xr:uid="{00000000-0005-0000-0000-0000F8040000}"/>
    <cellStyle name="_Espiem past fin_Infrastructure Companies" xfId="1276" xr:uid="{00000000-0005-0000-0000-0000F9040000}"/>
    <cellStyle name="_Espiem past fin_Valuation template - 1-5-09" xfId="1277" xr:uid="{00000000-0005-0000-0000-0000FA040000}"/>
    <cellStyle name="_Euro" xfId="1278" xr:uid="{00000000-0005-0000-0000-0000FB040000}"/>
    <cellStyle name="_FA List March 05 - Fourth run-R18th aug" xfId="1279" xr:uid="{00000000-0005-0000-0000-0000FC040000}"/>
    <cellStyle name="_FA List March 05 - Fourth run-R18th aug_Infrastructure Companies" xfId="1280" xr:uid="{00000000-0005-0000-0000-0000FD040000}"/>
    <cellStyle name="_FA List March 05 - Fourth run-R18th aug_Valuation template - 1-5-09" xfId="1281" xr:uid="{00000000-0005-0000-0000-0000FE040000}"/>
    <cellStyle name="_FA List March 05 - Fourth run-Revised" xfId="1282" xr:uid="{00000000-0005-0000-0000-0000FF040000}"/>
    <cellStyle name="_FA List March 05 - Fourth run-Revised_Infrastructure Companies" xfId="1283" xr:uid="{00000000-0005-0000-0000-000000050000}"/>
    <cellStyle name="_FA List March 05 - Fourth run-Revised_Valuation template - 1-5-09" xfId="1284" xr:uid="{00000000-0005-0000-0000-000001050000}"/>
    <cellStyle name="_febmon" xfId="1285" xr:uid="{00000000-0005-0000-0000-000002050000}"/>
    <cellStyle name="_febmon_1" xfId="1286" xr:uid="{00000000-0005-0000-0000-000003050000}"/>
    <cellStyle name="_febmon_2" xfId="1287" xr:uid="{00000000-0005-0000-0000-000004050000}"/>
    <cellStyle name="_febmon_2 2" xfId="1288" xr:uid="{00000000-0005-0000-0000-000005050000}"/>
    <cellStyle name="_febmon_2 3" xfId="1289" xr:uid="{00000000-0005-0000-0000-000006050000}"/>
    <cellStyle name="_febmon_2 4" xfId="1290" xr:uid="{00000000-0005-0000-0000-000007050000}"/>
    <cellStyle name="_febmon_2 5" xfId="1291" xr:uid="{00000000-0005-0000-0000-000008050000}"/>
    <cellStyle name="_febmon_2 6" xfId="1292" xr:uid="{00000000-0005-0000-0000-000009050000}"/>
    <cellStyle name="_febmon_2 7" xfId="1293" xr:uid="{00000000-0005-0000-0000-00000A050000}"/>
    <cellStyle name="_febmon_3" xfId="1294" xr:uid="{00000000-0005-0000-0000-00000B050000}"/>
    <cellStyle name="_febmon_3 2" xfId="1295" xr:uid="{00000000-0005-0000-0000-00000C050000}"/>
    <cellStyle name="_febmon_3 3" xfId="1296" xr:uid="{00000000-0005-0000-0000-00000D050000}"/>
    <cellStyle name="_febmon_3 4" xfId="1297" xr:uid="{00000000-0005-0000-0000-00000E050000}"/>
    <cellStyle name="_febmon_3 5" xfId="1298" xr:uid="{00000000-0005-0000-0000-00000F050000}"/>
    <cellStyle name="_febmon_3 6" xfId="1299" xr:uid="{00000000-0005-0000-0000-000010050000}"/>
    <cellStyle name="_febmon_3 7" xfId="1300" xr:uid="{00000000-0005-0000-0000-000011050000}"/>
    <cellStyle name="_febmon_4" xfId="1301" xr:uid="{00000000-0005-0000-0000-000012050000}"/>
    <cellStyle name="_febmon_4 2" xfId="1302" xr:uid="{00000000-0005-0000-0000-000013050000}"/>
    <cellStyle name="_febmon_4 3" xfId="1303" xr:uid="{00000000-0005-0000-0000-000014050000}"/>
    <cellStyle name="_febmon_4 4" xfId="1304" xr:uid="{00000000-0005-0000-0000-000015050000}"/>
    <cellStyle name="_febmon_4 5" xfId="1305" xr:uid="{00000000-0005-0000-0000-000016050000}"/>
    <cellStyle name="_febmon_4 6" xfId="1306" xr:uid="{00000000-0005-0000-0000-000017050000}"/>
    <cellStyle name="_febmon_4 7" xfId="1307" xr:uid="{00000000-0005-0000-0000-000018050000}"/>
    <cellStyle name="_febmon_5" xfId="1308" xr:uid="{00000000-0005-0000-0000-000019050000}"/>
    <cellStyle name="_febmon_6" xfId="1309" xr:uid="{00000000-0005-0000-0000-00001A050000}"/>
    <cellStyle name="_febmon_6 2" xfId="1310" xr:uid="{00000000-0005-0000-0000-00001B050000}"/>
    <cellStyle name="_febmon_6 3" xfId="1311" xr:uid="{00000000-0005-0000-0000-00001C050000}"/>
    <cellStyle name="_febmon_6 4" xfId="1312" xr:uid="{00000000-0005-0000-0000-00001D050000}"/>
    <cellStyle name="_febmon_6 5" xfId="1313" xr:uid="{00000000-0005-0000-0000-00001E050000}"/>
    <cellStyle name="_febmon_6 6" xfId="1314" xr:uid="{00000000-0005-0000-0000-00001F050000}"/>
    <cellStyle name="_febmon_6 7" xfId="1315" xr:uid="{00000000-0005-0000-0000-000020050000}"/>
    <cellStyle name="_Financiación (version 2)" xfId="1316" xr:uid="{00000000-0005-0000-0000-000021050000}"/>
    <cellStyle name="_Financiación (version 2) 2" xfId="1317" xr:uid="{00000000-0005-0000-0000-000022050000}"/>
    <cellStyle name="_Financiación (version 2)_Modelo_Tunel_ de _ Soller_20091211" xfId="1318" xr:uid="{00000000-0005-0000-0000-000023050000}"/>
    <cellStyle name="_Financiación (version 2)_Modelo_Tunel_ de _ Soller_20091211 2" xfId="1319" xr:uid="{00000000-0005-0000-0000-000024050000}"/>
    <cellStyle name="_Financiación (version 2)_Modelo_Tunel_ de _ Soller_20091211_07_02 HUSD m interno 100128_v1" xfId="1320" xr:uid="{00000000-0005-0000-0000-000025050000}"/>
    <cellStyle name="_Financiación (version 2)_Modelo_Tunel_ de _ Soller_20091211_07_02 HUSD m interno 100128_v1 2" xfId="1321" xr:uid="{00000000-0005-0000-0000-000026050000}"/>
    <cellStyle name="_Financial_Model_Proforma_v8 04 (3)" xfId="1322" xr:uid="{00000000-0005-0000-0000-000027050000}"/>
    <cellStyle name="_Fixed assets 2005-2006 " xfId="1323" xr:uid="{00000000-0005-0000-0000-000028050000}"/>
    <cellStyle name="_Form_No.3cd_Enclosures" xfId="1324" xr:uid="{00000000-0005-0000-0000-000029050000}"/>
    <cellStyle name="_format for mkt prices monnet" xfId="1325" xr:uid="{00000000-0005-0000-0000-00002A050000}"/>
    <cellStyle name="_format for mkt prices monnet_Infrastructure Companies" xfId="1326" xr:uid="{00000000-0005-0000-0000-00002B050000}"/>
    <cellStyle name="_format for mkt prices monnet_Valuation template - 1-5-09" xfId="1327" xr:uid="{00000000-0005-0000-0000-00002C050000}"/>
    <cellStyle name="_Graphs &amp; Calcs" xfId="1328" xr:uid="{00000000-0005-0000-0000-00002D050000}"/>
    <cellStyle name="_Graphs &amp; Calcs 2" xfId="1329" xr:uid="{00000000-0005-0000-0000-00002E050000}"/>
    <cellStyle name="_Graphs &amp; Calcs 2_Cost Inputs" xfId="1330" xr:uid="{00000000-0005-0000-0000-00002F050000}"/>
    <cellStyle name="_Graphs &amp; Calcs_Cost Inputs" xfId="1331" xr:uid="{00000000-0005-0000-0000-000030050000}"/>
    <cellStyle name="_Graphs &amp; Calcs_Cost Inputs_1" xfId="1332" xr:uid="{00000000-0005-0000-0000-000031050000}"/>
    <cellStyle name="_Graphs &amp; Calcs_IC_Paper_Template_Inserts_v13 02 (2)" xfId="1333" xr:uid="{00000000-0005-0000-0000-000032050000}"/>
    <cellStyle name="_Graphs &amp; Calcs_Inputs" xfId="1334" xr:uid="{00000000-0005-0000-0000-000033050000}"/>
    <cellStyle name="_Graphs &amp; Calcs_Sheet1" xfId="1335" xr:uid="{00000000-0005-0000-0000-000034050000}"/>
    <cellStyle name="_Graphs &amp; Calcs_Sheet1 2" xfId="1336" xr:uid="{00000000-0005-0000-0000-000035050000}"/>
    <cellStyle name="_Graphs &amp; Calcs_Sheet1 2_Cost Inputs" xfId="1337" xr:uid="{00000000-0005-0000-0000-000036050000}"/>
    <cellStyle name="_Graphs &amp; Calcs_Sheet1_Cost Inputs" xfId="1338" xr:uid="{00000000-0005-0000-0000-000037050000}"/>
    <cellStyle name="_Graphs &amp; Calcs_Sheet1_Cost Inputs_1" xfId="1339" xr:uid="{00000000-0005-0000-0000-000038050000}"/>
    <cellStyle name="_Graphs &amp; Calcs_Sheet1_Inputs" xfId="1340" xr:uid="{00000000-0005-0000-0000-000039050000}"/>
    <cellStyle name="_Graphs &amp; Calcs_WEP Results with sources and uses - June 10 - 3,4,5 Phase Analysis" xfId="1341" xr:uid="{00000000-0005-0000-0000-00003A050000}"/>
    <cellStyle name="_Graphs &amp; Calcs_WEP Results with sources and uses - June 10 - 3,4,5 Phase Analysis 2" xfId="1342" xr:uid="{00000000-0005-0000-0000-00003B050000}"/>
    <cellStyle name="_Graphs &amp; Calcs_WEP Results with sources and uses - June 10 - 3,4,5 Phase Analysis 2_Cost Inputs" xfId="1343" xr:uid="{00000000-0005-0000-0000-00003C050000}"/>
    <cellStyle name="_Graphs &amp; Calcs_WEP Results with sources and uses - June 10 - 3,4,5 Phase Analysis_Cost Inputs" xfId="1344" xr:uid="{00000000-0005-0000-0000-00003D050000}"/>
    <cellStyle name="_Graphs &amp; Calcs_WEP v98 (GT1) - ST Equity Last - 4 Phases - SubDebt" xfId="1345" xr:uid="{00000000-0005-0000-0000-00003E050000}"/>
    <cellStyle name="_Graphs &amp; Calcs_WEP v98 (GT1) - ST Equity Last - 4 Phases - SubDebt 2" xfId="1346" xr:uid="{00000000-0005-0000-0000-00003F050000}"/>
    <cellStyle name="_Graphs &amp; Calcs_WEP v98 (GT1) - ST Equity Last - 4 Phases - SubDebt 2_Cost Inputs" xfId="1347" xr:uid="{00000000-0005-0000-0000-000040050000}"/>
    <cellStyle name="_Graphs &amp; Calcs_WEP v98 (GT1) - ST Equity Last - 4 Phases - SubDebt_Cost Inputs" xfId="1348" xr:uid="{00000000-0005-0000-0000-000041050000}"/>
    <cellStyle name="_Header" xfId="1349" xr:uid="{00000000-0005-0000-0000-000042050000}"/>
    <cellStyle name="_Heading" xfId="1350" xr:uid="{00000000-0005-0000-0000-000043050000}"/>
    <cellStyle name="_Headline" xfId="1351" xr:uid="{00000000-0005-0000-0000-000044050000}"/>
    <cellStyle name="_Highlight" xfId="1352" xr:uid="{00000000-0005-0000-0000-000045050000}"/>
    <cellStyle name="_HVTL FINAL ACCOUNTS 2005-06(IN lakhs)_12.07.2006" xfId="1353" xr:uid="{00000000-0005-0000-0000-000046050000}"/>
    <cellStyle name="_HVTL FINAL ACCOUNTS 2005-06(IN lakhs)_12.07.2006_Infrastructure Companies" xfId="1354" xr:uid="{00000000-0005-0000-0000-000047050000}"/>
    <cellStyle name="_HVTL FINAL ACCOUNTS 2005-06(IN lakhs)_12.07.2006_Valuation template - 1-5-09" xfId="1355" xr:uid="{00000000-0005-0000-0000-000048050000}"/>
    <cellStyle name="_IDFC PE - 24 Marchv2 - FINAL" xfId="1356" xr:uid="{00000000-0005-0000-0000-000049050000}"/>
    <cellStyle name="_IDFC PE - 24 Marchv2 - FINAL 2" xfId="1357" xr:uid="{00000000-0005-0000-0000-00004A050000}"/>
    <cellStyle name="_IDFC PE - 24 Marchv2 - FINAL 3" xfId="1358" xr:uid="{00000000-0005-0000-0000-00004B050000}"/>
    <cellStyle name="_IDFC PE - 24 Marchv2 - FINAL 4" xfId="1359" xr:uid="{00000000-0005-0000-0000-00004C050000}"/>
    <cellStyle name="_IDFC PE - 24 Marchv2 - FINAL 5" xfId="1360" xr:uid="{00000000-0005-0000-0000-00004D050000}"/>
    <cellStyle name="_IDFC PE - 24 Marchv2 - FINAL 6" xfId="1361" xr:uid="{00000000-0005-0000-0000-00004E050000}"/>
    <cellStyle name="_IDFC PE - 24 Marchv2 - FINAL 7" xfId="1362" xr:uid="{00000000-0005-0000-0000-00004F050000}"/>
    <cellStyle name="_India Land Tenant Details" xfId="1363" xr:uid="{00000000-0005-0000-0000-000050050000}"/>
    <cellStyle name="_India Land Tenant Details 2" xfId="1364" xr:uid="{00000000-0005-0000-0000-000051050000}"/>
    <cellStyle name="_India Land Tenant Details 3" xfId="1365" xr:uid="{00000000-0005-0000-0000-000052050000}"/>
    <cellStyle name="_India Land Tenant Details 4" xfId="1366" xr:uid="{00000000-0005-0000-0000-000053050000}"/>
    <cellStyle name="_India Land Tenant Details 5" xfId="1367" xr:uid="{00000000-0005-0000-0000-000054050000}"/>
    <cellStyle name="_India Land Tenant Details 6" xfId="1368" xr:uid="{00000000-0005-0000-0000-000055050000}"/>
    <cellStyle name="_India Land Tenant Details 7" xfId="1369" xr:uid="{00000000-0005-0000-0000-000056050000}"/>
    <cellStyle name="_IndianaTransferSheet-20Dic05" xfId="1370" xr:uid="{00000000-0005-0000-0000-000057050000}"/>
    <cellStyle name="_IndianaTransferSheet-20Dic05 2" xfId="1371" xr:uid="{00000000-0005-0000-0000-000058050000}"/>
    <cellStyle name="_Infrastructure Companies" xfId="1372" xr:uid="{00000000-0005-0000-0000-000059050000}"/>
    <cellStyle name="_Inputs" xfId="1373" xr:uid="{00000000-0005-0000-0000-00005A050000}"/>
    <cellStyle name="_Inputs_Constr" xfId="1374" xr:uid="{00000000-0005-0000-0000-00005B050000}"/>
    <cellStyle name="_Inputs_Constr 2" xfId="1375" xr:uid="{00000000-0005-0000-0000-00005C050000}"/>
    <cellStyle name="_Inputs_Ops(Annual)" xfId="1376" xr:uid="{00000000-0005-0000-0000-00005D050000}"/>
    <cellStyle name="_Inputs_Ops(Annual) 2" xfId="1377" xr:uid="{00000000-0005-0000-0000-00005E050000}"/>
    <cellStyle name="_Investment_Committee_Proforma v4.00" xfId="1378" xr:uid="{00000000-0005-0000-0000-00005F050000}"/>
    <cellStyle name="_Investment_Committee_Proforma v6.01" xfId="1379" xr:uid="{00000000-0005-0000-0000-000060050000}"/>
    <cellStyle name="_IT dep as on aug 07" xfId="1380" xr:uid="{00000000-0005-0000-0000-000061050000}"/>
    <cellStyle name="_IT dep as on aug 07_269SS and T" xfId="1381" xr:uid="{00000000-0005-0000-0000-000062050000}"/>
    <cellStyle name="_IT dep as on aug 07_Enclosures to 3CD" xfId="1382" xr:uid="{00000000-0005-0000-0000-000063050000}"/>
    <cellStyle name="_IT dep as on aug 07_Enclosures to 3CD Final" xfId="1383" xr:uid="{00000000-0005-0000-0000-000064050000}"/>
    <cellStyle name="_IT dep as on aug 07_TDS_COMMN_AGENT0708" xfId="1384" xr:uid="{00000000-0005-0000-0000-000065050000}"/>
    <cellStyle name="_JULYMON" xfId="1385" xr:uid="{00000000-0005-0000-0000-000066050000}"/>
    <cellStyle name="_JULYMON 2" xfId="1386" xr:uid="{00000000-0005-0000-0000-000067050000}"/>
    <cellStyle name="_JULYMON 3" xfId="1387" xr:uid="{00000000-0005-0000-0000-000068050000}"/>
    <cellStyle name="_JULYMON 4" xfId="1388" xr:uid="{00000000-0005-0000-0000-000069050000}"/>
    <cellStyle name="_JULYMON 5" xfId="1389" xr:uid="{00000000-0005-0000-0000-00006A050000}"/>
    <cellStyle name="_JULYMON 6" xfId="1390" xr:uid="{00000000-0005-0000-0000-00006B050000}"/>
    <cellStyle name="_JULYMON 7" xfId="1391" xr:uid="{00000000-0005-0000-0000-00006C050000}"/>
    <cellStyle name="_JULYMON_1" xfId="1392" xr:uid="{00000000-0005-0000-0000-00006D050000}"/>
    <cellStyle name="_JULYMON_1 2" xfId="1393" xr:uid="{00000000-0005-0000-0000-00006E050000}"/>
    <cellStyle name="_JULYMON_1 3" xfId="1394" xr:uid="{00000000-0005-0000-0000-00006F050000}"/>
    <cellStyle name="_JULYMON_1 4" xfId="1395" xr:uid="{00000000-0005-0000-0000-000070050000}"/>
    <cellStyle name="_JULYMON_1 5" xfId="1396" xr:uid="{00000000-0005-0000-0000-000071050000}"/>
    <cellStyle name="_JULYMON_1 6" xfId="1397" xr:uid="{00000000-0005-0000-0000-000072050000}"/>
    <cellStyle name="_JULYMON_1 7" xfId="1398" xr:uid="{00000000-0005-0000-0000-000073050000}"/>
    <cellStyle name="_JULYMON_2" xfId="1399" xr:uid="{00000000-0005-0000-0000-000074050000}"/>
    <cellStyle name="_JULYMON_3" xfId="1400" xr:uid="{00000000-0005-0000-0000-000075050000}"/>
    <cellStyle name="_JULYMON_4" xfId="1401" xr:uid="{00000000-0005-0000-0000-000076050000}"/>
    <cellStyle name="_JULYMON_5" xfId="1402" xr:uid="{00000000-0005-0000-0000-000077050000}"/>
    <cellStyle name="_JULYMON_5 2" xfId="1403" xr:uid="{00000000-0005-0000-0000-000078050000}"/>
    <cellStyle name="_JULYMON_5 3" xfId="1404" xr:uid="{00000000-0005-0000-0000-000079050000}"/>
    <cellStyle name="_JULYMON_5 4" xfId="1405" xr:uid="{00000000-0005-0000-0000-00007A050000}"/>
    <cellStyle name="_JULYMON_5 5" xfId="1406" xr:uid="{00000000-0005-0000-0000-00007B050000}"/>
    <cellStyle name="_JULYMON_5 6" xfId="1407" xr:uid="{00000000-0005-0000-0000-00007C050000}"/>
    <cellStyle name="_JULYMON_5 7" xfId="1408" xr:uid="{00000000-0005-0000-0000-00007D050000}"/>
    <cellStyle name="_JULYMON_6" xfId="1409" xr:uid="{00000000-0005-0000-0000-00007E050000}"/>
    <cellStyle name="_JULYMON_6 2" xfId="1410" xr:uid="{00000000-0005-0000-0000-00007F050000}"/>
    <cellStyle name="_JULYMON_6 3" xfId="1411" xr:uid="{00000000-0005-0000-0000-000080050000}"/>
    <cellStyle name="_JULYMON_6 4" xfId="1412" xr:uid="{00000000-0005-0000-0000-000081050000}"/>
    <cellStyle name="_JULYMON_6 5" xfId="1413" xr:uid="{00000000-0005-0000-0000-000082050000}"/>
    <cellStyle name="_JULYMON_6 6" xfId="1414" xr:uid="{00000000-0005-0000-0000-000083050000}"/>
    <cellStyle name="_JULYMON_6 7" xfId="1415" xr:uid="{00000000-0005-0000-0000-000084050000}"/>
    <cellStyle name="_KVH Periodic Pmt Sheet" xfId="1416" xr:uid="{00000000-0005-0000-0000-000085050000}"/>
    <cellStyle name="_KVH Periodic Pmt Sheet 2" xfId="1417" xr:uid="{00000000-0005-0000-0000-000086050000}"/>
    <cellStyle name="_KVH Periodic Pmt Sheet 2_Cost Inputs" xfId="1418" xr:uid="{00000000-0005-0000-0000-000087050000}"/>
    <cellStyle name="_KVH Periodic Pmt Sheet_Cost Inputs" xfId="1419" xr:uid="{00000000-0005-0000-0000-000088050000}"/>
    <cellStyle name="_KVH Sample Financial Model Output Schedule" xfId="1420" xr:uid="{00000000-0005-0000-0000-000089050000}"/>
    <cellStyle name="_KVH Sample Financial Model Output Schedule 2" xfId="1421" xr:uid="{00000000-0005-0000-0000-00008A050000}"/>
    <cellStyle name="_KVH Sample Financial Model Output Schedule 2_Cost Inputs" xfId="1422" xr:uid="{00000000-0005-0000-0000-00008B050000}"/>
    <cellStyle name="_KVH Sample Financial Model Output Schedule_Cost Inputs" xfId="1423" xr:uid="{00000000-0005-0000-0000-00008C050000}"/>
    <cellStyle name="_L&amp;TIDPL - Road - Vadodara - Jun 3" xfId="1424" xr:uid="{00000000-0005-0000-0000-00008D050000}"/>
    <cellStyle name="_Lucent India operations projections" xfId="1425" xr:uid="{00000000-0005-0000-0000-00008E050000}"/>
    <cellStyle name="_Lucent India operations projections_Infrastructure Companies" xfId="1426" xr:uid="{00000000-0005-0000-0000-00008F050000}"/>
    <cellStyle name="_Lucent India operations projections_Valuation template - 1-5-09" xfId="1427" xr:uid="{00000000-0005-0000-0000-000090050000}"/>
    <cellStyle name="_M&amp;Q-Debt" xfId="1428" xr:uid="{00000000-0005-0000-0000-000091050000}"/>
    <cellStyle name="_M&amp;Q-Debt 2" xfId="1429" xr:uid="{00000000-0005-0000-0000-000092050000}"/>
    <cellStyle name="_M&amp;Q-Debt 2_Cost Inputs" xfId="1430" xr:uid="{00000000-0005-0000-0000-000093050000}"/>
    <cellStyle name="_M&amp;Q-Debt_Cost Inputs" xfId="1431" xr:uid="{00000000-0005-0000-0000-000094050000}"/>
    <cellStyle name="_M&amp;Q-Debt_Cost Inputs_1" xfId="1432" xr:uid="{00000000-0005-0000-0000-000095050000}"/>
    <cellStyle name="_M&amp;Q-Debt_IC_Paper_Template_Inserts_v13 02 (2)" xfId="1433" xr:uid="{00000000-0005-0000-0000-000096050000}"/>
    <cellStyle name="_M&amp;Q-Debt_Inputs" xfId="1434" xr:uid="{00000000-0005-0000-0000-000097050000}"/>
    <cellStyle name="_M&amp;Q-Debt_Sheet1" xfId="1435" xr:uid="{00000000-0005-0000-0000-000098050000}"/>
    <cellStyle name="_M&amp;Q-Debt_Sheet1 2" xfId="1436" xr:uid="{00000000-0005-0000-0000-000099050000}"/>
    <cellStyle name="_M&amp;Q-Debt_Sheet1 2_Cost Inputs" xfId="1437" xr:uid="{00000000-0005-0000-0000-00009A050000}"/>
    <cellStyle name="_M&amp;Q-Debt_Sheet1_Cost Inputs" xfId="1438" xr:uid="{00000000-0005-0000-0000-00009B050000}"/>
    <cellStyle name="_M&amp;Q-Debt_Sheet1_Cost Inputs_1" xfId="1439" xr:uid="{00000000-0005-0000-0000-00009C050000}"/>
    <cellStyle name="_M&amp;Q-Debt_Sheet1_Inputs" xfId="1440" xr:uid="{00000000-0005-0000-0000-00009D050000}"/>
    <cellStyle name="_M&amp;Q-Debt_WEP Results with sources and uses - June 10 - 3,4,5 Phase Analysis" xfId="1441" xr:uid="{00000000-0005-0000-0000-00009E050000}"/>
    <cellStyle name="_M&amp;Q-Debt_WEP Results with sources and uses - June 10 - 3,4,5 Phase Analysis 2" xfId="1442" xr:uid="{00000000-0005-0000-0000-00009F050000}"/>
    <cellStyle name="_M&amp;Q-Debt_WEP Results with sources and uses - June 10 - 3,4,5 Phase Analysis 2_Cost Inputs" xfId="1443" xr:uid="{00000000-0005-0000-0000-0000A0050000}"/>
    <cellStyle name="_M&amp;Q-Debt_WEP Results with sources and uses - June 10 - 3,4,5 Phase Analysis_Cost Inputs" xfId="1444" xr:uid="{00000000-0005-0000-0000-0000A1050000}"/>
    <cellStyle name="_M&amp;Q-Debt_WEP v98 (GT1) - ST Equity Last - 4 Phases - SubDebt" xfId="1445" xr:uid="{00000000-0005-0000-0000-0000A2050000}"/>
    <cellStyle name="_M&amp;Q-Debt_WEP v98 (GT1) - ST Equity Last - 4 Phases - SubDebt 2" xfId="1446" xr:uid="{00000000-0005-0000-0000-0000A3050000}"/>
    <cellStyle name="_M&amp;Q-Debt_WEP v98 (GT1) - ST Equity Last - 4 Phases - SubDebt 2_Cost Inputs" xfId="1447" xr:uid="{00000000-0005-0000-0000-0000A4050000}"/>
    <cellStyle name="_M&amp;Q-Debt_WEP v98 (GT1) - ST Equity Last - 4 Phases - SubDebt_Cost Inputs" xfId="1448" xr:uid="{00000000-0005-0000-0000-0000A5050000}"/>
    <cellStyle name="_Model - Indore - Khalghat 23 June 09 LHL" xfId="1449" xr:uid="{00000000-0005-0000-0000-0000A6050000}"/>
    <cellStyle name="_Model - Indore - Khalghat Sept 10 Nov 09v1" xfId="1450" xr:uid="{00000000-0005-0000-0000-0000A7050000}"/>
    <cellStyle name="_Model - Indore - Khalghat Sept 11 Nov 09" xfId="1451" xr:uid="{00000000-0005-0000-0000-0000A8050000}"/>
    <cellStyle name="_Model - Indore - Khalghat v14" xfId="1452" xr:uid="{00000000-0005-0000-0000-0000A9050000}"/>
    <cellStyle name="_Monthly Service Payments" xfId="1453" xr:uid="{00000000-0005-0000-0000-0000AA050000}"/>
    <cellStyle name="_Multiple" xfId="1454" xr:uid="{00000000-0005-0000-0000-0000AB050000}"/>
    <cellStyle name="_Multiple 2" xfId="1455" xr:uid="{00000000-0005-0000-0000-0000AC050000}"/>
    <cellStyle name="_Multiple 3" xfId="1456" xr:uid="{00000000-0005-0000-0000-0000AD050000}"/>
    <cellStyle name="_Multiple 4" xfId="1457" xr:uid="{00000000-0005-0000-0000-0000AE050000}"/>
    <cellStyle name="_Multiple 5" xfId="1458" xr:uid="{00000000-0005-0000-0000-0000AF050000}"/>
    <cellStyle name="_Multiple 6" xfId="1459" xr:uid="{00000000-0005-0000-0000-0000B0050000}"/>
    <cellStyle name="_Multiple 7" xfId="1460" xr:uid="{00000000-0005-0000-0000-0000B1050000}"/>
    <cellStyle name="_multiple of tea comparable companies" xfId="1461" xr:uid="{00000000-0005-0000-0000-0000B2050000}"/>
    <cellStyle name="_multiple of tea comparable companies 2" xfId="1462" xr:uid="{00000000-0005-0000-0000-0000B3050000}"/>
    <cellStyle name="_multiple of tea comparable companies 3" xfId="1463" xr:uid="{00000000-0005-0000-0000-0000B4050000}"/>
    <cellStyle name="_multiple of tea comparable companies 4" xfId="1464" xr:uid="{00000000-0005-0000-0000-0000B5050000}"/>
    <cellStyle name="_multiple of tea comparable companies 5" xfId="1465" xr:uid="{00000000-0005-0000-0000-0000B6050000}"/>
    <cellStyle name="_multiple of tea comparable companies 6" xfId="1466" xr:uid="{00000000-0005-0000-0000-0000B7050000}"/>
    <cellStyle name="_multiple of tea comparable companies 7" xfId="1467" xr:uid="{00000000-0005-0000-0000-0000B8050000}"/>
    <cellStyle name="_Multiple_Ariba profile" xfId="1468" xr:uid="{00000000-0005-0000-0000-0000B9050000}"/>
    <cellStyle name="_Multiple_AVP" xfId="1469" xr:uid="{00000000-0005-0000-0000-0000BA050000}"/>
    <cellStyle name="_Multiple_Book1" xfId="1470" xr:uid="{00000000-0005-0000-0000-0000BB050000}"/>
    <cellStyle name="_Multiple_Pterodactyl Returns Model (1-14-03)" xfId="1471" xr:uid="{00000000-0005-0000-0000-0000BC050000}"/>
    <cellStyle name="_MultipleSpace" xfId="1472" xr:uid="{00000000-0005-0000-0000-0000BD050000}"/>
    <cellStyle name="_MultipleSpace 2" xfId="1473" xr:uid="{00000000-0005-0000-0000-0000BE050000}"/>
    <cellStyle name="_MultipleSpace 3" xfId="1474" xr:uid="{00000000-0005-0000-0000-0000BF050000}"/>
    <cellStyle name="_MultipleSpace 4" xfId="1475" xr:uid="{00000000-0005-0000-0000-0000C0050000}"/>
    <cellStyle name="_MultipleSpace 5" xfId="1476" xr:uid="{00000000-0005-0000-0000-0000C1050000}"/>
    <cellStyle name="_MultipleSpace 6" xfId="1477" xr:uid="{00000000-0005-0000-0000-0000C2050000}"/>
    <cellStyle name="_MultipleSpace 7" xfId="1478" xr:uid="{00000000-0005-0000-0000-0000C3050000}"/>
    <cellStyle name="_MultipleSpace_Ariba profile" xfId="1479" xr:uid="{00000000-0005-0000-0000-0000C4050000}"/>
    <cellStyle name="_MultipleSpace_AVP" xfId="1480" xr:uid="{00000000-0005-0000-0000-0000C5050000}"/>
    <cellStyle name="_MultipleSpace_Book1" xfId="1481" xr:uid="{00000000-0005-0000-0000-0000C6050000}"/>
    <cellStyle name="_MultipleSpace_Pterodactyl Returns Model (1-14-03)" xfId="1482" xr:uid="{00000000-0005-0000-0000-0000C7050000}"/>
    <cellStyle name="_Multiples-Television latest" xfId="1483" xr:uid="{00000000-0005-0000-0000-0000C8050000}"/>
    <cellStyle name="_Multiples-Television latest_Infrastructure Companies" xfId="1484" xr:uid="{00000000-0005-0000-0000-0000C9050000}"/>
    <cellStyle name="_Multiples-Television latest_Valuation template - 1-5-09" xfId="1485" xr:uid="{00000000-0005-0000-0000-0000CA050000}"/>
    <cellStyle name="_New AHV v5 - JW Adjusted" xfId="1486" xr:uid="{00000000-0005-0000-0000-0000CB050000}"/>
    <cellStyle name="_NPA_RSL_07" xfId="1487" xr:uid="{00000000-0005-0000-0000-0000CC050000}"/>
    <cellStyle name="_NPA_RSL_07_Infrastructure Companies" xfId="1488" xr:uid="{00000000-0005-0000-0000-0000CD050000}"/>
    <cellStyle name="_NPA_RSL_07_RSL BS(Oct-10)-1" xfId="1489" xr:uid="{00000000-0005-0000-0000-0000CE050000}"/>
    <cellStyle name="_NPA_RSL_07_RSL BS(Oct-10)-1_Infrastructure Companies" xfId="1490" xr:uid="{00000000-0005-0000-0000-0000CF050000}"/>
    <cellStyle name="_NPA_RSL_07_RSL BS(Oct-10)-1_Project Hotel Valuation 6 June 2008 v1" xfId="1491" xr:uid="{00000000-0005-0000-0000-0000D0050000}"/>
    <cellStyle name="_NPA_RSL_07_RSL BS(Oct-10)-1_Project Hotel Valuation 6 June 2008 v1_Infrastructure Companies" xfId="1492" xr:uid="{00000000-0005-0000-0000-0000D1050000}"/>
    <cellStyle name="_NPA_RSL_07_RSL BS(Oct-10)-1_Project Hotel Valuation 6 June 2008 v1_Valuation template - 1-5-09" xfId="1493" xr:uid="{00000000-0005-0000-0000-0000D2050000}"/>
    <cellStyle name="_NPA_RSL_07_RSL BS(Oct-10)-1_Valuation template - 1-5-09" xfId="1494" xr:uid="{00000000-0005-0000-0000-0000D3050000}"/>
    <cellStyle name="_NPA_RSL_07_Valuation template - 1-5-09" xfId="1495" xr:uid="{00000000-0005-0000-0000-0000D4050000}"/>
    <cellStyle name="_NWAH Sample Summary Sheet" xfId="1496" xr:uid="{00000000-0005-0000-0000-0000D5050000}"/>
    <cellStyle name="_P&amp;L for valuation" xfId="1497" xr:uid="{00000000-0005-0000-0000-0000D6050000}"/>
    <cellStyle name="_palanpur valuation model" xfId="1498" xr:uid="{00000000-0005-0000-0000-0000D7050000}"/>
    <cellStyle name="_Percent" xfId="1499" xr:uid="{00000000-0005-0000-0000-0000D8050000}"/>
    <cellStyle name="_Percent 2" xfId="1500" xr:uid="{00000000-0005-0000-0000-0000D9050000}"/>
    <cellStyle name="_Percent 3" xfId="1501" xr:uid="{00000000-0005-0000-0000-0000DA050000}"/>
    <cellStyle name="_Percent 4" xfId="1502" xr:uid="{00000000-0005-0000-0000-0000DB050000}"/>
    <cellStyle name="_Percent 5" xfId="1503" xr:uid="{00000000-0005-0000-0000-0000DC050000}"/>
    <cellStyle name="_Percent 6" xfId="1504" xr:uid="{00000000-0005-0000-0000-0000DD050000}"/>
    <cellStyle name="_Percent 7" xfId="1505" xr:uid="{00000000-0005-0000-0000-0000DE050000}"/>
    <cellStyle name="_Percent_Ariba profile" xfId="1506" xr:uid="{00000000-0005-0000-0000-0000DF050000}"/>
    <cellStyle name="_Percent_AVP" xfId="1507" xr:uid="{00000000-0005-0000-0000-0000E0050000}"/>
    <cellStyle name="_Percent_Book1" xfId="1508" xr:uid="{00000000-0005-0000-0000-0000E1050000}"/>
    <cellStyle name="_Percent_Pterodactyl Returns Model (1-14-03)" xfId="1509" xr:uid="{00000000-0005-0000-0000-0000E2050000}"/>
    <cellStyle name="_PercentSpace" xfId="1510" xr:uid="{00000000-0005-0000-0000-0000E3050000}"/>
    <cellStyle name="_PercentSpace 2" xfId="1511" xr:uid="{00000000-0005-0000-0000-0000E4050000}"/>
    <cellStyle name="_PercentSpace 3" xfId="1512" xr:uid="{00000000-0005-0000-0000-0000E5050000}"/>
    <cellStyle name="_PercentSpace 4" xfId="1513" xr:uid="{00000000-0005-0000-0000-0000E6050000}"/>
    <cellStyle name="_PercentSpace 5" xfId="1514" xr:uid="{00000000-0005-0000-0000-0000E7050000}"/>
    <cellStyle name="_PercentSpace 6" xfId="1515" xr:uid="{00000000-0005-0000-0000-0000E8050000}"/>
    <cellStyle name="_PercentSpace 7" xfId="1516" xr:uid="{00000000-0005-0000-0000-0000E9050000}"/>
    <cellStyle name="_PercentSpace_Ariba profile" xfId="1517" xr:uid="{00000000-0005-0000-0000-0000EA050000}"/>
    <cellStyle name="_PercentSpace_AVP" xfId="1518" xr:uid="{00000000-0005-0000-0000-0000EB050000}"/>
    <cellStyle name="_PercentSpace_Book1" xfId="1519" xr:uid="{00000000-0005-0000-0000-0000EC050000}"/>
    <cellStyle name="_PercentSpace_Pterodactyl Returns Model (1-14-03)" xfId="1520" xr:uid="{00000000-0005-0000-0000-0000ED050000}"/>
    <cellStyle name="_PL AR - 31 Mar 09-RHI Clasil ( Mar 09)-year end" xfId="1521" xr:uid="{00000000-0005-0000-0000-0000EE050000}"/>
    <cellStyle name="_POSTOF_SH130_OyM_Costs_Interna_FULL REVS_00_LTS" xfId="1522" xr:uid="{00000000-0005-0000-0000-0000EF050000}"/>
    <cellStyle name="_POSTOF_SH130_OyM_Costs_Interna_FULL REVS_00_LTS 2" xfId="1523" xr:uid="{00000000-0005-0000-0000-0000F0050000}"/>
    <cellStyle name="_Project Cochin_8 sep 2005 (with Subdebt) FINAL FINAL" xfId="1524" xr:uid="{00000000-0005-0000-0000-0000F1050000}"/>
    <cellStyle name="_Project Cochin_8 sep 2005 (with Subdebt) FINAL FINAL 2" xfId="1525" xr:uid="{00000000-0005-0000-0000-0000F2050000}"/>
    <cellStyle name="_Project Cochin_8 sep 2005 (with Subdebt) FINAL FINAL 3" xfId="1526" xr:uid="{00000000-0005-0000-0000-0000F3050000}"/>
    <cellStyle name="_Project Cochin_8 sep 2005 (with Subdebt) FINAL FINAL 4" xfId="1527" xr:uid="{00000000-0005-0000-0000-0000F4050000}"/>
    <cellStyle name="_Project Cochin_8 sep 2005 (with Subdebt) FINAL FINAL 5" xfId="1528" xr:uid="{00000000-0005-0000-0000-0000F5050000}"/>
    <cellStyle name="_Project Cochin_8 sep 2005 (with Subdebt) FINAL FINAL 6" xfId="1529" xr:uid="{00000000-0005-0000-0000-0000F6050000}"/>
    <cellStyle name="_Project Cochin_8 sep 2005 (with Subdebt) FINAL FINAL 7" xfId="1530" xr:uid="{00000000-0005-0000-0000-0000F7050000}"/>
    <cellStyle name="_Project Cochin_8 sep 2005 (with Subdebt) FINAL FINAL_Agra - Bharatpur 270404" xfId="1531" xr:uid="{00000000-0005-0000-0000-0000F8050000}"/>
    <cellStyle name="_Project Cochin_8 sep 2005 (with Subdebt) FINAL FINAL_Copy of Model - Indore - Khalghat 23 June 09 LHL(LIL)v2" xfId="1532" xr:uid="{00000000-0005-0000-0000-0000F9050000}"/>
    <cellStyle name="_Project Cochin_8 sep 2005 (with Subdebt) FINAL FINAL_Model - Indore - Khalghat 23 June 09 LHL" xfId="1533" xr:uid="{00000000-0005-0000-0000-0000FA050000}"/>
    <cellStyle name="_Project Cochin_8 sep 2005 (with Subdebt) FINAL FINAL_Model - Indore - Khalghat Sept 10 Nov 09v1" xfId="1534" xr:uid="{00000000-0005-0000-0000-0000FB050000}"/>
    <cellStyle name="_Project Cochin_8 sep 2005 (with Subdebt) FINAL FINAL_Model - Indore - Khalghat Sept 11 Nov 09" xfId="1535" xr:uid="{00000000-0005-0000-0000-0000FC050000}"/>
    <cellStyle name="_Project Cochin_8 sep 2005 (with Subdebt) FINAL FINAL_Model - Indore - Khalghat v14" xfId="1536" xr:uid="{00000000-0005-0000-0000-0000FD050000}"/>
    <cellStyle name="_Project Cochin_8 sep 2005 (with Subdebt) FINAL FINAL_RA Sheet - Agra - Bharatpur" xfId="1537" xr:uid="{00000000-0005-0000-0000-0000FE050000}"/>
    <cellStyle name="_Project Cochin_8 sep 2005 (with Subdebt) FINAL FINAL_RA Sheet - Indore - Khalghat" xfId="1538" xr:uid="{00000000-0005-0000-0000-0000FF050000}"/>
    <cellStyle name="_Project Moon EntCo Model" xfId="1539" xr:uid="{00000000-0005-0000-0000-000000060000}"/>
    <cellStyle name="_projECTIONS  2008-july-revised" xfId="1540" xr:uid="{00000000-0005-0000-0000-000001060000}"/>
    <cellStyle name="_projECTIONS  2008-july-revised_Infrastructure Companies" xfId="1541" xr:uid="{00000000-0005-0000-0000-000002060000}"/>
    <cellStyle name="_projECTIONS  2008-july-revised_Valuation template - 1-5-09" xfId="1542" xr:uid="{00000000-0005-0000-0000-000003060000}"/>
    <cellStyle name="_projECTIONS  2008-july-revised2" xfId="1543" xr:uid="{00000000-0005-0000-0000-000004060000}"/>
    <cellStyle name="_projECTIONS  2008-july-revised2_Infrastructure Companies" xfId="1544" xr:uid="{00000000-0005-0000-0000-000005060000}"/>
    <cellStyle name="_projECTIONS  2008-july-revised2_Valuation template - 1-5-09" xfId="1545" xr:uid="{00000000-0005-0000-0000-000006060000}"/>
    <cellStyle name="_projECTIONS  2008-july-revised3" xfId="1546" xr:uid="{00000000-0005-0000-0000-000007060000}"/>
    <cellStyle name="_projECTIONS  2008-july-revised3_Infrastructure Companies" xfId="1547" xr:uid="{00000000-0005-0000-0000-000008060000}"/>
    <cellStyle name="_projECTIONS  2008-july-revised3_Valuation template - 1-5-09" xfId="1548" xr:uid="{00000000-0005-0000-0000-000009060000}"/>
    <cellStyle name="_Protostar ASSL-ASSL-Business Val Model-August 28" xfId="1549" xr:uid="{00000000-0005-0000-0000-00000A060000}"/>
    <cellStyle name="_Q_Accounts" xfId="1550" xr:uid="{00000000-0005-0000-0000-00000B060000}"/>
    <cellStyle name="_RA Sheet - Agra - Bharatpur" xfId="1551" xr:uid="{00000000-0005-0000-0000-00000C060000}"/>
    <cellStyle name="_RA Sheet - Indore - Khalghat" xfId="1552" xr:uid="{00000000-0005-0000-0000-00000D060000}"/>
    <cellStyle name="_Ratio Analysis - 11mar08" xfId="1553" xr:uid="{00000000-0005-0000-0000-00000E060000}"/>
    <cellStyle name="_Ratio Analysis - 11mar08_Agra - Bharatpur 270404" xfId="1554" xr:uid="{00000000-0005-0000-0000-00000F060000}"/>
    <cellStyle name="_Ratio Analysis - 11mar08_Copy of Model - Indore - Khalghat 23 June 09 LHL(LIL)v2" xfId="1555" xr:uid="{00000000-0005-0000-0000-000010060000}"/>
    <cellStyle name="_Ratio Analysis - 11mar08_Model - Indore - Khalghat 23 June 09 LHL" xfId="1556" xr:uid="{00000000-0005-0000-0000-000011060000}"/>
    <cellStyle name="_Ratio Analysis - 11mar08_Model - Indore - Khalghat Sept 10 Nov 09v1" xfId="1557" xr:uid="{00000000-0005-0000-0000-000012060000}"/>
    <cellStyle name="_Ratio Analysis - 11mar08_Model - Indore - Khalghat Sept 11 Nov 09" xfId="1558" xr:uid="{00000000-0005-0000-0000-000013060000}"/>
    <cellStyle name="_Ratio Analysis - 11mar08_Model - Indore - Khalghat v14" xfId="1559" xr:uid="{00000000-0005-0000-0000-000014060000}"/>
    <cellStyle name="_Ratio Analysis - 11mar08_RA Sheet - Agra - Bharatpur" xfId="1560" xr:uid="{00000000-0005-0000-0000-000015060000}"/>
    <cellStyle name="_Ratio Analysis - 11mar08_RA Sheet - Indore - Khalghat" xfId="1561" xr:uid="{00000000-0005-0000-0000-000016060000}"/>
    <cellStyle name="_Ratio analysis Engelhard 31 Jan 07" xfId="1562" xr:uid="{00000000-0005-0000-0000-000017060000}"/>
    <cellStyle name="_Ratio analysis- Sarda- 9Oct6" xfId="1563" xr:uid="{00000000-0005-0000-0000-000018060000}"/>
    <cellStyle name="_Ratio_analysis_J_J__22Jun07_final" xfId="1564" xr:uid="{00000000-0005-0000-0000-000019060000}"/>
    <cellStyle name="_Ratio_analysis_J_J__22Jun07_final 2" xfId="1565" xr:uid="{00000000-0005-0000-0000-00001A060000}"/>
    <cellStyle name="_Ratio_analysis_J_J__22Jun07_final 3" xfId="1566" xr:uid="{00000000-0005-0000-0000-00001B060000}"/>
    <cellStyle name="_Ratio_analysis_J_J__22Jun07_final 4" xfId="1567" xr:uid="{00000000-0005-0000-0000-00001C060000}"/>
    <cellStyle name="_Ratio_analysis_J_J__22Jun07_final 5" xfId="1568" xr:uid="{00000000-0005-0000-0000-00001D060000}"/>
    <cellStyle name="_Ratio_analysis_J_J__22Jun07_final 6" xfId="1569" xr:uid="{00000000-0005-0000-0000-00001E060000}"/>
    <cellStyle name="_Ratio_analysis_J_J__22Jun07_final 7" xfId="1570" xr:uid="{00000000-0005-0000-0000-00001F060000}"/>
    <cellStyle name="_Retail Group  August, 2007" xfId="1571" xr:uid="{00000000-0005-0000-0000-000020060000}"/>
    <cellStyle name="_Retail Group-August 08" xfId="1572" xr:uid="{00000000-0005-0000-0000-000021060000}"/>
    <cellStyle name="_Returns Model Template" xfId="1573" xr:uid="{00000000-0005-0000-0000-000022060000}"/>
    <cellStyle name="_Returns Model Template_Infrastructure Companies" xfId="1574" xr:uid="{00000000-0005-0000-0000-000023060000}"/>
    <cellStyle name="_Returns Model Template_Valuation template - 1-5-09" xfId="1575" xr:uid="{00000000-0005-0000-0000-000024060000}"/>
    <cellStyle name="_RIPL - AS ON DEC 2007 - V2" xfId="1576" xr:uid="{00000000-0005-0000-0000-000025060000}"/>
    <cellStyle name="_RIPL - AS ON DEC 2007 - V2_Infrastructure Companies" xfId="1577" xr:uid="{00000000-0005-0000-0000-000026060000}"/>
    <cellStyle name="_RIPL - AS ON DEC 2007 - V2_Valuation template - 1-5-09" xfId="1578" xr:uid="{00000000-0005-0000-0000-000027060000}"/>
    <cellStyle name="_Row1" xfId="1579" xr:uid="{00000000-0005-0000-0000-000028060000}"/>
    <cellStyle name="_Row2" xfId="1580" xr:uid="{00000000-0005-0000-0000-000029060000}"/>
    <cellStyle name="_Row3" xfId="1581" xr:uid="{00000000-0005-0000-0000-00002A060000}"/>
    <cellStyle name="_Row4" xfId="1582" xr:uid="{00000000-0005-0000-0000-00002B060000}"/>
    <cellStyle name="_Row5" xfId="1583" xr:uid="{00000000-0005-0000-0000-00002C060000}"/>
    <cellStyle name="_Row6" xfId="1584" xr:uid="{00000000-0005-0000-0000-00002D060000}"/>
    <cellStyle name="_Row7" xfId="1585" xr:uid="{00000000-0005-0000-0000-00002E060000}"/>
    <cellStyle name="_S&amp;P Proforma" xfId="1586" xr:uid="{00000000-0005-0000-0000-00002F060000}"/>
    <cellStyle name="_sayaji_proj1" xfId="1587" xr:uid="{00000000-0005-0000-0000-000030060000}"/>
    <cellStyle name="_sayaji_proj1 2" xfId="1588" xr:uid="{00000000-0005-0000-0000-000031060000}"/>
    <cellStyle name="_sayaji_proj1 3" xfId="1589" xr:uid="{00000000-0005-0000-0000-000032060000}"/>
    <cellStyle name="_sayaji_proj1 4" xfId="1590" xr:uid="{00000000-0005-0000-0000-000033060000}"/>
    <cellStyle name="_sayaji_proj1 5" xfId="1591" xr:uid="{00000000-0005-0000-0000-000034060000}"/>
    <cellStyle name="_sayaji_proj1 6" xfId="1592" xr:uid="{00000000-0005-0000-0000-000035060000}"/>
    <cellStyle name="_sayaji_proj1 7" xfId="1593" xr:uid="{00000000-0005-0000-0000-000036060000}"/>
    <cellStyle name="_sayaji_project" xfId="1594" xr:uid="{00000000-0005-0000-0000-000037060000}"/>
    <cellStyle name="_sayaji_project 2" xfId="1595" xr:uid="{00000000-0005-0000-0000-000038060000}"/>
    <cellStyle name="_sayaji_project 3" xfId="1596" xr:uid="{00000000-0005-0000-0000-000039060000}"/>
    <cellStyle name="_sayaji_project 4" xfId="1597" xr:uid="{00000000-0005-0000-0000-00003A060000}"/>
    <cellStyle name="_sayaji_project 5" xfId="1598" xr:uid="{00000000-0005-0000-0000-00003B060000}"/>
    <cellStyle name="_sayaji_project 6" xfId="1599" xr:uid="{00000000-0005-0000-0000-00003C060000}"/>
    <cellStyle name="_sayaji_project 7" xfId="1600" xr:uid="{00000000-0005-0000-0000-00003D060000}"/>
    <cellStyle name="_Schedules" xfId="1601" xr:uid="{00000000-0005-0000-0000-00003E060000}"/>
    <cellStyle name="_Schedules_Infrastructure Companies" xfId="1602" xr:uid="{00000000-0005-0000-0000-00003F060000}"/>
    <cellStyle name="_Schedules_Valuation template - 1-5-09" xfId="1603" xr:uid="{00000000-0005-0000-0000-000040060000}"/>
    <cellStyle name="_sept07 rohan" xfId="1604" xr:uid="{00000000-0005-0000-0000-000041060000}"/>
    <cellStyle name="_SEST - Financial Model V35" xfId="1605" xr:uid="{00000000-0005-0000-0000-000042060000}"/>
    <cellStyle name="_SITEL Projections" xfId="1606" xr:uid="{00000000-0005-0000-0000-000043060000}"/>
    <cellStyle name="_Smarte Carte Model - 7 Feb 2006 (final audit)" xfId="1607" xr:uid="{00000000-0005-0000-0000-000044060000}"/>
    <cellStyle name="_SP Construction Stress Scenario (2)" xfId="1608" xr:uid="{00000000-0005-0000-0000-000045060000}"/>
    <cellStyle name="_SP proforma template (2)" xfId="1609" xr:uid="{00000000-0005-0000-0000-000046060000}"/>
    <cellStyle name="_SubHeading" xfId="1610" xr:uid="{00000000-0005-0000-0000-000047060000}"/>
    <cellStyle name="_Table" xfId="1611" xr:uid="{00000000-0005-0000-0000-000048060000}"/>
    <cellStyle name="_TableHead" xfId="1612" xr:uid="{00000000-0005-0000-0000-000049060000}"/>
    <cellStyle name="_TableHeading" xfId="1613" xr:uid="{00000000-0005-0000-0000-00004A060000}"/>
    <cellStyle name="_TableRowBorder" xfId="1614" xr:uid="{00000000-0005-0000-0000-00004B060000}"/>
    <cellStyle name="_TableRowBorder 2" xfId="1615" xr:uid="{00000000-0005-0000-0000-00004C060000}"/>
    <cellStyle name="_TableRowBorder 3" xfId="1616" xr:uid="{00000000-0005-0000-0000-00004D060000}"/>
    <cellStyle name="_TableRowBorder 4" xfId="1617" xr:uid="{00000000-0005-0000-0000-00004E060000}"/>
    <cellStyle name="_TableRowBorder 5" xfId="1618" xr:uid="{00000000-0005-0000-0000-00004F060000}"/>
    <cellStyle name="_TableRowBorder 6" xfId="1619" xr:uid="{00000000-0005-0000-0000-000050060000}"/>
    <cellStyle name="_TableRowBorder 7" xfId="1620" xr:uid="{00000000-0005-0000-0000-000051060000}"/>
    <cellStyle name="_TableRowHead" xfId="1621" xr:uid="{00000000-0005-0000-0000-000052060000}"/>
    <cellStyle name="_TableRowHeading" xfId="1622" xr:uid="{00000000-0005-0000-0000-000053060000}"/>
    <cellStyle name="_TableSuperHead" xfId="1623" xr:uid="{00000000-0005-0000-0000-000054060000}"/>
    <cellStyle name="_TableSuperHeading" xfId="1624" xr:uid="{00000000-0005-0000-0000-000055060000}"/>
    <cellStyle name="_TableText" xfId="1625" xr:uid="{00000000-0005-0000-0000-000056060000}"/>
    <cellStyle name="_TAC financial model_finalv1" xfId="1626" xr:uid="{00000000-0005-0000-0000-000057060000}"/>
    <cellStyle name="_TAC financial model_finalv1 2" xfId="1627" xr:uid="{00000000-0005-0000-0000-000058060000}"/>
    <cellStyle name="_TAC financial model_finalv1 3" xfId="1628" xr:uid="{00000000-0005-0000-0000-000059060000}"/>
    <cellStyle name="_TAC financial model_finalv1 4" xfId="1629" xr:uid="{00000000-0005-0000-0000-00005A060000}"/>
    <cellStyle name="_TAC financial model_finalv1 5" xfId="1630" xr:uid="{00000000-0005-0000-0000-00005B060000}"/>
    <cellStyle name="_TAC financial model_finalv1 6" xfId="1631" xr:uid="{00000000-0005-0000-0000-00005C060000}"/>
    <cellStyle name="_TAC financial model_finalv1 7" xfId="1632" xr:uid="{00000000-0005-0000-0000-00005D060000}"/>
    <cellStyle name="_TAC financial model_finalv1_Infrastructure Companies" xfId="1633" xr:uid="{00000000-0005-0000-0000-00005E060000}"/>
    <cellStyle name="_TAC financial model_finalv1_L&amp;TIDPL - Road - Vadodara - Jun 3" xfId="1634" xr:uid="{00000000-0005-0000-0000-00005F060000}"/>
    <cellStyle name="_TAC financial model_finalv1_Valuation template - 1-5-09" xfId="1635" xr:uid="{00000000-0005-0000-0000-000060060000}"/>
    <cellStyle name="_Tax Audit Schedules 07-08" xfId="1636" xr:uid="{00000000-0005-0000-0000-000061060000}"/>
    <cellStyle name="_tax template" xfId="1637" xr:uid="{00000000-0005-0000-0000-000062060000}"/>
    <cellStyle name="_TBBOM(~2 (2)" xfId="1638" xr:uid="{00000000-0005-0000-0000-000063060000}"/>
    <cellStyle name="_TBBOM(~2 (2) 2" xfId="1639" xr:uid="{00000000-0005-0000-0000-000064060000}"/>
    <cellStyle name="_TBBOM(~2 (2) 3" xfId="1640" xr:uid="{00000000-0005-0000-0000-000065060000}"/>
    <cellStyle name="_TBBOM(~2 (2) 4" xfId="1641" xr:uid="{00000000-0005-0000-0000-000066060000}"/>
    <cellStyle name="_TBBOM(~2 (2) 5" xfId="1642" xr:uid="{00000000-0005-0000-0000-000067060000}"/>
    <cellStyle name="_TBBOM(~2 (2) 6" xfId="1643" xr:uid="{00000000-0005-0000-0000-000068060000}"/>
    <cellStyle name="_TBBOM(~2 (2) 7" xfId="1644" xr:uid="{00000000-0005-0000-0000-000069060000}"/>
    <cellStyle name="_TBBOM(~2 (2)_Infrastructure Companies" xfId="1645" xr:uid="{00000000-0005-0000-0000-00006A060000}"/>
    <cellStyle name="_TBBOM(~2 (2)_L&amp;TIDPL - Road - Vadodara - Jun 3" xfId="1646" xr:uid="{00000000-0005-0000-0000-00006B060000}"/>
    <cellStyle name="_TBBOM(~2 (2)_Valuation template - 1-5-09" xfId="1647" xr:uid="{00000000-0005-0000-0000-00006C060000}"/>
    <cellStyle name="_Tbc_03_2001final" xfId="1648" xr:uid="{00000000-0005-0000-0000-00006D060000}"/>
    <cellStyle name="_Tbc_03_2001final 2" xfId="1649" xr:uid="{00000000-0005-0000-0000-00006E060000}"/>
    <cellStyle name="_Tbc_03_2001final 3" xfId="1650" xr:uid="{00000000-0005-0000-0000-00006F060000}"/>
    <cellStyle name="_Tbc_03_2001final 4" xfId="1651" xr:uid="{00000000-0005-0000-0000-000070060000}"/>
    <cellStyle name="_Tbc_03_2001final 5" xfId="1652" xr:uid="{00000000-0005-0000-0000-000071060000}"/>
    <cellStyle name="_Tbc_03_2001final 6" xfId="1653" xr:uid="{00000000-0005-0000-0000-000072060000}"/>
    <cellStyle name="_Tbc_03_2001final 7" xfId="1654" xr:uid="{00000000-0005-0000-0000-000073060000}"/>
    <cellStyle name="_Tbc_03_2001final_Infrastructure Companies" xfId="1655" xr:uid="{00000000-0005-0000-0000-000074060000}"/>
    <cellStyle name="_Tbc_03_2001final_L&amp;TIDPL - Road - Vadodara - Jun 3" xfId="1656" xr:uid="{00000000-0005-0000-0000-000075060000}"/>
    <cellStyle name="_Tbc_03_2001final_Valuation template - 1-5-09" xfId="1657" xr:uid="{00000000-0005-0000-0000-000076060000}"/>
    <cellStyle name="_TCS Sitel Ratio analysis 9jan7" xfId="1658" xr:uid="{00000000-0005-0000-0000-000077060000}"/>
    <cellStyle name="_TCS Sitel Ratio analysis 9jan7_Infrastructure Companies" xfId="1659" xr:uid="{00000000-0005-0000-0000-000078060000}"/>
    <cellStyle name="_TCS Sitel Ratio analysis 9jan7_Valuation template - 1-5-09" xfId="1660" xr:uid="{00000000-0005-0000-0000-000079060000}"/>
    <cellStyle name="_UN_BLUE_OyM_Costs_Caso FF_05_LTS_transfer" xfId="1661" xr:uid="{00000000-0005-0000-0000-00007A060000}"/>
    <cellStyle name="_UN_BLUE_OyM_Costs_Caso FF_05_LTS_transfer 2" xfId="1662" xr:uid="{00000000-0005-0000-0000-00007B060000}"/>
    <cellStyle name="_Vadodara Bharuch-Valuation Models" xfId="1663" xr:uid="{00000000-0005-0000-0000-00007C060000}"/>
    <cellStyle name="_Vadodara Bharuch-Valuation Models 2" xfId="1664" xr:uid="{00000000-0005-0000-0000-00007D060000}"/>
    <cellStyle name="_Vadodara Bharuch-Valuation Models 3" xfId="1665" xr:uid="{00000000-0005-0000-0000-00007E060000}"/>
    <cellStyle name="_Vadodara Bharuch-Valuation Models 4" xfId="1666" xr:uid="{00000000-0005-0000-0000-00007F060000}"/>
    <cellStyle name="_Vadodara Bharuch-Valuation Models 5" xfId="1667" xr:uid="{00000000-0005-0000-0000-000080060000}"/>
    <cellStyle name="_Vadodara Bharuch-Valuation Models 6" xfId="1668" xr:uid="{00000000-0005-0000-0000-000081060000}"/>
    <cellStyle name="_Vadodara Bharuch-Valuation Models 7" xfId="1669" xr:uid="{00000000-0005-0000-0000-000082060000}"/>
    <cellStyle name="_Valuation model -CFS Sattava5_revised" xfId="1670" xr:uid="{00000000-0005-0000-0000-000083060000}"/>
    <cellStyle name="_Valuation template - 1-5-09" xfId="1671" xr:uid="{00000000-0005-0000-0000-000084060000}"/>
    <cellStyle name="_Worksheet in 35641" xfId="1672" xr:uid="{00000000-0005-0000-0000-000085060000}"/>
    <cellStyle name="_Worksheet in 35641.6 Depreciation Reco" xfId="1673" xr:uid="{00000000-0005-0000-0000-000086060000}"/>
    <cellStyle name="_Worksheet in 35641.6 Depreciation Reco_~5642633" xfId="1674" xr:uid="{00000000-0005-0000-0000-000087060000}"/>
    <cellStyle name="_Worksheet in 35641.6 Depreciation Reco_2231.2 Financials (In Mn)" xfId="1675" xr:uid="{00000000-0005-0000-0000-000088060000}"/>
    <cellStyle name="_Worksheet in 35641.6 Depreciation Reco_2231.2 Financials (In Mn)_~5642633" xfId="1676" xr:uid="{00000000-0005-0000-0000-000089060000}"/>
    <cellStyle name="_Worksheet in 35641.6 Depreciation Reco_2231.2 Financials (In Mn)_Plan 2011-12 ITNL" xfId="1677" xr:uid="{00000000-0005-0000-0000-00008A060000}"/>
    <cellStyle name="_Worksheet in 35641.6 Depreciation Reco_2231.2 Financials (In Mn)_Soft Close December 10 StandAlone Vaibhav" xfId="1678" xr:uid="{00000000-0005-0000-0000-00008B060000}"/>
    <cellStyle name="_Worksheet in 35641.6 Depreciation Reco_2231.2 Financials (In Mn)_Soft Close November 10 StandAlone Vaibhav" xfId="1679" xr:uid="{00000000-0005-0000-0000-00008C060000}"/>
    <cellStyle name="_Worksheet in 35641.6 Depreciation Reco_2231.2 Financials (In Mn)_Soft Close October '10 SPV1" xfId="1680" xr:uid="{00000000-0005-0000-0000-00008D060000}"/>
    <cellStyle name="_Worksheet in 35641.6 Depreciation Reco_2231.2 Financials (In Mn)_Soft Close October '10 SPV1_Soft Close December 10 StandAlone Vaibhav" xfId="1681" xr:uid="{00000000-0005-0000-0000-00008E060000}"/>
    <cellStyle name="_Worksheet in 35641.6 Depreciation Reco_2233 Financials" xfId="1682" xr:uid="{00000000-0005-0000-0000-00008F060000}"/>
    <cellStyle name="_Worksheet in 35641.6 Depreciation Reco_2233 Financials_~5642633" xfId="1683" xr:uid="{00000000-0005-0000-0000-000090060000}"/>
    <cellStyle name="_Worksheet in 35641.6 Depreciation Reco_2233 Financials_BSPL" xfId="1684" xr:uid="{00000000-0005-0000-0000-000091060000}"/>
    <cellStyle name="_Worksheet in 35641.6 Depreciation Reco_2233 Financials_CNTL Nov,11 (SCA)" xfId="1685" xr:uid="{00000000-0005-0000-0000-000092060000}"/>
    <cellStyle name="_Worksheet in 35641.6 Depreciation Reco_2233 Financials_Plan 2011-12 ITNL" xfId="1686" xr:uid="{00000000-0005-0000-0000-000093060000}"/>
    <cellStyle name="_Worksheet in 35641.6 Depreciation Reco_2233 Financials_Soft Close December 10 StandAlone Vaibhav" xfId="1687" xr:uid="{00000000-0005-0000-0000-000094060000}"/>
    <cellStyle name="_Worksheet in 35641.6 Depreciation Reco_2233 Financials_Soft Close November 10 StandAlone Vaibhav" xfId="1688" xr:uid="{00000000-0005-0000-0000-000095060000}"/>
    <cellStyle name="_Worksheet in 35641.6 Depreciation Reco_2233 Financials_Soft Close October '10 SPV1" xfId="1689" xr:uid="{00000000-0005-0000-0000-000096060000}"/>
    <cellStyle name="_Worksheet in 35641.6 Depreciation Reco_2233 Financials_Soft Close October '10 SPV1_Soft Close December 10 StandAlone Vaibhav" xfId="1690" xr:uid="{00000000-0005-0000-0000-000097060000}"/>
    <cellStyle name="_Worksheet in 35641.6 Depreciation Reco_2233 Financials_Tax Computation" xfId="1691" xr:uid="{00000000-0005-0000-0000-000098060000}"/>
    <cellStyle name="_Worksheet in 35641.6 Depreciation Reco_7300.2 All Tax Audit Annexures" xfId="1692" xr:uid="{00000000-0005-0000-0000-000099060000}"/>
    <cellStyle name="_Worksheet in 35641.6 Depreciation Reco_7300.2 All Tax Audit Annexures_Book1" xfId="1693" xr:uid="{00000000-0005-0000-0000-00009A060000}"/>
    <cellStyle name="_Worksheet in 35641.6 Depreciation Reco_7300.2 All Tax Audit Annexures_Book1_CNTL Nov,11 (SCA)" xfId="1694" xr:uid="{00000000-0005-0000-0000-00009B060000}"/>
    <cellStyle name="_Worksheet in 35641.6 Depreciation Reco_7300.2 All Tax Audit Annexures_CNTL Nov,11 (SCA)" xfId="1695" xr:uid="{00000000-0005-0000-0000-00009C060000}"/>
    <cellStyle name="_Worksheet in 35641.6 Depreciation Reco_BSPL" xfId="1696" xr:uid="{00000000-0005-0000-0000-00009D060000}"/>
    <cellStyle name="_Worksheet in 35641.6 Depreciation Reco_CNTL Nov,11 (SCA)" xfId="1697" xr:uid="{00000000-0005-0000-0000-00009E060000}"/>
    <cellStyle name="_Worksheet in 35641.6 Depreciation Reco_Console Top Sheets (Mum-Jaipur)-Sept-09" xfId="1698" xr:uid="{00000000-0005-0000-0000-00009F060000}"/>
    <cellStyle name="_Worksheet in 35641.6 Depreciation Reco_Console Top Sheets (Mum-Jaipur)-Sept-09_Book1" xfId="1699" xr:uid="{00000000-0005-0000-0000-0000A0060000}"/>
    <cellStyle name="_Worksheet in 35641.6 Depreciation Reco_Console Top Sheets (Mum-Jaipur)-Sept-09_Book1_CNTL Nov,11 (SCA)" xfId="1700" xr:uid="{00000000-0005-0000-0000-0000A1060000}"/>
    <cellStyle name="_Worksheet in 35641.6 Depreciation Reco_Console Top Sheets (Mum-Jaipur)-Sept-09_CNTL Nov,11 (SCA)" xfId="1701" xr:uid="{00000000-0005-0000-0000-0000A2060000}"/>
    <cellStyle name="_Worksheet in 35641.6 Depreciation Reco_FA - Register-(Sept-09)" xfId="1702" xr:uid="{00000000-0005-0000-0000-0000A3060000}"/>
    <cellStyle name="_Worksheet in 35641.6 Depreciation Reco_FA - Register-(Sept-09)_Book1" xfId="1703" xr:uid="{00000000-0005-0000-0000-0000A4060000}"/>
    <cellStyle name="_Worksheet in 35641.6 Depreciation Reco_FA - Register-(Sept-09)_Book1_CNTL Nov,11 (SCA)" xfId="1704" xr:uid="{00000000-0005-0000-0000-0000A5060000}"/>
    <cellStyle name="_Worksheet in 35641.6 Depreciation Reco_FA - Register-(Sept-09)_CNTL Nov,11 (SCA)" xfId="1705" xr:uid="{00000000-0005-0000-0000-0000A6060000}"/>
    <cellStyle name="_Worksheet in 35641.6 Depreciation Reco_Plan 2011-12 ITNL" xfId="1706" xr:uid="{00000000-0005-0000-0000-0000A7060000}"/>
    <cellStyle name="_Worksheet in 35641.6 Depreciation Reco_revenue summary budgeted-r" xfId="1707" xr:uid="{00000000-0005-0000-0000-0000A8060000}"/>
    <cellStyle name="_Worksheet in 35641.6 Depreciation Reco_Tax Computation" xfId="1708" xr:uid="{00000000-0005-0000-0000-0000A9060000}"/>
    <cellStyle name="_Worksheet in 35641_~5642633" xfId="1709" xr:uid="{00000000-0005-0000-0000-0000AA060000}"/>
    <cellStyle name="_Worksheet in 35641_2231.2 Financials (In Mn)" xfId="1710" xr:uid="{00000000-0005-0000-0000-0000AB060000}"/>
    <cellStyle name="_Worksheet in 35641_2231.2 Financials (In Mn)_~5642633" xfId="1711" xr:uid="{00000000-0005-0000-0000-0000AC060000}"/>
    <cellStyle name="_Worksheet in 35641_2231.2 Financials (In Mn)_Plan 2011-12 ITNL" xfId="1712" xr:uid="{00000000-0005-0000-0000-0000AD060000}"/>
    <cellStyle name="_Worksheet in 35641_2231.2 Financials (In Mn)_Soft Close December 10 StandAlone Vaibhav" xfId="1713" xr:uid="{00000000-0005-0000-0000-0000AE060000}"/>
    <cellStyle name="_Worksheet in 35641_2231.2 Financials (In Mn)_Soft Close November 10 StandAlone Vaibhav" xfId="1714" xr:uid="{00000000-0005-0000-0000-0000AF060000}"/>
    <cellStyle name="_Worksheet in 35641_2231.2 Financials (In Mn)_Soft Close October '10 SPV1" xfId="1715" xr:uid="{00000000-0005-0000-0000-0000B0060000}"/>
    <cellStyle name="_Worksheet in 35641_2231.2 Financials (In Mn)_Soft Close October '10 SPV1_Soft Close December 10 StandAlone Vaibhav" xfId="1716" xr:uid="{00000000-0005-0000-0000-0000B1060000}"/>
    <cellStyle name="_Worksheet in 35641_2233 Financials" xfId="1717" xr:uid="{00000000-0005-0000-0000-0000B2060000}"/>
    <cellStyle name="_Worksheet in 35641_2233 Financials_~5642633" xfId="1718" xr:uid="{00000000-0005-0000-0000-0000B3060000}"/>
    <cellStyle name="_Worksheet in 35641_2233 Financials_BSPL" xfId="1719" xr:uid="{00000000-0005-0000-0000-0000B4060000}"/>
    <cellStyle name="_Worksheet in 35641_2233 Financials_CNTL Nov,11 (SCA)" xfId="1720" xr:uid="{00000000-0005-0000-0000-0000B5060000}"/>
    <cellStyle name="_Worksheet in 35641_2233 Financials_Plan 2011-12 ITNL" xfId="1721" xr:uid="{00000000-0005-0000-0000-0000B6060000}"/>
    <cellStyle name="_Worksheet in 35641_2233 Financials_Soft Close December 10 StandAlone Vaibhav" xfId="1722" xr:uid="{00000000-0005-0000-0000-0000B7060000}"/>
    <cellStyle name="_Worksheet in 35641_2233 Financials_Soft Close November 10 StandAlone Vaibhav" xfId="1723" xr:uid="{00000000-0005-0000-0000-0000B8060000}"/>
    <cellStyle name="_Worksheet in 35641_2233 Financials_Soft Close October '10 SPV1" xfId="1724" xr:uid="{00000000-0005-0000-0000-0000B9060000}"/>
    <cellStyle name="_Worksheet in 35641_2233 Financials_Soft Close October '10 SPV1_Soft Close December 10 StandAlone Vaibhav" xfId="1725" xr:uid="{00000000-0005-0000-0000-0000BA060000}"/>
    <cellStyle name="_Worksheet in 35641_2233 Financials_Tax Computation" xfId="1726" xr:uid="{00000000-0005-0000-0000-0000BB060000}"/>
    <cellStyle name="_Worksheet in 35641_7300.2 All Tax Audit Annexures" xfId="1727" xr:uid="{00000000-0005-0000-0000-0000BC060000}"/>
    <cellStyle name="_Worksheet in 35641_7300.2 All Tax Audit Annexures_Book1" xfId="1728" xr:uid="{00000000-0005-0000-0000-0000BD060000}"/>
    <cellStyle name="_Worksheet in 35641_7300.2 All Tax Audit Annexures_Book1_CNTL Nov,11 (SCA)" xfId="1729" xr:uid="{00000000-0005-0000-0000-0000BE060000}"/>
    <cellStyle name="_Worksheet in 35641_7300.2 All Tax Audit Annexures_CNTL Nov,11 (SCA)" xfId="1730" xr:uid="{00000000-0005-0000-0000-0000BF060000}"/>
    <cellStyle name="_Worksheet in 35641_BSPL" xfId="1731" xr:uid="{00000000-0005-0000-0000-0000C0060000}"/>
    <cellStyle name="_Worksheet in 35641_CNTL Nov,11 (SCA)" xfId="1732" xr:uid="{00000000-0005-0000-0000-0000C1060000}"/>
    <cellStyle name="_Worksheet in 35641_Console Top Sheets (Mum-Jaipur)-Sept-09" xfId="1733" xr:uid="{00000000-0005-0000-0000-0000C2060000}"/>
    <cellStyle name="_Worksheet in 35641_Console Top Sheets (Mum-Jaipur)-Sept-09_Book1" xfId="1734" xr:uid="{00000000-0005-0000-0000-0000C3060000}"/>
    <cellStyle name="_Worksheet in 35641_Console Top Sheets (Mum-Jaipur)-Sept-09_Book1_CNTL Nov,11 (SCA)" xfId="1735" xr:uid="{00000000-0005-0000-0000-0000C4060000}"/>
    <cellStyle name="_Worksheet in 35641_Console Top Sheets (Mum-Jaipur)-Sept-09_CNTL Nov,11 (SCA)" xfId="1736" xr:uid="{00000000-0005-0000-0000-0000C5060000}"/>
    <cellStyle name="_Worksheet in 35641_FA - Register-(Sept-09)" xfId="1737" xr:uid="{00000000-0005-0000-0000-0000C6060000}"/>
    <cellStyle name="_Worksheet in 35641_FA - Register-(Sept-09)_Book1" xfId="1738" xr:uid="{00000000-0005-0000-0000-0000C7060000}"/>
    <cellStyle name="_Worksheet in 35641_FA - Register-(Sept-09)_Book1_CNTL Nov,11 (SCA)" xfId="1739" xr:uid="{00000000-0005-0000-0000-0000C8060000}"/>
    <cellStyle name="_Worksheet in 35641_FA - Register-(Sept-09)_CNTL Nov,11 (SCA)" xfId="1740" xr:uid="{00000000-0005-0000-0000-0000C9060000}"/>
    <cellStyle name="_Worksheet in 35641_Plan 2011-12 ITNL" xfId="1741" xr:uid="{00000000-0005-0000-0000-0000CA060000}"/>
    <cellStyle name="_Worksheet in 35641_revenue summary budgeted-r" xfId="1742" xr:uid="{00000000-0005-0000-0000-0000CB060000}"/>
    <cellStyle name="_Worksheet in 35641_Tax Computation" xfId="1743" xr:uid="{00000000-0005-0000-0000-0000CC060000}"/>
    <cellStyle name="_WUP model IDFC 15jun06" xfId="1744" xr:uid="{00000000-0005-0000-0000-0000CD060000}"/>
    <cellStyle name="_WUP model IDFC 15jun06_Agra - Bharatpur 270404" xfId="1745" xr:uid="{00000000-0005-0000-0000-0000CE060000}"/>
    <cellStyle name="_WUP model IDFC 15jun06_Copy of Model - Indore - Khalghat 23 June 09 LHL(LIL)v2" xfId="1746" xr:uid="{00000000-0005-0000-0000-0000CF060000}"/>
    <cellStyle name="_WUP model IDFC 15jun06_Model - Indore - Khalghat 23 June 09 LHL" xfId="1747" xr:uid="{00000000-0005-0000-0000-0000D0060000}"/>
    <cellStyle name="_WUP model IDFC 15jun06_Model - Indore - Khalghat Sept 10 Nov 09v1" xfId="1748" xr:uid="{00000000-0005-0000-0000-0000D1060000}"/>
    <cellStyle name="_WUP model IDFC 15jun06_Model - Indore - Khalghat Sept 11 Nov 09" xfId="1749" xr:uid="{00000000-0005-0000-0000-0000D2060000}"/>
    <cellStyle name="_WUP model IDFC 15jun06_Model - Indore - Khalghat v14" xfId="1750" xr:uid="{00000000-0005-0000-0000-0000D3060000}"/>
    <cellStyle name="_WUP model IDFC 15jun06_RA Sheet - Agra - Bharatpur" xfId="1751" xr:uid="{00000000-0005-0000-0000-0000D4060000}"/>
    <cellStyle name="_WUP model IDFC 15jun06_RA Sheet - Indore - Khalghat" xfId="1752" xr:uid="{00000000-0005-0000-0000-0000D5060000}"/>
    <cellStyle name="_현금흐름작성" xfId="1753" xr:uid="{00000000-0005-0000-0000-0000D6060000}"/>
    <cellStyle name="_현금흐름작성_Infrastructure Companies" xfId="1754" xr:uid="{00000000-0005-0000-0000-0000D7060000}"/>
    <cellStyle name="_현금흐름작성_Valuation template - 1-5-09" xfId="1755" xr:uid="{00000000-0005-0000-0000-0000D8060000}"/>
    <cellStyle name="¿­¾îº» ÇÏÀÌÆÛ¸µÅ©" xfId="1756" xr:uid="{00000000-0005-0000-0000-0000D9060000}"/>
    <cellStyle name="’Ê‰Ý [0.00]_laroux" xfId="1757" xr:uid="{00000000-0005-0000-0000-0000DA060000}"/>
    <cellStyle name="’Ê‰Ý_laroux" xfId="1758" xr:uid="{00000000-0005-0000-0000-0000DB060000}"/>
    <cellStyle name="+" xfId="1759" xr:uid="{00000000-0005-0000-0000-0000DC060000}"/>
    <cellStyle name="=C:\WINDOWS\SYSTEM32\COMMAND.COM" xfId="1760" xr:uid="{00000000-0005-0000-0000-0000DD060000}"/>
    <cellStyle name="=C:\WINNT\SYSTEM32\COMMAND.COM" xfId="1761" xr:uid="{00000000-0005-0000-0000-0000DE060000}"/>
    <cellStyle name="=C:\WINNT35\SYSTEM32\COMMAND.COM" xfId="1762" xr:uid="{00000000-0005-0000-0000-0000DF060000}"/>
    <cellStyle name="•W€_laroux" xfId="1763" xr:uid="{00000000-0005-0000-0000-0000E0060000}"/>
    <cellStyle name="\¦ÏÝÌnCp[N" xfId="1764" xr:uid="{00000000-0005-0000-0000-0000E1060000}"/>
    <cellStyle name="nCp[N" xfId="1765" xr:uid="{00000000-0005-0000-0000-0000E2060000}"/>
    <cellStyle name="W_2001.3" xfId="1766" xr:uid="{00000000-0005-0000-0000-0000E3060000}"/>
    <cellStyle name="0,0_x000d__x000a_NA_x000d__x000a_" xfId="1767" xr:uid="{00000000-0005-0000-0000-0000E4060000}"/>
    <cellStyle name="0000" xfId="1768" xr:uid="{00000000-0005-0000-0000-0000E5060000}"/>
    <cellStyle name="000000" xfId="1769" xr:uid="{00000000-0005-0000-0000-0000E6060000}"/>
    <cellStyle name="2 Percent" xfId="1770" xr:uid="{00000000-0005-0000-0000-0000E7060000}"/>
    <cellStyle name="20% - Accent1 2" xfId="1771" xr:uid="{00000000-0005-0000-0000-0000E8060000}"/>
    <cellStyle name="20% - Accent2 2" xfId="1772" xr:uid="{00000000-0005-0000-0000-0000E9060000}"/>
    <cellStyle name="20% - Accent3 2" xfId="1773" xr:uid="{00000000-0005-0000-0000-0000EA060000}"/>
    <cellStyle name="20% - Accent4 2" xfId="1774" xr:uid="{00000000-0005-0000-0000-0000EB060000}"/>
    <cellStyle name="20% - Accent5 2" xfId="1775" xr:uid="{00000000-0005-0000-0000-0000EC060000}"/>
    <cellStyle name="20% - Accent6 2" xfId="1776" xr:uid="{00000000-0005-0000-0000-0000ED060000}"/>
    <cellStyle name="20% - Ênfase1 2" xfId="1777" xr:uid="{00000000-0005-0000-0000-0000EE060000}"/>
    <cellStyle name="20% - Ênfase1 2 2" xfId="1778" xr:uid="{00000000-0005-0000-0000-0000EF060000}"/>
    <cellStyle name="20% - Ênfase1 3" xfId="1779" xr:uid="{00000000-0005-0000-0000-0000F0060000}"/>
    <cellStyle name="20% - Ênfase2 2" xfId="1780" xr:uid="{00000000-0005-0000-0000-0000F1060000}"/>
    <cellStyle name="20% - Ênfase2 2 2" xfId="1781" xr:uid="{00000000-0005-0000-0000-0000F2060000}"/>
    <cellStyle name="20% - Ênfase2 3" xfId="1782" xr:uid="{00000000-0005-0000-0000-0000F3060000}"/>
    <cellStyle name="20% - Ênfase3 2" xfId="1783" xr:uid="{00000000-0005-0000-0000-0000F4060000}"/>
    <cellStyle name="20% - Ênfase3 2 2" xfId="1784" xr:uid="{00000000-0005-0000-0000-0000F5060000}"/>
    <cellStyle name="20% - Ênfase3 3" xfId="1785" xr:uid="{00000000-0005-0000-0000-0000F6060000}"/>
    <cellStyle name="20% - Ênfase4 2" xfId="1786" xr:uid="{00000000-0005-0000-0000-0000F7060000}"/>
    <cellStyle name="20% - Ênfase4 2 2" xfId="1787" xr:uid="{00000000-0005-0000-0000-0000F8060000}"/>
    <cellStyle name="20% - Ênfase4 3" xfId="1788" xr:uid="{00000000-0005-0000-0000-0000F9060000}"/>
    <cellStyle name="20% - Ênfase5 2" xfId="1789" xr:uid="{00000000-0005-0000-0000-0000FA060000}"/>
    <cellStyle name="20% - Ênfase5 2 2" xfId="1790" xr:uid="{00000000-0005-0000-0000-0000FB060000}"/>
    <cellStyle name="20% - Ênfase5 3" xfId="1791" xr:uid="{00000000-0005-0000-0000-0000FC060000}"/>
    <cellStyle name="20% - Ênfase6 2" xfId="1792" xr:uid="{00000000-0005-0000-0000-0000FD060000}"/>
    <cellStyle name="20% - Ênfase6 2 2" xfId="1793" xr:uid="{00000000-0005-0000-0000-0000FE060000}"/>
    <cellStyle name="20% - Ênfase6 3" xfId="1794" xr:uid="{00000000-0005-0000-0000-0000FF060000}"/>
    <cellStyle name="20% - Énfasis1 2" xfId="1795" xr:uid="{00000000-0005-0000-0000-000000070000}"/>
    <cellStyle name="20% - Énfasis1 2 2" xfId="1796" xr:uid="{00000000-0005-0000-0000-000001070000}"/>
    <cellStyle name="20% - Énfasis1 2 2 2" xfId="1797" xr:uid="{00000000-0005-0000-0000-000002070000}"/>
    <cellStyle name="20% - Énfasis1 2 3" xfId="1798" xr:uid="{00000000-0005-0000-0000-000003070000}"/>
    <cellStyle name="20% - Énfasis1 2 3 2" xfId="1799" xr:uid="{00000000-0005-0000-0000-000004070000}"/>
    <cellStyle name="20% - Énfasis1 2 4" xfId="1800" xr:uid="{00000000-0005-0000-0000-000005070000}"/>
    <cellStyle name="20% - Énfasis1 3" xfId="1801" xr:uid="{00000000-0005-0000-0000-000006070000}"/>
    <cellStyle name="20% - Énfasis1 3 2" xfId="1802" xr:uid="{00000000-0005-0000-0000-000007070000}"/>
    <cellStyle name="20% - Énfasis1 3 2 2" xfId="1803" xr:uid="{00000000-0005-0000-0000-000008070000}"/>
    <cellStyle name="20% - Énfasis1 3 3" xfId="1804" xr:uid="{00000000-0005-0000-0000-000009070000}"/>
    <cellStyle name="20% - Énfasis2 2" xfId="1805" xr:uid="{00000000-0005-0000-0000-00000A070000}"/>
    <cellStyle name="20% - Énfasis2 2 2" xfId="1806" xr:uid="{00000000-0005-0000-0000-00000B070000}"/>
    <cellStyle name="20% - Énfasis2 2 2 2" xfId="1807" xr:uid="{00000000-0005-0000-0000-00000C070000}"/>
    <cellStyle name="20% - Énfasis2 2 3" xfId="1808" xr:uid="{00000000-0005-0000-0000-00000D070000}"/>
    <cellStyle name="20% - Énfasis2 2 3 2" xfId="1809" xr:uid="{00000000-0005-0000-0000-00000E070000}"/>
    <cellStyle name="20% - Énfasis2 2 4" xfId="1810" xr:uid="{00000000-0005-0000-0000-00000F070000}"/>
    <cellStyle name="20% - Énfasis2 3" xfId="1811" xr:uid="{00000000-0005-0000-0000-000010070000}"/>
    <cellStyle name="20% - Énfasis2 3 2" xfId="1812" xr:uid="{00000000-0005-0000-0000-000011070000}"/>
    <cellStyle name="20% - Énfasis2 3 2 2" xfId="1813" xr:uid="{00000000-0005-0000-0000-000012070000}"/>
    <cellStyle name="20% - Énfasis2 3 3" xfId="1814" xr:uid="{00000000-0005-0000-0000-000013070000}"/>
    <cellStyle name="20% - Énfasis3 2" xfId="1815" xr:uid="{00000000-0005-0000-0000-000014070000}"/>
    <cellStyle name="20% - Énfasis3 2 2" xfId="1816" xr:uid="{00000000-0005-0000-0000-000015070000}"/>
    <cellStyle name="20% - Énfasis3 2 2 2" xfId="1817" xr:uid="{00000000-0005-0000-0000-000016070000}"/>
    <cellStyle name="20% - Énfasis3 2 3" xfId="1818" xr:uid="{00000000-0005-0000-0000-000017070000}"/>
    <cellStyle name="20% - Énfasis3 2 3 2" xfId="1819" xr:uid="{00000000-0005-0000-0000-000018070000}"/>
    <cellStyle name="20% - Énfasis3 2 4" xfId="1820" xr:uid="{00000000-0005-0000-0000-000019070000}"/>
    <cellStyle name="20% - Énfasis3 3" xfId="1821" xr:uid="{00000000-0005-0000-0000-00001A070000}"/>
    <cellStyle name="20% - Énfasis3 3 2" xfId="1822" xr:uid="{00000000-0005-0000-0000-00001B070000}"/>
    <cellStyle name="20% - Énfasis3 3 2 2" xfId="1823" xr:uid="{00000000-0005-0000-0000-00001C070000}"/>
    <cellStyle name="20% - Énfasis3 3 3" xfId="1824" xr:uid="{00000000-0005-0000-0000-00001D070000}"/>
    <cellStyle name="20% - Énfasis4 2" xfId="1825" xr:uid="{00000000-0005-0000-0000-00001E070000}"/>
    <cellStyle name="20% - Énfasis4 2 2" xfId="1826" xr:uid="{00000000-0005-0000-0000-00001F070000}"/>
    <cellStyle name="20% - Énfasis4 2 2 2" xfId="1827" xr:uid="{00000000-0005-0000-0000-000020070000}"/>
    <cellStyle name="20% - Énfasis4 2 3" xfId="1828" xr:uid="{00000000-0005-0000-0000-000021070000}"/>
    <cellStyle name="20% - Énfasis4 2 3 2" xfId="1829" xr:uid="{00000000-0005-0000-0000-000022070000}"/>
    <cellStyle name="20% - Énfasis4 2 4" xfId="1830" xr:uid="{00000000-0005-0000-0000-000023070000}"/>
    <cellStyle name="20% - Énfasis4 3" xfId="1831" xr:uid="{00000000-0005-0000-0000-000024070000}"/>
    <cellStyle name="20% - Énfasis4 3 2" xfId="1832" xr:uid="{00000000-0005-0000-0000-000025070000}"/>
    <cellStyle name="20% - Énfasis4 3 2 2" xfId="1833" xr:uid="{00000000-0005-0000-0000-000026070000}"/>
    <cellStyle name="20% - Énfasis4 3 3" xfId="1834" xr:uid="{00000000-0005-0000-0000-000027070000}"/>
    <cellStyle name="20% - Énfasis5 2" xfId="1835" xr:uid="{00000000-0005-0000-0000-000028070000}"/>
    <cellStyle name="20% - Énfasis5 2 2" xfId="1836" xr:uid="{00000000-0005-0000-0000-000029070000}"/>
    <cellStyle name="20% - Énfasis5 2 2 2" xfId="1837" xr:uid="{00000000-0005-0000-0000-00002A070000}"/>
    <cellStyle name="20% - Énfasis5 2 3" xfId="1838" xr:uid="{00000000-0005-0000-0000-00002B070000}"/>
    <cellStyle name="20% - Énfasis5 2 3 2" xfId="1839" xr:uid="{00000000-0005-0000-0000-00002C070000}"/>
    <cellStyle name="20% - Énfasis5 3" xfId="1840" xr:uid="{00000000-0005-0000-0000-00002D070000}"/>
    <cellStyle name="20% - Énfasis5 3 2" xfId="1841" xr:uid="{00000000-0005-0000-0000-00002E070000}"/>
    <cellStyle name="20% - Énfasis5 3 2 2" xfId="1842" xr:uid="{00000000-0005-0000-0000-00002F070000}"/>
    <cellStyle name="20% - Énfasis5 3 3" xfId="1843" xr:uid="{00000000-0005-0000-0000-000030070000}"/>
    <cellStyle name="20% - Énfasis6 2" xfId="1844" xr:uid="{00000000-0005-0000-0000-000031070000}"/>
    <cellStyle name="20% - Énfasis6 2 2" xfId="1845" xr:uid="{00000000-0005-0000-0000-000032070000}"/>
    <cellStyle name="20% - Énfasis6 2 2 2" xfId="1846" xr:uid="{00000000-0005-0000-0000-000033070000}"/>
    <cellStyle name="20% - Énfasis6 2 3" xfId="1847" xr:uid="{00000000-0005-0000-0000-000034070000}"/>
    <cellStyle name="20% - Énfasis6 2 3 2" xfId="1848" xr:uid="{00000000-0005-0000-0000-000035070000}"/>
    <cellStyle name="20% - Énfasis6 3" xfId="1849" xr:uid="{00000000-0005-0000-0000-000036070000}"/>
    <cellStyle name="20% - Énfasis6 3 2" xfId="1850" xr:uid="{00000000-0005-0000-0000-000037070000}"/>
    <cellStyle name="20% - Énfasis6 3 2 2" xfId="1851" xr:uid="{00000000-0005-0000-0000-000038070000}"/>
    <cellStyle name="20% - Énfasis6 3 3" xfId="1852" xr:uid="{00000000-0005-0000-0000-000039070000}"/>
    <cellStyle name="3 Title Style 1" xfId="1853" xr:uid="{00000000-0005-0000-0000-00003A070000}"/>
    <cellStyle name="3 Title Style 1 2" xfId="1854" xr:uid="{00000000-0005-0000-0000-00003B070000}"/>
    <cellStyle name="40% - Accent1 2" xfId="1855" xr:uid="{00000000-0005-0000-0000-00003C070000}"/>
    <cellStyle name="40% - Accent2 2" xfId="1856" xr:uid="{00000000-0005-0000-0000-00003D070000}"/>
    <cellStyle name="40% - Accent3 2" xfId="1857" xr:uid="{00000000-0005-0000-0000-00003E070000}"/>
    <cellStyle name="40% - Accent4 2" xfId="1858" xr:uid="{00000000-0005-0000-0000-00003F070000}"/>
    <cellStyle name="40% - Accent5 2" xfId="1859" xr:uid="{00000000-0005-0000-0000-000040070000}"/>
    <cellStyle name="40% - Accent6 2" xfId="1860" xr:uid="{00000000-0005-0000-0000-000041070000}"/>
    <cellStyle name="40% - Ênfase1 2" xfId="1861" xr:uid="{00000000-0005-0000-0000-000042070000}"/>
    <cellStyle name="40% - Ênfase1 2 2" xfId="1862" xr:uid="{00000000-0005-0000-0000-000043070000}"/>
    <cellStyle name="40% - Ênfase1 3" xfId="1863" xr:uid="{00000000-0005-0000-0000-000044070000}"/>
    <cellStyle name="40% - Ênfase2 2" xfId="1864" xr:uid="{00000000-0005-0000-0000-000045070000}"/>
    <cellStyle name="40% - Ênfase2 2 2" xfId="1865" xr:uid="{00000000-0005-0000-0000-000046070000}"/>
    <cellStyle name="40% - Ênfase2 3" xfId="1866" xr:uid="{00000000-0005-0000-0000-000047070000}"/>
    <cellStyle name="40% - Ênfase3 2" xfId="1867" xr:uid="{00000000-0005-0000-0000-000048070000}"/>
    <cellStyle name="40% - Ênfase3 2 2" xfId="1868" xr:uid="{00000000-0005-0000-0000-000049070000}"/>
    <cellStyle name="40% - Ênfase3 3" xfId="1869" xr:uid="{00000000-0005-0000-0000-00004A070000}"/>
    <cellStyle name="40% - Ênfase4 2" xfId="1870" xr:uid="{00000000-0005-0000-0000-00004B070000}"/>
    <cellStyle name="40% - Ênfase4 2 2" xfId="1871" xr:uid="{00000000-0005-0000-0000-00004C070000}"/>
    <cellStyle name="40% - Ênfase4 3" xfId="1872" xr:uid="{00000000-0005-0000-0000-00004D070000}"/>
    <cellStyle name="40% - Ênfase5 2" xfId="1873" xr:uid="{00000000-0005-0000-0000-00004E070000}"/>
    <cellStyle name="40% - Ênfase5 2 2" xfId="1874" xr:uid="{00000000-0005-0000-0000-00004F070000}"/>
    <cellStyle name="40% - Ênfase5 3" xfId="1875" xr:uid="{00000000-0005-0000-0000-000050070000}"/>
    <cellStyle name="40% - Ênfase6 2" xfId="1876" xr:uid="{00000000-0005-0000-0000-000051070000}"/>
    <cellStyle name="40% - Ênfase6 2 2" xfId="1877" xr:uid="{00000000-0005-0000-0000-000052070000}"/>
    <cellStyle name="40% - Ênfase6 3" xfId="1878" xr:uid="{00000000-0005-0000-0000-000053070000}"/>
    <cellStyle name="40% - Énfasis1 2" xfId="1879" xr:uid="{00000000-0005-0000-0000-000054070000}"/>
    <cellStyle name="40% - Énfasis1 2 2" xfId="1880" xr:uid="{00000000-0005-0000-0000-000055070000}"/>
    <cellStyle name="40% - Énfasis1 2 2 2" xfId="1881" xr:uid="{00000000-0005-0000-0000-000056070000}"/>
    <cellStyle name="40% - Énfasis1 2 3" xfId="1882" xr:uid="{00000000-0005-0000-0000-000057070000}"/>
    <cellStyle name="40% - Énfasis1 2 3 2" xfId="1883" xr:uid="{00000000-0005-0000-0000-000058070000}"/>
    <cellStyle name="40% - Énfasis1 3" xfId="1884" xr:uid="{00000000-0005-0000-0000-000059070000}"/>
    <cellStyle name="40% - Énfasis1 3 2" xfId="1885" xr:uid="{00000000-0005-0000-0000-00005A070000}"/>
    <cellStyle name="40% - Énfasis1 3 2 2" xfId="1886" xr:uid="{00000000-0005-0000-0000-00005B070000}"/>
    <cellStyle name="40% - Énfasis1 3 3" xfId="1887" xr:uid="{00000000-0005-0000-0000-00005C070000}"/>
    <cellStyle name="40% - Énfasis2 2" xfId="1888" xr:uid="{00000000-0005-0000-0000-00005D070000}"/>
    <cellStyle name="40% - Énfasis2 2 2" xfId="1889" xr:uid="{00000000-0005-0000-0000-00005E070000}"/>
    <cellStyle name="40% - Énfasis2 2 2 2" xfId="1890" xr:uid="{00000000-0005-0000-0000-00005F070000}"/>
    <cellStyle name="40% - Énfasis2 2 3" xfId="1891" xr:uid="{00000000-0005-0000-0000-000060070000}"/>
    <cellStyle name="40% - Énfasis2 2 3 2" xfId="1892" xr:uid="{00000000-0005-0000-0000-000061070000}"/>
    <cellStyle name="40% - Énfasis2 3" xfId="1893" xr:uid="{00000000-0005-0000-0000-000062070000}"/>
    <cellStyle name="40% - Énfasis2 3 2" xfId="1894" xr:uid="{00000000-0005-0000-0000-000063070000}"/>
    <cellStyle name="40% - Énfasis2 3 2 2" xfId="1895" xr:uid="{00000000-0005-0000-0000-000064070000}"/>
    <cellStyle name="40% - Énfasis2 3 3" xfId="1896" xr:uid="{00000000-0005-0000-0000-000065070000}"/>
    <cellStyle name="40% - Énfasis3 2" xfId="1897" xr:uid="{00000000-0005-0000-0000-000066070000}"/>
    <cellStyle name="40% - Énfasis3 2 2" xfId="1898" xr:uid="{00000000-0005-0000-0000-000067070000}"/>
    <cellStyle name="40% - Énfasis3 2 2 2" xfId="1899" xr:uid="{00000000-0005-0000-0000-000068070000}"/>
    <cellStyle name="40% - Énfasis3 2 3" xfId="1900" xr:uid="{00000000-0005-0000-0000-000069070000}"/>
    <cellStyle name="40% - Énfasis3 2 3 2" xfId="1901" xr:uid="{00000000-0005-0000-0000-00006A070000}"/>
    <cellStyle name="40% - Énfasis3 2 4" xfId="1902" xr:uid="{00000000-0005-0000-0000-00006B070000}"/>
    <cellStyle name="40% - Énfasis3 3" xfId="1903" xr:uid="{00000000-0005-0000-0000-00006C070000}"/>
    <cellStyle name="40% - Énfasis3 3 2" xfId="1904" xr:uid="{00000000-0005-0000-0000-00006D070000}"/>
    <cellStyle name="40% - Énfasis3 3 2 2" xfId="1905" xr:uid="{00000000-0005-0000-0000-00006E070000}"/>
    <cellStyle name="40% - Énfasis3 3 3" xfId="1906" xr:uid="{00000000-0005-0000-0000-00006F070000}"/>
    <cellStyle name="40% - Énfasis4 2" xfId="1907" xr:uid="{00000000-0005-0000-0000-000070070000}"/>
    <cellStyle name="40% - Énfasis4 2 2" xfId="1908" xr:uid="{00000000-0005-0000-0000-000071070000}"/>
    <cellStyle name="40% - Énfasis4 2 2 2" xfId="1909" xr:uid="{00000000-0005-0000-0000-000072070000}"/>
    <cellStyle name="40% - Énfasis4 2 3" xfId="1910" xr:uid="{00000000-0005-0000-0000-000073070000}"/>
    <cellStyle name="40% - Énfasis4 2 3 2" xfId="1911" xr:uid="{00000000-0005-0000-0000-000074070000}"/>
    <cellStyle name="40% - Énfasis4 3" xfId="1912" xr:uid="{00000000-0005-0000-0000-000075070000}"/>
    <cellStyle name="40% - Énfasis4 3 2" xfId="1913" xr:uid="{00000000-0005-0000-0000-000076070000}"/>
    <cellStyle name="40% - Énfasis4 3 2 2" xfId="1914" xr:uid="{00000000-0005-0000-0000-000077070000}"/>
    <cellStyle name="40% - Énfasis4 3 3" xfId="1915" xr:uid="{00000000-0005-0000-0000-000078070000}"/>
    <cellStyle name="40% - Énfasis5 2" xfId="1916" xr:uid="{00000000-0005-0000-0000-000079070000}"/>
    <cellStyle name="40% - Énfasis5 2 2" xfId="1917" xr:uid="{00000000-0005-0000-0000-00007A070000}"/>
    <cellStyle name="40% - Énfasis5 2 2 2" xfId="1918" xr:uid="{00000000-0005-0000-0000-00007B070000}"/>
    <cellStyle name="40% - Énfasis5 2 3" xfId="1919" xr:uid="{00000000-0005-0000-0000-00007C070000}"/>
    <cellStyle name="40% - Énfasis5 2 3 2" xfId="1920" xr:uid="{00000000-0005-0000-0000-00007D070000}"/>
    <cellStyle name="40% - Énfasis5 3" xfId="1921" xr:uid="{00000000-0005-0000-0000-00007E070000}"/>
    <cellStyle name="40% - Énfasis5 3 2" xfId="1922" xr:uid="{00000000-0005-0000-0000-00007F070000}"/>
    <cellStyle name="40% - Énfasis5 3 2 2" xfId="1923" xr:uid="{00000000-0005-0000-0000-000080070000}"/>
    <cellStyle name="40% - Énfasis5 3 3" xfId="1924" xr:uid="{00000000-0005-0000-0000-000081070000}"/>
    <cellStyle name="40% - Énfasis6 2" xfId="1925" xr:uid="{00000000-0005-0000-0000-000082070000}"/>
    <cellStyle name="40% - Énfasis6 2 2" xfId="1926" xr:uid="{00000000-0005-0000-0000-000083070000}"/>
    <cellStyle name="40% - Énfasis6 2 2 2" xfId="1927" xr:uid="{00000000-0005-0000-0000-000084070000}"/>
    <cellStyle name="40% - Énfasis6 2 3" xfId="1928" xr:uid="{00000000-0005-0000-0000-000085070000}"/>
    <cellStyle name="40% - Énfasis6 2 3 2" xfId="1929" xr:uid="{00000000-0005-0000-0000-000086070000}"/>
    <cellStyle name="40% - Énfasis6 3" xfId="1930" xr:uid="{00000000-0005-0000-0000-000087070000}"/>
    <cellStyle name="40% - Énfasis6 3 2" xfId="1931" xr:uid="{00000000-0005-0000-0000-000088070000}"/>
    <cellStyle name="40% - Énfasis6 3 2 2" xfId="1932" xr:uid="{00000000-0005-0000-0000-000089070000}"/>
    <cellStyle name="40% - Énfasis6 3 3" xfId="1933" xr:uid="{00000000-0005-0000-0000-00008A070000}"/>
    <cellStyle name="60% - Énfasis1 2" xfId="1934" xr:uid="{00000000-0005-0000-0000-00008B070000}"/>
    <cellStyle name="60% - Énfasis1 2 2" xfId="1935" xr:uid="{00000000-0005-0000-0000-00008C070000}"/>
    <cellStyle name="60% - Énfasis1 2 3" xfId="1936" xr:uid="{00000000-0005-0000-0000-00008D070000}"/>
    <cellStyle name="60% - Énfasis1 3" xfId="1937" xr:uid="{00000000-0005-0000-0000-00008E070000}"/>
    <cellStyle name="60% - Énfasis1 3 2" xfId="1938" xr:uid="{00000000-0005-0000-0000-00008F070000}"/>
    <cellStyle name="60% - Énfasis2 2" xfId="1939" xr:uid="{00000000-0005-0000-0000-000090070000}"/>
    <cellStyle name="60% - Énfasis2 2 2" xfId="1940" xr:uid="{00000000-0005-0000-0000-000091070000}"/>
    <cellStyle name="60% - Énfasis2 2 3" xfId="1941" xr:uid="{00000000-0005-0000-0000-000092070000}"/>
    <cellStyle name="60% - Énfasis2 3" xfId="1942" xr:uid="{00000000-0005-0000-0000-000093070000}"/>
    <cellStyle name="60% - Énfasis2 3 2" xfId="1943" xr:uid="{00000000-0005-0000-0000-000094070000}"/>
    <cellStyle name="60% - Énfasis3 2" xfId="1944" xr:uid="{00000000-0005-0000-0000-000095070000}"/>
    <cellStyle name="60% - Énfasis3 2 2" xfId="1945" xr:uid="{00000000-0005-0000-0000-000096070000}"/>
    <cellStyle name="60% - Énfasis3 2 3" xfId="1946" xr:uid="{00000000-0005-0000-0000-000097070000}"/>
    <cellStyle name="60% - Énfasis3 2 4" xfId="1947" xr:uid="{00000000-0005-0000-0000-000098070000}"/>
    <cellStyle name="60% - Énfasis3 3" xfId="1948" xr:uid="{00000000-0005-0000-0000-000099070000}"/>
    <cellStyle name="60% - Énfasis3 3 2" xfId="1949" xr:uid="{00000000-0005-0000-0000-00009A070000}"/>
    <cellStyle name="60% - Énfasis4 2" xfId="1950" xr:uid="{00000000-0005-0000-0000-00009B070000}"/>
    <cellStyle name="60% - Énfasis4 2 2" xfId="1951" xr:uid="{00000000-0005-0000-0000-00009C070000}"/>
    <cellStyle name="60% - Énfasis4 2 3" xfId="1952" xr:uid="{00000000-0005-0000-0000-00009D070000}"/>
    <cellStyle name="60% - Énfasis4 2 4" xfId="1953" xr:uid="{00000000-0005-0000-0000-00009E070000}"/>
    <cellStyle name="60% - Énfasis4 3" xfId="1954" xr:uid="{00000000-0005-0000-0000-00009F070000}"/>
    <cellStyle name="60% - Énfasis4 3 2" xfId="1955" xr:uid="{00000000-0005-0000-0000-0000A0070000}"/>
    <cellStyle name="60% - Énfasis5 2" xfId="1956" xr:uid="{00000000-0005-0000-0000-0000A1070000}"/>
    <cellStyle name="60% - Énfasis5 2 2" xfId="1957" xr:uid="{00000000-0005-0000-0000-0000A2070000}"/>
    <cellStyle name="60% - Énfasis5 2 3" xfId="1958" xr:uid="{00000000-0005-0000-0000-0000A3070000}"/>
    <cellStyle name="60% - Énfasis5 3" xfId="1959" xr:uid="{00000000-0005-0000-0000-0000A4070000}"/>
    <cellStyle name="60% - Énfasis5 3 2" xfId="1960" xr:uid="{00000000-0005-0000-0000-0000A5070000}"/>
    <cellStyle name="60% - Énfasis6 2" xfId="1961" xr:uid="{00000000-0005-0000-0000-0000A6070000}"/>
    <cellStyle name="60% - Énfasis6 2 2" xfId="1962" xr:uid="{00000000-0005-0000-0000-0000A7070000}"/>
    <cellStyle name="60% - Énfasis6 2 3" xfId="1963" xr:uid="{00000000-0005-0000-0000-0000A8070000}"/>
    <cellStyle name="60% - Énfasis6 2 4" xfId="1964" xr:uid="{00000000-0005-0000-0000-0000A9070000}"/>
    <cellStyle name="60% - Énfasis6 3" xfId="1965" xr:uid="{00000000-0005-0000-0000-0000AA070000}"/>
    <cellStyle name="60% - Énfasis6 3 2" xfId="1966" xr:uid="{00000000-0005-0000-0000-0000AB070000}"/>
    <cellStyle name="A3 297 x 420 mm" xfId="1967" xr:uid="{00000000-0005-0000-0000-0000AC070000}"/>
    <cellStyle name="A3 297 x 420 mm 10" xfId="1968" xr:uid="{00000000-0005-0000-0000-0000AD070000}"/>
    <cellStyle name="A3 297 x 420 mm 11" xfId="1969" xr:uid="{00000000-0005-0000-0000-0000AE070000}"/>
    <cellStyle name="A3 297 x 420 mm 12" xfId="1970" xr:uid="{00000000-0005-0000-0000-0000AF070000}"/>
    <cellStyle name="A3 297 x 420 mm 13" xfId="1971" xr:uid="{00000000-0005-0000-0000-0000B0070000}"/>
    <cellStyle name="A3 297 x 420 mm 14" xfId="1972" xr:uid="{00000000-0005-0000-0000-0000B1070000}"/>
    <cellStyle name="A3 297 x 420 mm 15" xfId="1973" xr:uid="{00000000-0005-0000-0000-0000B2070000}"/>
    <cellStyle name="A3 297 x 420 mm 16" xfId="1974" xr:uid="{00000000-0005-0000-0000-0000B3070000}"/>
    <cellStyle name="A3 297 x 420 mm 17" xfId="1975" xr:uid="{00000000-0005-0000-0000-0000B4070000}"/>
    <cellStyle name="A3 297 x 420 mm 18" xfId="1976" xr:uid="{00000000-0005-0000-0000-0000B5070000}"/>
    <cellStyle name="A3 297 x 420 mm 19" xfId="1977" xr:uid="{00000000-0005-0000-0000-0000B6070000}"/>
    <cellStyle name="A3 297 x 420 mm 2" xfId="1978" xr:uid="{00000000-0005-0000-0000-0000B7070000}"/>
    <cellStyle name="A3 297 x 420 mm 2 2" xfId="1979" xr:uid="{00000000-0005-0000-0000-0000B8070000}"/>
    <cellStyle name="A3 297 x 420 mm 20" xfId="1980" xr:uid="{00000000-0005-0000-0000-0000B9070000}"/>
    <cellStyle name="A3 297 x 420 mm 21" xfId="1981" xr:uid="{00000000-0005-0000-0000-0000BA070000}"/>
    <cellStyle name="A3 297 x 420 mm 22" xfId="1982" xr:uid="{00000000-0005-0000-0000-0000BB070000}"/>
    <cellStyle name="A3 297 x 420 mm 23" xfId="1983" xr:uid="{00000000-0005-0000-0000-0000BC070000}"/>
    <cellStyle name="A3 297 x 420 mm 24" xfId="1984" xr:uid="{00000000-0005-0000-0000-0000BD070000}"/>
    <cellStyle name="A3 297 x 420 mm 25" xfId="1985" xr:uid="{00000000-0005-0000-0000-0000BE070000}"/>
    <cellStyle name="A3 297 x 420 mm 26" xfId="1986" xr:uid="{00000000-0005-0000-0000-0000BF070000}"/>
    <cellStyle name="A3 297 x 420 mm 27" xfId="1987" xr:uid="{00000000-0005-0000-0000-0000C0070000}"/>
    <cellStyle name="A3 297 x 420 mm 28" xfId="1988" xr:uid="{00000000-0005-0000-0000-0000C1070000}"/>
    <cellStyle name="A3 297 x 420 mm 29" xfId="1989" xr:uid="{00000000-0005-0000-0000-0000C2070000}"/>
    <cellStyle name="A3 297 x 420 mm 3" xfId="1990" xr:uid="{00000000-0005-0000-0000-0000C3070000}"/>
    <cellStyle name="A3 297 x 420 mm 30" xfId="1991" xr:uid="{00000000-0005-0000-0000-0000C4070000}"/>
    <cellStyle name="A3 297 x 420 mm 31" xfId="1992" xr:uid="{00000000-0005-0000-0000-0000C5070000}"/>
    <cellStyle name="A3 297 x 420 mm 32" xfId="1993" xr:uid="{00000000-0005-0000-0000-0000C6070000}"/>
    <cellStyle name="A3 297 x 420 mm 33" xfId="1994" xr:uid="{00000000-0005-0000-0000-0000C7070000}"/>
    <cellStyle name="A3 297 x 420 mm 34" xfId="1995" xr:uid="{00000000-0005-0000-0000-0000C8070000}"/>
    <cellStyle name="A3 297 x 420 mm 35" xfId="1996" xr:uid="{00000000-0005-0000-0000-0000C9070000}"/>
    <cellStyle name="A3 297 x 420 mm 36" xfId="1997" xr:uid="{00000000-0005-0000-0000-0000CA070000}"/>
    <cellStyle name="A3 297 x 420 mm 37" xfId="1998" xr:uid="{00000000-0005-0000-0000-0000CB070000}"/>
    <cellStyle name="A3 297 x 420 mm 38" xfId="1999" xr:uid="{00000000-0005-0000-0000-0000CC070000}"/>
    <cellStyle name="A3 297 x 420 mm 39" xfId="2000" xr:uid="{00000000-0005-0000-0000-0000CD070000}"/>
    <cellStyle name="A3 297 x 420 mm 4" xfId="2001" xr:uid="{00000000-0005-0000-0000-0000CE070000}"/>
    <cellStyle name="A3 297 x 420 mm 40" xfId="2002" xr:uid="{00000000-0005-0000-0000-0000CF070000}"/>
    <cellStyle name="A3 297 x 420 mm 41" xfId="2003" xr:uid="{00000000-0005-0000-0000-0000D0070000}"/>
    <cellStyle name="A3 297 x 420 mm 42" xfId="2004" xr:uid="{00000000-0005-0000-0000-0000D1070000}"/>
    <cellStyle name="A3 297 x 420 mm 43" xfId="2005" xr:uid="{00000000-0005-0000-0000-0000D2070000}"/>
    <cellStyle name="A3 297 x 420 mm 44" xfId="2006" xr:uid="{00000000-0005-0000-0000-0000D3070000}"/>
    <cellStyle name="A3 297 x 420 mm 45" xfId="2007" xr:uid="{00000000-0005-0000-0000-0000D4070000}"/>
    <cellStyle name="A3 297 x 420 mm 46" xfId="2008" xr:uid="{00000000-0005-0000-0000-0000D5070000}"/>
    <cellStyle name="A3 297 x 420 mm 47" xfId="2009" xr:uid="{00000000-0005-0000-0000-0000D6070000}"/>
    <cellStyle name="A3 297 x 420 mm 48" xfId="2010" xr:uid="{00000000-0005-0000-0000-0000D7070000}"/>
    <cellStyle name="A3 297 x 420 mm 5" xfId="2011" xr:uid="{00000000-0005-0000-0000-0000D8070000}"/>
    <cellStyle name="A3 297 x 420 mm 6" xfId="2012" xr:uid="{00000000-0005-0000-0000-0000D9070000}"/>
    <cellStyle name="A3 297 x 420 mm 7" xfId="2013" xr:uid="{00000000-0005-0000-0000-0000DA070000}"/>
    <cellStyle name="A3 297 x 420 mm 8" xfId="2014" xr:uid="{00000000-0005-0000-0000-0000DB070000}"/>
    <cellStyle name="A3 297 x 420 mm 9" xfId="2015" xr:uid="{00000000-0005-0000-0000-0000DC070000}"/>
    <cellStyle name="Act_%1" xfId="2016" xr:uid="{00000000-0005-0000-0000-0000DD070000}"/>
    <cellStyle name="Actual" xfId="2017" xr:uid="{00000000-0005-0000-0000-0000DE070000}"/>
    <cellStyle name="Año" xfId="2018" xr:uid="{00000000-0005-0000-0000-0000DF070000}"/>
    <cellStyle name="apresent" xfId="2019" xr:uid="{00000000-0005-0000-0000-0000E0070000}"/>
    <cellStyle name="apresent 2" xfId="2020" xr:uid="{00000000-0005-0000-0000-0000E1070000}"/>
    <cellStyle name="apresent 3" xfId="2021" xr:uid="{00000000-0005-0000-0000-0000E2070000}"/>
    <cellStyle name="apresent 4" xfId="2022" xr:uid="{00000000-0005-0000-0000-0000E3070000}"/>
    <cellStyle name="apresent 5" xfId="2023" xr:uid="{00000000-0005-0000-0000-0000E4070000}"/>
    <cellStyle name="Assumption Background" xfId="2024" xr:uid="{00000000-0005-0000-0000-0000E5070000}"/>
    <cellStyle name="Assumption Date Right" xfId="2025" xr:uid="{00000000-0005-0000-0000-0000E6070000}"/>
    <cellStyle name="Assumption Date Right 10" xfId="2026" xr:uid="{00000000-0005-0000-0000-0000E7070000}"/>
    <cellStyle name="Assumption Date Right 11" xfId="2027" xr:uid="{00000000-0005-0000-0000-0000E8070000}"/>
    <cellStyle name="Assumption Date Right 12" xfId="2028" xr:uid="{00000000-0005-0000-0000-0000E9070000}"/>
    <cellStyle name="Assumption Date Right 13" xfId="2029" xr:uid="{00000000-0005-0000-0000-0000EA070000}"/>
    <cellStyle name="Assumption Date Right 2" xfId="2030" xr:uid="{00000000-0005-0000-0000-0000EB070000}"/>
    <cellStyle name="Assumption Date Right 3" xfId="2031" xr:uid="{00000000-0005-0000-0000-0000EC070000}"/>
    <cellStyle name="Assumption Date Right 4" xfId="2032" xr:uid="{00000000-0005-0000-0000-0000ED070000}"/>
    <cellStyle name="Assumption Date Right 5" xfId="2033" xr:uid="{00000000-0005-0000-0000-0000EE070000}"/>
    <cellStyle name="Assumption Date Right 6" xfId="2034" xr:uid="{00000000-0005-0000-0000-0000EF070000}"/>
    <cellStyle name="Assumption Date Right 7" xfId="2035" xr:uid="{00000000-0005-0000-0000-0000F0070000}"/>
    <cellStyle name="Assumption Date Right 8" xfId="2036" xr:uid="{00000000-0005-0000-0000-0000F1070000}"/>
    <cellStyle name="Assumption Date Right 9" xfId="2037" xr:uid="{00000000-0005-0000-0000-0000F2070000}"/>
    <cellStyle name="Assumption Number Right" xfId="2038" xr:uid="{00000000-0005-0000-0000-0000F3070000}"/>
    <cellStyle name="Assumption Number Right 10" xfId="2039" xr:uid="{00000000-0005-0000-0000-0000F4070000}"/>
    <cellStyle name="Assumption Number Right 11" xfId="2040" xr:uid="{00000000-0005-0000-0000-0000F5070000}"/>
    <cellStyle name="Assumption Number Right 12" xfId="2041" xr:uid="{00000000-0005-0000-0000-0000F6070000}"/>
    <cellStyle name="Assumption Number Right 13" xfId="2042" xr:uid="{00000000-0005-0000-0000-0000F7070000}"/>
    <cellStyle name="Assumption Number Right 2" xfId="2043" xr:uid="{00000000-0005-0000-0000-0000F8070000}"/>
    <cellStyle name="Assumption Number Right 3" xfId="2044" xr:uid="{00000000-0005-0000-0000-0000F9070000}"/>
    <cellStyle name="Assumption Number Right 4" xfId="2045" xr:uid="{00000000-0005-0000-0000-0000FA070000}"/>
    <cellStyle name="Assumption Number Right 5" xfId="2046" xr:uid="{00000000-0005-0000-0000-0000FB070000}"/>
    <cellStyle name="Assumption Number Right 6" xfId="2047" xr:uid="{00000000-0005-0000-0000-0000FC070000}"/>
    <cellStyle name="Assumption Number Right 7" xfId="2048" xr:uid="{00000000-0005-0000-0000-0000FD070000}"/>
    <cellStyle name="Assumption Number Right 8" xfId="2049" xr:uid="{00000000-0005-0000-0000-0000FE070000}"/>
    <cellStyle name="Assumption Number Right 9" xfId="2050" xr:uid="{00000000-0005-0000-0000-0000FF070000}"/>
    <cellStyle name="Assumption Percentage Right" xfId="2051" xr:uid="{00000000-0005-0000-0000-000000080000}"/>
    <cellStyle name="Assumption Percentage Right 10" xfId="2052" xr:uid="{00000000-0005-0000-0000-000001080000}"/>
    <cellStyle name="Assumption Percentage Right 11" xfId="2053" xr:uid="{00000000-0005-0000-0000-000002080000}"/>
    <cellStyle name="Assumption Percentage Right 12" xfId="2054" xr:uid="{00000000-0005-0000-0000-000003080000}"/>
    <cellStyle name="Assumption Percentage Right 13" xfId="2055" xr:uid="{00000000-0005-0000-0000-000004080000}"/>
    <cellStyle name="Assumption Percentage Right 2" xfId="2056" xr:uid="{00000000-0005-0000-0000-000005080000}"/>
    <cellStyle name="Assumption Percentage Right 3" xfId="2057" xr:uid="{00000000-0005-0000-0000-000006080000}"/>
    <cellStyle name="Assumption Percentage Right 4" xfId="2058" xr:uid="{00000000-0005-0000-0000-000007080000}"/>
    <cellStyle name="Assumption Percentage Right 5" xfId="2059" xr:uid="{00000000-0005-0000-0000-000008080000}"/>
    <cellStyle name="Assumption Percentage Right 6" xfId="2060" xr:uid="{00000000-0005-0000-0000-000009080000}"/>
    <cellStyle name="Assumption Percentage Right 7" xfId="2061" xr:uid="{00000000-0005-0000-0000-00000A080000}"/>
    <cellStyle name="Assumption Percentage Right 8" xfId="2062" xr:uid="{00000000-0005-0000-0000-00000B080000}"/>
    <cellStyle name="Assumption Percentage Right 9" xfId="2063" xr:uid="{00000000-0005-0000-0000-00000C080000}"/>
    <cellStyle name="Assumption Years Right" xfId="2064" xr:uid="{00000000-0005-0000-0000-00000D080000}"/>
    <cellStyle name="Assumption Years Right 10" xfId="2065" xr:uid="{00000000-0005-0000-0000-00000E080000}"/>
    <cellStyle name="Assumption Years Right 11" xfId="2066" xr:uid="{00000000-0005-0000-0000-00000F080000}"/>
    <cellStyle name="Assumption Years Right 12" xfId="2067" xr:uid="{00000000-0005-0000-0000-000010080000}"/>
    <cellStyle name="Assumption Years Right 13" xfId="2068" xr:uid="{00000000-0005-0000-0000-000011080000}"/>
    <cellStyle name="Assumption Years Right 2" xfId="2069" xr:uid="{00000000-0005-0000-0000-000012080000}"/>
    <cellStyle name="Assumption Years Right 3" xfId="2070" xr:uid="{00000000-0005-0000-0000-000013080000}"/>
    <cellStyle name="Assumption Years Right 4" xfId="2071" xr:uid="{00000000-0005-0000-0000-000014080000}"/>
    <cellStyle name="Assumption Years Right 5" xfId="2072" xr:uid="{00000000-0005-0000-0000-000015080000}"/>
    <cellStyle name="Assumption Years Right 6" xfId="2073" xr:uid="{00000000-0005-0000-0000-000016080000}"/>
    <cellStyle name="Assumption Years Right 7" xfId="2074" xr:uid="{00000000-0005-0000-0000-000017080000}"/>
    <cellStyle name="Assumption Years Right 8" xfId="2075" xr:uid="{00000000-0005-0000-0000-000018080000}"/>
    <cellStyle name="Assumption Years Right 9" xfId="2076" xr:uid="{00000000-0005-0000-0000-000019080000}"/>
    <cellStyle name="Assumption YesNo Right" xfId="2077" xr:uid="{00000000-0005-0000-0000-00001A080000}"/>
    <cellStyle name="Assumption YesNo Right 10" xfId="2078" xr:uid="{00000000-0005-0000-0000-00001B080000}"/>
    <cellStyle name="Assumption YesNo Right 11" xfId="2079" xr:uid="{00000000-0005-0000-0000-00001C080000}"/>
    <cellStyle name="Assumption YesNo Right 12" xfId="2080" xr:uid="{00000000-0005-0000-0000-00001D080000}"/>
    <cellStyle name="Assumption YesNo Right 13" xfId="2081" xr:uid="{00000000-0005-0000-0000-00001E080000}"/>
    <cellStyle name="Assumption YesNo Right 2" xfId="2082" xr:uid="{00000000-0005-0000-0000-00001F080000}"/>
    <cellStyle name="Assumption YesNo Right 3" xfId="2083" xr:uid="{00000000-0005-0000-0000-000020080000}"/>
    <cellStyle name="Assumption YesNo Right 4" xfId="2084" xr:uid="{00000000-0005-0000-0000-000021080000}"/>
    <cellStyle name="Assumption YesNo Right 5" xfId="2085" xr:uid="{00000000-0005-0000-0000-000022080000}"/>
    <cellStyle name="Assumption YesNo Right 6" xfId="2086" xr:uid="{00000000-0005-0000-0000-000023080000}"/>
    <cellStyle name="Assumption YesNo Right 7" xfId="2087" xr:uid="{00000000-0005-0000-0000-000024080000}"/>
    <cellStyle name="Assumption YesNo Right 8" xfId="2088" xr:uid="{00000000-0005-0000-0000-000025080000}"/>
    <cellStyle name="Assumption YesNo Right 9" xfId="2089" xr:uid="{00000000-0005-0000-0000-000026080000}"/>
    <cellStyle name="_x000f__x0006_B" xfId="2090" xr:uid="{00000000-0005-0000-0000-000027080000}"/>
    <cellStyle name="b0let" xfId="2091" xr:uid="{00000000-0005-0000-0000-000028080000}"/>
    <cellStyle name="BB-Input" xfId="2092" xr:uid="{00000000-0005-0000-0000-000029080000}"/>
    <cellStyle name="Black" xfId="2093" xr:uid="{00000000-0005-0000-0000-00002A080000}"/>
    <cellStyle name="Black 2" xfId="2094" xr:uid="{00000000-0005-0000-0000-00002B080000}"/>
    <cellStyle name="Black 3" xfId="2095" xr:uid="{00000000-0005-0000-0000-00002C080000}"/>
    <cellStyle name="Black 4" xfId="2096" xr:uid="{00000000-0005-0000-0000-00002D080000}"/>
    <cellStyle name="Black 5" xfId="2097" xr:uid="{00000000-0005-0000-0000-00002E080000}"/>
    <cellStyle name="Black 6" xfId="2098" xr:uid="{00000000-0005-0000-0000-00002F080000}"/>
    <cellStyle name="blank" xfId="2099" xr:uid="{00000000-0005-0000-0000-000030080000}"/>
    <cellStyle name="Blue" xfId="2100" xr:uid="{00000000-0005-0000-0000-000031080000}"/>
    <cellStyle name="Blue 2" xfId="2101" xr:uid="{00000000-0005-0000-0000-000032080000}"/>
    <cellStyle name="Body" xfId="2102" xr:uid="{00000000-0005-0000-0000-000033080000}"/>
    <cellStyle name="Bol-Data" xfId="2103" xr:uid="{00000000-0005-0000-0000-000034080000}"/>
    <cellStyle name="bolet" xfId="2104" xr:uid="{00000000-0005-0000-0000-000035080000}"/>
    <cellStyle name="Boletim" xfId="2105" xr:uid="{00000000-0005-0000-0000-000036080000}"/>
    <cellStyle name="Bom" xfId="2106" xr:uid="{00000000-0005-0000-0000-000037080000}"/>
    <cellStyle name="Bom 2" xfId="2107" xr:uid="{00000000-0005-0000-0000-000038080000}"/>
    <cellStyle name="Border" xfId="2108" xr:uid="{00000000-0005-0000-0000-000039080000}"/>
    <cellStyle name="Border 10" xfId="2109" xr:uid="{00000000-0005-0000-0000-00003A080000}"/>
    <cellStyle name="Border 11" xfId="2110" xr:uid="{00000000-0005-0000-0000-00003B080000}"/>
    <cellStyle name="Border 12" xfId="2111" xr:uid="{00000000-0005-0000-0000-00003C080000}"/>
    <cellStyle name="Border 2" xfId="2112" xr:uid="{00000000-0005-0000-0000-00003D080000}"/>
    <cellStyle name="Border 3" xfId="2113" xr:uid="{00000000-0005-0000-0000-00003E080000}"/>
    <cellStyle name="Border 4" xfId="2114" xr:uid="{00000000-0005-0000-0000-00003F080000}"/>
    <cellStyle name="Border 5" xfId="2115" xr:uid="{00000000-0005-0000-0000-000040080000}"/>
    <cellStyle name="Border 6" xfId="2116" xr:uid="{00000000-0005-0000-0000-000041080000}"/>
    <cellStyle name="Border 7" xfId="2117" xr:uid="{00000000-0005-0000-0000-000042080000}"/>
    <cellStyle name="Border 8" xfId="2118" xr:uid="{00000000-0005-0000-0000-000043080000}"/>
    <cellStyle name="Border 9" xfId="2119" xr:uid="{00000000-0005-0000-0000-000044080000}"/>
    <cellStyle name="brakcomma" xfId="2120" xr:uid="{00000000-0005-0000-0000-000045080000}"/>
    <cellStyle name="brakcomma 2" xfId="2121" xr:uid="{00000000-0005-0000-0000-000046080000}"/>
    <cellStyle name="Brand Align Left Text" xfId="2122" xr:uid="{00000000-0005-0000-0000-000047080000}"/>
    <cellStyle name="Brand Default" xfId="2123" xr:uid="{00000000-0005-0000-0000-000048080000}"/>
    <cellStyle name="Brand Percent" xfId="2124" xr:uid="{00000000-0005-0000-0000-000049080000}"/>
    <cellStyle name="Brand Source" xfId="2125" xr:uid="{00000000-0005-0000-0000-00004A080000}"/>
    <cellStyle name="Brand Subtitle with Underline" xfId="2126" xr:uid="{00000000-0005-0000-0000-00004B080000}"/>
    <cellStyle name="Brand Subtitle without Underline" xfId="2127" xr:uid="{00000000-0005-0000-0000-00004C080000}"/>
    <cellStyle name="Brand Title" xfId="2128" xr:uid="{00000000-0005-0000-0000-00004D080000}"/>
    <cellStyle name="Buena 2" xfId="2129" xr:uid="{00000000-0005-0000-0000-00004E080000}"/>
    <cellStyle name="Buena 2 2" xfId="2130" xr:uid="{00000000-0005-0000-0000-00004F080000}"/>
    <cellStyle name="Buena 2 3" xfId="2131" xr:uid="{00000000-0005-0000-0000-000050080000}"/>
    <cellStyle name="Buena 3" xfId="2132" xr:uid="{00000000-0005-0000-0000-000051080000}"/>
    <cellStyle name="Buena 3 2" xfId="2133" xr:uid="{00000000-0005-0000-0000-000052080000}"/>
    <cellStyle name="Cabecera 1" xfId="2134" xr:uid="{00000000-0005-0000-0000-000053080000}"/>
    <cellStyle name="Cabecera 1 2" xfId="2135" xr:uid="{00000000-0005-0000-0000-000054080000}"/>
    <cellStyle name="Cabecera 2" xfId="2136" xr:uid="{00000000-0005-0000-0000-000055080000}"/>
    <cellStyle name="Cabecera 2 2" xfId="2137" xr:uid="{00000000-0005-0000-0000-000056080000}"/>
    <cellStyle name="Calc" xfId="2138" xr:uid="{00000000-0005-0000-0000-000057080000}"/>
    <cellStyle name="Calc 2" xfId="2139" xr:uid="{00000000-0005-0000-0000-000058080000}"/>
    <cellStyle name="Calc 2 2" xfId="2140" xr:uid="{00000000-0005-0000-0000-000059080000}"/>
    <cellStyle name="Calc 2 2 2" xfId="2141" xr:uid="{00000000-0005-0000-0000-00005A080000}"/>
    <cellStyle name="Calc 2 3" xfId="2142" xr:uid="{00000000-0005-0000-0000-00005B080000}"/>
    <cellStyle name="Calc 2 3 2" xfId="2143" xr:uid="{00000000-0005-0000-0000-00005C080000}"/>
    <cellStyle name="Calc 2 4" xfId="2144" xr:uid="{00000000-0005-0000-0000-00005D080000}"/>
    <cellStyle name="Calc 3" xfId="2145" xr:uid="{00000000-0005-0000-0000-00005E080000}"/>
    <cellStyle name="Calc 3 2" xfId="2146" xr:uid="{00000000-0005-0000-0000-00005F080000}"/>
    <cellStyle name="Calc 3 2 2" xfId="2147" xr:uid="{00000000-0005-0000-0000-000060080000}"/>
    <cellStyle name="Calc 3 3" xfId="2148" xr:uid="{00000000-0005-0000-0000-000061080000}"/>
    <cellStyle name="Calc 3 3 2" xfId="2149" xr:uid="{00000000-0005-0000-0000-000062080000}"/>
    <cellStyle name="Calc 3 4" xfId="2150" xr:uid="{00000000-0005-0000-0000-000063080000}"/>
    <cellStyle name="Calc 4" xfId="2151" xr:uid="{00000000-0005-0000-0000-000064080000}"/>
    <cellStyle name="Calc 4 2" xfId="2152" xr:uid="{00000000-0005-0000-0000-000065080000}"/>
    <cellStyle name="Calc 4 2 2" xfId="2153" xr:uid="{00000000-0005-0000-0000-000066080000}"/>
    <cellStyle name="Calc 4 3" xfId="2154" xr:uid="{00000000-0005-0000-0000-000067080000}"/>
    <cellStyle name="Calc 4 3 2" xfId="2155" xr:uid="{00000000-0005-0000-0000-000068080000}"/>
    <cellStyle name="Calc 4 4" xfId="2156" xr:uid="{00000000-0005-0000-0000-000069080000}"/>
    <cellStyle name="Calc 5" xfId="2157" xr:uid="{00000000-0005-0000-0000-00006A080000}"/>
    <cellStyle name="Calc 5 2" xfId="2158" xr:uid="{00000000-0005-0000-0000-00006B080000}"/>
    <cellStyle name="Calc 5 2 2" xfId="2159" xr:uid="{00000000-0005-0000-0000-00006C080000}"/>
    <cellStyle name="Calc 5 3" xfId="2160" xr:uid="{00000000-0005-0000-0000-00006D080000}"/>
    <cellStyle name="Calc 5 3 2" xfId="2161" xr:uid="{00000000-0005-0000-0000-00006E080000}"/>
    <cellStyle name="Calc 5 4" xfId="2162" xr:uid="{00000000-0005-0000-0000-00006F080000}"/>
    <cellStyle name="Calc 6" xfId="2163" xr:uid="{00000000-0005-0000-0000-000070080000}"/>
    <cellStyle name="Calc 6 2" xfId="2164" xr:uid="{00000000-0005-0000-0000-000071080000}"/>
    <cellStyle name="Calc 7" xfId="2165" xr:uid="{00000000-0005-0000-0000-000072080000}"/>
    <cellStyle name="Calc 7 2" xfId="2166" xr:uid="{00000000-0005-0000-0000-000073080000}"/>
    <cellStyle name="Calc 8" xfId="2167" xr:uid="{00000000-0005-0000-0000-000074080000}"/>
    <cellStyle name="Calc Currency (0)" xfId="2168" xr:uid="{00000000-0005-0000-0000-000075080000}"/>
    <cellStyle name="Calc Currency (0) 2" xfId="2169" xr:uid="{00000000-0005-0000-0000-000076080000}"/>
    <cellStyle name="Calc Currency (0) 2 2" xfId="2170" xr:uid="{00000000-0005-0000-0000-000077080000}"/>
    <cellStyle name="Calc Currency (0) 3" xfId="2171" xr:uid="{00000000-0005-0000-0000-000078080000}"/>
    <cellStyle name="Calc Currency (0)_Cost Inputs" xfId="2172" xr:uid="{00000000-0005-0000-0000-000079080000}"/>
    <cellStyle name="Calc Currency (2)" xfId="2173" xr:uid="{00000000-0005-0000-0000-00007A080000}"/>
    <cellStyle name="Calc Currency (2) 2" xfId="2174" xr:uid="{00000000-0005-0000-0000-00007B080000}"/>
    <cellStyle name="Calc Currency (2) 2 2" xfId="2175" xr:uid="{00000000-0005-0000-0000-00007C080000}"/>
    <cellStyle name="Calc Currency (2) 3" xfId="2176" xr:uid="{00000000-0005-0000-0000-00007D080000}"/>
    <cellStyle name="Calc Currency (2)_Cost Inputs" xfId="2177" xr:uid="{00000000-0005-0000-0000-00007E080000}"/>
    <cellStyle name="Calc Percent (0)" xfId="2178" xr:uid="{00000000-0005-0000-0000-00007F080000}"/>
    <cellStyle name="Calc Percent (0) 2" xfId="2179" xr:uid="{00000000-0005-0000-0000-000080080000}"/>
    <cellStyle name="Calc Percent (0) 3" xfId="2180" xr:uid="{00000000-0005-0000-0000-000081080000}"/>
    <cellStyle name="Calc Percent (0)_Cost Inputs" xfId="2181" xr:uid="{00000000-0005-0000-0000-000082080000}"/>
    <cellStyle name="Calc Percent (1)" xfId="2182" xr:uid="{00000000-0005-0000-0000-000083080000}"/>
    <cellStyle name="Calc Percent (1) 2" xfId="2183" xr:uid="{00000000-0005-0000-0000-000084080000}"/>
    <cellStyle name="Calc Percent (1) 3" xfId="2184" xr:uid="{00000000-0005-0000-0000-000085080000}"/>
    <cellStyle name="Calc Percent (1)_Cost Inputs" xfId="2185" xr:uid="{00000000-0005-0000-0000-000086080000}"/>
    <cellStyle name="Calc Percent (2)" xfId="2186" xr:uid="{00000000-0005-0000-0000-000087080000}"/>
    <cellStyle name="Calc Percent (2) 2" xfId="2187" xr:uid="{00000000-0005-0000-0000-000088080000}"/>
    <cellStyle name="Calc Percent (2) 3" xfId="2188" xr:uid="{00000000-0005-0000-0000-000089080000}"/>
    <cellStyle name="Calc Percent (2)_Cost Inputs" xfId="2189" xr:uid="{00000000-0005-0000-0000-00008A080000}"/>
    <cellStyle name="Calc Units (0)" xfId="2190" xr:uid="{00000000-0005-0000-0000-00008B080000}"/>
    <cellStyle name="Calc Units (0) 2" xfId="2191" xr:uid="{00000000-0005-0000-0000-00008C080000}"/>
    <cellStyle name="Calc Units (0) 3" xfId="2192" xr:uid="{00000000-0005-0000-0000-00008D080000}"/>
    <cellStyle name="Calc Units (0)_Cost Inputs" xfId="2193" xr:uid="{00000000-0005-0000-0000-00008E080000}"/>
    <cellStyle name="Calc Units (1)" xfId="2194" xr:uid="{00000000-0005-0000-0000-00008F080000}"/>
    <cellStyle name="Calc Units (1) 2" xfId="2195" xr:uid="{00000000-0005-0000-0000-000090080000}"/>
    <cellStyle name="Calc Units (1) 3" xfId="2196" xr:uid="{00000000-0005-0000-0000-000091080000}"/>
    <cellStyle name="Calc Units (1)_Cost Inputs" xfId="2197" xr:uid="{00000000-0005-0000-0000-000092080000}"/>
    <cellStyle name="Calc Units (2)" xfId="2198" xr:uid="{00000000-0005-0000-0000-000093080000}"/>
    <cellStyle name="Calc Units (2) 2" xfId="2199" xr:uid="{00000000-0005-0000-0000-000094080000}"/>
    <cellStyle name="Calc Units (2) 2 2" xfId="2200" xr:uid="{00000000-0005-0000-0000-000095080000}"/>
    <cellStyle name="Calc Units (2) 3" xfId="2201" xr:uid="{00000000-0005-0000-0000-000096080000}"/>
    <cellStyle name="Calc Units (2)_Cost Inputs" xfId="2202" xr:uid="{00000000-0005-0000-0000-000097080000}"/>
    <cellStyle name="Calc_Cost Inputs" xfId="2203" xr:uid="{00000000-0005-0000-0000-000098080000}"/>
    <cellStyle name="Calc0" xfId="2204" xr:uid="{00000000-0005-0000-0000-000099080000}"/>
    <cellStyle name="Calc1" xfId="2205" xr:uid="{00000000-0005-0000-0000-00009A080000}"/>
    <cellStyle name="Calc2" xfId="2206" xr:uid="{00000000-0005-0000-0000-00009B080000}"/>
    <cellStyle name="Calc4" xfId="2207" xr:uid="{00000000-0005-0000-0000-00009C080000}"/>
    <cellStyle name="Calculation 10" xfId="2208" xr:uid="{00000000-0005-0000-0000-00009D080000}"/>
    <cellStyle name="Calculation 11" xfId="2209" xr:uid="{00000000-0005-0000-0000-00009E080000}"/>
    <cellStyle name="Calculation 12" xfId="2210" xr:uid="{00000000-0005-0000-0000-00009F080000}"/>
    <cellStyle name="Calculation 13" xfId="2211" xr:uid="{00000000-0005-0000-0000-0000A0080000}"/>
    <cellStyle name="Calculation 14" xfId="2212" xr:uid="{00000000-0005-0000-0000-0000A1080000}"/>
    <cellStyle name="Calculation 2" xfId="2213" xr:uid="{00000000-0005-0000-0000-0000A2080000}"/>
    <cellStyle name="Calculation 2 2" xfId="2214" xr:uid="{00000000-0005-0000-0000-0000A3080000}"/>
    <cellStyle name="Calculation 2 3" xfId="2215" xr:uid="{00000000-0005-0000-0000-0000A4080000}"/>
    <cellStyle name="Calculation 3" xfId="2216" xr:uid="{00000000-0005-0000-0000-0000A5080000}"/>
    <cellStyle name="Calculation 3 2" xfId="2217" xr:uid="{00000000-0005-0000-0000-0000A6080000}"/>
    <cellStyle name="Calculation 3 3" xfId="2218" xr:uid="{00000000-0005-0000-0000-0000A7080000}"/>
    <cellStyle name="Calculation 4" xfId="2219" xr:uid="{00000000-0005-0000-0000-0000A8080000}"/>
    <cellStyle name="Calculation 5" xfId="2220" xr:uid="{00000000-0005-0000-0000-0000A9080000}"/>
    <cellStyle name="Calculation 6" xfId="2221" xr:uid="{00000000-0005-0000-0000-0000AA080000}"/>
    <cellStyle name="Calculation 7" xfId="2222" xr:uid="{00000000-0005-0000-0000-0000AB080000}"/>
    <cellStyle name="Calculation 8" xfId="2223" xr:uid="{00000000-0005-0000-0000-0000AC080000}"/>
    <cellStyle name="Calculation 9" xfId="2224" xr:uid="{00000000-0005-0000-0000-0000AD080000}"/>
    <cellStyle name="Cálculo 2" xfId="2225" xr:uid="{00000000-0005-0000-0000-0000AE080000}"/>
    <cellStyle name="Cálculo 2 2" xfId="2226" xr:uid="{00000000-0005-0000-0000-0000AF080000}"/>
    <cellStyle name="Cálculo 2 2 2" xfId="2227" xr:uid="{00000000-0005-0000-0000-0000B0080000}"/>
    <cellStyle name="Cálculo 2 2 2 2" xfId="2228" xr:uid="{00000000-0005-0000-0000-0000B1080000}"/>
    <cellStyle name="Cálculo 2 2 2 3" xfId="2229" xr:uid="{00000000-0005-0000-0000-0000B2080000}"/>
    <cellStyle name="Cálculo 2 2 3" xfId="2230" xr:uid="{00000000-0005-0000-0000-0000B3080000}"/>
    <cellStyle name="Cálculo 2 2 3 2" xfId="2231" xr:uid="{00000000-0005-0000-0000-0000B4080000}"/>
    <cellStyle name="Cálculo 2 2 3 3" xfId="2232" xr:uid="{00000000-0005-0000-0000-0000B5080000}"/>
    <cellStyle name="Cálculo 2 2 4" xfId="2233" xr:uid="{00000000-0005-0000-0000-0000B6080000}"/>
    <cellStyle name="Cálculo 2 2 5" xfId="2234" xr:uid="{00000000-0005-0000-0000-0000B7080000}"/>
    <cellStyle name="Cálculo 2 3" xfId="2235" xr:uid="{00000000-0005-0000-0000-0000B8080000}"/>
    <cellStyle name="Cálculo 2 3 2" xfId="2236" xr:uid="{00000000-0005-0000-0000-0000B9080000}"/>
    <cellStyle name="Cálculo 2 4" xfId="2237" xr:uid="{00000000-0005-0000-0000-0000BA080000}"/>
    <cellStyle name="Cálculo 2 4 2" xfId="2238" xr:uid="{00000000-0005-0000-0000-0000BB080000}"/>
    <cellStyle name="Cálculo 2 4 3" xfId="2239" xr:uid="{00000000-0005-0000-0000-0000BC080000}"/>
    <cellStyle name="Cálculo 2 5" xfId="2240" xr:uid="{00000000-0005-0000-0000-0000BD080000}"/>
    <cellStyle name="Cálculo 2 6" xfId="2241" xr:uid="{00000000-0005-0000-0000-0000BE080000}"/>
    <cellStyle name="Cálculo 3" xfId="2242" xr:uid="{00000000-0005-0000-0000-0000BF080000}"/>
    <cellStyle name="Cálculo 3 2" xfId="2243" xr:uid="{00000000-0005-0000-0000-0000C0080000}"/>
    <cellStyle name="Cálculo 3 2 2" xfId="2244" xr:uid="{00000000-0005-0000-0000-0000C1080000}"/>
    <cellStyle name="Cálculo 3 2 2 2" xfId="2245" xr:uid="{00000000-0005-0000-0000-0000C2080000}"/>
    <cellStyle name="Cálculo 3 2 2 3" xfId="2246" xr:uid="{00000000-0005-0000-0000-0000C3080000}"/>
    <cellStyle name="Cálculo 3 2 3" xfId="2247" xr:uid="{00000000-0005-0000-0000-0000C4080000}"/>
    <cellStyle name="Cálculo 3 2 3 2" xfId="2248" xr:uid="{00000000-0005-0000-0000-0000C5080000}"/>
    <cellStyle name="Cálculo 3 2 3 3" xfId="2249" xr:uid="{00000000-0005-0000-0000-0000C6080000}"/>
    <cellStyle name="Cálculo 3 2 4" xfId="2250" xr:uid="{00000000-0005-0000-0000-0000C7080000}"/>
    <cellStyle name="Cálculo 3 2 5" xfId="2251" xr:uid="{00000000-0005-0000-0000-0000C8080000}"/>
    <cellStyle name="Cálculo 3 3" xfId="2252" xr:uid="{00000000-0005-0000-0000-0000C9080000}"/>
    <cellStyle name="Cálculo 3 3 2" xfId="2253" xr:uid="{00000000-0005-0000-0000-0000CA080000}"/>
    <cellStyle name="Cálculo 3 3 3" xfId="2254" xr:uid="{00000000-0005-0000-0000-0000CB080000}"/>
    <cellStyle name="Cálculo 3 4" xfId="2255" xr:uid="{00000000-0005-0000-0000-0000CC080000}"/>
    <cellStyle name="Cálculo 3 4 2" xfId="2256" xr:uid="{00000000-0005-0000-0000-0000CD080000}"/>
    <cellStyle name="Cálculo 3 4 3" xfId="2257" xr:uid="{00000000-0005-0000-0000-0000CE080000}"/>
    <cellStyle name="Cálculo 3 5" xfId="2258" xr:uid="{00000000-0005-0000-0000-0000CF080000}"/>
    <cellStyle name="Cálculo 3 6" xfId="2259" xr:uid="{00000000-0005-0000-0000-0000D0080000}"/>
    <cellStyle name="CBRatio" xfId="2260" xr:uid="{00000000-0005-0000-0000-0000D1080000}"/>
    <cellStyle name="Celda de comprobación 2" xfId="2261" xr:uid="{00000000-0005-0000-0000-0000D2080000}"/>
    <cellStyle name="Celda de comprobación 2 2" xfId="2262" xr:uid="{00000000-0005-0000-0000-0000D3080000}"/>
    <cellStyle name="Celda de comprobación 2 2 2" xfId="2263" xr:uid="{00000000-0005-0000-0000-0000D4080000}"/>
    <cellStyle name="Celda de comprobación 2 2 3" xfId="2264" xr:uid="{00000000-0005-0000-0000-0000D5080000}"/>
    <cellStyle name="Celda de comprobación 2 2 4" xfId="2265" xr:uid="{00000000-0005-0000-0000-0000D6080000}"/>
    <cellStyle name="Celda de comprobación 2 2 5" xfId="2266" xr:uid="{00000000-0005-0000-0000-0000D7080000}"/>
    <cellStyle name="Celda de comprobación 2 2 6" xfId="2267" xr:uid="{00000000-0005-0000-0000-0000D8080000}"/>
    <cellStyle name="Celda de comprobación 2 2 7" xfId="2268" xr:uid="{00000000-0005-0000-0000-0000D9080000}"/>
    <cellStyle name="Celda de comprobación 2 3" xfId="2269" xr:uid="{00000000-0005-0000-0000-0000DA080000}"/>
    <cellStyle name="Celda de comprobación 3" xfId="2270" xr:uid="{00000000-0005-0000-0000-0000DB080000}"/>
    <cellStyle name="Celda de comprobación 3 2" xfId="2271" xr:uid="{00000000-0005-0000-0000-0000DC080000}"/>
    <cellStyle name="Celda de comprobación 3 2 2" xfId="2272" xr:uid="{00000000-0005-0000-0000-0000DD080000}"/>
    <cellStyle name="Celda de comprobación 3 2 3" xfId="2273" xr:uid="{00000000-0005-0000-0000-0000DE080000}"/>
    <cellStyle name="Celda de comprobación 3 2 4" xfId="2274" xr:uid="{00000000-0005-0000-0000-0000DF080000}"/>
    <cellStyle name="Celda de comprobación 3 2 5" xfId="2275" xr:uid="{00000000-0005-0000-0000-0000E0080000}"/>
    <cellStyle name="Celda de comprobación 3 2 6" xfId="2276" xr:uid="{00000000-0005-0000-0000-0000E1080000}"/>
    <cellStyle name="Celda de comprobación 3 2 7" xfId="2277" xr:uid="{00000000-0005-0000-0000-0000E2080000}"/>
    <cellStyle name="Celda de comprobación 3 3" xfId="2278" xr:uid="{00000000-0005-0000-0000-0000E3080000}"/>
    <cellStyle name="Celda de comprobación 3 4" xfId="2279" xr:uid="{00000000-0005-0000-0000-0000E4080000}"/>
    <cellStyle name="Celda de comprobación 3 5" xfId="2280" xr:uid="{00000000-0005-0000-0000-0000E5080000}"/>
    <cellStyle name="Celda de comprobación 3 6" xfId="2281" xr:uid="{00000000-0005-0000-0000-0000E6080000}"/>
    <cellStyle name="Celda de comprobación 3 7" xfId="2282" xr:uid="{00000000-0005-0000-0000-0000E7080000}"/>
    <cellStyle name="Celda de comprobación 3 8" xfId="2283" xr:uid="{00000000-0005-0000-0000-0000E8080000}"/>
    <cellStyle name="Celda vinculada 2" xfId="2284" xr:uid="{00000000-0005-0000-0000-0000E9080000}"/>
    <cellStyle name="Celda vinculada 2 2" xfId="2285" xr:uid="{00000000-0005-0000-0000-0000EA080000}"/>
    <cellStyle name="Celda vinculada 2 3" xfId="2286" xr:uid="{00000000-0005-0000-0000-0000EB080000}"/>
    <cellStyle name="Celda vinculada 3" xfId="2287" xr:uid="{00000000-0005-0000-0000-0000EC080000}"/>
    <cellStyle name="Celda vinculada 3 2" xfId="2288" xr:uid="{00000000-0005-0000-0000-0000ED080000}"/>
    <cellStyle name="Célula de Verificação" xfId="2289" xr:uid="{00000000-0005-0000-0000-0000EE080000}"/>
    <cellStyle name="Célula de Verificação 2" xfId="2290" xr:uid="{00000000-0005-0000-0000-0000EF080000}"/>
    <cellStyle name="Célula de Verificação 2 2" xfId="2291" xr:uid="{00000000-0005-0000-0000-0000F0080000}"/>
    <cellStyle name="Célula de Verificação 3" xfId="2292" xr:uid="{00000000-0005-0000-0000-0000F1080000}"/>
    <cellStyle name="Célula de Verificação 4" xfId="2293" xr:uid="{00000000-0005-0000-0000-0000F2080000}"/>
    <cellStyle name="Célula de Verificação 5" xfId="2294" xr:uid="{00000000-0005-0000-0000-0000F3080000}"/>
    <cellStyle name="Célula de Verificação 6" xfId="2295" xr:uid="{00000000-0005-0000-0000-0000F4080000}"/>
    <cellStyle name="Célula Vinculada" xfId="2296" xr:uid="{00000000-0005-0000-0000-0000F5080000}"/>
    <cellStyle name="Célula Vinculada 2" xfId="2297" xr:uid="{00000000-0005-0000-0000-0000F6080000}"/>
    <cellStyle name="Center" xfId="2298" xr:uid="{00000000-0005-0000-0000-0000F7080000}"/>
    <cellStyle name="Centrado" xfId="2299" xr:uid="{00000000-0005-0000-0000-0000F8080000}"/>
    <cellStyle name="Check Box" xfId="2300" xr:uid="{00000000-0005-0000-0000-0000F9080000}"/>
    <cellStyle name="Check Box 2" xfId="2301" xr:uid="{00000000-0005-0000-0000-0000FA080000}"/>
    <cellStyle name="Check Box Feeder" xfId="2302" xr:uid="{00000000-0005-0000-0000-0000FB080000}"/>
    <cellStyle name="Check Box Input" xfId="2303" xr:uid="{00000000-0005-0000-0000-0000FC080000}"/>
    <cellStyle name="Check Cell 2" xfId="2304" xr:uid="{00000000-0005-0000-0000-0000FD080000}"/>
    <cellStyle name="Check Cell 3" xfId="2305" xr:uid="{00000000-0005-0000-0000-0000FE080000}"/>
    <cellStyle name="Check Cell 4" xfId="2306" xr:uid="{00000000-0005-0000-0000-0000FF080000}"/>
    <cellStyle name="Check Cell 5" xfId="2307" xr:uid="{00000000-0005-0000-0000-000000090000}"/>
    <cellStyle name="Check Cell 6" xfId="2308" xr:uid="{00000000-0005-0000-0000-000001090000}"/>
    <cellStyle name="Check Cell 7" xfId="2309" xr:uid="{00000000-0005-0000-0000-000002090000}"/>
    <cellStyle name="Co. Names" xfId="2310" xr:uid="{00000000-0005-0000-0000-000003090000}"/>
    <cellStyle name="COL HEADINGS" xfId="2311" xr:uid="{00000000-0005-0000-0000-000004090000}"/>
    <cellStyle name="Color number" xfId="2312" xr:uid="{00000000-0005-0000-0000-000005090000}"/>
    <cellStyle name="colorcomma" xfId="2313" xr:uid="{00000000-0005-0000-0000-000006090000}"/>
    <cellStyle name="colorcomma 2" xfId="2314" xr:uid="{00000000-0005-0000-0000-000007090000}"/>
    <cellStyle name="Comma" xfId="1" builtinId="3"/>
    <cellStyle name="Comma  - Style1" xfId="2315" xr:uid="{00000000-0005-0000-0000-000009090000}"/>
    <cellStyle name="Comma  - Style2" xfId="2316" xr:uid="{00000000-0005-0000-0000-00000A090000}"/>
    <cellStyle name="Comma  - Style3" xfId="2317" xr:uid="{00000000-0005-0000-0000-00000B090000}"/>
    <cellStyle name="Comma  - Style4" xfId="2318" xr:uid="{00000000-0005-0000-0000-00000C090000}"/>
    <cellStyle name="Comma  - Style5" xfId="2319" xr:uid="{00000000-0005-0000-0000-00000D090000}"/>
    <cellStyle name="Comma  - Style6" xfId="2320" xr:uid="{00000000-0005-0000-0000-00000E090000}"/>
    <cellStyle name="Comma  - Style7" xfId="2321" xr:uid="{00000000-0005-0000-0000-00000F090000}"/>
    <cellStyle name="Comma  - Style8" xfId="2322" xr:uid="{00000000-0005-0000-0000-000010090000}"/>
    <cellStyle name="Comma [00]" xfId="2323" xr:uid="{00000000-0005-0000-0000-000011090000}"/>
    <cellStyle name="Comma [00] 2" xfId="2324" xr:uid="{00000000-0005-0000-0000-000012090000}"/>
    <cellStyle name="Comma [00] 3" xfId="2325" xr:uid="{00000000-0005-0000-0000-000013090000}"/>
    <cellStyle name="Comma [2]" xfId="2326" xr:uid="{00000000-0005-0000-0000-000014090000}"/>
    <cellStyle name="Comma 0" xfId="2327" xr:uid="{00000000-0005-0000-0000-000015090000}"/>
    <cellStyle name="Comma 000's" xfId="2328" xr:uid="{00000000-0005-0000-0000-000016090000}"/>
    <cellStyle name="Comma 000's Zero" xfId="2329" xr:uid="{00000000-0005-0000-0000-000017090000}"/>
    <cellStyle name="Comma 000's Zero 10" xfId="2330" xr:uid="{00000000-0005-0000-0000-000018090000}"/>
    <cellStyle name="Comma 000's Zero 11" xfId="2331" xr:uid="{00000000-0005-0000-0000-000019090000}"/>
    <cellStyle name="Comma 000's Zero 12" xfId="2332" xr:uid="{00000000-0005-0000-0000-00001A090000}"/>
    <cellStyle name="Comma 000's Zero 13" xfId="2333" xr:uid="{00000000-0005-0000-0000-00001B090000}"/>
    <cellStyle name="Comma 000's Zero 2" xfId="2334" xr:uid="{00000000-0005-0000-0000-00001C090000}"/>
    <cellStyle name="Comma 000's Zero 2 10" xfId="2335" xr:uid="{00000000-0005-0000-0000-00001D090000}"/>
    <cellStyle name="Comma 000's Zero 2 11" xfId="2336" xr:uid="{00000000-0005-0000-0000-00001E090000}"/>
    <cellStyle name="Comma 000's Zero 2 12" xfId="2337" xr:uid="{00000000-0005-0000-0000-00001F090000}"/>
    <cellStyle name="Comma 000's Zero 2 2" xfId="2338" xr:uid="{00000000-0005-0000-0000-000020090000}"/>
    <cellStyle name="Comma 000's Zero 2 3" xfId="2339" xr:uid="{00000000-0005-0000-0000-000021090000}"/>
    <cellStyle name="Comma 000's Zero 2 4" xfId="2340" xr:uid="{00000000-0005-0000-0000-000022090000}"/>
    <cellStyle name="Comma 000's Zero 2 5" xfId="2341" xr:uid="{00000000-0005-0000-0000-000023090000}"/>
    <cellStyle name="Comma 000's Zero 2 6" xfId="2342" xr:uid="{00000000-0005-0000-0000-000024090000}"/>
    <cellStyle name="Comma 000's Zero 2 7" xfId="2343" xr:uid="{00000000-0005-0000-0000-000025090000}"/>
    <cellStyle name="Comma 000's Zero 2 8" xfId="2344" xr:uid="{00000000-0005-0000-0000-000026090000}"/>
    <cellStyle name="Comma 000's Zero 2 9" xfId="2345" xr:uid="{00000000-0005-0000-0000-000027090000}"/>
    <cellStyle name="Comma 000's Zero 3" xfId="2346" xr:uid="{00000000-0005-0000-0000-000028090000}"/>
    <cellStyle name="Comma 000's Zero 4" xfId="2347" xr:uid="{00000000-0005-0000-0000-000029090000}"/>
    <cellStyle name="Comma 000's Zero 5" xfId="2348" xr:uid="{00000000-0005-0000-0000-00002A090000}"/>
    <cellStyle name="Comma 000's Zero 6" xfId="2349" xr:uid="{00000000-0005-0000-0000-00002B090000}"/>
    <cellStyle name="Comma 000's Zero 7" xfId="2350" xr:uid="{00000000-0005-0000-0000-00002C090000}"/>
    <cellStyle name="Comma 000's Zero 8" xfId="2351" xr:uid="{00000000-0005-0000-0000-00002D090000}"/>
    <cellStyle name="Comma 000's Zero 9" xfId="2352" xr:uid="{00000000-0005-0000-0000-00002E090000}"/>
    <cellStyle name="Comma 000's Zero_Cost Inputs" xfId="2353" xr:uid="{00000000-0005-0000-0000-00002F090000}"/>
    <cellStyle name="Comma 10" xfId="2354" xr:uid="{00000000-0005-0000-0000-000030090000}"/>
    <cellStyle name="Comma 10 2" xfId="2355" xr:uid="{00000000-0005-0000-0000-000031090000}"/>
    <cellStyle name="Comma 10 2 2" xfId="2356" xr:uid="{00000000-0005-0000-0000-000032090000}"/>
    <cellStyle name="Comma 10 2 2 2" xfId="2357" xr:uid="{00000000-0005-0000-0000-000033090000}"/>
    <cellStyle name="Comma 10 2 3" xfId="2358" xr:uid="{00000000-0005-0000-0000-000034090000}"/>
    <cellStyle name="Comma 10 2 4" xfId="2359" xr:uid="{00000000-0005-0000-0000-000035090000}"/>
    <cellStyle name="Comma 10 3" xfId="2360" xr:uid="{00000000-0005-0000-0000-000036090000}"/>
    <cellStyle name="Comma 10 3 2" xfId="2361" xr:uid="{00000000-0005-0000-0000-000037090000}"/>
    <cellStyle name="Comma 10 3 3" xfId="2362" xr:uid="{00000000-0005-0000-0000-000038090000}"/>
    <cellStyle name="Comma 10 4" xfId="2363" xr:uid="{00000000-0005-0000-0000-000039090000}"/>
    <cellStyle name="Comma 10 4 2" xfId="2364" xr:uid="{00000000-0005-0000-0000-00003A090000}"/>
    <cellStyle name="Comma 10 5" xfId="2365" xr:uid="{00000000-0005-0000-0000-00003B090000}"/>
    <cellStyle name="Comma 10 5 2" xfId="2366" xr:uid="{00000000-0005-0000-0000-00003C090000}"/>
    <cellStyle name="Comma 10 6" xfId="2367" xr:uid="{00000000-0005-0000-0000-00003D090000}"/>
    <cellStyle name="Comma 10 6 2" xfId="2368" xr:uid="{00000000-0005-0000-0000-00003E090000}"/>
    <cellStyle name="Comma 10 7" xfId="2369" xr:uid="{00000000-0005-0000-0000-00003F090000}"/>
    <cellStyle name="Comma 10 8" xfId="2370" xr:uid="{00000000-0005-0000-0000-000040090000}"/>
    <cellStyle name="Comma 10 9" xfId="2371" xr:uid="{00000000-0005-0000-0000-000041090000}"/>
    <cellStyle name="Comma 11" xfId="2372" xr:uid="{00000000-0005-0000-0000-000042090000}"/>
    <cellStyle name="Comma 11 10" xfId="2373" xr:uid="{00000000-0005-0000-0000-000043090000}"/>
    <cellStyle name="Comma 11 11" xfId="2374" xr:uid="{00000000-0005-0000-0000-000044090000}"/>
    <cellStyle name="Comma 11 12" xfId="2375" xr:uid="{00000000-0005-0000-0000-000045090000}"/>
    <cellStyle name="Comma 11 13" xfId="2376" xr:uid="{00000000-0005-0000-0000-000046090000}"/>
    <cellStyle name="Comma 11 14" xfId="2377" xr:uid="{00000000-0005-0000-0000-000047090000}"/>
    <cellStyle name="Comma 11 15" xfId="2378" xr:uid="{00000000-0005-0000-0000-000048090000}"/>
    <cellStyle name="Comma 11 16" xfId="2379" xr:uid="{00000000-0005-0000-0000-000049090000}"/>
    <cellStyle name="Comma 11 17" xfId="2380" xr:uid="{00000000-0005-0000-0000-00004A090000}"/>
    <cellStyle name="Comma 11 18" xfId="2381" xr:uid="{00000000-0005-0000-0000-00004B090000}"/>
    <cellStyle name="Comma 11 19" xfId="2382" xr:uid="{00000000-0005-0000-0000-00004C090000}"/>
    <cellStyle name="Comma 11 2" xfId="2383" xr:uid="{00000000-0005-0000-0000-00004D090000}"/>
    <cellStyle name="Comma 11 2 10" xfId="2384" xr:uid="{00000000-0005-0000-0000-00004E090000}"/>
    <cellStyle name="Comma 11 2 11" xfId="2385" xr:uid="{00000000-0005-0000-0000-00004F090000}"/>
    <cellStyle name="Comma 11 2 12" xfId="2386" xr:uid="{00000000-0005-0000-0000-000050090000}"/>
    <cellStyle name="Comma 11 2 13" xfId="2387" xr:uid="{00000000-0005-0000-0000-000051090000}"/>
    <cellStyle name="Comma 11 2 14" xfId="2388" xr:uid="{00000000-0005-0000-0000-000052090000}"/>
    <cellStyle name="Comma 11 2 15" xfId="2389" xr:uid="{00000000-0005-0000-0000-000053090000}"/>
    <cellStyle name="Comma 11 2 16" xfId="2390" xr:uid="{00000000-0005-0000-0000-000054090000}"/>
    <cellStyle name="Comma 11 2 17" xfId="2391" xr:uid="{00000000-0005-0000-0000-000055090000}"/>
    <cellStyle name="Comma 11 2 18" xfId="2392" xr:uid="{00000000-0005-0000-0000-000056090000}"/>
    <cellStyle name="Comma 11 2 19" xfId="2393" xr:uid="{00000000-0005-0000-0000-000057090000}"/>
    <cellStyle name="Comma 11 2 2" xfId="2394" xr:uid="{00000000-0005-0000-0000-000058090000}"/>
    <cellStyle name="Comma 11 2 20" xfId="2395" xr:uid="{00000000-0005-0000-0000-000059090000}"/>
    <cellStyle name="Comma 11 2 20 2" xfId="2396" xr:uid="{00000000-0005-0000-0000-00005A090000}"/>
    <cellStyle name="Comma 11 2 20 3" xfId="2397" xr:uid="{00000000-0005-0000-0000-00005B090000}"/>
    <cellStyle name="Comma 11 2 21" xfId="2398" xr:uid="{00000000-0005-0000-0000-00005C090000}"/>
    <cellStyle name="Comma 11 2 22" xfId="2399" xr:uid="{00000000-0005-0000-0000-00005D090000}"/>
    <cellStyle name="Comma 11 2 3" xfId="2400" xr:uid="{00000000-0005-0000-0000-00005E090000}"/>
    <cellStyle name="Comma 11 2 4" xfId="2401" xr:uid="{00000000-0005-0000-0000-00005F090000}"/>
    <cellStyle name="Comma 11 2 5" xfId="2402" xr:uid="{00000000-0005-0000-0000-000060090000}"/>
    <cellStyle name="Comma 11 2 6" xfId="2403" xr:uid="{00000000-0005-0000-0000-000061090000}"/>
    <cellStyle name="Comma 11 2 7" xfId="2404" xr:uid="{00000000-0005-0000-0000-000062090000}"/>
    <cellStyle name="Comma 11 2 8" xfId="2405" xr:uid="{00000000-0005-0000-0000-000063090000}"/>
    <cellStyle name="Comma 11 2 9" xfId="2406" xr:uid="{00000000-0005-0000-0000-000064090000}"/>
    <cellStyle name="Comma 11 20" xfId="2407" xr:uid="{00000000-0005-0000-0000-000065090000}"/>
    <cellStyle name="Comma 11 21" xfId="2408" xr:uid="{00000000-0005-0000-0000-000066090000}"/>
    <cellStyle name="Comma 11 22" xfId="2409" xr:uid="{00000000-0005-0000-0000-000067090000}"/>
    <cellStyle name="Comma 11 23" xfId="2410" xr:uid="{00000000-0005-0000-0000-000068090000}"/>
    <cellStyle name="Comma 11 24" xfId="2411" xr:uid="{00000000-0005-0000-0000-000069090000}"/>
    <cellStyle name="Comma 11 25" xfId="2412" xr:uid="{00000000-0005-0000-0000-00006A090000}"/>
    <cellStyle name="Comma 11 26" xfId="2413" xr:uid="{00000000-0005-0000-0000-00006B090000}"/>
    <cellStyle name="Comma 11 27" xfId="2414" xr:uid="{00000000-0005-0000-0000-00006C090000}"/>
    <cellStyle name="Comma 11 28" xfId="2415" xr:uid="{00000000-0005-0000-0000-00006D090000}"/>
    <cellStyle name="Comma 11 29" xfId="2416" xr:uid="{00000000-0005-0000-0000-00006E090000}"/>
    <cellStyle name="Comma 11 3" xfId="2417" xr:uid="{00000000-0005-0000-0000-00006F090000}"/>
    <cellStyle name="Comma 11 30" xfId="2418" xr:uid="{00000000-0005-0000-0000-000070090000}"/>
    <cellStyle name="Comma 11 31" xfId="2419" xr:uid="{00000000-0005-0000-0000-000071090000}"/>
    <cellStyle name="Comma 11 32" xfId="2420" xr:uid="{00000000-0005-0000-0000-000072090000}"/>
    <cellStyle name="Comma 11 33" xfId="2421" xr:uid="{00000000-0005-0000-0000-000073090000}"/>
    <cellStyle name="Comma 11 34" xfId="2422" xr:uid="{00000000-0005-0000-0000-000074090000}"/>
    <cellStyle name="Comma 11 35" xfId="2423" xr:uid="{00000000-0005-0000-0000-000075090000}"/>
    <cellStyle name="Comma 11 36" xfId="2424" xr:uid="{00000000-0005-0000-0000-000076090000}"/>
    <cellStyle name="Comma 11 37" xfId="2425" xr:uid="{00000000-0005-0000-0000-000077090000}"/>
    <cellStyle name="Comma 11 38" xfId="2426" xr:uid="{00000000-0005-0000-0000-000078090000}"/>
    <cellStyle name="Comma 11 39" xfId="2427" xr:uid="{00000000-0005-0000-0000-000079090000}"/>
    <cellStyle name="Comma 11 4" xfId="2428" xr:uid="{00000000-0005-0000-0000-00007A090000}"/>
    <cellStyle name="Comma 11 40" xfId="2429" xr:uid="{00000000-0005-0000-0000-00007B090000}"/>
    <cellStyle name="Comma 11 41" xfId="2430" xr:uid="{00000000-0005-0000-0000-00007C090000}"/>
    <cellStyle name="Comma 11 42" xfId="2431" xr:uid="{00000000-0005-0000-0000-00007D090000}"/>
    <cellStyle name="Comma 11 43" xfId="2432" xr:uid="{00000000-0005-0000-0000-00007E090000}"/>
    <cellStyle name="Comma 11 44" xfId="2433" xr:uid="{00000000-0005-0000-0000-00007F090000}"/>
    <cellStyle name="Comma 11 45" xfId="2434" xr:uid="{00000000-0005-0000-0000-000080090000}"/>
    <cellStyle name="Comma 11 46" xfId="2435" xr:uid="{00000000-0005-0000-0000-000081090000}"/>
    <cellStyle name="Comma 11 47" xfId="2436" xr:uid="{00000000-0005-0000-0000-000082090000}"/>
    <cellStyle name="Comma 11 48" xfId="2437" xr:uid="{00000000-0005-0000-0000-000083090000}"/>
    <cellStyle name="Comma 11 49" xfId="2438" xr:uid="{00000000-0005-0000-0000-000084090000}"/>
    <cellStyle name="Comma 11 5" xfId="2439" xr:uid="{00000000-0005-0000-0000-000085090000}"/>
    <cellStyle name="Comma 11 50" xfId="2440" xr:uid="{00000000-0005-0000-0000-000086090000}"/>
    <cellStyle name="Comma 11 51" xfId="2441" xr:uid="{00000000-0005-0000-0000-000087090000}"/>
    <cellStyle name="Comma 11 52" xfId="2442" xr:uid="{00000000-0005-0000-0000-000088090000}"/>
    <cellStyle name="Comma 11 53" xfId="2443" xr:uid="{00000000-0005-0000-0000-000089090000}"/>
    <cellStyle name="Comma 11 54" xfId="2444" xr:uid="{00000000-0005-0000-0000-00008A090000}"/>
    <cellStyle name="Comma 11 55" xfId="2445" xr:uid="{00000000-0005-0000-0000-00008B090000}"/>
    <cellStyle name="Comma 11 56" xfId="2446" xr:uid="{00000000-0005-0000-0000-00008C090000}"/>
    <cellStyle name="Comma 11 57" xfId="2447" xr:uid="{00000000-0005-0000-0000-00008D090000}"/>
    <cellStyle name="Comma 11 58" xfId="2448" xr:uid="{00000000-0005-0000-0000-00008E090000}"/>
    <cellStyle name="Comma 11 59" xfId="2449" xr:uid="{00000000-0005-0000-0000-00008F090000}"/>
    <cellStyle name="Comma 11 6" xfId="2450" xr:uid="{00000000-0005-0000-0000-000090090000}"/>
    <cellStyle name="Comma 11 60" xfId="2451" xr:uid="{00000000-0005-0000-0000-000091090000}"/>
    <cellStyle name="Comma 11 61" xfId="2452" xr:uid="{00000000-0005-0000-0000-000092090000}"/>
    <cellStyle name="Comma 11 7" xfId="2453" xr:uid="{00000000-0005-0000-0000-000093090000}"/>
    <cellStyle name="Comma 11 8" xfId="2454" xr:uid="{00000000-0005-0000-0000-000094090000}"/>
    <cellStyle name="Comma 11 9" xfId="2455" xr:uid="{00000000-0005-0000-0000-000095090000}"/>
    <cellStyle name="Comma 12" xfId="2456" xr:uid="{00000000-0005-0000-0000-000096090000}"/>
    <cellStyle name="Comma 12 2" xfId="2457" xr:uid="{00000000-0005-0000-0000-000097090000}"/>
    <cellStyle name="Comma 12 2 2" xfId="2458" xr:uid="{00000000-0005-0000-0000-000098090000}"/>
    <cellStyle name="Comma 12 3" xfId="2459" xr:uid="{00000000-0005-0000-0000-000099090000}"/>
    <cellStyle name="Comma 12 4" xfId="2460" xr:uid="{00000000-0005-0000-0000-00009A090000}"/>
    <cellStyle name="Comma 12 5" xfId="2461" xr:uid="{00000000-0005-0000-0000-00009B090000}"/>
    <cellStyle name="Comma 13" xfId="2462" xr:uid="{00000000-0005-0000-0000-00009C090000}"/>
    <cellStyle name="Comma 13 2" xfId="2463" xr:uid="{00000000-0005-0000-0000-00009D090000}"/>
    <cellStyle name="Comma 13 2 2" xfId="2464" xr:uid="{00000000-0005-0000-0000-00009E090000}"/>
    <cellStyle name="Comma 13 3" xfId="2465" xr:uid="{00000000-0005-0000-0000-00009F090000}"/>
    <cellStyle name="Comma 14" xfId="2466" xr:uid="{00000000-0005-0000-0000-0000A0090000}"/>
    <cellStyle name="Comma 14 10" xfId="2467" xr:uid="{00000000-0005-0000-0000-0000A1090000}"/>
    <cellStyle name="Comma 14 11" xfId="2468" xr:uid="{00000000-0005-0000-0000-0000A2090000}"/>
    <cellStyle name="Comma 14 12" xfId="2469" xr:uid="{00000000-0005-0000-0000-0000A3090000}"/>
    <cellStyle name="Comma 14 13" xfId="2470" xr:uid="{00000000-0005-0000-0000-0000A4090000}"/>
    <cellStyle name="Comma 14 14" xfId="2471" xr:uid="{00000000-0005-0000-0000-0000A5090000}"/>
    <cellStyle name="Comma 14 15" xfId="2472" xr:uid="{00000000-0005-0000-0000-0000A6090000}"/>
    <cellStyle name="Comma 14 2" xfId="2473" xr:uid="{00000000-0005-0000-0000-0000A7090000}"/>
    <cellStyle name="Comma 14 3" xfId="2474" xr:uid="{00000000-0005-0000-0000-0000A8090000}"/>
    <cellStyle name="Comma 14 4" xfId="2475" xr:uid="{00000000-0005-0000-0000-0000A9090000}"/>
    <cellStyle name="Comma 14 5" xfId="2476" xr:uid="{00000000-0005-0000-0000-0000AA090000}"/>
    <cellStyle name="Comma 14 6" xfId="2477" xr:uid="{00000000-0005-0000-0000-0000AB090000}"/>
    <cellStyle name="Comma 14 7" xfId="2478" xr:uid="{00000000-0005-0000-0000-0000AC090000}"/>
    <cellStyle name="Comma 14 8" xfId="2479" xr:uid="{00000000-0005-0000-0000-0000AD090000}"/>
    <cellStyle name="Comma 14 9" xfId="2480" xr:uid="{00000000-0005-0000-0000-0000AE090000}"/>
    <cellStyle name="Comma 15" xfId="2481" xr:uid="{00000000-0005-0000-0000-0000AF090000}"/>
    <cellStyle name="Comma 15 10" xfId="2482" xr:uid="{00000000-0005-0000-0000-0000B0090000}"/>
    <cellStyle name="Comma 15 11" xfId="2483" xr:uid="{00000000-0005-0000-0000-0000B1090000}"/>
    <cellStyle name="Comma 15 12" xfId="2484" xr:uid="{00000000-0005-0000-0000-0000B2090000}"/>
    <cellStyle name="Comma 15 13" xfId="2485" xr:uid="{00000000-0005-0000-0000-0000B3090000}"/>
    <cellStyle name="Comma 15 14" xfId="2486" xr:uid="{00000000-0005-0000-0000-0000B4090000}"/>
    <cellStyle name="Comma 15 15" xfId="2487" xr:uid="{00000000-0005-0000-0000-0000B5090000}"/>
    <cellStyle name="Comma 15 16" xfId="2488" xr:uid="{00000000-0005-0000-0000-0000B6090000}"/>
    <cellStyle name="Comma 15 2" xfId="2489" xr:uid="{00000000-0005-0000-0000-0000B7090000}"/>
    <cellStyle name="Comma 15 3" xfId="2490" xr:uid="{00000000-0005-0000-0000-0000B8090000}"/>
    <cellStyle name="Comma 15 4" xfId="2491" xr:uid="{00000000-0005-0000-0000-0000B9090000}"/>
    <cellStyle name="Comma 15 5" xfId="2492" xr:uid="{00000000-0005-0000-0000-0000BA090000}"/>
    <cellStyle name="Comma 15 6" xfId="2493" xr:uid="{00000000-0005-0000-0000-0000BB090000}"/>
    <cellStyle name="Comma 15 7" xfId="2494" xr:uid="{00000000-0005-0000-0000-0000BC090000}"/>
    <cellStyle name="Comma 15 8" xfId="2495" xr:uid="{00000000-0005-0000-0000-0000BD090000}"/>
    <cellStyle name="Comma 15 9" xfId="2496" xr:uid="{00000000-0005-0000-0000-0000BE090000}"/>
    <cellStyle name="Comma 16" xfId="2497" xr:uid="{00000000-0005-0000-0000-0000BF090000}"/>
    <cellStyle name="Comma 16 2" xfId="2498" xr:uid="{00000000-0005-0000-0000-0000C0090000}"/>
    <cellStyle name="Comma 16 3" xfId="2499" xr:uid="{00000000-0005-0000-0000-0000C1090000}"/>
    <cellStyle name="Comma 17" xfId="2500" xr:uid="{00000000-0005-0000-0000-0000C2090000}"/>
    <cellStyle name="Comma 17 2" xfId="2501" xr:uid="{00000000-0005-0000-0000-0000C3090000}"/>
    <cellStyle name="Comma 18" xfId="2502" xr:uid="{00000000-0005-0000-0000-0000C4090000}"/>
    <cellStyle name="Comma 18 10" xfId="2503" xr:uid="{00000000-0005-0000-0000-0000C5090000}"/>
    <cellStyle name="Comma 18 11" xfId="2504" xr:uid="{00000000-0005-0000-0000-0000C6090000}"/>
    <cellStyle name="Comma 18 12" xfId="2505" xr:uid="{00000000-0005-0000-0000-0000C7090000}"/>
    <cellStyle name="Comma 18 13" xfId="2506" xr:uid="{00000000-0005-0000-0000-0000C8090000}"/>
    <cellStyle name="Comma 18 14" xfId="2507" xr:uid="{00000000-0005-0000-0000-0000C9090000}"/>
    <cellStyle name="Comma 18 15" xfId="2508" xr:uid="{00000000-0005-0000-0000-0000CA090000}"/>
    <cellStyle name="Comma 18 16" xfId="2509" xr:uid="{00000000-0005-0000-0000-0000CB090000}"/>
    <cellStyle name="Comma 18 2" xfId="2510" xr:uid="{00000000-0005-0000-0000-0000CC090000}"/>
    <cellStyle name="Comma 18 2 2" xfId="2511" xr:uid="{00000000-0005-0000-0000-0000CD090000}"/>
    <cellStyle name="Comma 18 3" xfId="2512" xr:uid="{00000000-0005-0000-0000-0000CE090000}"/>
    <cellStyle name="Comma 18 3 2" xfId="2513" xr:uid="{00000000-0005-0000-0000-0000CF090000}"/>
    <cellStyle name="Comma 18 4" xfId="2514" xr:uid="{00000000-0005-0000-0000-0000D0090000}"/>
    <cellStyle name="Comma 18 5" xfId="2515" xr:uid="{00000000-0005-0000-0000-0000D1090000}"/>
    <cellStyle name="Comma 18 6" xfId="2516" xr:uid="{00000000-0005-0000-0000-0000D2090000}"/>
    <cellStyle name="Comma 18 7" xfId="2517" xr:uid="{00000000-0005-0000-0000-0000D3090000}"/>
    <cellStyle name="Comma 18 8" xfId="2518" xr:uid="{00000000-0005-0000-0000-0000D4090000}"/>
    <cellStyle name="Comma 18 9" xfId="2519" xr:uid="{00000000-0005-0000-0000-0000D5090000}"/>
    <cellStyle name="Comma 19" xfId="2520" xr:uid="{00000000-0005-0000-0000-0000D6090000}"/>
    <cellStyle name="Comma 19 2" xfId="2521" xr:uid="{00000000-0005-0000-0000-0000D7090000}"/>
    <cellStyle name="Comma 2" xfId="2522" xr:uid="{00000000-0005-0000-0000-0000D8090000}"/>
    <cellStyle name="Comma 2 10" xfId="2523" xr:uid="{00000000-0005-0000-0000-0000D9090000}"/>
    <cellStyle name="Comma 2 11" xfId="2524" xr:uid="{00000000-0005-0000-0000-0000DA090000}"/>
    <cellStyle name="Comma 2 11 10" xfId="2525" xr:uid="{00000000-0005-0000-0000-0000DB090000}"/>
    <cellStyle name="Comma 2 11 11" xfId="2526" xr:uid="{00000000-0005-0000-0000-0000DC090000}"/>
    <cellStyle name="Comma 2 11 12" xfId="2527" xr:uid="{00000000-0005-0000-0000-0000DD090000}"/>
    <cellStyle name="Comma 2 11 13" xfId="2528" xr:uid="{00000000-0005-0000-0000-0000DE090000}"/>
    <cellStyle name="Comma 2 11 14" xfId="2529" xr:uid="{00000000-0005-0000-0000-0000DF090000}"/>
    <cellStyle name="Comma 2 11 15" xfId="2530" xr:uid="{00000000-0005-0000-0000-0000E0090000}"/>
    <cellStyle name="Comma 2 11 16" xfId="2531" xr:uid="{00000000-0005-0000-0000-0000E1090000}"/>
    <cellStyle name="Comma 2 11 17" xfId="2532" xr:uid="{00000000-0005-0000-0000-0000E2090000}"/>
    <cellStyle name="Comma 2 11 18" xfId="2533" xr:uid="{00000000-0005-0000-0000-0000E3090000}"/>
    <cellStyle name="Comma 2 11 2" xfId="2534" xr:uid="{00000000-0005-0000-0000-0000E4090000}"/>
    <cellStyle name="Comma 2 11 2 10" xfId="2535" xr:uid="{00000000-0005-0000-0000-0000E5090000}"/>
    <cellStyle name="Comma 2 11 2 10 2" xfId="2536" xr:uid="{00000000-0005-0000-0000-0000E6090000}"/>
    <cellStyle name="Comma 2 11 2 11" xfId="2537" xr:uid="{00000000-0005-0000-0000-0000E7090000}"/>
    <cellStyle name="Comma 2 11 2 11 2" xfId="2538" xr:uid="{00000000-0005-0000-0000-0000E8090000}"/>
    <cellStyle name="Comma 2 11 2 12" xfId="2539" xr:uid="{00000000-0005-0000-0000-0000E9090000}"/>
    <cellStyle name="Comma 2 11 2 12 2" xfId="2540" xr:uid="{00000000-0005-0000-0000-0000EA090000}"/>
    <cellStyle name="Comma 2 11 2 13" xfId="2541" xr:uid="{00000000-0005-0000-0000-0000EB090000}"/>
    <cellStyle name="Comma 2 11 2 13 2" xfId="2542" xr:uid="{00000000-0005-0000-0000-0000EC090000}"/>
    <cellStyle name="Comma 2 11 2 14" xfId="2543" xr:uid="{00000000-0005-0000-0000-0000ED090000}"/>
    <cellStyle name="Comma 2 11 2 14 2" xfId="2544" xr:uid="{00000000-0005-0000-0000-0000EE090000}"/>
    <cellStyle name="Comma 2 11 2 15" xfId="2545" xr:uid="{00000000-0005-0000-0000-0000EF090000}"/>
    <cellStyle name="Comma 2 11 2 15 2" xfId="2546" xr:uid="{00000000-0005-0000-0000-0000F0090000}"/>
    <cellStyle name="Comma 2 11 2 16" xfId="2547" xr:uid="{00000000-0005-0000-0000-0000F1090000}"/>
    <cellStyle name="Comma 2 11 2 16 2" xfId="2548" xr:uid="{00000000-0005-0000-0000-0000F2090000}"/>
    <cellStyle name="Comma 2 11 2 17" xfId="2549" xr:uid="{00000000-0005-0000-0000-0000F3090000}"/>
    <cellStyle name="Comma 2 11 2 17 2" xfId="2550" xr:uid="{00000000-0005-0000-0000-0000F4090000}"/>
    <cellStyle name="Comma 2 11 2 2" xfId="2551" xr:uid="{00000000-0005-0000-0000-0000F5090000}"/>
    <cellStyle name="Comma 2 11 2 2 2" xfId="2552" xr:uid="{00000000-0005-0000-0000-0000F6090000}"/>
    <cellStyle name="Comma 2 11 2 3" xfId="2553" xr:uid="{00000000-0005-0000-0000-0000F7090000}"/>
    <cellStyle name="Comma 2 11 2 3 2" xfId="2554" xr:uid="{00000000-0005-0000-0000-0000F8090000}"/>
    <cellStyle name="Comma 2 11 2 4" xfId="2555" xr:uid="{00000000-0005-0000-0000-0000F9090000}"/>
    <cellStyle name="Comma 2 11 2 4 2" xfId="2556" xr:uid="{00000000-0005-0000-0000-0000FA090000}"/>
    <cellStyle name="Comma 2 11 2 5" xfId="2557" xr:uid="{00000000-0005-0000-0000-0000FB090000}"/>
    <cellStyle name="Comma 2 11 2 5 2" xfId="2558" xr:uid="{00000000-0005-0000-0000-0000FC090000}"/>
    <cellStyle name="Comma 2 11 2 6" xfId="2559" xr:uid="{00000000-0005-0000-0000-0000FD090000}"/>
    <cellStyle name="Comma 2 11 2 6 2" xfId="2560" xr:uid="{00000000-0005-0000-0000-0000FE090000}"/>
    <cellStyle name="Comma 2 11 2 7" xfId="2561" xr:uid="{00000000-0005-0000-0000-0000FF090000}"/>
    <cellStyle name="Comma 2 11 2 7 2" xfId="2562" xr:uid="{00000000-0005-0000-0000-0000000A0000}"/>
    <cellStyle name="Comma 2 11 2 8" xfId="2563" xr:uid="{00000000-0005-0000-0000-0000010A0000}"/>
    <cellStyle name="Comma 2 11 2 8 2" xfId="2564" xr:uid="{00000000-0005-0000-0000-0000020A0000}"/>
    <cellStyle name="Comma 2 11 2 9" xfId="2565" xr:uid="{00000000-0005-0000-0000-0000030A0000}"/>
    <cellStyle name="Comma 2 11 2 9 2" xfId="2566" xr:uid="{00000000-0005-0000-0000-0000040A0000}"/>
    <cellStyle name="Comma 2 11 3" xfId="2567" xr:uid="{00000000-0005-0000-0000-0000050A0000}"/>
    <cellStyle name="Comma 2 11 4" xfId="2568" xr:uid="{00000000-0005-0000-0000-0000060A0000}"/>
    <cellStyle name="Comma 2 11 5" xfId="2569" xr:uid="{00000000-0005-0000-0000-0000070A0000}"/>
    <cellStyle name="Comma 2 11 6" xfId="2570" xr:uid="{00000000-0005-0000-0000-0000080A0000}"/>
    <cellStyle name="Comma 2 11 7" xfId="2571" xr:uid="{00000000-0005-0000-0000-0000090A0000}"/>
    <cellStyle name="Comma 2 11 8" xfId="2572" xr:uid="{00000000-0005-0000-0000-00000A0A0000}"/>
    <cellStyle name="Comma 2 11 9" xfId="2573" xr:uid="{00000000-0005-0000-0000-00000B0A0000}"/>
    <cellStyle name="Comma 2 12" xfId="2574" xr:uid="{00000000-0005-0000-0000-00000C0A0000}"/>
    <cellStyle name="Comma 2 12 2" xfId="2575" xr:uid="{00000000-0005-0000-0000-00000D0A0000}"/>
    <cellStyle name="Comma 2 13" xfId="2576" xr:uid="{00000000-0005-0000-0000-00000E0A0000}"/>
    <cellStyle name="Comma 2 13 2" xfId="2577" xr:uid="{00000000-0005-0000-0000-00000F0A0000}"/>
    <cellStyle name="Comma 2 14" xfId="2578" xr:uid="{00000000-0005-0000-0000-0000100A0000}"/>
    <cellStyle name="Comma 2 14 2" xfId="2579" xr:uid="{00000000-0005-0000-0000-0000110A0000}"/>
    <cellStyle name="Comma 2 15" xfId="2580" xr:uid="{00000000-0005-0000-0000-0000120A0000}"/>
    <cellStyle name="Comma 2 15 2" xfId="2581" xr:uid="{00000000-0005-0000-0000-0000130A0000}"/>
    <cellStyle name="Comma 2 16" xfId="2582" xr:uid="{00000000-0005-0000-0000-0000140A0000}"/>
    <cellStyle name="Comma 2 16 2" xfId="2583" xr:uid="{00000000-0005-0000-0000-0000150A0000}"/>
    <cellStyle name="Comma 2 17" xfId="2584" xr:uid="{00000000-0005-0000-0000-0000160A0000}"/>
    <cellStyle name="Comma 2 17 2" xfId="2585" xr:uid="{00000000-0005-0000-0000-0000170A0000}"/>
    <cellStyle name="Comma 2 18" xfId="2586" xr:uid="{00000000-0005-0000-0000-0000180A0000}"/>
    <cellStyle name="Comma 2 19" xfId="2587" xr:uid="{00000000-0005-0000-0000-0000190A0000}"/>
    <cellStyle name="Comma 2 2" xfId="2588" xr:uid="{00000000-0005-0000-0000-00001A0A0000}"/>
    <cellStyle name="Comma 2 2 10" xfId="2589" xr:uid="{00000000-0005-0000-0000-00001B0A0000}"/>
    <cellStyle name="Comma 2 2 11" xfId="2590" xr:uid="{00000000-0005-0000-0000-00001C0A0000}"/>
    <cellStyle name="Comma 2 2 12" xfId="2591" xr:uid="{00000000-0005-0000-0000-00001D0A0000}"/>
    <cellStyle name="Comma 2 2 13" xfId="2592" xr:uid="{00000000-0005-0000-0000-00001E0A0000}"/>
    <cellStyle name="Comma 2 2 14" xfId="2593" xr:uid="{00000000-0005-0000-0000-00001F0A0000}"/>
    <cellStyle name="Comma 2 2 15" xfId="2594" xr:uid="{00000000-0005-0000-0000-0000200A0000}"/>
    <cellStyle name="Comma 2 2 16" xfId="2595" xr:uid="{00000000-0005-0000-0000-0000210A0000}"/>
    <cellStyle name="Comma 2 2 17" xfId="2596" xr:uid="{00000000-0005-0000-0000-0000220A0000}"/>
    <cellStyle name="Comma 2 2 18" xfId="2597" xr:uid="{00000000-0005-0000-0000-0000230A0000}"/>
    <cellStyle name="Comma 2 2 19" xfId="2598" xr:uid="{00000000-0005-0000-0000-0000240A0000}"/>
    <cellStyle name="Comma 2 2 2" xfId="2599" xr:uid="{00000000-0005-0000-0000-0000250A0000}"/>
    <cellStyle name="Comma 2 2 2 10" xfId="2600" xr:uid="{00000000-0005-0000-0000-0000260A0000}"/>
    <cellStyle name="Comma 2 2 2 10 2" xfId="2601" xr:uid="{00000000-0005-0000-0000-0000270A0000}"/>
    <cellStyle name="Comma 2 2 2 11" xfId="2602" xr:uid="{00000000-0005-0000-0000-0000280A0000}"/>
    <cellStyle name="Comma 2 2 2 11 2" xfId="2603" xr:uid="{00000000-0005-0000-0000-0000290A0000}"/>
    <cellStyle name="Comma 2 2 2 12" xfId="2604" xr:uid="{00000000-0005-0000-0000-00002A0A0000}"/>
    <cellStyle name="Comma 2 2 2 12 2" xfId="2605" xr:uid="{00000000-0005-0000-0000-00002B0A0000}"/>
    <cellStyle name="Comma 2 2 2 13" xfId="2606" xr:uid="{00000000-0005-0000-0000-00002C0A0000}"/>
    <cellStyle name="Comma 2 2 2 13 2" xfId="2607" xr:uid="{00000000-0005-0000-0000-00002D0A0000}"/>
    <cellStyle name="Comma 2 2 2 14" xfId="2608" xr:uid="{00000000-0005-0000-0000-00002E0A0000}"/>
    <cellStyle name="Comma 2 2 2 14 2" xfId="2609" xr:uid="{00000000-0005-0000-0000-00002F0A0000}"/>
    <cellStyle name="Comma 2 2 2 15" xfId="2610" xr:uid="{00000000-0005-0000-0000-0000300A0000}"/>
    <cellStyle name="Comma 2 2 2 15 2" xfId="2611" xr:uid="{00000000-0005-0000-0000-0000310A0000}"/>
    <cellStyle name="Comma 2 2 2 16" xfId="2612" xr:uid="{00000000-0005-0000-0000-0000320A0000}"/>
    <cellStyle name="Comma 2 2 2 16 2" xfId="2613" xr:uid="{00000000-0005-0000-0000-0000330A0000}"/>
    <cellStyle name="Comma 2 2 2 17" xfId="2614" xr:uid="{00000000-0005-0000-0000-0000340A0000}"/>
    <cellStyle name="Comma 2 2 2 17 2" xfId="2615" xr:uid="{00000000-0005-0000-0000-0000350A0000}"/>
    <cellStyle name="Comma 2 2 2 18" xfId="2616" xr:uid="{00000000-0005-0000-0000-0000360A0000}"/>
    <cellStyle name="Comma 2 2 2 18 2" xfId="2617" xr:uid="{00000000-0005-0000-0000-0000370A0000}"/>
    <cellStyle name="Comma 2 2 2 19" xfId="2618" xr:uid="{00000000-0005-0000-0000-0000380A0000}"/>
    <cellStyle name="Comma 2 2 2 19 2" xfId="2619" xr:uid="{00000000-0005-0000-0000-0000390A0000}"/>
    <cellStyle name="Comma 2 2 2 2" xfId="2620" xr:uid="{00000000-0005-0000-0000-00003A0A0000}"/>
    <cellStyle name="Comma 2 2 2 2 10" xfId="2621" xr:uid="{00000000-0005-0000-0000-00003B0A0000}"/>
    <cellStyle name="Comma 2 2 2 2 11" xfId="2622" xr:uid="{00000000-0005-0000-0000-00003C0A0000}"/>
    <cellStyle name="Comma 2 2 2 2 12" xfId="2623" xr:uid="{00000000-0005-0000-0000-00003D0A0000}"/>
    <cellStyle name="Comma 2 2 2 2 13" xfId="2624" xr:uid="{00000000-0005-0000-0000-00003E0A0000}"/>
    <cellStyle name="Comma 2 2 2 2 14" xfId="2625" xr:uid="{00000000-0005-0000-0000-00003F0A0000}"/>
    <cellStyle name="Comma 2 2 2 2 15" xfId="2626" xr:uid="{00000000-0005-0000-0000-0000400A0000}"/>
    <cellStyle name="Comma 2 2 2 2 16" xfId="2627" xr:uid="{00000000-0005-0000-0000-0000410A0000}"/>
    <cellStyle name="Comma 2 2 2 2 17" xfId="2628" xr:uid="{00000000-0005-0000-0000-0000420A0000}"/>
    <cellStyle name="Comma 2 2 2 2 18" xfId="2629" xr:uid="{00000000-0005-0000-0000-0000430A0000}"/>
    <cellStyle name="Comma 2 2 2 2 19" xfId="2630" xr:uid="{00000000-0005-0000-0000-0000440A0000}"/>
    <cellStyle name="Comma 2 2 2 2 2" xfId="2631" xr:uid="{00000000-0005-0000-0000-0000450A0000}"/>
    <cellStyle name="Comma 2 2 2 2 2 10" xfId="2632" xr:uid="{00000000-0005-0000-0000-0000460A0000}"/>
    <cellStyle name="Comma 2 2 2 2 2 10 2" xfId="2633" xr:uid="{00000000-0005-0000-0000-0000470A0000}"/>
    <cellStyle name="Comma 2 2 2 2 2 11" xfId="2634" xr:uid="{00000000-0005-0000-0000-0000480A0000}"/>
    <cellStyle name="Comma 2 2 2 2 2 11 2" xfId="2635" xr:uid="{00000000-0005-0000-0000-0000490A0000}"/>
    <cellStyle name="Comma 2 2 2 2 2 12" xfId="2636" xr:uid="{00000000-0005-0000-0000-00004A0A0000}"/>
    <cellStyle name="Comma 2 2 2 2 2 12 2" xfId="2637" xr:uid="{00000000-0005-0000-0000-00004B0A0000}"/>
    <cellStyle name="Comma 2 2 2 2 2 13" xfId="2638" xr:uid="{00000000-0005-0000-0000-00004C0A0000}"/>
    <cellStyle name="Comma 2 2 2 2 2 13 2" xfId="2639" xr:uid="{00000000-0005-0000-0000-00004D0A0000}"/>
    <cellStyle name="Comma 2 2 2 2 2 14" xfId="2640" xr:uid="{00000000-0005-0000-0000-00004E0A0000}"/>
    <cellStyle name="Comma 2 2 2 2 2 14 2" xfId="2641" xr:uid="{00000000-0005-0000-0000-00004F0A0000}"/>
    <cellStyle name="Comma 2 2 2 2 2 15" xfId="2642" xr:uid="{00000000-0005-0000-0000-0000500A0000}"/>
    <cellStyle name="Comma 2 2 2 2 2 15 2" xfId="2643" xr:uid="{00000000-0005-0000-0000-0000510A0000}"/>
    <cellStyle name="Comma 2 2 2 2 2 16" xfId="2644" xr:uid="{00000000-0005-0000-0000-0000520A0000}"/>
    <cellStyle name="Comma 2 2 2 2 2 16 2" xfId="2645" xr:uid="{00000000-0005-0000-0000-0000530A0000}"/>
    <cellStyle name="Comma 2 2 2 2 2 17" xfId="2646" xr:uid="{00000000-0005-0000-0000-0000540A0000}"/>
    <cellStyle name="Comma 2 2 2 2 2 17 2" xfId="2647" xr:uid="{00000000-0005-0000-0000-0000550A0000}"/>
    <cellStyle name="Comma 2 2 2 2 2 18" xfId="2648" xr:uid="{00000000-0005-0000-0000-0000560A0000}"/>
    <cellStyle name="Comma 2 2 2 2 2 18 2" xfId="2649" xr:uid="{00000000-0005-0000-0000-0000570A0000}"/>
    <cellStyle name="Comma 2 2 2 2 2 19" xfId="2650" xr:uid="{00000000-0005-0000-0000-0000580A0000}"/>
    <cellStyle name="Comma 2 2 2 2 2 19 2" xfId="2651" xr:uid="{00000000-0005-0000-0000-0000590A0000}"/>
    <cellStyle name="Comma 2 2 2 2 2 2" xfId="2652" xr:uid="{00000000-0005-0000-0000-00005A0A0000}"/>
    <cellStyle name="Comma 2 2 2 2 2 2 10" xfId="2653" xr:uid="{00000000-0005-0000-0000-00005B0A0000}"/>
    <cellStyle name="Comma 2 2 2 2 2 2 11" xfId="2654" xr:uid="{00000000-0005-0000-0000-00005C0A0000}"/>
    <cellStyle name="Comma 2 2 2 2 2 2 12" xfId="2655" xr:uid="{00000000-0005-0000-0000-00005D0A0000}"/>
    <cellStyle name="Comma 2 2 2 2 2 2 12 10" xfId="2656" xr:uid="{00000000-0005-0000-0000-00005E0A0000}"/>
    <cellStyle name="Comma 2 2 2 2 2 2 12 10 2" xfId="2657" xr:uid="{00000000-0005-0000-0000-00005F0A0000}"/>
    <cellStyle name="Comma 2 2 2 2 2 2 12 11" xfId="2658" xr:uid="{00000000-0005-0000-0000-0000600A0000}"/>
    <cellStyle name="Comma 2 2 2 2 2 2 12 11 2" xfId="2659" xr:uid="{00000000-0005-0000-0000-0000610A0000}"/>
    <cellStyle name="Comma 2 2 2 2 2 2 12 12" xfId="2660" xr:uid="{00000000-0005-0000-0000-0000620A0000}"/>
    <cellStyle name="Comma 2 2 2 2 2 2 12 12 2" xfId="2661" xr:uid="{00000000-0005-0000-0000-0000630A0000}"/>
    <cellStyle name="Comma 2 2 2 2 2 2 12 13" xfId="2662" xr:uid="{00000000-0005-0000-0000-0000640A0000}"/>
    <cellStyle name="Comma 2 2 2 2 2 2 12 13 2" xfId="2663" xr:uid="{00000000-0005-0000-0000-0000650A0000}"/>
    <cellStyle name="Comma 2 2 2 2 2 2 12 14" xfId="2664" xr:uid="{00000000-0005-0000-0000-0000660A0000}"/>
    <cellStyle name="Comma 2 2 2 2 2 2 12 14 2" xfId="2665" xr:uid="{00000000-0005-0000-0000-0000670A0000}"/>
    <cellStyle name="Comma 2 2 2 2 2 2 12 15" xfId="2666" xr:uid="{00000000-0005-0000-0000-0000680A0000}"/>
    <cellStyle name="Comma 2 2 2 2 2 2 12 15 2" xfId="2667" xr:uid="{00000000-0005-0000-0000-0000690A0000}"/>
    <cellStyle name="Comma 2 2 2 2 2 2 12 16" xfId="2668" xr:uid="{00000000-0005-0000-0000-00006A0A0000}"/>
    <cellStyle name="Comma 2 2 2 2 2 2 12 16 2" xfId="2669" xr:uid="{00000000-0005-0000-0000-00006B0A0000}"/>
    <cellStyle name="Comma 2 2 2 2 2 2 12 17" xfId="2670" xr:uid="{00000000-0005-0000-0000-00006C0A0000}"/>
    <cellStyle name="Comma 2 2 2 2 2 2 12 17 2" xfId="2671" xr:uid="{00000000-0005-0000-0000-00006D0A0000}"/>
    <cellStyle name="Comma 2 2 2 2 2 2 12 2" xfId="2672" xr:uid="{00000000-0005-0000-0000-00006E0A0000}"/>
    <cellStyle name="Comma 2 2 2 2 2 2 12 2 10" xfId="2673" xr:uid="{00000000-0005-0000-0000-00006F0A0000}"/>
    <cellStyle name="Comma 2 2 2 2 2 2 12 2 11" xfId="2674" xr:uid="{00000000-0005-0000-0000-0000700A0000}"/>
    <cellStyle name="Comma 2 2 2 2 2 2 12 2 12" xfId="2675" xr:uid="{00000000-0005-0000-0000-0000710A0000}"/>
    <cellStyle name="Comma 2 2 2 2 2 2 12 2 13" xfId="2676" xr:uid="{00000000-0005-0000-0000-0000720A0000}"/>
    <cellStyle name="Comma 2 2 2 2 2 2 12 2 14" xfId="2677" xr:uid="{00000000-0005-0000-0000-0000730A0000}"/>
    <cellStyle name="Comma 2 2 2 2 2 2 12 2 15" xfId="2678" xr:uid="{00000000-0005-0000-0000-0000740A0000}"/>
    <cellStyle name="Comma 2 2 2 2 2 2 12 2 16" xfId="2679" xr:uid="{00000000-0005-0000-0000-0000750A0000}"/>
    <cellStyle name="Comma 2 2 2 2 2 2 12 2 17" xfId="2680" xr:uid="{00000000-0005-0000-0000-0000760A0000}"/>
    <cellStyle name="Comma 2 2 2 2 2 2 12 2 18" xfId="2681" xr:uid="{00000000-0005-0000-0000-0000770A0000}"/>
    <cellStyle name="Comma 2 2 2 2 2 2 12 2 2" xfId="2682" xr:uid="{00000000-0005-0000-0000-0000780A0000}"/>
    <cellStyle name="Comma 2 2 2 2 2 2 12 2 3" xfId="2683" xr:uid="{00000000-0005-0000-0000-0000790A0000}"/>
    <cellStyle name="Comma 2 2 2 2 2 2 12 2 4" xfId="2684" xr:uid="{00000000-0005-0000-0000-00007A0A0000}"/>
    <cellStyle name="Comma 2 2 2 2 2 2 12 2 5" xfId="2685" xr:uid="{00000000-0005-0000-0000-00007B0A0000}"/>
    <cellStyle name="Comma 2 2 2 2 2 2 12 2 6" xfId="2686" xr:uid="{00000000-0005-0000-0000-00007C0A0000}"/>
    <cellStyle name="Comma 2 2 2 2 2 2 12 2 7" xfId="2687" xr:uid="{00000000-0005-0000-0000-00007D0A0000}"/>
    <cellStyle name="Comma 2 2 2 2 2 2 12 2 8" xfId="2688" xr:uid="{00000000-0005-0000-0000-00007E0A0000}"/>
    <cellStyle name="Comma 2 2 2 2 2 2 12 2 9" xfId="2689" xr:uid="{00000000-0005-0000-0000-00007F0A0000}"/>
    <cellStyle name="Comma 2 2 2 2 2 2 12 3" xfId="2690" xr:uid="{00000000-0005-0000-0000-0000800A0000}"/>
    <cellStyle name="Comma 2 2 2 2 2 2 12 3 2" xfId="2691" xr:uid="{00000000-0005-0000-0000-0000810A0000}"/>
    <cellStyle name="Comma 2 2 2 2 2 2 12 4" xfId="2692" xr:uid="{00000000-0005-0000-0000-0000820A0000}"/>
    <cellStyle name="Comma 2 2 2 2 2 2 12 4 2" xfId="2693" xr:uid="{00000000-0005-0000-0000-0000830A0000}"/>
    <cellStyle name="Comma 2 2 2 2 2 2 12 5" xfId="2694" xr:uid="{00000000-0005-0000-0000-0000840A0000}"/>
    <cellStyle name="Comma 2 2 2 2 2 2 12 5 2" xfId="2695" xr:uid="{00000000-0005-0000-0000-0000850A0000}"/>
    <cellStyle name="Comma 2 2 2 2 2 2 12 6" xfId="2696" xr:uid="{00000000-0005-0000-0000-0000860A0000}"/>
    <cellStyle name="Comma 2 2 2 2 2 2 12 6 2" xfId="2697" xr:uid="{00000000-0005-0000-0000-0000870A0000}"/>
    <cellStyle name="Comma 2 2 2 2 2 2 12 7" xfId="2698" xr:uid="{00000000-0005-0000-0000-0000880A0000}"/>
    <cellStyle name="Comma 2 2 2 2 2 2 12 7 2" xfId="2699" xr:uid="{00000000-0005-0000-0000-0000890A0000}"/>
    <cellStyle name="Comma 2 2 2 2 2 2 12 8" xfId="2700" xr:uid="{00000000-0005-0000-0000-00008A0A0000}"/>
    <cellStyle name="Comma 2 2 2 2 2 2 12 8 2" xfId="2701" xr:uid="{00000000-0005-0000-0000-00008B0A0000}"/>
    <cellStyle name="Comma 2 2 2 2 2 2 12 9" xfId="2702" xr:uid="{00000000-0005-0000-0000-00008C0A0000}"/>
    <cellStyle name="Comma 2 2 2 2 2 2 12 9 2" xfId="2703" xr:uid="{00000000-0005-0000-0000-00008D0A0000}"/>
    <cellStyle name="Comma 2 2 2 2 2 2 13" xfId="2704" xr:uid="{00000000-0005-0000-0000-00008E0A0000}"/>
    <cellStyle name="Comma 2 2 2 2 2 2 14" xfId="2705" xr:uid="{00000000-0005-0000-0000-00008F0A0000}"/>
    <cellStyle name="Comma 2 2 2 2 2 2 15" xfId="2706" xr:uid="{00000000-0005-0000-0000-0000900A0000}"/>
    <cellStyle name="Comma 2 2 2 2 2 2 16" xfId="2707" xr:uid="{00000000-0005-0000-0000-0000910A0000}"/>
    <cellStyle name="Comma 2 2 2 2 2 2 17" xfId="2708" xr:uid="{00000000-0005-0000-0000-0000920A0000}"/>
    <cellStyle name="Comma 2 2 2 2 2 2 18" xfId="2709" xr:uid="{00000000-0005-0000-0000-0000930A0000}"/>
    <cellStyle name="Comma 2 2 2 2 2 2 19" xfId="2710" xr:uid="{00000000-0005-0000-0000-0000940A0000}"/>
    <cellStyle name="Comma 2 2 2 2 2 2 2" xfId="2711" xr:uid="{00000000-0005-0000-0000-0000950A0000}"/>
    <cellStyle name="Comma 2 2 2 2 2 2 2 10" xfId="2712" xr:uid="{00000000-0005-0000-0000-0000960A0000}"/>
    <cellStyle name="Comma 2 2 2 2 2 2 2 10 2" xfId="2713" xr:uid="{00000000-0005-0000-0000-0000970A0000}"/>
    <cellStyle name="Comma 2 2 2 2 2 2 2 11" xfId="2714" xr:uid="{00000000-0005-0000-0000-0000980A0000}"/>
    <cellStyle name="Comma 2 2 2 2 2 2 2 11 10" xfId="2715" xr:uid="{00000000-0005-0000-0000-0000990A0000}"/>
    <cellStyle name="Comma 2 2 2 2 2 2 2 11 11" xfId="2716" xr:uid="{00000000-0005-0000-0000-00009A0A0000}"/>
    <cellStyle name="Comma 2 2 2 2 2 2 2 11 12" xfId="2717" xr:uid="{00000000-0005-0000-0000-00009B0A0000}"/>
    <cellStyle name="Comma 2 2 2 2 2 2 2 11 13" xfId="2718" xr:uid="{00000000-0005-0000-0000-00009C0A0000}"/>
    <cellStyle name="Comma 2 2 2 2 2 2 2 11 14" xfId="2719" xr:uid="{00000000-0005-0000-0000-00009D0A0000}"/>
    <cellStyle name="Comma 2 2 2 2 2 2 2 11 15" xfId="2720" xr:uid="{00000000-0005-0000-0000-00009E0A0000}"/>
    <cellStyle name="Comma 2 2 2 2 2 2 2 11 16" xfId="2721" xr:uid="{00000000-0005-0000-0000-00009F0A0000}"/>
    <cellStyle name="Comma 2 2 2 2 2 2 2 11 17" xfId="2722" xr:uid="{00000000-0005-0000-0000-0000A00A0000}"/>
    <cellStyle name="Comma 2 2 2 2 2 2 2 11 18" xfId="2723" xr:uid="{00000000-0005-0000-0000-0000A10A0000}"/>
    <cellStyle name="Comma 2 2 2 2 2 2 2 11 2" xfId="2724" xr:uid="{00000000-0005-0000-0000-0000A20A0000}"/>
    <cellStyle name="Comma 2 2 2 2 2 2 2 11 2 10" xfId="2725" xr:uid="{00000000-0005-0000-0000-0000A30A0000}"/>
    <cellStyle name="Comma 2 2 2 2 2 2 2 11 2 10 2" xfId="2726" xr:uid="{00000000-0005-0000-0000-0000A40A0000}"/>
    <cellStyle name="Comma 2 2 2 2 2 2 2 11 2 11" xfId="2727" xr:uid="{00000000-0005-0000-0000-0000A50A0000}"/>
    <cellStyle name="Comma 2 2 2 2 2 2 2 11 2 11 2" xfId="2728" xr:uid="{00000000-0005-0000-0000-0000A60A0000}"/>
    <cellStyle name="Comma 2 2 2 2 2 2 2 11 2 12" xfId="2729" xr:uid="{00000000-0005-0000-0000-0000A70A0000}"/>
    <cellStyle name="Comma 2 2 2 2 2 2 2 11 2 12 2" xfId="2730" xr:uid="{00000000-0005-0000-0000-0000A80A0000}"/>
    <cellStyle name="Comma 2 2 2 2 2 2 2 11 2 13" xfId="2731" xr:uid="{00000000-0005-0000-0000-0000A90A0000}"/>
    <cellStyle name="Comma 2 2 2 2 2 2 2 11 2 13 2" xfId="2732" xr:uid="{00000000-0005-0000-0000-0000AA0A0000}"/>
    <cellStyle name="Comma 2 2 2 2 2 2 2 11 2 14" xfId="2733" xr:uid="{00000000-0005-0000-0000-0000AB0A0000}"/>
    <cellStyle name="Comma 2 2 2 2 2 2 2 11 2 14 2" xfId="2734" xr:uid="{00000000-0005-0000-0000-0000AC0A0000}"/>
    <cellStyle name="Comma 2 2 2 2 2 2 2 11 2 15" xfId="2735" xr:uid="{00000000-0005-0000-0000-0000AD0A0000}"/>
    <cellStyle name="Comma 2 2 2 2 2 2 2 11 2 15 2" xfId="2736" xr:uid="{00000000-0005-0000-0000-0000AE0A0000}"/>
    <cellStyle name="Comma 2 2 2 2 2 2 2 11 2 16" xfId="2737" xr:uid="{00000000-0005-0000-0000-0000AF0A0000}"/>
    <cellStyle name="Comma 2 2 2 2 2 2 2 11 2 16 2" xfId="2738" xr:uid="{00000000-0005-0000-0000-0000B00A0000}"/>
    <cellStyle name="Comma 2 2 2 2 2 2 2 11 2 17" xfId="2739" xr:uid="{00000000-0005-0000-0000-0000B10A0000}"/>
    <cellStyle name="Comma 2 2 2 2 2 2 2 11 2 17 2" xfId="2740" xr:uid="{00000000-0005-0000-0000-0000B20A0000}"/>
    <cellStyle name="Comma 2 2 2 2 2 2 2 11 2 2" xfId="2741" xr:uid="{00000000-0005-0000-0000-0000B30A0000}"/>
    <cellStyle name="Comma 2 2 2 2 2 2 2 11 2 2 2" xfId="2742" xr:uid="{00000000-0005-0000-0000-0000B40A0000}"/>
    <cellStyle name="Comma 2 2 2 2 2 2 2 11 2 3" xfId="2743" xr:uid="{00000000-0005-0000-0000-0000B50A0000}"/>
    <cellStyle name="Comma 2 2 2 2 2 2 2 11 2 3 2" xfId="2744" xr:uid="{00000000-0005-0000-0000-0000B60A0000}"/>
    <cellStyle name="Comma 2 2 2 2 2 2 2 11 2 4" xfId="2745" xr:uid="{00000000-0005-0000-0000-0000B70A0000}"/>
    <cellStyle name="Comma 2 2 2 2 2 2 2 11 2 4 2" xfId="2746" xr:uid="{00000000-0005-0000-0000-0000B80A0000}"/>
    <cellStyle name="Comma 2 2 2 2 2 2 2 11 2 5" xfId="2747" xr:uid="{00000000-0005-0000-0000-0000B90A0000}"/>
    <cellStyle name="Comma 2 2 2 2 2 2 2 11 2 5 2" xfId="2748" xr:uid="{00000000-0005-0000-0000-0000BA0A0000}"/>
    <cellStyle name="Comma 2 2 2 2 2 2 2 11 2 6" xfId="2749" xr:uid="{00000000-0005-0000-0000-0000BB0A0000}"/>
    <cellStyle name="Comma 2 2 2 2 2 2 2 11 2 6 2" xfId="2750" xr:uid="{00000000-0005-0000-0000-0000BC0A0000}"/>
    <cellStyle name="Comma 2 2 2 2 2 2 2 11 2 7" xfId="2751" xr:uid="{00000000-0005-0000-0000-0000BD0A0000}"/>
    <cellStyle name="Comma 2 2 2 2 2 2 2 11 2 7 2" xfId="2752" xr:uid="{00000000-0005-0000-0000-0000BE0A0000}"/>
    <cellStyle name="Comma 2 2 2 2 2 2 2 11 2 8" xfId="2753" xr:uid="{00000000-0005-0000-0000-0000BF0A0000}"/>
    <cellStyle name="Comma 2 2 2 2 2 2 2 11 2 8 2" xfId="2754" xr:uid="{00000000-0005-0000-0000-0000C00A0000}"/>
    <cellStyle name="Comma 2 2 2 2 2 2 2 11 2 9" xfId="2755" xr:uid="{00000000-0005-0000-0000-0000C10A0000}"/>
    <cellStyle name="Comma 2 2 2 2 2 2 2 11 2 9 2" xfId="2756" xr:uid="{00000000-0005-0000-0000-0000C20A0000}"/>
    <cellStyle name="Comma 2 2 2 2 2 2 2 11 3" xfId="2757" xr:uid="{00000000-0005-0000-0000-0000C30A0000}"/>
    <cellStyle name="Comma 2 2 2 2 2 2 2 11 4" xfId="2758" xr:uid="{00000000-0005-0000-0000-0000C40A0000}"/>
    <cellStyle name="Comma 2 2 2 2 2 2 2 11 5" xfId="2759" xr:uid="{00000000-0005-0000-0000-0000C50A0000}"/>
    <cellStyle name="Comma 2 2 2 2 2 2 2 11 6" xfId="2760" xr:uid="{00000000-0005-0000-0000-0000C60A0000}"/>
    <cellStyle name="Comma 2 2 2 2 2 2 2 11 7" xfId="2761" xr:uid="{00000000-0005-0000-0000-0000C70A0000}"/>
    <cellStyle name="Comma 2 2 2 2 2 2 2 11 8" xfId="2762" xr:uid="{00000000-0005-0000-0000-0000C80A0000}"/>
    <cellStyle name="Comma 2 2 2 2 2 2 2 11 9" xfId="2763" xr:uid="{00000000-0005-0000-0000-0000C90A0000}"/>
    <cellStyle name="Comma 2 2 2 2 2 2 2 12" xfId="2764" xr:uid="{00000000-0005-0000-0000-0000CA0A0000}"/>
    <cellStyle name="Comma 2 2 2 2 2 2 2 12 2" xfId="2765" xr:uid="{00000000-0005-0000-0000-0000CB0A0000}"/>
    <cellStyle name="Comma 2 2 2 2 2 2 2 13" xfId="2766" xr:uid="{00000000-0005-0000-0000-0000CC0A0000}"/>
    <cellStyle name="Comma 2 2 2 2 2 2 2 13 2" xfId="2767" xr:uid="{00000000-0005-0000-0000-0000CD0A0000}"/>
    <cellStyle name="Comma 2 2 2 2 2 2 2 14" xfId="2768" xr:uid="{00000000-0005-0000-0000-0000CE0A0000}"/>
    <cellStyle name="Comma 2 2 2 2 2 2 2 14 2" xfId="2769" xr:uid="{00000000-0005-0000-0000-0000CF0A0000}"/>
    <cellStyle name="Comma 2 2 2 2 2 2 2 15" xfId="2770" xr:uid="{00000000-0005-0000-0000-0000D00A0000}"/>
    <cellStyle name="Comma 2 2 2 2 2 2 2 15 2" xfId="2771" xr:uid="{00000000-0005-0000-0000-0000D10A0000}"/>
    <cellStyle name="Comma 2 2 2 2 2 2 2 16" xfId="2772" xr:uid="{00000000-0005-0000-0000-0000D20A0000}"/>
    <cellStyle name="Comma 2 2 2 2 2 2 2 16 2" xfId="2773" xr:uid="{00000000-0005-0000-0000-0000D30A0000}"/>
    <cellStyle name="Comma 2 2 2 2 2 2 2 17" xfId="2774" xr:uid="{00000000-0005-0000-0000-0000D40A0000}"/>
    <cellStyle name="Comma 2 2 2 2 2 2 2 17 2" xfId="2775" xr:uid="{00000000-0005-0000-0000-0000D50A0000}"/>
    <cellStyle name="Comma 2 2 2 2 2 2 2 18" xfId="2776" xr:uid="{00000000-0005-0000-0000-0000D60A0000}"/>
    <cellStyle name="Comma 2 2 2 2 2 2 2 18 2" xfId="2777" xr:uid="{00000000-0005-0000-0000-0000D70A0000}"/>
    <cellStyle name="Comma 2 2 2 2 2 2 2 19" xfId="2778" xr:uid="{00000000-0005-0000-0000-0000D80A0000}"/>
    <cellStyle name="Comma 2 2 2 2 2 2 2 19 2" xfId="2779" xr:uid="{00000000-0005-0000-0000-0000D90A0000}"/>
    <cellStyle name="Comma 2 2 2 2 2 2 2 2" xfId="2780" xr:uid="{00000000-0005-0000-0000-0000DA0A0000}"/>
    <cellStyle name="Comma 2 2 2 2 2 2 2 2 10" xfId="2781" xr:uid="{00000000-0005-0000-0000-0000DB0A0000}"/>
    <cellStyle name="Comma 2 2 2 2 2 2 2 2 11" xfId="2782" xr:uid="{00000000-0005-0000-0000-0000DC0A0000}"/>
    <cellStyle name="Comma 2 2 2 2 2 2 2 2 12" xfId="2783" xr:uid="{00000000-0005-0000-0000-0000DD0A0000}"/>
    <cellStyle name="Comma 2 2 2 2 2 2 2 2 13" xfId="2784" xr:uid="{00000000-0005-0000-0000-0000DE0A0000}"/>
    <cellStyle name="Comma 2 2 2 2 2 2 2 2 14" xfId="2785" xr:uid="{00000000-0005-0000-0000-0000DF0A0000}"/>
    <cellStyle name="Comma 2 2 2 2 2 2 2 2 15" xfId="2786" xr:uid="{00000000-0005-0000-0000-0000E00A0000}"/>
    <cellStyle name="Comma 2 2 2 2 2 2 2 2 16" xfId="2787" xr:uid="{00000000-0005-0000-0000-0000E10A0000}"/>
    <cellStyle name="Comma 2 2 2 2 2 2 2 2 17" xfId="2788" xr:uid="{00000000-0005-0000-0000-0000E20A0000}"/>
    <cellStyle name="Comma 2 2 2 2 2 2 2 2 18" xfId="2789" xr:uid="{00000000-0005-0000-0000-0000E30A0000}"/>
    <cellStyle name="Comma 2 2 2 2 2 2 2 2 19" xfId="2790" xr:uid="{00000000-0005-0000-0000-0000E40A0000}"/>
    <cellStyle name="Comma 2 2 2 2 2 2 2 2 2" xfId="2791" xr:uid="{00000000-0005-0000-0000-0000E50A0000}"/>
    <cellStyle name="Comma 2 2 2 2 2 2 2 2 2 10" xfId="2792" xr:uid="{00000000-0005-0000-0000-0000E60A0000}"/>
    <cellStyle name="Comma 2 2 2 2 2 2 2 2 2 10 2" xfId="2793" xr:uid="{00000000-0005-0000-0000-0000E70A0000}"/>
    <cellStyle name="Comma 2 2 2 2 2 2 2 2 2 11" xfId="2794" xr:uid="{00000000-0005-0000-0000-0000E80A0000}"/>
    <cellStyle name="Comma 2 2 2 2 2 2 2 2 2 11 2" xfId="2795" xr:uid="{00000000-0005-0000-0000-0000E90A0000}"/>
    <cellStyle name="Comma 2 2 2 2 2 2 2 2 2 12" xfId="2796" xr:uid="{00000000-0005-0000-0000-0000EA0A0000}"/>
    <cellStyle name="Comma 2 2 2 2 2 2 2 2 2 12 2" xfId="2797" xr:uid="{00000000-0005-0000-0000-0000EB0A0000}"/>
    <cellStyle name="Comma 2 2 2 2 2 2 2 2 2 13" xfId="2798" xr:uid="{00000000-0005-0000-0000-0000EC0A0000}"/>
    <cellStyle name="Comma 2 2 2 2 2 2 2 2 2 13 2" xfId="2799" xr:uid="{00000000-0005-0000-0000-0000ED0A0000}"/>
    <cellStyle name="Comma 2 2 2 2 2 2 2 2 2 14" xfId="2800" xr:uid="{00000000-0005-0000-0000-0000EE0A0000}"/>
    <cellStyle name="Comma 2 2 2 2 2 2 2 2 2 14 2" xfId="2801" xr:uid="{00000000-0005-0000-0000-0000EF0A0000}"/>
    <cellStyle name="Comma 2 2 2 2 2 2 2 2 2 15" xfId="2802" xr:uid="{00000000-0005-0000-0000-0000F00A0000}"/>
    <cellStyle name="Comma 2 2 2 2 2 2 2 2 2 15 2" xfId="2803" xr:uid="{00000000-0005-0000-0000-0000F10A0000}"/>
    <cellStyle name="Comma 2 2 2 2 2 2 2 2 2 16" xfId="2804" xr:uid="{00000000-0005-0000-0000-0000F20A0000}"/>
    <cellStyle name="Comma 2 2 2 2 2 2 2 2 2 16 2" xfId="2805" xr:uid="{00000000-0005-0000-0000-0000F30A0000}"/>
    <cellStyle name="Comma 2 2 2 2 2 2 2 2 2 17" xfId="2806" xr:uid="{00000000-0005-0000-0000-0000F40A0000}"/>
    <cellStyle name="Comma 2 2 2 2 2 2 2 2 2 17 2" xfId="2807" xr:uid="{00000000-0005-0000-0000-0000F50A0000}"/>
    <cellStyle name="Comma 2 2 2 2 2 2 2 2 2 18" xfId="2808" xr:uid="{00000000-0005-0000-0000-0000F60A0000}"/>
    <cellStyle name="Comma 2 2 2 2 2 2 2 2 2 18 2" xfId="2809" xr:uid="{00000000-0005-0000-0000-0000F70A0000}"/>
    <cellStyle name="Comma 2 2 2 2 2 2 2 2 2 19" xfId="2810" xr:uid="{00000000-0005-0000-0000-0000F80A0000}"/>
    <cellStyle name="Comma 2 2 2 2 2 2 2 2 2 19 2" xfId="2811" xr:uid="{00000000-0005-0000-0000-0000F90A0000}"/>
    <cellStyle name="Comma 2 2 2 2 2 2 2 2 2 2" xfId="2812" xr:uid="{00000000-0005-0000-0000-0000FA0A0000}"/>
    <cellStyle name="Comma 2 2 2 2 2 2 2 2 2 2 10" xfId="2813" xr:uid="{00000000-0005-0000-0000-0000FB0A0000}"/>
    <cellStyle name="Comma 2 2 2 2 2 2 2 2 2 2 11" xfId="2814" xr:uid="{00000000-0005-0000-0000-0000FC0A0000}"/>
    <cellStyle name="Comma 2 2 2 2 2 2 2 2 2 2 12" xfId="2815" xr:uid="{00000000-0005-0000-0000-0000FD0A0000}"/>
    <cellStyle name="Comma 2 2 2 2 2 2 2 2 2 2 13" xfId="2816" xr:uid="{00000000-0005-0000-0000-0000FE0A0000}"/>
    <cellStyle name="Comma 2 2 2 2 2 2 2 2 2 2 14" xfId="2817" xr:uid="{00000000-0005-0000-0000-0000FF0A0000}"/>
    <cellStyle name="Comma 2 2 2 2 2 2 2 2 2 2 15" xfId="2818" xr:uid="{00000000-0005-0000-0000-0000000B0000}"/>
    <cellStyle name="Comma 2 2 2 2 2 2 2 2 2 2 16" xfId="2819" xr:uid="{00000000-0005-0000-0000-0000010B0000}"/>
    <cellStyle name="Comma 2 2 2 2 2 2 2 2 2 2 17" xfId="2820" xr:uid="{00000000-0005-0000-0000-0000020B0000}"/>
    <cellStyle name="Comma 2 2 2 2 2 2 2 2 2 2 18" xfId="2821" xr:uid="{00000000-0005-0000-0000-0000030B0000}"/>
    <cellStyle name="Comma 2 2 2 2 2 2 2 2 2 2 2" xfId="2822" xr:uid="{00000000-0005-0000-0000-0000040B0000}"/>
    <cellStyle name="Comma 2 2 2 2 2 2 2 2 2 2 2 10" xfId="2823" xr:uid="{00000000-0005-0000-0000-0000050B0000}"/>
    <cellStyle name="Comma 2 2 2 2 2 2 2 2 2 2 2 10 2" xfId="2824" xr:uid="{00000000-0005-0000-0000-0000060B0000}"/>
    <cellStyle name="Comma 2 2 2 2 2 2 2 2 2 2 2 11" xfId="2825" xr:uid="{00000000-0005-0000-0000-0000070B0000}"/>
    <cellStyle name="Comma 2 2 2 2 2 2 2 2 2 2 2 11 2" xfId="2826" xr:uid="{00000000-0005-0000-0000-0000080B0000}"/>
    <cellStyle name="Comma 2 2 2 2 2 2 2 2 2 2 2 12" xfId="2827" xr:uid="{00000000-0005-0000-0000-0000090B0000}"/>
    <cellStyle name="Comma 2 2 2 2 2 2 2 2 2 2 2 12 2" xfId="2828" xr:uid="{00000000-0005-0000-0000-00000A0B0000}"/>
    <cellStyle name="Comma 2 2 2 2 2 2 2 2 2 2 2 13" xfId="2829" xr:uid="{00000000-0005-0000-0000-00000B0B0000}"/>
    <cellStyle name="Comma 2 2 2 2 2 2 2 2 2 2 2 13 2" xfId="2830" xr:uid="{00000000-0005-0000-0000-00000C0B0000}"/>
    <cellStyle name="Comma 2 2 2 2 2 2 2 2 2 2 2 14" xfId="2831" xr:uid="{00000000-0005-0000-0000-00000D0B0000}"/>
    <cellStyle name="Comma 2 2 2 2 2 2 2 2 2 2 2 14 2" xfId="2832" xr:uid="{00000000-0005-0000-0000-00000E0B0000}"/>
    <cellStyle name="Comma 2 2 2 2 2 2 2 2 2 2 2 15" xfId="2833" xr:uid="{00000000-0005-0000-0000-00000F0B0000}"/>
    <cellStyle name="Comma 2 2 2 2 2 2 2 2 2 2 2 15 2" xfId="2834" xr:uid="{00000000-0005-0000-0000-0000100B0000}"/>
    <cellStyle name="Comma 2 2 2 2 2 2 2 2 2 2 2 16" xfId="2835" xr:uid="{00000000-0005-0000-0000-0000110B0000}"/>
    <cellStyle name="Comma 2 2 2 2 2 2 2 2 2 2 2 16 2" xfId="2836" xr:uid="{00000000-0005-0000-0000-0000120B0000}"/>
    <cellStyle name="Comma 2 2 2 2 2 2 2 2 2 2 2 17" xfId="2837" xr:uid="{00000000-0005-0000-0000-0000130B0000}"/>
    <cellStyle name="Comma 2 2 2 2 2 2 2 2 2 2 2 17 2" xfId="2838" xr:uid="{00000000-0005-0000-0000-0000140B0000}"/>
    <cellStyle name="Comma 2 2 2 2 2 2 2 2 2 2 2 2" xfId="2839" xr:uid="{00000000-0005-0000-0000-0000150B0000}"/>
    <cellStyle name="Comma 2 2 2 2 2 2 2 2 2 2 2 2 2" xfId="2840" xr:uid="{00000000-0005-0000-0000-0000160B0000}"/>
    <cellStyle name="Comma 2 2 2 2 2 2 2 2 2 2 2 3" xfId="2841" xr:uid="{00000000-0005-0000-0000-0000170B0000}"/>
    <cellStyle name="Comma 2 2 2 2 2 2 2 2 2 2 2 3 2" xfId="2842" xr:uid="{00000000-0005-0000-0000-0000180B0000}"/>
    <cellStyle name="Comma 2 2 2 2 2 2 2 2 2 2 2 4" xfId="2843" xr:uid="{00000000-0005-0000-0000-0000190B0000}"/>
    <cellStyle name="Comma 2 2 2 2 2 2 2 2 2 2 2 4 2" xfId="2844" xr:uid="{00000000-0005-0000-0000-00001A0B0000}"/>
    <cellStyle name="Comma 2 2 2 2 2 2 2 2 2 2 2 5" xfId="2845" xr:uid="{00000000-0005-0000-0000-00001B0B0000}"/>
    <cellStyle name="Comma 2 2 2 2 2 2 2 2 2 2 2 5 2" xfId="2846" xr:uid="{00000000-0005-0000-0000-00001C0B0000}"/>
    <cellStyle name="Comma 2 2 2 2 2 2 2 2 2 2 2 6" xfId="2847" xr:uid="{00000000-0005-0000-0000-00001D0B0000}"/>
    <cellStyle name="Comma 2 2 2 2 2 2 2 2 2 2 2 6 2" xfId="2848" xr:uid="{00000000-0005-0000-0000-00001E0B0000}"/>
    <cellStyle name="Comma 2 2 2 2 2 2 2 2 2 2 2 7" xfId="2849" xr:uid="{00000000-0005-0000-0000-00001F0B0000}"/>
    <cellStyle name="Comma 2 2 2 2 2 2 2 2 2 2 2 7 2" xfId="2850" xr:uid="{00000000-0005-0000-0000-0000200B0000}"/>
    <cellStyle name="Comma 2 2 2 2 2 2 2 2 2 2 2 8" xfId="2851" xr:uid="{00000000-0005-0000-0000-0000210B0000}"/>
    <cellStyle name="Comma 2 2 2 2 2 2 2 2 2 2 2 8 2" xfId="2852" xr:uid="{00000000-0005-0000-0000-0000220B0000}"/>
    <cellStyle name="Comma 2 2 2 2 2 2 2 2 2 2 2 9" xfId="2853" xr:uid="{00000000-0005-0000-0000-0000230B0000}"/>
    <cellStyle name="Comma 2 2 2 2 2 2 2 2 2 2 2 9 2" xfId="2854" xr:uid="{00000000-0005-0000-0000-0000240B0000}"/>
    <cellStyle name="Comma 2 2 2 2 2 2 2 2 2 2 3" xfId="2855" xr:uid="{00000000-0005-0000-0000-0000250B0000}"/>
    <cellStyle name="Comma 2 2 2 2 2 2 2 2 2 2 4" xfId="2856" xr:uid="{00000000-0005-0000-0000-0000260B0000}"/>
    <cellStyle name="Comma 2 2 2 2 2 2 2 2 2 2 5" xfId="2857" xr:uid="{00000000-0005-0000-0000-0000270B0000}"/>
    <cellStyle name="Comma 2 2 2 2 2 2 2 2 2 2 6" xfId="2858" xr:uid="{00000000-0005-0000-0000-0000280B0000}"/>
    <cellStyle name="Comma 2 2 2 2 2 2 2 2 2 2 7" xfId="2859" xr:uid="{00000000-0005-0000-0000-0000290B0000}"/>
    <cellStyle name="Comma 2 2 2 2 2 2 2 2 2 2 8" xfId="2860" xr:uid="{00000000-0005-0000-0000-00002A0B0000}"/>
    <cellStyle name="Comma 2 2 2 2 2 2 2 2 2 2 9" xfId="2861" xr:uid="{00000000-0005-0000-0000-00002B0B0000}"/>
    <cellStyle name="Comma 2 2 2 2 2 2 2 2 2 3" xfId="2862" xr:uid="{00000000-0005-0000-0000-00002C0B0000}"/>
    <cellStyle name="Comma 2 2 2 2 2 2 2 2 2 3 2" xfId="2863" xr:uid="{00000000-0005-0000-0000-00002D0B0000}"/>
    <cellStyle name="Comma 2 2 2 2 2 2 2 2 2 4" xfId="2864" xr:uid="{00000000-0005-0000-0000-00002E0B0000}"/>
    <cellStyle name="Comma 2 2 2 2 2 2 2 2 2 4 2" xfId="2865" xr:uid="{00000000-0005-0000-0000-00002F0B0000}"/>
    <cellStyle name="Comma 2 2 2 2 2 2 2 2 2 5" xfId="2866" xr:uid="{00000000-0005-0000-0000-0000300B0000}"/>
    <cellStyle name="Comma 2 2 2 2 2 2 2 2 2 5 2" xfId="2867" xr:uid="{00000000-0005-0000-0000-0000310B0000}"/>
    <cellStyle name="Comma 2 2 2 2 2 2 2 2 2 6" xfId="2868" xr:uid="{00000000-0005-0000-0000-0000320B0000}"/>
    <cellStyle name="Comma 2 2 2 2 2 2 2 2 2 6 2" xfId="2869" xr:uid="{00000000-0005-0000-0000-0000330B0000}"/>
    <cellStyle name="Comma 2 2 2 2 2 2 2 2 2 7" xfId="2870" xr:uid="{00000000-0005-0000-0000-0000340B0000}"/>
    <cellStyle name="Comma 2 2 2 2 2 2 2 2 2 7 2" xfId="2871" xr:uid="{00000000-0005-0000-0000-0000350B0000}"/>
    <cellStyle name="Comma 2 2 2 2 2 2 2 2 2 8" xfId="2872" xr:uid="{00000000-0005-0000-0000-0000360B0000}"/>
    <cellStyle name="Comma 2 2 2 2 2 2 2 2 2 8 2" xfId="2873" xr:uid="{00000000-0005-0000-0000-0000370B0000}"/>
    <cellStyle name="Comma 2 2 2 2 2 2 2 2 2 9" xfId="2874" xr:uid="{00000000-0005-0000-0000-0000380B0000}"/>
    <cellStyle name="Comma 2 2 2 2 2 2 2 2 2 9 2" xfId="2875" xr:uid="{00000000-0005-0000-0000-0000390B0000}"/>
    <cellStyle name="Comma 2 2 2 2 2 2 2 2 20" xfId="2876" xr:uid="{00000000-0005-0000-0000-00003A0B0000}"/>
    <cellStyle name="Comma 2 2 2 2 2 2 2 2 3" xfId="2877" xr:uid="{00000000-0005-0000-0000-00003B0B0000}"/>
    <cellStyle name="Comma 2 2 2 2 2 2 2 2 3 10" xfId="2878" xr:uid="{00000000-0005-0000-0000-00003C0B0000}"/>
    <cellStyle name="Comma 2 2 2 2 2 2 2 2 3 10 2" xfId="2879" xr:uid="{00000000-0005-0000-0000-00003D0B0000}"/>
    <cellStyle name="Comma 2 2 2 2 2 2 2 2 3 11" xfId="2880" xr:uid="{00000000-0005-0000-0000-00003E0B0000}"/>
    <cellStyle name="Comma 2 2 2 2 2 2 2 2 3 11 2" xfId="2881" xr:uid="{00000000-0005-0000-0000-00003F0B0000}"/>
    <cellStyle name="Comma 2 2 2 2 2 2 2 2 3 12" xfId="2882" xr:uid="{00000000-0005-0000-0000-0000400B0000}"/>
    <cellStyle name="Comma 2 2 2 2 2 2 2 2 3 12 2" xfId="2883" xr:uid="{00000000-0005-0000-0000-0000410B0000}"/>
    <cellStyle name="Comma 2 2 2 2 2 2 2 2 3 13" xfId="2884" xr:uid="{00000000-0005-0000-0000-0000420B0000}"/>
    <cellStyle name="Comma 2 2 2 2 2 2 2 2 3 13 2" xfId="2885" xr:uid="{00000000-0005-0000-0000-0000430B0000}"/>
    <cellStyle name="Comma 2 2 2 2 2 2 2 2 3 14" xfId="2886" xr:uid="{00000000-0005-0000-0000-0000440B0000}"/>
    <cellStyle name="Comma 2 2 2 2 2 2 2 2 3 14 2" xfId="2887" xr:uid="{00000000-0005-0000-0000-0000450B0000}"/>
    <cellStyle name="Comma 2 2 2 2 2 2 2 2 3 15" xfId="2888" xr:uid="{00000000-0005-0000-0000-0000460B0000}"/>
    <cellStyle name="Comma 2 2 2 2 2 2 2 2 3 15 2" xfId="2889" xr:uid="{00000000-0005-0000-0000-0000470B0000}"/>
    <cellStyle name="Comma 2 2 2 2 2 2 2 2 3 16" xfId="2890" xr:uid="{00000000-0005-0000-0000-0000480B0000}"/>
    <cellStyle name="Comma 2 2 2 2 2 2 2 2 3 16 2" xfId="2891" xr:uid="{00000000-0005-0000-0000-0000490B0000}"/>
    <cellStyle name="Comma 2 2 2 2 2 2 2 2 3 17" xfId="2892" xr:uid="{00000000-0005-0000-0000-00004A0B0000}"/>
    <cellStyle name="Comma 2 2 2 2 2 2 2 2 3 17 2" xfId="2893" xr:uid="{00000000-0005-0000-0000-00004B0B0000}"/>
    <cellStyle name="Comma 2 2 2 2 2 2 2 2 3 2" xfId="2894" xr:uid="{00000000-0005-0000-0000-00004C0B0000}"/>
    <cellStyle name="Comma 2 2 2 2 2 2 2 2 3 2 10" xfId="2895" xr:uid="{00000000-0005-0000-0000-00004D0B0000}"/>
    <cellStyle name="Comma 2 2 2 2 2 2 2 2 3 2 11" xfId="2896" xr:uid="{00000000-0005-0000-0000-00004E0B0000}"/>
    <cellStyle name="Comma 2 2 2 2 2 2 2 2 3 2 12" xfId="2897" xr:uid="{00000000-0005-0000-0000-00004F0B0000}"/>
    <cellStyle name="Comma 2 2 2 2 2 2 2 2 3 2 13" xfId="2898" xr:uid="{00000000-0005-0000-0000-0000500B0000}"/>
    <cellStyle name="Comma 2 2 2 2 2 2 2 2 3 2 14" xfId="2899" xr:uid="{00000000-0005-0000-0000-0000510B0000}"/>
    <cellStyle name="Comma 2 2 2 2 2 2 2 2 3 2 15" xfId="2900" xr:uid="{00000000-0005-0000-0000-0000520B0000}"/>
    <cellStyle name="Comma 2 2 2 2 2 2 2 2 3 2 16" xfId="2901" xr:uid="{00000000-0005-0000-0000-0000530B0000}"/>
    <cellStyle name="Comma 2 2 2 2 2 2 2 2 3 2 17" xfId="2902" xr:uid="{00000000-0005-0000-0000-0000540B0000}"/>
    <cellStyle name="Comma 2 2 2 2 2 2 2 2 3 2 18" xfId="2903" xr:uid="{00000000-0005-0000-0000-0000550B0000}"/>
    <cellStyle name="Comma 2 2 2 2 2 2 2 2 3 2 2" xfId="2904" xr:uid="{00000000-0005-0000-0000-0000560B0000}"/>
    <cellStyle name="Comma 2 2 2 2 2 2 2 2 3 2 3" xfId="2905" xr:uid="{00000000-0005-0000-0000-0000570B0000}"/>
    <cellStyle name="Comma 2 2 2 2 2 2 2 2 3 2 4" xfId="2906" xr:uid="{00000000-0005-0000-0000-0000580B0000}"/>
    <cellStyle name="Comma 2 2 2 2 2 2 2 2 3 2 5" xfId="2907" xr:uid="{00000000-0005-0000-0000-0000590B0000}"/>
    <cellStyle name="Comma 2 2 2 2 2 2 2 2 3 2 6" xfId="2908" xr:uid="{00000000-0005-0000-0000-00005A0B0000}"/>
    <cellStyle name="Comma 2 2 2 2 2 2 2 2 3 2 7" xfId="2909" xr:uid="{00000000-0005-0000-0000-00005B0B0000}"/>
    <cellStyle name="Comma 2 2 2 2 2 2 2 2 3 2 8" xfId="2910" xr:uid="{00000000-0005-0000-0000-00005C0B0000}"/>
    <cellStyle name="Comma 2 2 2 2 2 2 2 2 3 2 9" xfId="2911" xr:uid="{00000000-0005-0000-0000-00005D0B0000}"/>
    <cellStyle name="Comma 2 2 2 2 2 2 2 2 3 3" xfId="2912" xr:uid="{00000000-0005-0000-0000-00005E0B0000}"/>
    <cellStyle name="Comma 2 2 2 2 2 2 2 2 3 3 2" xfId="2913" xr:uid="{00000000-0005-0000-0000-00005F0B0000}"/>
    <cellStyle name="Comma 2 2 2 2 2 2 2 2 3 4" xfId="2914" xr:uid="{00000000-0005-0000-0000-0000600B0000}"/>
    <cellStyle name="Comma 2 2 2 2 2 2 2 2 3 4 2" xfId="2915" xr:uid="{00000000-0005-0000-0000-0000610B0000}"/>
    <cellStyle name="Comma 2 2 2 2 2 2 2 2 3 5" xfId="2916" xr:uid="{00000000-0005-0000-0000-0000620B0000}"/>
    <cellStyle name="Comma 2 2 2 2 2 2 2 2 3 5 2" xfId="2917" xr:uid="{00000000-0005-0000-0000-0000630B0000}"/>
    <cellStyle name="Comma 2 2 2 2 2 2 2 2 3 6" xfId="2918" xr:uid="{00000000-0005-0000-0000-0000640B0000}"/>
    <cellStyle name="Comma 2 2 2 2 2 2 2 2 3 6 2" xfId="2919" xr:uid="{00000000-0005-0000-0000-0000650B0000}"/>
    <cellStyle name="Comma 2 2 2 2 2 2 2 2 3 7" xfId="2920" xr:uid="{00000000-0005-0000-0000-0000660B0000}"/>
    <cellStyle name="Comma 2 2 2 2 2 2 2 2 3 7 2" xfId="2921" xr:uid="{00000000-0005-0000-0000-0000670B0000}"/>
    <cellStyle name="Comma 2 2 2 2 2 2 2 2 3 8" xfId="2922" xr:uid="{00000000-0005-0000-0000-0000680B0000}"/>
    <cellStyle name="Comma 2 2 2 2 2 2 2 2 3 8 2" xfId="2923" xr:uid="{00000000-0005-0000-0000-0000690B0000}"/>
    <cellStyle name="Comma 2 2 2 2 2 2 2 2 3 9" xfId="2924" xr:uid="{00000000-0005-0000-0000-00006A0B0000}"/>
    <cellStyle name="Comma 2 2 2 2 2 2 2 2 3 9 2" xfId="2925" xr:uid="{00000000-0005-0000-0000-00006B0B0000}"/>
    <cellStyle name="Comma 2 2 2 2 2 2 2 2 4" xfId="2926" xr:uid="{00000000-0005-0000-0000-00006C0B0000}"/>
    <cellStyle name="Comma 2 2 2 2 2 2 2 2 5" xfId="2927" xr:uid="{00000000-0005-0000-0000-00006D0B0000}"/>
    <cellStyle name="Comma 2 2 2 2 2 2 2 2 6" xfId="2928" xr:uid="{00000000-0005-0000-0000-00006E0B0000}"/>
    <cellStyle name="Comma 2 2 2 2 2 2 2 2 7" xfId="2929" xr:uid="{00000000-0005-0000-0000-00006F0B0000}"/>
    <cellStyle name="Comma 2 2 2 2 2 2 2 2 8" xfId="2930" xr:uid="{00000000-0005-0000-0000-0000700B0000}"/>
    <cellStyle name="Comma 2 2 2 2 2 2 2 2 9" xfId="2931" xr:uid="{00000000-0005-0000-0000-0000710B0000}"/>
    <cellStyle name="Comma 2 2 2 2 2 2 2 20" xfId="2932" xr:uid="{00000000-0005-0000-0000-0000720B0000}"/>
    <cellStyle name="Comma 2 2 2 2 2 2 2 20 2" xfId="2933" xr:uid="{00000000-0005-0000-0000-0000730B0000}"/>
    <cellStyle name="Comma 2 2 2 2 2 2 2 21" xfId="2934" xr:uid="{00000000-0005-0000-0000-0000740B0000}"/>
    <cellStyle name="Comma 2 2 2 2 2 2 2 21 2" xfId="2935" xr:uid="{00000000-0005-0000-0000-0000750B0000}"/>
    <cellStyle name="Comma 2 2 2 2 2 2 2 22" xfId="2936" xr:uid="{00000000-0005-0000-0000-0000760B0000}"/>
    <cellStyle name="Comma 2 2 2 2 2 2 2 22 2" xfId="2937" xr:uid="{00000000-0005-0000-0000-0000770B0000}"/>
    <cellStyle name="Comma 2 2 2 2 2 2 2 23" xfId="2938" xr:uid="{00000000-0005-0000-0000-0000780B0000}"/>
    <cellStyle name="Comma 2 2 2 2 2 2 2 23 2" xfId="2939" xr:uid="{00000000-0005-0000-0000-0000790B0000}"/>
    <cellStyle name="Comma 2 2 2 2 2 2 2 24" xfId="2940" xr:uid="{00000000-0005-0000-0000-00007A0B0000}"/>
    <cellStyle name="Comma 2 2 2 2 2 2 2 24 2" xfId="2941" xr:uid="{00000000-0005-0000-0000-00007B0B0000}"/>
    <cellStyle name="Comma 2 2 2 2 2 2 2 25" xfId="2942" xr:uid="{00000000-0005-0000-0000-00007C0B0000}"/>
    <cellStyle name="Comma 2 2 2 2 2 2 2 25 2" xfId="2943" xr:uid="{00000000-0005-0000-0000-00007D0B0000}"/>
    <cellStyle name="Comma 2 2 2 2 2 2 2 26" xfId="2944" xr:uid="{00000000-0005-0000-0000-00007E0B0000}"/>
    <cellStyle name="Comma 2 2 2 2 2 2 2 26 2" xfId="2945" xr:uid="{00000000-0005-0000-0000-00007F0B0000}"/>
    <cellStyle name="Comma 2 2 2 2 2 2 2 27" xfId="2946" xr:uid="{00000000-0005-0000-0000-0000800B0000}"/>
    <cellStyle name="Comma 2 2 2 2 2 2 2 27 2" xfId="2947" xr:uid="{00000000-0005-0000-0000-0000810B0000}"/>
    <cellStyle name="Comma 2 2 2 2 2 2 2 28" xfId="2948" xr:uid="{00000000-0005-0000-0000-0000820B0000}"/>
    <cellStyle name="Comma 2 2 2 2 2 2 2 28 2" xfId="2949" xr:uid="{00000000-0005-0000-0000-0000830B0000}"/>
    <cellStyle name="Comma 2 2 2 2 2 2 2 3" xfId="2950" xr:uid="{00000000-0005-0000-0000-0000840B0000}"/>
    <cellStyle name="Comma 2 2 2 2 2 2 2 3 2" xfId="2951" xr:uid="{00000000-0005-0000-0000-0000850B0000}"/>
    <cellStyle name="Comma 2 2 2 2 2 2 2 4" xfId="2952" xr:uid="{00000000-0005-0000-0000-0000860B0000}"/>
    <cellStyle name="Comma 2 2 2 2 2 2 2 4 2" xfId="2953" xr:uid="{00000000-0005-0000-0000-0000870B0000}"/>
    <cellStyle name="Comma 2 2 2 2 2 2 2 5" xfId="2954" xr:uid="{00000000-0005-0000-0000-0000880B0000}"/>
    <cellStyle name="Comma 2 2 2 2 2 2 2 5 2" xfId="2955" xr:uid="{00000000-0005-0000-0000-0000890B0000}"/>
    <cellStyle name="Comma 2 2 2 2 2 2 2 6" xfId="2956" xr:uid="{00000000-0005-0000-0000-00008A0B0000}"/>
    <cellStyle name="Comma 2 2 2 2 2 2 2 6 2" xfId="2957" xr:uid="{00000000-0005-0000-0000-00008B0B0000}"/>
    <cellStyle name="Comma 2 2 2 2 2 2 2 7" xfId="2958" xr:uid="{00000000-0005-0000-0000-00008C0B0000}"/>
    <cellStyle name="Comma 2 2 2 2 2 2 2 7 2" xfId="2959" xr:uid="{00000000-0005-0000-0000-00008D0B0000}"/>
    <cellStyle name="Comma 2 2 2 2 2 2 2 8" xfId="2960" xr:uid="{00000000-0005-0000-0000-00008E0B0000}"/>
    <cellStyle name="Comma 2 2 2 2 2 2 2 8 2" xfId="2961" xr:uid="{00000000-0005-0000-0000-00008F0B0000}"/>
    <cellStyle name="Comma 2 2 2 2 2 2 2 9" xfId="2962" xr:uid="{00000000-0005-0000-0000-0000900B0000}"/>
    <cellStyle name="Comma 2 2 2 2 2 2 2 9 2" xfId="2963" xr:uid="{00000000-0005-0000-0000-0000910B0000}"/>
    <cellStyle name="Comma 2 2 2 2 2 2 20" xfId="2964" xr:uid="{00000000-0005-0000-0000-0000920B0000}"/>
    <cellStyle name="Comma 2 2 2 2 2 2 21" xfId="2965" xr:uid="{00000000-0005-0000-0000-0000930B0000}"/>
    <cellStyle name="Comma 2 2 2 2 2 2 22" xfId="2966" xr:uid="{00000000-0005-0000-0000-0000940B0000}"/>
    <cellStyle name="Comma 2 2 2 2 2 2 23" xfId="2967" xr:uid="{00000000-0005-0000-0000-0000950B0000}"/>
    <cellStyle name="Comma 2 2 2 2 2 2 24" xfId="2968" xr:uid="{00000000-0005-0000-0000-0000960B0000}"/>
    <cellStyle name="Comma 2 2 2 2 2 2 25" xfId="2969" xr:uid="{00000000-0005-0000-0000-0000970B0000}"/>
    <cellStyle name="Comma 2 2 2 2 2 2 26" xfId="2970" xr:uid="{00000000-0005-0000-0000-0000980B0000}"/>
    <cellStyle name="Comma 2 2 2 2 2 2 27" xfId="2971" xr:uid="{00000000-0005-0000-0000-0000990B0000}"/>
    <cellStyle name="Comma 2 2 2 2 2 2 28" xfId="2972" xr:uid="{00000000-0005-0000-0000-00009A0B0000}"/>
    <cellStyle name="Comma 2 2 2 2 2 2 29" xfId="2973" xr:uid="{00000000-0005-0000-0000-00009B0B0000}"/>
    <cellStyle name="Comma 2 2 2 2 2 2 3" xfId="2974" xr:uid="{00000000-0005-0000-0000-00009C0B0000}"/>
    <cellStyle name="Comma 2 2 2 2 2 2 3 2" xfId="2975" xr:uid="{00000000-0005-0000-0000-00009D0B0000}"/>
    <cellStyle name="Comma 2 2 2 2 2 2 30" xfId="2976" xr:uid="{00000000-0005-0000-0000-00009E0B0000}"/>
    <cellStyle name="Comma 2 2 2 2 2 2 4" xfId="2977" xr:uid="{00000000-0005-0000-0000-00009F0B0000}"/>
    <cellStyle name="Comma 2 2 2 2 2 2 5" xfId="2978" xr:uid="{00000000-0005-0000-0000-0000A00B0000}"/>
    <cellStyle name="Comma 2 2 2 2 2 2 6" xfId="2979" xr:uid="{00000000-0005-0000-0000-0000A10B0000}"/>
    <cellStyle name="Comma 2 2 2 2 2 2 7" xfId="2980" xr:uid="{00000000-0005-0000-0000-0000A20B0000}"/>
    <cellStyle name="Comma 2 2 2 2 2 2 8" xfId="2981" xr:uid="{00000000-0005-0000-0000-0000A30B0000}"/>
    <cellStyle name="Comma 2 2 2 2 2 2 9" xfId="2982" xr:uid="{00000000-0005-0000-0000-0000A40B0000}"/>
    <cellStyle name="Comma 2 2 2 2 2 20" xfId="2983" xr:uid="{00000000-0005-0000-0000-0000A50B0000}"/>
    <cellStyle name="Comma 2 2 2 2 2 20 2" xfId="2984" xr:uid="{00000000-0005-0000-0000-0000A60B0000}"/>
    <cellStyle name="Comma 2 2 2 2 2 21" xfId="2985" xr:uid="{00000000-0005-0000-0000-0000A70B0000}"/>
    <cellStyle name="Comma 2 2 2 2 2 21 2" xfId="2986" xr:uid="{00000000-0005-0000-0000-0000A80B0000}"/>
    <cellStyle name="Comma 2 2 2 2 2 22" xfId="2987" xr:uid="{00000000-0005-0000-0000-0000A90B0000}"/>
    <cellStyle name="Comma 2 2 2 2 2 22 2" xfId="2988" xr:uid="{00000000-0005-0000-0000-0000AA0B0000}"/>
    <cellStyle name="Comma 2 2 2 2 2 23" xfId="2989" xr:uid="{00000000-0005-0000-0000-0000AB0B0000}"/>
    <cellStyle name="Comma 2 2 2 2 2 23 2" xfId="2990" xr:uid="{00000000-0005-0000-0000-0000AC0B0000}"/>
    <cellStyle name="Comma 2 2 2 2 2 24" xfId="2991" xr:uid="{00000000-0005-0000-0000-0000AD0B0000}"/>
    <cellStyle name="Comma 2 2 2 2 2 24 2" xfId="2992" xr:uid="{00000000-0005-0000-0000-0000AE0B0000}"/>
    <cellStyle name="Comma 2 2 2 2 2 25" xfId="2993" xr:uid="{00000000-0005-0000-0000-0000AF0B0000}"/>
    <cellStyle name="Comma 2 2 2 2 2 25 2" xfId="2994" xr:uid="{00000000-0005-0000-0000-0000B00B0000}"/>
    <cellStyle name="Comma 2 2 2 2 2 26" xfId="2995" xr:uid="{00000000-0005-0000-0000-0000B10B0000}"/>
    <cellStyle name="Comma 2 2 2 2 2 26 2" xfId="2996" xr:uid="{00000000-0005-0000-0000-0000B20B0000}"/>
    <cellStyle name="Comma 2 2 2 2 2 27" xfId="2997" xr:uid="{00000000-0005-0000-0000-0000B30B0000}"/>
    <cellStyle name="Comma 2 2 2 2 2 27 2" xfId="2998" xr:uid="{00000000-0005-0000-0000-0000B40B0000}"/>
    <cellStyle name="Comma 2 2 2 2 2 28" xfId="2999" xr:uid="{00000000-0005-0000-0000-0000B50B0000}"/>
    <cellStyle name="Comma 2 2 2 2 2 28 2" xfId="3000" xr:uid="{00000000-0005-0000-0000-0000B60B0000}"/>
    <cellStyle name="Comma 2 2 2 2 2 29" xfId="3001" xr:uid="{00000000-0005-0000-0000-0000B70B0000}"/>
    <cellStyle name="Comma 2 2 2 2 2 29 2" xfId="3002" xr:uid="{00000000-0005-0000-0000-0000B80B0000}"/>
    <cellStyle name="Comma 2 2 2 2 2 3" xfId="3003" xr:uid="{00000000-0005-0000-0000-0000B90B0000}"/>
    <cellStyle name="Comma 2 2 2 2 2 3 2" xfId="3004" xr:uid="{00000000-0005-0000-0000-0000BA0B0000}"/>
    <cellStyle name="Comma 2 2 2 2 2 30" xfId="3005" xr:uid="{00000000-0005-0000-0000-0000BB0B0000}"/>
    <cellStyle name="Comma 2 2 2 2 2 30 10" xfId="3006" xr:uid="{00000000-0005-0000-0000-0000BC0B0000}"/>
    <cellStyle name="Comma 2 2 2 2 2 30 11" xfId="3007" xr:uid="{00000000-0005-0000-0000-0000BD0B0000}"/>
    <cellStyle name="Comma 2 2 2 2 2 30 2" xfId="3008" xr:uid="{00000000-0005-0000-0000-0000BE0B0000}"/>
    <cellStyle name="Comma 2 2 2 2 2 30 3" xfId="3009" xr:uid="{00000000-0005-0000-0000-0000BF0B0000}"/>
    <cellStyle name="Comma 2 2 2 2 2 30 4" xfId="3010" xr:uid="{00000000-0005-0000-0000-0000C00B0000}"/>
    <cellStyle name="Comma 2 2 2 2 2 30 5" xfId="3011" xr:uid="{00000000-0005-0000-0000-0000C10B0000}"/>
    <cellStyle name="Comma 2 2 2 2 2 30 6" xfId="3012" xr:uid="{00000000-0005-0000-0000-0000C20B0000}"/>
    <cellStyle name="Comma 2 2 2 2 2 30 7" xfId="3013" xr:uid="{00000000-0005-0000-0000-0000C30B0000}"/>
    <cellStyle name="Comma 2 2 2 2 2 30 8" xfId="3014" xr:uid="{00000000-0005-0000-0000-0000C40B0000}"/>
    <cellStyle name="Comma 2 2 2 2 2 30 9" xfId="3015" xr:uid="{00000000-0005-0000-0000-0000C50B0000}"/>
    <cellStyle name="Comma 2 2 2 2 2 31" xfId="3016" xr:uid="{00000000-0005-0000-0000-0000C60B0000}"/>
    <cellStyle name="Comma 2 2 2 2 2 31 2" xfId="3017" xr:uid="{00000000-0005-0000-0000-0000C70B0000}"/>
    <cellStyle name="Comma 2 2 2 2 2 32" xfId="3018" xr:uid="{00000000-0005-0000-0000-0000C80B0000}"/>
    <cellStyle name="Comma 2 2 2 2 2 32 2" xfId="3019" xr:uid="{00000000-0005-0000-0000-0000C90B0000}"/>
    <cellStyle name="Comma 2 2 2 2 2 33" xfId="3020" xr:uid="{00000000-0005-0000-0000-0000CA0B0000}"/>
    <cellStyle name="Comma 2 2 2 2 2 33 2" xfId="3021" xr:uid="{00000000-0005-0000-0000-0000CB0B0000}"/>
    <cellStyle name="Comma 2 2 2 2 2 34" xfId="3022" xr:uid="{00000000-0005-0000-0000-0000CC0B0000}"/>
    <cellStyle name="Comma 2 2 2 2 2 34 2" xfId="3023" xr:uid="{00000000-0005-0000-0000-0000CD0B0000}"/>
    <cellStyle name="Comma 2 2 2 2 2 35" xfId="3024" xr:uid="{00000000-0005-0000-0000-0000CE0B0000}"/>
    <cellStyle name="Comma 2 2 2 2 2 35 2" xfId="3025" xr:uid="{00000000-0005-0000-0000-0000CF0B0000}"/>
    <cellStyle name="Comma 2 2 2 2 2 36" xfId="3026" xr:uid="{00000000-0005-0000-0000-0000D00B0000}"/>
    <cellStyle name="Comma 2 2 2 2 2 36 2" xfId="3027" xr:uid="{00000000-0005-0000-0000-0000D10B0000}"/>
    <cellStyle name="Comma 2 2 2 2 2 37" xfId="3028" xr:uid="{00000000-0005-0000-0000-0000D20B0000}"/>
    <cellStyle name="Comma 2 2 2 2 2 37 2" xfId="3029" xr:uid="{00000000-0005-0000-0000-0000D30B0000}"/>
    <cellStyle name="Comma 2 2 2 2 2 38" xfId="3030" xr:uid="{00000000-0005-0000-0000-0000D40B0000}"/>
    <cellStyle name="Comma 2 2 2 2 2 38 2" xfId="3031" xr:uid="{00000000-0005-0000-0000-0000D50B0000}"/>
    <cellStyle name="Comma 2 2 2 2 2 39" xfId="3032" xr:uid="{00000000-0005-0000-0000-0000D60B0000}"/>
    <cellStyle name="Comma 2 2 2 2 2 39 10" xfId="3033" xr:uid="{00000000-0005-0000-0000-0000D70B0000}"/>
    <cellStyle name="Comma 2 2 2 2 2 39 11" xfId="3034" xr:uid="{00000000-0005-0000-0000-0000D80B0000}"/>
    <cellStyle name="Comma 2 2 2 2 2 39 12" xfId="3035" xr:uid="{00000000-0005-0000-0000-0000D90B0000}"/>
    <cellStyle name="Comma 2 2 2 2 2 39 13" xfId="3036" xr:uid="{00000000-0005-0000-0000-0000DA0B0000}"/>
    <cellStyle name="Comma 2 2 2 2 2 39 14" xfId="3037" xr:uid="{00000000-0005-0000-0000-0000DB0B0000}"/>
    <cellStyle name="Comma 2 2 2 2 2 39 15" xfId="3038" xr:uid="{00000000-0005-0000-0000-0000DC0B0000}"/>
    <cellStyle name="Comma 2 2 2 2 2 39 16" xfId="3039" xr:uid="{00000000-0005-0000-0000-0000DD0B0000}"/>
    <cellStyle name="Comma 2 2 2 2 2 39 17" xfId="3040" xr:uid="{00000000-0005-0000-0000-0000DE0B0000}"/>
    <cellStyle name="Comma 2 2 2 2 2 39 18" xfId="3041" xr:uid="{00000000-0005-0000-0000-0000DF0B0000}"/>
    <cellStyle name="Comma 2 2 2 2 2 39 2" xfId="3042" xr:uid="{00000000-0005-0000-0000-0000E00B0000}"/>
    <cellStyle name="Comma 2 2 2 2 2 39 2 10" xfId="3043" xr:uid="{00000000-0005-0000-0000-0000E10B0000}"/>
    <cellStyle name="Comma 2 2 2 2 2 39 2 10 2" xfId="3044" xr:uid="{00000000-0005-0000-0000-0000E20B0000}"/>
    <cellStyle name="Comma 2 2 2 2 2 39 2 11" xfId="3045" xr:uid="{00000000-0005-0000-0000-0000E30B0000}"/>
    <cellStyle name="Comma 2 2 2 2 2 39 2 11 2" xfId="3046" xr:uid="{00000000-0005-0000-0000-0000E40B0000}"/>
    <cellStyle name="Comma 2 2 2 2 2 39 2 12" xfId="3047" xr:uid="{00000000-0005-0000-0000-0000E50B0000}"/>
    <cellStyle name="Comma 2 2 2 2 2 39 2 12 2" xfId="3048" xr:uid="{00000000-0005-0000-0000-0000E60B0000}"/>
    <cellStyle name="Comma 2 2 2 2 2 39 2 13" xfId="3049" xr:uid="{00000000-0005-0000-0000-0000E70B0000}"/>
    <cellStyle name="Comma 2 2 2 2 2 39 2 13 2" xfId="3050" xr:uid="{00000000-0005-0000-0000-0000E80B0000}"/>
    <cellStyle name="Comma 2 2 2 2 2 39 2 14" xfId="3051" xr:uid="{00000000-0005-0000-0000-0000E90B0000}"/>
    <cellStyle name="Comma 2 2 2 2 2 39 2 14 2" xfId="3052" xr:uid="{00000000-0005-0000-0000-0000EA0B0000}"/>
    <cellStyle name="Comma 2 2 2 2 2 39 2 15" xfId="3053" xr:uid="{00000000-0005-0000-0000-0000EB0B0000}"/>
    <cellStyle name="Comma 2 2 2 2 2 39 2 15 2" xfId="3054" xr:uid="{00000000-0005-0000-0000-0000EC0B0000}"/>
    <cellStyle name="Comma 2 2 2 2 2 39 2 16" xfId="3055" xr:uid="{00000000-0005-0000-0000-0000ED0B0000}"/>
    <cellStyle name="Comma 2 2 2 2 2 39 2 16 2" xfId="3056" xr:uid="{00000000-0005-0000-0000-0000EE0B0000}"/>
    <cellStyle name="Comma 2 2 2 2 2 39 2 17" xfId="3057" xr:uid="{00000000-0005-0000-0000-0000EF0B0000}"/>
    <cellStyle name="Comma 2 2 2 2 2 39 2 17 2" xfId="3058" xr:uid="{00000000-0005-0000-0000-0000F00B0000}"/>
    <cellStyle name="Comma 2 2 2 2 2 39 2 2" xfId="3059" xr:uid="{00000000-0005-0000-0000-0000F10B0000}"/>
    <cellStyle name="Comma 2 2 2 2 2 39 2 2 2" xfId="3060" xr:uid="{00000000-0005-0000-0000-0000F20B0000}"/>
    <cellStyle name="Comma 2 2 2 2 2 39 2 3" xfId="3061" xr:uid="{00000000-0005-0000-0000-0000F30B0000}"/>
    <cellStyle name="Comma 2 2 2 2 2 39 2 3 2" xfId="3062" xr:uid="{00000000-0005-0000-0000-0000F40B0000}"/>
    <cellStyle name="Comma 2 2 2 2 2 39 2 4" xfId="3063" xr:uid="{00000000-0005-0000-0000-0000F50B0000}"/>
    <cellStyle name="Comma 2 2 2 2 2 39 2 4 2" xfId="3064" xr:uid="{00000000-0005-0000-0000-0000F60B0000}"/>
    <cellStyle name="Comma 2 2 2 2 2 39 2 5" xfId="3065" xr:uid="{00000000-0005-0000-0000-0000F70B0000}"/>
    <cellStyle name="Comma 2 2 2 2 2 39 2 5 2" xfId="3066" xr:uid="{00000000-0005-0000-0000-0000F80B0000}"/>
    <cellStyle name="Comma 2 2 2 2 2 39 2 6" xfId="3067" xr:uid="{00000000-0005-0000-0000-0000F90B0000}"/>
    <cellStyle name="Comma 2 2 2 2 2 39 2 6 2" xfId="3068" xr:uid="{00000000-0005-0000-0000-0000FA0B0000}"/>
    <cellStyle name="Comma 2 2 2 2 2 39 2 7" xfId="3069" xr:uid="{00000000-0005-0000-0000-0000FB0B0000}"/>
    <cellStyle name="Comma 2 2 2 2 2 39 2 7 2" xfId="3070" xr:uid="{00000000-0005-0000-0000-0000FC0B0000}"/>
    <cellStyle name="Comma 2 2 2 2 2 39 2 8" xfId="3071" xr:uid="{00000000-0005-0000-0000-0000FD0B0000}"/>
    <cellStyle name="Comma 2 2 2 2 2 39 2 8 2" xfId="3072" xr:uid="{00000000-0005-0000-0000-0000FE0B0000}"/>
    <cellStyle name="Comma 2 2 2 2 2 39 2 9" xfId="3073" xr:uid="{00000000-0005-0000-0000-0000FF0B0000}"/>
    <cellStyle name="Comma 2 2 2 2 2 39 2 9 2" xfId="3074" xr:uid="{00000000-0005-0000-0000-0000000C0000}"/>
    <cellStyle name="Comma 2 2 2 2 2 39 3" xfId="3075" xr:uid="{00000000-0005-0000-0000-0000010C0000}"/>
    <cellStyle name="Comma 2 2 2 2 2 39 4" xfId="3076" xr:uid="{00000000-0005-0000-0000-0000020C0000}"/>
    <cellStyle name="Comma 2 2 2 2 2 39 5" xfId="3077" xr:uid="{00000000-0005-0000-0000-0000030C0000}"/>
    <cellStyle name="Comma 2 2 2 2 2 39 6" xfId="3078" xr:uid="{00000000-0005-0000-0000-0000040C0000}"/>
    <cellStyle name="Comma 2 2 2 2 2 39 7" xfId="3079" xr:uid="{00000000-0005-0000-0000-0000050C0000}"/>
    <cellStyle name="Comma 2 2 2 2 2 39 8" xfId="3080" xr:uid="{00000000-0005-0000-0000-0000060C0000}"/>
    <cellStyle name="Comma 2 2 2 2 2 39 9" xfId="3081" xr:uid="{00000000-0005-0000-0000-0000070C0000}"/>
    <cellStyle name="Comma 2 2 2 2 2 4" xfId="3082" xr:uid="{00000000-0005-0000-0000-0000080C0000}"/>
    <cellStyle name="Comma 2 2 2 2 2 4 2" xfId="3083" xr:uid="{00000000-0005-0000-0000-0000090C0000}"/>
    <cellStyle name="Comma 2 2 2 2 2 40" xfId="3084" xr:uid="{00000000-0005-0000-0000-00000A0C0000}"/>
    <cellStyle name="Comma 2 2 2 2 2 40 2" xfId="3085" xr:uid="{00000000-0005-0000-0000-00000B0C0000}"/>
    <cellStyle name="Comma 2 2 2 2 2 41" xfId="3086" xr:uid="{00000000-0005-0000-0000-00000C0C0000}"/>
    <cellStyle name="Comma 2 2 2 2 2 41 2" xfId="3087" xr:uid="{00000000-0005-0000-0000-00000D0C0000}"/>
    <cellStyle name="Comma 2 2 2 2 2 42" xfId="3088" xr:uid="{00000000-0005-0000-0000-00000E0C0000}"/>
    <cellStyle name="Comma 2 2 2 2 2 42 2" xfId="3089" xr:uid="{00000000-0005-0000-0000-00000F0C0000}"/>
    <cellStyle name="Comma 2 2 2 2 2 43" xfId="3090" xr:uid="{00000000-0005-0000-0000-0000100C0000}"/>
    <cellStyle name="Comma 2 2 2 2 2 43 2" xfId="3091" xr:uid="{00000000-0005-0000-0000-0000110C0000}"/>
    <cellStyle name="Comma 2 2 2 2 2 44" xfId="3092" xr:uid="{00000000-0005-0000-0000-0000120C0000}"/>
    <cellStyle name="Comma 2 2 2 2 2 44 2" xfId="3093" xr:uid="{00000000-0005-0000-0000-0000130C0000}"/>
    <cellStyle name="Comma 2 2 2 2 2 45" xfId="3094" xr:uid="{00000000-0005-0000-0000-0000140C0000}"/>
    <cellStyle name="Comma 2 2 2 2 2 45 2" xfId="3095" xr:uid="{00000000-0005-0000-0000-0000150C0000}"/>
    <cellStyle name="Comma 2 2 2 2 2 46" xfId="3096" xr:uid="{00000000-0005-0000-0000-0000160C0000}"/>
    <cellStyle name="Comma 2 2 2 2 2 46 2" xfId="3097" xr:uid="{00000000-0005-0000-0000-0000170C0000}"/>
    <cellStyle name="Comma 2 2 2 2 2 47" xfId="3098" xr:uid="{00000000-0005-0000-0000-0000180C0000}"/>
    <cellStyle name="Comma 2 2 2 2 2 47 2" xfId="3099" xr:uid="{00000000-0005-0000-0000-0000190C0000}"/>
    <cellStyle name="Comma 2 2 2 2 2 48" xfId="3100" xr:uid="{00000000-0005-0000-0000-00001A0C0000}"/>
    <cellStyle name="Comma 2 2 2 2 2 48 2" xfId="3101" xr:uid="{00000000-0005-0000-0000-00001B0C0000}"/>
    <cellStyle name="Comma 2 2 2 2 2 49" xfId="3102" xr:uid="{00000000-0005-0000-0000-00001C0C0000}"/>
    <cellStyle name="Comma 2 2 2 2 2 49 2" xfId="3103" xr:uid="{00000000-0005-0000-0000-00001D0C0000}"/>
    <cellStyle name="Comma 2 2 2 2 2 5" xfId="3104" xr:uid="{00000000-0005-0000-0000-00001E0C0000}"/>
    <cellStyle name="Comma 2 2 2 2 2 5 2" xfId="3105" xr:uid="{00000000-0005-0000-0000-00001F0C0000}"/>
    <cellStyle name="Comma 2 2 2 2 2 50" xfId="3106" xr:uid="{00000000-0005-0000-0000-0000200C0000}"/>
    <cellStyle name="Comma 2 2 2 2 2 50 2" xfId="3107" xr:uid="{00000000-0005-0000-0000-0000210C0000}"/>
    <cellStyle name="Comma 2 2 2 2 2 51" xfId="3108" xr:uid="{00000000-0005-0000-0000-0000220C0000}"/>
    <cellStyle name="Comma 2 2 2 2 2 51 2" xfId="3109" xr:uid="{00000000-0005-0000-0000-0000230C0000}"/>
    <cellStyle name="Comma 2 2 2 2 2 52" xfId="3110" xr:uid="{00000000-0005-0000-0000-0000240C0000}"/>
    <cellStyle name="Comma 2 2 2 2 2 52 2" xfId="3111" xr:uid="{00000000-0005-0000-0000-0000250C0000}"/>
    <cellStyle name="Comma 2 2 2 2 2 53" xfId="3112" xr:uid="{00000000-0005-0000-0000-0000260C0000}"/>
    <cellStyle name="Comma 2 2 2 2 2 53 2" xfId="3113" xr:uid="{00000000-0005-0000-0000-0000270C0000}"/>
    <cellStyle name="Comma 2 2 2 2 2 54" xfId="3114" xr:uid="{00000000-0005-0000-0000-0000280C0000}"/>
    <cellStyle name="Comma 2 2 2 2 2 54 2" xfId="3115" xr:uid="{00000000-0005-0000-0000-0000290C0000}"/>
    <cellStyle name="Comma 2 2 2 2 2 55" xfId="3116" xr:uid="{00000000-0005-0000-0000-00002A0C0000}"/>
    <cellStyle name="Comma 2 2 2 2 2 55 2" xfId="3117" xr:uid="{00000000-0005-0000-0000-00002B0C0000}"/>
    <cellStyle name="Comma 2 2 2 2 2 56" xfId="3118" xr:uid="{00000000-0005-0000-0000-00002C0C0000}"/>
    <cellStyle name="Comma 2 2 2 2 2 56 2" xfId="3119" xr:uid="{00000000-0005-0000-0000-00002D0C0000}"/>
    <cellStyle name="Comma 2 2 2 2 2 6" xfId="3120" xr:uid="{00000000-0005-0000-0000-00002E0C0000}"/>
    <cellStyle name="Comma 2 2 2 2 2 6 2" xfId="3121" xr:uid="{00000000-0005-0000-0000-00002F0C0000}"/>
    <cellStyle name="Comma 2 2 2 2 2 7" xfId="3122" xr:uid="{00000000-0005-0000-0000-0000300C0000}"/>
    <cellStyle name="Comma 2 2 2 2 2 7 2" xfId="3123" xr:uid="{00000000-0005-0000-0000-0000310C0000}"/>
    <cellStyle name="Comma 2 2 2 2 2 8" xfId="3124" xr:uid="{00000000-0005-0000-0000-0000320C0000}"/>
    <cellStyle name="Comma 2 2 2 2 2 8 2" xfId="3125" xr:uid="{00000000-0005-0000-0000-0000330C0000}"/>
    <cellStyle name="Comma 2 2 2 2 2 9" xfId="3126" xr:uid="{00000000-0005-0000-0000-0000340C0000}"/>
    <cellStyle name="Comma 2 2 2 2 2 9 2" xfId="3127" xr:uid="{00000000-0005-0000-0000-0000350C0000}"/>
    <cellStyle name="Comma 2 2 2 2 20" xfId="3128" xr:uid="{00000000-0005-0000-0000-0000360C0000}"/>
    <cellStyle name="Comma 2 2 2 2 21" xfId="3129" xr:uid="{00000000-0005-0000-0000-0000370C0000}"/>
    <cellStyle name="Comma 2 2 2 2 22" xfId="3130" xr:uid="{00000000-0005-0000-0000-0000380C0000}"/>
    <cellStyle name="Comma 2 2 2 2 23" xfId="3131" xr:uid="{00000000-0005-0000-0000-0000390C0000}"/>
    <cellStyle name="Comma 2 2 2 2 24" xfId="3132" xr:uid="{00000000-0005-0000-0000-00003A0C0000}"/>
    <cellStyle name="Comma 2 2 2 2 25" xfId="3133" xr:uid="{00000000-0005-0000-0000-00003B0C0000}"/>
    <cellStyle name="Comma 2 2 2 2 26" xfId="3134" xr:uid="{00000000-0005-0000-0000-00003C0C0000}"/>
    <cellStyle name="Comma 2 2 2 2 27" xfId="3135" xr:uid="{00000000-0005-0000-0000-00003D0C0000}"/>
    <cellStyle name="Comma 2 2 2 2 28" xfId="3136" xr:uid="{00000000-0005-0000-0000-00003E0C0000}"/>
    <cellStyle name="Comma 2 2 2 2 29" xfId="3137" xr:uid="{00000000-0005-0000-0000-00003F0C0000}"/>
    <cellStyle name="Comma 2 2 2 2 3" xfId="3138" xr:uid="{00000000-0005-0000-0000-0000400C0000}"/>
    <cellStyle name="Comma 2 2 2 2 3 10" xfId="3139" xr:uid="{00000000-0005-0000-0000-0000410C0000}"/>
    <cellStyle name="Comma 2 2 2 2 3 10 2" xfId="3140" xr:uid="{00000000-0005-0000-0000-0000420C0000}"/>
    <cellStyle name="Comma 2 2 2 2 3 11" xfId="3141" xr:uid="{00000000-0005-0000-0000-0000430C0000}"/>
    <cellStyle name="Comma 2 2 2 2 3 11 2" xfId="3142" xr:uid="{00000000-0005-0000-0000-0000440C0000}"/>
    <cellStyle name="Comma 2 2 2 2 3 2" xfId="3143" xr:uid="{00000000-0005-0000-0000-0000450C0000}"/>
    <cellStyle name="Comma 2 2 2 2 3 2 10" xfId="3144" xr:uid="{00000000-0005-0000-0000-0000460C0000}"/>
    <cellStyle name="Comma 2 2 2 2 3 2 11" xfId="3145" xr:uid="{00000000-0005-0000-0000-0000470C0000}"/>
    <cellStyle name="Comma 2 2 2 2 3 2 2" xfId="3146" xr:uid="{00000000-0005-0000-0000-0000480C0000}"/>
    <cellStyle name="Comma 2 2 2 2 3 2 3" xfId="3147" xr:uid="{00000000-0005-0000-0000-0000490C0000}"/>
    <cellStyle name="Comma 2 2 2 2 3 2 4" xfId="3148" xr:uid="{00000000-0005-0000-0000-00004A0C0000}"/>
    <cellStyle name="Comma 2 2 2 2 3 2 5" xfId="3149" xr:uid="{00000000-0005-0000-0000-00004B0C0000}"/>
    <cellStyle name="Comma 2 2 2 2 3 2 6" xfId="3150" xr:uid="{00000000-0005-0000-0000-00004C0C0000}"/>
    <cellStyle name="Comma 2 2 2 2 3 2 7" xfId="3151" xr:uid="{00000000-0005-0000-0000-00004D0C0000}"/>
    <cellStyle name="Comma 2 2 2 2 3 2 8" xfId="3152" xr:uid="{00000000-0005-0000-0000-00004E0C0000}"/>
    <cellStyle name="Comma 2 2 2 2 3 2 9" xfId="3153" xr:uid="{00000000-0005-0000-0000-00004F0C0000}"/>
    <cellStyle name="Comma 2 2 2 2 3 3" xfId="3154" xr:uid="{00000000-0005-0000-0000-0000500C0000}"/>
    <cellStyle name="Comma 2 2 2 2 3 4" xfId="3155" xr:uid="{00000000-0005-0000-0000-0000510C0000}"/>
    <cellStyle name="Comma 2 2 2 2 3 4 2" xfId="3156" xr:uid="{00000000-0005-0000-0000-0000520C0000}"/>
    <cellStyle name="Comma 2 2 2 2 3 5" xfId="3157" xr:uid="{00000000-0005-0000-0000-0000530C0000}"/>
    <cellStyle name="Comma 2 2 2 2 3 5 2" xfId="3158" xr:uid="{00000000-0005-0000-0000-0000540C0000}"/>
    <cellStyle name="Comma 2 2 2 2 3 6" xfId="3159" xr:uid="{00000000-0005-0000-0000-0000550C0000}"/>
    <cellStyle name="Comma 2 2 2 2 3 6 2" xfId="3160" xr:uid="{00000000-0005-0000-0000-0000560C0000}"/>
    <cellStyle name="Comma 2 2 2 2 3 7" xfId="3161" xr:uid="{00000000-0005-0000-0000-0000570C0000}"/>
    <cellStyle name="Comma 2 2 2 2 3 7 2" xfId="3162" xr:uid="{00000000-0005-0000-0000-0000580C0000}"/>
    <cellStyle name="Comma 2 2 2 2 3 8" xfId="3163" xr:uid="{00000000-0005-0000-0000-0000590C0000}"/>
    <cellStyle name="Comma 2 2 2 2 3 8 2" xfId="3164" xr:uid="{00000000-0005-0000-0000-00005A0C0000}"/>
    <cellStyle name="Comma 2 2 2 2 3 9" xfId="3165" xr:uid="{00000000-0005-0000-0000-00005B0C0000}"/>
    <cellStyle name="Comma 2 2 2 2 3 9 2" xfId="3166" xr:uid="{00000000-0005-0000-0000-00005C0C0000}"/>
    <cellStyle name="Comma 2 2 2 2 30" xfId="3167" xr:uid="{00000000-0005-0000-0000-00005D0C0000}"/>
    <cellStyle name="Comma 2 2 2 2 30 10" xfId="3168" xr:uid="{00000000-0005-0000-0000-00005E0C0000}"/>
    <cellStyle name="Comma 2 2 2 2 30 10 2" xfId="3169" xr:uid="{00000000-0005-0000-0000-00005F0C0000}"/>
    <cellStyle name="Comma 2 2 2 2 30 2" xfId="3170" xr:uid="{00000000-0005-0000-0000-0000600C0000}"/>
    <cellStyle name="Comma 2 2 2 2 30 2 2" xfId="3171" xr:uid="{00000000-0005-0000-0000-0000610C0000}"/>
    <cellStyle name="Comma 2 2 2 2 30 3" xfId="3172" xr:uid="{00000000-0005-0000-0000-0000620C0000}"/>
    <cellStyle name="Comma 2 2 2 2 30 3 2" xfId="3173" xr:uid="{00000000-0005-0000-0000-0000630C0000}"/>
    <cellStyle name="Comma 2 2 2 2 30 4" xfId="3174" xr:uid="{00000000-0005-0000-0000-0000640C0000}"/>
    <cellStyle name="Comma 2 2 2 2 30 4 2" xfId="3175" xr:uid="{00000000-0005-0000-0000-0000650C0000}"/>
    <cellStyle name="Comma 2 2 2 2 30 5" xfId="3176" xr:uid="{00000000-0005-0000-0000-0000660C0000}"/>
    <cellStyle name="Comma 2 2 2 2 30 5 2" xfId="3177" xr:uid="{00000000-0005-0000-0000-0000670C0000}"/>
    <cellStyle name="Comma 2 2 2 2 30 6" xfId="3178" xr:uid="{00000000-0005-0000-0000-0000680C0000}"/>
    <cellStyle name="Comma 2 2 2 2 30 6 2" xfId="3179" xr:uid="{00000000-0005-0000-0000-0000690C0000}"/>
    <cellStyle name="Comma 2 2 2 2 30 7" xfId="3180" xr:uid="{00000000-0005-0000-0000-00006A0C0000}"/>
    <cellStyle name="Comma 2 2 2 2 30 7 2" xfId="3181" xr:uid="{00000000-0005-0000-0000-00006B0C0000}"/>
    <cellStyle name="Comma 2 2 2 2 30 8" xfId="3182" xr:uid="{00000000-0005-0000-0000-00006C0C0000}"/>
    <cellStyle name="Comma 2 2 2 2 30 8 2" xfId="3183" xr:uid="{00000000-0005-0000-0000-00006D0C0000}"/>
    <cellStyle name="Comma 2 2 2 2 30 9" xfId="3184" xr:uid="{00000000-0005-0000-0000-00006E0C0000}"/>
    <cellStyle name="Comma 2 2 2 2 30 9 2" xfId="3185" xr:uid="{00000000-0005-0000-0000-00006F0C0000}"/>
    <cellStyle name="Comma 2 2 2 2 31" xfId="3186" xr:uid="{00000000-0005-0000-0000-0000700C0000}"/>
    <cellStyle name="Comma 2 2 2 2 32" xfId="3187" xr:uid="{00000000-0005-0000-0000-0000710C0000}"/>
    <cellStyle name="Comma 2 2 2 2 33" xfId="3188" xr:uid="{00000000-0005-0000-0000-0000720C0000}"/>
    <cellStyle name="Comma 2 2 2 2 34" xfId="3189" xr:uid="{00000000-0005-0000-0000-0000730C0000}"/>
    <cellStyle name="Comma 2 2 2 2 35" xfId="3190" xr:uid="{00000000-0005-0000-0000-0000740C0000}"/>
    <cellStyle name="Comma 2 2 2 2 36" xfId="3191" xr:uid="{00000000-0005-0000-0000-0000750C0000}"/>
    <cellStyle name="Comma 2 2 2 2 37" xfId="3192" xr:uid="{00000000-0005-0000-0000-0000760C0000}"/>
    <cellStyle name="Comma 2 2 2 2 38" xfId="3193" xr:uid="{00000000-0005-0000-0000-0000770C0000}"/>
    <cellStyle name="Comma 2 2 2 2 39" xfId="3194" xr:uid="{00000000-0005-0000-0000-0000780C0000}"/>
    <cellStyle name="Comma 2 2 2 2 39 10" xfId="3195" xr:uid="{00000000-0005-0000-0000-0000790C0000}"/>
    <cellStyle name="Comma 2 2 2 2 39 10 2" xfId="3196" xr:uid="{00000000-0005-0000-0000-00007A0C0000}"/>
    <cellStyle name="Comma 2 2 2 2 39 11" xfId="3197" xr:uid="{00000000-0005-0000-0000-00007B0C0000}"/>
    <cellStyle name="Comma 2 2 2 2 39 11 2" xfId="3198" xr:uid="{00000000-0005-0000-0000-00007C0C0000}"/>
    <cellStyle name="Comma 2 2 2 2 39 12" xfId="3199" xr:uid="{00000000-0005-0000-0000-00007D0C0000}"/>
    <cellStyle name="Comma 2 2 2 2 39 12 2" xfId="3200" xr:uid="{00000000-0005-0000-0000-00007E0C0000}"/>
    <cellStyle name="Comma 2 2 2 2 39 13" xfId="3201" xr:uid="{00000000-0005-0000-0000-00007F0C0000}"/>
    <cellStyle name="Comma 2 2 2 2 39 13 2" xfId="3202" xr:uid="{00000000-0005-0000-0000-0000800C0000}"/>
    <cellStyle name="Comma 2 2 2 2 39 14" xfId="3203" xr:uid="{00000000-0005-0000-0000-0000810C0000}"/>
    <cellStyle name="Comma 2 2 2 2 39 14 2" xfId="3204" xr:uid="{00000000-0005-0000-0000-0000820C0000}"/>
    <cellStyle name="Comma 2 2 2 2 39 15" xfId="3205" xr:uid="{00000000-0005-0000-0000-0000830C0000}"/>
    <cellStyle name="Comma 2 2 2 2 39 15 2" xfId="3206" xr:uid="{00000000-0005-0000-0000-0000840C0000}"/>
    <cellStyle name="Comma 2 2 2 2 39 16" xfId="3207" xr:uid="{00000000-0005-0000-0000-0000850C0000}"/>
    <cellStyle name="Comma 2 2 2 2 39 16 2" xfId="3208" xr:uid="{00000000-0005-0000-0000-0000860C0000}"/>
    <cellStyle name="Comma 2 2 2 2 39 17" xfId="3209" xr:uid="{00000000-0005-0000-0000-0000870C0000}"/>
    <cellStyle name="Comma 2 2 2 2 39 17 2" xfId="3210" xr:uid="{00000000-0005-0000-0000-0000880C0000}"/>
    <cellStyle name="Comma 2 2 2 2 39 2" xfId="3211" xr:uid="{00000000-0005-0000-0000-0000890C0000}"/>
    <cellStyle name="Comma 2 2 2 2 39 2 10" xfId="3212" xr:uid="{00000000-0005-0000-0000-00008A0C0000}"/>
    <cellStyle name="Comma 2 2 2 2 39 2 11" xfId="3213" xr:uid="{00000000-0005-0000-0000-00008B0C0000}"/>
    <cellStyle name="Comma 2 2 2 2 39 2 12" xfId="3214" xr:uid="{00000000-0005-0000-0000-00008C0C0000}"/>
    <cellStyle name="Comma 2 2 2 2 39 2 13" xfId="3215" xr:uid="{00000000-0005-0000-0000-00008D0C0000}"/>
    <cellStyle name="Comma 2 2 2 2 39 2 14" xfId="3216" xr:uid="{00000000-0005-0000-0000-00008E0C0000}"/>
    <cellStyle name="Comma 2 2 2 2 39 2 15" xfId="3217" xr:uid="{00000000-0005-0000-0000-00008F0C0000}"/>
    <cellStyle name="Comma 2 2 2 2 39 2 16" xfId="3218" xr:uid="{00000000-0005-0000-0000-0000900C0000}"/>
    <cellStyle name="Comma 2 2 2 2 39 2 17" xfId="3219" xr:uid="{00000000-0005-0000-0000-0000910C0000}"/>
    <cellStyle name="Comma 2 2 2 2 39 2 18" xfId="3220" xr:uid="{00000000-0005-0000-0000-0000920C0000}"/>
    <cellStyle name="Comma 2 2 2 2 39 2 2" xfId="3221" xr:uid="{00000000-0005-0000-0000-0000930C0000}"/>
    <cellStyle name="Comma 2 2 2 2 39 2 3" xfId="3222" xr:uid="{00000000-0005-0000-0000-0000940C0000}"/>
    <cellStyle name="Comma 2 2 2 2 39 2 4" xfId="3223" xr:uid="{00000000-0005-0000-0000-0000950C0000}"/>
    <cellStyle name="Comma 2 2 2 2 39 2 5" xfId="3224" xr:uid="{00000000-0005-0000-0000-0000960C0000}"/>
    <cellStyle name="Comma 2 2 2 2 39 2 6" xfId="3225" xr:uid="{00000000-0005-0000-0000-0000970C0000}"/>
    <cellStyle name="Comma 2 2 2 2 39 2 7" xfId="3226" xr:uid="{00000000-0005-0000-0000-0000980C0000}"/>
    <cellStyle name="Comma 2 2 2 2 39 2 8" xfId="3227" xr:uid="{00000000-0005-0000-0000-0000990C0000}"/>
    <cellStyle name="Comma 2 2 2 2 39 2 9" xfId="3228" xr:uid="{00000000-0005-0000-0000-00009A0C0000}"/>
    <cellStyle name="Comma 2 2 2 2 39 3" xfId="3229" xr:uid="{00000000-0005-0000-0000-00009B0C0000}"/>
    <cellStyle name="Comma 2 2 2 2 39 3 2" xfId="3230" xr:uid="{00000000-0005-0000-0000-00009C0C0000}"/>
    <cellStyle name="Comma 2 2 2 2 39 4" xfId="3231" xr:uid="{00000000-0005-0000-0000-00009D0C0000}"/>
    <cellStyle name="Comma 2 2 2 2 39 4 2" xfId="3232" xr:uid="{00000000-0005-0000-0000-00009E0C0000}"/>
    <cellStyle name="Comma 2 2 2 2 39 5" xfId="3233" xr:uid="{00000000-0005-0000-0000-00009F0C0000}"/>
    <cellStyle name="Comma 2 2 2 2 39 5 2" xfId="3234" xr:uid="{00000000-0005-0000-0000-0000A00C0000}"/>
    <cellStyle name="Comma 2 2 2 2 39 6" xfId="3235" xr:uid="{00000000-0005-0000-0000-0000A10C0000}"/>
    <cellStyle name="Comma 2 2 2 2 39 6 2" xfId="3236" xr:uid="{00000000-0005-0000-0000-0000A20C0000}"/>
    <cellStyle name="Comma 2 2 2 2 39 7" xfId="3237" xr:uid="{00000000-0005-0000-0000-0000A30C0000}"/>
    <cellStyle name="Comma 2 2 2 2 39 7 2" xfId="3238" xr:uid="{00000000-0005-0000-0000-0000A40C0000}"/>
    <cellStyle name="Comma 2 2 2 2 39 8" xfId="3239" xr:uid="{00000000-0005-0000-0000-0000A50C0000}"/>
    <cellStyle name="Comma 2 2 2 2 39 8 2" xfId="3240" xr:uid="{00000000-0005-0000-0000-0000A60C0000}"/>
    <cellStyle name="Comma 2 2 2 2 39 9" xfId="3241" xr:uid="{00000000-0005-0000-0000-0000A70C0000}"/>
    <cellStyle name="Comma 2 2 2 2 39 9 2" xfId="3242" xr:uid="{00000000-0005-0000-0000-0000A80C0000}"/>
    <cellStyle name="Comma 2 2 2 2 4" xfId="3243" xr:uid="{00000000-0005-0000-0000-0000A90C0000}"/>
    <cellStyle name="Comma 2 2 2 2 40" xfId="3244" xr:uid="{00000000-0005-0000-0000-0000AA0C0000}"/>
    <cellStyle name="Comma 2 2 2 2 41" xfId="3245" xr:uid="{00000000-0005-0000-0000-0000AB0C0000}"/>
    <cellStyle name="Comma 2 2 2 2 42" xfId="3246" xr:uid="{00000000-0005-0000-0000-0000AC0C0000}"/>
    <cellStyle name="Comma 2 2 2 2 43" xfId="3247" xr:uid="{00000000-0005-0000-0000-0000AD0C0000}"/>
    <cellStyle name="Comma 2 2 2 2 44" xfId="3248" xr:uid="{00000000-0005-0000-0000-0000AE0C0000}"/>
    <cellStyle name="Comma 2 2 2 2 45" xfId="3249" xr:uid="{00000000-0005-0000-0000-0000AF0C0000}"/>
    <cellStyle name="Comma 2 2 2 2 46" xfId="3250" xr:uid="{00000000-0005-0000-0000-0000B00C0000}"/>
    <cellStyle name="Comma 2 2 2 2 47" xfId="3251" xr:uid="{00000000-0005-0000-0000-0000B10C0000}"/>
    <cellStyle name="Comma 2 2 2 2 48" xfId="3252" xr:uid="{00000000-0005-0000-0000-0000B20C0000}"/>
    <cellStyle name="Comma 2 2 2 2 49" xfId="3253" xr:uid="{00000000-0005-0000-0000-0000B30C0000}"/>
    <cellStyle name="Comma 2 2 2 2 5" xfId="3254" xr:uid="{00000000-0005-0000-0000-0000B40C0000}"/>
    <cellStyle name="Comma 2 2 2 2 50" xfId="3255" xr:uid="{00000000-0005-0000-0000-0000B50C0000}"/>
    <cellStyle name="Comma 2 2 2 2 51" xfId="3256" xr:uid="{00000000-0005-0000-0000-0000B60C0000}"/>
    <cellStyle name="Comma 2 2 2 2 52" xfId="3257" xr:uid="{00000000-0005-0000-0000-0000B70C0000}"/>
    <cellStyle name="Comma 2 2 2 2 53" xfId="3258" xr:uid="{00000000-0005-0000-0000-0000B80C0000}"/>
    <cellStyle name="Comma 2 2 2 2 54" xfId="3259" xr:uid="{00000000-0005-0000-0000-0000B90C0000}"/>
    <cellStyle name="Comma 2 2 2 2 55" xfId="3260" xr:uid="{00000000-0005-0000-0000-0000BA0C0000}"/>
    <cellStyle name="Comma 2 2 2 2 56" xfId="3261" xr:uid="{00000000-0005-0000-0000-0000BB0C0000}"/>
    <cellStyle name="Comma 2 2 2 2 57" xfId="3262" xr:uid="{00000000-0005-0000-0000-0000BC0C0000}"/>
    <cellStyle name="Comma 2 2 2 2 6" xfId="3263" xr:uid="{00000000-0005-0000-0000-0000BD0C0000}"/>
    <cellStyle name="Comma 2 2 2 2 7" xfId="3264" xr:uid="{00000000-0005-0000-0000-0000BE0C0000}"/>
    <cellStyle name="Comma 2 2 2 2 8" xfId="3265" xr:uid="{00000000-0005-0000-0000-0000BF0C0000}"/>
    <cellStyle name="Comma 2 2 2 2 9" xfId="3266" xr:uid="{00000000-0005-0000-0000-0000C00C0000}"/>
    <cellStyle name="Comma 2 2 2 20" xfId="3267" xr:uid="{00000000-0005-0000-0000-0000C10C0000}"/>
    <cellStyle name="Comma 2 2 2 20 2" xfId="3268" xr:uid="{00000000-0005-0000-0000-0000C20C0000}"/>
    <cellStyle name="Comma 2 2 2 21" xfId="3269" xr:uid="{00000000-0005-0000-0000-0000C30C0000}"/>
    <cellStyle name="Comma 2 2 2 21 2" xfId="3270" xr:uid="{00000000-0005-0000-0000-0000C40C0000}"/>
    <cellStyle name="Comma 2 2 2 22" xfId="3271" xr:uid="{00000000-0005-0000-0000-0000C50C0000}"/>
    <cellStyle name="Comma 2 2 2 22 2" xfId="3272" xr:uid="{00000000-0005-0000-0000-0000C60C0000}"/>
    <cellStyle name="Comma 2 2 2 23" xfId="3273" xr:uid="{00000000-0005-0000-0000-0000C70C0000}"/>
    <cellStyle name="Comma 2 2 2 23 2" xfId="3274" xr:uid="{00000000-0005-0000-0000-0000C80C0000}"/>
    <cellStyle name="Comma 2 2 2 24" xfId="3275" xr:uid="{00000000-0005-0000-0000-0000C90C0000}"/>
    <cellStyle name="Comma 2 2 2 24 2" xfId="3276" xr:uid="{00000000-0005-0000-0000-0000CA0C0000}"/>
    <cellStyle name="Comma 2 2 2 25" xfId="3277" xr:uid="{00000000-0005-0000-0000-0000CB0C0000}"/>
    <cellStyle name="Comma 2 2 2 25 2" xfId="3278" xr:uid="{00000000-0005-0000-0000-0000CC0C0000}"/>
    <cellStyle name="Comma 2 2 2 26" xfId="3279" xr:uid="{00000000-0005-0000-0000-0000CD0C0000}"/>
    <cellStyle name="Comma 2 2 2 26 2" xfId="3280" xr:uid="{00000000-0005-0000-0000-0000CE0C0000}"/>
    <cellStyle name="Comma 2 2 2 27" xfId="3281" xr:uid="{00000000-0005-0000-0000-0000CF0C0000}"/>
    <cellStyle name="Comma 2 2 2 27 2" xfId="3282" xr:uid="{00000000-0005-0000-0000-0000D00C0000}"/>
    <cellStyle name="Comma 2 2 2 28" xfId="3283" xr:uid="{00000000-0005-0000-0000-0000D10C0000}"/>
    <cellStyle name="Comma 2 2 2 28 2" xfId="3284" xr:uid="{00000000-0005-0000-0000-0000D20C0000}"/>
    <cellStyle name="Comma 2 2 2 29" xfId="3285" xr:uid="{00000000-0005-0000-0000-0000D30C0000}"/>
    <cellStyle name="Comma 2 2 2 29 2" xfId="3286" xr:uid="{00000000-0005-0000-0000-0000D40C0000}"/>
    <cellStyle name="Comma 2 2 2 3" xfId="3287" xr:uid="{00000000-0005-0000-0000-0000D50C0000}"/>
    <cellStyle name="Comma 2 2 2 3 2" xfId="3288" xr:uid="{00000000-0005-0000-0000-0000D60C0000}"/>
    <cellStyle name="Comma 2 2 2 30" xfId="3289" xr:uid="{00000000-0005-0000-0000-0000D70C0000}"/>
    <cellStyle name="Comma 2 2 2 30 2" xfId="3290" xr:uid="{00000000-0005-0000-0000-0000D80C0000}"/>
    <cellStyle name="Comma 2 2 2 31" xfId="3291" xr:uid="{00000000-0005-0000-0000-0000D90C0000}"/>
    <cellStyle name="Comma 2 2 2 31 2" xfId="3292" xr:uid="{00000000-0005-0000-0000-0000DA0C0000}"/>
    <cellStyle name="Comma 2 2 2 32" xfId="3293" xr:uid="{00000000-0005-0000-0000-0000DB0C0000}"/>
    <cellStyle name="Comma 2 2 2 32 10" xfId="3294" xr:uid="{00000000-0005-0000-0000-0000DC0C0000}"/>
    <cellStyle name="Comma 2 2 2 32 11" xfId="3295" xr:uid="{00000000-0005-0000-0000-0000DD0C0000}"/>
    <cellStyle name="Comma 2 2 2 32 2" xfId="3296" xr:uid="{00000000-0005-0000-0000-0000DE0C0000}"/>
    <cellStyle name="Comma 2 2 2 32 3" xfId="3297" xr:uid="{00000000-0005-0000-0000-0000DF0C0000}"/>
    <cellStyle name="Comma 2 2 2 32 4" xfId="3298" xr:uid="{00000000-0005-0000-0000-0000E00C0000}"/>
    <cellStyle name="Comma 2 2 2 32 5" xfId="3299" xr:uid="{00000000-0005-0000-0000-0000E10C0000}"/>
    <cellStyle name="Comma 2 2 2 32 6" xfId="3300" xr:uid="{00000000-0005-0000-0000-0000E20C0000}"/>
    <cellStyle name="Comma 2 2 2 32 7" xfId="3301" xr:uid="{00000000-0005-0000-0000-0000E30C0000}"/>
    <cellStyle name="Comma 2 2 2 32 8" xfId="3302" xr:uid="{00000000-0005-0000-0000-0000E40C0000}"/>
    <cellStyle name="Comma 2 2 2 32 9" xfId="3303" xr:uid="{00000000-0005-0000-0000-0000E50C0000}"/>
    <cellStyle name="Comma 2 2 2 33" xfId="3304" xr:uid="{00000000-0005-0000-0000-0000E60C0000}"/>
    <cellStyle name="Comma 2 2 2 33 2" xfId="3305" xr:uid="{00000000-0005-0000-0000-0000E70C0000}"/>
    <cellStyle name="Comma 2 2 2 34" xfId="3306" xr:uid="{00000000-0005-0000-0000-0000E80C0000}"/>
    <cellStyle name="Comma 2 2 2 34 2" xfId="3307" xr:uid="{00000000-0005-0000-0000-0000E90C0000}"/>
    <cellStyle name="Comma 2 2 2 35" xfId="3308" xr:uid="{00000000-0005-0000-0000-0000EA0C0000}"/>
    <cellStyle name="Comma 2 2 2 35 2" xfId="3309" xr:uid="{00000000-0005-0000-0000-0000EB0C0000}"/>
    <cellStyle name="Comma 2 2 2 36" xfId="3310" xr:uid="{00000000-0005-0000-0000-0000EC0C0000}"/>
    <cellStyle name="Comma 2 2 2 36 2" xfId="3311" xr:uid="{00000000-0005-0000-0000-0000ED0C0000}"/>
    <cellStyle name="Comma 2 2 2 37" xfId="3312" xr:uid="{00000000-0005-0000-0000-0000EE0C0000}"/>
    <cellStyle name="Comma 2 2 2 37 2" xfId="3313" xr:uid="{00000000-0005-0000-0000-0000EF0C0000}"/>
    <cellStyle name="Comma 2 2 2 38" xfId="3314" xr:uid="{00000000-0005-0000-0000-0000F00C0000}"/>
    <cellStyle name="Comma 2 2 2 38 2" xfId="3315" xr:uid="{00000000-0005-0000-0000-0000F10C0000}"/>
    <cellStyle name="Comma 2 2 2 39" xfId="3316" xr:uid="{00000000-0005-0000-0000-0000F20C0000}"/>
    <cellStyle name="Comma 2 2 2 39 2" xfId="3317" xr:uid="{00000000-0005-0000-0000-0000F30C0000}"/>
    <cellStyle name="Comma 2 2 2 4" xfId="3318" xr:uid="{00000000-0005-0000-0000-0000F40C0000}"/>
    <cellStyle name="Comma 2 2 2 4 10" xfId="3319" xr:uid="{00000000-0005-0000-0000-0000F50C0000}"/>
    <cellStyle name="Comma 2 2 2 4 11" xfId="3320" xr:uid="{00000000-0005-0000-0000-0000F60C0000}"/>
    <cellStyle name="Comma 2 2 2 4 12" xfId="3321" xr:uid="{00000000-0005-0000-0000-0000F70C0000}"/>
    <cellStyle name="Comma 2 2 2 4 2" xfId="3322" xr:uid="{00000000-0005-0000-0000-0000F80C0000}"/>
    <cellStyle name="Comma 2 2 2 4 2 10" xfId="3323" xr:uid="{00000000-0005-0000-0000-0000F90C0000}"/>
    <cellStyle name="Comma 2 2 2 4 2 10 2" xfId="3324" xr:uid="{00000000-0005-0000-0000-0000FA0C0000}"/>
    <cellStyle name="Comma 2 2 2 4 2 2" xfId="3325" xr:uid="{00000000-0005-0000-0000-0000FB0C0000}"/>
    <cellStyle name="Comma 2 2 2 4 2 2 2" xfId="3326" xr:uid="{00000000-0005-0000-0000-0000FC0C0000}"/>
    <cellStyle name="Comma 2 2 2 4 2 3" xfId="3327" xr:uid="{00000000-0005-0000-0000-0000FD0C0000}"/>
    <cellStyle name="Comma 2 2 2 4 2 3 2" xfId="3328" xr:uid="{00000000-0005-0000-0000-0000FE0C0000}"/>
    <cellStyle name="Comma 2 2 2 4 2 4" xfId="3329" xr:uid="{00000000-0005-0000-0000-0000FF0C0000}"/>
    <cellStyle name="Comma 2 2 2 4 2 4 2" xfId="3330" xr:uid="{00000000-0005-0000-0000-0000000D0000}"/>
    <cellStyle name="Comma 2 2 2 4 2 5" xfId="3331" xr:uid="{00000000-0005-0000-0000-0000010D0000}"/>
    <cellStyle name="Comma 2 2 2 4 2 5 2" xfId="3332" xr:uid="{00000000-0005-0000-0000-0000020D0000}"/>
    <cellStyle name="Comma 2 2 2 4 2 6" xfId="3333" xr:uid="{00000000-0005-0000-0000-0000030D0000}"/>
    <cellStyle name="Comma 2 2 2 4 2 6 2" xfId="3334" xr:uid="{00000000-0005-0000-0000-0000040D0000}"/>
    <cellStyle name="Comma 2 2 2 4 2 7" xfId="3335" xr:uid="{00000000-0005-0000-0000-0000050D0000}"/>
    <cellStyle name="Comma 2 2 2 4 2 7 2" xfId="3336" xr:uid="{00000000-0005-0000-0000-0000060D0000}"/>
    <cellStyle name="Comma 2 2 2 4 2 8" xfId="3337" xr:uid="{00000000-0005-0000-0000-0000070D0000}"/>
    <cellStyle name="Comma 2 2 2 4 2 8 2" xfId="3338" xr:uid="{00000000-0005-0000-0000-0000080D0000}"/>
    <cellStyle name="Comma 2 2 2 4 2 9" xfId="3339" xr:uid="{00000000-0005-0000-0000-0000090D0000}"/>
    <cellStyle name="Comma 2 2 2 4 2 9 2" xfId="3340" xr:uid="{00000000-0005-0000-0000-00000A0D0000}"/>
    <cellStyle name="Comma 2 2 2 4 3" xfId="3341" xr:uid="{00000000-0005-0000-0000-00000B0D0000}"/>
    <cellStyle name="Comma 2 2 2 4 3 2" xfId="3342" xr:uid="{00000000-0005-0000-0000-00000C0D0000}"/>
    <cellStyle name="Comma 2 2 2 4 4" xfId="3343" xr:uid="{00000000-0005-0000-0000-00000D0D0000}"/>
    <cellStyle name="Comma 2 2 2 4 5" xfId="3344" xr:uid="{00000000-0005-0000-0000-00000E0D0000}"/>
    <cellStyle name="Comma 2 2 2 4 6" xfId="3345" xr:uid="{00000000-0005-0000-0000-00000F0D0000}"/>
    <cellStyle name="Comma 2 2 2 4 7" xfId="3346" xr:uid="{00000000-0005-0000-0000-0000100D0000}"/>
    <cellStyle name="Comma 2 2 2 4 8" xfId="3347" xr:uid="{00000000-0005-0000-0000-0000110D0000}"/>
    <cellStyle name="Comma 2 2 2 4 9" xfId="3348" xr:uid="{00000000-0005-0000-0000-0000120D0000}"/>
    <cellStyle name="Comma 2 2 2 40" xfId="3349" xr:uid="{00000000-0005-0000-0000-0000130D0000}"/>
    <cellStyle name="Comma 2 2 2 40 2" xfId="3350" xr:uid="{00000000-0005-0000-0000-0000140D0000}"/>
    <cellStyle name="Comma 2 2 2 41" xfId="3351" xr:uid="{00000000-0005-0000-0000-0000150D0000}"/>
    <cellStyle name="Comma 2 2 2 41 10" xfId="3352" xr:uid="{00000000-0005-0000-0000-0000160D0000}"/>
    <cellStyle name="Comma 2 2 2 41 11" xfId="3353" xr:uid="{00000000-0005-0000-0000-0000170D0000}"/>
    <cellStyle name="Comma 2 2 2 41 12" xfId="3354" xr:uid="{00000000-0005-0000-0000-0000180D0000}"/>
    <cellStyle name="Comma 2 2 2 41 13" xfId="3355" xr:uid="{00000000-0005-0000-0000-0000190D0000}"/>
    <cellStyle name="Comma 2 2 2 41 14" xfId="3356" xr:uid="{00000000-0005-0000-0000-00001A0D0000}"/>
    <cellStyle name="Comma 2 2 2 41 15" xfId="3357" xr:uid="{00000000-0005-0000-0000-00001B0D0000}"/>
    <cellStyle name="Comma 2 2 2 41 16" xfId="3358" xr:uid="{00000000-0005-0000-0000-00001C0D0000}"/>
    <cellStyle name="Comma 2 2 2 41 17" xfId="3359" xr:uid="{00000000-0005-0000-0000-00001D0D0000}"/>
    <cellStyle name="Comma 2 2 2 41 18" xfId="3360" xr:uid="{00000000-0005-0000-0000-00001E0D0000}"/>
    <cellStyle name="Comma 2 2 2 41 2" xfId="3361" xr:uid="{00000000-0005-0000-0000-00001F0D0000}"/>
    <cellStyle name="Comma 2 2 2 41 2 10" xfId="3362" xr:uid="{00000000-0005-0000-0000-0000200D0000}"/>
    <cellStyle name="Comma 2 2 2 41 2 10 2" xfId="3363" xr:uid="{00000000-0005-0000-0000-0000210D0000}"/>
    <cellStyle name="Comma 2 2 2 41 2 11" xfId="3364" xr:uid="{00000000-0005-0000-0000-0000220D0000}"/>
    <cellStyle name="Comma 2 2 2 41 2 11 2" xfId="3365" xr:uid="{00000000-0005-0000-0000-0000230D0000}"/>
    <cellStyle name="Comma 2 2 2 41 2 12" xfId="3366" xr:uid="{00000000-0005-0000-0000-0000240D0000}"/>
    <cellStyle name="Comma 2 2 2 41 2 12 2" xfId="3367" xr:uid="{00000000-0005-0000-0000-0000250D0000}"/>
    <cellStyle name="Comma 2 2 2 41 2 13" xfId="3368" xr:uid="{00000000-0005-0000-0000-0000260D0000}"/>
    <cellStyle name="Comma 2 2 2 41 2 13 2" xfId="3369" xr:uid="{00000000-0005-0000-0000-0000270D0000}"/>
    <cellStyle name="Comma 2 2 2 41 2 14" xfId="3370" xr:uid="{00000000-0005-0000-0000-0000280D0000}"/>
    <cellStyle name="Comma 2 2 2 41 2 14 2" xfId="3371" xr:uid="{00000000-0005-0000-0000-0000290D0000}"/>
    <cellStyle name="Comma 2 2 2 41 2 15" xfId="3372" xr:uid="{00000000-0005-0000-0000-00002A0D0000}"/>
    <cellStyle name="Comma 2 2 2 41 2 15 2" xfId="3373" xr:uid="{00000000-0005-0000-0000-00002B0D0000}"/>
    <cellStyle name="Comma 2 2 2 41 2 16" xfId="3374" xr:uid="{00000000-0005-0000-0000-00002C0D0000}"/>
    <cellStyle name="Comma 2 2 2 41 2 16 2" xfId="3375" xr:uid="{00000000-0005-0000-0000-00002D0D0000}"/>
    <cellStyle name="Comma 2 2 2 41 2 17" xfId="3376" xr:uid="{00000000-0005-0000-0000-00002E0D0000}"/>
    <cellStyle name="Comma 2 2 2 41 2 17 2" xfId="3377" xr:uid="{00000000-0005-0000-0000-00002F0D0000}"/>
    <cellStyle name="Comma 2 2 2 41 2 2" xfId="3378" xr:uid="{00000000-0005-0000-0000-0000300D0000}"/>
    <cellStyle name="Comma 2 2 2 41 2 2 2" xfId="3379" xr:uid="{00000000-0005-0000-0000-0000310D0000}"/>
    <cellStyle name="Comma 2 2 2 41 2 3" xfId="3380" xr:uid="{00000000-0005-0000-0000-0000320D0000}"/>
    <cellStyle name="Comma 2 2 2 41 2 3 2" xfId="3381" xr:uid="{00000000-0005-0000-0000-0000330D0000}"/>
    <cellStyle name="Comma 2 2 2 41 2 4" xfId="3382" xr:uid="{00000000-0005-0000-0000-0000340D0000}"/>
    <cellStyle name="Comma 2 2 2 41 2 4 2" xfId="3383" xr:uid="{00000000-0005-0000-0000-0000350D0000}"/>
    <cellStyle name="Comma 2 2 2 41 2 5" xfId="3384" xr:uid="{00000000-0005-0000-0000-0000360D0000}"/>
    <cellStyle name="Comma 2 2 2 41 2 5 2" xfId="3385" xr:uid="{00000000-0005-0000-0000-0000370D0000}"/>
    <cellStyle name="Comma 2 2 2 41 2 6" xfId="3386" xr:uid="{00000000-0005-0000-0000-0000380D0000}"/>
    <cellStyle name="Comma 2 2 2 41 2 6 2" xfId="3387" xr:uid="{00000000-0005-0000-0000-0000390D0000}"/>
    <cellStyle name="Comma 2 2 2 41 2 7" xfId="3388" xr:uid="{00000000-0005-0000-0000-00003A0D0000}"/>
    <cellStyle name="Comma 2 2 2 41 2 7 2" xfId="3389" xr:uid="{00000000-0005-0000-0000-00003B0D0000}"/>
    <cellStyle name="Comma 2 2 2 41 2 8" xfId="3390" xr:uid="{00000000-0005-0000-0000-00003C0D0000}"/>
    <cellStyle name="Comma 2 2 2 41 2 8 2" xfId="3391" xr:uid="{00000000-0005-0000-0000-00003D0D0000}"/>
    <cellStyle name="Comma 2 2 2 41 2 9" xfId="3392" xr:uid="{00000000-0005-0000-0000-00003E0D0000}"/>
    <cellStyle name="Comma 2 2 2 41 2 9 2" xfId="3393" xr:uid="{00000000-0005-0000-0000-00003F0D0000}"/>
    <cellStyle name="Comma 2 2 2 41 3" xfId="3394" xr:uid="{00000000-0005-0000-0000-0000400D0000}"/>
    <cellStyle name="Comma 2 2 2 41 4" xfId="3395" xr:uid="{00000000-0005-0000-0000-0000410D0000}"/>
    <cellStyle name="Comma 2 2 2 41 5" xfId="3396" xr:uid="{00000000-0005-0000-0000-0000420D0000}"/>
    <cellStyle name="Comma 2 2 2 41 6" xfId="3397" xr:uid="{00000000-0005-0000-0000-0000430D0000}"/>
    <cellStyle name="Comma 2 2 2 41 7" xfId="3398" xr:uid="{00000000-0005-0000-0000-0000440D0000}"/>
    <cellStyle name="Comma 2 2 2 41 8" xfId="3399" xr:uid="{00000000-0005-0000-0000-0000450D0000}"/>
    <cellStyle name="Comma 2 2 2 41 9" xfId="3400" xr:uid="{00000000-0005-0000-0000-0000460D0000}"/>
    <cellStyle name="Comma 2 2 2 42" xfId="3401" xr:uid="{00000000-0005-0000-0000-0000470D0000}"/>
    <cellStyle name="Comma 2 2 2 42 2" xfId="3402" xr:uid="{00000000-0005-0000-0000-0000480D0000}"/>
    <cellStyle name="Comma 2 2 2 43" xfId="3403" xr:uid="{00000000-0005-0000-0000-0000490D0000}"/>
    <cellStyle name="Comma 2 2 2 43 2" xfId="3404" xr:uid="{00000000-0005-0000-0000-00004A0D0000}"/>
    <cellStyle name="Comma 2 2 2 44" xfId="3405" xr:uid="{00000000-0005-0000-0000-00004B0D0000}"/>
    <cellStyle name="Comma 2 2 2 44 2" xfId="3406" xr:uid="{00000000-0005-0000-0000-00004C0D0000}"/>
    <cellStyle name="Comma 2 2 2 45" xfId="3407" xr:uid="{00000000-0005-0000-0000-00004D0D0000}"/>
    <cellStyle name="Comma 2 2 2 45 2" xfId="3408" xr:uid="{00000000-0005-0000-0000-00004E0D0000}"/>
    <cellStyle name="Comma 2 2 2 46" xfId="3409" xr:uid="{00000000-0005-0000-0000-00004F0D0000}"/>
    <cellStyle name="Comma 2 2 2 46 2" xfId="3410" xr:uid="{00000000-0005-0000-0000-0000500D0000}"/>
    <cellStyle name="Comma 2 2 2 47" xfId="3411" xr:uid="{00000000-0005-0000-0000-0000510D0000}"/>
    <cellStyle name="Comma 2 2 2 47 2" xfId="3412" xr:uid="{00000000-0005-0000-0000-0000520D0000}"/>
    <cellStyle name="Comma 2 2 2 48" xfId="3413" xr:uid="{00000000-0005-0000-0000-0000530D0000}"/>
    <cellStyle name="Comma 2 2 2 48 2" xfId="3414" xr:uid="{00000000-0005-0000-0000-0000540D0000}"/>
    <cellStyle name="Comma 2 2 2 49" xfId="3415" xr:uid="{00000000-0005-0000-0000-0000550D0000}"/>
    <cellStyle name="Comma 2 2 2 49 2" xfId="3416" xr:uid="{00000000-0005-0000-0000-0000560D0000}"/>
    <cellStyle name="Comma 2 2 2 5" xfId="3417" xr:uid="{00000000-0005-0000-0000-0000570D0000}"/>
    <cellStyle name="Comma 2 2 2 5 2" xfId="3418" xr:uid="{00000000-0005-0000-0000-0000580D0000}"/>
    <cellStyle name="Comma 2 2 2 50" xfId="3419" xr:uid="{00000000-0005-0000-0000-0000590D0000}"/>
    <cellStyle name="Comma 2 2 2 50 2" xfId="3420" xr:uid="{00000000-0005-0000-0000-00005A0D0000}"/>
    <cellStyle name="Comma 2 2 2 51" xfId="3421" xr:uid="{00000000-0005-0000-0000-00005B0D0000}"/>
    <cellStyle name="Comma 2 2 2 51 2" xfId="3422" xr:uid="{00000000-0005-0000-0000-00005C0D0000}"/>
    <cellStyle name="Comma 2 2 2 52" xfId="3423" xr:uid="{00000000-0005-0000-0000-00005D0D0000}"/>
    <cellStyle name="Comma 2 2 2 52 2" xfId="3424" xr:uid="{00000000-0005-0000-0000-00005E0D0000}"/>
    <cellStyle name="Comma 2 2 2 53" xfId="3425" xr:uid="{00000000-0005-0000-0000-00005F0D0000}"/>
    <cellStyle name="Comma 2 2 2 53 2" xfId="3426" xr:uid="{00000000-0005-0000-0000-0000600D0000}"/>
    <cellStyle name="Comma 2 2 2 54" xfId="3427" xr:uid="{00000000-0005-0000-0000-0000610D0000}"/>
    <cellStyle name="Comma 2 2 2 54 2" xfId="3428" xr:uid="{00000000-0005-0000-0000-0000620D0000}"/>
    <cellStyle name="Comma 2 2 2 55" xfId="3429" xr:uid="{00000000-0005-0000-0000-0000630D0000}"/>
    <cellStyle name="Comma 2 2 2 55 2" xfId="3430" xr:uid="{00000000-0005-0000-0000-0000640D0000}"/>
    <cellStyle name="Comma 2 2 2 56" xfId="3431" xr:uid="{00000000-0005-0000-0000-0000650D0000}"/>
    <cellStyle name="Comma 2 2 2 56 2" xfId="3432" xr:uid="{00000000-0005-0000-0000-0000660D0000}"/>
    <cellStyle name="Comma 2 2 2 57" xfId="3433" xr:uid="{00000000-0005-0000-0000-0000670D0000}"/>
    <cellStyle name="Comma 2 2 2 57 2" xfId="3434" xr:uid="{00000000-0005-0000-0000-0000680D0000}"/>
    <cellStyle name="Comma 2 2 2 58" xfId="3435" xr:uid="{00000000-0005-0000-0000-0000690D0000}"/>
    <cellStyle name="Comma 2 2 2 58 2" xfId="3436" xr:uid="{00000000-0005-0000-0000-00006A0D0000}"/>
    <cellStyle name="Comma 2 2 2 59" xfId="3437" xr:uid="{00000000-0005-0000-0000-00006B0D0000}"/>
    <cellStyle name="Comma 2 2 2 6" xfId="3438" xr:uid="{00000000-0005-0000-0000-00006C0D0000}"/>
    <cellStyle name="Comma 2 2 2 6 2" xfId="3439" xr:uid="{00000000-0005-0000-0000-00006D0D0000}"/>
    <cellStyle name="Comma 2 2 2 60" xfId="3440" xr:uid="{00000000-0005-0000-0000-00006E0D0000}"/>
    <cellStyle name="Comma 2 2 2 7" xfId="3441" xr:uid="{00000000-0005-0000-0000-00006F0D0000}"/>
    <cellStyle name="Comma 2 2 2 7 2" xfId="3442" xr:uid="{00000000-0005-0000-0000-0000700D0000}"/>
    <cellStyle name="Comma 2 2 2 8" xfId="3443" xr:uid="{00000000-0005-0000-0000-0000710D0000}"/>
    <cellStyle name="Comma 2 2 2 8 2" xfId="3444" xr:uid="{00000000-0005-0000-0000-0000720D0000}"/>
    <cellStyle name="Comma 2 2 2 9" xfId="3445" xr:uid="{00000000-0005-0000-0000-0000730D0000}"/>
    <cellStyle name="Comma 2 2 2 9 2" xfId="3446" xr:uid="{00000000-0005-0000-0000-0000740D0000}"/>
    <cellStyle name="Comma 2 2 20" xfId="3447" xr:uid="{00000000-0005-0000-0000-0000750D0000}"/>
    <cellStyle name="Comma 2 2 21" xfId="3448" xr:uid="{00000000-0005-0000-0000-0000760D0000}"/>
    <cellStyle name="Comma 2 2 22" xfId="3449" xr:uid="{00000000-0005-0000-0000-0000770D0000}"/>
    <cellStyle name="Comma 2 2 23" xfId="3450" xr:uid="{00000000-0005-0000-0000-0000780D0000}"/>
    <cellStyle name="Comma 2 2 24" xfId="3451" xr:uid="{00000000-0005-0000-0000-0000790D0000}"/>
    <cellStyle name="Comma 2 2 25" xfId="3452" xr:uid="{00000000-0005-0000-0000-00007A0D0000}"/>
    <cellStyle name="Comma 2 2 26" xfId="3453" xr:uid="{00000000-0005-0000-0000-00007B0D0000}"/>
    <cellStyle name="Comma 2 2 27" xfId="3454" xr:uid="{00000000-0005-0000-0000-00007C0D0000}"/>
    <cellStyle name="Comma 2 2 28" xfId="3455" xr:uid="{00000000-0005-0000-0000-00007D0D0000}"/>
    <cellStyle name="Comma 2 2 29" xfId="3456" xr:uid="{00000000-0005-0000-0000-00007E0D0000}"/>
    <cellStyle name="Comma 2 2 3" xfId="3457" xr:uid="{00000000-0005-0000-0000-00007F0D0000}"/>
    <cellStyle name="Comma 2 2 3 10" xfId="3458" xr:uid="{00000000-0005-0000-0000-0000800D0000}"/>
    <cellStyle name="Comma 2 2 3 10 2" xfId="3459" xr:uid="{00000000-0005-0000-0000-0000810D0000}"/>
    <cellStyle name="Comma 2 2 3 11" xfId="3460" xr:uid="{00000000-0005-0000-0000-0000820D0000}"/>
    <cellStyle name="Comma 2 2 3 11 2" xfId="3461" xr:uid="{00000000-0005-0000-0000-0000830D0000}"/>
    <cellStyle name="Comma 2 2 3 12" xfId="3462" xr:uid="{00000000-0005-0000-0000-0000840D0000}"/>
    <cellStyle name="Comma 2 2 3 12 2" xfId="3463" xr:uid="{00000000-0005-0000-0000-0000850D0000}"/>
    <cellStyle name="Comma 2 2 3 13" xfId="3464" xr:uid="{00000000-0005-0000-0000-0000860D0000}"/>
    <cellStyle name="Comma 2 2 3 13 2" xfId="3465" xr:uid="{00000000-0005-0000-0000-0000870D0000}"/>
    <cellStyle name="Comma 2 2 3 14" xfId="3466" xr:uid="{00000000-0005-0000-0000-0000880D0000}"/>
    <cellStyle name="Comma 2 2 3 14 2" xfId="3467" xr:uid="{00000000-0005-0000-0000-0000890D0000}"/>
    <cellStyle name="Comma 2 2 3 15" xfId="3468" xr:uid="{00000000-0005-0000-0000-00008A0D0000}"/>
    <cellStyle name="Comma 2 2 3 15 2" xfId="3469" xr:uid="{00000000-0005-0000-0000-00008B0D0000}"/>
    <cellStyle name="Comma 2 2 3 16" xfId="3470" xr:uid="{00000000-0005-0000-0000-00008C0D0000}"/>
    <cellStyle name="Comma 2 2 3 16 2" xfId="3471" xr:uid="{00000000-0005-0000-0000-00008D0D0000}"/>
    <cellStyle name="Comma 2 2 3 17" xfId="3472" xr:uid="{00000000-0005-0000-0000-00008E0D0000}"/>
    <cellStyle name="Comma 2 2 3 17 2" xfId="3473" xr:uid="{00000000-0005-0000-0000-00008F0D0000}"/>
    <cellStyle name="Comma 2 2 3 18" xfId="3474" xr:uid="{00000000-0005-0000-0000-0000900D0000}"/>
    <cellStyle name="Comma 2 2 3 18 2" xfId="3475" xr:uid="{00000000-0005-0000-0000-0000910D0000}"/>
    <cellStyle name="Comma 2 2 3 19" xfId="3476" xr:uid="{00000000-0005-0000-0000-0000920D0000}"/>
    <cellStyle name="Comma 2 2 3 19 2" xfId="3477" xr:uid="{00000000-0005-0000-0000-0000930D0000}"/>
    <cellStyle name="Comma 2 2 3 2" xfId="3478" xr:uid="{00000000-0005-0000-0000-0000940D0000}"/>
    <cellStyle name="Comma 2 2 3 2 10" xfId="3479" xr:uid="{00000000-0005-0000-0000-0000950D0000}"/>
    <cellStyle name="Comma 2 2 3 2 11" xfId="3480" xr:uid="{00000000-0005-0000-0000-0000960D0000}"/>
    <cellStyle name="Comma 2 2 3 2 12" xfId="3481" xr:uid="{00000000-0005-0000-0000-0000970D0000}"/>
    <cellStyle name="Comma 2 2 3 2 13" xfId="3482" xr:uid="{00000000-0005-0000-0000-0000980D0000}"/>
    <cellStyle name="Comma 2 2 3 2 14" xfId="3483" xr:uid="{00000000-0005-0000-0000-0000990D0000}"/>
    <cellStyle name="Comma 2 2 3 2 15" xfId="3484" xr:uid="{00000000-0005-0000-0000-00009A0D0000}"/>
    <cellStyle name="Comma 2 2 3 2 16" xfId="3485" xr:uid="{00000000-0005-0000-0000-00009B0D0000}"/>
    <cellStyle name="Comma 2 2 3 2 17" xfId="3486" xr:uid="{00000000-0005-0000-0000-00009C0D0000}"/>
    <cellStyle name="Comma 2 2 3 2 18" xfId="3487" xr:uid="{00000000-0005-0000-0000-00009D0D0000}"/>
    <cellStyle name="Comma 2 2 3 2 19" xfId="3488" xr:uid="{00000000-0005-0000-0000-00009E0D0000}"/>
    <cellStyle name="Comma 2 2 3 2 2" xfId="3489" xr:uid="{00000000-0005-0000-0000-00009F0D0000}"/>
    <cellStyle name="Comma 2 2 3 2 2 10" xfId="3490" xr:uid="{00000000-0005-0000-0000-0000A00D0000}"/>
    <cellStyle name="Comma 2 2 3 2 2 10 2" xfId="3491" xr:uid="{00000000-0005-0000-0000-0000A10D0000}"/>
    <cellStyle name="Comma 2 2 3 2 2 11" xfId="3492" xr:uid="{00000000-0005-0000-0000-0000A20D0000}"/>
    <cellStyle name="Comma 2 2 3 2 2 11 2" xfId="3493" xr:uid="{00000000-0005-0000-0000-0000A30D0000}"/>
    <cellStyle name="Comma 2 2 3 2 2 2" xfId="3494" xr:uid="{00000000-0005-0000-0000-0000A40D0000}"/>
    <cellStyle name="Comma 2 2 3 2 2 2 10" xfId="3495" xr:uid="{00000000-0005-0000-0000-0000A50D0000}"/>
    <cellStyle name="Comma 2 2 3 2 2 2 11" xfId="3496" xr:uid="{00000000-0005-0000-0000-0000A60D0000}"/>
    <cellStyle name="Comma 2 2 3 2 2 2 2" xfId="3497" xr:uid="{00000000-0005-0000-0000-0000A70D0000}"/>
    <cellStyle name="Comma 2 2 3 2 2 2 3" xfId="3498" xr:uid="{00000000-0005-0000-0000-0000A80D0000}"/>
    <cellStyle name="Comma 2 2 3 2 2 2 4" xfId="3499" xr:uid="{00000000-0005-0000-0000-0000A90D0000}"/>
    <cellStyle name="Comma 2 2 3 2 2 2 5" xfId="3500" xr:uid="{00000000-0005-0000-0000-0000AA0D0000}"/>
    <cellStyle name="Comma 2 2 3 2 2 2 6" xfId="3501" xr:uid="{00000000-0005-0000-0000-0000AB0D0000}"/>
    <cellStyle name="Comma 2 2 3 2 2 2 7" xfId="3502" xr:uid="{00000000-0005-0000-0000-0000AC0D0000}"/>
    <cellStyle name="Comma 2 2 3 2 2 2 8" xfId="3503" xr:uid="{00000000-0005-0000-0000-0000AD0D0000}"/>
    <cellStyle name="Comma 2 2 3 2 2 2 9" xfId="3504" xr:uid="{00000000-0005-0000-0000-0000AE0D0000}"/>
    <cellStyle name="Comma 2 2 3 2 2 3" xfId="3505" xr:uid="{00000000-0005-0000-0000-0000AF0D0000}"/>
    <cellStyle name="Comma 2 2 3 2 2 4" xfId="3506" xr:uid="{00000000-0005-0000-0000-0000B00D0000}"/>
    <cellStyle name="Comma 2 2 3 2 2 4 2" xfId="3507" xr:uid="{00000000-0005-0000-0000-0000B10D0000}"/>
    <cellStyle name="Comma 2 2 3 2 2 5" xfId="3508" xr:uid="{00000000-0005-0000-0000-0000B20D0000}"/>
    <cellStyle name="Comma 2 2 3 2 2 5 2" xfId="3509" xr:uid="{00000000-0005-0000-0000-0000B30D0000}"/>
    <cellStyle name="Comma 2 2 3 2 2 6" xfId="3510" xr:uid="{00000000-0005-0000-0000-0000B40D0000}"/>
    <cellStyle name="Comma 2 2 3 2 2 6 2" xfId="3511" xr:uid="{00000000-0005-0000-0000-0000B50D0000}"/>
    <cellStyle name="Comma 2 2 3 2 2 7" xfId="3512" xr:uid="{00000000-0005-0000-0000-0000B60D0000}"/>
    <cellStyle name="Comma 2 2 3 2 2 7 2" xfId="3513" xr:uid="{00000000-0005-0000-0000-0000B70D0000}"/>
    <cellStyle name="Comma 2 2 3 2 2 8" xfId="3514" xr:uid="{00000000-0005-0000-0000-0000B80D0000}"/>
    <cellStyle name="Comma 2 2 3 2 2 8 2" xfId="3515" xr:uid="{00000000-0005-0000-0000-0000B90D0000}"/>
    <cellStyle name="Comma 2 2 3 2 2 9" xfId="3516" xr:uid="{00000000-0005-0000-0000-0000BA0D0000}"/>
    <cellStyle name="Comma 2 2 3 2 2 9 2" xfId="3517" xr:uid="{00000000-0005-0000-0000-0000BB0D0000}"/>
    <cellStyle name="Comma 2 2 3 2 20" xfId="3518" xr:uid="{00000000-0005-0000-0000-0000BC0D0000}"/>
    <cellStyle name="Comma 2 2 3 2 21" xfId="3519" xr:uid="{00000000-0005-0000-0000-0000BD0D0000}"/>
    <cellStyle name="Comma 2 2 3 2 22" xfId="3520" xr:uid="{00000000-0005-0000-0000-0000BE0D0000}"/>
    <cellStyle name="Comma 2 2 3 2 23" xfId="3521" xr:uid="{00000000-0005-0000-0000-0000BF0D0000}"/>
    <cellStyle name="Comma 2 2 3 2 24" xfId="3522" xr:uid="{00000000-0005-0000-0000-0000C00D0000}"/>
    <cellStyle name="Comma 2 2 3 2 25" xfId="3523" xr:uid="{00000000-0005-0000-0000-0000C10D0000}"/>
    <cellStyle name="Comma 2 2 3 2 26" xfId="3524" xr:uid="{00000000-0005-0000-0000-0000C20D0000}"/>
    <cellStyle name="Comma 2 2 3 2 27" xfId="3525" xr:uid="{00000000-0005-0000-0000-0000C30D0000}"/>
    <cellStyle name="Comma 2 2 3 2 28" xfId="3526" xr:uid="{00000000-0005-0000-0000-0000C40D0000}"/>
    <cellStyle name="Comma 2 2 3 2 29" xfId="3527" xr:uid="{00000000-0005-0000-0000-0000C50D0000}"/>
    <cellStyle name="Comma 2 2 3 2 3" xfId="3528" xr:uid="{00000000-0005-0000-0000-0000C60D0000}"/>
    <cellStyle name="Comma 2 2 3 2 30" xfId="3529" xr:uid="{00000000-0005-0000-0000-0000C70D0000}"/>
    <cellStyle name="Comma 2 2 3 2 30 10" xfId="3530" xr:uid="{00000000-0005-0000-0000-0000C80D0000}"/>
    <cellStyle name="Comma 2 2 3 2 30 10 2" xfId="3531" xr:uid="{00000000-0005-0000-0000-0000C90D0000}"/>
    <cellStyle name="Comma 2 2 3 2 30 2" xfId="3532" xr:uid="{00000000-0005-0000-0000-0000CA0D0000}"/>
    <cellStyle name="Comma 2 2 3 2 30 2 2" xfId="3533" xr:uid="{00000000-0005-0000-0000-0000CB0D0000}"/>
    <cellStyle name="Comma 2 2 3 2 30 3" xfId="3534" xr:uid="{00000000-0005-0000-0000-0000CC0D0000}"/>
    <cellStyle name="Comma 2 2 3 2 30 3 2" xfId="3535" xr:uid="{00000000-0005-0000-0000-0000CD0D0000}"/>
    <cellStyle name="Comma 2 2 3 2 30 4" xfId="3536" xr:uid="{00000000-0005-0000-0000-0000CE0D0000}"/>
    <cellStyle name="Comma 2 2 3 2 30 4 2" xfId="3537" xr:uid="{00000000-0005-0000-0000-0000CF0D0000}"/>
    <cellStyle name="Comma 2 2 3 2 30 5" xfId="3538" xr:uid="{00000000-0005-0000-0000-0000D00D0000}"/>
    <cellStyle name="Comma 2 2 3 2 30 5 2" xfId="3539" xr:uid="{00000000-0005-0000-0000-0000D10D0000}"/>
    <cellStyle name="Comma 2 2 3 2 30 6" xfId="3540" xr:uid="{00000000-0005-0000-0000-0000D20D0000}"/>
    <cellStyle name="Comma 2 2 3 2 30 6 2" xfId="3541" xr:uid="{00000000-0005-0000-0000-0000D30D0000}"/>
    <cellStyle name="Comma 2 2 3 2 30 7" xfId="3542" xr:uid="{00000000-0005-0000-0000-0000D40D0000}"/>
    <cellStyle name="Comma 2 2 3 2 30 7 2" xfId="3543" xr:uid="{00000000-0005-0000-0000-0000D50D0000}"/>
    <cellStyle name="Comma 2 2 3 2 30 8" xfId="3544" xr:uid="{00000000-0005-0000-0000-0000D60D0000}"/>
    <cellStyle name="Comma 2 2 3 2 30 8 2" xfId="3545" xr:uid="{00000000-0005-0000-0000-0000D70D0000}"/>
    <cellStyle name="Comma 2 2 3 2 30 9" xfId="3546" xr:uid="{00000000-0005-0000-0000-0000D80D0000}"/>
    <cellStyle name="Comma 2 2 3 2 30 9 2" xfId="3547" xr:uid="{00000000-0005-0000-0000-0000D90D0000}"/>
    <cellStyle name="Comma 2 2 3 2 31" xfId="3548" xr:uid="{00000000-0005-0000-0000-0000DA0D0000}"/>
    <cellStyle name="Comma 2 2 3 2 32" xfId="3549" xr:uid="{00000000-0005-0000-0000-0000DB0D0000}"/>
    <cellStyle name="Comma 2 2 3 2 33" xfId="3550" xr:uid="{00000000-0005-0000-0000-0000DC0D0000}"/>
    <cellStyle name="Comma 2 2 3 2 34" xfId="3551" xr:uid="{00000000-0005-0000-0000-0000DD0D0000}"/>
    <cellStyle name="Comma 2 2 3 2 35" xfId="3552" xr:uid="{00000000-0005-0000-0000-0000DE0D0000}"/>
    <cellStyle name="Comma 2 2 3 2 36" xfId="3553" xr:uid="{00000000-0005-0000-0000-0000DF0D0000}"/>
    <cellStyle name="Comma 2 2 3 2 37" xfId="3554" xr:uid="{00000000-0005-0000-0000-0000E00D0000}"/>
    <cellStyle name="Comma 2 2 3 2 38" xfId="3555" xr:uid="{00000000-0005-0000-0000-0000E10D0000}"/>
    <cellStyle name="Comma 2 2 3 2 39" xfId="3556" xr:uid="{00000000-0005-0000-0000-0000E20D0000}"/>
    <cellStyle name="Comma 2 2 3 2 4" xfId="3557" xr:uid="{00000000-0005-0000-0000-0000E30D0000}"/>
    <cellStyle name="Comma 2 2 3 2 5" xfId="3558" xr:uid="{00000000-0005-0000-0000-0000E40D0000}"/>
    <cellStyle name="Comma 2 2 3 2 6" xfId="3559" xr:uid="{00000000-0005-0000-0000-0000E50D0000}"/>
    <cellStyle name="Comma 2 2 3 2 7" xfId="3560" xr:uid="{00000000-0005-0000-0000-0000E60D0000}"/>
    <cellStyle name="Comma 2 2 3 2 8" xfId="3561" xr:uid="{00000000-0005-0000-0000-0000E70D0000}"/>
    <cellStyle name="Comma 2 2 3 2 9" xfId="3562" xr:uid="{00000000-0005-0000-0000-0000E80D0000}"/>
    <cellStyle name="Comma 2 2 3 20" xfId="3563" xr:uid="{00000000-0005-0000-0000-0000E90D0000}"/>
    <cellStyle name="Comma 2 2 3 20 2" xfId="3564" xr:uid="{00000000-0005-0000-0000-0000EA0D0000}"/>
    <cellStyle name="Comma 2 2 3 21" xfId="3565" xr:uid="{00000000-0005-0000-0000-0000EB0D0000}"/>
    <cellStyle name="Comma 2 2 3 21 2" xfId="3566" xr:uid="{00000000-0005-0000-0000-0000EC0D0000}"/>
    <cellStyle name="Comma 2 2 3 22" xfId="3567" xr:uid="{00000000-0005-0000-0000-0000ED0D0000}"/>
    <cellStyle name="Comma 2 2 3 22 2" xfId="3568" xr:uid="{00000000-0005-0000-0000-0000EE0D0000}"/>
    <cellStyle name="Comma 2 2 3 23" xfId="3569" xr:uid="{00000000-0005-0000-0000-0000EF0D0000}"/>
    <cellStyle name="Comma 2 2 3 23 2" xfId="3570" xr:uid="{00000000-0005-0000-0000-0000F00D0000}"/>
    <cellStyle name="Comma 2 2 3 24" xfId="3571" xr:uid="{00000000-0005-0000-0000-0000F10D0000}"/>
    <cellStyle name="Comma 2 2 3 24 2" xfId="3572" xr:uid="{00000000-0005-0000-0000-0000F20D0000}"/>
    <cellStyle name="Comma 2 2 3 25" xfId="3573" xr:uid="{00000000-0005-0000-0000-0000F30D0000}"/>
    <cellStyle name="Comma 2 2 3 25 2" xfId="3574" xr:uid="{00000000-0005-0000-0000-0000F40D0000}"/>
    <cellStyle name="Comma 2 2 3 26" xfId="3575" xr:uid="{00000000-0005-0000-0000-0000F50D0000}"/>
    <cellStyle name="Comma 2 2 3 26 2" xfId="3576" xr:uid="{00000000-0005-0000-0000-0000F60D0000}"/>
    <cellStyle name="Comma 2 2 3 27" xfId="3577" xr:uid="{00000000-0005-0000-0000-0000F70D0000}"/>
    <cellStyle name="Comma 2 2 3 27 2" xfId="3578" xr:uid="{00000000-0005-0000-0000-0000F80D0000}"/>
    <cellStyle name="Comma 2 2 3 28" xfId="3579" xr:uid="{00000000-0005-0000-0000-0000F90D0000}"/>
    <cellStyle name="Comma 2 2 3 28 2" xfId="3580" xr:uid="{00000000-0005-0000-0000-0000FA0D0000}"/>
    <cellStyle name="Comma 2 2 3 29" xfId="3581" xr:uid="{00000000-0005-0000-0000-0000FB0D0000}"/>
    <cellStyle name="Comma 2 2 3 29 2" xfId="3582" xr:uid="{00000000-0005-0000-0000-0000FC0D0000}"/>
    <cellStyle name="Comma 2 2 3 3" xfId="3583" xr:uid="{00000000-0005-0000-0000-0000FD0D0000}"/>
    <cellStyle name="Comma 2 2 3 3 10" xfId="3584" xr:uid="{00000000-0005-0000-0000-0000FE0D0000}"/>
    <cellStyle name="Comma 2 2 3 3 11" xfId="3585" xr:uid="{00000000-0005-0000-0000-0000FF0D0000}"/>
    <cellStyle name="Comma 2 2 3 3 12" xfId="3586" xr:uid="{00000000-0005-0000-0000-0000000E0000}"/>
    <cellStyle name="Comma 2 2 3 3 2" xfId="3587" xr:uid="{00000000-0005-0000-0000-0000010E0000}"/>
    <cellStyle name="Comma 2 2 3 3 2 10" xfId="3588" xr:uid="{00000000-0005-0000-0000-0000020E0000}"/>
    <cellStyle name="Comma 2 2 3 3 2 10 2" xfId="3589" xr:uid="{00000000-0005-0000-0000-0000030E0000}"/>
    <cellStyle name="Comma 2 2 3 3 2 2" xfId="3590" xr:uid="{00000000-0005-0000-0000-0000040E0000}"/>
    <cellStyle name="Comma 2 2 3 3 2 2 2" xfId="3591" xr:uid="{00000000-0005-0000-0000-0000050E0000}"/>
    <cellStyle name="Comma 2 2 3 3 2 3" xfId="3592" xr:uid="{00000000-0005-0000-0000-0000060E0000}"/>
    <cellStyle name="Comma 2 2 3 3 2 3 2" xfId="3593" xr:uid="{00000000-0005-0000-0000-0000070E0000}"/>
    <cellStyle name="Comma 2 2 3 3 2 4" xfId="3594" xr:uid="{00000000-0005-0000-0000-0000080E0000}"/>
    <cellStyle name="Comma 2 2 3 3 2 4 2" xfId="3595" xr:uid="{00000000-0005-0000-0000-0000090E0000}"/>
    <cellStyle name="Comma 2 2 3 3 2 5" xfId="3596" xr:uid="{00000000-0005-0000-0000-00000A0E0000}"/>
    <cellStyle name="Comma 2 2 3 3 2 5 2" xfId="3597" xr:uid="{00000000-0005-0000-0000-00000B0E0000}"/>
    <cellStyle name="Comma 2 2 3 3 2 6" xfId="3598" xr:uid="{00000000-0005-0000-0000-00000C0E0000}"/>
    <cellStyle name="Comma 2 2 3 3 2 6 2" xfId="3599" xr:uid="{00000000-0005-0000-0000-00000D0E0000}"/>
    <cellStyle name="Comma 2 2 3 3 2 7" xfId="3600" xr:uid="{00000000-0005-0000-0000-00000E0E0000}"/>
    <cellStyle name="Comma 2 2 3 3 2 7 2" xfId="3601" xr:uid="{00000000-0005-0000-0000-00000F0E0000}"/>
    <cellStyle name="Comma 2 2 3 3 2 8" xfId="3602" xr:uid="{00000000-0005-0000-0000-0000100E0000}"/>
    <cellStyle name="Comma 2 2 3 3 2 8 2" xfId="3603" xr:uid="{00000000-0005-0000-0000-0000110E0000}"/>
    <cellStyle name="Comma 2 2 3 3 2 9" xfId="3604" xr:uid="{00000000-0005-0000-0000-0000120E0000}"/>
    <cellStyle name="Comma 2 2 3 3 2 9 2" xfId="3605" xr:uid="{00000000-0005-0000-0000-0000130E0000}"/>
    <cellStyle name="Comma 2 2 3 3 3" xfId="3606" xr:uid="{00000000-0005-0000-0000-0000140E0000}"/>
    <cellStyle name="Comma 2 2 3 3 3 2" xfId="3607" xr:uid="{00000000-0005-0000-0000-0000150E0000}"/>
    <cellStyle name="Comma 2 2 3 3 4" xfId="3608" xr:uid="{00000000-0005-0000-0000-0000160E0000}"/>
    <cellStyle name="Comma 2 2 3 3 5" xfId="3609" xr:uid="{00000000-0005-0000-0000-0000170E0000}"/>
    <cellStyle name="Comma 2 2 3 3 6" xfId="3610" xr:uid="{00000000-0005-0000-0000-0000180E0000}"/>
    <cellStyle name="Comma 2 2 3 3 7" xfId="3611" xr:uid="{00000000-0005-0000-0000-0000190E0000}"/>
    <cellStyle name="Comma 2 2 3 3 8" xfId="3612" xr:uid="{00000000-0005-0000-0000-00001A0E0000}"/>
    <cellStyle name="Comma 2 2 3 3 9" xfId="3613" xr:uid="{00000000-0005-0000-0000-00001B0E0000}"/>
    <cellStyle name="Comma 2 2 3 30" xfId="3614" xr:uid="{00000000-0005-0000-0000-00001C0E0000}"/>
    <cellStyle name="Comma 2 2 3 30 10" xfId="3615" xr:uid="{00000000-0005-0000-0000-00001D0E0000}"/>
    <cellStyle name="Comma 2 2 3 30 11" xfId="3616" xr:uid="{00000000-0005-0000-0000-00001E0E0000}"/>
    <cellStyle name="Comma 2 2 3 30 2" xfId="3617" xr:uid="{00000000-0005-0000-0000-00001F0E0000}"/>
    <cellStyle name="Comma 2 2 3 30 3" xfId="3618" xr:uid="{00000000-0005-0000-0000-0000200E0000}"/>
    <cellStyle name="Comma 2 2 3 30 4" xfId="3619" xr:uid="{00000000-0005-0000-0000-0000210E0000}"/>
    <cellStyle name="Comma 2 2 3 30 5" xfId="3620" xr:uid="{00000000-0005-0000-0000-0000220E0000}"/>
    <cellStyle name="Comma 2 2 3 30 6" xfId="3621" xr:uid="{00000000-0005-0000-0000-0000230E0000}"/>
    <cellStyle name="Comma 2 2 3 30 7" xfId="3622" xr:uid="{00000000-0005-0000-0000-0000240E0000}"/>
    <cellStyle name="Comma 2 2 3 30 8" xfId="3623" xr:uid="{00000000-0005-0000-0000-0000250E0000}"/>
    <cellStyle name="Comma 2 2 3 30 9" xfId="3624" xr:uid="{00000000-0005-0000-0000-0000260E0000}"/>
    <cellStyle name="Comma 2 2 3 31" xfId="3625" xr:uid="{00000000-0005-0000-0000-0000270E0000}"/>
    <cellStyle name="Comma 2 2 3 31 2" xfId="3626" xr:uid="{00000000-0005-0000-0000-0000280E0000}"/>
    <cellStyle name="Comma 2 2 3 32" xfId="3627" xr:uid="{00000000-0005-0000-0000-0000290E0000}"/>
    <cellStyle name="Comma 2 2 3 32 2" xfId="3628" xr:uid="{00000000-0005-0000-0000-00002A0E0000}"/>
    <cellStyle name="Comma 2 2 3 33" xfId="3629" xr:uid="{00000000-0005-0000-0000-00002B0E0000}"/>
    <cellStyle name="Comma 2 2 3 33 2" xfId="3630" xr:uid="{00000000-0005-0000-0000-00002C0E0000}"/>
    <cellStyle name="Comma 2 2 3 34" xfId="3631" xr:uid="{00000000-0005-0000-0000-00002D0E0000}"/>
    <cellStyle name="Comma 2 2 3 34 2" xfId="3632" xr:uid="{00000000-0005-0000-0000-00002E0E0000}"/>
    <cellStyle name="Comma 2 2 3 35" xfId="3633" xr:uid="{00000000-0005-0000-0000-00002F0E0000}"/>
    <cellStyle name="Comma 2 2 3 35 2" xfId="3634" xr:uid="{00000000-0005-0000-0000-0000300E0000}"/>
    <cellStyle name="Comma 2 2 3 36" xfId="3635" xr:uid="{00000000-0005-0000-0000-0000310E0000}"/>
    <cellStyle name="Comma 2 2 3 36 2" xfId="3636" xr:uid="{00000000-0005-0000-0000-0000320E0000}"/>
    <cellStyle name="Comma 2 2 3 37" xfId="3637" xr:uid="{00000000-0005-0000-0000-0000330E0000}"/>
    <cellStyle name="Comma 2 2 3 37 2" xfId="3638" xr:uid="{00000000-0005-0000-0000-0000340E0000}"/>
    <cellStyle name="Comma 2 2 3 38" xfId="3639" xr:uid="{00000000-0005-0000-0000-0000350E0000}"/>
    <cellStyle name="Comma 2 2 3 38 2" xfId="3640" xr:uid="{00000000-0005-0000-0000-0000360E0000}"/>
    <cellStyle name="Comma 2 2 3 39" xfId="3641" xr:uid="{00000000-0005-0000-0000-0000370E0000}"/>
    <cellStyle name="Comma 2 2 3 4" xfId="3642" xr:uid="{00000000-0005-0000-0000-0000380E0000}"/>
    <cellStyle name="Comma 2 2 3 4 2" xfId="3643" xr:uid="{00000000-0005-0000-0000-0000390E0000}"/>
    <cellStyle name="Comma 2 2 3 40" xfId="3644" xr:uid="{00000000-0005-0000-0000-00003A0E0000}"/>
    <cellStyle name="Comma 2 2 3 5" xfId="3645" xr:uid="{00000000-0005-0000-0000-00003B0E0000}"/>
    <cellStyle name="Comma 2 2 3 5 2" xfId="3646" xr:uid="{00000000-0005-0000-0000-00003C0E0000}"/>
    <cellStyle name="Comma 2 2 3 6" xfId="3647" xr:uid="{00000000-0005-0000-0000-00003D0E0000}"/>
    <cellStyle name="Comma 2 2 3 6 2" xfId="3648" xr:uid="{00000000-0005-0000-0000-00003E0E0000}"/>
    <cellStyle name="Comma 2 2 3 7" xfId="3649" xr:uid="{00000000-0005-0000-0000-00003F0E0000}"/>
    <cellStyle name="Comma 2 2 3 7 2" xfId="3650" xr:uid="{00000000-0005-0000-0000-0000400E0000}"/>
    <cellStyle name="Comma 2 2 3 8" xfId="3651" xr:uid="{00000000-0005-0000-0000-0000410E0000}"/>
    <cellStyle name="Comma 2 2 3 8 2" xfId="3652" xr:uid="{00000000-0005-0000-0000-0000420E0000}"/>
    <cellStyle name="Comma 2 2 3 9" xfId="3653" xr:uid="{00000000-0005-0000-0000-0000430E0000}"/>
    <cellStyle name="Comma 2 2 3 9 2" xfId="3654" xr:uid="{00000000-0005-0000-0000-0000440E0000}"/>
    <cellStyle name="Comma 2 2 30" xfId="3655" xr:uid="{00000000-0005-0000-0000-0000450E0000}"/>
    <cellStyle name="Comma 2 2 31" xfId="3656" xr:uid="{00000000-0005-0000-0000-0000460E0000}"/>
    <cellStyle name="Comma 2 2 32" xfId="3657" xr:uid="{00000000-0005-0000-0000-0000470E0000}"/>
    <cellStyle name="Comma 2 2 32 10" xfId="3658" xr:uid="{00000000-0005-0000-0000-0000480E0000}"/>
    <cellStyle name="Comma 2 2 32 10 2" xfId="3659" xr:uid="{00000000-0005-0000-0000-0000490E0000}"/>
    <cellStyle name="Comma 2 2 32 2" xfId="3660" xr:uid="{00000000-0005-0000-0000-00004A0E0000}"/>
    <cellStyle name="Comma 2 2 32 2 2" xfId="3661" xr:uid="{00000000-0005-0000-0000-00004B0E0000}"/>
    <cellStyle name="Comma 2 2 32 3" xfId="3662" xr:uid="{00000000-0005-0000-0000-00004C0E0000}"/>
    <cellStyle name="Comma 2 2 32 3 2" xfId="3663" xr:uid="{00000000-0005-0000-0000-00004D0E0000}"/>
    <cellStyle name="Comma 2 2 32 4" xfId="3664" xr:uid="{00000000-0005-0000-0000-00004E0E0000}"/>
    <cellStyle name="Comma 2 2 32 4 2" xfId="3665" xr:uid="{00000000-0005-0000-0000-00004F0E0000}"/>
    <cellStyle name="Comma 2 2 32 5" xfId="3666" xr:uid="{00000000-0005-0000-0000-0000500E0000}"/>
    <cellStyle name="Comma 2 2 32 5 2" xfId="3667" xr:uid="{00000000-0005-0000-0000-0000510E0000}"/>
    <cellStyle name="Comma 2 2 32 6" xfId="3668" xr:uid="{00000000-0005-0000-0000-0000520E0000}"/>
    <cellStyle name="Comma 2 2 32 6 2" xfId="3669" xr:uid="{00000000-0005-0000-0000-0000530E0000}"/>
    <cellStyle name="Comma 2 2 32 7" xfId="3670" xr:uid="{00000000-0005-0000-0000-0000540E0000}"/>
    <cellStyle name="Comma 2 2 32 7 2" xfId="3671" xr:uid="{00000000-0005-0000-0000-0000550E0000}"/>
    <cellStyle name="Comma 2 2 32 8" xfId="3672" xr:uid="{00000000-0005-0000-0000-0000560E0000}"/>
    <cellStyle name="Comma 2 2 32 8 2" xfId="3673" xr:uid="{00000000-0005-0000-0000-0000570E0000}"/>
    <cellStyle name="Comma 2 2 32 9" xfId="3674" xr:uid="{00000000-0005-0000-0000-0000580E0000}"/>
    <cellStyle name="Comma 2 2 32 9 2" xfId="3675" xr:uid="{00000000-0005-0000-0000-0000590E0000}"/>
    <cellStyle name="Comma 2 2 33" xfId="3676" xr:uid="{00000000-0005-0000-0000-00005A0E0000}"/>
    <cellStyle name="Comma 2 2 34" xfId="3677" xr:uid="{00000000-0005-0000-0000-00005B0E0000}"/>
    <cellStyle name="Comma 2 2 35" xfId="3678" xr:uid="{00000000-0005-0000-0000-00005C0E0000}"/>
    <cellStyle name="Comma 2 2 36" xfId="3679" xr:uid="{00000000-0005-0000-0000-00005D0E0000}"/>
    <cellStyle name="Comma 2 2 37" xfId="3680" xr:uid="{00000000-0005-0000-0000-00005E0E0000}"/>
    <cellStyle name="Comma 2 2 38" xfId="3681" xr:uid="{00000000-0005-0000-0000-00005F0E0000}"/>
    <cellStyle name="Comma 2 2 39" xfId="3682" xr:uid="{00000000-0005-0000-0000-0000600E0000}"/>
    <cellStyle name="Comma 2 2 4" xfId="3683" xr:uid="{00000000-0005-0000-0000-0000610E0000}"/>
    <cellStyle name="Comma 2 2 4 10" xfId="3684" xr:uid="{00000000-0005-0000-0000-0000620E0000}"/>
    <cellStyle name="Comma 2 2 4 10 2" xfId="3685" xr:uid="{00000000-0005-0000-0000-0000630E0000}"/>
    <cellStyle name="Comma 2 2 4 11" xfId="3686" xr:uid="{00000000-0005-0000-0000-0000640E0000}"/>
    <cellStyle name="Comma 2 2 4 11 2" xfId="3687" xr:uid="{00000000-0005-0000-0000-0000650E0000}"/>
    <cellStyle name="Comma 2 2 4 12" xfId="3688" xr:uid="{00000000-0005-0000-0000-0000660E0000}"/>
    <cellStyle name="Comma 2 2 4 13" xfId="3689" xr:uid="{00000000-0005-0000-0000-0000670E0000}"/>
    <cellStyle name="Comma 2 2 4 2" xfId="3690" xr:uid="{00000000-0005-0000-0000-0000680E0000}"/>
    <cellStyle name="Comma 2 2 4 2 10" xfId="3691" xr:uid="{00000000-0005-0000-0000-0000690E0000}"/>
    <cellStyle name="Comma 2 2 4 2 11" xfId="3692" xr:uid="{00000000-0005-0000-0000-00006A0E0000}"/>
    <cellStyle name="Comma 2 2 4 2 2" xfId="3693" xr:uid="{00000000-0005-0000-0000-00006B0E0000}"/>
    <cellStyle name="Comma 2 2 4 2 3" xfId="3694" xr:uid="{00000000-0005-0000-0000-00006C0E0000}"/>
    <cellStyle name="Comma 2 2 4 2 4" xfId="3695" xr:uid="{00000000-0005-0000-0000-00006D0E0000}"/>
    <cellStyle name="Comma 2 2 4 2 5" xfId="3696" xr:uid="{00000000-0005-0000-0000-00006E0E0000}"/>
    <cellStyle name="Comma 2 2 4 2 6" xfId="3697" xr:uid="{00000000-0005-0000-0000-00006F0E0000}"/>
    <cellStyle name="Comma 2 2 4 2 7" xfId="3698" xr:uid="{00000000-0005-0000-0000-0000700E0000}"/>
    <cellStyle name="Comma 2 2 4 2 8" xfId="3699" xr:uid="{00000000-0005-0000-0000-0000710E0000}"/>
    <cellStyle name="Comma 2 2 4 2 9" xfId="3700" xr:uid="{00000000-0005-0000-0000-0000720E0000}"/>
    <cellStyle name="Comma 2 2 4 3" xfId="3701" xr:uid="{00000000-0005-0000-0000-0000730E0000}"/>
    <cellStyle name="Comma 2 2 4 4" xfId="3702" xr:uid="{00000000-0005-0000-0000-0000740E0000}"/>
    <cellStyle name="Comma 2 2 4 4 2" xfId="3703" xr:uid="{00000000-0005-0000-0000-0000750E0000}"/>
    <cellStyle name="Comma 2 2 4 5" xfId="3704" xr:uid="{00000000-0005-0000-0000-0000760E0000}"/>
    <cellStyle name="Comma 2 2 4 5 2" xfId="3705" xr:uid="{00000000-0005-0000-0000-0000770E0000}"/>
    <cellStyle name="Comma 2 2 4 6" xfId="3706" xr:uid="{00000000-0005-0000-0000-0000780E0000}"/>
    <cellStyle name="Comma 2 2 4 6 2" xfId="3707" xr:uid="{00000000-0005-0000-0000-0000790E0000}"/>
    <cellStyle name="Comma 2 2 4 7" xfId="3708" xr:uid="{00000000-0005-0000-0000-00007A0E0000}"/>
    <cellStyle name="Comma 2 2 4 7 2" xfId="3709" xr:uid="{00000000-0005-0000-0000-00007B0E0000}"/>
    <cellStyle name="Comma 2 2 4 8" xfId="3710" xr:uid="{00000000-0005-0000-0000-00007C0E0000}"/>
    <cellStyle name="Comma 2 2 4 8 2" xfId="3711" xr:uid="{00000000-0005-0000-0000-00007D0E0000}"/>
    <cellStyle name="Comma 2 2 4 9" xfId="3712" xr:uid="{00000000-0005-0000-0000-00007E0E0000}"/>
    <cellStyle name="Comma 2 2 4 9 2" xfId="3713" xr:uid="{00000000-0005-0000-0000-00007F0E0000}"/>
    <cellStyle name="Comma 2 2 40" xfId="3714" xr:uid="{00000000-0005-0000-0000-0000800E0000}"/>
    <cellStyle name="Comma 2 2 41" xfId="3715" xr:uid="{00000000-0005-0000-0000-0000810E0000}"/>
    <cellStyle name="Comma 2 2 41 10" xfId="3716" xr:uid="{00000000-0005-0000-0000-0000820E0000}"/>
    <cellStyle name="Comma 2 2 41 10 2" xfId="3717" xr:uid="{00000000-0005-0000-0000-0000830E0000}"/>
    <cellStyle name="Comma 2 2 41 11" xfId="3718" xr:uid="{00000000-0005-0000-0000-0000840E0000}"/>
    <cellStyle name="Comma 2 2 41 11 2" xfId="3719" xr:uid="{00000000-0005-0000-0000-0000850E0000}"/>
    <cellStyle name="Comma 2 2 41 12" xfId="3720" xr:uid="{00000000-0005-0000-0000-0000860E0000}"/>
    <cellStyle name="Comma 2 2 41 12 2" xfId="3721" xr:uid="{00000000-0005-0000-0000-0000870E0000}"/>
    <cellStyle name="Comma 2 2 41 13" xfId="3722" xr:uid="{00000000-0005-0000-0000-0000880E0000}"/>
    <cellStyle name="Comma 2 2 41 13 2" xfId="3723" xr:uid="{00000000-0005-0000-0000-0000890E0000}"/>
    <cellStyle name="Comma 2 2 41 14" xfId="3724" xr:uid="{00000000-0005-0000-0000-00008A0E0000}"/>
    <cellStyle name="Comma 2 2 41 14 2" xfId="3725" xr:uid="{00000000-0005-0000-0000-00008B0E0000}"/>
    <cellStyle name="Comma 2 2 41 15" xfId="3726" xr:uid="{00000000-0005-0000-0000-00008C0E0000}"/>
    <cellStyle name="Comma 2 2 41 15 2" xfId="3727" xr:uid="{00000000-0005-0000-0000-00008D0E0000}"/>
    <cellStyle name="Comma 2 2 41 16" xfId="3728" xr:uid="{00000000-0005-0000-0000-00008E0E0000}"/>
    <cellStyle name="Comma 2 2 41 16 2" xfId="3729" xr:uid="{00000000-0005-0000-0000-00008F0E0000}"/>
    <cellStyle name="Comma 2 2 41 17" xfId="3730" xr:uid="{00000000-0005-0000-0000-0000900E0000}"/>
    <cellStyle name="Comma 2 2 41 17 2" xfId="3731" xr:uid="{00000000-0005-0000-0000-0000910E0000}"/>
    <cellStyle name="Comma 2 2 41 2" xfId="3732" xr:uid="{00000000-0005-0000-0000-0000920E0000}"/>
    <cellStyle name="Comma 2 2 41 2 10" xfId="3733" xr:uid="{00000000-0005-0000-0000-0000930E0000}"/>
    <cellStyle name="Comma 2 2 41 2 11" xfId="3734" xr:uid="{00000000-0005-0000-0000-0000940E0000}"/>
    <cellStyle name="Comma 2 2 41 2 12" xfId="3735" xr:uid="{00000000-0005-0000-0000-0000950E0000}"/>
    <cellStyle name="Comma 2 2 41 2 13" xfId="3736" xr:uid="{00000000-0005-0000-0000-0000960E0000}"/>
    <cellStyle name="Comma 2 2 41 2 14" xfId="3737" xr:uid="{00000000-0005-0000-0000-0000970E0000}"/>
    <cellStyle name="Comma 2 2 41 2 15" xfId="3738" xr:uid="{00000000-0005-0000-0000-0000980E0000}"/>
    <cellStyle name="Comma 2 2 41 2 16" xfId="3739" xr:uid="{00000000-0005-0000-0000-0000990E0000}"/>
    <cellStyle name="Comma 2 2 41 2 17" xfId="3740" xr:uid="{00000000-0005-0000-0000-00009A0E0000}"/>
    <cellStyle name="Comma 2 2 41 2 18" xfId="3741" xr:uid="{00000000-0005-0000-0000-00009B0E0000}"/>
    <cellStyle name="Comma 2 2 41 2 2" xfId="3742" xr:uid="{00000000-0005-0000-0000-00009C0E0000}"/>
    <cellStyle name="Comma 2 2 41 2 3" xfId="3743" xr:uid="{00000000-0005-0000-0000-00009D0E0000}"/>
    <cellStyle name="Comma 2 2 41 2 4" xfId="3744" xr:uid="{00000000-0005-0000-0000-00009E0E0000}"/>
    <cellStyle name="Comma 2 2 41 2 5" xfId="3745" xr:uid="{00000000-0005-0000-0000-00009F0E0000}"/>
    <cellStyle name="Comma 2 2 41 2 6" xfId="3746" xr:uid="{00000000-0005-0000-0000-0000A00E0000}"/>
    <cellStyle name="Comma 2 2 41 2 7" xfId="3747" xr:uid="{00000000-0005-0000-0000-0000A10E0000}"/>
    <cellStyle name="Comma 2 2 41 2 8" xfId="3748" xr:uid="{00000000-0005-0000-0000-0000A20E0000}"/>
    <cellStyle name="Comma 2 2 41 2 9" xfId="3749" xr:uid="{00000000-0005-0000-0000-0000A30E0000}"/>
    <cellStyle name="Comma 2 2 41 3" xfId="3750" xr:uid="{00000000-0005-0000-0000-0000A40E0000}"/>
    <cellStyle name="Comma 2 2 41 3 2" xfId="3751" xr:uid="{00000000-0005-0000-0000-0000A50E0000}"/>
    <cellStyle name="Comma 2 2 41 4" xfId="3752" xr:uid="{00000000-0005-0000-0000-0000A60E0000}"/>
    <cellStyle name="Comma 2 2 41 4 2" xfId="3753" xr:uid="{00000000-0005-0000-0000-0000A70E0000}"/>
    <cellStyle name="Comma 2 2 41 5" xfId="3754" xr:uid="{00000000-0005-0000-0000-0000A80E0000}"/>
    <cellStyle name="Comma 2 2 41 5 2" xfId="3755" xr:uid="{00000000-0005-0000-0000-0000A90E0000}"/>
    <cellStyle name="Comma 2 2 41 6" xfId="3756" xr:uid="{00000000-0005-0000-0000-0000AA0E0000}"/>
    <cellStyle name="Comma 2 2 41 6 2" xfId="3757" xr:uid="{00000000-0005-0000-0000-0000AB0E0000}"/>
    <cellStyle name="Comma 2 2 41 7" xfId="3758" xr:uid="{00000000-0005-0000-0000-0000AC0E0000}"/>
    <cellStyle name="Comma 2 2 41 7 2" xfId="3759" xr:uid="{00000000-0005-0000-0000-0000AD0E0000}"/>
    <cellStyle name="Comma 2 2 41 8" xfId="3760" xr:uid="{00000000-0005-0000-0000-0000AE0E0000}"/>
    <cellStyle name="Comma 2 2 41 8 2" xfId="3761" xr:uid="{00000000-0005-0000-0000-0000AF0E0000}"/>
    <cellStyle name="Comma 2 2 41 9" xfId="3762" xr:uid="{00000000-0005-0000-0000-0000B00E0000}"/>
    <cellStyle name="Comma 2 2 41 9 2" xfId="3763" xr:uid="{00000000-0005-0000-0000-0000B10E0000}"/>
    <cellStyle name="Comma 2 2 42" xfId="3764" xr:uid="{00000000-0005-0000-0000-0000B20E0000}"/>
    <cellStyle name="Comma 2 2 43" xfId="3765" xr:uid="{00000000-0005-0000-0000-0000B30E0000}"/>
    <cellStyle name="Comma 2 2 44" xfId="3766" xr:uid="{00000000-0005-0000-0000-0000B40E0000}"/>
    <cellStyle name="Comma 2 2 45" xfId="3767" xr:uid="{00000000-0005-0000-0000-0000B50E0000}"/>
    <cellStyle name="Comma 2 2 46" xfId="3768" xr:uid="{00000000-0005-0000-0000-0000B60E0000}"/>
    <cellStyle name="Comma 2 2 47" xfId="3769" xr:uid="{00000000-0005-0000-0000-0000B70E0000}"/>
    <cellStyle name="Comma 2 2 48" xfId="3770" xr:uid="{00000000-0005-0000-0000-0000B80E0000}"/>
    <cellStyle name="Comma 2 2 49" xfId="3771" xr:uid="{00000000-0005-0000-0000-0000B90E0000}"/>
    <cellStyle name="Comma 2 2 5" xfId="3772" xr:uid="{00000000-0005-0000-0000-0000BA0E0000}"/>
    <cellStyle name="Comma 2 2 5 2" xfId="3773" xr:uid="{00000000-0005-0000-0000-0000BB0E0000}"/>
    <cellStyle name="Comma 2 2 50" xfId="3774" xr:uid="{00000000-0005-0000-0000-0000BC0E0000}"/>
    <cellStyle name="Comma 2 2 51" xfId="3775" xr:uid="{00000000-0005-0000-0000-0000BD0E0000}"/>
    <cellStyle name="Comma 2 2 52" xfId="3776" xr:uid="{00000000-0005-0000-0000-0000BE0E0000}"/>
    <cellStyle name="Comma 2 2 53" xfId="3777" xr:uid="{00000000-0005-0000-0000-0000BF0E0000}"/>
    <cellStyle name="Comma 2 2 54" xfId="3778" xr:uid="{00000000-0005-0000-0000-0000C00E0000}"/>
    <cellStyle name="Comma 2 2 55" xfId="3779" xr:uid="{00000000-0005-0000-0000-0000C10E0000}"/>
    <cellStyle name="Comma 2 2 56" xfId="3780" xr:uid="{00000000-0005-0000-0000-0000C20E0000}"/>
    <cellStyle name="Comma 2 2 57" xfId="3781" xr:uid="{00000000-0005-0000-0000-0000C30E0000}"/>
    <cellStyle name="Comma 2 2 58" xfId="3782" xr:uid="{00000000-0005-0000-0000-0000C40E0000}"/>
    <cellStyle name="Comma 2 2 59" xfId="3783" xr:uid="{00000000-0005-0000-0000-0000C50E0000}"/>
    <cellStyle name="Comma 2 2 6" xfId="3784" xr:uid="{00000000-0005-0000-0000-0000C60E0000}"/>
    <cellStyle name="Comma 2 2 6 2" xfId="3785" xr:uid="{00000000-0005-0000-0000-0000C70E0000}"/>
    <cellStyle name="Comma 2 2 60" xfId="3786" xr:uid="{00000000-0005-0000-0000-0000C80E0000}"/>
    <cellStyle name="Comma 2 2 7" xfId="3787" xr:uid="{00000000-0005-0000-0000-0000C90E0000}"/>
    <cellStyle name="Comma 2 2 7 2" xfId="3788" xr:uid="{00000000-0005-0000-0000-0000CA0E0000}"/>
    <cellStyle name="Comma 2 2 8" xfId="3789" xr:uid="{00000000-0005-0000-0000-0000CB0E0000}"/>
    <cellStyle name="Comma 2 2 9" xfId="3790" xr:uid="{00000000-0005-0000-0000-0000CC0E0000}"/>
    <cellStyle name="Comma 2 20" xfId="3791" xr:uid="{00000000-0005-0000-0000-0000CD0E0000}"/>
    <cellStyle name="Comma 2 21" xfId="3792" xr:uid="{00000000-0005-0000-0000-0000CE0E0000}"/>
    <cellStyle name="Comma 2 22" xfId="3793" xr:uid="{00000000-0005-0000-0000-0000CF0E0000}"/>
    <cellStyle name="Comma 2 23" xfId="3794" xr:uid="{00000000-0005-0000-0000-0000D00E0000}"/>
    <cellStyle name="Comma 2 24" xfId="3795" xr:uid="{00000000-0005-0000-0000-0000D10E0000}"/>
    <cellStyle name="Comma 2 3" xfId="3796" xr:uid="{00000000-0005-0000-0000-0000D20E0000}"/>
    <cellStyle name="Comma 2 3 2" xfId="3797" xr:uid="{00000000-0005-0000-0000-0000D30E0000}"/>
    <cellStyle name="Comma 2 3 2 2" xfId="3798" xr:uid="{00000000-0005-0000-0000-0000D40E0000}"/>
    <cellStyle name="Comma 2 3 2 3" xfId="3799" xr:uid="{00000000-0005-0000-0000-0000D50E0000}"/>
    <cellStyle name="Comma 2 3 2 4" xfId="3800" xr:uid="{00000000-0005-0000-0000-0000D60E0000}"/>
    <cellStyle name="Comma 2 3 3" xfId="3801" xr:uid="{00000000-0005-0000-0000-0000D70E0000}"/>
    <cellStyle name="Comma 2 3 4" xfId="3802" xr:uid="{00000000-0005-0000-0000-0000D80E0000}"/>
    <cellStyle name="Comma 2 3 5" xfId="3803" xr:uid="{00000000-0005-0000-0000-0000D90E0000}"/>
    <cellStyle name="Comma 2 3 6" xfId="3804" xr:uid="{00000000-0005-0000-0000-0000DA0E0000}"/>
    <cellStyle name="Comma 2 4" xfId="3805" xr:uid="{00000000-0005-0000-0000-0000DB0E0000}"/>
    <cellStyle name="Comma 2 4 2" xfId="3806" xr:uid="{00000000-0005-0000-0000-0000DC0E0000}"/>
    <cellStyle name="Comma 2 4 2 2" xfId="3807" xr:uid="{00000000-0005-0000-0000-0000DD0E0000}"/>
    <cellStyle name="Comma 2 4 3" xfId="3808" xr:uid="{00000000-0005-0000-0000-0000DE0E0000}"/>
    <cellStyle name="Comma 2 4 4" xfId="25651" xr:uid="{00000000-0005-0000-0000-0000DF0E0000}"/>
    <cellStyle name="Comma 2 5" xfId="3809" xr:uid="{00000000-0005-0000-0000-0000E00E0000}"/>
    <cellStyle name="Comma 2 5 2" xfId="3810" xr:uid="{00000000-0005-0000-0000-0000E10E0000}"/>
    <cellStyle name="Comma 2 5 3" xfId="3811" xr:uid="{00000000-0005-0000-0000-0000E20E0000}"/>
    <cellStyle name="Comma 2 6" xfId="3812" xr:uid="{00000000-0005-0000-0000-0000E30E0000}"/>
    <cellStyle name="Comma 2 6 2" xfId="3813" xr:uid="{00000000-0005-0000-0000-0000E40E0000}"/>
    <cellStyle name="Comma 2 6 3" xfId="3814" xr:uid="{00000000-0005-0000-0000-0000E50E0000}"/>
    <cellStyle name="Comma 2 7" xfId="3815" xr:uid="{00000000-0005-0000-0000-0000E60E0000}"/>
    <cellStyle name="Comma 2 7 2" xfId="3816" xr:uid="{00000000-0005-0000-0000-0000E70E0000}"/>
    <cellStyle name="Comma 2 7 2 2" xfId="3817" xr:uid="{00000000-0005-0000-0000-0000E80E0000}"/>
    <cellStyle name="Comma 2 7 3" xfId="3818" xr:uid="{00000000-0005-0000-0000-0000E90E0000}"/>
    <cellStyle name="Comma 2 7 4" xfId="3819" xr:uid="{00000000-0005-0000-0000-0000EA0E0000}"/>
    <cellStyle name="Comma 2 8" xfId="3820" xr:uid="{00000000-0005-0000-0000-0000EB0E0000}"/>
    <cellStyle name="Comma 2 9" xfId="3821" xr:uid="{00000000-0005-0000-0000-0000EC0E0000}"/>
    <cellStyle name="Comma 2_AC-00 WRCC Model - IncCapTax schedules" xfId="3822" xr:uid="{00000000-0005-0000-0000-0000ED0E0000}"/>
    <cellStyle name="Comma 20" xfId="3823" xr:uid="{00000000-0005-0000-0000-0000EE0E0000}"/>
    <cellStyle name="Comma 20 2" xfId="3824" xr:uid="{00000000-0005-0000-0000-0000EF0E0000}"/>
    <cellStyle name="Comma 21" xfId="3825" xr:uid="{00000000-0005-0000-0000-0000F00E0000}"/>
    <cellStyle name="Comma 21 2" xfId="3826" xr:uid="{00000000-0005-0000-0000-0000F10E0000}"/>
    <cellStyle name="Comma 22" xfId="3827" xr:uid="{00000000-0005-0000-0000-0000F20E0000}"/>
    <cellStyle name="Comma 22 2" xfId="3828" xr:uid="{00000000-0005-0000-0000-0000F30E0000}"/>
    <cellStyle name="Comma 23" xfId="3829" xr:uid="{00000000-0005-0000-0000-0000F40E0000}"/>
    <cellStyle name="Comma 23 2" xfId="3830" xr:uid="{00000000-0005-0000-0000-0000F50E0000}"/>
    <cellStyle name="Comma 23 2 2" xfId="3831" xr:uid="{00000000-0005-0000-0000-0000F60E0000}"/>
    <cellStyle name="Comma 24" xfId="3832" xr:uid="{00000000-0005-0000-0000-0000F70E0000}"/>
    <cellStyle name="Comma 24 2" xfId="3833" xr:uid="{00000000-0005-0000-0000-0000F80E0000}"/>
    <cellStyle name="Comma 25" xfId="3834" xr:uid="{00000000-0005-0000-0000-0000F90E0000}"/>
    <cellStyle name="Comma 26" xfId="3835" xr:uid="{00000000-0005-0000-0000-0000FA0E0000}"/>
    <cellStyle name="Comma 27" xfId="3836" xr:uid="{00000000-0005-0000-0000-0000FB0E0000}"/>
    <cellStyle name="Comma 28" xfId="3837" xr:uid="{00000000-0005-0000-0000-0000FC0E0000}"/>
    <cellStyle name="Comma 29" xfId="3838" xr:uid="{00000000-0005-0000-0000-0000FD0E0000}"/>
    <cellStyle name="Comma 29 10" xfId="3839" xr:uid="{00000000-0005-0000-0000-0000FE0E0000}"/>
    <cellStyle name="Comma 29 10 2" xfId="3840" xr:uid="{00000000-0005-0000-0000-0000FF0E0000}"/>
    <cellStyle name="Comma 29 10 2 2" xfId="3841" xr:uid="{00000000-0005-0000-0000-0000000F0000}"/>
    <cellStyle name="Comma 29 10 3" xfId="3842" xr:uid="{00000000-0005-0000-0000-0000010F0000}"/>
    <cellStyle name="Comma 29 10 3 2" xfId="3843" xr:uid="{00000000-0005-0000-0000-0000020F0000}"/>
    <cellStyle name="Comma 29 10 4" xfId="3844" xr:uid="{00000000-0005-0000-0000-0000030F0000}"/>
    <cellStyle name="Comma 29 10 4 2" xfId="3845" xr:uid="{00000000-0005-0000-0000-0000040F0000}"/>
    <cellStyle name="Comma 29 10 5" xfId="3846" xr:uid="{00000000-0005-0000-0000-0000050F0000}"/>
    <cellStyle name="Comma 29 11" xfId="3847" xr:uid="{00000000-0005-0000-0000-0000060F0000}"/>
    <cellStyle name="Comma 29 11 2" xfId="3848" xr:uid="{00000000-0005-0000-0000-0000070F0000}"/>
    <cellStyle name="Comma 29 12" xfId="3849" xr:uid="{00000000-0005-0000-0000-0000080F0000}"/>
    <cellStyle name="Comma 29 12 2" xfId="3850" xr:uid="{00000000-0005-0000-0000-0000090F0000}"/>
    <cellStyle name="Comma 29 13" xfId="3851" xr:uid="{00000000-0005-0000-0000-00000A0F0000}"/>
    <cellStyle name="Comma 29 13 2" xfId="3852" xr:uid="{00000000-0005-0000-0000-00000B0F0000}"/>
    <cellStyle name="Comma 29 14" xfId="3853" xr:uid="{00000000-0005-0000-0000-00000C0F0000}"/>
    <cellStyle name="Comma 29 2" xfId="3854" xr:uid="{00000000-0005-0000-0000-00000D0F0000}"/>
    <cellStyle name="Comma 29 2 2" xfId="3855" xr:uid="{00000000-0005-0000-0000-00000E0F0000}"/>
    <cellStyle name="Comma 29 2 2 2" xfId="3856" xr:uid="{00000000-0005-0000-0000-00000F0F0000}"/>
    <cellStyle name="Comma 29 2 3" xfId="3857" xr:uid="{00000000-0005-0000-0000-0000100F0000}"/>
    <cellStyle name="Comma 29 2 3 2" xfId="3858" xr:uid="{00000000-0005-0000-0000-0000110F0000}"/>
    <cellStyle name="Comma 29 2 4" xfId="3859" xr:uid="{00000000-0005-0000-0000-0000120F0000}"/>
    <cellStyle name="Comma 29 2 4 2" xfId="3860" xr:uid="{00000000-0005-0000-0000-0000130F0000}"/>
    <cellStyle name="Comma 29 2 5" xfId="3861" xr:uid="{00000000-0005-0000-0000-0000140F0000}"/>
    <cellStyle name="Comma 29 3" xfId="3862" xr:uid="{00000000-0005-0000-0000-0000150F0000}"/>
    <cellStyle name="Comma 29 3 2" xfId="3863" xr:uid="{00000000-0005-0000-0000-0000160F0000}"/>
    <cellStyle name="Comma 29 3 2 2" xfId="3864" xr:uid="{00000000-0005-0000-0000-0000170F0000}"/>
    <cellStyle name="Comma 29 3 3" xfId="3865" xr:uid="{00000000-0005-0000-0000-0000180F0000}"/>
    <cellStyle name="Comma 29 3 3 2" xfId="3866" xr:uid="{00000000-0005-0000-0000-0000190F0000}"/>
    <cellStyle name="Comma 29 3 4" xfId="3867" xr:uid="{00000000-0005-0000-0000-00001A0F0000}"/>
    <cellStyle name="Comma 29 3 4 2" xfId="3868" xr:uid="{00000000-0005-0000-0000-00001B0F0000}"/>
    <cellStyle name="Comma 29 3 5" xfId="3869" xr:uid="{00000000-0005-0000-0000-00001C0F0000}"/>
    <cellStyle name="Comma 29 4" xfId="3870" xr:uid="{00000000-0005-0000-0000-00001D0F0000}"/>
    <cellStyle name="Comma 29 4 2" xfId="3871" xr:uid="{00000000-0005-0000-0000-00001E0F0000}"/>
    <cellStyle name="Comma 29 4 2 2" xfId="3872" xr:uid="{00000000-0005-0000-0000-00001F0F0000}"/>
    <cellStyle name="Comma 29 4 3" xfId="3873" xr:uid="{00000000-0005-0000-0000-0000200F0000}"/>
    <cellStyle name="Comma 29 4 3 2" xfId="3874" xr:uid="{00000000-0005-0000-0000-0000210F0000}"/>
    <cellStyle name="Comma 29 4 4" xfId="3875" xr:uid="{00000000-0005-0000-0000-0000220F0000}"/>
    <cellStyle name="Comma 29 4 4 2" xfId="3876" xr:uid="{00000000-0005-0000-0000-0000230F0000}"/>
    <cellStyle name="Comma 29 4 5" xfId="3877" xr:uid="{00000000-0005-0000-0000-0000240F0000}"/>
    <cellStyle name="Comma 29 5" xfId="3878" xr:uid="{00000000-0005-0000-0000-0000250F0000}"/>
    <cellStyle name="Comma 29 5 2" xfId="3879" xr:uid="{00000000-0005-0000-0000-0000260F0000}"/>
    <cellStyle name="Comma 29 5 2 2" xfId="3880" xr:uid="{00000000-0005-0000-0000-0000270F0000}"/>
    <cellStyle name="Comma 29 5 3" xfId="3881" xr:uid="{00000000-0005-0000-0000-0000280F0000}"/>
    <cellStyle name="Comma 29 5 3 2" xfId="3882" xr:uid="{00000000-0005-0000-0000-0000290F0000}"/>
    <cellStyle name="Comma 29 5 4" xfId="3883" xr:uid="{00000000-0005-0000-0000-00002A0F0000}"/>
    <cellStyle name="Comma 29 5 4 2" xfId="3884" xr:uid="{00000000-0005-0000-0000-00002B0F0000}"/>
    <cellStyle name="Comma 29 5 5" xfId="3885" xr:uid="{00000000-0005-0000-0000-00002C0F0000}"/>
    <cellStyle name="Comma 29 6" xfId="3886" xr:uid="{00000000-0005-0000-0000-00002D0F0000}"/>
    <cellStyle name="Comma 29 6 2" xfId="3887" xr:uid="{00000000-0005-0000-0000-00002E0F0000}"/>
    <cellStyle name="Comma 29 6 2 2" xfId="3888" xr:uid="{00000000-0005-0000-0000-00002F0F0000}"/>
    <cellStyle name="Comma 29 6 3" xfId="3889" xr:uid="{00000000-0005-0000-0000-0000300F0000}"/>
    <cellStyle name="Comma 29 6 3 2" xfId="3890" xr:uid="{00000000-0005-0000-0000-0000310F0000}"/>
    <cellStyle name="Comma 29 6 4" xfId="3891" xr:uid="{00000000-0005-0000-0000-0000320F0000}"/>
    <cellStyle name="Comma 29 6 4 2" xfId="3892" xr:uid="{00000000-0005-0000-0000-0000330F0000}"/>
    <cellStyle name="Comma 29 6 5" xfId="3893" xr:uid="{00000000-0005-0000-0000-0000340F0000}"/>
    <cellStyle name="Comma 29 7" xfId="3894" xr:uid="{00000000-0005-0000-0000-0000350F0000}"/>
    <cellStyle name="Comma 29 7 2" xfId="3895" xr:uid="{00000000-0005-0000-0000-0000360F0000}"/>
    <cellStyle name="Comma 29 7 2 2" xfId="3896" xr:uid="{00000000-0005-0000-0000-0000370F0000}"/>
    <cellStyle name="Comma 29 7 3" xfId="3897" xr:uid="{00000000-0005-0000-0000-0000380F0000}"/>
    <cellStyle name="Comma 29 7 3 2" xfId="3898" xr:uid="{00000000-0005-0000-0000-0000390F0000}"/>
    <cellStyle name="Comma 29 7 4" xfId="3899" xr:uid="{00000000-0005-0000-0000-00003A0F0000}"/>
    <cellStyle name="Comma 29 7 4 2" xfId="3900" xr:uid="{00000000-0005-0000-0000-00003B0F0000}"/>
    <cellStyle name="Comma 29 7 5" xfId="3901" xr:uid="{00000000-0005-0000-0000-00003C0F0000}"/>
    <cellStyle name="Comma 29 8" xfId="3902" xr:uid="{00000000-0005-0000-0000-00003D0F0000}"/>
    <cellStyle name="Comma 29 8 2" xfId="3903" xr:uid="{00000000-0005-0000-0000-00003E0F0000}"/>
    <cellStyle name="Comma 29 8 2 2" xfId="3904" xr:uid="{00000000-0005-0000-0000-00003F0F0000}"/>
    <cellStyle name="Comma 29 8 3" xfId="3905" xr:uid="{00000000-0005-0000-0000-0000400F0000}"/>
    <cellStyle name="Comma 29 8 3 2" xfId="3906" xr:uid="{00000000-0005-0000-0000-0000410F0000}"/>
    <cellStyle name="Comma 29 8 4" xfId="3907" xr:uid="{00000000-0005-0000-0000-0000420F0000}"/>
    <cellStyle name="Comma 29 8 4 2" xfId="3908" xr:uid="{00000000-0005-0000-0000-0000430F0000}"/>
    <cellStyle name="Comma 29 8 5" xfId="3909" xr:uid="{00000000-0005-0000-0000-0000440F0000}"/>
    <cellStyle name="Comma 29 9" xfId="3910" xr:uid="{00000000-0005-0000-0000-0000450F0000}"/>
    <cellStyle name="Comma 29 9 2" xfId="3911" xr:uid="{00000000-0005-0000-0000-0000460F0000}"/>
    <cellStyle name="Comma 29 9 2 2" xfId="3912" xr:uid="{00000000-0005-0000-0000-0000470F0000}"/>
    <cellStyle name="Comma 29 9 3" xfId="3913" xr:uid="{00000000-0005-0000-0000-0000480F0000}"/>
    <cellStyle name="Comma 29 9 3 2" xfId="3914" xr:uid="{00000000-0005-0000-0000-0000490F0000}"/>
    <cellStyle name="Comma 29 9 4" xfId="3915" xr:uid="{00000000-0005-0000-0000-00004A0F0000}"/>
    <cellStyle name="Comma 29 9 4 2" xfId="3916" xr:uid="{00000000-0005-0000-0000-00004B0F0000}"/>
    <cellStyle name="Comma 29 9 5" xfId="3917" xr:uid="{00000000-0005-0000-0000-00004C0F0000}"/>
    <cellStyle name="Comma 3" xfId="3918" xr:uid="{00000000-0005-0000-0000-00004D0F0000}"/>
    <cellStyle name="Comma 3 10" xfId="3919" xr:uid="{00000000-0005-0000-0000-00004E0F0000}"/>
    <cellStyle name="Comma 3 11" xfId="3920" xr:uid="{00000000-0005-0000-0000-00004F0F0000}"/>
    <cellStyle name="Comma 3 12" xfId="3921" xr:uid="{00000000-0005-0000-0000-0000500F0000}"/>
    <cellStyle name="Comma 3 2" xfId="3922" xr:uid="{00000000-0005-0000-0000-0000510F0000}"/>
    <cellStyle name="Comma 3 2 2" xfId="3923" xr:uid="{00000000-0005-0000-0000-0000520F0000}"/>
    <cellStyle name="Comma 3 2 2 2" xfId="3924" xr:uid="{00000000-0005-0000-0000-0000530F0000}"/>
    <cellStyle name="Comma 3 2 2 3" xfId="3925" xr:uid="{00000000-0005-0000-0000-0000540F0000}"/>
    <cellStyle name="Comma 3 2 3" xfId="3926" xr:uid="{00000000-0005-0000-0000-0000550F0000}"/>
    <cellStyle name="Comma 3 2 4" xfId="3927" xr:uid="{00000000-0005-0000-0000-0000560F0000}"/>
    <cellStyle name="Comma 3 2 5" xfId="3928" xr:uid="{00000000-0005-0000-0000-0000570F0000}"/>
    <cellStyle name="Comma 3 2 6" xfId="3929" xr:uid="{00000000-0005-0000-0000-0000580F0000}"/>
    <cellStyle name="Comma 3 2 7" xfId="3930" xr:uid="{00000000-0005-0000-0000-0000590F0000}"/>
    <cellStyle name="Comma 3 2 8" xfId="3931" xr:uid="{00000000-0005-0000-0000-00005A0F0000}"/>
    <cellStyle name="Comma 3 2 9" xfId="3932" xr:uid="{00000000-0005-0000-0000-00005B0F0000}"/>
    <cellStyle name="Comma 3 3" xfId="3933" xr:uid="{00000000-0005-0000-0000-00005C0F0000}"/>
    <cellStyle name="Comma 3 3 2" xfId="3934" xr:uid="{00000000-0005-0000-0000-00005D0F0000}"/>
    <cellStyle name="Comma 3 3 3" xfId="3935" xr:uid="{00000000-0005-0000-0000-00005E0F0000}"/>
    <cellStyle name="Comma 3 4" xfId="3936" xr:uid="{00000000-0005-0000-0000-00005F0F0000}"/>
    <cellStyle name="Comma 3 4 2" xfId="3937" xr:uid="{00000000-0005-0000-0000-0000600F0000}"/>
    <cellStyle name="Comma 3 5" xfId="3938" xr:uid="{00000000-0005-0000-0000-0000610F0000}"/>
    <cellStyle name="Comma 3 5 2" xfId="3939" xr:uid="{00000000-0005-0000-0000-0000620F0000}"/>
    <cellStyle name="Comma 3 6" xfId="3940" xr:uid="{00000000-0005-0000-0000-0000630F0000}"/>
    <cellStyle name="Comma 3 7" xfId="3941" xr:uid="{00000000-0005-0000-0000-0000640F0000}"/>
    <cellStyle name="Comma 3 8" xfId="3942" xr:uid="{00000000-0005-0000-0000-0000650F0000}"/>
    <cellStyle name="Comma 3 9" xfId="3943" xr:uid="{00000000-0005-0000-0000-0000660F0000}"/>
    <cellStyle name="Comma 30" xfId="3944" xr:uid="{00000000-0005-0000-0000-0000670F0000}"/>
    <cellStyle name="Comma 30 10" xfId="3945" xr:uid="{00000000-0005-0000-0000-0000680F0000}"/>
    <cellStyle name="Comma 30 10 2" xfId="3946" xr:uid="{00000000-0005-0000-0000-0000690F0000}"/>
    <cellStyle name="Comma 30 10 2 2" xfId="3947" xr:uid="{00000000-0005-0000-0000-00006A0F0000}"/>
    <cellStyle name="Comma 30 10 3" xfId="3948" xr:uid="{00000000-0005-0000-0000-00006B0F0000}"/>
    <cellStyle name="Comma 30 10 3 2" xfId="3949" xr:uid="{00000000-0005-0000-0000-00006C0F0000}"/>
    <cellStyle name="Comma 30 10 4" xfId="3950" xr:uid="{00000000-0005-0000-0000-00006D0F0000}"/>
    <cellStyle name="Comma 30 10 4 2" xfId="3951" xr:uid="{00000000-0005-0000-0000-00006E0F0000}"/>
    <cellStyle name="Comma 30 10 5" xfId="3952" xr:uid="{00000000-0005-0000-0000-00006F0F0000}"/>
    <cellStyle name="Comma 30 11" xfId="3953" xr:uid="{00000000-0005-0000-0000-0000700F0000}"/>
    <cellStyle name="Comma 30 11 2" xfId="3954" xr:uid="{00000000-0005-0000-0000-0000710F0000}"/>
    <cellStyle name="Comma 30 12" xfId="3955" xr:uid="{00000000-0005-0000-0000-0000720F0000}"/>
    <cellStyle name="Comma 30 12 2" xfId="3956" xr:uid="{00000000-0005-0000-0000-0000730F0000}"/>
    <cellStyle name="Comma 30 13" xfId="3957" xr:uid="{00000000-0005-0000-0000-0000740F0000}"/>
    <cellStyle name="Comma 30 13 2" xfId="3958" xr:uid="{00000000-0005-0000-0000-0000750F0000}"/>
    <cellStyle name="Comma 30 14" xfId="3959" xr:uid="{00000000-0005-0000-0000-0000760F0000}"/>
    <cellStyle name="Comma 30 2" xfId="3960" xr:uid="{00000000-0005-0000-0000-0000770F0000}"/>
    <cellStyle name="Comma 30 2 2" xfId="3961" xr:uid="{00000000-0005-0000-0000-0000780F0000}"/>
    <cellStyle name="Comma 30 2 2 2" xfId="3962" xr:uid="{00000000-0005-0000-0000-0000790F0000}"/>
    <cellStyle name="Comma 30 2 3" xfId="3963" xr:uid="{00000000-0005-0000-0000-00007A0F0000}"/>
    <cellStyle name="Comma 30 2 3 2" xfId="3964" xr:uid="{00000000-0005-0000-0000-00007B0F0000}"/>
    <cellStyle name="Comma 30 2 4" xfId="3965" xr:uid="{00000000-0005-0000-0000-00007C0F0000}"/>
    <cellStyle name="Comma 30 2 4 2" xfId="3966" xr:uid="{00000000-0005-0000-0000-00007D0F0000}"/>
    <cellStyle name="Comma 30 2 5" xfId="3967" xr:uid="{00000000-0005-0000-0000-00007E0F0000}"/>
    <cellStyle name="Comma 30 3" xfId="3968" xr:uid="{00000000-0005-0000-0000-00007F0F0000}"/>
    <cellStyle name="Comma 30 3 2" xfId="3969" xr:uid="{00000000-0005-0000-0000-0000800F0000}"/>
    <cellStyle name="Comma 30 3 2 2" xfId="3970" xr:uid="{00000000-0005-0000-0000-0000810F0000}"/>
    <cellStyle name="Comma 30 3 3" xfId="3971" xr:uid="{00000000-0005-0000-0000-0000820F0000}"/>
    <cellStyle name="Comma 30 3 3 2" xfId="3972" xr:uid="{00000000-0005-0000-0000-0000830F0000}"/>
    <cellStyle name="Comma 30 3 4" xfId="3973" xr:uid="{00000000-0005-0000-0000-0000840F0000}"/>
    <cellStyle name="Comma 30 3 4 2" xfId="3974" xr:uid="{00000000-0005-0000-0000-0000850F0000}"/>
    <cellStyle name="Comma 30 3 5" xfId="3975" xr:uid="{00000000-0005-0000-0000-0000860F0000}"/>
    <cellStyle name="Comma 30 4" xfId="3976" xr:uid="{00000000-0005-0000-0000-0000870F0000}"/>
    <cellStyle name="Comma 30 4 2" xfId="3977" xr:uid="{00000000-0005-0000-0000-0000880F0000}"/>
    <cellStyle name="Comma 30 4 2 2" xfId="3978" xr:uid="{00000000-0005-0000-0000-0000890F0000}"/>
    <cellStyle name="Comma 30 4 3" xfId="3979" xr:uid="{00000000-0005-0000-0000-00008A0F0000}"/>
    <cellStyle name="Comma 30 4 3 2" xfId="3980" xr:uid="{00000000-0005-0000-0000-00008B0F0000}"/>
    <cellStyle name="Comma 30 4 4" xfId="3981" xr:uid="{00000000-0005-0000-0000-00008C0F0000}"/>
    <cellStyle name="Comma 30 4 4 2" xfId="3982" xr:uid="{00000000-0005-0000-0000-00008D0F0000}"/>
    <cellStyle name="Comma 30 4 5" xfId="3983" xr:uid="{00000000-0005-0000-0000-00008E0F0000}"/>
    <cellStyle name="Comma 30 5" xfId="3984" xr:uid="{00000000-0005-0000-0000-00008F0F0000}"/>
    <cellStyle name="Comma 30 5 2" xfId="3985" xr:uid="{00000000-0005-0000-0000-0000900F0000}"/>
    <cellStyle name="Comma 30 5 2 2" xfId="3986" xr:uid="{00000000-0005-0000-0000-0000910F0000}"/>
    <cellStyle name="Comma 30 5 3" xfId="3987" xr:uid="{00000000-0005-0000-0000-0000920F0000}"/>
    <cellStyle name="Comma 30 5 3 2" xfId="3988" xr:uid="{00000000-0005-0000-0000-0000930F0000}"/>
    <cellStyle name="Comma 30 5 4" xfId="3989" xr:uid="{00000000-0005-0000-0000-0000940F0000}"/>
    <cellStyle name="Comma 30 5 4 2" xfId="3990" xr:uid="{00000000-0005-0000-0000-0000950F0000}"/>
    <cellStyle name="Comma 30 5 5" xfId="3991" xr:uid="{00000000-0005-0000-0000-0000960F0000}"/>
    <cellStyle name="Comma 30 6" xfId="3992" xr:uid="{00000000-0005-0000-0000-0000970F0000}"/>
    <cellStyle name="Comma 30 6 2" xfId="3993" xr:uid="{00000000-0005-0000-0000-0000980F0000}"/>
    <cellStyle name="Comma 30 6 2 2" xfId="3994" xr:uid="{00000000-0005-0000-0000-0000990F0000}"/>
    <cellStyle name="Comma 30 6 3" xfId="3995" xr:uid="{00000000-0005-0000-0000-00009A0F0000}"/>
    <cellStyle name="Comma 30 6 3 2" xfId="3996" xr:uid="{00000000-0005-0000-0000-00009B0F0000}"/>
    <cellStyle name="Comma 30 6 4" xfId="3997" xr:uid="{00000000-0005-0000-0000-00009C0F0000}"/>
    <cellStyle name="Comma 30 6 4 2" xfId="3998" xr:uid="{00000000-0005-0000-0000-00009D0F0000}"/>
    <cellStyle name="Comma 30 6 5" xfId="3999" xr:uid="{00000000-0005-0000-0000-00009E0F0000}"/>
    <cellStyle name="Comma 30 7" xfId="4000" xr:uid="{00000000-0005-0000-0000-00009F0F0000}"/>
    <cellStyle name="Comma 30 7 2" xfId="4001" xr:uid="{00000000-0005-0000-0000-0000A00F0000}"/>
    <cellStyle name="Comma 30 7 2 2" xfId="4002" xr:uid="{00000000-0005-0000-0000-0000A10F0000}"/>
    <cellStyle name="Comma 30 7 3" xfId="4003" xr:uid="{00000000-0005-0000-0000-0000A20F0000}"/>
    <cellStyle name="Comma 30 7 3 2" xfId="4004" xr:uid="{00000000-0005-0000-0000-0000A30F0000}"/>
    <cellStyle name="Comma 30 7 4" xfId="4005" xr:uid="{00000000-0005-0000-0000-0000A40F0000}"/>
    <cellStyle name="Comma 30 7 4 2" xfId="4006" xr:uid="{00000000-0005-0000-0000-0000A50F0000}"/>
    <cellStyle name="Comma 30 7 5" xfId="4007" xr:uid="{00000000-0005-0000-0000-0000A60F0000}"/>
    <cellStyle name="Comma 30 8" xfId="4008" xr:uid="{00000000-0005-0000-0000-0000A70F0000}"/>
    <cellStyle name="Comma 30 8 2" xfId="4009" xr:uid="{00000000-0005-0000-0000-0000A80F0000}"/>
    <cellStyle name="Comma 30 8 2 2" xfId="4010" xr:uid="{00000000-0005-0000-0000-0000A90F0000}"/>
    <cellStyle name="Comma 30 8 3" xfId="4011" xr:uid="{00000000-0005-0000-0000-0000AA0F0000}"/>
    <cellStyle name="Comma 30 8 3 2" xfId="4012" xr:uid="{00000000-0005-0000-0000-0000AB0F0000}"/>
    <cellStyle name="Comma 30 8 4" xfId="4013" xr:uid="{00000000-0005-0000-0000-0000AC0F0000}"/>
    <cellStyle name="Comma 30 8 4 2" xfId="4014" xr:uid="{00000000-0005-0000-0000-0000AD0F0000}"/>
    <cellStyle name="Comma 30 8 5" xfId="4015" xr:uid="{00000000-0005-0000-0000-0000AE0F0000}"/>
    <cellStyle name="Comma 30 9" xfId="4016" xr:uid="{00000000-0005-0000-0000-0000AF0F0000}"/>
    <cellStyle name="Comma 30 9 2" xfId="4017" xr:uid="{00000000-0005-0000-0000-0000B00F0000}"/>
    <cellStyle name="Comma 30 9 2 2" xfId="4018" xr:uid="{00000000-0005-0000-0000-0000B10F0000}"/>
    <cellStyle name="Comma 30 9 3" xfId="4019" xr:uid="{00000000-0005-0000-0000-0000B20F0000}"/>
    <cellStyle name="Comma 30 9 3 2" xfId="4020" xr:uid="{00000000-0005-0000-0000-0000B30F0000}"/>
    <cellStyle name="Comma 30 9 4" xfId="4021" xr:uid="{00000000-0005-0000-0000-0000B40F0000}"/>
    <cellStyle name="Comma 30 9 4 2" xfId="4022" xr:uid="{00000000-0005-0000-0000-0000B50F0000}"/>
    <cellStyle name="Comma 30 9 5" xfId="4023" xr:uid="{00000000-0005-0000-0000-0000B60F0000}"/>
    <cellStyle name="Comma 31" xfId="4024" xr:uid="{00000000-0005-0000-0000-0000B70F0000}"/>
    <cellStyle name="Comma 31 10" xfId="4025" xr:uid="{00000000-0005-0000-0000-0000B80F0000}"/>
    <cellStyle name="Comma 31 10 2" xfId="4026" xr:uid="{00000000-0005-0000-0000-0000B90F0000}"/>
    <cellStyle name="Comma 31 10 2 2" xfId="4027" xr:uid="{00000000-0005-0000-0000-0000BA0F0000}"/>
    <cellStyle name="Comma 31 10 3" xfId="4028" xr:uid="{00000000-0005-0000-0000-0000BB0F0000}"/>
    <cellStyle name="Comma 31 10 3 2" xfId="4029" xr:uid="{00000000-0005-0000-0000-0000BC0F0000}"/>
    <cellStyle name="Comma 31 10 4" xfId="4030" xr:uid="{00000000-0005-0000-0000-0000BD0F0000}"/>
    <cellStyle name="Comma 31 10 4 2" xfId="4031" xr:uid="{00000000-0005-0000-0000-0000BE0F0000}"/>
    <cellStyle name="Comma 31 10 5" xfId="4032" xr:uid="{00000000-0005-0000-0000-0000BF0F0000}"/>
    <cellStyle name="Comma 31 11" xfId="4033" xr:uid="{00000000-0005-0000-0000-0000C00F0000}"/>
    <cellStyle name="Comma 31 11 2" xfId="4034" xr:uid="{00000000-0005-0000-0000-0000C10F0000}"/>
    <cellStyle name="Comma 31 12" xfId="4035" xr:uid="{00000000-0005-0000-0000-0000C20F0000}"/>
    <cellStyle name="Comma 31 12 2" xfId="4036" xr:uid="{00000000-0005-0000-0000-0000C30F0000}"/>
    <cellStyle name="Comma 31 13" xfId="4037" xr:uid="{00000000-0005-0000-0000-0000C40F0000}"/>
    <cellStyle name="Comma 31 13 2" xfId="4038" xr:uid="{00000000-0005-0000-0000-0000C50F0000}"/>
    <cellStyle name="Comma 31 14" xfId="4039" xr:uid="{00000000-0005-0000-0000-0000C60F0000}"/>
    <cellStyle name="Comma 31 2" xfId="4040" xr:uid="{00000000-0005-0000-0000-0000C70F0000}"/>
    <cellStyle name="Comma 31 2 2" xfId="4041" xr:uid="{00000000-0005-0000-0000-0000C80F0000}"/>
    <cellStyle name="Comma 31 2 2 2" xfId="4042" xr:uid="{00000000-0005-0000-0000-0000C90F0000}"/>
    <cellStyle name="Comma 31 2 3" xfId="4043" xr:uid="{00000000-0005-0000-0000-0000CA0F0000}"/>
    <cellStyle name="Comma 31 2 3 2" xfId="4044" xr:uid="{00000000-0005-0000-0000-0000CB0F0000}"/>
    <cellStyle name="Comma 31 2 4" xfId="4045" xr:uid="{00000000-0005-0000-0000-0000CC0F0000}"/>
    <cellStyle name="Comma 31 2 4 2" xfId="4046" xr:uid="{00000000-0005-0000-0000-0000CD0F0000}"/>
    <cellStyle name="Comma 31 2 5" xfId="4047" xr:uid="{00000000-0005-0000-0000-0000CE0F0000}"/>
    <cellStyle name="Comma 31 3" xfId="4048" xr:uid="{00000000-0005-0000-0000-0000CF0F0000}"/>
    <cellStyle name="Comma 31 3 2" xfId="4049" xr:uid="{00000000-0005-0000-0000-0000D00F0000}"/>
    <cellStyle name="Comma 31 3 2 2" xfId="4050" xr:uid="{00000000-0005-0000-0000-0000D10F0000}"/>
    <cellStyle name="Comma 31 3 3" xfId="4051" xr:uid="{00000000-0005-0000-0000-0000D20F0000}"/>
    <cellStyle name="Comma 31 3 3 2" xfId="4052" xr:uid="{00000000-0005-0000-0000-0000D30F0000}"/>
    <cellStyle name="Comma 31 3 4" xfId="4053" xr:uid="{00000000-0005-0000-0000-0000D40F0000}"/>
    <cellStyle name="Comma 31 3 4 2" xfId="4054" xr:uid="{00000000-0005-0000-0000-0000D50F0000}"/>
    <cellStyle name="Comma 31 3 5" xfId="4055" xr:uid="{00000000-0005-0000-0000-0000D60F0000}"/>
    <cellStyle name="Comma 31 4" xfId="4056" xr:uid="{00000000-0005-0000-0000-0000D70F0000}"/>
    <cellStyle name="Comma 31 4 2" xfId="4057" xr:uid="{00000000-0005-0000-0000-0000D80F0000}"/>
    <cellStyle name="Comma 31 4 2 2" xfId="4058" xr:uid="{00000000-0005-0000-0000-0000D90F0000}"/>
    <cellStyle name="Comma 31 4 3" xfId="4059" xr:uid="{00000000-0005-0000-0000-0000DA0F0000}"/>
    <cellStyle name="Comma 31 4 3 2" xfId="4060" xr:uid="{00000000-0005-0000-0000-0000DB0F0000}"/>
    <cellStyle name="Comma 31 4 4" xfId="4061" xr:uid="{00000000-0005-0000-0000-0000DC0F0000}"/>
    <cellStyle name="Comma 31 4 4 2" xfId="4062" xr:uid="{00000000-0005-0000-0000-0000DD0F0000}"/>
    <cellStyle name="Comma 31 4 5" xfId="4063" xr:uid="{00000000-0005-0000-0000-0000DE0F0000}"/>
    <cellStyle name="Comma 31 5" xfId="4064" xr:uid="{00000000-0005-0000-0000-0000DF0F0000}"/>
    <cellStyle name="Comma 31 5 2" xfId="4065" xr:uid="{00000000-0005-0000-0000-0000E00F0000}"/>
    <cellStyle name="Comma 31 5 2 2" xfId="4066" xr:uid="{00000000-0005-0000-0000-0000E10F0000}"/>
    <cellStyle name="Comma 31 5 3" xfId="4067" xr:uid="{00000000-0005-0000-0000-0000E20F0000}"/>
    <cellStyle name="Comma 31 5 3 2" xfId="4068" xr:uid="{00000000-0005-0000-0000-0000E30F0000}"/>
    <cellStyle name="Comma 31 5 4" xfId="4069" xr:uid="{00000000-0005-0000-0000-0000E40F0000}"/>
    <cellStyle name="Comma 31 5 4 2" xfId="4070" xr:uid="{00000000-0005-0000-0000-0000E50F0000}"/>
    <cellStyle name="Comma 31 5 5" xfId="4071" xr:uid="{00000000-0005-0000-0000-0000E60F0000}"/>
    <cellStyle name="Comma 31 6" xfId="4072" xr:uid="{00000000-0005-0000-0000-0000E70F0000}"/>
    <cellStyle name="Comma 31 6 2" xfId="4073" xr:uid="{00000000-0005-0000-0000-0000E80F0000}"/>
    <cellStyle name="Comma 31 6 2 2" xfId="4074" xr:uid="{00000000-0005-0000-0000-0000E90F0000}"/>
    <cellStyle name="Comma 31 6 3" xfId="4075" xr:uid="{00000000-0005-0000-0000-0000EA0F0000}"/>
    <cellStyle name="Comma 31 6 3 2" xfId="4076" xr:uid="{00000000-0005-0000-0000-0000EB0F0000}"/>
    <cellStyle name="Comma 31 6 4" xfId="4077" xr:uid="{00000000-0005-0000-0000-0000EC0F0000}"/>
    <cellStyle name="Comma 31 6 4 2" xfId="4078" xr:uid="{00000000-0005-0000-0000-0000ED0F0000}"/>
    <cellStyle name="Comma 31 6 5" xfId="4079" xr:uid="{00000000-0005-0000-0000-0000EE0F0000}"/>
    <cellStyle name="Comma 31 7" xfId="4080" xr:uid="{00000000-0005-0000-0000-0000EF0F0000}"/>
    <cellStyle name="Comma 31 7 2" xfId="4081" xr:uid="{00000000-0005-0000-0000-0000F00F0000}"/>
    <cellStyle name="Comma 31 7 2 2" xfId="4082" xr:uid="{00000000-0005-0000-0000-0000F10F0000}"/>
    <cellStyle name="Comma 31 7 3" xfId="4083" xr:uid="{00000000-0005-0000-0000-0000F20F0000}"/>
    <cellStyle name="Comma 31 7 3 2" xfId="4084" xr:uid="{00000000-0005-0000-0000-0000F30F0000}"/>
    <cellStyle name="Comma 31 7 4" xfId="4085" xr:uid="{00000000-0005-0000-0000-0000F40F0000}"/>
    <cellStyle name="Comma 31 7 4 2" xfId="4086" xr:uid="{00000000-0005-0000-0000-0000F50F0000}"/>
    <cellStyle name="Comma 31 7 5" xfId="4087" xr:uid="{00000000-0005-0000-0000-0000F60F0000}"/>
    <cellStyle name="Comma 31 8" xfId="4088" xr:uid="{00000000-0005-0000-0000-0000F70F0000}"/>
    <cellStyle name="Comma 31 8 2" xfId="4089" xr:uid="{00000000-0005-0000-0000-0000F80F0000}"/>
    <cellStyle name="Comma 31 8 2 2" xfId="4090" xr:uid="{00000000-0005-0000-0000-0000F90F0000}"/>
    <cellStyle name="Comma 31 8 3" xfId="4091" xr:uid="{00000000-0005-0000-0000-0000FA0F0000}"/>
    <cellStyle name="Comma 31 8 3 2" xfId="4092" xr:uid="{00000000-0005-0000-0000-0000FB0F0000}"/>
    <cellStyle name="Comma 31 8 4" xfId="4093" xr:uid="{00000000-0005-0000-0000-0000FC0F0000}"/>
    <cellStyle name="Comma 31 8 4 2" xfId="4094" xr:uid="{00000000-0005-0000-0000-0000FD0F0000}"/>
    <cellStyle name="Comma 31 8 5" xfId="4095" xr:uid="{00000000-0005-0000-0000-0000FE0F0000}"/>
    <cellStyle name="Comma 31 9" xfId="4096" xr:uid="{00000000-0005-0000-0000-0000FF0F0000}"/>
    <cellStyle name="Comma 31 9 2" xfId="4097" xr:uid="{00000000-0005-0000-0000-000000100000}"/>
    <cellStyle name="Comma 31 9 2 2" xfId="4098" xr:uid="{00000000-0005-0000-0000-000001100000}"/>
    <cellStyle name="Comma 31 9 3" xfId="4099" xr:uid="{00000000-0005-0000-0000-000002100000}"/>
    <cellStyle name="Comma 31 9 3 2" xfId="4100" xr:uid="{00000000-0005-0000-0000-000003100000}"/>
    <cellStyle name="Comma 31 9 4" xfId="4101" xr:uid="{00000000-0005-0000-0000-000004100000}"/>
    <cellStyle name="Comma 31 9 4 2" xfId="4102" xr:uid="{00000000-0005-0000-0000-000005100000}"/>
    <cellStyle name="Comma 31 9 5" xfId="4103" xr:uid="{00000000-0005-0000-0000-000006100000}"/>
    <cellStyle name="Comma 32" xfId="4104" xr:uid="{00000000-0005-0000-0000-000007100000}"/>
    <cellStyle name="Comma 33" xfId="4105" xr:uid="{00000000-0005-0000-0000-000008100000}"/>
    <cellStyle name="Comma 34" xfId="4106" xr:uid="{00000000-0005-0000-0000-000009100000}"/>
    <cellStyle name="Comma 35" xfId="4107" xr:uid="{00000000-0005-0000-0000-00000A100000}"/>
    <cellStyle name="Comma 36" xfId="4108" xr:uid="{00000000-0005-0000-0000-00000B100000}"/>
    <cellStyle name="Comma 37" xfId="4109" xr:uid="{00000000-0005-0000-0000-00000C100000}"/>
    <cellStyle name="Comma 38" xfId="4110" xr:uid="{00000000-0005-0000-0000-00000D100000}"/>
    <cellStyle name="Comma 39" xfId="4111" xr:uid="{00000000-0005-0000-0000-00000E100000}"/>
    <cellStyle name="Comma 4" xfId="4112" xr:uid="{00000000-0005-0000-0000-00000F100000}"/>
    <cellStyle name="Comma 4 2" xfId="4113" xr:uid="{00000000-0005-0000-0000-000010100000}"/>
    <cellStyle name="Comma 4 2 2" xfId="4114" xr:uid="{00000000-0005-0000-0000-000011100000}"/>
    <cellStyle name="Comma 4 2 3" xfId="4115" xr:uid="{00000000-0005-0000-0000-000012100000}"/>
    <cellStyle name="Comma 4 2 4" xfId="4116" xr:uid="{00000000-0005-0000-0000-000013100000}"/>
    <cellStyle name="Comma 4 3" xfId="4117" xr:uid="{00000000-0005-0000-0000-000014100000}"/>
    <cellStyle name="Comma 4 4" xfId="4118" xr:uid="{00000000-0005-0000-0000-000015100000}"/>
    <cellStyle name="Comma 4 5" xfId="4119" xr:uid="{00000000-0005-0000-0000-000016100000}"/>
    <cellStyle name="Comma 40" xfId="4120" xr:uid="{00000000-0005-0000-0000-000017100000}"/>
    <cellStyle name="Comma 41" xfId="4121" xr:uid="{00000000-0005-0000-0000-000018100000}"/>
    <cellStyle name="Comma 42" xfId="25640" xr:uid="{00000000-0005-0000-0000-000019100000}"/>
    <cellStyle name="Comma 5" xfId="4122" xr:uid="{00000000-0005-0000-0000-00001A100000}"/>
    <cellStyle name="Comma 5 2" xfId="4123" xr:uid="{00000000-0005-0000-0000-00001B100000}"/>
    <cellStyle name="Comma 5 2 2" xfId="4124" xr:uid="{00000000-0005-0000-0000-00001C100000}"/>
    <cellStyle name="Comma 5 2 3" xfId="4125" xr:uid="{00000000-0005-0000-0000-00001D100000}"/>
    <cellStyle name="Comma 5 2 4" xfId="4126" xr:uid="{00000000-0005-0000-0000-00001E100000}"/>
    <cellStyle name="Comma 5 3" xfId="4127" xr:uid="{00000000-0005-0000-0000-00001F100000}"/>
    <cellStyle name="Comma 5 4" xfId="4128" xr:uid="{00000000-0005-0000-0000-000020100000}"/>
    <cellStyle name="Comma 5 5" xfId="4129" xr:uid="{00000000-0005-0000-0000-000021100000}"/>
    <cellStyle name="Comma 6" xfId="4130" xr:uid="{00000000-0005-0000-0000-000022100000}"/>
    <cellStyle name="Comma 6 10" xfId="4131" xr:uid="{00000000-0005-0000-0000-000023100000}"/>
    <cellStyle name="Comma 6 11" xfId="4132" xr:uid="{00000000-0005-0000-0000-000024100000}"/>
    <cellStyle name="Comma 6 12" xfId="4133" xr:uid="{00000000-0005-0000-0000-000025100000}"/>
    <cellStyle name="Comma 6 2" xfId="4134" xr:uid="{00000000-0005-0000-0000-000026100000}"/>
    <cellStyle name="Comma 6 2 2" xfId="4135" xr:uid="{00000000-0005-0000-0000-000027100000}"/>
    <cellStyle name="Comma 6 3" xfId="4136" xr:uid="{00000000-0005-0000-0000-000028100000}"/>
    <cellStyle name="Comma 6 3 2" xfId="4137" xr:uid="{00000000-0005-0000-0000-000029100000}"/>
    <cellStyle name="Comma 6 4" xfId="4138" xr:uid="{00000000-0005-0000-0000-00002A100000}"/>
    <cellStyle name="Comma 6 4 2" xfId="4139" xr:uid="{00000000-0005-0000-0000-00002B100000}"/>
    <cellStyle name="Comma 6 5" xfId="4140" xr:uid="{00000000-0005-0000-0000-00002C100000}"/>
    <cellStyle name="Comma 6 5 2" xfId="4141" xr:uid="{00000000-0005-0000-0000-00002D100000}"/>
    <cellStyle name="Comma 6 6" xfId="4142" xr:uid="{00000000-0005-0000-0000-00002E100000}"/>
    <cellStyle name="Comma 6 6 2" xfId="4143" xr:uid="{00000000-0005-0000-0000-00002F100000}"/>
    <cellStyle name="Comma 6 6 3" xfId="4144" xr:uid="{00000000-0005-0000-0000-000030100000}"/>
    <cellStyle name="Comma 6 7" xfId="4145" xr:uid="{00000000-0005-0000-0000-000031100000}"/>
    <cellStyle name="Comma 6 7 2" xfId="4146" xr:uid="{00000000-0005-0000-0000-000032100000}"/>
    <cellStyle name="Comma 6 8" xfId="4147" xr:uid="{00000000-0005-0000-0000-000033100000}"/>
    <cellStyle name="Comma 6 9" xfId="4148" xr:uid="{00000000-0005-0000-0000-000034100000}"/>
    <cellStyle name="Comma 7" xfId="4149" xr:uid="{00000000-0005-0000-0000-000035100000}"/>
    <cellStyle name="Comma 7 2" xfId="4150" xr:uid="{00000000-0005-0000-0000-000036100000}"/>
    <cellStyle name="Comma 7 2 2" xfId="4151" xr:uid="{00000000-0005-0000-0000-000037100000}"/>
    <cellStyle name="Comma 7 2 3" xfId="4152" xr:uid="{00000000-0005-0000-0000-000038100000}"/>
    <cellStyle name="Comma 7 2 4" xfId="4153" xr:uid="{00000000-0005-0000-0000-000039100000}"/>
    <cellStyle name="Comma 7 3" xfId="4154" xr:uid="{00000000-0005-0000-0000-00003A100000}"/>
    <cellStyle name="Comma 7 4" xfId="4155" xr:uid="{00000000-0005-0000-0000-00003B100000}"/>
    <cellStyle name="Comma 7 5" xfId="4156" xr:uid="{00000000-0005-0000-0000-00003C100000}"/>
    <cellStyle name="Comma 8" xfId="4157" xr:uid="{00000000-0005-0000-0000-00003D100000}"/>
    <cellStyle name="Comma 8 2" xfId="4158" xr:uid="{00000000-0005-0000-0000-00003E100000}"/>
    <cellStyle name="Comma 8 2 2" xfId="4159" xr:uid="{00000000-0005-0000-0000-00003F100000}"/>
    <cellStyle name="Comma 8 2 3" xfId="4160" xr:uid="{00000000-0005-0000-0000-000040100000}"/>
    <cellStyle name="Comma 8 2 4" xfId="4161" xr:uid="{00000000-0005-0000-0000-000041100000}"/>
    <cellStyle name="Comma 8 3" xfId="4162" xr:uid="{00000000-0005-0000-0000-000042100000}"/>
    <cellStyle name="Comma 8 3 2" xfId="4163" xr:uid="{00000000-0005-0000-0000-000043100000}"/>
    <cellStyle name="Comma 8 3 3" xfId="4164" xr:uid="{00000000-0005-0000-0000-000044100000}"/>
    <cellStyle name="Comma 8 4" xfId="4165" xr:uid="{00000000-0005-0000-0000-000045100000}"/>
    <cellStyle name="Comma 8 5" xfId="4166" xr:uid="{00000000-0005-0000-0000-000046100000}"/>
    <cellStyle name="Comma 9" xfId="4167" xr:uid="{00000000-0005-0000-0000-000047100000}"/>
    <cellStyle name="Comma 9 2" xfId="4168" xr:uid="{00000000-0005-0000-0000-000048100000}"/>
    <cellStyle name="Comma 9 2 2" xfId="4169" xr:uid="{00000000-0005-0000-0000-000049100000}"/>
    <cellStyle name="Comma 9 2 3" xfId="4170" xr:uid="{00000000-0005-0000-0000-00004A100000}"/>
    <cellStyle name="Comma 9 2 4" xfId="4171" xr:uid="{00000000-0005-0000-0000-00004B100000}"/>
    <cellStyle name="Comma 9 3" xfId="4172" xr:uid="{00000000-0005-0000-0000-00004C100000}"/>
    <cellStyle name="Comma 9 4" xfId="4173" xr:uid="{00000000-0005-0000-0000-00004D100000}"/>
    <cellStyle name="Comma 9 5" xfId="4174" xr:uid="{00000000-0005-0000-0000-00004E100000}"/>
    <cellStyle name="Comma0" xfId="4175" xr:uid="{00000000-0005-0000-0000-00004F100000}"/>
    <cellStyle name="Comma0 - Modelo1" xfId="4176" xr:uid="{00000000-0005-0000-0000-000050100000}"/>
    <cellStyle name="Comma0 - Style1" xfId="4177" xr:uid="{00000000-0005-0000-0000-000051100000}"/>
    <cellStyle name="Comma0 2" xfId="4178" xr:uid="{00000000-0005-0000-0000-000052100000}"/>
    <cellStyle name="Comma0 3" xfId="4179" xr:uid="{00000000-0005-0000-0000-000053100000}"/>
    <cellStyle name="Comma0_Cost Inputs" xfId="4180" xr:uid="{00000000-0005-0000-0000-000054100000}"/>
    <cellStyle name="Comma1 - Modelo2" xfId="4181" xr:uid="{00000000-0005-0000-0000-000055100000}"/>
    <cellStyle name="Comma1 - Style2" xfId="4182" xr:uid="{00000000-0005-0000-0000-000056100000}"/>
    <cellStyle name="Company Name" xfId="4183" xr:uid="{00000000-0005-0000-0000-000057100000}"/>
    <cellStyle name="Control Check" xfId="4184" xr:uid="{00000000-0005-0000-0000-000058100000}"/>
    <cellStyle name="Control Check Summary Flag" xfId="4185" xr:uid="{00000000-0005-0000-0000-000059100000}"/>
    <cellStyle name="Control Check Summary Flag 10" xfId="4186" xr:uid="{00000000-0005-0000-0000-00005A100000}"/>
    <cellStyle name="Control Check Summary Flag 11" xfId="4187" xr:uid="{00000000-0005-0000-0000-00005B100000}"/>
    <cellStyle name="Control Check Summary Flag 12" xfId="4188" xr:uid="{00000000-0005-0000-0000-00005C100000}"/>
    <cellStyle name="Control Check Summary Flag 2" xfId="4189" xr:uid="{00000000-0005-0000-0000-00005D100000}"/>
    <cellStyle name="Control Check Summary Flag 3" xfId="4190" xr:uid="{00000000-0005-0000-0000-00005E100000}"/>
    <cellStyle name="Control Check Summary Flag 4" xfId="4191" xr:uid="{00000000-0005-0000-0000-00005F100000}"/>
    <cellStyle name="Control Check Summary Flag 5" xfId="4192" xr:uid="{00000000-0005-0000-0000-000060100000}"/>
    <cellStyle name="Control Check Summary Flag 6" xfId="4193" xr:uid="{00000000-0005-0000-0000-000061100000}"/>
    <cellStyle name="Control Check Summary Flag 7" xfId="4194" xr:uid="{00000000-0005-0000-0000-000062100000}"/>
    <cellStyle name="Control Check Summary Flag 8" xfId="4195" xr:uid="{00000000-0005-0000-0000-000063100000}"/>
    <cellStyle name="Control Check Summary Flag 9" xfId="4196" xr:uid="{00000000-0005-0000-0000-000064100000}"/>
    <cellStyle name="covenant" xfId="4197" xr:uid="{00000000-0005-0000-0000-000065100000}"/>
    <cellStyle name="CtoB" xfId="4198" xr:uid="{00000000-0005-0000-0000-000066100000}"/>
    <cellStyle name="CtoB 2" xfId="4199" xr:uid="{00000000-0005-0000-0000-000067100000}"/>
    <cellStyle name="Cuadro 1" xfId="4200" xr:uid="{00000000-0005-0000-0000-000068100000}"/>
    <cellStyle name="Curren - Style2" xfId="4201" xr:uid="{00000000-0005-0000-0000-000069100000}"/>
    <cellStyle name="Currency (0.00)" xfId="4202" xr:uid="{00000000-0005-0000-0000-00006A100000}"/>
    <cellStyle name="Currency (0.00) 10" xfId="4203" xr:uid="{00000000-0005-0000-0000-00006B100000}"/>
    <cellStyle name="Currency (0.00) 11" xfId="4204" xr:uid="{00000000-0005-0000-0000-00006C100000}"/>
    <cellStyle name="Currency (0.00) 12" xfId="4205" xr:uid="{00000000-0005-0000-0000-00006D100000}"/>
    <cellStyle name="Currency (0.00) 2" xfId="4206" xr:uid="{00000000-0005-0000-0000-00006E100000}"/>
    <cellStyle name="Currency (0.00) 3" xfId="4207" xr:uid="{00000000-0005-0000-0000-00006F100000}"/>
    <cellStyle name="Currency (0.00) 4" xfId="4208" xr:uid="{00000000-0005-0000-0000-000070100000}"/>
    <cellStyle name="Currency (0.00) 5" xfId="4209" xr:uid="{00000000-0005-0000-0000-000071100000}"/>
    <cellStyle name="Currency (0.00) 6" xfId="4210" xr:uid="{00000000-0005-0000-0000-000072100000}"/>
    <cellStyle name="Currency (0.00) 7" xfId="4211" xr:uid="{00000000-0005-0000-0000-000073100000}"/>
    <cellStyle name="Currency (0.00) 8" xfId="4212" xr:uid="{00000000-0005-0000-0000-000074100000}"/>
    <cellStyle name="Currency (0.00) 9" xfId="4213" xr:uid="{00000000-0005-0000-0000-000075100000}"/>
    <cellStyle name="Currency [0] U" xfId="4214" xr:uid="{00000000-0005-0000-0000-000076100000}"/>
    <cellStyle name="Currency [00]" xfId="4215" xr:uid="{00000000-0005-0000-0000-000077100000}"/>
    <cellStyle name="Currency [00] 2" xfId="4216" xr:uid="{00000000-0005-0000-0000-000078100000}"/>
    <cellStyle name="Currency [00] 2 2" xfId="4217" xr:uid="{00000000-0005-0000-0000-000079100000}"/>
    <cellStyle name="Currency [00] 3" xfId="4218" xr:uid="{00000000-0005-0000-0000-00007A100000}"/>
    <cellStyle name="Currency [2]" xfId="4219" xr:uid="{00000000-0005-0000-0000-00007B100000}"/>
    <cellStyle name="Currency [2] 2" xfId="4220" xr:uid="{00000000-0005-0000-0000-00007C100000}"/>
    <cellStyle name="Currency [2] 3" xfId="4221" xr:uid="{00000000-0005-0000-0000-00007D100000}"/>
    <cellStyle name="Currency [2] U" xfId="4222" xr:uid="{00000000-0005-0000-0000-00007E100000}"/>
    <cellStyle name="Currency [2]_Cost Inputs" xfId="4223" xr:uid="{00000000-0005-0000-0000-00007F100000}"/>
    <cellStyle name="Currency 0" xfId="4224" xr:uid="{00000000-0005-0000-0000-000080100000}"/>
    <cellStyle name="Currency 10" xfId="4225" xr:uid="{00000000-0005-0000-0000-000081100000}"/>
    <cellStyle name="Currency 10 10" xfId="4226" xr:uid="{00000000-0005-0000-0000-000082100000}"/>
    <cellStyle name="Currency 10 2" xfId="4227" xr:uid="{00000000-0005-0000-0000-000083100000}"/>
    <cellStyle name="Currency 10 3" xfId="4228" xr:uid="{00000000-0005-0000-0000-000084100000}"/>
    <cellStyle name="Currency 10 4" xfId="4229" xr:uid="{00000000-0005-0000-0000-000085100000}"/>
    <cellStyle name="Currency 10 5" xfId="4230" xr:uid="{00000000-0005-0000-0000-000086100000}"/>
    <cellStyle name="Currency 10 6" xfId="4231" xr:uid="{00000000-0005-0000-0000-000087100000}"/>
    <cellStyle name="Currency 10 7" xfId="4232" xr:uid="{00000000-0005-0000-0000-000088100000}"/>
    <cellStyle name="Currency 10 8" xfId="4233" xr:uid="{00000000-0005-0000-0000-000089100000}"/>
    <cellStyle name="Currency 10 9" xfId="4234" xr:uid="{00000000-0005-0000-0000-00008A100000}"/>
    <cellStyle name="Currency 11" xfId="4235" xr:uid="{00000000-0005-0000-0000-00008B100000}"/>
    <cellStyle name="Currency 12" xfId="4236" xr:uid="{00000000-0005-0000-0000-00008C100000}"/>
    <cellStyle name="Currency 13" xfId="4237" xr:uid="{00000000-0005-0000-0000-00008D100000}"/>
    <cellStyle name="Currency 14" xfId="4238" xr:uid="{00000000-0005-0000-0000-00008E100000}"/>
    <cellStyle name="Currency 15" xfId="4239" xr:uid="{00000000-0005-0000-0000-00008F100000}"/>
    <cellStyle name="Currency 16" xfId="4240" xr:uid="{00000000-0005-0000-0000-000090100000}"/>
    <cellStyle name="Currency 17" xfId="4241" xr:uid="{00000000-0005-0000-0000-000091100000}"/>
    <cellStyle name="Currency 18" xfId="4242" xr:uid="{00000000-0005-0000-0000-000092100000}"/>
    <cellStyle name="Currency 19" xfId="4243" xr:uid="{00000000-0005-0000-0000-000093100000}"/>
    <cellStyle name="Currency 2" xfId="4244" xr:uid="{00000000-0005-0000-0000-000094100000}"/>
    <cellStyle name="Currency 2 2" xfId="4245" xr:uid="{00000000-0005-0000-0000-000095100000}"/>
    <cellStyle name="Currency 2 2 2" xfId="4246" xr:uid="{00000000-0005-0000-0000-000096100000}"/>
    <cellStyle name="Currency 2 3" xfId="4247" xr:uid="{00000000-0005-0000-0000-000097100000}"/>
    <cellStyle name="Currency 2 4" xfId="4248" xr:uid="{00000000-0005-0000-0000-000098100000}"/>
    <cellStyle name="Currency 2 5" xfId="4249" xr:uid="{00000000-0005-0000-0000-000099100000}"/>
    <cellStyle name="Currency 2 6" xfId="4250" xr:uid="{00000000-0005-0000-0000-00009A100000}"/>
    <cellStyle name="Currency 2 6 2" xfId="4251" xr:uid="{00000000-0005-0000-0000-00009B100000}"/>
    <cellStyle name="Currency 2 6 2 2" xfId="4252" xr:uid="{00000000-0005-0000-0000-00009C100000}"/>
    <cellStyle name="Currency 2 6 2 3" xfId="4253" xr:uid="{00000000-0005-0000-0000-00009D100000}"/>
    <cellStyle name="Currency 2 6 2 4" xfId="4254" xr:uid="{00000000-0005-0000-0000-00009E100000}"/>
    <cellStyle name="Currency 2 6 3" xfId="4255" xr:uid="{00000000-0005-0000-0000-00009F100000}"/>
    <cellStyle name="Currency 2 6 4" xfId="4256" xr:uid="{00000000-0005-0000-0000-0000A0100000}"/>
    <cellStyle name="Currency 2 6 5" xfId="4257" xr:uid="{00000000-0005-0000-0000-0000A1100000}"/>
    <cellStyle name="Currency 2 7" xfId="4258" xr:uid="{00000000-0005-0000-0000-0000A2100000}"/>
    <cellStyle name="Currency 2_IC_Paper_Template_Inserts_v13 02 (2)" xfId="4259" xr:uid="{00000000-0005-0000-0000-0000A3100000}"/>
    <cellStyle name="Currency 20" xfId="4260" xr:uid="{00000000-0005-0000-0000-0000A4100000}"/>
    <cellStyle name="Currency 21" xfId="4261" xr:uid="{00000000-0005-0000-0000-0000A5100000}"/>
    <cellStyle name="Currency 22" xfId="4262" xr:uid="{00000000-0005-0000-0000-0000A6100000}"/>
    <cellStyle name="Currency 23" xfId="4263" xr:uid="{00000000-0005-0000-0000-0000A7100000}"/>
    <cellStyle name="Currency 3" xfId="4264" xr:uid="{00000000-0005-0000-0000-0000A8100000}"/>
    <cellStyle name="Currency 3 2" xfId="4265" xr:uid="{00000000-0005-0000-0000-0000A9100000}"/>
    <cellStyle name="Currency 4" xfId="4266" xr:uid="{00000000-0005-0000-0000-0000AA100000}"/>
    <cellStyle name="Currency 4 2" xfId="4267" xr:uid="{00000000-0005-0000-0000-0000AB100000}"/>
    <cellStyle name="Currency 5" xfId="4268" xr:uid="{00000000-0005-0000-0000-0000AC100000}"/>
    <cellStyle name="Currency 5 2" xfId="4269" xr:uid="{00000000-0005-0000-0000-0000AD100000}"/>
    <cellStyle name="Currency 6" xfId="4270" xr:uid="{00000000-0005-0000-0000-0000AE100000}"/>
    <cellStyle name="Currency 6 2" xfId="4271" xr:uid="{00000000-0005-0000-0000-0000AF100000}"/>
    <cellStyle name="Currency 7" xfId="4272" xr:uid="{00000000-0005-0000-0000-0000B0100000}"/>
    <cellStyle name="Currency 7 2" xfId="4273" xr:uid="{00000000-0005-0000-0000-0000B1100000}"/>
    <cellStyle name="Currency 7 3" xfId="4274" xr:uid="{00000000-0005-0000-0000-0000B2100000}"/>
    <cellStyle name="Currency 8" xfId="4275" xr:uid="{00000000-0005-0000-0000-0000B3100000}"/>
    <cellStyle name="Currency 9" xfId="4276" xr:uid="{00000000-0005-0000-0000-0000B4100000}"/>
    <cellStyle name="Currency Euro" xfId="4277" xr:uid="{00000000-0005-0000-0000-0000B5100000}"/>
    <cellStyle name="Currency Euro 2" xfId="4278" xr:uid="{00000000-0005-0000-0000-0000B6100000}"/>
    <cellStyle name="Currency Pound" xfId="4279" xr:uid="{00000000-0005-0000-0000-0000B7100000}"/>
    <cellStyle name="Currency Pound 2" xfId="4280" xr:uid="{00000000-0005-0000-0000-0000B8100000}"/>
    <cellStyle name="Currency(Cents)" xfId="4281" xr:uid="{00000000-0005-0000-0000-0000B9100000}"/>
    <cellStyle name="Custom - Style8" xfId="4282" xr:uid="{00000000-0005-0000-0000-0000BA100000}"/>
    <cellStyle name="data" xfId="4283" xr:uid="{00000000-0005-0000-0000-0000BB100000}"/>
    <cellStyle name="Data   - Style2" xfId="4284" xr:uid="{00000000-0005-0000-0000-0000BC100000}"/>
    <cellStyle name="Data   - Style2 2" xfId="4285" xr:uid="{00000000-0005-0000-0000-0000BD100000}"/>
    <cellStyle name="Data   - Style2 2 2" xfId="4286" xr:uid="{00000000-0005-0000-0000-0000BE100000}"/>
    <cellStyle name="Data   - Style2 2 2 2" xfId="4287" xr:uid="{00000000-0005-0000-0000-0000BF100000}"/>
    <cellStyle name="Data   - Style2 2 2 3" xfId="4288" xr:uid="{00000000-0005-0000-0000-0000C0100000}"/>
    <cellStyle name="Data   - Style2 2 3" xfId="4289" xr:uid="{00000000-0005-0000-0000-0000C1100000}"/>
    <cellStyle name="Data   - Style2 2 4" xfId="4290" xr:uid="{00000000-0005-0000-0000-0000C2100000}"/>
    <cellStyle name="Data   - Style2 3" xfId="4291" xr:uid="{00000000-0005-0000-0000-0000C3100000}"/>
    <cellStyle name="Data   - Style2 3 2" xfId="4292" xr:uid="{00000000-0005-0000-0000-0000C4100000}"/>
    <cellStyle name="Data   - Style2 3 3" xfId="4293" xr:uid="{00000000-0005-0000-0000-0000C5100000}"/>
    <cellStyle name="Data   - Style2 4" xfId="4294" xr:uid="{00000000-0005-0000-0000-0000C6100000}"/>
    <cellStyle name="Data   - Style2 4 2" xfId="4295" xr:uid="{00000000-0005-0000-0000-0000C7100000}"/>
    <cellStyle name="Data   - Style2 4 3" xfId="4296" xr:uid="{00000000-0005-0000-0000-0000C8100000}"/>
    <cellStyle name="Data   - Style2 5" xfId="4297" xr:uid="{00000000-0005-0000-0000-0000C9100000}"/>
    <cellStyle name="Data   - Style2 6" xfId="4298" xr:uid="{00000000-0005-0000-0000-0000CA100000}"/>
    <cellStyle name="Data 2" xfId="4299" xr:uid="{00000000-0005-0000-0000-0000CB100000}"/>
    <cellStyle name="Date" xfId="4300" xr:uid="{00000000-0005-0000-0000-0000CC100000}"/>
    <cellStyle name="Date 2" xfId="4301" xr:uid="{00000000-0005-0000-0000-0000CD100000}"/>
    <cellStyle name="Date 3" xfId="4302" xr:uid="{00000000-0005-0000-0000-0000CE100000}"/>
    <cellStyle name="Date 4" xfId="25644" xr:uid="{00000000-0005-0000-0000-0000CF100000}"/>
    <cellStyle name="Date Aligned" xfId="4303" xr:uid="{00000000-0005-0000-0000-0000D0100000}"/>
    <cellStyle name="Date Short" xfId="4304" xr:uid="{00000000-0005-0000-0000-0000D1100000}"/>
    <cellStyle name="Date U" xfId="4305" xr:uid="{00000000-0005-0000-0000-0000D2100000}"/>
    <cellStyle name="Date_A-25 - Drawdown Schedule - FINAL PRICING - Mar 30 2007 SEND (2)" xfId="4306" xr:uid="{00000000-0005-0000-0000-0000D3100000}"/>
    <cellStyle name="DateFormat" xfId="4307" xr:uid="{00000000-0005-0000-0000-0000D4100000}"/>
    <cellStyle name="DateFormat 2" xfId="4308" xr:uid="{00000000-0005-0000-0000-0000D5100000}"/>
    <cellStyle name="DateFormat_Cost Inputs" xfId="4309" xr:uid="{00000000-0005-0000-0000-0000D6100000}"/>
    <cellStyle name="DateLong" xfId="4310" xr:uid="{00000000-0005-0000-0000-0000D7100000}"/>
    <cellStyle name="DateShort" xfId="4311" xr:uid="{00000000-0005-0000-0000-0000D8100000}"/>
    <cellStyle name="DateShort 2" xfId="4312" xr:uid="{00000000-0005-0000-0000-0000D9100000}"/>
    <cellStyle name="Decimal [0]" xfId="4313" xr:uid="{00000000-0005-0000-0000-0000DA100000}"/>
    <cellStyle name="Decimal [0] 2" xfId="4314" xr:uid="{00000000-0005-0000-0000-0000DB100000}"/>
    <cellStyle name="Decimal [0]_Cost Inputs" xfId="4315" xr:uid="{00000000-0005-0000-0000-0000DC100000}"/>
    <cellStyle name="Decimal [2]" xfId="4316" xr:uid="{00000000-0005-0000-0000-0000DD100000}"/>
    <cellStyle name="Decimal [2] 2" xfId="4317" xr:uid="{00000000-0005-0000-0000-0000DE100000}"/>
    <cellStyle name="Decimal [2] U" xfId="4318" xr:uid="{00000000-0005-0000-0000-0000DF100000}"/>
    <cellStyle name="Decimal [2]_Cost Inputs" xfId="4319" xr:uid="{00000000-0005-0000-0000-0000E0100000}"/>
    <cellStyle name="Decimal [4]" xfId="4320" xr:uid="{00000000-0005-0000-0000-0000E1100000}"/>
    <cellStyle name="Decimal [4] 2" xfId="4321" xr:uid="{00000000-0005-0000-0000-0000E2100000}"/>
    <cellStyle name="Decimal [4] U" xfId="4322" xr:uid="{00000000-0005-0000-0000-0000E3100000}"/>
    <cellStyle name="Decimal [4]_Cost Inputs" xfId="4323" xr:uid="{00000000-0005-0000-0000-0000E4100000}"/>
    <cellStyle name="Design" xfId="4324" xr:uid="{00000000-0005-0000-0000-0000E5100000}"/>
    <cellStyle name="Details" xfId="4325" xr:uid="{00000000-0005-0000-0000-0000E6100000}"/>
    <cellStyle name="Dezimal [0]_EM_GLOB" xfId="4326" xr:uid="{00000000-0005-0000-0000-0000E7100000}"/>
    <cellStyle name="Dezimal_EM_GLOB" xfId="4327" xr:uid="{00000000-0005-0000-0000-0000E8100000}"/>
    <cellStyle name="Dia" xfId="4328" xr:uid="{00000000-0005-0000-0000-0000E9100000}"/>
    <cellStyle name="Diseño" xfId="4329" xr:uid="{00000000-0005-0000-0000-0000EA100000}"/>
    <cellStyle name="Dotted Line" xfId="4330" xr:uid="{00000000-0005-0000-0000-0000EB100000}"/>
    <cellStyle name="Driver" xfId="25645" xr:uid="{00000000-0005-0000-0000-0000EC100000}"/>
    <cellStyle name="DWF1.5-3.0split" xfId="4331" xr:uid="{00000000-0005-0000-0000-0000ED100000}"/>
    <cellStyle name="DWFsplit0-1.5" xfId="4332" xr:uid="{00000000-0005-0000-0000-0000EE100000}"/>
    <cellStyle name="DWFsplit0-1.5 10" xfId="4333" xr:uid="{00000000-0005-0000-0000-0000EF100000}"/>
    <cellStyle name="DWFsplit0-1.5 11" xfId="4334" xr:uid="{00000000-0005-0000-0000-0000F0100000}"/>
    <cellStyle name="DWFsplit0-1.5 12" xfId="4335" xr:uid="{00000000-0005-0000-0000-0000F1100000}"/>
    <cellStyle name="DWFsplit0-1.5 2" xfId="4336" xr:uid="{00000000-0005-0000-0000-0000F2100000}"/>
    <cellStyle name="DWFsplit0-1.5 3" xfId="4337" xr:uid="{00000000-0005-0000-0000-0000F3100000}"/>
    <cellStyle name="DWFsplit0-1.5 4" xfId="4338" xr:uid="{00000000-0005-0000-0000-0000F4100000}"/>
    <cellStyle name="DWFsplit0-1.5 5" xfId="4339" xr:uid="{00000000-0005-0000-0000-0000F5100000}"/>
    <cellStyle name="DWFsplit0-1.5 6" xfId="4340" xr:uid="{00000000-0005-0000-0000-0000F6100000}"/>
    <cellStyle name="DWFsplit0-1.5 7" xfId="4341" xr:uid="{00000000-0005-0000-0000-0000F7100000}"/>
    <cellStyle name="DWFsplit0-1.5 8" xfId="4342" xr:uid="{00000000-0005-0000-0000-0000F8100000}"/>
    <cellStyle name="DWFsplit0-1.5 9" xfId="4343" xr:uid="{00000000-0005-0000-0000-0000F9100000}"/>
    <cellStyle name="e" xfId="4344" xr:uid="{00000000-0005-0000-0000-0000FA100000}"/>
    <cellStyle name="e 2" xfId="4345" xr:uid="{00000000-0005-0000-0000-0000FB100000}"/>
    <cellStyle name="e 2 2" xfId="4346" xr:uid="{00000000-0005-0000-0000-0000FC100000}"/>
    <cellStyle name="e 2 3" xfId="4347" xr:uid="{00000000-0005-0000-0000-0000FD100000}"/>
    <cellStyle name="e 3" xfId="4348" xr:uid="{00000000-0005-0000-0000-0000FE100000}"/>
    <cellStyle name="e 3 2" xfId="4349" xr:uid="{00000000-0005-0000-0000-0000FF100000}"/>
    <cellStyle name="e 3 3" xfId="4350" xr:uid="{00000000-0005-0000-0000-000000110000}"/>
    <cellStyle name="e 4" xfId="4351" xr:uid="{00000000-0005-0000-0000-000001110000}"/>
    <cellStyle name="e 4 2" xfId="4352" xr:uid="{00000000-0005-0000-0000-000002110000}"/>
    <cellStyle name="e 4 3" xfId="4353" xr:uid="{00000000-0005-0000-0000-000003110000}"/>
    <cellStyle name="e 5" xfId="4354" xr:uid="{00000000-0005-0000-0000-000004110000}"/>
    <cellStyle name="e 5 2" xfId="4355" xr:uid="{00000000-0005-0000-0000-000005110000}"/>
    <cellStyle name="e 5 3" xfId="4356" xr:uid="{00000000-0005-0000-0000-000006110000}"/>
    <cellStyle name="e 6" xfId="4357" xr:uid="{00000000-0005-0000-0000-000007110000}"/>
    <cellStyle name="e 7" xfId="4358" xr:uid="{00000000-0005-0000-0000-000008110000}"/>
    <cellStyle name="Encabez1" xfId="4359" xr:uid="{00000000-0005-0000-0000-000009110000}"/>
    <cellStyle name="Encabez2" xfId="4360" xr:uid="{00000000-0005-0000-0000-00000A110000}"/>
    <cellStyle name="Encabezado 1" xfId="4361" xr:uid="{00000000-0005-0000-0000-00000B110000}"/>
    <cellStyle name="Encabezado 1 2" xfId="4362" xr:uid="{00000000-0005-0000-0000-00000C110000}"/>
    <cellStyle name="Encabezado 2" xfId="4363" xr:uid="{00000000-0005-0000-0000-00000D110000}"/>
    <cellStyle name="Encabezado 2 2" xfId="4364" xr:uid="{00000000-0005-0000-0000-00000E110000}"/>
    <cellStyle name="Encabezado 4 2" xfId="4365" xr:uid="{00000000-0005-0000-0000-00000F110000}"/>
    <cellStyle name="Encabezado 4 2 2" xfId="4366" xr:uid="{00000000-0005-0000-0000-000010110000}"/>
    <cellStyle name="Encabezado 4 2 3" xfId="4367" xr:uid="{00000000-0005-0000-0000-000011110000}"/>
    <cellStyle name="Encabezado 4 2 4" xfId="4368" xr:uid="{00000000-0005-0000-0000-000012110000}"/>
    <cellStyle name="Encabezado 4 2 5" xfId="4369" xr:uid="{00000000-0005-0000-0000-000013110000}"/>
    <cellStyle name="Encabezado 4 3" xfId="4370" xr:uid="{00000000-0005-0000-0000-000014110000}"/>
    <cellStyle name="Encabezado 4 3 2" xfId="4371" xr:uid="{00000000-0005-0000-0000-000015110000}"/>
    <cellStyle name="End of Page Row" xfId="4372" xr:uid="{00000000-0005-0000-0000-000016110000}"/>
    <cellStyle name="Énfasis1 2" xfId="4373" xr:uid="{00000000-0005-0000-0000-000017110000}"/>
    <cellStyle name="Énfasis1 2 2" xfId="4374" xr:uid="{00000000-0005-0000-0000-000018110000}"/>
    <cellStyle name="Énfasis1 2 3" xfId="4375" xr:uid="{00000000-0005-0000-0000-000019110000}"/>
    <cellStyle name="Énfasis1 3" xfId="4376" xr:uid="{00000000-0005-0000-0000-00001A110000}"/>
    <cellStyle name="Énfasis1 3 2" xfId="4377" xr:uid="{00000000-0005-0000-0000-00001B110000}"/>
    <cellStyle name="Énfasis2 2" xfId="4378" xr:uid="{00000000-0005-0000-0000-00001C110000}"/>
    <cellStyle name="Énfasis2 2 2" xfId="4379" xr:uid="{00000000-0005-0000-0000-00001D110000}"/>
    <cellStyle name="Énfasis2 2 3" xfId="4380" xr:uid="{00000000-0005-0000-0000-00001E110000}"/>
    <cellStyle name="Énfasis2 3" xfId="4381" xr:uid="{00000000-0005-0000-0000-00001F110000}"/>
    <cellStyle name="Énfasis2 3 2" xfId="4382" xr:uid="{00000000-0005-0000-0000-000020110000}"/>
    <cellStyle name="Énfasis3 2" xfId="4383" xr:uid="{00000000-0005-0000-0000-000021110000}"/>
    <cellStyle name="Énfasis3 2 2" xfId="4384" xr:uid="{00000000-0005-0000-0000-000022110000}"/>
    <cellStyle name="Énfasis3 2 3" xfId="4385" xr:uid="{00000000-0005-0000-0000-000023110000}"/>
    <cellStyle name="Énfasis3 3" xfId="4386" xr:uid="{00000000-0005-0000-0000-000024110000}"/>
    <cellStyle name="Énfasis3 3 2" xfId="4387" xr:uid="{00000000-0005-0000-0000-000025110000}"/>
    <cellStyle name="Énfasis4 2" xfId="4388" xr:uid="{00000000-0005-0000-0000-000026110000}"/>
    <cellStyle name="Énfasis4 2 2" xfId="4389" xr:uid="{00000000-0005-0000-0000-000027110000}"/>
    <cellStyle name="Énfasis4 2 3" xfId="4390" xr:uid="{00000000-0005-0000-0000-000028110000}"/>
    <cellStyle name="Énfasis4 3" xfId="4391" xr:uid="{00000000-0005-0000-0000-000029110000}"/>
    <cellStyle name="Énfasis4 3 2" xfId="4392" xr:uid="{00000000-0005-0000-0000-00002A110000}"/>
    <cellStyle name="Énfasis5 2" xfId="4393" xr:uid="{00000000-0005-0000-0000-00002B110000}"/>
    <cellStyle name="Énfasis5 2 2" xfId="4394" xr:uid="{00000000-0005-0000-0000-00002C110000}"/>
    <cellStyle name="Énfasis5 2 3" xfId="4395" xr:uid="{00000000-0005-0000-0000-00002D110000}"/>
    <cellStyle name="Énfasis5 3" xfId="4396" xr:uid="{00000000-0005-0000-0000-00002E110000}"/>
    <cellStyle name="Énfasis5 3 2" xfId="4397" xr:uid="{00000000-0005-0000-0000-00002F110000}"/>
    <cellStyle name="Énfasis6 2" xfId="4398" xr:uid="{00000000-0005-0000-0000-000030110000}"/>
    <cellStyle name="Énfasis6 2 2" xfId="4399" xr:uid="{00000000-0005-0000-0000-000031110000}"/>
    <cellStyle name="Énfasis6 2 3" xfId="4400" xr:uid="{00000000-0005-0000-0000-000032110000}"/>
    <cellStyle name="Énfasis6 3" xfId="4401" xr:uid="{00000000-0005-0000-0000-000033110000}"/>
    <cellStyle name="Énfasis6 3 2" xfId="4402" xr:uid="{00000000-0005-0000-0000-000034110000}"/>
    <cellStyle name="Enter Currency (0)" xfId="4403" xr:uid="{00000000-0005-0000-0000-000035110000}"/>
    <cellStyle name="Enter Currency (0) 2" xfId="4404" xr:uid="{00000000-0005-0000-0000-000036110000}"/>
    <cellStyle name="Enter Currency (0) 3" xfId="4405" xr:uid="{00000000-0005-0000-0000-000037110000}"/>
    <cellStyle name="Enter Currency (0)_Cost Inputs" xfId="4406" xr:uid="{00000000-0005-0000-0000-000038110000}"/>
    <cellStyle name="Enter Currency (2)" xfId="4407" xr:uid="{00000000-0005-0000-0000-000039110000}"/>
    <cellStyle name="Enter Currency (2) 2" xfId="4408" xr:uid="{00000000-0005-0000-0000-00003A110000}"/>
    <cellStyle name="Enter Currency (2) 2 2" xfId="4409" xr:uid="{00000000-0005-0000-0000-00003B110000}"/>
    <cellStyle name="Enter Currency (2) 3" xfId="4410" xr:uid="{00000000-0005-0000-0000-00003C110000}"/>
    <cellStyle name="Enter Currency (2)_Cost Inputs" xfId="4411" xr:uid="{00000000-0005-0000-0000-00003D110000}"/>
    <cellStyle name="Enter Units (0)" xfId="4412" xr:uid="{00000000-0005-0000-0000-00003E110000}"/>
    <cellStyle name="Enter Units (0) 2" xfId="4413" xr:uid="{00000000-0005-0000-0000-00003F110000}"/>
    <cellStyle name="Enter Units (0) 3" xfId="4414" xr:uid="{00000000-0005-0000-0000-000040110000}"/>
    <cellStyle name="Enter Units (0)_Cost Inputs" xfId="4415" xr:uid="{00000000-0005-0000-0000-000041110000}"/>
    <cellStyle name="Enter Units (1)" xfId="4416" xr:uid="{00000000-0005-0000-0000-000042110000}"/>
    <cellStyle name="Enter Units (1) 2" xfId="4417" xr:uid="{00000000-0005-0000-0000-000043110000}"/>
    <cellStyle name="Enter Units (1) 3" xfId="4418" xr:uid="{00000000-0005-0000-0000-000044110000}"/>
    <cellStyle name="Enter Units (1)_Cost Inputs" xfId="4419" xr:uid="{00000000-0005-0000-0000-000045110000}"/>
    <cellStyle name="Enter Units (2)" xfId="4420" xr:uid="{00000000-0005-0000-0000-000046110000}"/>
    <cellStyle name="Enter Units (2) 2" xfId="4421" xr:uid="{00000000-0005-0000-0000-000047110000}"/>
    <cellStyle name="Enter Units (2) 2 2" xfId="4422" xr:uid="{00000000-0005-0000-0000-000048110000}"/>
    <cellStyle name="Enter Units (2) 3" xfId="4423" xr:uid="{00000000-0005-0000-0000-000049110000}"/>
    <cellStyle name="Enter Units (2)_Cost Inputs" xfId="4424" xr:uid="{00000000-0005-0000-0000-00004A110000}"/>
    <cellStyle name="Entrada 2" xfId="4425" xr:uid="{00000000-0005-0000-0000-00004B110000}"/>
    <cellStyle name="Entrada 2 10" xfId="4426" xr:uid="{00000000-0005-0000-0000-00004C110000}"/>
    <cellStyle name="Entrada 2 11" xfId="4427" xr:uid="{00000000-0005-0000-0000-00004D110000}"/>
    <cellStyle name="Entrada 2 12" xfId="4428" xr:uid="{00000000-0005-0000-0000-00004E110000}"/>
    <cellStyle name="Entrada 2 13" xfId="4429" xr:uid="{00000000-0005-0000-0000-00004F110000}"/>
    <cellStyle name="Entrada 2 2" xfId="4430" xr:uid="{00000000-0005-0000-0000-000050110000}"/>
    <cellStyle name="Entrada 2 2 2" xfId="4431" xr:uid="{00000000-0005-0000-0000-000051110000}"/>
    <cellStyle name="Entrada 2 2 2 2" xfId="4432" xr:uid="{00000000-0005-0000-0000-000052110000}"/>
    <cellStyle name="Entrada 2 2 2 3" xfId="4433" xr:uid="{00000000-0005-0000-0000-000053110000}"/>
    <cellStyle name="Entrada 2 2 3" xfId="4434" xr:uid="{00000000-0005-0000-0000-000054110000}"/>
    <cellStyle name="Entrada 2 2 3 2" xfId="4435" xr:uid="{00000000-0005-0000-0000-000055110000}"/>
    <cellStyle name="Entrada 2 2 3 3" xfId="4436" xr:uid="{00000000-0005-0000-0000-000056110000}"/>
    <cellStyle name="Entrada 2 2 4" xfId="4437" xr:uid="{00000000-0005-0000-0000-000057110000}"/>
    <cellStyle name="Entrada 2 2 5" xfId="4438" xr:uid="{00000000-0005-0000-0000-000058110000}"/>
    <cellStyle name="Entrada 2 3" xfId="4439" xr:uid="{00000000-0005-0000-0000-000059110000}"/>
    <cellStyle name="Entrada 2 3 2" xfId="4440" xr:uid="{00000000-0005-0000-0000-00005A110000}"/>
    <cellStyle name="Entrada 2 4" xfId="4441" xr:uid="{00000000-0005-0000-0000-00005B110000}"/>
    <cellStyle name="Entrada 2 4 2" xfId="4442" xr:uid="{00000000-0005-0000-0000-00005C110000}"/>
    <cellStyle name="Entrada 2 4 3" xfId="4443" xr:uid="{00000000-0005-0000-0000-00005D110000}"/>
    <cellStyle name="Entrada 2 5" xfId="4444" xr:uid="{00000000-0005-0000-0000-00005E110000}"/>
    <cellStyle name="Entrada 2 5 2" xfId="4445" xr:uid="{00000000-0005-0000-0000-00005F110000}"/>
    <cellStyle name="Entrada 2 6" xfId="4446" xr:uid="{00000000-0005-0000-0000-000060110000}"/>
    <cellStyle name="Entrada 2 6 2" xfId="4447" xr:uid="{00000000-0005-0000-0000-000061110000}"/>
    <cellStyle name="Entrada 2 7" xfId="4448" xr:uid="{00000000-0005-0000-0000-000062110000}"/>
    <cellStyle name="Entrada 2 8" xfId="4449" xr:uid="{00000000-0005-0000-0000-000063110000}"/>
    <cellStyle name="Entrada 2 9" xfId="4450" xr:uid="{00000000-0005-0000-0000-000064110000}"/>
    <cellStyle name="Entrada 3" xfId="4451" xr:uid="{00000000-0005-0000-0000-000065110000}"/>
    <cellStyle name="Entrada 3 2" xfId="4452" xr:uid="{00000000-0005-0000-0000-000066110000}"/>
    <cellStyle name="Entrada 3 2 2" xfId="4453" xr:uid="{00000000-0005-0000-0000-000067110000}"/>
    <cellStyle name="Entrada 3 2 2 2" xfId="4454" xr:uid="{00000000-0005-0000-0000-000068110000}"/>
    <cellStyle name="Entrada 3 2 2 3" xfId="4455" xr:uid="{00000000-0005-0000-0000-000069110000}"/>
    <cellStyle name="Entrada 3 2 3" xfId="4456" xr:uid="{00000000-0005-0000-0000-00006A110000}"/>
    <cellStyle name="Entrada 3 2 3 2" xfId="4457" xr:uid="{00000000-0005-0000-0000-00006B110000}"/>
    <cellStyle name="Entrada 3 2 3 3" xfId="4458" xr:uid="{00000000-0005-0000-0000-00006C110000}"/>
    <cellStyle name="Entrada 3 2 4" xfId="4459" xr:uid="{00000000-0005-0000-0000-00006D110000}"/>
    <cellStyle name="Entrada 3 2 5" xfId="4460" xr:uid="{00000000-0005-0000-0000-00006E110000}"/>
    <cellStyle name="Entrada 3 3" xfId="4461" xr:uid="{00000000-0005-0000-0000-00006F110000}"/>
    <cellStyle name="Entrada 3 3 2" xfId="4462" xr:uid="{00000000-0005-0000-0000-000070110000}"/>
    <cellStyle name="Entrada 3 3 3" xfId="4463" xr:uid="{00000000-0005-0000-0000-000071110000}"/>
    <cellStyle name="Entrada 3 4" xfId="4464" xr:uid="{00000000-0005-0000-0000-000072110000}"/>
    <cellStyle name="Entrada 3 4 2" xfId="4465" xr:uid="{00000000-0005-0000-0000-000073110000}"/>
    <cellStyle name="Entrada 3 4 3" xfId="4466" xr:uid="{00000000-0005-0000-0000-000074110000}"/>
    <cellStyle name="Entrada 3 5" xfId="4467" xr:uid="{00000000-0005-0000-0000-000075110000}"/>
    <cellStyle name="Entrada 3 6" xfId="4468" xr:uid="{00000000-0005-0000-0000-000076110000}"/>
    <cellStyle name="Entries" xfId="4469" xr:uid="{00000000-0005-0000-0000-000077110000}"/>
    <cellStyle name="Entries 10" xfId="4470" xr:uid="{00000000-0005-0000-0000-000078110000}"/>
    <cellStyle name="Entries 11" xfId="4471" xr:uid="{00000000-0005-0000-0000-000079110000}"/>
    <cellStyle name="Entries 12" xfId="4472" xr:uid="{00000000-0005-0000-0000-00007A110000}"/>
    <cellStyle name="Entries 2" xfId="4473" xr:uid="{00000000-0005-0000-0000-00007B110000}"/>
    <cellStyle name="Entries 3" xfId="4474" xr:uid="{00000000-0005-0000-0000-00007C110000}"/>
    <cellStyle name="Entries 4" xfId="4475" xr:uid="{00000000-0005-0000-0000-00007D110000}"/>
    <cellStyle name="Entries 5" xfId="4476" xr:uid="{00000000-0005-0000-0000-00007E110000}"/>
    <cellStyle name="Entries 6" xfId="4477" xr:uid="{00000000-0005-0000-0000-00007F110000}"/>
    <cellStyle name="Entries 7" xfId="4478" xr:uid="{00000000-0005-0000-0000-000080110000}"/>
    <cellStyle name="Entries 8" xfId="4479" xr:uid="{00000000-0005-0000-0000-000081110000}"/>
    <cellStyle name="Entries 9" xfId="4480" xr:uid="{00000000-0005-0000-0000-000082110000}"/>
    <cellStyle name="ESTI1 - Modelo1" xfId="4481" xr:uid="{00000000-0005-0000-0000-000083110000}"/>
    <cellStyle name="ESTI1 - Modelo1 2" xfId="4482" xr:uid="{00000000-0005-0000-0000-000084110000}"/>
    <cellStyle name="Estilo 1" xfId="4483" xr:uid="{00000000-0005-0000-0000-000085110000}"/>
    <cellStyle name="Estilo 1 2" xfId="4484" xr:uid="{00000000-0005-0000-0000-000086110000}"/>
    <cellStyle name="Estilo 1 2 2" xfId="4485" xr:uid="{00000000-0005-0000-0000-000087110000}"/>
    <cellStyle name="Estilo 1 3" xfId="4486" xr:uid="{00000000-0005-0000-0000-000088110000}"/>
    <cellStyle name="Estilo 1 4" xfId="4487" xr:uid="{00000000-0005-0000-0000-000089110000}"/>
    <cellStyle name="Estimate" xfId="4488" xr:uid="{00000000-0005-0000-0000-00008A110000}"/>
    <cellStyle name="Euro" xfId="4489" xr:uid="{00000000-0005-0000-0000-00008B110000}"/>
    <cellStyle name="Euro 10" xfId="4490" xr:uid="{00000000-0005-0000-0000-00008C110000}"/>
    <cellStyle name="Euro 10 2" xfId="4491" xr:uid="{00000000-0005-0000-0000-00008D110000}"/>
    <cellStyle name="Euro 11" xfId="4492" xr:uid="{00000000-0005-0000-0000-00008E110000}"/>
    <cellStyle name="Euro 11 2" xfId="4493" xr:uid="{00000000-0005-0000-0000-00008F110000}"/>
    <cellStyle name="Euro 12" xfId="4494" xr:uid="{00000000-0005-0000-0000-000090110000}"/>
    <cellStyle name="Euro 12 2" xfId="4495" xr:uid="{00000000-0005-0000-0000-000091110000}"/>
    <cellStyle name="Euro 12 3" xfId="4496" xr:uid="{00000000-0005-0000-0000-000092110000}"/>
    <cellStyle name="Euro 12 4" xfId="4497" xr:uid="{00000000-0005-0000-0000-000093110000}"/>
    <cellStyle name="Euro 13" xfId="4498" xr:uid="{00000000-0005-0000-0000-000094110000}"/>
    <cellStyle name="Euro 13 2" xfId="4499" xr:uid="{00000000-0005-0000-0000-000095110000}"/>
    <cellStyle name="Euro 14" xfId="4500" xr:uid="{00000000-0005-0000-0000-000096110000}"/>
    <cellStyle name="Euro 14 2" xfId="4501" xr:uid="{00000000-0005-0000-0000-000097110000}"/>
    <cellStyle name="Euro 15" xfId="4502" xr:uid="{00000000-0005-0000-0000-000098110000}"/>
    <cellStyle name="Euro 15 2" xfId="4503" xr:uid="{00000000-0005-0000-0000-000099110000}"/>
    <cellStyle name="Euro 16" xfId="4504" xr:uid="{00000000-0005-0000-0000-00009A110000}"/>
    <cellStyle name="Euro 16 2" xfId="4505" xr:uid="{00000000-0005-0000-0000-00009B110000}"/>
    <cellStyle name="Euro 16 3" xfId="4506" xr:uid="{00000000-0005-0000-0000-00009C110000}"/>
    <cellStyle name="Euro 17" xfId="4507" xr:uid="{00000000-0005-0000-0000-00009D110000}"/>
    <cellStyle name="Euro 17 2" xfId="4508" xr:uid="{00000000-0005-0000-0000-00009E110000}"/>
    <cellStyle name="Euro 18" xfId="4509" xr:uid="{00000000-0005-0000-0000-00009F110000}"/>
    <cellStyle name="Euro 18 2" xfId="4510" xr:uid="{00000000-0005-0000-0000-0000A0110000}"/>
    <cellStyle name="Euro 19" xfId="4511" xr:uid="{00000000-0005-0000-0000-0000A1110000}"/>
    <cellStyle name="Euro 19 2" xfId="4512" xr:uid="{00000000-0005-0000-0000-0000A2110000}"/>
    <cellStyle name="Euro 2" xfId="4513" xr:uid="{00000000-0005-0000-0000-0000A3110000}"/>
    <cellStyle name="Euro 2 10" xfId="4514" xr:uid="{00000000-0005-0000-0000-0000A4110000}"/>
    <cellStyle name="Euro 2 11" xfId="4515" xr:uid="{00000000-0005-0000-0000-0000A5110000}"/>
    <cellStyle name="Euro 2 12" xfId="4516" xr:uid="{00000000-0005-0000-0000-0000A6110000}"/>
    <cellStyle name="Euro 2 13" xfId="4517" xr:uid="{00000000-0005-0000-0000-0000A7110000}"/>
    <cellStyle name="Euro 2 14" xfId="4518" xr:uid="{00000000-0005-0000-0000-0000A8110000}"/>
    <cellStyle name="Euro 2 15" xfId="4519" xr:uid="{00000000-0005-0000-0000-0000A9110000}"/>
    <cellStyle name="Euro 2 16" xfId="4520" xr:uid="{00000000-0005-0000-0000-0000AA110000}"/>
    <cellStyle name="Euro 2 17" xfId="4521" xr:uid="{00000000-0005-0000-0000-0000AB110000}"/>
    <cellStyle name="Euro 2 18" xfId="4522" xr:uid="{00000000-0005-0000-0000-0000AC110000}"/>
    <cellStyle name="Euro 2 19" xfId="4523" xr:uid="{00000000-0005-0000-0000-0000AD110000}"/>
    <cellStyle name="Euro 2 2" xfId="4524" xr:uid="{00000000-0005-0000-0000-0000AE110000}"/>
    <cellStyle name="Euro 2 2 2" xfId="4525" xr:uid="{00000000-0005-0000-0000-0000AF110000}"/>
    <cellStyle name="Euro 2 2 2 2" xfId="4526" xr:uid="{00000000-0005-0000-0000-0000B0110000}"/>
    <cellStyle name="Euro 2 2 3" xfId="4527" xr:uid="{00000000-0005-0000-0000-0000B1110000}"/>
    <cellStyle name="Euro 2 20" xfId="4528" xr:uid="{00000000-0005-0000-0000-0000B2110000}"/>
    <cellStyle name="Euro 2 21" xfId="4529" xr:uid="{00000000-0005-0000-0000-0000B3110000}"/>
    <cellStyle name="Euro 2 22" xfId="4530" xr:uid="{00000000-0005-0000-0000-0000B4110000}"/>
    <cellStyle name="Euro 2 23" xfId="4531" xr:uid="{00000000-0005-0000-0000-0000B5110000}"/>
    <cellStyle name="Euro 2 24" xfId="4532" xr:uid="{00000000-0005-0000-0000-0000B6110000}"/>
    <cellStyle name="Euro 2 25" xfId="4533" xr:uid="{00000000-0005-0000-0000-0000B7110000}"/>
    <cellStyle name="Euro 2 26" xfId="4534" xr:uid="{00000000-0005-0000-0000-0000B8110000}"/>
    <cellStyle name="Euro 2 27" xfId="4535" xr:uid="{00000000-0005-0000-0000-0000B9110000}"/>
    <cellStyle name="Euro 2 28" xfId="4536" xr:uid="{00000000-0005-0000-0000-0000BA110000}"/>
    <cellStyle name="Euro 2 29" xfId="4537" xr:uid="{00000000-0005-0000-0000-0000BB110000}"/>
    <cellStyle name="Euro 2 3" xfId="4538" xr:uid="{00000000-0005-0000-0000-0000BC110000}"/>
    <cellStyle name="Euro 2 3 2" xfId="4539" xr:uid="{00000000-0005-0000-0000-0000BD110000}"/>
    <cellStyle name="Euro 2 3 2 2" xfId="4540" xr:uid="{00000000-0005-0000-0000-0000BE110000}"/>
    <cellStyle name="Euro 2 30" xfId="4541" xr:uid="{00000000-0005-0000-0000-0000BF110000}"/>
    <cellStyle name="Euro 2 4" xfId="4542" xr:uid="{00000000-0005-0000-0000-0000C0110000}"/>
    <cellStyle name="Euro 2 4 2" xfId="4543" xr:uid="{00000000-0005-0000-0000-0000C1110000}"/>
    <cellStyle name="Euro 2 5" xfId="4544" xr:uid="{00000000-0005-0000-0000-0000C2110000}"/>
    <cellStyle name="Euro 2 5 2" xfId="4545" xr:uid="{00000000-0005-0000-0000-0000C3110000}"/>
    <cellStyle name="Euro 2 6" xfId="4546" xr:uid="{00000000-0005-0000-0000-0000C4110000}"/>
    <cellStyle name="Euro 2 6 2" xfId="4547" xr:uid="{00000000-0005-0000-0000-0000C5110000}"/>
    <cellStyle name="Euro 2 7" xfId="4548" xr:uid="{00000000-0005-0000-0000-0000C6110000}"/>
    <cellStyle name="Euro 2 7 2" xfId="4549" xr:uid="{00000000-0005-0000-0000-0000C7110000}"/>
    <cellStyle name="Euro 2 8" xfId="4550" xr:uid="{00000000-0005-0000-0000-0000C8110000}"/>
    <cellStyle name="Euro 2 9" xfId="4551" xr:uid="{00000000-0005-0000-0000-0000C9110000}"/>
    <cellStyle name="Euro 20" xfId="4552" xr:uid="{00000000-0005-0000-0000-0000CA110000}"/>
    <cellStyle name="Euro 20 2" xfId="4553" xr:uid="{00000000-0005-0000-0000-0000CB110000}"/>
    <cellStyle name="Euro 21" xfId="4554" xr:uid="{00000000-0005-0000-0000-0000CC110000}"/>
    <cellStyle name="Euro 21 2" xfId="4555" xr:uid="{00000000-0005-0000-0000-0000CD110000}"/>
    <cellStyle name="Euro 22" xfId="4556" xr:uid="{00000000-0005-0000-0000-0000CE110000}"/>
    <cellStyle name="Euro 22 2" xfId="4557" xr:uid="{00000000-0005-0000-0000-0000CF110000}"/>
    <cellStyle name="Euro 23" xfId="4558" xr:uid="{00000000-0005-0000-0000-0000D0110000}"/>
    <cellStyle name="Euro 23 2" xfId="4559" xr:uid="{00000000-0005-0000-0000-0000D1110000}"/>
    <cellStyle name="Euro 24" xfId="4560" xr:uid="{00000000-0005-0000-0000-0000D2110000}"/>
    <cellStyle name="Euro 24 2" xfId="4561" xr:uid="{00000000-0005-0000-0000-0000D3110000}"/>
    <cellStyle name="Euro 25" xfId="4562" xr:uid="{00000000-0005-0000-0000-0000D4110000}"/>
    <cellStyle name="Euro 25 2" xfId="4563" xr:uid="{00000000-0005-0000-0000-0000D5110000}"/>
    <cellStyle name="Euro 26" xfId="4564" xr:uid="{00000000-0005-0000-0000-0000D6110000}"/>
    <cellStyle name="Euro 26 2" xfId="4565" xr:uid="{00000000-0005-0000-0000-0000D7110000}"/>
    <cellStyle name="Euro 27" xfId="4566" xr:uid="{00000000-0005-0000-0000-0000D8110000}"/>
    <cellStyle name="Euro 27 2" xfId="4567" xr:uid="{00000000-0005-0000-0000-0000D9110000}"/>
    <cellStyle name="Euro 28" xfId="4568" xr:uid="{00000000-0005-0000-0000-0000DA110000}"/>
    <cellStyle name="Euro 28 2" xfId="4569" xr:uid="{00000000-0005-0000-0000-0000DB110000}"/>
    <cellStyle name="Euro 29" xfId="4570" xr:uid="{00000000-0005-0000-0000-0000DC110000}"/>
    <cellStyle name="Euro 29 2" xfId="4571" xr:uid="{00000000-0005-0000-0000-0000DD110000}"/>
    <cellStyle name="Euro 3" xfId="4572" xr:uid="{00000000-0005-0000-0000-0000DE110000}"/>
    <cellStyle name="Euro 3 10" xfId="4573" xr:uid="{00000000-0005-0000-0000-0000DF110000}"/>
    <cellStyle name="Euro 3 11" xfId="4574" xr:uid="{00000000-0005-0000-0000-0000E0110000}"/>
    <cellStyle name="Euro 3 12" xfId="4575" xr:uid="{00000000-0005-0000-0000-0000E1110000}"/>
    <cellStyle name="Euro 3 13" xfId="4576" xr:uid="{00000000-0005-0000-0000-0000E2110000}"/>
    <cellStyle name="Euro 3 14" xfId="4577" xr:uid="{00000000-0005-0000-0000-0000E3110000}"/>
    <cellStyle name="Euro 3 15" xfId="4578" xr:uid="{00000000-0005-0000-0000-0000E4110000}"/>
    <cellStyle name="Euro 3 16" xfId="4579" xr:uid="{00000000-0005-0000-0000-0000E5110000}"/>
    <cellStyle name="Euro 3 17" xfId="4580" xr:uid="{00000000-0005-0000-0000-0000E6110000}"/>
    <cellStyle name="Euro 3 18" xfId="4581" xr:uid="{00000000-0005-0000-0000-0000E7110000}"/>
    <cellStyle name="Euro 3 19" xfId="4582" xr:uid="{00000000-0005-0000-0000-0000E8110000}"/>
    <cellStyle name="Euro 3 2" xfId="4583" xr:uid="{00000000-0005-0000-0000-0000E9110000}"/>
    <cellStyle name="Euro 3 2 2" xfId="4584" xr:uid="{00000000-0005-0000-0000-0000EA110000}"/>
    <cellStyle name="Euro 3 20" xfId="4585" xr:uid="{00000000-0005-0000-0000-0000EB110000}"/>
    <cellStyle name="Euro 3 21" xfId="4586" xr:uid="{00000000-0005-0000-0000-0000EC110000}"/>
    <cellStyle name="Euro 3 22" xfId="4587" xr:uid="{00000000-0005-0000-0000-0000ED110000}"/>
    <cellStyle name="Euro 3 23" xfId="4588" xr:uid="{00000000-0005-0000-0000-0000EE110000}"/>
    <cellStyle name="Euro 3 24" xfId="4589" xr:uid="{00000000-0005-0000-0000-0000EF110000}"/>
    <cellStyle name="Euro 3 25" xfId="4590" xr:uid="{00000000-0005-0000-0000-0000F0110000}"/>
    <cellStyle name="Euro 3 26" xfId="4591" xr:uid="{00000000-0005-0000-0000-0000F1110000}"/>
    <cellStyle name="Euro 3 27" xfId="4592" xr:uid="{00000000-0005-0000-0000-0000F2110000}"/>
    <cellStyle name="Euro 3 28" xfId="4593" xr:uid="{00000000-0005-0000-0000-0000F3110000}"/>
    <cellStyle name="Euro 3 29" xfId="4594" xr:uid="{00000000-0005-0000-0000-0000F4110000}"/>
    <cellStyle name="Euro 3 3" xfId="4595" xr:uid="{00000000-0005-0000-0000-0000F5110000}"/>
    <cellStyle name="Euro 3 3 2" xfId="4596" xr:uid="{00000000-0005-0000-0000-0000F6110000}"/>
    <cellStyle name="Euro 3 30" xfId="4597" xr:uid="{00000000-0005-0000-0000-0000F7110000}"/>
    <cellStyle name="Euro 3 31" xfId="4598" xr:uid="{00000000-0005-0000-0000-0000F8110000}"/>
    <cellStyle name="Euro 3 4" xfId="4599" xr:uid="{00000000-0005-0000-0000-0000F9110000}"/>
    <cellStyle name="Euro 3 4 2" xfId="4600" xr:uid="{00000000-0005-0000-0000-0000FA110000}"/>
    <cellStyle name="Euro 3 5" xfId="4601" xr:uid="{00000000-0005-0000-0000-0000FB110000}"/>
    <cellStyle name="Euro 3 6" xfId="4602" xr:uid="{00000000-0005-0000-0000-0000FC110000}"/>
    <cellStyle name="Euro 3 7" xfId="4603" xr:uid="{00000000-0005-0000-0000-0000FD110000}"/>
    <cellStyle name="Euro 3 8" xfId="4604" xr:uid="{00000000-0005-0000-0000-0000FE110000}"/>
    <cellStyle name="Euro 3 9" xfId="4605" xr:uid="{00000000-0005-0000-0000-0000FF110000}"/>
    <cellStyle name="Euro 30" xfId="4606" xr:uid="{00000000-0005-0000-0000-000000120000}"/>
    <cellStyle name="Euro 30 2" xfId="4607" xr:uid="{00000000-0005-0000-0000-000001120000}"/>
    <cellStyle name="Euro 31" xfId="4608" xr:uid="{00000000-0005-0000-0000-000002120000}"/>
    <cellStyle name="Euro 31 2" xfId="4609" xr:uid="{00000000-0005-0000-0000-000003120000}"/>
    <cellStyle name="Euro 32" xfId="4610" xr:uid="{00000000-0005-0000-0000-000004120000}"/>
    <cellStyle name="Euro 32 2" xfId="4611" xr:uid="{00000000-0005-0000-0000-000005120000}"/>
    <cellStyle name="Euro 33" xfId="4612" xr:uid="{00000000-0005-0000-0000-000006120000}"/>
    <cellStyle name="Euro 33 2" xfId="4613" xr:uid="{00000000-0005-0000-0000-000007120000}"/>
    <cellStyle name="Euro 34" xfId="4614" xr:uid="{00000000-0005-0000-0000-000008120000}"/>
    <cellStyle name="Euro 35" xfId="4615" xr:uid="{00000000-0005-0000-0000-000009120000}"/>
    <cellStyle name="Euro 36" xfId="4616" xr:uid="{00000000-0005-0000-0000-00000A120000}"/>
    <cellStyle name="Euro 37" xfId="4617" xr:uid="{00000000-0005-0000-0000-00000B120000}"/>
    <cellStyle name="Euro 38" xfId="4618" xr:uid="{00000000-0005-0000-0000-00000C120000}"/>
    <cellStyle name="Euro 39" xfId="4619" xr:uid="{00000000-0005-0000-0000-00000D120000}"/>
    <cellStyle name="Euro 4" xfId="4620" xr:uid="{00000000-0005-0000-0000-00000E120000}"/>
    <cellStyle name="Euro 4 10" xfId="4621" xr:uid="{00000000-0005-0000-0000-00000F120000}"/>
    <cellStyle name="Euro 4 11" xfId="4622" xr:uid="{00000000-0005-0000-0000-000010120000}"/>
    <cellStyle name="Euro 4 12" xfId="4623" xr:uid="{00000000-0005-0000-0000-000011120000}"/>
    <cellStyle name="Euro 4 13" xfId="4624" xr:uid="{00000000-0005-0000-0000-000012120000}"/>
    <cellStyle name="Euro 4 14" xfId="4625" xr:uid="{00000000-0005-0000-0000-000013120000}"/>
    <cellStyle name="Euro 4 15" xfId="4626" xr:uid="{00000000-0005-0000-0000-000014120000}"/>
    <cellStyle name="Euro 4 16" xfId="4627" xr:uid="{00000000-0005-0000-0000-000015120000}"/>
    <cellStyle name="Euro 4 17" xfId="4628" xr:uid="{00000000-0005-0000-0000-000016120000}"/>
    <cellStyle name="Euro 4 18" xfId="4629" xr:uid="{00000000-0005-0000-0000-000017120000}"/>
    <cellStyle name="Euro 4 19" xfId="4630" xr:uid="{00000000-0005-0000-0000-000018120000}"/>
    <cellStyle name="Euro 4 2" xfId="4631" xr:uid="{00000000-0005-0000-0000-000019120000}"/>
    <cellStyle name="Euro 4 2 2" xfId="4632" xr:uid="{00000000-0005-0000-0000-00001A120000}"/>
    <cellStyle name="Euro 4 20" xfId="4633" xr:uid="{00000000-0005-0000-0000-00001B120000}"/>
    <cellStyle name="Euro 4 21" xfId="4634" xr:uid="{00000000-0005-0000-0000-00001C120000}"/>
    <cellStyle name="Euro 4 22" xfId="4635" xr:uid="{00000000-0005-0000-0000-00001D120000}"/>
    <cellStyle name="Euro 4 23" xfId="4636" xr:uid="{00000000-0005-0000-0000-00001E120000}"/>
    <cellStyle name="Euro 4 24" xfId="4637" xr:uid="{00000000-0005-0000-0000-00001F120000}"/>
    <cellStyle name="Euro 4 25" xfId="4638" xr:uid="{00000000-0005-0000-0000-000020120000}"/>
    <cellStyle name="Euro 4 26" xfId="4639" xr:uid="{00000000-0005-0000-0000-000021120000}"/>
    <cellStyle name="Euro 4 27" xfId="4640" xr:uid="{00000000-0005-0000-0000-000022120000}"/>
    <cellStyle name="Euro 4 28" xfId="4641" xr:uid="{00000000-0005-0000-0000-000023120000}"/>
    <cellStyle name="Euro 4 29" xfId="4642" xr:uid="{00000000-0005-0000-0000-000024120000}"/>
    <cellStyle name="Euro 4 3" xfId="4643" xr:uid="{00000000-0005-0000-0000-000025120000}"/>
    <cellStyle name="Euro 4 3 2" xfId="4644" xr:uid="{00000000-0005-0000-0000-000026120000}"/>
    <cellStyle name="Euro 4 30" xfId="4645" xr:uid="{00000000-0005-0000-0000-000027120000}"/>
    <cellStyle name="Euro 4 4" xfId="4646" xr:uid="{00000000-0005-0000-0000-000028120000}"/>
    <cellStyle name="Euro 4 4 2" xfId="4647" xr:uid="{00000000-0005-0000-0000-000029120000}"/>
    <cellStyle name="Euro 4 5" xfId="4648" xr:uid="{00000000-0005-0000-0000-00002A120000}"/>
    <cellStyle name="Euro 4 6" xfId="4649" xr:uid="{00000000-0005-0000-0000-00002B120000}"/>
    <cellStyle name="Euro 4 7" xfId="4650" xr:uid="{00000000-0005-0000-0000-00002C120000}"/>
    <cellStyle name="Euro 4 8" xfId="4651" xr:uid="{00000000-0005-0000-0000-00002D120000}"/>
    <cellStyle name="Euro 4 9" xfId="4652" xr:uid="{00000000-0005-0000-0000-00002E120000}"/>
    <cellStyle name="Euro 5" xfId="4653" xr:uid="{00000000-0005-0000-0000-00002F120000}"/>
    <cellStyle name="Euro 5 10" xfId="4654" xr:uid="{00000000-0005-0000-0000-000030120000}"/>
    <cellStyle name="Euro 5 11" xfId="4655" xr:uid="{00000000-0005-0000-0000-000031120000}"/>
    <cellStyle name="Euro 5 12" xfId="4656" xr:uid="{00000000-0005-0000-0000-000032120000}"/>
    <cellStyle name="Euro 5 13" xfId="4657" xr:uid="{00000000-0005-0000-0000-000033120000}"/>
    <cellStyle name="Euro 5 14" xfId="4658" xr:uid="{00000000-0005-0000-0000-000034120000}"/>
    <cellStyle name="Euro 5 15" xfId="4659" xr:uid="{00000000-0005-0000-0000-000035120000}"/>
    <cellStyle name="Euro 5 16" xfId="4660" xr:uid="{00000000-0005-0000-0000-000036120000}"/>
    <cellStyle name="Euro 5 17" xfId="4661" xr:uid="{00000000-0005-0000-0000-000037120000}"/>
    <cellStyle name="Euro 5 18" xfId="4662" xr:uid="{00000000-0005-0000-0000-000038120000}"/>
    <cellStyle name="Euro 5 19" xfId="4663" xr:uid="{00000000-0005-0000-0000-000039120000}"/>
    <cellStyle name="Euro 5 2" xfId="4664" xr:uid="{00000000-0005-0000-0000-00003A120000}"/>
    <cellStyle name="Euro 5 2 2" xfId="4665" xr:uid="{00000000-0005-0000-0000-00003B120000}"/>
    <cellStyle name="Euro 5 20" xfId="4666" xr:uid="{00000000-0005-0000-0000-00003C120000}"/>
    <cellStyle name="Euro 5 21" xfId="4667" xr:uid="{00000000-0005-0000-0000-00003D120000}"/>
    <cellStyle name="Euro 5 22" xfId="4668" xr:uid="{00000000-0005-0000-0000-00003E120000}"/>
    <cellStyle name="Euro 5 23" xfId="4669" xr:uid="{00000000-0005-0000-0000-00003F120000}"/>
    <cellStyle name="Euro 5 24" xfId="4670" xr:uid="{00000000-0005-0000-0000-000040120000}"/>
    <cellStyle name="Euro 5 25" xfId="4671" xr:uid="{00000000-0005-0000-0000-000041120000}"/>
    <cellStyle name="Euro 5 3" xfId="4672" xr:uid="{00000000-0005-0000-0000-000042120000}"/>
    <cellStyle name="Euro 5 4" xfId="4673" xr:uid="{00000000-0005-0000-0000-000043120000}"/>
    <cellStyle name="Euro 5 5" xfId="4674" xr:uid="{00000000-0005-0000-0000-000044120000}"/>
    <cellStyle name="Euro 5 6" xfId="4675" xr:uid="{00000000-0005-0000-0000-000045120000}"/>
    <cellStyle name="Euro 5 7" xfId="4676" xr:uid="{00000000-0005-0000-0000-000046120000}"/>
    <cellStyle name="Euro 5 8" xfId="4677" xr:uid="{00000000-0005-0000-0000-000047120000}"/>
    <cellStyle name="Euro 5 9" xfId="4678" xr:uid="{00000000-0005-0000-0000-000048120000}"/>
    <cellStyle name="Euro 6" xfId="4679" xr:uid="{00000000-0005-0000-0000-000049120000}"/>
    <cellStyle name="Euro 6 10" xfId="4680" xr:uid="{00000000-0005-0000-0000-00004A120000}"/>
    <cellStyle name="Euro 6 11" xfId="4681" xr:uid="{00000000-0005-0000-0000-00004B120000}"/>
    <cellStyle name="Euro 6 12" xfId="4682" xr:uid="{00000000-0005-0000-0000-00004C120000}"/>
    <cellStyle name="Euro 6 13" xfId="4683" xr:uid="{00000000-0005-0000-0000-00004D120000}"/>
    <cellStyle name="Euro 6 14" xfId="4684" xr:uid="{00000000-0005-0000-0000-00004E120000}"/>
    <cellStyle name="Euro 6 15" xfId="4685" xr:uid="{00000000-0005-0000-0000-00004F120000}"/>
    <cellStyle name="Euro 6 16" xfId="4686" xr:uid="{00000000-0005-0000-0000-000050120000}"/>
    <cellStyle name="Euro 6 17" xfId="4687" xr:uid="{00000000-0005-0000-0000-000051120000}"/>
    <cellStyle name="Euro 6 18" xfId="4688" xr:uid="{00000000-0005-0000-0000-000052120000}"/>
    <cellStyle name="Euro 6 19" xfId="4689" xr:uid="{00000000-0005-0000-0000-000053120000}"/>
    <cellStyle name="Euro 6 2" xfId="4690" xr:uid="{00000000-0005-0000-0000-000054120000}"/>
    <cellStyle name="Euro 6 2 2" xfId="4691" xr:uid="{00000000-0005-0000-0000-000055120000}"/>
    <cellStyle name="Euro 6 20" xfId="4692" xr:uid="{00000000-0005-0000-0000-000056120000}"/>
    <cellStyle name="Euro 6 21" xfId="4693" xr:uid="{00000000-0005-0000-0000-000057120000}"/>
    <cellStyle name="Euro 6 22" xfId="4694" xr:uid="{00000000-0005-0000-0000-000058120000}"/>
    <cellStyle name="Euro 6 23" xfId="4695" xr:uid="{00000000-0005-0000-0000-000059120000}"/>
    <cellStyle name="Euro 6 24" xfId="4696" xr:uid="{00000000-0005-0000-0000-00005A120000}"/>
    <cellStyle name="Euro 6 25" xfId="4697" xr:uid="{00000000-0005-0000-0000-00005B120000}"/>
    <cellStyle name="Euro 6 3" xfId="4698" xr:uid="{00000000-0005-0000-0000-00005C120000}"/>
    <cellStyle name="Euro 6 4" xfId="4699" xr:uid="{00000000-0005-0000-0000-00005D120000}"/>
    <cellStyle name="Euro 6 5" xfId="4700" xr:uid="{00000000-0005-0000-0000-00005E120000}"/>
    <cellStyle name="Euro 6 6" xfId="4701" xr:uid="{00000000-0005-0000-0000-00005F120000}"/>
    <cellStyle name="Euro 6 7" xfId="4702" xr:uid="{00000000-0005-0000-0000-000060120000}"/>
    <cellStyle name="Euro 6 8" xfId="4703" xr:uid="{00000000-0005-0000-0000-000061120000}"/>
    <cellStyle name="Euro 6 9" xfId="4704" xr:uid="{00000000-0005-0000-0000-000062120000}"/>
    <cellStyle name="Euro 7" xfId="4705" xr:uid="{00000000-0005-0000-0000-000063120000}"/>
    <cellStyle name="Euro 7 10" xfId="4706" xr:uid="{00000000-0005-0000-0000-000064120000}"/>
    <cellStyle name="Euro 7 11" xfId="4707" xr:uid="{00000000-0005-0000-0000-000065120000}"/>
    <cellStyle name="Euro 7 12" xfId="4708" xr:uid="{00000000-0005-0000-0000-000066120000}"/>
    <cellStyle name="Euro 7 13" xfId="4709" xr:uid="{00000000-0005-0000-0000-000067120000}"/>
    <cellStyle name="Euro 7 14" xfId="4710" xr:uid="{00000000-0005-0000-0000-000068120000}"/>
    <cellStyle name="Euro 7 15" xfId="4711" xr:uid="{00000000-0005-0000-0000-000069120000}"/>
    <cellStyle name="Euro 7 16" xfId="4712" xr:uid="{00000000-0005-0000-0000-00006A120000}"/>
    <cellStyle name="Euro 7 17" xfId="4713" xr:uid="{00000000-0005-0000-0000-00006B120000}"/>
    <cellStyle name="Euro 7 18" xfId="4714" xr:uid="{00000000-0005-0000-0000-00006C120000}"/>
    <cellStyle name="Euro 7 19" xfId="4715" xr:uid="{00000000-0005-0000-0000-00006D120000}"/>
    <cellStyle name="Euro 7 2" xfId="4716" xr:uid="{00000000-0005-0000-0000-00006E120000}"/>
    <cellStyle name="Euro 7 2 2" xfId="4717" xr:uid="{00000000-0005-0000-0000-00006F120000}"/>
    <cellStyle name="Euro 7 20" xfId="4718" xr:uid="{00000000-0005-0000-0000-000070120000}"/>
    <cellStyle name="Euro 7 21" xfId="4719" xr:uid="{00000000-0005-0000-0000-000071120000}"/>
    <cellStyle name="Euro 7 22" xfId="4720" xr:uid="{00000000-0005-0000-0000-000072120000}"/>
    <cellStyle name="Euro 7 23" xfId="4721" xr:uid="{00000000-0005-0000-0000-000073120000}"/>
    <cellStyle name="Euro 7 24" xfId="4722" xr:uid="{00000000-0005-0000-0000-000074120000}"/>
    <cellStyle name="Euro 7 25" xfId="4723" xr:uid="{00000000-0005-0000-0000-000075120000}"/>
    <cellStyle name="Euro 7 3" xfId="4724" xr:uid="{00000000-0005-0000-0000-000076120000}"/>
    <cellStyle name="Euro 7 4" xfId="4725" xr:uid="{00000000-0005-0000-0000-000077120000}"/>
    <cellStyle name="Euro 7 5" xfId="4726" xr:uid="{00000000-0005-0000-0000-000078120000}"/>
    <cellStyle name="Euro 7 6" xfId="4727" xr:uid="{00000000-0005-0000-0000-000079120000}"/>
    <cellStyle name="Euro 7 7" xfId="4728" xr:uid="{00000000-0005-0000-0000-00007A120000}"/>
    <cellStyle name="Euro 7 8" xfId="4729" xr:uid="{00000000-0005-0000-0000-00007B120000}"/>
    <cellStyle name="Euro 7 9" xfId="4730" xr:uid="{00000000-0005-0000-0000-00007C120000}"/>
    <cellStyle name="Euro 8" xfId="4731" xr:uid="{00000000-0005-0000-0000-00007D120000}"/>
    <cellStyle name="Euro 8 10" xfId="4732" xr:uid="{00000000-0005-0000-0000-00007E120000}"/>
    <cellStyle name="Euro 8 11" xfId="4733" xr:uid="{00000000-0005-0000-0000-00007F120000}"/>
    <cellStyle name="Euro 8 12" xfId="4734" xr:uid="{00000000-0005-0000-0000-000080120000}"/>
    <cellStyle name="Euro 8 13" xfId="4735" xr:uid="{00000000-0005-0000-0000-000081120000}"/>
    <cellStyle name="Euro 8 14" xfId="4736" xr:uid="{00000000-0005-0000-0000-000082120000}"/>
    <cellStyle name="Euro 8 15" xfId="4737" xr:uid="{00000000-0005-0000-0000-000083120000}"/>
    <cellStyle name="Euro 8 16" xfId="4738" xr:uid="{00000000-0005-0000-0000-000084120000}"/>
    <cellStyle name="Euro 8 17" xfId="4739" xr:uid="{00000000-0005-0000-0000-000085120000}"/>
    <cellStyle name="Euro 8 18" xfId="4740" xr:uid="{00000000-0005-0000-0000-000086120000}"/>
    <cellStyle name="Euro 8 19" xfId="4741" xr:uid="{00000000-0005-0000-0000-000087120000}"/>
    <cellStyle name="Euro 8 2" xfId="4742" xr:uid="{00000000-0005-0000-0000-000088120000}"/>
    <cellStyle name="Euro 8 2 2" xfId="4743" xr:uid="{00000000-0005-0000-0000-000089120000}"/>
    <cellStyle name="Euro 8 20" xfId="4744" xr:uid="{00000000-0005-0000-0000-00008A120000}"/>
    <cellStyle name="Euro 8 21" xfId="4745" xr:uid="{00000000-0005-0000-0000-00008B120000}"/>
    <cellStyle name="Euro 8 22" xfId="4746" xr:uid="{00000000-0005-0000-0000-00008C120000}"/>
    <cellStyle name="Euro 8 23" xfId="4747" xr:uid="{00000000-0005-0000-0000-00008D120000}"/>
    <cellStyle name="Euro 8 24" xfId="4748" xr:uid="{00000000-0005-0000-0000-00008E120000}"/>
    <cellStyle name="Euro 8 3" xfId="4749" xr:uid="{00000000-0005-0000-0000-00008F120000}"/>
    <cellStyle name="Euro 8 4" xfId="4750" xr:uid="{00000000-0005-0000-0000-000090120000}"/>
    <cellStyle name="Euro 8 5" xfId="4751" xr:uid="{00000000-0005-0000-0000-000091120000}"/>
    <cellStyle name="Euro 8 6" xfId="4752" xr:uid="{00000000-0005-0000-0000-000092120000}"/>
    <cellStyle name="Euro 8 7" xfId="4753" xr:uid="{00000000-0005-0000-0000-000093120000}"/>
    <cellStyle name="Euro 8 8" xfId="4754" xr:uid="{00000000-0005-0000-0000-000094120000}"/>
    <cellStyle name="Euro 8 9" xfId="4755" xr:uid="{00000000-0005-0000-0000-000095120000}"/>
    <cellStyle name="Euro 9" xfId="4756" xr:uid="{00000000-0005-0000-0000-000096120000}"/>
    <cellStyle name="Euro 9 2" xfId="4757" xr:uid="{00000000-0005-0000-0000-000097120000}"/>
    <cellStyle name="Excel Built-in Normal" xfId="4758" xr:uid="{00000000-0005-0000-0000-000098120000}"/>
    <cellStyle name="Excel Built-in Normal 2" xfId="4759" xr:uid="{00000000-0005-0000-0000-000099120000}"/>
    <cellStyle name="EY House" xfId="4760" xr:uid="{00000000-0005-0000-0000-00009A120000}"/>
    <cellStyle name="EY House 2" xfId="4761" xr:uid="{00000000-0005-0000-0000-00009B120000}"/>
    <cellStyle name="EY House 2 2" xfId="4762" xr:uid="{00000000-0005-0000-0000-00009C120000}"/>
    <cellStyle name="EYNormal" xfId="4763" xr:uid="{00000000-0005-0000-0000-00009D120000}"/>
    <cellStyle name="F2" xfId="4764" xr:uid="{00000000-0005-0000-0000-00009E120000}"/>
    <cellStyle name="F2 2" xfId="4765" xr:uid="{00000000-0005-0000-0000-00009F120000}"/>
    <cellStyle name="F3" xfId="4766" xr:uid="{00000000-0005-0000-0000-0000A0120000}"/>
    <cellStyle name="F3 2" xfId="4767" xr:uid="{00000000-0005-0000-0000-0000A1120000}"/>
    <cellStyle name="F4" xfId="4768" xr:uid="{00000000-0005-0000-0000-0000A2120000}"/>
    <cellStyle name="F4 2" xfId="4769" xr:uid="{00000000-0005-0000-0000-0000A3120000}"/>
    <cellStyle name="F5" xfId="4770" xr:uid="{00000000-0005-0000-0000-0000A4120000}"/>
    <cellStyle name="F5 2" xfId="4771" xr:uid="{00000000-0005-0000-0000-0000A5120000}"/>
    <cellStyle name="F6" xfId="4772" xr:uid="{00000000-0005-0000-0000-0000A6120000}"/>
    <cellStyle name="F6 2" xfId="4773" xr:uid="{00000000-0005-0000-0000-0000A7120000}"/>
    <cellStyle name="F7" xfId="4774" xr:uid="{00000000-0005-0000-0000-0000A8120000}"/>
    <cellStyle name="F7 2" xfId="4775" xr:uid="{00000000-0005-0000-0000-0000A9120000}"/>
    <cellStyle name="F8" xfId="4776" xr:uid="{00000000-0005-0000-0000-0000AA120000}"/>
    <cellStyle name="F8 2" xfId="4777" xr:uid="{00000000-0005-0000-0000-0000AB120000}"/>
    <cellStyle name="Factor" xfId="4778" xr:uid="{00000000-0005-0000-0000-0000AC120000}"/>
    <cellStyle name="Factor 2" xfId="4779" xr:uid="{00000000-0005-0000-0000-0000AD120000}"/>
    <cellStyle name="Falces1" xfId="4780" xr:uid="{00000000-0005-0000-0000-0000AE120000}"/>
    <cellStyle name="Fecha" xfId="4781" xr:uid="{00000000-0005-0000-0000-0000AF120000}"/>
    <cellStyle name="Fecha 2" xfId="4782" xr:uid="{00000000-0005-0000-0000-0000B0120000}"/>
    <cellStyle name="Feeder Field" xfId="4783" xr:uid="{00000000-0005-0000-0000-0000B1120000}"/>
    <cellStyle name="Fijo" xfId="4784" xr:uid="{00000000-0005-0000-0000-0000B2120000}"/>
    <cellStyle name="Fijo 2" xfId="4785" xr:uid="{00000000-0005-0000-0000-0000B3120000}"/>
    <cellStyle name="Financiero" xfId="4786" xr:uid="{00000000-0005-0000-0000-0000B4120000}"/>
    <cellStyle name="Finanční0" xfId="4787" xr:uid="{00000000-0005-0000-0000-0000B5120000}"/>
    <cellStyle name="Fix0" xfId="4788" xr:uid="{00000000-0005-0000-0000-0000B6120000}"/>
    <cellStyle name="Fix2" xfId="4789" xr:uid="{00000000-0005-0000-0000-0000B7120000}"/>
    <cellStyle name="Fix4" xfId="4790" xr:uid="{00000000-0005-0000-0000-0000B8120000}"/>
    <cellStyle name="Fixo" xfId="4791" xr:uid="{00000000-0005-0000-0000-0000B9120000}"/>
    <cellStyle name="Footnote" xfId="4792" xr:uid="{00000000-0005-0000-0000-0000BA120000}"/>
    <cellStyle name="Footnotes" xfId="4793" xr:uid="{00000000-0005-0000-0000-0000BB120000}"/>
    <cellStyle name="Formula" xfId="4794" xr:uid="{00000000-0005-0000-0000-0000BC120000}"/>
    <cellStyle name="Formula 2" xfId="4795" xr:uid="{00000000-0005-0000-0000-0000BD120000}"/>
    <cellStyle name="Formula 2 2" xfId="4796" xr:uid="{00000000-0005-0000-0000-0000BE120000}"/>
    <cellStyle name="Formula 2 3" xfId="4797" xr:uid="{00000000-0005-0000-0000-0000BF120000}"/>
    <cellStyle name="Formula 2 4" xfId="4798" xr:uid="{00000000-0005-0000-0000-0000C0120000}"/>
    <cellStyle name="Formula 3" xfId="4799" xr:uid="{00000000-0005-0000-0000-0000C1120000}"/>
    <cellStyle name="Formula 3 2" xfId="4800" xr:uid="{00000000-0005-0000-0000-0000C2120000}"/>
    <cellStyle name="Formula 4" xfId="4801" xr:uid="{00000000-0005-0000-0000-0000C3120000}"/>
    <cellStyle name="Formula 5" xfId="4802" xr:uid="{00000000-0005-0000-0000-0000C4120000}"/>
    <cellStyle name="From" xfId="4803" xr:uid="{00000000-0005-0000-0000-0000C5120000}"/>
    <cellStyle name="FullNumber" xfId="4804" xr:uid="{00000000-0005-0000-0000-0000C6120000}"/>
    <cellStyle name="FullNumber 2" xfId="4805" xr:uid="{00000000-0005-0000-0000-0000C7120000}"/>
    <cellStyle name="fundoentrada" xfId="4806" xr:uid="{00000000-0005-0000-0000-0000C8120000}"/>
    <cellStyle name="General" xfId="4807" xr:uid="{00000000-0005-0000-0000-0000C9120000}"/>
    <cellStyle name="General heading" xfId="4808" xr:uid="{00000000-0005-0000-0000-0000CA120000}"/>
    <cellStyle name="Green" xfId="4809" xr:uid="{00000000-0005-0000-0000-0000CB120000}"/>
    <cellStyle name="Grey" xfId="4810" xr:uid="{00000000-0005-0000-0000-0000CC120000}"/>
    <cellStyle name="Hard Percent" xfId="4811" xr:uid="{00000000-0005-0000-0000-0000CD120000}"/>
    <cellStyle name="Hard_Input" xfId="4812" xr:uid="{00000000-0005-0000-0000-0000CE120000}"/>
    <cellStyle name="Header" xfId="4813" xr:uid="{00000000-0005-0000-0000-0000CF120000}"/>
    <cellStyle name="Header 2" xfId="4814" xr:uid="{00000000-0005-0000-0000-0000D0120000}"/>
    <cellStyle name="Header1" xfId="4815" xr:uid="{00000000-0005-0000-0000-0000D1120000}"/>
    <cellStyle name="Header1 2" xfId="4816" xr:uid="{00000000-0005-0000-0000-0000D2120000}"/>
    <cellStyle name="Header2" xfId="4817" xr:uid="{00000000-0005-0000-0000-0000D3120000}"/>
    <cellStyle name="Header2 10" xfId="4818" xr:uid="{00000000-0005-0000-0000-0000D4120000}"/>
    <cellStyle name="Header2 11" xfId="4819" xr:uid="{00000000-0005-0000-0000-0000D5120000}"/>
    <cellStyle name="Header2 12" xfId="4820" xr:uid="{00000000-0005-0000-0000-0000D6120000}"/>
    <cellStyle name="Header2 13" xfId="4821" xr:uid="{00000000-0005-0000-0000-0000D7120000}"/>
    <cellStyle name="Header2 2" xfId="4822" xr:uid="{00000000-0005-0000-0000-0000D8120000}"/>
    <cellStyle name="Header2 2 10" xfId="4823" xr:uid="{00000000-0005-0000-0000-0000D9120000}"/>
    <cellStyle name="Header2 2 11" xfId="4824" xr:uid="{00000000-0005-0000-0000-0000DA120000}"/>
    <cellStyle name="Header2 2 12" xfId="4825" xr:uid="{00000000-0005-0000-0000-0000DB120000}"/>
    <cellStyle name="Header2 2 2" xfId="4826" xr:uid="{00000000-0005-0000-0000-0000DC120000}"/>
    <cellStyle name="Header2 2 3" xfId="4827" xr:uid="{00000000-0005-0000-0000-0000DD120000}"/>
    <cellStyle name="Header2 2 4" xfId="4828" xr:uid="{00000000-0005-0000-0000-0000DE120000}"/>
    <cellStyle name="Header2 2 5" xfId="4829" xr:uid="{00000000-0005-0000-0000-0000DF120000}"/>
    <cellStyle name="Header2 2 6" xfId="4830" xr:uid="{00000000-0005-0000-0000-0000E0120000}"/>
    <cellStyle name="Header2 2 7" xfId="4831" xr:uid="{00000000-0005-0000-0000-0000E1120000}"/>
    <cellStyle name="Header2 2 8" xfId="4832" xr:uid="{00000000-0005-0000-0000-0000E2120000}"/>
    <cellStyle name="Header2 2 9" xfId="4833" xr:uid="{00000000-0005-0000-0000-0000E3120000}"/>
    <cellStyle name="Header2 3" xfId="4834" xr:uid="{00000000-0005-0000-0000-0000E4120000}"/>
    <cellStyle name="Header2 4" xfId="4835" xr:uid="{00000000-0005-0000-0000-0000E5120000}"/>
    <cellStyle name="Header2 5" xfId="4836" xr:uid="{00000000-0005-0000-0000-0000E6120000}"/>
    <cellStyle name="Header2 6" xfId="4837" xr:uid="{00000000-0005-0000-0000-0000E7120000}"/>
    <cellStyle name="Header2 7" xfId="4838" xr:uid="{00000000-0005-0000-0000-0000E8120000}"/>
    <cellStyle name="Header2 8" xfId="4839" xr:uid="{00000000-0005-0000-0000-0000E9120000}"/>
    <cellStyle name="Header2 9" xfId="4840" xr:uid="{00000000-0005-0000-0000-0000EA120000}"/>
    <cellStyle name="headers" xfId="4841" xr:uid="{00000000-0005-0000-0000-0000EB120000}"/>
    <cellStyle name="heading" xfId="4842" xr:uid="{00000000-0005-0000-0000-0000EC120000}"/>
    <cellStyle name="Heading 1 2" xfId="4843" xr:uid="{00000000-0005-0000-0000-0000ED120000}"/>
    <cellStyle name="Heading 1 3" xfId="4844" xr:uid="{00000000-0005-0000-0000-0000EE120000}"/>
    <cellStyle name="Heading 2 2" xfId="4845" xr:uid="{00000000-0005-0000-0000-0000EF120000}"/>
    <cellStyle name="Heading 2 2 2" xfId="4846" xr:uid="{00000000-0005-0000-0000-0000F0120000}"/>
    <cellStyle name="Heading 2 3" xfId="4847" xr:uid="{00000000-0005-0000-0000-0000F1120000}"/>
    <cellStyle name="Heading 2 7" xfId="25643" xr:uid="{00000000-0005-0000-0000-0000F2120000}"/>
    <cellStyle name="Heading 3 2" xfId="4848" xr:uid="{00000000-0005-0000-0000-0000F3120000}"/>
    <cellStyle name="Heading 3 2 2" xfId="4849" xr:uid="{00000000-0005-0000-0000-0000F4120000}"/>
    <cellStyle name="Heading 3 3" xfId="4850" xr:uid="{00000000-0005-0000-0000-0000F5120000}"/>
    <cellStyle name="Heading 3 7" xfId="25647" xr:uid="{00000000-0005-0000-0000-0000F6120000}"/>
    <cellStyle name="Heading 5" xfId="4851" xr:uid="{00000000-0005-0000-0000-0000F7120000}"/>
    <cellStyle name="HEADING1" xfId="4852" xr:uid="{00000000-0005-0000-0000-0000F8120000}"/>
    <cellStyle name="HEADING2" xfId="4853" xr:uid="{00000000-0005-0000-0000-0000F9120000}"/>
    <cellStyle name="Heading2 2" xfId="4854" xr:uid="{00000000-0005-0000-0000-0000FA120000}"/>
    <cellStyle name="Heading3" xfId="4855" xr:uid="{00000000-0005-0000-0000-0000FB120000}"/>
    <cellStyle name="Heading3 2" xfId="4856" xr:uid="{00000000-0005-0000-0000-0000FC120000}"/>
    <cellStyle name="Heading4" xfId="4857" xr:uid="{00000000-0005-0000-0000-0000FD120000}"/>
    <cellStyle name="Headings" xfId="4858" xr:uid="{00000000-0005-0000-0000-0000FE120000}"/>
    <cellStyle name="Headline1" xfId="4859" xr:uid="{00000000-0005-0000-0000-0000FF120000}"/>
    <cellStyle name="Headline2" xfId="4860" xr:uid="{00000000-0005-0000-0000-000000130000}"/>
    <cellStyle name="Headline3" xfId="4861" xr:uid="{00000000-0005-0000-0000-000001130000}"/>
    <cellStyle name="Hidden" xfId="4862" xr:uid="{00000000-0005-0000-0000-000002130000}"/>
    <cellStyle name="Hiperlink 2" xfId="4863" xr:uid="{00000000-0005-0000-0000-000003130000}"/>
    <cellStyle name="Hiperlink 3" xfId="4864" xr:uid="{00000000-0005-0000-0000-000004130000}"/>
    <cellStyle name="Hipervínculo" xfId="4865" xr:uid="{00000000-0005-0000-0000-000005130000}"/>
    <cellStyle name="Hipervínculo 2" xfId="4866" xr:uid="{00000000-0005-0000-0000-000006130000}"/>
    <cellStyle name="Historical" xfId="25648" xr:uid="{00000000-0005-0000-0000-000007130000}"/>
    <cellStyle name="HSBC WK Number 2" xfId="4867" xr:uid="{00000000-0005-0000-0000-000008130000}"/>
    <cellStyle name="Hyperlink 2" xfId="4868" xr:uid="{00000000-0005-0000-0000-000009130000}"/>
    <cellStyle name="Hyperlink 3" xfId="4869" xr:uid="{00000000-0005-0000-0000-00000A130000}"/>
    <cellStyle name="Incorrecto 2" xfId="4870" xr:uid="{00000000-0005-0000-0000-00000B130000}"/>
    <cellStyle name="Incorrecto 2 2" xfId="4871" xr:uid="{00000000-0005-0000-0000-00000C130000}"/>
    <cellStyle name="Incorrecto 2 3" xfId="4872" xr:uid="{00000000-0005-0000-0000-00000D130000}"/>
    <cellStyle name="Incorrecto 3" xfId="4873" xr:uid="{00000000-0005-0000-0000-00000E130000}"/>
    <cellStyle name="Incorrecto 3 2" xfId="4874" xr:uid="{00000000-0005-0000-0000-00000F130000}"/>
    <cellStyle name="Input %" xfId="4875" xr:uid="{00000000-0005-0000-0000-000010130000}"/>
    <cellStyle name="Input % 2" xfId="4876" xr:uid="{00000000-0005-0000-0000-000011130000}"/>
    <cellStyle name="Input [yellow]" xfId="4877" xr:uid="{00000000-0005-0000-0000-000012130000}"/>
    <cellStyle name="Input [yellow] 10" xfId="4878" xr:uid="{00000000-0005-0000-0000-000013130000}"/>
    <cellStyle name="Input [yellow] 11" xfId="4879" xr:uid="{00000000-0005-0000-0000-000014130000}"/>
    <cellStyle name="Input [yellow] 12" xfId="4880" xr:uid="{00000000-0005-0000-0000-000015130000}"/>
    <cellStyle name="Input [yellow] 2" xfId="4881" xr:uid="{00000000-0005-0000-0000-000016130000}"/>
    <cellStyle name="Input [yellow] 2 2" xfId="4882" xr:uid="{00000000-0005-0000-0000-000017130000}"/>
    <cellStyle name="Input [yellow] 3" xfId="4883" xr:uid="{00000000-0005-0000-0000-000018130000}"/>
    <cellStyle name="Input [yellow] 4" xfId="4884" xr:uid="{00000000-0005-0000-0000-000019130000}"/>
    <cellStyle name="Input [yellow] 5" xfId="4885" xr:uid="{00000000-0005-0000-0000-00001A130000}"/>
    <cellStyle name="Input [yellow] 6" xfId="4886" xr:uid="{00000000-0005-0000-0000-00001B130000}"/>
    <cellStyle name="Input [yellow] 7" xfId="4887" xr:uid="{00000000-0005-0000-0000-00001C130000}"/>
    <cellStyle name="Input [yellow] 8" xfId="4888" xr:uid="{00000000-0005-0000-0000-00001D130000}"/>
    <cellStyle name="Input [yellow] 9" xfId="4889" xr:uid="{00000000-0005-0000-0000-00001E130000}"/>
    <cellStyle name="Input 0" xfId="4890" xr:uid="{00000000-0005-0000-0000-00001F130000}"/>
    <cellStyle name="Input 0,0" xfId="4891" xr:uid="{00000000-0005-0000-0000-000020130000}"/>
    <cellStyle name="Input 1" xfId="4892" xr:uid="{00000000-0005-0000-0000-000021130000}"/>
    <cellStyle name="Input 10" xfId="4893" xr:uid="{00000000-0005-0000-0000-000022130000}"/>
    <cellStyle name="Input 11" xfId="4894" xr:uid="{00000000-0005-0000-0000-000023130000}"/>
    <cellStyle name="Input 12" xfId="4895" xr:uid="{00000000-0005-0000-0000-000024130000}"/>
    <cellStyle name="Input 2" xfId="4896" xr:uid="{00000000-0005-0000-0000-000025130000}"/>
    <cellStyle name="Input 2 2" xfId="4897" xr:uid="{00000000-0005-0000-0000-000026130000}"/>
    <cellStyle name="Input 2 2 2" xfId="4898" xr:uid="{00000000-0005-0000-0000-000027130000}"/>
    <cellStyle name="Input 2 2 2 2" xfId="4899" xr:uid="{00000000-0005-0000-0000-000028130000}"/>
    <cellStyle name="Input 2 2 3" xfId="4900" xr:uid="{00000000-0005-0000-0000-000029130000}"/>
    <cellStyle name="Input 2 3" xfId="4901" xr:uid="{00000000-0005-0000-0000-00002A130000}"/>
    <cellStyle name="Input 2 3 2" xfId="4902" xr:uid="{00000000-0005-0000-0000-00002B130000}"/>
    <cellStyle name="Input 2 3 3" xfId="4903" xr:uid="{00000000-0005-0000-0000-00002C130000}"/>
    <cellStyle name="Input 2 4" xfId="4904" xr:uid="{00000000-0005-0000-0000-00002D130000}"/>
    <cellStyle name="Input 2 4 2" xfId="4905" xr:uid="{00000000-0005-0000-0000-00002E130000}"/>
    <cellStyle name="Input 2 4 3" xfId="4906" xr:uid="{00000000-0005-0000-0000-00002F130000}"/>
    <cellStyle name="Input 2 5" xfId="4907" xr:uid="{00000000-0005-0000-0000-000030130000}"/>
    <cellStyle name="Input 2 5 2" xfId="4908" xr:uid="{00000000-0005-0000-0000-000031130000}"/>
    <cellStyle name="Input 2 5 3" xfId="4909" xr:uid="{00000000-0005-0000-0000-000032130000}"/>
    <cellStyle name="Input 2 6" xfId="4910" xr:uid="{00000000-0005-0000-0000-000033130000}"/>
    <cellStyle name="Input 2 7" xfId="4911" xr:uid="{00000000-0005-0000-0000-000034130000}"/>
    <cellStyle name="Input 3" xfId="4912" xr:uid="{00000000-0005-0000-0000-000035130000}"/>
    <cellStyle name="Input 3 10" xfId="4913" xr:uid="{00000000-0005-0000-0000-000036130000}"/>
    <cellStyle name="Input 3 11" xfId="4914" xr:uid="{00000000-0005-0000-0000-000037130000}"/>
    <cellStyle name="Input 3 12" xfId="4915" xr:uid="{00000000-0005-0000-0000-000038130000}"/>
    <cellStyle name="Input 3 13" xfId="4916" xr:uid="{00000000-0005-0000-0000-000039130000}"/>
    <cellStyle name="Input 3 2" xfId="4917" xr:uid="{00000000-0005-0000-0000-00003A130000}"/>
    <cellStyle name="Input 3 3" xfId="4918" xr:uid="{00000000-0005-0000-0000-00003B130000}"/>
    <cellStyle name="Input 3 4" xfId="4919" xr:uid="{00000000-0005-0000-0000-00003C130000}"/>
    <cellStyle name="Input 3 5" xfId="4920" xr:uid="{00000000-0005-0000-0000-00003D130000}"/>
    <cellStyle name="Input 3 6" xfId="4921" xr:uid="{00000000-0005-0000-0000-00003E130000}"/>
    <cellStyle name="Input 3 7" xfId="4922" xr:uid="{00000000-0005-0000-0000-00003F130000}"/>
    <cellStyle name="Input 3 8" xfId="4923" xr:uid="{00000000-0005-0000-0000-000040130000}"/>
    <cellStyle name="Input 3 9" xfId="4924" xr:uid="{00000000-0005-0000-0000-000041130000}"/>
    <cellStyle name="Input 4" xfId="4925" xr:uid="{00000000-0005-0000-0000-000042130000}"/>
    <cellStyle name="Input 4 2" xfId="4926" xr:uid="{00000000-0005-0000-0000-000043130000}"/>
    <cellStyle name="Input 4 3" xfId="4927" xr:uid="{00000000-0005-0000-0000-000044130000}"/>
    <cellStyle name="Input 5" xfId="4928" xr:uid="{00000000-0005-0000-0000-000045130000}"/>
    <cellStyle name="Input 5 2" xfId="4929" xr:uid="{00000000-0005-0000-0000-000046130000}"/>
    <cellStyle name="Input 5 3" xfId="4930" xr:uid="{00000000-0005-0000-0000-000047130000}"/>
    <cellStyle name="Input 6" xfId="4931" xr:uid="{00000000-0005-0000-0000-000048130000}"/>
    <cellStyle name="Input 6 2" xfId="4932" xr:uid="{00000000-0005-0000-0000-000049130000}"/>
    <cellStyle name="Input 6 3" xfId="4933" xr:uid="{00000000-0005-0000-0000-00004A130000}"/>
    <cellStyle name="Input 7" xfId="4934" xr:uid="{00000000-0005-0000-0000-00004B130000}"/>
    <cellStyle name="Input 7 2" xfId="4935" xr:uid="{00000000-0005-0000-0000-00004C130000}"/>
    <cellStyle name="Input 7 3" xfId="4936" xr:uid="{00000000-0005-0000-0000-00004D130000}"/>
    <cellStyle name="Input 8" xfId="4937" xr:uid="{00000000-0005-0000-0000-00004E130000}"/>
    <cellStyle name="Input 8 2" xfId="4938" xr:uid="{00000000-0005-0000-0000-00004F130000}"/>
    <cellStyle name="Input 8 3" xfId="4939" xr:uid="{00000000-0005-0000-0000-000050130000}"/>
    <cellStyle name="Input 9" xfId="4940" xr:uid="{00000000-0005-0000-0000-000051130000}"/>
    <cellStyle name="Input Link" xfId="4941" xr:uid="{00000000-0005-0000-0000-000052130000}"/>
    <cellStyle name="Input Macro Populated" xfId="4942" xr:uid="{00000000-0005-0000-0000-000053130000}"/>
    <cellStyle name="Input Macro Populated 10" xfId="4943" xr:uid="{00000000-0005-0000-0000-000054130000}"/>
    <cellStyle name="Input Macro Populated 11" xfId="4944" xr:uid="{00000000-0005-0000-0000-000055130000}"/>
    <cellStyle name="Input Macro Populated 12" xfId="4945" xr:uid="{00000000-0005-0000-0000-000056130000}"/>
    <cellStyle name="Input Macro Populated 13" xfId="4946" xr:uid="{00000000-0005-0000-0000-000057130000}"/>
    <cellStyle name="Input Macro Populated 2" xfId="4947" xr:uid="{00000000-0005-0000-0000-000058130000}"/>
    <cellStyle name="Input Macro Populated 3" xfId="4948" xr:uid="{00000000-0005-0000-0000-000059130000}"/>
    <cellStyle name="Input Macro Populated 4" xfId="4949" xr:uid="{00000000-0005-0000-0000-00005A130000}"/>
    <cellStyle name="Input Macro Populated 5" xfId="4950" xr:uid="{00000000-0005-0000-0000-00005B130000}"/>
    <cellStyle name="Input Macro Populated 6" xfId="4951" xr:uid="{00000000-0005-0000-0000-00005C130000}"/>
    <cellStyle name="Input Macro Populated 7" xfId="4952" xr:uid="{00000000-0005-0000-0000-00005D130000}"/>
    <cellStyle name="Input Macro Populated 8" xfId="4953" xr:uid="{00000000-0005-0000-0000-00005E130000}"/>
    <cellStyle name="Input Macro Populated 9" xfId="4954" xr:uid="{00000000-0005-0000-0000-00005F130000}"/>
    <cellStyle name="Input Type 1" xfId="4955" xr:uid="{00000000-0005-0000-0000-000060130000}"/>
    <cellStyle name="Input Type 2" xfId="4956" xr:uid="{00000000-0005-0000-0000-000061130000}"/>
    <cellStyle name="InputBlueFont" xfId="4957" xr:uid="{00000000-0005-0000-0000-000062130000}"/>
    <cellStyle name="Integer" xfId="4958" xr:uid="{00000000-0005-0000-0000-000063130000}"/>
    <cellStyle name="JL Normal" xfId="4959" xr:uid="{00000000-0005-0000-0000-000064130000}"/>
    <cellStyle name="JL Normal 2" xfId="4960" xr:uid="{00000000-0005-0000-0000-000065130000}"/>
    <cellStyle name="JL Normal 3" xfId="4961" xr:uid="{00000000-0005-0000-0000-000066130000}"/>
    <cellStyle name="JL Normal 4" xfId="4962" xr:uid="{00000000-0005-0000-0000-000067130000}"/>
    <cellStyle name="JL Normal_Laing PFI Model v3.3" xfId="4963" xr:uid="{00000000-0005-0000-0000-000068130000}"/>
    <cellStyle name="JLPPF_House_Style" xfId="4964" xr:uid="{00000000-0005-0000-0000-000069130000}"/>
    <cellStyle name="Key Results" xfId="4965" xr:uid="{00000000-0005-0000-0000-00006A130000}"/>
    <cellStyle name="Key Results 2" xfId="4966" xr:uid="{00000000-0005-0000-0000-00006B130000}"/>
    <cellStyle name="Key Results 3" xfId="4967" xr:uid="{00000000-0005-0000-0000-00006C130000}"/>
    <cellStyle name="Komma [0]_Blad1" xfId="4968" xr:uid="{00000000-0005-0000-0000-00006D130000}"/>
    <cellStyle name="Komma_Blad1" xfId="4969" xr:uid="{00000000-0005-0000-0000-00006E130000}"/>
    <cellStyle name="KPMG Heading 1" xfId="4970" xr:uid="{00000000-0005-0000-0000-00006F130000}"/>
    <cellStyle name="KPMG Heading 2" xfId="4971" xr:uid="{00000000-0005-0000-0000-000070130000}"/>
    <cellStyle name="KPMG Heading 3" xfId="4972" xr:uid="{00000000-0005-0000-0000-000071130000}"/>
    <cellStyle name="KPMG Heading 4" xfId="4973" xr:uid="{00000000-0005-0000-0000-000072130000}"/>
    <cellStyle name="KPMG Normal" xfId="4974" xr:uid="{00000000-0005-0000-0000-000073130000}"/>
    <cellStyle name="KPMG Normal Text" xfId="4975" xr:uid="{00000000-0005-0000-0000-000074130000}"/>
    <cellStyle name="Label" xfId="4976" xr:uid="{00000000-0005-0000-0000-000075130000}"/>
    <cellStyle name="Labels - Style3" xfId="4977" xr:uid="{00000000-0005-0000-0000-000076130000}"/>
    <cellStyle name="Labels - Style3 2" xfId="4978" xr:uid="{00000000-0005-0000-0000-000077130000}"/>
    <cellStyle name="Labels - Style3 2 2" xfId="4979" xr:uid="{00000000-0005-0000-0000-000078130000}"/>
    <cellStyle name="Labels - Style3 2 2 2" xfId="4980" xr:uid="{00000000-0005-0000-0000-000079130000}"/>
    <cellStyle name="Labels - Style3 2 2 3" xfId="4981" xr:uid="{00000000-0005-0000-0000-00007A130000}"/>
    <cellStyle name="Labels - Style3 2 3" xfId="4982" xr:uid="{00000000-0005-0000-0000-00007B130000}"/>
    <cellStyle name="Labels - Style3 2 4" xfId="4983" xr:uid="{00000000-0005-0000-0000-00007C130000}"/>
    <cellStyle name="Labels - Style3 3" xfId="4984" xr:uid="{00000000-0005-0000-0000-00007D130000}"/>
    <cellStyle name="Labels - Style3 3 2" xfId="4985" xr:uid="{00000000-0005-0000-0000-00007E130000}"/>
    <cellStyle name="Labels - Style3 3 3" xfId="4986" xr:uid="{00000000-0005-0000-0000-00007F130000}"/>
    <cellStyle name="Labels - Style3 4" xfId="4987" xr:uid="{00000000-0005-0000-0000-000080130000}"/>
    <cellStyle name="Labels - Style3 4 2" xfId="4988" xr:uid="{00000000-0005-0000-0000-000081130000}"/>
    <cellStyle name="Labels - Style3 4 3" xfId="4989" xr:uid="{00000000-0005-0000-0000-000082130000}"/>
    <cellStyle name="Labels - Style3 5" xfId="4990" xr:uid="{00000000-0005-0000-0000-000083130000}"/>
    <cellStyle name="Labels - Style3 6" xfId="4991" xr:uid="{00000000-0005-0000-0000-000084130000}"/>
    <cellStyle name="Lien hypertexte" xfId="4992" xr:uid="{00000000-0005-0000-0000-000085130000}"/>
    <cellStyle name="Lien hypertexte 2" xfId="4993" xr:uid="{00000000-0005-0000-0000-000086130000}"/>
    <cellStyle name="Lien hypertexte 2 2" xfId="4994" xr:uid="{00000000-0005-0000-0000-000087130000}"/>
    <cellStyle name="Lien hypertexte visité" xfId="4995" xr:uid="{00000000-0005-0000-0000-000088130000}"/>
    <cellStyle name="Lien hypertexte visité 2" xfId="4996" xr:uid="{00000000-0005-0000-0000-000089130000}"/>
    <cellStyle name="Lien hypertexte visité 2 2" xfId="4997" xr:uid="{00000000-0005-0000-0000-00008A130000}"/>
    <cellStyle name="lift" xfId="4998" xr:uid="{00000000-0005-0000-0000-00008B130000}"/>
    <cellStyle name="Line" xfId="4999" xr:uid="{00000000-0005-0000-0000-00008C130000}"/>
    <cellStyle name="Link Currency (0)" xfId="5000" xr:uid="{00000000-0005-0000-0000-00008D130000}"/>
    <cellStyle name="Link Currency (0) 2" xfId="5001" xr:uid="{00000000-0005-0000-0000-00008E130000}"/>
    <cellStyle name="Link Currency (0) 3" xfId="5002" xr:uid="{00000000-0005-0000-0000-00008F130000}"/>
    <cellStyle name="Link Currency (0)_Cost Inputs" xfId="5003" xr:uid="{00000000-0005-0000-0000-000090130000}"/>
    <cellStyle name="Link Currency (2)" xfId="5004" xr:uid="{00000000-0005-0000-0000-000091130000}"/>
    <cellStyle name="Link Currency (2) 2" xfId="5005" xr:uid="{00000000-0005-0000-0000-000092130000}"/>
    <cellStyle name="Link Currency (2) 2 2" xfId="5006" xr:uid="{00000000-0005-0000-0000-000093130000}"/>
    <cellStyle name="Link Currency (2) 3" xfId="5007" xr:uid="{00000000-0005-0000-0000-000094130000}"/>
    <cellStyle name="Link Currency (2)_Cost Inputs" xfId="5008" xr:uid="{00000000-0005-0000-0000-000095130000}"/>
    <cellStyle name="Link Units (0)" xfId="5009" xr:uid="{00000000-0005-0000-0000-000096130000}"/>
    <cellStyle name="Link Units (0) 2" xfId="5010" xr:uid="{00000000-0005-0000-0000-000097130000}"/>
    <cellStyle name="Link Units (0) 3" xfId="5011" xr:uid="{00000000-0005-0000-0000-000098130000}"/>
    <cellStyle name="Link Units (0)_Cost Inputs" xfId="5012" xr:uid="{00000000-0005-0000-0000-000099130000}"/>
    <cellStyle name="Link Units (1)" xfId="5013" xr:uid="{00000000-0005-0000-0000-00009A130000}"/>
    <cellStyle name="Link Units (1) 2" xfId="5014" xr:uid="{00000000-0005-0000-0000-00009B130000}"/>
    <cellStyle name="Link Units (1) 3" xfId="5015" xr:uid="{00000000-0005-0000-0000-00009C130000}"/>
    <cellStyle name="Link Units (1)_Cost Inputs" xfId="5016" xr:uid="{00000000-0005-0000-0000-00009D130000}"/>
    <cellStyle name="Link Units (2)" xfId="5017" xr:uid="{00000000-0005-0000-0000-00009E130000}"/>
    <cellStyle name="Link Units (2) 2" xfId="5018" xr:uid="{00000000-0005-0000-0000-00009F130000}"/>
    <cellStyle name="Link Units (2) 2 2" xfId="5019" xr:uid="{00000000-0005-0000-0000-0000A0130000}"/>
    <cellStyle name="Link Units (2) 3" xfId="5020" xr:uid="{00000000-0005-0000-0000-0000A1130000}"/>
    <cellStyle name="Link Units (2)_Cost Inputs" xfId="5021" xr:uid="{00000000-0005-0000-0000-0000A2130000}"/>
    <cellStyle name="Linked" xfId="25646" xr:uid="{00000000-0005-0000-0000-0000A3130000}"/>
    <cellStyle name="LongDate" xfId="5022" xr:uid="{00000000-0005-0000-0000-0000A4130000}"/>
    <cellStyle name="m" xfId="5023" xr:uid="{00000000-0005-0000-0000-0000A5130000}"/>
    <cellStyle name="m 2" xfId="5024" xr:uid="{00000000-0005-0000-0000-0000A6130000}"/>
    <cellStyle name="m 2 2" xfId="5025" xr:uid="{00000000-0005-0000-0000-0000A7130000}"/>
    <cellStyle name="m 3" xfId="5026" xr:uid="{00000000-0005-0000-0000-0000A8130000}"/>
    <cellStyle name="m 3 2" xfId="5027" xr:uid="{00000000-0005-0000-0000-0000A9130000}"/>
    <cellStyle name="m 4" xfId="5028" xr:uid="{00000000-0005-0000-0000-0000AA130000}"/>
    <cellStyle name="m 4 2" xfId="5029" xr:uid="{00000000-0005-0000-0000-0000AB130000}"/>
    <cellStyle name="m 5" xfId="5030" xr:uid="{00000000-0005-0000-0000-0000AC130000}"/>
    <cellStyle name="m 5 2" xfId="5031" xr:uid="{00000000-0005-0000-0000-0000AD130000}"/>
    <cellStyle name="m 6" xfId="5032" xr:uid="{00000000-0005-0000-0000-0000AE130000}"/>
    <cellStyle name="Macro" xfId="5033" xr:uid="{00000000-0005-0000-0000-0000AF130000}"/>
    <cellStyle name="MacroOutput" xfId="5034" xr:uid="{00000000-0005-0000-0000-0000B0130000}"/>
    <cellStyle name="maj-title" xfId="5035" xr:uid="{00000000-0005-0000-0000-0000B1130000}"/>
    <cellStyle name="Migliaia (0)" xfId="5036" xr:uid="{00000000-0005-0000-0000-0000B2130000}"/>
    <cellStyle name="Millares [0] 2" xfId="5037" xr:uid="{00000000-0005-0000-0000-0000B3130000}"/>
    <cellStyle name="Millares [0] 2 10" xfId="5038" xr:uid="{00000000-0005-0000-0000-0000B4130000}"/>
    <cellStyle name="Millares [0] 2 11" xfId="5039" xr:uid="{00000000-0005-0000-0000-0000B5130000}"/>
    <cellStyle name="Millares [0] 2 12" xfId="5040" xr:uid="{00000000-0005-0000-0000-0000B6130000}"/>
    <cellStyle name="Millares [0] 2 13" xfId="5041" xr:uid="{00000000-0005-0000-0000-0000B7130000}"/>
    <cellStyle name="Millares [0] 2 14" xfId="5042" xr:uid="{00000000-0005-0000-0000-0000B8130000}"/>
    <cellStyle name="Millares [0] 2 15" xfId="5043" xr:uid="{00000000-0005-0000-0000-0000B9130000}"/>
    <cellStyle name="Millares [0] 2 16" xfId="5044" xr:uid="{00000000-0005-0000-0000-0000BA130000}"/>
    <cellStyle name="Millares [0] 2 17" xfId="5045" xr:uid="{00000000-0005-0000-0000-0000BB130000}"/>
    <cellStyle name="Millares [0] 2 18" xfId="5046" xr:uid="{00000000-0005-0000-0000-0000BC130000}"/>
    <cellStyle name="Millares [0] 2 19" xfId="5047" xr:uid="{00000000-0005-0000-0000-0000BD130000}"/>
    <cellStyle name="Millares [0] 2 2" xfId="5048" xr:uid="{00000000-0005-0000-0000-0000BE130000}"/>
    <cellStyle name="Millares [0] 2 2 2" xfId="5049" xr:uid="{00000000-0005-0000-0000-0000BF130000}"/>
    <cellStyle name="Millares [0] 2 2 3" xfId="5050" xr:uid="{00000000-0005-0000-0000-0000C0130000}"/>
    <cellStyle name="Millares [0] 2 2 4" xfId="5051" xr:uid="{00000000-0005-0000-0000-0000C1130000}"/>
    <cellStyle name="Millares [0] 2 2 5" xfId="5052" xr:uid="{00000000-0005-0000-0000-0000C2130000}"/>
    <cellStyle name="Millares [0] 2 2 6" xfId="5053" xr:uid="{00000000-0005-0000-0000-0000C3130000}"/>
    <cellStyle name="Millares [0] 2 2 7" xfId="5054" xr:uid="{00000000-0005-0000-0000-0000C4130000}"/>
    <cellStyle name="Millares [0] 2 20" xfId="5055" xr:uid="{00000000-0005-0000-0000-0000C5130000}"/>
    <cellStyle name="Millares [0] 2 21" xfId="5056" xr:uid="{00000000-0005-0000-0000-0000C6130000}"/>
    <cellStyle name="Millares [0] 2 22" xfId="5057" xr:uid="{00000000-0005-0000-0000-0000C7130000}"/>
    <cellStyle name="Millares [0] 2 23" xfId="5058" xr:uid="{00000000-0005-0000-0000-0000C8130000}"/>
    <cellStyle name="Millares [0] 2 24" xfId="5059" xr:uid="{00000000-0005-0000-0000-0000C9130000}"/>
    <cellStyle name="Millares [0] 2 25" xfId="5060" xr:uid="{00000000-0005-0000-0000-0000CA130000}"/>
    <cellStyle name="Millares [0] 2 26" xfId="5061" xr:uid="{00000000-0005-0000-0000-0000CB130000}"/>
    <cellStyle name="Millares [0] 2 27" xfId="5062" xr:uid="{00000000-0005-0000-0000-0000CC130000}"/>
    <cellStyle name="Millares [0] 2 28" xfId="5063" xr:uid="{00000000-0005-0000-0000-0000CD130000}"/>
    <cellStyle name="Millares [0] 2 29" xfId="5064" xr:uid="{00000000-0005-0000-0000-0000CE130000}"/>
    <cellStyle name="Millares [0] 2 3" xfId="5065" xr:uid="{00000000-0005-0000-0000-0000CF130000}"/>
    <cellStyle name="Millares [0] 2 30" xfId="5066" xr:uid="{00000000-0005-0000-0000-0000D0130000}"/>
    <cellStyle name="Millares [0] 2 31" xfId="5067" xr:uid="{00000000-0005-0000-0000-0000D1130000}"/>
    <cellStyle name="Millares [0] 2 32" xfId="5068" xr:uid="{00000000-0005-0000-0000-0000D2130000}"/>
    <cellStyle name="Millares [0] 2 33" xfId="5069" xr:uid="{00000000-0005-0000-0000-0000D3130000}"/>
    <cellStyle name="Millares [0] 2 34" xfId="5070" xr:uid="{00000000-0005-0000-0000-0000D4130000}"/>
    <cellStyle name="Millares [0] 2 4" xfId="5071" xr:uid="{00000000-0005-0000-0000-0000D5130000}"/>
    <cellStyle name="Millares [0] 2 4 2" xfId="5072" xr:uid="{00000000-0005-0000-0000-0000D6130000}"/>
    <cellStyle name="Millares [0] 2 5" xfId="5073" xr:uid="{00000000-0005-0000-0000-0000D7130000}"/>
    <cellStyle name="Millares [0] 2 5 2" xfId="5074" xr:uid="{00000000-0005-0000-0000-0000D8130000}"/>
    <cellStyle name="Millares [0] 2 6" xfId="5075" xr:uid="{00000000-0005-0000-0000-0000D9130000}"/>
    <cellStyle name="Millares [0] 2 6 2" xfId="5076" xr:uid="{00000000-0005-0000-0000-0000DA130000}"/>
    <cellStyle name="Millares [0] 2 7" xfId="5077" xr:uid="{00000000-0005-0000-0000-0000DB130000}"/>
    <cellStyle name="Millares [0] 2 7 2" xfId="5078" xr:uid="{00000000-0005-0000-0000-0000DC130000}"/>
    <cellStyle name="Millares [0] 2 8" xfId="5079" xr:uid="{00000000-0005-0000-0000-0000DD130000}"/>
    <cellStyle name="Millares [0] 2 9" xfId="5080" xr:uid="{00000000-0005-0000-0000-0000DE130000}"/>
    <cellStyle name="Millares [0] 3" xfId="5081" xr:uid="{00000000-0005-0000-0000-0000DF130000}"/>
    <cellStyle name="Millares 10" xfId="5082" xr:uid="{00000000-0005-0000-0000-0000E0130000}"/>
    <cellStyle name="Millares 10 2" xfId="5083" xr:uid="{00000000-0005-0000-0000-0000E1130000}"/>
    <cellStyle name="Millares 10 2 2" xfId="5084" xr:uid="{00000000-0005-0000-0000-0000E2130000}"/>
    <cellStyle name="Millares 10 2 2 2" xfId="5085" xr:uid="{00000000-0005-0000-0000-0000E3130000}"/>
    <cellStyle name="Millares 10 2 2 3" xfId="5086" xr:uid="{00000000-0005-0000-0000-0000E4130000}"/>
    <cellStyle name="Millares 10 2 2 4" xfId="5087" xr:uid="{00000000-0005-0000-0000-0000E5130000}"/>
    <cellStyle name="Millares 10 2 3" xfId="5088" xr:uid="{00000000-0005-0000-0000-0000E6130000}"/>
    <cellStyle name="Millares 10 2 3 2" xfId="5089" xr:uid="{00000000-0005-0000-0000-0000E7130000}"/>
    <cellStyle name="Millares 10 2 4" xfId="5090" xr:uid="{00000000-0005-0000-0000-0000E8130000}"/>
    <cellStyle name="Millares 10 2 5" xfId="5091" xr:uid="{00000000-0005-0000-0000-0000E9130000}"/>
    <cellStyle name="Millares 10 3" xfId="5092" xr:uid="{00000000-0005-0000-0000-0000EA130000}"/>
    <cellStyle name="Millares 10 4" xfId="5093" xr:uid="{00000000-0005-0000-0000-0000EB130000}"/>
    <cellStyle name="Millares 10 5" xfId="5094" xr:uid="{00000000-0005-0000-0000-0000EC130000}"/>
    <cellStyle name="Millares 11" xfId="5095" xr:uid="{00000000-0005-0000-0000-0000ED130000}"/>
    <cellStyle name="Millares 11 2" xfId="5096" xr:uid="{00000000-0005-0000-0000-0000EE130000}"/>
    <cellStyle name="Millares 11 2 2" xfId="5097" xr:uid="{00000000-0005-0000-0000-0000EF130000}"/>
    <cellStyle name="Millares 11 2 3" xfId="5098" xr:uid="{00000000-0005-0000-0000-0000F0130000}"/>
    <cellStyle name="Millares 11 2 4" xfId="5099" xr:uid="{00000000-0005-0000-0000-0000F1130000}"/>
    <cellStyle name="Millares 11 3" xfId="5100" xr:uid="{00000000-0005-0000-0000-0000F2130000}"/>
    <cellStyle name="Millares 11 4" xfId="5101" xr:uid="{00000000-0005-0000-0000-0000F3130000}"/>
    <cellStyle name="Millares 12" xfId="5102" xr:uid="{00000000-0005-0000-0000-0000F4130000}"/>
    <cellStyle name="Millares 12 2" xfId="5103" xr:uid="{00000000-0005-0000-0000-0000F5130000}"/>
    <cellStyle name="Millares 12 2 2" xfId="5104" xr:uid="{00000000-0005-0000-0000-0000F6130000}"/>
    <cellStyle name="Millares 12 2 2 2" xfId="5105" xr:uid="{00000000-0005-0000-0000-0000F7130000}"/>
    <cellStyle name="Millares 12 2 3" xfId="5106" xr:uid="{00000000-0005-0000-0000-0000F8130000}"/>
    <cellStyle name="Millares 12 3" xfId="5107" xr:uid="{00000000-0005-0000-0000-0000F9130000}"/>
    <cellStyle name="Millares 12 3 2" xfId="5108" xr:uid="{00000000-0005-0000-0000-0000FA130000}"/>
    <cellStyle name="Millares 12 4" xfId="5109" xr:uid="{00000000-0005-0000-0000-0000FB130000}"/>
    <cellStyle name="Millares 12 5" xfId="5110" xr:uid="{00000000-0005-0000-0000-0000FC130000}"/>
    <cellStyle name="Millares 13" xfId="5111" xr:uid="{00000000-0005-0000-0000-0000FD130000}"/>
    <cellStyle name="Millares 13 2" xfId="5112" xr:uid="{00000000-0005-0000-0000-0000FE130000}"/>
    <cellStyle name="Millares 13 2 2" xfId="5113" xr:uid="{00000000-0005-0000-0000-0000FF130000}"/>
    <cellStyle name="Millares 13 2 2 2" xfId="5114" xr:uid="{00000000-0005-0000-0000-000000140000}"/>
    <cellStyle name="Millares 13 2 3" xfId="5115" xr:uid="{00000000-0005-0000-0000-000001140000}"/>
    <cellStyle name="Millares 13 3" xfId="5116" xr:uid="{00000000-0005-0000-0000-000002140000}"/>
    <cellStyle name="Millares 13 3 2" xfId="5117" xr:uid="{00000000-0005-0000-0000-000003140000}"/>
    <cellStyle name="Millares 13 4" xfId="5118" xr:uid="{00000000-0005-0000-0000-000004140000}"/>
    <cellStyle name="Millares 13 5" xfId="5119" xr:uid="{00000000-0005-0000-0000-000005140000}"/>
    <cellStyle name="Millares 14" xfId="5120" xr:uid="{00000000-0005-0000-0000-000006140000}"/>
    <cellStyle name="Millares 14 2" xfId="5121" xr:uid="{00000000-0005-0000-0000-000007140000}"/>
    <cellStyle name="Millares 14 2 2" xfId="5122" xr:uid="{00000000-0005-0000-0000-000008140000}"/>
    <cellStyle name="Millares 14 2 2 2" xfId="5123" xr:uid="{00000000-0005-0000-0000-000009140000}"/>
    <cellStyle name="Millares 14 2 2 3" xfId="5124" xr:uid="{00000000-0005-0000-0000-00000A140000}"/>
    <cellStyle name="Millares 14 2 3" xfId="5125" xr:uid="{00000000-0005-0000-0000-00000B140000}"/>
    <cellStyle name="Millares 14 2 4" xfId="5126" xr:uid="{00000000-0005-0000-0000-00000C140000}"/>
    <cellStyle name="Millares 14 2 5" xfId="5127" xr:uid="{00000000-0005-0000-0000-00000D140000}"/>
    <cellStyle name="Millares 14 3" xfId="5128" xr:uid="{00000000-0005-0000-0000-00000E140000}"/>
    <cellStyle name="Millares 14 3 2" xfId="5129" xr:uid="{00000000-0005-0000-0000-00000F140000}"/>
    <cellStyle name="Millares 14 4" xfId="5130" xr:uid="{00000000-0005-0000-0000-000010140000}"/>
    <cellStyle name="Millares 14 5" xfId="5131" xr:uid="{00000000-0005-0000-0000-000011140000}"/>
    <cellStyle name="Millares 14 6" xfId="5132" xr:uid="{00000000-0005-0000-0000-000012140000}"/>
    <cellStyle name="Millares 15" xfId="5133" xr:uid="{00000000-0005-0000-0000-000013140000}"/>
    <cellStyle name="Millares 15 2" xfId="5134" xr:uid="{00000000-0005-0000-0000-000014140000}"/>
    <cellStyle name="Millares 15 2 2" xfId="5135" xr:uid="{00000000-0005-0000-0000-000015140000}"/>
    <cellStyle name="Millares 15 2 3" xfId="5136" xr:uid="{00000000-0005-0000-0000-000016140000}"/>
    <cellStyle name="Millares 15 2 4" xfId="5137" xr:uid="{00000000-0005-0000-0000-000017140000}"/>
    <cellStyle name="Millares 15 2 5" xfId="5138" xr:uid="{00000000-0005-0000-0000-000018140000}"/>
    <cellStyle name="Millares 15 3" xfId="5139" xr:uid="{00000000-0005-0000-0000-000019140000}"/>
    <cellStyle name="Millares 15 4" xfId="5140" xr:uid="{00000000-0005-0000-0000-00001A140000}"/>
    <cellStyle name="Millares 15 5" xfId="5141" xr:uid="{00000000-0005-0000-0000-00001B140000}"/>
    <cellStyle name="Millares 16" xfId="5142" xr:uid="{00000000-0005-0000-0000-00001C140000}"/>
    <cellStyle name="Millares 16 2" xfId="5143" xr:uid="{00000000-0005-0000-0000-00001D140000}"/>
    <cellStyle name="Millares 17" xfId="5144" xr:uid="{00000000-0005-0000-0000-00001E140000}"/>
    <cellStyle name="Millares 17 2" xfId="5145" xr:uid="{00000000-0005-0000-0000-00001F140000}"/>
    <cellStyle name="Millares 18" xfId="5146" xr:uid="{00000000-0005-0000-0000-000020140000}"/>
    <cellStyle name="Millares 18 2" xfId="5147" xr:uid="{00000000-0005-0000-0000-000021140000}"/>
    <cellStyle name="Millares 19" xfId="5148" xr:uid="{00000000-0005-0000-0000-000022140000}"/>
    <cellStyle name="Millares 19 2" xfId="5149" xr:uid="{00000000-0005-0000-0000-000023140000}"/>
    <cellStyle name="Millares 2" xfId="5150" xr:uid="{00000000-0005-0000-0000-000024140000}"/>
    <cellStyle name="Millares 2 10" xfId="5151" xr:uid="{00000000-0005-0000-0000-000025140000}"/>
    <cellStyle name="Millares 2 11" xfId="5152" xr:uid="{00000000-0005-0000-0000-000026140000}"/>
    <cellStyle name="Millares 2 12" xfId="5153" xr:uid="{00000000-0005-0000-0000-000027140000}"/>
    <cellStyle name="Millares 2 12 2" xfId="5154" xr:uid="{00000000-0005-0000-0000-000028140000}"/>
    <cellStyle name="Millares 2 13" xfId="5155" xr:uid="{00000000-0005-0000-0000-000029140000}"/>
    <cellStyle name="Millares 2 14" xfId="5156" xr:uid="{00000000-0005-0000-0000-00002A140000}"/>
    <cellStyle name="Millares 2 15" xfId="5157" xr:uid="{00000000-0005-0000-0000-00002B140000}"/>
    <cellStyle name="Millares 2 16" xfId="5158" xr:uid="{00000000-0005-0000-0000-00002C140000}"/>
    <cellStyle name="Millares 2 17" xfId="5159" xr:uid="{00000000-0005-0000-0000-00002D140000}"/>
    <cellStyle name="Millares 2 18" xfId="5160" xr:uid="{00000000-0005-0000-0000-00002E140000}"/>
    <cellStyle name="Millares 2 19" xfId="5161" xr:uid="{00000000-0005-0000-0000-00002F140000}"/>
    <cellStyle name="Millares 2 2" xfId="5162" xr:uid="{00000000-0005-0000-0000-000030140000}"/>
    <cellStyle name="Millares 2 2 10" xfId="5163" xr:uid="{00000000-0005-0000-0000-000031140000}"/>
    <cellStyle name="Millares 2 2 11" xfId="5164" xr:uid="{00000000-0005-0000-0000-000032140000}"/>
    <cellStyle name="Millares 2 2 12" xfId="5165" xr:uid="{00000000-0005-0000-0000-000033140000}"/>
    <cellStyle name="Millares 2 2 13" xfId="5166" xr:uid="{00000000-0005-0000-0000-000034140000}"/>
    <cellStyle name="Millares 2 2 14" xfId="5167" xr:uid="{00000000-0005-0000-0000-000035140000}"/>
    <cellStyle name="Millares 2 2 15" xfId="5168" xr:uid="{00000000-0005-0000-0000-000036140000}"/>
    <cellStyle name="Millares 2 2 16" xfId="5169" xr:uid="{00000000-0005-0000-0000-000037140000}"/>
    <cellStyle name="Millares 2 2 17" xfId="5170" xr:uid="{00000000-0005-0000-0000-000038140000}"/>
    <cellStyle name="Millares 2 2 18" xfId="5171" xr:uid="{00000000-0005-0000-0000-000039140000}"/>
    <cellStyle name="Millares 2 2 19" xfId="5172" xr:uid="{00000000-0005-0000-0000-00003A140000}"/>
    <cellStyle name="Millares 2 2 2" xfId="5173" xr:uid="{00000000-0005-0000-0000-00003B140000}"/>
    <cellStyle name="Millares 2 2 2 2" xfId="5174" xr:uid="{00000000-0005-0000-0000-00003C140000}"/>
    <cellStyle name="Millares 2 2 2 2 2" xfId="5175" xr:uid="{00000000-0005-0000-0000-00003D140000}"/>
    <cellStyle name="Millares 2 2 2 2 3" xfId="5176" xr:uid="{00000000-0005-0000-0000-00003E140000}"/>
    <cellStyle name="Millares 2 2 2 3" xfId="5177" xr:uid="{00000000-0005-0000-0000-00003F140000}"/>
    <cellStyle name="Millares 2 2 2 4" xfId="5178" xr:uid="{00000000-0005-0000-0000-000040140000}"/>
    <cellStyle name="Millares 2 2 2 5" xfId="5179" xr:uid="{00000000-0005-0000-0000-000041140000}"/>
    <cellStyle name="Millares 2 2 2 6" xfId="5180" xr:uid="{00000000-0005-0000-0000-000042140000}"/>
    <cellStyle name="Millares 2 2 2 7" xfId="5181" xr:uid="{00000000-0005-0000-0000-000043140000}"/>
    <cellStyle name="Millares 2 2 2 8" xfId="5182" xr:uid="{00000000-0005-0000-0000-000044140000}"/>
    <cellStyle name="Millares 2 2 20" xfId="5183" xr:uid="{00000000-0005-0000-0000-000045140000}"/>
    <cellStyle name="Millares 2 2 21" xfId="5184" xr:uid="{00000000-0005-0000-0000-000046140000}"/>
    <cellStyle name="Millares 2 2 22" xfId="5185" xr:uid="{00000000-0005-0000-0000-000047140000}"/>
    <cellStyle name="Millares 2 2 23" xfId="5186" xr:uid="{00000000-0005-0000-0000-000048140000}"/>
    <cellStyle name="Millares 2 2 24" xfId="5187" xr:uid="{00000000-0005-0000-0000-000049140000}"/>
    <cellStyle name="Millares 2 2 25" xfId="5188" xr:uid="{00000000-0005-0000-0000-00004A140000}"/>
    <cellStyle name="Millares 2 2 26" xfId="5189" xr:uid="{00000000-0005-0000-0000-00004B140000}"/>
    <cellStyle name="Millares 2 2 27" xfId="5190" xr:uid="{00000000-0005-0000-0000-00004C140000}"/>
    <cellStyle name="Millares 2 2 28" xfId="5191" xr:uid="{00000000-0005-0000-0000-00004D140000}"/>
    <cellStyle name="Millares 2 2 29" xfId="5192" xr:uid="{00000000-0005-0000-0000-00004E140000}"/>
    <cellStyle name="Millares 2 2 3" xfId="5193" xr:uid="{00000000-0005-0000-0000-00004F140000}"/>
    <cellStyle name="Millares 2 2 3 2" xfId="5194" xr:uid="{00000000-0005-0000-0000-000050140000}"/>
    <cellStyle name="Millares 2 2 3 2 2" xfId="5195" xr:uid="{00000000-0005-0000-0000-000051140000}"/>
    <cellStyle name="Millares 2 2 30" xfId="5196" xr:uid="{00000000-0005-0000-0000-000052140000}"/>
    <cellStyle name="Millares 2 2 31" xfId="5197" xr:uid="{00000000-0005-0000-0000-000053140000}"/>
    <cellStyle name="Millares 2 2 32" xfId="5198" xr:uid="{00000000-0005-0000-0000-000054140000}"/>
    <cellStyle name="Millares 2 2 33" xfId="5199" xr:uid="{00000000-0005-0000-0000-000055140000}"/>
    <cellStyle name="Millares 2 2 34" xfId="5200" xr:uid="{00000000-0005-0000-0000-000056140000}"/>
    <cellStyle name="Millares 2 2 35" xfId="5201" xr:uid="{00000000-0005-0000-0000-000057140000}"/>
    <cellStyle name="Millares 2 2 4" xfId="5202" xr:uid="{00000000-0005-0000-0000-000058140000}"/>
    <cellStyle name="Millares 2 2 4 2" xfId="5203" xr:uid="{00000000-0005-0000-0000-000059140000}"/>
    <cellStyle name="Millares 2 2 4 2 2" xfId="5204" xr:uid="{00000000-0005-0000-0000-00005A140000}"/>
    <cellStyle name="Millares 2 2 4 3" xfId="5205" xr:uid="{00000000-0005-0000-0000-00005B140000}"/>
    <cellStyle name="Millares 2 2 5" xfId="5206" xr:uid="{00000000-0005-0000-0000-00005C140000}"/>
    <cellStyle name="Millares 2 2 5 2" xfId="5207" xr:uid="{00000000-0005-0000-0000-00005D140000}"/>
    <cellStyle name="Millares 2 2 5 2 2" xfId="5208" xr:uid="{00000000-0005-0000-0000-00005E140000}"/>
    <cellStyle name="Millares 2 2 5 3" xfId="5209" xr:uid="{00000000-0005-0000-0000-00005F140000}"/>
    <cellStyle name="Millares 2 2 6" xfId="5210" xr:uid="{00000000-0005-0000-0000-000060140000}"/>
    <cellStyle name="Millares 2 2 6 2" xfId="5211" xr:uid="{00000000-0005-0000-0000-000061140000}"/>
    <cellStyle name="Millares 2 2 6 2 2" xfId="5212" xr:uid="{00000000-0005-0000-0000-000062140000}"/>
    <cellStyle name="Millares 2 2 6 3" xfId="5213" xr:uid="{00000000-0005-0000-0000-000063140000}"/>
    <cellStyle name="Millares 2 2 7" xfId="5214" xr:uid="{00000000-0005-0000-0000-000064140000}"/>
    <cellStyle name="Millares 2 2 7 2" xfId="5215" xr:uid="{00000000-0005-0000-0000-000065140000}"/>
    <cellStyle name="Millares 2 2 8" xfId="5216" xr:uid="{00000000-0005-0000-0000-000066140000}"/>
    <cellStyle name="Millares 2 2 9" xfId="5217" xr:uid="{00000000-0005-0000-0000-000067140000}"/>
    <cellStyle name="Millares 2 20" xfId="5218" xr:uid="{00000000-0005-0000-0000-000068140000}"/>
    <cellStyle name="Millares 2 21" xfId="5219" xr:uid="{00000000-0005-0000-0000-000069140000}"/>
    <cellStyle name="Millares 2 22" xfId="5220" xr:uid="{00000000-0005-0000-0000-00006A140000}"/>
    <cellStyle name="Millares 2 23" xfId="5221" xr:uid="{00000000-0005-0000-0000-00006B140000}"/>
    <cellStyle name="Millares 2 24" xfId="5222" xr:uid="{00000000-0005-0000-0000-00006C140000}"/>
    <cellStyle name="Millares 2 25" xfId="5223" xr:uid="{00000000-0005-0000-0000-00006D140000}"/>
    <cellStyle name="Millares 2 26" xfId="5224" xr:uid="{00000000-0005-0000-0000-00006E140000}"/>
    <cellStyle name="Millares 2 27" xfId="5225" xr:uid="{00000000-0005-0000-0000-00006F140000}"/>
    <cellStyle name="Millares 2 28" xfId="5226" xr:uid="{00000000-0005-0000-0000-000070140000}"/>
    <cellStyle name="Millares 2 29" xfId="5227" xr:uid="{00000000-0005-0000-0000-000071140000}"/>
    <cellStyle name="Millares 2 3" xfId="5228" xr:uid="{00000000-0005-0000-0000-000072140000}"/>
    <cellStyle name="Millares 2 3 2" xfId="5229" xr:uid="{00000000-0005-0000-0000-000073140000}"/>
    <cellStyle name="Millares 2 3 2 2" xfId="5230" xr:uid="{00000000-0005-0000-0000-000074140000}"/>
    <cellStyle name="Millares 2 3 2 3" xfId="5231" xr:uid="{00000000-0005-0000-0000-000075140000}"/>
    <cellStyle name="Millares 2 3 3" xfId="5232" xr:uid="{00000000-0005-0000-0000-000076140000}"/>
    <cellStyle name="Millares 2 3 3 2" xfId="5233" xr:uid="{00000000-0005-0000-0000-000077140000}"/>
    <cellStyle name="Millares 2 3 4" xfId="5234" xr:uid="{00000000-0005-0000-0000-000078140000}"/>
    <cellStyle name="Millares 2 3 5" xfId="5235" xr:uid="{00000000-0005-0000-0000-000079140000}"/>
    <cellStyle name="Millares 2 3 6" xfId="5236" xr:uid="{00000000-0005-0000-0000-00007A140000}"/>
    <cellStyle name="Millares 2 3 7" xfId="5237" xr:uid="{00000000-0005-0000-0000-00007B140000}"/>
    <cellStyle name="Millares 2 3 8" xfId="5238" xr:uid="{00000000-0005-0000-0000-00007C140000}"/>
    <cellStyle name="Millares 2 3 9" xfId="5239" xr:uid="{00000000-0005-0000-0000-00007D140000}"/>
    <cellStyle name="Millares 2 30" xfId="5240" xr:uid="{00000000-0005-0000-0000-00007E140000}"/>
    <cellStyle name="Millares 2 31" xfId="5241" xr:uid="{00000000-0005-0000-0000-00007F140000}"/>
    <cellStyle name="Millares 2 32" xfId="5242" xr:uid="{00000000-0005-0000-0000-000080140000}"/>
    <cellStyle name="Millares 2 33" xfId="5243" xr:uid="{00000000-0005-0000-0000-000081140000}"/>
    <cellStyle name="Millares 2 34" xfId="5244" xr:uid="{00000000-0005-0000-0000-000082140000}"/>
    <cellStyle name="Millares 2 35" xfId="5245" xr:uid="{00000000-0005-0000-0000-000083140000}"/>
    <cellStyle name="Millares 2 36" xfId="5246" xr:uid="{00000000-0005-0000-0000-000084140000}"/>
    <cellStyle name="Millares 2 37" xfId="5247" xr:uid="{00000000-0005-0000-0000-000085140000}"/>
    <cellStyle name="Millares 2 4" xfId="5248" xr:uid="{00000000-0005-0000-0000-000086140000}"/>
    <cellStyle name="Millares 2 4 2" xfId="5249" xr:uid="{00000000-0005-0000-0000-000087140000}"/>
    <cellStyle name="Millares 2 4 2 2" xfId="5250" xr:uid="{00000000-0005-0000-0000-000088140000}"/>
    <cellStyle name="Millares 2 5" xfId="5251" xr:uid="{00000000-0005-0000-0000-000089140000}"/>
    <cellStyle name="Millares 2 5 2" xfId="5252" xr:uid="{00000000-0005-0000-0000-00008A140000}"/>
    <cellStyle name="Millares 2 5 2 2" xfId="5253" xr:uid="{00000000-0005-0000-0000-00008B140000}"/>
    <cellStyle name="Millares 2 5 3" xfId="5254" xr:uid="{00000000-0005-0000-0000-00008C140000}"/>
    <cellStyle name="Millares 2 6" xfId="5255" xr:uid="{00000000-0005-0000-0000-00008D140000}"/>
    <cellStyle name="Millares 2 6 2" xfId="5256" xr:uid="{00000000-0005-0000-0000-00008E140000}"/>
    <cellStyle name="Millares 2 6 2 2" xfId="5257" xr:uid="{00000000-0005-0000-0000-00008F140000}"/>
    <cellStyle name="Millares 2 6 3" xfId="5258" xr:uid="{00000000-0005-0000-0000-000090140000}"/>
    <cellStyle name="Millares 2 6 3 2" xfId="5259" xr:uid="{00000000-0005-0000-0000-000091140000}"/>
    <cellStyle name="Millares 2 6 4" xfId="5260" xr:uid="{00000000-0005-0000-0000-000092140000}"/>
    <cellStyle name="Millares 2 7" xfId="5261" xr:uid="{00000000-0005-0000-0000-000093140000}"/>
    <cellStyle name="Millares 2 7 2" xfId="5262" xr:uid="{00000000-0005-0000-0000-000094140000}"/>
    <cellStyle name="Millares 2 7 2 2" xfId="5263" xr:uid="{00000000-0005-0000-0000-000095140000}"/>
    <cellStyle name="Millares 2 7 3" xfId="5264" xr:uid="{00000000-0005-0000-0000-000096140000}"/>
    <cellStyle name="Millares 2 8" xfId="5265" xr:uid="{00000000-0005-0000-0000-000097140000}"/>
    <cellStyle name="Millares 2 8 2" xfId="5266" xr:uid="{00000000-0005-0000-0000-000098140000}"/>
    <cellStyle name="Millares 2 8 3" xfId="5267" xr:uid="{00000000-0005-0000-0000-000099140000}"/>
    <cellStyle name="Millares 2 9" xfId="5268" xr:uid="{00000000-0005-0000-0000-00009A140000}"/>
    <cellStyle name="Millares 20" xfId="5269" xr:uid="{00000000-0005-0000-0000-00009B140000}"/>
    <cellStyle name="Millares 20 2" xfId="5270" xr:uid="{00000000-0005-0000-0000-00009C140000}"/>
    <cellStyle name="Millares 21" xfId="5271" xr:uid="{00000000-0005-0000-0000-00009D140000}"/>
    <cellStyle name="Millares 21 2" xfId="5272" xr:uid="{00000000-0005-0000-0000-00009E140000}"/>
    <cellStyle name="Millares 22" xfId="5273" xr:uid="{00000000-0005-0000-0000-00009F140000}"/>
    <cellStyle name="Millares 22 2" xfId="5274" xr:uid="{00000000-0005-0000-0000-0000A0140000}"/>
    <cellStyle name="Millares 22 3" xfId="5275" xr:uid="{00000000-0005-0000-0000-0000A1140000}"/>
    <cellStyle name="Millares 23" xfId="5276" xr:uid="{00000000-0005-0000-0000-0000A2140000}"/>
    <cellStyle name="Millares 24" xfId="5277" xr:uid="{00000000-0005-0000-0000-0000A3140000}"/>
    <cellStyle name="Millares 24 2" xfId="5278" xr:uid="{00000000-0005-0000-0000-0000A4140000}"/>
    <cellStyle name="Millares 25" xfId="5279" xr:uid="{00000000-0005-0000-0000-0000A5140000}"/>
    <cellStyle name="Millares 25 2" xfId="5280" xr:uid="{00000000-0005-0000-0000-0000A6140000}"/>
    <cellStyle name="Millares 26" xfId="5281" xr:uid="{00000000-0005-0000-0000-0000A7140000}"/>
    <cellStyle name="Millares 26 2" xfId="5282" xr:uid="{00000000-0005-0000-0000-0000A8140000}"/>
    <cellStyle name="Millares 27" xfId="5283" xr:uid="{00000000-0005-0000-0000-0000A9140000}"/>
    <cellStyle name="Millares 27 2" xfId="5284" xr:uid="{00000000-0005-0000-0000-0000AA140000}"/>
    <cellStyle name="Millares 28" xfId="5285" xr:uid="{00000000-0005-0000-0000-0000AB140000}"/>
    <cellStyle name="Millares 28 2" xfId="5286" xr:uid="{00000000-0005-0000-0000-0000AC140000}"/>
    <cellStyle name="Millares 28 3" xfId="5287" xr:uid="{00000000-0005-0000-0000-0000AD140000}"/>
    <cellStyle name="Millares 29" xfId="5288" xr:uid="{00000000-0005-0000-0000-0000AE140000}"/>
    <cellStyle name="Millares 29 2" xfId="5289" xr:uid="{00000000-0005-0000-0000-0000AF140000}"/>
    <cellStyle name="Millares 3" xfId="5290" xr:uid="{00000000-0005-0000-0000-0000B0140000}"/>
    <cellStyle name="Millares 3 10" xfId="5291" xr:uid="{00000000-0005-0000-0000-0000B1140000}"/>
    <cellStyle name="Millares 3 11" xfId="5292" xr:uid="{00000000-0005-0000-0000-0000B2140000}"/>
    <cellStyle name="Millares 3 12" xfId="5293" xr:uid="{00000000-0005-0000-0000-0000B3140000}"/>
    <cellStyle name="Millares 3 13" xfId="5294" xr:uid="{00000000-0005-0000-0000-0000B4140000}"/>
    <cellStyle name="Millares 3 14" xfId="5295" xr:uid="{00000000-0005-0000-0000-0000B5140000}"/>
    <cellStyle name="Millares 3 15" xfId="5296" xr:uid="{00000000-0005-0000-0000-0000B6140000}"/>
    <cellStyle name="Millares 3 16" xfId="5297" xr:uid="{00000000-0005-0000-0000-0000B7140000}"/>
    <cellStyle name="Millares 3 17" xfId="5298" xr:uid="{00000000-0005-0000-0000-0000B8140000}"/>
    <cellStyle name="Millares 3 18" xfId="5299" xr:uid="{00000000-0005-0000-0000-0000B9140000}"/>
    <cellStyle name="Millares 3 19" xfId="5300" xr:uid="{00000000-0005-0000-0000-0000BA140000}"/>
    <cellStyle name="Millares 3 2" xfId="5301" xr:uid="{00000000-0005-0000-0000-0000BB140000}"/>
    <cellStyle name="Millares 3 2 2" xfId="5302" xr:uid="{00000000-0005-0000-0000-0000BC140000}"/>
    <cellStyle name="Millares 3 2 2 2" xfId="5303" xr:uid="{00000000-0005-0000-0000-0000BD140000}"/>
    <cellStyle name="Millares 3 2 2 3" xfId="5304" xr:uid="{00000000-0005-0000-0000-0000BE140000}"/>
    <cellStyle name="Millares 3 2 3" xfId="5305" xr:uid="{00000000-0005-0000-0000-0000BF140000}"/>
    <cellStyle name="Millares 3 2 4" xfId="5306" xr:uid="{00000000-0005-0000-0000-0000C0140000}"/>
    <cellStyle name="Millares 3 2 5" xfId="5307" xr:uid="{00000000-0005-0000-0000-0000C1140000}"/>
    <cellStyle name="Millares 3 2 6" xfId="5308" xr:uid="{00000000-0005-0000-0000-0000C2140000}"/>
    <cellStyle name="Millares 3 2 7" xfId="5309" xr:uid="{00000000-0005-0000-0000-0000C3140000}"/>
    <cellStyle name="Millares 3 2 8" xfId="5310" xr:uid="{00000000-0005-0000-0000-0000C4140000}"/>
    <cellStyle name="Millares 3 20" xfId="5311" xr:uid="{00000000-0005-0000-0000-0000C5140000}"/>
    <cellStyle name="Millares 3 21" xfId="5312" xr:uid="{00000000-0005-0000-0000-0000C6140000}"/>
    <cellStyle name="Millares 3 22" xfId="5313" xr:uid="{00000000-0005-0000-0000-0000C7140000}"/>
    <cellStyle name="Millares 3 23" xfId="5314" xr:uid="{00000000-0005-0000-0000-0000C8140000}"/>
    <cellStyle name="Millares 3 24" xfId="5315" xr:uid="{00000000-0005-0000-0000-0000C9140000}"/>
    <cellStyle name="Millares 3 25" xfId="5316" xr:uid="{00000000-0005-0000-0000-0000CA140000}"/>
    <cellStyle name="Millares 3 26" xfId="5317" xr:uid="{00000000-0005-0000-0000-0000CB140000}"/>
    <cellStyle name="Millares 3 27" xfId="5318" xr:uid="{00000000-0005-0000-0000-0000CC140000}"/>
    <cellStyle name="Millares 3 28" xfId="5319" xr:uid="{00000000-0005-0000-0000-0000CD140000}"/>
    <cellStyle name="Millares 3 29" xfId="5320" xr:uid="{00000000-0005-0000-0000-0000CE140000}"/>
    <cellStyle name="Millares 3 3" xfId="5321" xr:uid="{00000000-0005-0000-0000-0000CF140000}"/>
    <cellStyle name="Millares 3 3 2" xfId="5322" xr:uid="{00000000-0005-0000-0000-0000D0140000}"/>
    <cellStyle name="Millares 3 30" xfId="5323" xr:uid="{00000000-0005-0000-0000-0000D1140000}"/>
    <cellStyle name="Millares 3 31" xfId="5324" xr:uid="{00000000-0005-0000-0000-0000D2140000}"/>
    <cellStyle name="Millares 3 32" xfId="5325" xr:uid="{00000000-0005-0000-0000-0000D3140000}"/>
    <cellStyle name="Millares 3 33" xfId="5326" xr:uid="{00000000-0005-0000-0000-0000D4140000}"/>
    <cellStyle name="Millares 3 4" xfId="5327" xr:uid="{00000000-0005-0000-0000-0000D5140000}"/>
    <cellStyle name="Millares 3 4 2" xfId="5328" xr:uid="{00000000-0005-0000-0000-0000D6140000}"/>
    <cellStyle name="Millares 3 5" xfId="5329" xr:uid="{00000000-0005-0000-0000-0000D7140000}"/>
    <cellStyle name="Millares 3 5 2" xfId="5330" xr:uid="{00000000-0005-0000-0000-0000D8140000}"/>
    <cellStyle name="Millares 3 6" xfId="5331" xr:uid="{00000000-0005-0000-0000-0000D9140000}"/>
    <cellStyle name="Millares 3 6 2" xfId="5332" xr:uid="{00000000-0005-0000-0000-0000DA140000}"/>
    <cellStyle name="Millares 3 6 3" xfId="5333" xr:uid="{00000000-0005-0000-0000-0000DB140000}"/>
    <cellStyle name="Millares 3 7" xfId="5334" xr:uid="{00000000-0005-0000-0000-0000DC140000}"/>
    <cellStyle name="Millares 3 7 2" xfId="5335" xr:uid="{00000000-0005-0000-0000-0000DD140000}"/>
    <cellStyle name="Millares 3 7 3" xfId="5336" xr:uid="{00000000-0005-0000-0000-0000DE140000}"/>
    <cellStyle name="Millares 3 8" xfId="5337" xr:uid="{00000000-0005-0000-0000-0000DF140000}"/>
    <cellStyle name="Millares 3 8 2" xfId="5338" xr:uid="{00000000-0005-0000-0000-0000E0140000}"/>
    <cellStyle name="Millares 3 8 2 2" xfId="5339" xr:uid="{00000000-0005-0000-0000-0000E1140000}"/>
    <cellStyle name="Millares 3 8 3" xfId="5340" xr:uid="{00000000-0005-0000-0000-0000E2140000}"/>
    <cellStyle name="Millares 3 9" xfId="5341" xr:uid="{00000000-0005-0000-0000-0000E3140000}"/>
    <cellStyle name="Millares 3 9 2" xfId="5342" xr:uid="{00000000-0005-0000-0000-0000E4140000}"/>
    <cellStyle name="Millares 3 9 3" xfId="5343" xr:uid="{00000000-0005-0000-0000-0000E5140000}"/>
    <cellStyle name="Millares 3 9 4" xfId="5344" xr:uid="{00000000-0005-0000-0000-0000E6140000}"/>
    <cellStyle name="Millares 30" xfId="5345" xr:uid="{00000000-0005-0000-0000-0000E7140000}"/>
    <cellStyle name="Millares 30 2" xfId="5346" xr:uid="{00000000-0005-0000-0000-0000E8140000}"/>
    <cellStyle name="Millares 31" xfId="5347" xr:uid="{00000000-0005-0000-0000-0000E9140000}"/>
    <cellStyle name="Millares 31 2" xfId="5348" xr:uid="{00000000-0005-0000-0000-0000EA140000}"/>
    <cellStyle name="Millares 32" xfId="5349" xr:uid="{00000000-0005-0000-0000-0000EB140000}"/>
    <cellStyle name="Millares 32 2" xfId="5350" xr:uid="{00000000-0005-0000-0000-0000EC140000}"/>
    <cellStyle name="Millares 33" xfId="5351" xr:uid="{00000000-0005-0000-0000-0000ED140000}"/>
    <cellStyle name="Millares 34" xfId="5352" xr:uid="{00000000-0005-0000-0000-0000EE140000}"/>
    <cellStyle name="Millares 35" xfId="5353" xr:uid="{00000000-0005-0000-0000-0000EF140000}"/>
    <cellStyle name="Millares 36" xfId="5354" xr:uid="{00000000-0005-0000-0000-0000F0140000}"/>
    <cellStyle name="Millares 37" xfId="5355" xr:uid="{00000000-0005-0000-0000-0000F1140000}"/>
    <cellStyle name="Millares 38" xfId="5356" xr:uid="{00000000-0005-0000-0000-0000F2140000}"/>
    <cellStyle name="Millares 39" xfId="5357" xr:uid="{00000000-0005-0000-0000-0000F3140000}"/>
    <cellStyle name="Millares 4" xfId="5358" xr:uid="{00000000-0005-0000-0000-0000F4140000}"/>
    <cellStyle name="Millares 4 10" xfId="5359" xr:uid="{00000000-0005-0000-0000-0000F5140000}"/>
    <cellStyle name="Millares 4 11" xfId="5360" xr:uid="{00000000-0005-0000-0000-0000F6140000}"/>
    <cellStyle name="Millares 4 12" xfId="5361" xr:uid="{00000000-0005-0000-0000-0000F7140000}"/>
    <cellStyle name="Millares 4 13" xfId="5362" xr:uid="{00000000-0005-0000-0000-0000F8140000}"/>
    <cellStyle name="Millares 4 14" xfId="5363" xr:uid="{00000000-0005-0000-0000-0000F9140000}"/>
    <cellStyle name="Millares 4 15" xfId="5364" xr:uid="{00000000-0005-0000-0000-0000FA140000}"/>
    <cellStyle name="Millares 4 16" xfId="5365" xr:uid="{00000000-0005-0000-0000-0000FB140000}"/>
    <cellStyle name="Millares 4 17" xfId="5366" xr:uid="{00000000-0005-0000-0000-0000FC140000}"/>
    <cellStyle name="Millares 4 18" xfId="5367" xr:uid="{00000000-0005-0000-0000-0000FD140000}"/>
    <cellStyle name="Millares 4 19" xfId="5368" xr:uid="{00000000-0005-0000-0000-0000FE140000}"/>
    <cellStyle name="Millares 4 2" xfId="5369" xr:uid="{00000000-0005-0000-0000-0000FF140000}"/>
    <cellStyle name="Millares 4 2 2" xfId="5370" xr:uid="{00000000-0005-0000-0000-000000150000}"/>
    <cellStyle name="Millares 4 2 2 2" xfId="5371" xr:uid="{00000000-0005-0000-0000-000001150000}"/>
    <cellStyle name="Millares 4 2 3" xfId="5372" xr:uid="{00000000-0005-0000-0000-000002150000}"/>
    <cellStyle name="Millares 4 2 4" xfId="5373" xr:uid="{00000000-0005-0000-0000-000003150000}"/>
    <cellStyle name="Millares 4 2 5" xfId="5374" xr:uid="{00000000-0005-0000-0000-000004150000}"/>
    <cellStyle name="Millares 4 2 6" xfId="5375" xr:uid="{00000000-0005-0000-0000-000005150000}"/>
    <cellStyle name="Millares 4 2 7" xfId="5376" xr:uid="{00000000-0005-0000-0000-000006150000}"/>
    <cellStyle name="Millares 4 2 8" xfId="5377" xr:uid="{00000000-0005-0000-0000-000007150000}"/>
    <cellStyle name="Millares 4 20" xfId="5378" xr:uid="{00000000-0005-0000-0000-000008150000}"/>
    <cellStyle name="Millares 4 21" xfId="5379" xr:uid="{00000000-0005-0000-0000-000009150000}"/>
    <cellStyle name="Millares 4 22" xfId="5380" xr:uid="{00000000-0005-0000-0000-00000A150000}"/>
    <cellStyle name="Millares 4 23" xfId="5381" xr:uid="{00000000-0005-0000-0000-00000B150000}"/>
    <cellStyle name="Millares 4 24" xfId="5382" xr:uid="{00000000-0005-0000-0000-00000C150000}"/>
    <cellStyle name="Millares 4 25" xfId="5383" xr:uid="{00000000-0005-0000-0000-00000D150000}"/>
    <cellStyle name="Millares 4 26" xfId="5384" xr:uid="{00000000-0005-0000-0000-00000E150000}"/>
    <cellStyle name="Millares 4 27" xfId="5385" xr:uid="{00000000-0005-0000-0000-00000F150000}"/>
    <cellStyle name="Millares 4 28" xfId="5386" xr:uid="{00000000-0005-0000-0000-000010150000}"/>
    <cellStyle name="Millares 4 29" xfId="5387" xr:uid="{00000000-0005-0000-0000-000011150000}"/>
    <cellStyle name="Millares 4 3" xfId="5388" xr:uid="{00000000-0005-0000-0000-000012150000}"/>
    <cellStyle name="Millares 4 4" xfId="5389" xr:uid="{00000000-0005-0000-0000-000013150000}"/>
    <cellStyle name="Millares 4 4 2" xfId="5390" xr:uid="{00000000-0005-0000-0000-000014150000}"/>
    <cellStyle name="Millares 4 4 2 2" xfId="5391" xr:uid="{00000000-0005-0000-0000-000015150000}"/>
    <cellStyle name="Millares 4 5" xfId="5392" xr:uid="{00000000-0005-0000-0000-000016150000}"/>
    <cellStyle name="Millares 4 5 2" xfId="5393" xr:uid="{00000000-0005-0000-0000-000017150000}"/>
    <cellStyle name="Millares 4 5 3" xfId="5394" xr:uid="{00000000-0005-0000-0000-000018150000}"/>
    <cellStyle name="Millares 4 6" xfId="5395" xr:uid="{00000000-0005-0000-0000-000019150000}"/>
    <cellStyle name="Millares 4 6 2" xfId="5396" xr:uid="{00000000-0005-0000-0000-00001A150000}"/>
    <cellStyle name="Millares 4 6 3" xfId="5397" xr:uid="{00000000-0005-0000-0000-00001B150000}"/>
    <cellStyle name="Millares 4 7" xfId="5398" xr:uid="{00000000-0005-0000-0000-00001C150000}"/>
    <cellStyle name="Millares 4 7 2" xfId="5399" xr:uid="{00000000-0005-0000-0000-00001D150000}"/>
    <cellStyle name="Millares 4 8" xfId="5400" xr:uid="{00000000-0005-0000-0000-00001E150000}"/>
    <cellStyle name="Millares 4 9" xfId="5401" xr:uid="{00000000-0005-0000-0000-00001F150000}"/>
    <cellStyle name="Millares 40" xfId="5402" xr:uid="{00000000-0005-0000-0000-000020150000}"/>
    <cellStyle name="Millares 41" xfId="5403" xr:uid="{00000000-0005-0000-0000-000021150000}"/>
    <cellStyle name="Millares 42" xfId="5404" xr:uid="{00000000-0005-0000-0000-000022150000}"/>
    <cellStyle name="Millares 43" xfId="5405" xr:uid="{00000000-0005-0000-0000-000023150000}"/>
    <cellStyle name="Millares 44" xfId="5406" xr:uid="{00000000-0005-0000-0000-000024150000}"/>
    <cellStyle name="Millares 45" xfId="5407" xr:uid="{00000000-0005-0000-0000-000025150000}"/>
    <cellStyle name="Millares 46" xfId="5408" xr:uid="{00000000-0005-0000-0000-000026150000}"/>
    <cellStyle name="Millares 47" xfId="5409" xr:uid="{00000000-0005-0000-0000-000027150000}"/>
    <cellStyle name="Millares 48" xfId="5410" xr:uid="{00000000-0005-0000-0000-000028150000}"/>
    <cellStyle name="Millares 5" xfId="5411" xr:uid="{00000000-0005-0000-0000-000029150000}"/>
    <cellStyle name="Millares 5 10" xfId="5412" xr:uid="{00000000-0005-0000-0000-00002A150000}"/>
    <cellStyle name="Millares 5 10 2" xfId="5413" xr:uid="{00000000-0005-0000-0000-00002B150000}"/>
    <cellStyle name="Millares 5 11" xfId="5414" xr:uid="{00000000-0005-0000-0000-00002C150000}"/>
    <cellStyle name="Millares 5 11 2" xfId="5415" xr:uid="{00000000-0005-0000-0000-00002D150000}"/>
    <cellStyle name="Millares 5 12" xfId="5416" xr:uid="{00000000-0005-0000-0000-00002E150000}"/>
    <cellStyle name="Millares 5 12 2" xfId="5417" xr:uid="{00000000-0005-0000-0000-00002F150000}"/>
    <cellStyle name="Millares 5 13" xfId="5418" xr:uid="{00000000-0005-0000-0000-000030150000}"/>
    <cellStyle name="Millares 5 13 2" xfId="5419" xr:uid="{00000000-0005-0000-0000-000031150000}"/>
    <cellStyle name="Millares 5 13 3" xfId="5420" xr:uid="{00000000-0005-0000-0000-000032150000}"/>
    <cellStyle name="Millares 5 14" xfId="5421" xr:uid="{00000000-0005-0000-0000-000033150000}"/>
    <cellStyle name="Millares 5 14 2" xfId="5422" xr:uid="{00000000-0005-0000-0000-000034150000}"/>
    <cellStyle name="Millares 5 14 3" xfId="5423" xr:uid="{00000000-0005-0000-0000-000035150000}"/>
    <cellStyle name="Millares 5 15" xfId="5424" xr:uid="{00000000-0005-0000-0000-000036150000}"/>
    <cellStyle name="Millares 5 16" xfId="5425" xr:uid="{00000000-0005-0000-0000-000037150000}"/>
    <cellStyle name="Millares 5 17" xfId="5426" xr:uid="{00000000-0005-0000-0000-000038150000}"/>
    <cellStyle name="Millares 5 18" xfId="5427" xr:uid="{00000000-0005-0000-0000-000039150000}"/>
    <cellStyle name="Millares 5 19" xfId="5428" xr:uid="{00000000-0005-0000-0000-00003A150000}"/>
    <cellStyle name="Millares 5 2" xfId="5429" xr:uid="{00000000-0005-0000-0000-00003B150000}"/>
    <cellStyle name="Millares 5 2 10" xfId="5430" xr:uid="{00000000-0005-0000-0000-00003C150000}"/>
    <cellStyle name="Millares 5 2 11" xfId="5431" xr:uid="{00000000-0005-0000-0000-00003D150000}"/>
    <cellStyle name="Millares 5 2 12" xfId="5432" xr:uid="{00000000-0005-0000-0000-00003E150000}"/>
    <cellStyle name="Millares 5 2 13" xfId="5433" xr:uid="{00000000-0005-0000-0000-00003F150000}"/>
    <cellStyle name="Millares 5 2 14" xfId="5434" xr:uid="{00000000-0005-0000-0000-000040150000}"/>
    <cellStyle name="Millares 5 2 15" xfId="5435" xr:uid="{00000000-0005-0000-0000-000041150000}"/>
    <cellStyle name="Millares 5 2 16" xfId="5436" xr:uid="{00000000-0005-0000-0000-000042150000}"/>
    <cellStyle name="Millares 5 2 17" xfId="5437" xr:uid="{00000000-0005-0000-0000-000043150000}"/>
    <cellStyle name="Millares 5 2 18" xfId="5438" xr:uid="{00000000-0005-0000-0000-000044150000}"/>
    <cellStyle name="Millares 5 2 19" xfId="5439" xr:uid="{00000000-0005-0000-0000-000045150000}"/>
    <cellStyle name="Millares 5 2 2" xfId="5440" xr:uid="{00000000-0005-0000-0000-000046150000}"/>
    <cellStyle name="Millares 5 2 2 10" xfId="5441" xr:uid="{00000000-0005-0000-0000-000047150000}"/>
    <cellStyle name="Millares 5 2 2 11" xfId="5442" xr:uid="{00000000-0005-0000-0000-000048150000}"/>
    <cellStyle name="Millares 5 2 2 12" xfId="5443" xr:uid="{00000000-0005-0000-0000-000049150000}"/>
    <cellStyle name="Millares 5 2 2 13" xfId="5444" xr:uid="{00000000-0005-0000-0000-00004A150000}"/>
    <cellStyle name="Millares 5 2 2 14" xfId="5445" xr:uid="{00000000-0005-0000-0000-00004B150000}"/>
    <cellStyle name="Millares 5 2 2 15" xfId="5446" xr:uid="{00000000-0005-0000-0000-00004C150000}"/>
    <cellStyle name="Millares 5 2 2 16" xfId="5447" xr:uid="{00000000-0005-0000-0000-00004D150000}"/>
    <cellStyle name="Millares 5 2 2 17" xfId="5448" xr:uid="{00000000-0005-0000-0000-00004E150000}"/>
    <cellStyle name="Millares 5 2 2 18" xfId="5449" xr:uid="{00000000-0005-0000-0000-00004F150000}"/>
    <cellStyle name="Millares 5 2 2 19" xfId="5450" xr:uid="{00000000-0005-0000-0000-000050150000}"/>
    <cellStyle name="Millares 5 2 2 2" xfId="5451" xr:uid="{00000000-0005-0000-0000-000051150000}"/>
    <cellStyle name="Millares 5 2 2 2 2" xfId="5452" xr:uid="{00000000-0005-0000-0000-000052150000}"/>
    <cellStyle name="Millares 5 2 2 2 3" xfId="5453" xr:uid="{00000000-0005-0000-0000-000053150000}"/>
    <cellStyle name="Millares 5 2 2 2 4" xfId="5454" xr:uid="{00000000-0005-0000-0000-000054150000}"/>
    <cellStyle name="Millares 5 2 2 20" xfId="5455" xr:uid="{00000000-0005-0000-0000-000055150000}"/>
    <cellStyle name="Millares 5 2 2 21" xfId="5456" xr:uid="{00000000-0005-0000-0000-000056150000}"/>
    <cellStyle name="Millares 5 2 2 22" xfId="5457" xr:uid="{00000000-0005-0000-0000-000057150000}"/>
    <cellStyle name="Millares 5 2 2 23" xfId="5458" xr:uid="{00000000-0005-0000-0000-000058150000}"/>
    <cellStyle name="Millares 5 2 2 24" xfId="5459" xr:uid="{00000000-0005-0000-0000-000059150000}"/>
    <cellStyle name="Millares 5 2 2 3" xfId="5460" xr:uid="{00000000-0005-0000-0000-00005A150000}"/>
    <cellStyle name="Millares 5 2 2 4" xfId="5461" xr:uid="{00000000-0005-0000-0000-00005B150000}"/>
    <cellStyle name="Millares 5 2 2 5" xfId="5462" xr:uid="{00000000-0005-0000-0000-00005C150000}"/>
    <cellStyle name="Millares 5 2 2 6" xfId="5463" xr:uid="{00000000-0005-0000-0000-00005D150000}"/>
    <cellStyle name="Millares 5 2 2 7" xfId="5464" xr:uid="{00000000-0005-0000-0000-00005E150000}"/>
    <cellStyle name="Millares 5 2 2 7 2" xfId="5465" xr:uid="{00000000-0005-0000-0000-00005F150000}"/>
    <cellStyle name="Millares 5 2 2 7 3" xfId="5466" xr:uid="{00000000-0005-0000-0000-000060150000}"/>
    <cellStyle name="Millares 5 2 2 8" xfId="5467" xr:uid="{00000000-0005-0000-0000-000061150000}"/>
    <cellStyle name="Millares 5 2 2 9" xfId="5468" xr:uid="{00000000-0005-0000-0000-000062150000}"/>
    <cellStyle name="Millares 5 2 20" xfId="5469" xr:uid="{00000000-0005-0000-0000-000063150000}"/>
    <cellStyle name="Millares 5 2 21" xfId="5470" xr:uid="{00000000-0005-0000-0000-000064150000}"/>
    <cellStyle name="Millares 5 2 22" xfId="5471" xr:uid="{00000000-0005-0000-0000-000065150000}"/>
    <cellStyle name="Millares 5 2 23" xfId="5472" xr:uid="{00000000-0005-0000-0000-000066150000}"/>
    <cellStyle name="Millares 5 2 24" xfId="5473" xr:uid="{00000000-0005-0000-0000-000067150000}"/>
    <cellStyle name="Millares 5 2 3" xfId="5474" xr:uid="{00000000-0005-0000-0000-000068150000}"/>
    <cellStyle name="Millares 5 2 3 2" xfId="5475" xr:uid="{00000000-0005-0000-0000-000069150000}"/>
    <cellStyle name="Millares 5 2 3 3" xfId="5476" xr:uid="{00000000-0005-0000-0000-00006A150000}"/>
    <cellStyle name="Millares 5 2 4" xfId="5477" xr:uid="{00000000-0005-0000-0000-00006B150000}"/>
    <cellStyle name="Millares 5 2 4 2" xfId="5478" xr:uid="{00000000-0005-0000-0000-00006C150000}"/>
    <cellStyle name="Millares 5 2 4 3" xfId="5479" xr:uid="{00000000-0005-0000-0000-00006D150000}"/>
    <cellStyle name="Millares 5 2 5" xfId="5480" xr:uid="{00000000-0005-0000-0000-00006E150000}"/>
    <cellStyle name="Millares 5 2 5 2" xfId="5481" xr:uid="{00000000-0005-0000-0000-00006F150000}"/>
    <cellStyle name="Millares 5 2 5 3" xfId="5482" xr:uid="{00000000-0005-0000-0000-000070150000}"/>
    <cellStyle name="Millares 5 2 6" xfId="5483" xr:uid="{00000000-0005-0000-0000-000071150000}"/>
    <cellStyle name="Millares 5 2 6 2" xfId="5484" xr:uid="{00000000-0005-0000-0000-000072150000}"/>
    <cellStyle name="Millares 5 2 6 3" xfId="5485" xr:uid="{00000000-0005-0000-0000-000073150000}"/>
    <cellStyle name="Millares 5 2 7" xfId="5486" xr:uid="{00000000-0005-0000-0000-000074150000}"/>
    <cellStyle name="Millares 5 2 7 2" xfId="5487" xr:uid="{00000000-0005-0000-0000-000075150000}"/>
    <cellStyle name="Millares 5 2 7 3" xfId="5488" xr:uid="{00000000-0005-0000-0000-000076150000}"/>
    <cellStyle name="Millares 5 2 8" xfId="5489" xr:uid="{00000000-0005-0000-0000-000077150000}"/>
    <cellStyle name="Millares 5 2 9" xfId="5490" xr:uid="{00000000-0005-0000-0000-000078150000}"/>
    <cellStyle name="Millares 5 20" xfId="5491" xr:uid="{00000000-0005-0000-0000-000079150000}"/>
    <cellStyle name="Millares 5 21" xfId="5492" xr:uid="{00000000-0005-0000-0000-00007A150000}"/>
    <cellStyle name="Millares 5 22" xfId="5493" xr:uid="{00000000-0005-0000-0000-00007B150000}"/>
    <cellStyle name="Millares 5 23" xfId="5494" xr:uid="{00000000-0005-0000-0000-00007C150000}"/>
    <cellStyle name="Millares 5 24" xfId="5495" xr:uid="{00000000-0005-0000-0000-00007D150000}"/>
    <cellStyle name="Millares 5 25" xfId="5496" xr:uid="{00000000-0005-0000-0000-00007E150000}"/>
    <cellStyle name="Millares 5 26" xfId="5497" xr:uid="{00000000-0005-0000-0000-00007F150000}"/>
    <cellStyle name="Millares 5 27" xfId="5498" xr:uid="{00000000-0005-0000-0000-000080150000}"/>
    <cellStyle name="Millares 5 28" xfId="5499" xr:uid="{00000000-0005-0000-0000-000081150000}"/>
    <cellStyle name="Millares 5 29" xfId="5500" xr:uid="{00000000-0005-0000-0000-000082150000}"/>
    <cellStyle name="Millares 5 3" xfId="5501" xr:uid="{00000000-0005-0000-0000-000083150000}"/>
    <cellStyle name="Millares 5 3 10" xfId="5502" xr:uid="{00000000-0005-0000-0000-000084150000}"/>
    <cellStyle name="Millares 5 3 11" xfId="5503" xr:uid="{00000000-0005-0000-0000-000085150000}"/>
    <cellStyle name="Millares 5 3 12" xfId="5504" xr:uid="{00000000-0005-0000-0000-000086150000}"/>
    <cellStyle name="Millares 5 3 13" xfId="5505" xr:uid="{00000000-0005-0000-0000-000087150000}"/>
    <cellStyle name="Millares 5 3 14" xfId="5506" xr:uid="{00000000-0005-0000-0000-000088150000}"/>
    <cellStyle name="Millares 5 3 15" xfId="5507" xr:uid="{00000000-0005-0000-0000-000089150000}"/>
    <cellStyle name="Millares 5 3 16" xfId="5508" xr:uid="{00000000-0005-0000-0000-00008A150000}"/>
    <cellStyle name="Millares 5 3 17" xfId="5509" xr:uid="{00000000-0005-0000-0000-00008B150000}"/>
    <cellStyle name="Millares 5 3 18" xfId="5510" xr:uid="{00000000-0005-0000-0000-00008C150000}"/>
    <cellStyle name="Millares 5 3 19" xfId="5511" xr:uid="{00000000-0005-0000-0000-00008D150000}"/>
    <cellStyle name="Millares 5 3 2" xfId="5512" xr:uid="{00000000-0005-0000-0000-00008E150000}"/>
    <cellStyle name="Millares 5 3 2 2" xfId="5513" xr:uid="{00000000-0005-0000-0000-00008F150000}"/>
    <cellStyle name="Millares 5 3 2 3" xfId="5514" xr:uid="{00000000-0005-0000-0000-000090150000}"/>
    <cellStyle name="Millares 5 3 20" xfId="5515" xr:uid="{00000000-0005-0000-0000-000091150000}"/>
    <cellStyle name="Millares 5 3 21" xfId="5516" xr:uid="{00000000-0005-0000-0000-000092150000}"/>
    <cellStyle name="Millares 5 3 22" xfId="5517" xr:uid="{00000000-0005-0000-0000-000093150000}"/>
    <cellStyle name="Millares 5 3 23" xfId="5518" xr:uid="{00000000-0005-0000-0000-000094150000}"/>
    <cellStyle name="Millares 5 3 24" xfId="5519" xr:uid="{00000000-0005-0000-0000-000095150000}"/>
    <cellStyle name="Millares 5 3 3" xfId="5520" xr:uid="{00000000-0005-0000-0000-000096150000}"/>
    <cellStyle name="Millares 5 3 4" xfId="5521" xr:uid="{00000000-0005-0000-0000-000097150000}"/>
    <cellStyle name="Millares 5 3 5" xfId="5522" xr:uid="{00000000-0005-0000-0000-000098150000}"/>
    <cellStyle name="Millares 5 3 6" xfId="5523" xr:uid="{00000000-0005-0000-0000-000099150000}"/>
    <cellStyle name="Millares 5 3 7" xfId="5524" xr:uid="{00000000-0005-0000-0000-00009A150000}"/>
    <cellStyle name="Millares 5 3 8" xfId="5525" xr:uid="{00000000-0005-0000-0000-00009B150000}"/>
    <cellStyle name="Millares 5 3 9" xfId="5526" xr:uid="{00000000-0005-0000-0000-00009C150000}"/>
    <cellStyle name="Millares 5 30" xfId="5527" xr:uid="{00000000-0005-0000-0000-00009D150000}"/>
    <cellStyle name="Millares 5 31" xfId="5528" xr:uid="{00000000-0005-0000-0000-00009E150000}"/>
    <cellStyle name="Millares 5 4" xfId="5529" xr:uid="{00000000-0005-0000-0000-00009F150000}"/>
    <cellStyle name="Millares 5 4 2" xfId="5530" xr:uid="{00000000-0005-0000-0000-0000A0150000}"/>
    <cellStyle name="Millares 5 4 3" xfId="5531" xr:uid="{00000000-0005-0000-0000-0000A1150000}"/>
    <cellStyle name="Millares 5 4 4" xfId="5532" xr:uid="{00000000-0005-0000-0000-0000A2150000}"/>
    <cellStyle name="Millares 5 4 5" xfId="5533" xr:uid="{00000000-0005-0000-0000-0000A3150000}"/>
    <cellStyle name="Millares 5 4 6" xfId="5534" xr:uid="{00000000-0005-0000-0000-0000A4150000}"/>
    <cellStyle name="Millares 5 4 7" xfId="5535" xr:uid="{00000000-0005-0000-0000-0000A5150000}"/>
    <cellStyle name="Millares 5 5" xfId="5536" xr:uid="{00000000-0005-0000-0000-0000A6150000}"/>
    <cellStyle name="Millares 5 5 2" xfId="5537" xr:uid="{00000000-0005-0000-0000-0000A7150000}"/>
    <cellStyle name="Millares 5 5 3" xfId="5538" xr:uid="{00000000-0005-0000-0000-0000A8150000}"/>
    <cellStyle name="Millares 5 5 4" xfId="5539" xr:uid="{00000000-0005-0000-0000-0000A9150000}"/>
    <cellStyle name="Millares 5 5 5" xfId="5540" xr:uid="{00000000-0005-0000-0000-0000AA150000}"/>
    <cellStyle name="Millares 5 5 6" xfId="5541" xr:uid="{00000000-0005-0000-0000-0000AB150000}"/>
    <cellStyle name="Millares 5 5 7" xfId="5542" xr:uid="{00000000-0005-0000-0000-0000AC150000}"/>
    <cellStyle name="Millares 5 6" xfId="5543" xr:uid="{00000000-0005-0000-0000-0000AD150000}"/>
    <cellStyle name="Millares 5 6 10" xfId="5544" xr:uid="{00000000-0005-0000-0000-0000AE150000}"/>
    <cellStyle name="Millares 5 6 11" xfId="5545" xr:uid="{00000000-0005-0000-0000-0000AF150000}"/>
    <cellStyle name="Millares 5 6 12" xfId="5546" xr:uid="{00000000-0005-0000-0000-0000B0150000}"/>
    <cellStyle name="Millares 5 6 13" xfId="5547" xr:uid="{00000000-0005-0000-0000-0000B1150000}"/>
    <cellStyle name="Millares 5 6 14" xfId="5548" xr:uid="{00000000-0005-0000-0000-0000B2150000}"/>
    <cellStyle name="Millares 5 6 15" xfId="5549" xr:uid="{00000000-0005-0000-0000-0000B3150000}"/>
    <cellStyle name="Millares 5 6 16" xfId="5550" xr:uid="{00000000-0005-0000-0000-0000B4150000}"/>
    <cellStyle name="Millares 5 6 17" xfId="5551" xr:uid="{00000000-0005-0000-0000-0000B5150000}"/>
    <cellStyle name="Millares 5 6 18" xfId="5552" xr:uid="{00000000-0005-0000-0000-0000B6150000}"/>
    <cellStyle name="Millares 5 6 19" xfId="5553" xr:uid="{00000000-0005-0000-0000-0000B7150000}"/>
    <cellStyle name="Millares 5 6 2" xfId="5554" xr:uid="{00000000-0005-0000-0000-0000B8150000}"/>
    <cellStyle name="Millares 5 6 20" xfId="5555" xr:uid="{00000000-0005-0000-0000-0000B9150000}"/>
    <cellStyle name="Millares 5 6 21" xfId="5556" xr:uid="{00000000-0005-0000-0000-0000BA150000}"/>
    <cellStyle name="Millares 5 6 22" xfId="5557" xr:uid="{00000000-0005-0000-0000-0000BB150000}"/>
    <cellStyle name="Millares 5 6 23" xfId="5558" xr:uid="{00000000-0005-0000-0000-0000BC150000}"/>
    <cellStyle name="Millares 5 6 24" xfId="5559" xr:uid="{00000000-0005-0000-0000-0000BD150000}"/>
    <cellStyle name="Millares 5 6 3" xfId="5560" xr:uid="{00000000-0005-0000-0000-0000BE150000}"/>
    <cellStyle name="Millares 5 6 4" xfId="5561" xr:uid="{00000000-0005-0000-0000-0000BF150000}"/>
    <cellStyle name="Millares 5 6 5" xfId="5562" xr:uid="{00000000-0005-0000-0000-0000C0150000}"/>
    <cellStyle name="Millares 5 6 6" xfId="5563" xr:uid="{00000000-0005-0000-0000-0000C1150000}"/>
    <cellStyle name="Millares 5 6 7" xfId="5564" xr:uid="{00000000-0005-0000-0000-0000C2150000}"/>
    <cellStyle name="Millares 5 6 8" xfId="5565" xr:uid="{00000000-0005-0000-0000-0000C3150000}"/>
    <cellStyle name="Millares 5 6 9" xfId="5566" xr:uid="{00000000-0005-0000-0000-0000C4150000}"/>
    <cellStyle name="Millares 5 7" xfId="5567" xr:uid="{00000000-0005-0000-0000-0000C5150000}"/>
    <cellStyle name="Millares 5 7 2" xfId="5568" xr:uid="{00000000-0005-0000-0000-0000C6150000}"/>
    <cellStyle name="Millares 5 7 3" xfId="5569" xr:uid="{00000000-0005-0000-0000-0000C7150000}"/>
    <cellStyle name="Millares 5 7 4" xfId="5570" xr:uid="{00000000-0005-0000-0000-0000C8150000}"/>
    <cellStyle name="Millares 5 7 5" xfId="5571" xr:uid="{00000000-0005-0000-0000-0000C9150000}"/>
    <cellStyle name="Millares 5 7 6" xfId="5572" xr:uid="{00000000-0005-0000-0000-0000CA150000}"/>
    <cellStyle name="Millares 5 7 7" xfId="5573" xr:uid="{00000000-0005-0000-0000-0000CB150000}"/>
    <cellStyle name="Millares 5 8" xfId="5574" xr:uid="{00000000-0005-0000-0000-0000CC150000}"/>
    <cellStyle name="Millares 5 8 2" xfId="5575" xr:uid="{00000000-0005-0000-0000-0000CD150000}"/>
    <cellStyle name="Millares 5 8 2 2" xfId="5576" xr:uid="{00000000-0005-0000-0000-0000CE150000}"/>
    <cellStyle name="Millares 5 8 2 3" xfId="5577" xr:uid="{00000000-0005-0000-0000-0000CF150000}"/>
    <cellStyle name="Millares 5 8 3" xfId="5578" xr:uid="{00000000-0005-0000-0000-0000D0150000}"/>
    <cellStyle name="Millares 5 8 3 2" xfId="5579" xr:uid="{00000000-0005-0000-0000-0000D1150000}"/>
    <cellStyle name="Millares 5 8 4" xfId="5580" xr:uid="{00000000-0005-0000-0000-0000D2150000}"/>
    <cellStyle name="Millares 5 8 5" xfId="5581" xr:uid="{00000000-0005-0000-0000-0000D3150000}"/>
    <cellStyle name="Millares 5 8 6" xfId="5582" xr:uid="{00000000-0005-0000-0000-0000D4150000}"/>
    <cellStyle name="Millares 5 9" xfId="5583" xr:uid="{00000000-0005-0000-0000-0000D5150000}"/>
    <cellStyle name="Millares 5 9 2" xfId="5584" xr:uid="{00000000-0005-0000-0000-0000D6150000}"/>
    <cellStyle name="Millares 5 9 3" xfId="5585" xr:uid="{00000000-0005-0000-0000-0000D7150000}"/>
    <cellStyle name="Millares 6" xfId="5586" xr:uid="{00000000-0005-0000-0000-0000D8150000}"/>
    <cellStyle name="Millares 6 2" xfId="5587" xr:uid="{00000000-0005-0000-0000-0000D9150000}"/>
    <cellStyle name="Millares 6 2 2" xfId="5588" xr:uid="{00000000-0005-0000-0000-0000DA150000}"/>
    <cellStyle name="Millares 6 2 3" xfId="5589" xr:uid="{00000000-0005-0000-0000-0000DB150000}"/>
    <cellStyle name="Millares 6 3" xfId="5590" xr:uid="{00000000-0005-0000-0000-0000DC150000}"/>
    <cellStyle name="Millares 6 4" xfId="5591" xr:uid="{00000000-0005-0000-0000-0000DD150000}"/>
    <cellStyle name="Millares 6 5" xfId="5592" xr:uid="{00000000-0005-0000-0000-0000DE150000}"/>
    <cellStyle name="Millares 7" xfId="5593" xr:uid="{00000000-0005-0000-0000-0000DF150000}"/>
    <cellStyle name="Millares 7 2" xfId="5594" xr:uid="{00000000-0005-0000-0000-0000E0150000}"/>
    <cellStyle name="Millares 7 2 2" xfId="5595" xr:uid="{00000000-0005-0000-0000-0000E1150000}"/>
    <cellStyle name="Millares 7 2 3" xfId="5596" xr:uid="{00000000-0005-0000-0000-0000E2150000}"/>
    <cellStyle name="Millares 7 3" xfId="5597" xr:uid="{00000000-0005-0000-0000-0000E3150000}"/>
    <cellStyle name="Millares 7 3 2" xfId="5598" xr:uid="{00000000-0005-0000-0000-0000E4150000}"/>
    <cellStyle name="Millares 7 3 3" xfId="5599" xr:uid="{00000000-0005-0000-0000-0000E5150000}"/>
    <cellStyle name="Millares 7 3 4" xfId="5600" xr:uid="{00000000-0005-0000-0000-0000E6150000}"/>
    <cellStyle name="Millares 7 3 5" xfId="5601" xr:uid="{00000000-0005-0000-0000-0000E7150000}"/>
    <cellStyle name="Millares 7 4" xfId="5602" xr:uid="{00000000-0005-0000-0000-0000E8150000}"/>
    <cellStyle name="Millares 7 5" xfId="5603" xr:uid="{00000000-0005-0000-0000-0000E9150000}"/>
    <cellStyle name="Millares 7 6" xfId="5604" xr:uid="{00000000-0005-0000-0000-0000EA150000}"/>
    <cellStyle name="Millares 7 7" xfId="5605" xr:uid="{00000000-0005-0000-0000-0000EB150000}"/>
    <cellStyle name="Millares 8" xfId="5606" xr:uid="{00000000-0005-0000-0000-0000EC150000}"/>
    <cellStyle name="Millares 8 2" xfId="5607" xr:uid="{00000000-0005-0000-0000-0000ED150000}"/>
    <cellStyle name="Millares 8 2 2" xfId="5608" xr:uid="{00000000-0005-0000-0000-0000EE150000}"/>
    <cellStyle name="Millares 8 2 3" xfId="5609" xr:uid="{00000000-0005-0000-0000-0000EF150000}"/>
    <cellStyle name="Millares 8 2 3 2" xfId="5610" xr:uid="{00000000-0005-0000-0000-0000F0150000}"/>
    <cellStyle name="Millares 8 2 4" xfId="5611" xr:uid="{00000000-0005-0000-0000-0000F1150000}"/>
    <cellStyle name="Millares 8 3" xfId="5612" xr:uid="{00000000-0005-0000-0000-0000F2150000}"/>
    <cellStyle name="Millares 8 3 2" xfId="5613" xr:uid="{00000000-0005-0000-0000-0000F3150000}"/>
    <cellStyle name="Millares 8 4" xfId="5614" xr:uid="{00000000-0005-0000-0000-0000F4150000}"/>
    <cellStyle name="Millares 8 5" xfId="5615" xr:uid="{00000000-0005-0000-0000-0000F5150000}"/>
    <cellStyle name="Millares 8 6" xfId="5616" xr:uid="{00000000-0005-0000-0000-0000F6150000}"/>
    <cellStyle name="Millares 9" xfId="5617" xr:uid="{00000000-0005-0000-0000-0000F7150000}"/>
    <cellStyle name="Millares 9 2" xfId="5618" xr:uid="{00000000-0005-0000-0000-0000F8150000}"/>
    <cellStyle name="Millares 9 2 2" xfId="5619" xr:uid="{00000000-0005-0000-0000-0000F9150000}"/>
    <cellStyle name="Millares 9 2 2 2" xfId="5620" xr:uid="{00000000-0005-0000-0000-0000FA150000}"/>
    <cellStyle name="Millares 9 2 2 3" xfId="5621" xr:uid="{00000000-0005-0000-0000-0000FB150000}"/>
    <cellStyle name="Millares 9 2 2 4" xfId="5622" xr:uid="{00000000-0005-0000-0000-0000FC150000}"/>
    <cellStyle name="Millares 9 2 3" xfId="5623" xr:uid="{00000000-0005-0000-0000-0000FD150000}"/>
    <cellStyle name="Millares 9 2 3 2" xfId="5624" xr:uid="{00000000-0005-0000-0000-0000FE150000}"/>
    <cellStyle name="Millares 9 2 4" xfId="5625" xr:uid="{00000000-0005-0000-0000-0000FF150000}"/>
    <cellStyle name="Millares 9 2 5" xfId="5626" xr:uid="{00000000-0005-0000-0000-000000160000}"/>
    <cellStyle name="Millares 9 3" xfId="5627" xr:uid="{00000000-0005-0000-0000-000001160000}"/>
    <cellStyle name="Millares 9 3 2" xfId="5628" xr:uid="{00000000-0005-0000-0000-000002160000}"/>
    <cellStyle name="Millares 9 3 3" xfId="5629" xr:uid="{00000000-0005-0000-0000-000003160000}"/>
    <cellStyle name="Millares 9 3 4" xfId="5630" xr:uid="{00000000-0005-0000-0000-000004160000}"/>
    <cellStyle name="Millares 9 3 5" xfId="5631" xr:uid="{00000000-0005-0000-0000-000005160000}"/>
    <cellStyle name="Millares 9 4" xfId="5632" xr:uid="{00000000-0005-0000-0000-000006160000}"/>
    <cellStyle name="Millares 9 5" xfId="5633" xr:uid="{00000000-0005-0000-0000-000007160000}"/>
    <cellStyle name="Millares 9 6" xfId="5634" xr:uid="{00000000-0005-0000-0000-000008160000}"/>
    <cellStyle name="Millares 9 7" xfId="5635" xr:uid="{00000000-0005-0000-0000-000009160000}"/>
    <cellStyle name="Milliers [0]_Basis" xfId="5636" xr:uid="{00000000-0005-0000-0000-00000A160000}"/>
    <cellStyle name="Milliers_Basis" xfId="5637" xr:uid="{00000000-0005-0000-0000-00000B160000}"/>
    <cellStyle name="Millions" xfId="5638" xr:uid="{00000000-0005-0000-0000-00000C160000}"/>
    <cellStyle name="Modelling References" xfId="5639" xr:uid="{00000000-0005-0000-0000-00000D160000}"/>
    <cellStyle name="Moeda [0]_AÇO" xfId="5640" xr:uid="{00000000-0005-0000-0000-00000E160000}"/>
    <cellStyle name="Moeda 2" xfId="5641" xr:uid="{00000000-0005-0000-0000-00000F160000}"/>
    <cellStyle name="Moeda 2 2" xfId="5642" xr:uid="{00000000-0005-0000-0000-000010160000}"/>
    <cellStyle name="Moeda 2 3" xfId="5643" xr:uid="{00000000-0005-0000-0000-000011160000}"/>
    <cellStyle name="Moeda 3" xfId="5644" xr:uid="{00000000-0005-0000-0000-000012160000}"/>
    <cellStyle name="Moeda 4" xfId="5645" xr:uid="{00000000-0005-0000-0000-000013160000}"/>
    <cellStyle name="Moeda_AÇO" xfId="5646" xr:uid="{00000000-0005-0000-0000-000014160000}"/>
    <cellStyle name="Moneda [0] 2" xfId="5647" xr:uid="{00000000-0005-0000-0000-000015160000}"/>
    <cellStyle name="Moneda [0] 3" xfId="5648" xr:uid="{00000000-0005-0000-0000-000016160000}"/>
    <cellStyle name="Moneda [0] 3 2" xfId="5649" xr:uid="{00000000-0005-0000-0000-000017160000}"/>
    <cellStyle name="Moneda 10" xfId="5650" xr:uid="{00000000-0005-0000-0000-000018160000}"/>
    <cellStyle name="Moneda 10 2" xfId="5651" xr:uid="{00000000-0005-0000-0000-000019160000}"/>
    <cellStyle name="Moneda 10 2 2" xfId="5652" xr:uid="{00000000-0005-0000-0000-00001A160000}"/>
    <cellStyle name="Moneda 10 2 3" xfId="5653" xr:uid="{00000000-0005-0000-0000-00001B160000}"/>
    <cellStyle name="Moneda 10 2 4" xfId="5654" xr:uid="{00000000-0005-0000-0000-00001C160000}"/>
    <cellStyle name="Moneda 10 2 5" xfId="5655" xr:uid="{00000000-0005-0000-0000-00001D160000}"/>
    <cellStyle name="Moneda 10 3" xfId="5656" xr:uid="{00000000-0005-0000-0000-00001E160000}"/>
    <cellStyle name="Moneda 10 4" xfId="5657" xr:uid="{00000000-0005-0000-0000-00001F160000}"/>
    <cellStyle name="Moneda 10 5" xfId="5658" xr:uid="{00000000-0005-0000-0000-000020160000}"/>
    <cellStyle name="Moneda 11" xfId="5659" xr:uid="{00000000-0005-0000-0000-000021160000}"/>
    <cellStyle name="Moneda 11 2" xfId="5660" xr:uid="{00000000-0005-0000-0000-000022160000}"/>
    <cellStyle name="Moneda 11 2 2" xfId="5661" xr:uid="{00000000-0005-0000-0000-000023160000}"/>
    <cellStyle name="Moneda 11 2 3" xfId="5662" xr:uid="{00000000-0005-0000-0000-000024160000}"/>
    <cellStyle name="Moneda 11 2 4" xfId="5663" xr:uid="{00000000-0005-0000-0000-000025160000}"/>
    <cellStyle name="Moneda 11 2 5" xfId="5664" xr:uid="{00000000-0005-0000-0000-000026160000}"/>
    <cellStyle name="Moneda 11 3" xfId="5665" xr:uid="{00000000-0005-0000-0000-000027160000}"/>
    <cellStyle name="Moneda 11 4" xfId="5666" xr:uid="{00000000-0005-0000-0000-000028160000}"/>
    <cellStyle name="Moneda 11 5" xfId="5667" xr:uid="{00000000-0005-0000-0000-000029160000}"/>
    <cellStyle name="Moneda 12" xfId="5668" xr:uid="{00000000-0005-0000-0000-00002A160000}"/>
    <cellStyle name="Moneda 12 2" xfId="5669" xr:uid="{00000000-0005-0000-0000-00002B160000}"/>
    <cellStyle name="Moneda 13" xfId="5670" xr:uid="{00000000-0005-0000-0000-00002C160000}"/>
    <cellStyle name="Moneda 13 2" xfId="5671" xr:uid="{00000000-0005-0000-0000-00002D160000}"/>
    <cellStyle name="Moneda 13 2 2" xfId="5672" xr:uid="{00000000-0005-0000-0000-00002E160000}"/>
    <cellStyle name="Moneda 13 2 3" xfId="5673" xr:uid="{00000000-0005-0000-0000-00002F160000}"/>
    <cellStyle name="Moneda 13 2 4" xfId="5674" xr:uid="{00000000-0005-0000-0000-000030160000}"/>
    <cellStyle name="Moneda 13 2 5" xfId="5675" xr:uid="{00000000-0005-0000-0000-000031160000}"/>
    <cellStyle name="Moneda 13 3" xfId="5676" xr:uid="{00000000-0005-0000-0000-000032160000}"/>
    <cellStyle name="Moneda 13 4" xfId="5677" xr:uid="{00000000-0005-0000-0000-000033160000}"/>
    <cellStyle name="Moneda 13 5" xfId="5678" xr:uid="{00000000-0005-0000-0000-000034160000}"/>
    <cellStyle name="Moneda 14" xfId="5679" xr:uid="{00000000-0005-0000-0000-000035160000}"/>
    <cellStyle name="Moneda 14 2" xfId="5680" xr:uid="{00000000-0005-0000-0000-000036160000}"/>
    <cellStyle name="Moneda 15" xfId="5681" xr:uid="{00000000-0005-0000-0000-000037160000}"/>
    <cellStyle name="Moneda 15 2" xfId="5682" xr:uid="{00000000-0005-0000-0000-000038160000}"/>
    <cellStyle name="Moneda 15 2 2" xfId="5683" xr:uid="{00000000-0005-0000-0000-000039160000}"/>
    <cellStyle name="Moneda 15 2 3" xfId="5684" xr:uid="{00000000-0005-0000-0000-00003A160000}"/>
    <cellStyle name="Moneda 15 2 4" xfId="5685" xr:uid="{00000000-0005-0000-0000-00003B160000}"/>
    <cellStyle name="Moneda 15 2 5" xfId="5686" xr:uid="{00000000-0005-0000-0000-00003C160000}"/>
    <cellStyle name="Moneda 15 3" xfId="5687" xr:uid="{00000000-0005-0000-0000-00003D160000}"/>
    <cellStyle name="Moneda 15 4" xfId="5688" xr:uid="{00000000-0005-0000-0000-00003E160000}"/>
    <cellStyle name="Moneda 15 5" xfId="5689" xr:uid="{00000000-0005-0000-0000-00003F160000}"/>
    <cellStyle name="Moneda 16" xfId="5690" xr:uid="{00000000-0005-0000-0000-000040160000}"/>
    <cellStyle name="Moneda 16 2" xfId="5691" xr:uid="{00000000-0005-0000-0000-000041160000}"/>
    <cellStyle name="Moneda 16 2 2" xfId="5692" xr:uid="{00000000-0005-0000-0000-000042160000}"/>
    <cellStyle name="Moneda 16 2 3" xfId="5693" xr:uid="{00000000-0005-0000-0000-000043160000}"/>
    <cellStyle name="Moneda 16 2 4" xfId="5694" xr:uid="{00000000-0005-0000-0000-000044160000}"/>
    <cellStyle name="Moneda 16 2 5" xfId="5695" xr:uid="{00000000-0005-0000-0000-000045160000}"/>
    <cellStyle name="Moneda 16 3" xfId="5696" xr:uid="{00000000-0005-0000-0000-000046160000}"/>
    <cellStyle name="Moneda 16 4" xfId="5697" xr:uid="{00000000-0005-0000-0000-000047160000}"/>
    <cellStyle name="Moneda 16 5" xfId="5698" xr:uid="{00000000-0005-0000-0000-000048160000}"/>
    <cellStyle name="Moneda 17" xfId="5699" xr:uid="{00000000-0005-0000-0000-000049160000}"/>
    <cellStyle name="Moneda 17 2" xfId="5700" xr:uid="{00000000-0005-0000-0000-00004A160000}"/>
    <cellStyle name="Moneda 18" xfId="5701" xr:uid="{00000000-0005-0000-0000-00004B160000}"/>
    <cellStyle name="Moneda 18 2" xfId="5702" xr:uid="{00000000-0005-0000-0000-00004C160000}"/>
    <cellStyle name="Moneda 19" xfId="5703" xr:uid="{00000000-0005-0000-0000-00004D160000}"/>
    <cellStyle name="Moneda 2" xfId="5704" xr:uid="{00000000-0005-0000-0000-00004E160000}"/>
    <cellStyle name="Moneda 2 10" xfId="5705" xr:uid="{00000000-0005-0000-0000-00004F160000}"/>
    <cellStyle name="Moneda 2 11" xfId="5706" xr:uid="{00000000-0005-0000-0000-000050160000}"/>
    <cellStyle name="Moneda 2 12" xfId="5707" xr:uid="{00000000-0005-0000-0000-000051160000}"/>
    <cellStyle name="Moneda 2 13" xfId="5708" xr:uid="{00000000-0005-0000-0000-000052160000}"/>
    <cellStyle name="Moneda 2 14" xfId="5709" xr:uid="{00000000-0005-0000-0000-000053160000}"/>
    <cellStyle name="Moneda 2 15" xfId="5710" xr:uid="{00000000-0005-0000-0000-000054160000}"/>
    <cellStyle name="Moneda 2 16" xfId="5711" xr:uid="{00000000-0005-0000-0000-000055160000}"/>
    <cellStyle name="Moneda 2 17" xfId="5712" xr:uid="{00000000-0005-0000-0000-000056160000}"/>
    <cellStyle name="Moneda 2 18" xfId="5713" xr:uid="{00000000-0005-0000-0000-000057160000}"/>
    <cellStyle name="Moneda 2 19" xfId="5714" xr:uid="{00000000-0005-0000-0000-000058160000}"/>
    <cellStyle name="Moneda 2 2" xfId="5715" xr:uid="{00000000-0005-0000-0000-000059160000}"/>
    <cellStyle name="Moneda 2 2 2" xfId="5716" xr:uid="{00000000-0005-0000-0000-00005A160000}"/>
    <cellStyle name="Moneda 2 2 2 2" xfId="5717" xr:uid="{00000000-0005-0000-0000-00005B160000}"/>
    <cellStyle name="Moneda 2 2 2 3" xfId="5718" xr:uid="{00000000-0005-0000-0000-00005C160000}"/>
    <cellStyle name="Moneda 2 2 2 4" xfId="5719" xr:uid="{00000000-0005-0000-0000-00005D160000}"/>
    <cellStyle name="Moneda 2 2 3" xfId="5720" xr:uid="{00000000-0005-0000-0000-00005E160000}"/>
    <cellStyle name="Moneda 2 2 4" xfId="5721" xr:uid="{00000000-0005-0000-0000-00005F160000}"/>
    <cellStyle name="Moneda 2 2 5" xfId="5722" xr:uid="{00000000-0005-0000-0000-000060160000}"/>
    <cellStyle name="Moneda 2 20" xfId="5723" xr:uid="{00000000-0005-0000-0000-000061160000}"/>
    <cellStyle name="Moneda 2 21" xfId="5724" xr:uid="{00000000-0005-0000-0000-000062160000}"/>
    <cellStyle name="Moneda 2 22" xfId="5725" xr:uid="{00000000-0005-0000-0000-000063160000}"/>
    <cellStyle name="Moneda 2 23" xfId="5726" xr:uid="{00000000-0005-0000-0000-000064160000}"/>
    <cellStyle name="Moneda 2 24" xfId="5727" xr:uid="{00000000-0005-0000-0000-000065160000}"/>
    <cellStyle name="Moneda 2 25" xfId="5728" xr:uid="{00000000-0005-0000-0000-000066160000}"/>
    <cellStyle name="Moneda 2 26" xfId="5729" xr:uid="{00000000-0005-0000-0000-000067160000}"/>
    <cellStyle name="Moneda 2 27" xfId="5730" xr:uid="{00000000-0005-0000-0000-000068160000}"/>
    <cellStyle name="Moneda 2 3" xfId="5731" xr:uid="{00000000-0005-0000-0000-000069160000}"/>
    <cellStyle name="Moneda 2 4" xfId="5732" xr:uid="{00000000-0005-0000-0000-00006A160000}"/>
    <cellStyle name="Moneda 2 5" xfId="5733" xr:uid="{00000000-0005-0000-0000-00006B160000}"/>
    <cellStyle name="Moneda 2 6" xfId="5734" xr:uid="{00000000-0005-0000-0000-00006C160000}"/>
    <cellStyle name="Moneda 2 7" xfId="5735" xr:uid="{00000000-0005-0000-0000-00006D160000}"/>
    <cellStyle name="Moneda 2 7 2" xfId="5736" xr:uid="{00000000-0005-0000-0000-00006E160000}"/>
    <cellStyle name="Moneda 2 8" xfId="5737" xr:uid="{00000000-0005-0000-0000-00006F160000}"/>
    <cellStyle name="Moneda 2 9" xfId="5738" xr:uid="{00000000-0005-0000-0000-000070160000}"/>
    <cellStyle name="Moneda 3" xfId="5739" xr:uid="{00000000-0005-0000-0000-000071160000}"/>
    <cellStyle name="Moneda 3 10" xfId="5740" xr:uid="{00000000-0005-0000-0000-000072160000}"/>
    <cellStyle name="Moneda 3 11" xfId="5741" xr:uid="{00000000-0005-0000-0000-000073160000}"/>
    <cellStyle name="Moneda 3 12" xfId="5742" xr:uid="{00000000-0005-0000-0000-000074160000}"/>
    <cellStyle name="Moneda 3 13" xfId="5743" xr:uid="{00000000-0005-0000-0000-000075160000}"/>
    <cellStyle name="Moneda 3 14" xfId="5744" xr:uid="{00000000-0005-0000-0000-000076160000}"/>
    <cellStyle name="Moneda 3 15" xfId="5745" xr:uid="{00000000-0005-0000-0000-000077160000}"/>
    <cellStyle name="Moneda 3 16" xfId="5746" xr:uid="{00000000-0005-0000-0000-000078160000}"/>
    <cellStyle name="Moneda 3 17" xfId="5747" xr:uid="{00000000-0005-0000-0000-000079160000}"/>
    <cellStyle name="Moneda 3 18" xfId="5748" xr:uid="{00000000-0005-0000-0000-00007A160000}"/>
    <cellStyle name="Moneda 3 19" xfId="5749" xr:uid="{00000000-0005-0000-0000-00007B160000}"/>
    <cellStyle name="Moneda 3 2" xfId="5750" xr:uid="{00000000-0005-0000-0000-00007C160000}"/>
    <cellStyle name="Moneda 3 20" xfId="5751" xr:uid="{00000000-0005-0000-0000-00007D160000}"/>
    <cellStyle name="Moneda 3 21" xfId="5752" xr:uid="{00000000-0005-0000-0000-00007E160000}"/>
    <cellStyle name="Moneda 3 22" xfId="5753" xr:uid="{00000000-0005-0000-0000-00007F160000}"/>
    <cellStyle name="Moneda 3 23" xfId="5754" xr:uid="{00000000-0005-0000-0000-000080160000}"/>
    <cellStyle name="Moneda 3 24" xfId="5755" xr:uid="{00000000-0005-0000-0000-000081160000}"/>
    <cellStyle name="Moneda 3 25" xfId="5756" xr:uid="{00000000-0005-0000-0000-000082160000}"/>
    <cellStyle name="Moneda 3 26" xfId="5757" xr:uid="{00000000-0005-0000-0000-000083160000}"/>
    <cellStyle name="Moneda 3 27" xfId="5758" xr:uid="{00000000-0005-0000-0000-000084160000}"/>
    <cellStyle name="Moneda 3 28" xfId="5759" xr:uid="{00000000-0005-0000-0000-000085160000}"/>
    <cellStyle name="Moneda 3 29" xfId="5760" xr:uid="{00000000-0005-0000-0000-000086160000}"/>
    <cellStyle name="Moneda 3 3" xfId="5761" xr:uid="{00000000-0005-0000-0000-000087160000}"/>
    <cellStyle name="Moneda 3 30" xfId="5762" xr:uid="{00000000-0005-0000-0000-000088160000}"/>
    <cellStyle name="Moneda 3 4" xfId="5763" xr:uid="{00000000-0005-0000-0000-000089160000}"/>
    <cellStyle name="Moneda 3 5" xfId="5764" xr:uid="{00000000-0005-0000-0000-00008A160000}"/>
    <cellStyle name="Moneda 3 6" xfId="5765" xr:uid="{00000000-0005-0000-0000-00008B160000}"/>
    <cellStyle name="Moneda 3 7" xfId="5766" xr:uid="{00000000-0005-0000-0000-00008C160000}"/>
    <cellStyle name="Moneda 3 8" xfId="5767" xr:uid="{00000000-0005-0000-0000-00008D160000}"/>
    <cellStyle name="Moneda 3 9" xfId="5768" xr:uid="{00000000-0005-0000-0000-00008E160000}"/>
    <cellStyle name="Moneda 3 9 2" xfId="5769" xr:uid="{00000000-0005-0000-0000-00008F160000}"/>
    <cellStyle name="Moneda 4" xfId="5770" xr:uid="{00000000-0005-0000-0000-000090160000}"/>
    <cellStyle name="Moneda 4 2" xfId="5771" xr:uid="{00000000-0005-0000-0000-000091160000}"/>
    <cellStyle name="Moneda 4 3" xfId="5772" xr:uid="{00000000-0005-0000-0000-000092160000}"/>
    <cellStyle name="Moneda 5" xfId="5773" xr:uid="{00000000-0005-0000-0000-000093160000}"/>
    <cellStyle name="Moneda 5 2" xfId="5774" xr:uid="{00000000-0005-0000-0000-000094160000}"/>
    <cellStyle name="Moneda 6" xfId="5775" xr:uid="{00000000-0005-0000-0000-000095160000}"/>
    <cellStyle name="Moneda 6 2" xfId="5776" xr:uid="{00000000-0005-0000-0000-000096160000}"/>
    <cellStyle name="Moneda 7" xfId="5777" xr:uid="{00000000-0005-0000-0000-000097160000}"/>
    <cellStyle name="Moneda 7 2" xfId="5778" xr:uid="{00000000-0005-0000-0000-000098160000}"/>
    <cellStyle name="Moneda 8" xfId="5779" xr:uid="{00000000-0005-0000-0000-000099160000}"/>
    <cellStyle name="Moneda 8 2" xfId="5780" xr:uid="{00000000-0005-0000-0000-00009A160000}"/>
    <cellStyle name="Moneda 9" xfId="5781" xr:uid="{00000000-0005-0000-0000-00009B160000}"/>
    <cellStyle name="Moneda 9 2" xfId="5782" xr:uid="{00000000-0005-0000-0000-00009C160000}"/>
    <cellStyle name="Moneda0" xfId="5783" xr:uid="{00000000-0005-0000-0000-00009D160000}"/>
    <cellStyle name="Monétaire [0]_Basis" xfId="5784" xr:uid="{00000000-0005-0000-0000-00009E160000}"/>
    <cellStyle name="Monétaire_Basis" xfId="5785" xr:uid="{00000000-0005-0000-0000-00009F160000}"/>
    <cellStyle name="Monetario" xfId="5786" xr:uid="{00000000-0005-0000-0000-0000A0160000}"/>
    <cellStyle name="Monetario0" xfId="5787" xr:uid="{00000000-0005-0000-0000-0000A1160000}"/>
    <cellStyle name="Monetario0 2" xfId="5788" xr:uid="{00000000-0005-0000-0000-0000A2160000}"/>
    <cellStyle name="Multiple" xfId="5789" xr:uid="{00000000-0005-0000-0000-0000A3160000}"/>
    <cellStyle name="Multiple [0]" xfId="5790" xr:uid="{00000000-0005-0000-0000-0000A4160000}"/>
    <cellStyle name="Multiple [1]" xfId="5791" xr:uid="{00000000-0005-0000-0000-0000A5160000}"/>
    <cellStyle name="Multiple [2]" xfId="5792" xr:uid="{00000000-0005-0000-0000-0000A6160000}"/>
    <cellStyle name="Named Range" xfId="5793" xr:uid="{00000000-0005-0000-0000-0000A7160000}"/>
    <cellStyle name="Named Range Tag" xfId="5794" xr:uid="{00000000-0005-0000-0000-0000A8160000}"/>
    <cellStyle name="Named Range Tag (Whole Row)" xfId="5795" xr:uid="{00000000-0005-0000-0000-0000A9160000}"/>
    <cellStyle name="Named Range Tag_IC_Paper_Template_Inserts_v13 02 (2)" xfId="5796" xr:uid="{00000000-0005-0000-0000-0000AA160000}"/>
    <cellStyle name="Neutra" xfId="5797" xr:uid="{00000000-0005-0000-0000-0000AB160000}"/>
    <cellStyle name="Neutra 2" xfId="5798" xr:uid="{00000000-0005-0000-0000-0000AC160000}"/>
    <cellStyle name="Neutra 3" xfId="5799" xr:uid="{00000000-0005-0000-0000-0000AD160000}"/>
    <cellStyle name="Neutra 4" xfId="5800" xr:uid="{00000000-0005-0000-0000-0000AE160000}"/>
    <cellStyle name="Neutra 5" xfId="5801" xr:uid="{00000000-0005-0000-0000-0000AF160000}"/>
    <cellStyle name="Neutra 6" xfId="5802" xr:uid="{00000000-0005-0000-0000-0000B0160000}"/>
    <cellStyle name="Neutra 7" xfId="5803" xr:uid="{00000000-0005-0000-0000-0000B1160000}"/>
    <cellStyle name="Neutra 8" xfId="5804" xr:uid="{00000000-0005-0000-0000-0000B2160000}"/>
    <cellStyle name="Neutral 2" xfId="5805" xr:uid="{00000000-0005-0000-0000-0000B3160000}"/>
    <cellStyle name="Neutral 2 2" xfId="5806" xr:uid="{00000000-0005-0000-0000-0000B4160000}"/>
    <cellStyle name="Neutral 2 3" xfId="5807" xr:uid="{00000000-0005-0000-0000-0000B5160000}"/>
    <cellStyle name="Neutral 3" xfId="5808" xr:uid="{00000000-0005-0000-0000-0000B6160000}"/>
    <cellStyle name="Neutral 3 2" xfId="5809" xr:uid="{00000000-0005-0000-0000-0000B7160000}"/>
    <cellStyle name="New" xfId="5810" xr:uid="{00000000-0005-0000-0000-0000B8160000}"/>
    <cellStyle name="no dec" xfId="5811" xr:uid="{00000000-0005-0000-0000-0000B9160000}"/>
    <cellStyle name="no dec 2" xfId="5812" xr:uid="{00000000-0005-0000-0000-0000BA160000}"/>
    <cellStyle name="No-definido" xfId="5813" xr:uid="{00000000-0005-0000-0000-0000BB160000}"/>
    <cellStyle name="No-definido 2" xfId="5814" xr:uid="{00000000-0005-0000-0000-0000BC160000}"/>
    <cellStyle name="No-definido 2 2" xfId="5815" xr:uid="{00000000-0005-0000-0000-0000BD160000}"/>
    <cellStyle name="No-definido 2 3" xfId="5816" xr:uid="{00000000-0005-0000-0000-0000BE160000}"/>
    <cellStyle name="No-definido 3" xfId="5817" xr:uid="{00000000-0005-0000-0000-0000BF160000}"/>
    <cellStyle name="No-definido 3 2" xfId="5818" xr:uid="{00000000-0005-0000-0000-0000C0160000}"/>
    <cellStyle name="No-definido 4" xfId="5819" xr:uid="{00000000-0005-0000-0000-0000C1160000}"/>
    <cellStyle name="Normal" xfId="0" builtinId="0"/>
    <cellStyle name="Normal - Style1" xfId="5820" xr:uid="{00000000-0005-0000-0000-0000C3160000}"/>
    <cellStyle name="Normal - Style1 11" xfId="5821" xr:uid="{00000000-0005-0000-0000-0000C4160000}"/>
    <cellStyle name="Normal - Style1 11 2" xfId="5822" xr:uid="{00000000-0005-0000-0000-0000C5160000}"/>
    <cellStyle name="Normal - Style1 2" xfId="5823" xr:uid="{00000000-0005-0000-0000-0000C6160000}"/>
    <cellStyle name="Normal - Style1 2 2" xfId="5824" xr:uid="{00000000-0005-0000-0000-0000C7160000}"/>
    <cellStyle name="Normal - Style1 3" xfId="5825" xr:uid="{00000000-0005-0000-0000-0000C8160000}"/>
    <cellStyle name="Normal - Style1_Cost Inputs" xfId="5826" xr:uid="{00000000-0005-0000-0000-0000C9160000}"/>
    <cellStyle name="Normal (no 0)" xfId="5827" xr:uid="{00000000-0005-0000-0000-0000CA160000}"/>
    <cellStyle name="Normal 10" xfId="5828" xr:uid="{00000000-0005-0000-0000-0000CB160000}"/>
    <cellStyle name="Normal 10 10" xfId="5829" xr:uid="{00000000-0005-0000-0000-0000CC160000}"/>
    <cellStyle name="Normal 10 10 2" xfId="5830" xr:uid="{00000000-0005-0000-0000-0000CD160000}"/>
    <cellStyle name="Normal 10 10 2 2" xfId="5831" xr:uid="{00000000-0005-0000-0000-0000CE160000}"/>
    <cellStyle name="Normal 10 10 2 3" xfId="5832" xr:uid="{00000000-0005-0000-0000-0000CF160000}"/>
    <cellStyle name="Normal 10 10 3" xfId="5833" xr:uid="{00000000-0005-0000-0000-0000D0160000}"/>
    <cellStyle name="Normal 10 10 3 2" xfId="5834" xr:uid="{00000000-0005-0000-0000-0000D1160000}"/>
    <cellStyle name="Normal 10 10 4" xfId="5835" xr:uid="{00000000-0005-0000-0000-0000D2160000}"/>
    <cellStyle name="Normal 10 10 4 2" xfId="5836" xr:uid="{00000000-0005-0000-0000-0000D3160000}"/>
    <cellStyle name="Normal 10 10 5" xfId="5837" xr:uid="{00000000-0005-0000-0000-0000D4160000}"/>
    <cellStyle name="Normal 10 11" xfId="5838" xr:uid="{00000000-0005-0000-0000-0000D5160000}"/>
    <cellStyle name="Normal 10 11 2" xfId="5839" xr:uid="{00000000-0005-0000-0000-0000D6160000}"/>
    <cellStyle name="Normal 10 11 2 2" xfId="5840" xr:uid="{00000000-0005-0000-0000-0000D7160000}"/>
    <cellStyle name="Normal 10 11 2 3" xfId="5841" xr:uid="{00000000-0005-0000-0000-0000D8160000}"/>
    <cellStyle name="Normal 10 11 3" xfId="5842" xr:uid="{00000000-0005-0000-0000-0000D9160000}"/>
    <cellStyle name="Normal 10 11 3 2" xfId="5843" xr:uid="{00000000-0005-0000-0000-0000DA160000}"/>
    <cellStyle name="Normal 10 11 4" xfId="5844" xr:uid="{00000000-0005-0000-0000-0000DB160000}"/>
    <cellStyle name="Normal 10 12" xfId="5845" xr:uid="{00000000-0005-0000-0000-0000DC160000}"/>
    <cellStyle name="Normal 10 12 2" xfId="5846" xr:uid="{00000000-0005-0000-0000-0000DD160000}"/>
    <cellStyle name="Normal 10 12 2 2" xfId="5847" xr:uid="{00000000-0005-0000-0000-0000DE160000}"/>
    <cellStyle name="Normal 10 12 2 3" xfId="5848" xr:uid="{00000000-0005-0000-0000-0000DF160000}"/>
    <cellStyle name="Normal 10 12 3" xfId="5849" xr:uid="{00000000-0005-0000-0000-0000E0160000}"/>
    <cellStyle name="Normal 10 12 3 2" xfId="5850" xr:uid="{00000000-0005-0000-0000-0000E1160000}"/>
    <cellStyle name="Normal 10 12 4" xfId="5851" xr:uid="{00000000-0005-0000-0000-0000E2160000}"/>
    <cellStyle name="Normal 10 13" xfId="5852" xr:uid="{00000000-0005-0000-0000-0000E3160000}"/>
    <cellStyle name="Normal 10 13 2" xfId="5853" xr:uid="{00000000-0005-0000-0000-0000E4160000}"/>
    <cellStyle name="Normal 10 13 2 2" xfId="5854" xr:uid="{00000000-0005-0000-0000-0000E5160000}"/>
    <cellStyle name="Normal 10 13 2 3" xfId="5855" xr:uid="{00000000-0005-0000-0000-0000E6160000}"/>
    <cellStyle name="Normal 10 13 3" xfId="5856" xr:uid="{00000000-0005-0000-0000-0000E7160000}"/>
    <cellStyle name="Normal 10 13 3 2" xfId="5857" xr:uid="{00000000-0005-0000-0000-0000E8160000}"/>
    <cellStyle name="Normal 10 13 4" xfId="5858" xr:uid="{00000000-0005-0000-0000-0000E9160000}"/>
    <cellStyle name="Normal 10 14" xfId="5859" xr:uid="{00000000-0005-0000-0000-0000EA160000}"/>
    <cellStyle name="Normal 10 14 2" xfId="5860" xr:uid="{00000000-0005-0000-0000-0000EB160000}"/>
    <cellStyle name="Normal 10 14 2 2" xfId="5861" xr:uid="{00000000-0005-0000-0000-0000EC160000}"/>
    <cellStyle name="Normal 10 14 2 3" xfId="5862" xr:uid="{00000000-0005-0000-0000-0000ED160000}"/>
    <cellStyle name="Normal 10 14 3" xfId="5863" xr:uid="{00000000-0005-0000-0000-0000EE160000}"/>
    <cellStyle name="Normal 10 14 3 2" xfId="5864" xr:uid="{00000000-0005-0000-0000-0000EF160000}"/>
    <cellStyle name="Normal 10 14 4" xfId="5865" xr:uid="{00000000-0005-0000-0000-0000F0160000}"/>
    <cellStyle name="Normal 10 15" xfId="5866" xr:uid="{00000000-0005-0000-0000-0000F1160000}"/>
    <cellStyle name="Normal 10 15 2" xfId="5867" xr:uid="{00000000-0005-0000-0000-0000F2160000}"/>
    <cellStyle name="Normal 10 15 2 2" xfId="5868" xr:uid="{00000000-0005-0000-0000-0000F3160000}"/>
    <cellStyle name="Normal 10 15 2 3" xfId="5869" xr:uid="{00000000-0005-0000-0000-0000F4160000}"/>
    <cellStyle name="Normal 10 15 3" xfId="5870" xr:uid="{00000000-0005-0000-0000-0000F5160000}"/>
    <cellStyle name="Normal 10 15 3 2" xfId="5871" xr:uid="{00000000-0005-0000-0000-0000F6160000}"/>
    <cellStyle name="Normal 10 15 4" xfId="5872" xr:uid="{00000000-0005-0000-0000-0000F7160000}"/>
    <cellStyle name="Normal 10 16" xfId="5873" xr:uid="{00000000-0005-0000-0000-0000F8160000}"/>
    <cellStyle name="Normal 10 16 2" xfId="5874" xr:uid="{00000000-0005-0000-0000-0000F9160000}"/>
    <cellStyle name="Normal 10 16 2 2" xfId="5875" xr:uid="{00000000-0005-0000-0000-0000FA160000}"/>
    <cellStyle name="Normal 10 16 2 3" xfId="5876" xr:uid="{00000000-0005-0000-0000-0000FB160000}"/>
    <cellStyle name="Normal 10 16 3" xfId="5877" xr:uid="{00000000-0005-0000-0000-0000FC160000}"/>
    <cellStyle name="Normal 10 16 3 2" xfId="5878" xr:uid="{00000000-0005-0000-0000-0000FD160000}"/>
    <cellStyle name="Normal 10 16 4" xfId="5879" xr:uid="{00000000-0005-0000-0000-0000FE160000}"/>
    <cellStyle name="Normal 10 17" xfId="5880" xr:uid="{00000000-0005-0000-0000-0000FF160000}"/>
    <cellStyle name="Normal 10 17 2" xfId="5881" xr:uid="{00000000-0005-0000-0000-000000170000}"/>
    <cellStyle name="Normal 10 17 2 2" xfId="5882" xr:uid="{00000000-0005-0000-0000-000001170000}"/>
    <cellStyle name="Normal 10 17 2 3" xfId="5883" xr:uid="{00000000-0005-0000-0000-000002170000}"/>
    <cellStyle name="Normal 10 17 3" xfId="5884" xr:uid="{00000000-0005-0000-0000-000003170000}"/>
    <cellStyle name="Normal 10 17 3 2" xfId="5885" xr:uid="{00000000-0005-0000-0000-000004170000}"/>
    <cellStyle name="Normal 10 17 4" xfId="5886" xr:uid="{00000000-0005-0000-0000-000005170000}"/>
    <cellStyle name="Normal 10 18" xfId="5887" xr:uid="{00000000-0005-0000-0000-000006170000}"/>
    <cellStyle name="Normal 10 18 2" xfId="5888" xr:uid="{00000000-0005-0000-0000-000007170000}"/>
    <cellStyle name="Normal 10 18 2 2" xfId="5889" xr:uid="{00000000-0005-0000-0000-000008170000}"/>
    <cellStyle name="Normal 10 18 2 3" xfId="5890" xr:uid="{00000000-0005-0000-0000-000009170000}"/>
    <cellStyle name="Normal 10 18 3" xfId="5891" xr:uid="{00000000-0005-0000-0000-00000A170000}"/>
    <cellStyle name="Normal 10 18 3 2" xfId="5892" xr:uid="{00000000-0005-0000-0000-00000B170000}"/>
    <cellStyle name="Normal 10 18 4" xfId="5893" xr:uid="{00000000-0005-0000-0000-00000C170000}"/>
    <cellStyle name="Normal 10 19" xfId="5894" xr:uid="{00000000-0005-0000-0000-00000D170000}"/>
    <cellStyle name="Normal 10 19 2" xfId="5895" xr:uid="{00000000-0005-0000-0000-00000E170000}"/>
    <cellStyle name="Normal 10 19 2 2" xfId="5896" xr:uid="{00000000-0005-0000-0000-00000F170000}"/>
    <cellStyle name="Normal 10 19 2 3" xfId="5897" xr:uid="{00000000-0005-0000-0000-000010170000}"/>
    <cellStyle name="Normal 10 19 3" xfId="5898" xr:uid="{00000000-0005-0000-0000-000011170000}"/>
    <cellStyle name="Normal 10 19 3 2" xfId="5899" xr:uid="{00000000-0005-0000-0000-000012170000}"/>
    <cellStyle name="Normal 10 19 4" xfId="5900" xr:uid="{00000000-0005-0000-0000-000013170000}"/>
    <cellStyle name="Normal 10 2" xfId="5901" xr:uid="{00000000-0005-0000-0000-000014170000}"/>
    <cellStyle name="Normal 10 2 2" xfId="5902" xr:uid="{00000000-0005-0000-0000-000015170000}"/>
    <cellStyle name="Normal 10 2 2 2" xfId="5903" xr:uid="{00000000-0005-0000-0000-000016170000}"/>
    <cellStyle name="Normal 10 2 2 2 2" xfId="5904" xr:uid="{00000000-0005-0000-0000-000017170000}"/>
    <cellStyle name="Normal 10 2 2 3" xfId="5905" xr:uid="{00000000-0005-0000-0000-000018170000}"/>
    <cellStyle name="Normal 10 2 2 4" xfId="5906" xr:uid="{00000000-0005-0000-0000-000019170000}"/>
    <cellStyle name="Normal 10 2 3" xfId="5907" xr:uid="{00000000-0005-0000-0000-00001A170000}"/>
    <cellStyle name="Normal 10 2 3 2" xfId="5908" xr:uid="{00000000-0005-0000-0000-00001B170000}"/>
    <cellStyle name="Normal 10 2 3 3" xfId="5909" xr:uid="{00000000-0005-0000-0000-00001C170000}"/>
    <cellStyle name="Normal 10 2 4" xfId="5910" xr:uid="{00000000-0005-0000-0000-00001D170000}"/>
    <cellStyle name="Normal 10 2 5" xfId="5911" xr:uid="{00000000-0005-0000-0000-00001E170000}"/>
    <cellStyle name="Normal 10 2 6" xfId="5912" xr:uid="{00000000-0005-0000-0000-00001F170000}"/>
    <cellStyle name="Normal 10 20" xfId="5913" xr:uid="{00000000-0005-0000-0000-000020170000}"/>
    <cellStyle name="Normal 10 20 2" xfId="5914" xr:uid="{00000000-0005-0000-0000-000021170000}"/>
    <cellStyle name="Normal 10 20 2 2" xfId="5915" xr:uid="{00000000-0005-0000-0000-000022170000}"/>
    <cellStyle name="Normal 10 20 2 3" xfId="5916" xr:uid="{00000000-0005-0000-0000-000023170000}"/>
    <cellStyle name="Normal 10 20 3" xfId="5917" xr:uid="{00000000-0005-0000-0000-000024170000}"/>
    <cellStyle name="Normal 10 20 3 2" xfId="5918" xr:uid="{00000000-0005-0000-0000-000025170000}"/>
    <cellStyle name="Normal 10 20 4" xfId="5919" xr:uid="{00000000-0005-0000-0000-000026170000}"/>
    <cellStyle name="Normal 10 21" xfId="5920" xr:uid="{00000000-0005-0000-0000-000027170000}"/>
    <cellStyle name="Normal 10 21 2" xfId="5921" xr:uid="{00000000-0005-0000-0000-000028170000}"/>
    <cellStyle name="Normal 10 21 2 2" xfId="5922" xr:uid="{00000000-0005-0000-0000-000029170000}"/>
    <cellStyle name="Normal 10 21 2 3" xfId="5923" xr:uid="{00000000-0005-0000-0000-00002A170000}"/>
    <cellStyle name="Normal 10 21 3" xfId="5924" xr:uid="{00000000-0005-0000-0000-00002B170000}"/>
    <cellStyle name="Normal 10 21 3 2" xfId="5925" xr:uid="{00000000-0005-0000-0000-00002C170000}"/>
    <cellStyle name="Normal 10 21 4" xfId="5926" xr:uid="{00000000-0005-0000-0000-00002D170000}"/>
    <cellStyle name="Normal 10 22" xfId="5927" xr:uid="{00000000-0005-0000-0000-00002E170000}"/>
    <cellStyle name="Normal 10 22 2" xfId="5928" xr:uid="{00000000-0005-0000-0000-00002F170000}"/>
    <cellStyle name="Normal 10 22 2 2" xfId="5929" xr:uid="{00000000-0005-0000-0000-000030170000}"/>
    <cellStyle name="Normal 10 22 2 3" xfId="5930" xr:uid="{00000000-0005-0000-0000-000031170000}"/>
    <cellStyle name="Normal 10 22 3" xfId="5931" xr:uid="{00000000-0005-0000-0000-000032170000}"/>
    <cellStyle name="Normal 10 22 3 2" xfId="5932" xr:uid="{00000000-0005-0000-0000-000033170000}"/>
    <cellStyle name="Normal 10 22 4" xfId="5933" xr:uid="{00000000-0005-0000-0000-000034170000}"/>
    <cellStyle name="Normal 10 23" xfId="5934" xr:uid="{00000000-0005-0000-0000-000035170000}"/>
    <cellStyle name="Normal 10 23 2" xfId="5935" xr:uid="{00000000-0005-0000-0000-000036170000}"/>
    <cellStyle name="Normal 10 23 2 2" xfId="5936" xr:uid="{00000000-0005-0000-0000-000037170000}"/>
    <cellStyle name="Normal 10 23 2 3" xfId="5937" xr:uid="{00000000-0005-0000-0000-000038170000}"/>
    <cellStyle name="Normal 10 23 3" xfId="5938" xr:uid="{00000000-0005-0000-0000-000039170000}"/>
    <cellStyle name="Normal 10 23 3 2" xfId="5939" xr:uid="{00000000-0005-0000-0000-00003A170000}"/>
    <cellStyle name="Normal 10 23 4" xfId="5940" xr:uid="{00000000-0005-0000-0000-00003B170000}"/>
    <cellStyle name="Normal 10 24" xfId="5941" xr:uid="{00000000-0005-0000-0000-00003C170000}"/>
    <cellStyle name="Normal 10 24 2" xfId="5942" xr:uid="{00000000-0005-0000-0000-00003D170000}"/>
    <cellStyle name="Normal 10 24 2 2" xfId="5943" xr:uid="{00000000-0005-0000-0000-00003E170000}"/>
    <cellStyle name="Normal 10 24 2 3" xfId="5944" xr:uid="{00000000-0005-0000-0000-00003F170000}"/>
    <cellStyle name="Normal 10 24 3" xfId="5945" xr:uid="{00000000-0005-0000-0000-000040170000}"/>
    <cellStyle name="Normal 10 24 3 2" xfId="5946" xr:uid="{00000000-0005-0000-0000-000041170000}"/>
    <cellStyle name="Normal 10 24 4" xfId="5947" xr:uid="{00000000-0005-0000-0000-000042170000}"/>
    <cellStyle name="Normal 10 25" xfId="5948" xr:uid="{00000000-0005-0000-0000-000043170000}"/>
    <cellStyle name="Normal 10 25 2" xfId="5949" xr:uid="{00000000-0005-0000-0000-000044170000}"/>
    <cellStyle name="Normal 10 25 2 2" xfId="5950" xr:uid="{00000000-0005-0000-0000-000045170000}"/>
    <cellStyle name="Normal 10 25 2 3" xfId="5951" xr:uid="{00000000-0005-0000-0000-000046170000}"/>
    <cellStyle name="Normal 10 25 3" xfId="5952" xr:uid="{00000000-0005-0000-0000-000047170000}"/>
    <cellStyle name="Normal 10 25 3 2" xfId="5953" xr:uid="{00000000-0005-0000-0000-000048170000}"/>
    <cellStyle name="Normal 10 25 4" xfId="5954" xr:uid="{00000000-0005-0000-0000-000049170000}"/>
    <cellStyle name="Normal 10 26" xfId="5955" xr:uid="{00000000-0005-0000-0000-00004A170000}"/>
    <cellStyle name="Normal 10 26 2" xfId="5956" xr:uid="{00000000-0005-0000-0000-00004B170000}"/>
    <cellStyle name="Normal 10 26 2 2" xfId="5957" xr:uid="{00000000-0005-0000-0000-00004C170000}"/>
    <cellStyle name="Normal 10 26 2 3" xfId="5958" xr:uid="{00000000-0005-0000-0000-00004D170000}"/>
    <cellStyle name="Normal 10 26 3" xfId="5959" xr:uid="{00000000-0005-0000-0000-00004E170000}"/>
    <cellStyle name="Normal 10 26 3 2" xfId="5960" xr:uid="{00000000-0005-0000-0000-00004F170000}"/>
    <cellStyle name="Normal 10 26 4" xfId="5961" xr:uid="{00000000-0005-0000-0000-000050170000}"/>
    <cellStyle name="Normal 10 27" xfId="5962" xr:uid="{00000000-0005-0000-0000-000051170000}"/>
    <cellStyle name="Normal 10 27 2" xfId="5963" xr:uid="{00000000-0005-0000-0000-000052170000}"/>
    <cellStyle name="Normal 10 27 2 2" xfId="5964" xr:uid="{00000000-0005-0000-0000-000053170000}"/>
    <cellStyle name="Normal 10 27 2 3" xfId="5965" xr:uid="{00000000-0005-0000-0000-000054170000}"/>
    <cellStyle name="Normal 10 27 3" xfId="5966" xr:uid="{00000000-0005-0000-0000-000055170000}"/>
    <cellStyle name="Normal 10 27 3 2" xfId="5967" xr:uid="{00000000-0005-0000-0000-000056170000}"/>
    <cellStyle name="Normal 10 27 4" xfId="5968" xr:uid="{00000000-0005-0000-0000-000057170000}"/>
    <cellStyle name="Normal 10 28" xfId="5969" xr:uid="{00000000-0005-0000-0000-000058170000}"/>
    <cellStyle name="Normal 10 28 2" xfId="5970" xr:uid="{00000000-0005-0000-0000-000059170000}"/>
    <cellStyle name="Normal 10 28 2 2" xfId="5971" xr:uid="{00000000-0005-0000-0000-00005A170000}"/>
    <cellStyle name="Normal 10 28 2 3" xfId="5972" xr:uid="{00000000-0005-0000-0000-00005B170000}"/>
    <cellStyle name="Normal 10 28 3" xfId="5973" xr:uid="{00000000-0005-0000-0000-00005C170000}"/>
    <cellStyle name="Normal 10 28 3 2" xfId="5974" xr:uid="{00000000-0005-0000-0000-00005D170000}"/>
    <cellStyle name="Normal 10 28 4" xfId="5975" xr:uid="{00000000-0005-0000-0000-00005E170000}"/>
    <cellStyle name="Normal 10 29" xfId="5976" xr:uid="{00000000-0005-0000-0000-00005F170000}"/>
    <cellStyle name="Normal 10 29 2" xfId="5977" xr:uid="{00000000-0005-0000-0000-000060170000}"/>
    <cellStyle name="Normal 10 29 2 2" xfId="5978" xr:uid="{00000000-0005-0000-0000-000061170000}"/>
    <cellStyle name="Normal 10 29 2 3" xfId="5979" xr:uid="{00000000-0005-0000-0000-000062170000}"/>
    <cellStyle name="Normal 10 29 3" xfId="5980" xr:uid="{00000000-0005-0000-0000-000063170000}"/>
    <cellStyle name="Normal 10 29 3 2" xfId="5981" xr:uid="{00000000-0005-0000-0000-000064170000}"/>
    <cellStyle name="Normal 10 29 4" xfId="5982" xr:uid="{00000000-0005-0000-0000-000065170000}"/>
    <cellStyle name="Normal 10 3" xfId="5983" xr:uid="{00000000-0005-0000-0000-000066170000}"/>
    <cellStyle name="Normal 10 3 2" xfId="5984" xr:uid="{00000000-0005-0000-0000-000067170000}"/>
    <cellStyle name="Normal 10 3 2 2" xfId="5985" xr:uid="{00000000-0005-0000-0000-000068170000}"/>
    <cellStyle name="Normal 10 3 2 2 2" xfId="5986" xr:uid="{00000000-0005-0000-0000-000069170000}"/>
    <cellStyle name="Normal 10 3 2 3" xfId="5987" xr:uid="{00000000-0005-0000-0000-00006A170000}"/>
    <cellStyle name="Normal 10 3 2 4" xfId="5988" xr:uid="{00000000-0005-0000-0000-00006B170000}"/>
    <cellStyle name="Normal 10 3 3" xfId="5989" xr:uid="{00000000-0005-0000-0000-00006C170000}"/>
    <cellStyle name="Normal 10 3 3 2" xfId="5990" xr:uid="{00000000-0005-0000-0000-00006D170000}"/>
    <cellStyle name="Normal 10 3 4" xfId="5991" xr:uid="{00000000-0005-0000-0000-00006E170000}"/>
    <cellStyle name="Normal 10 3 5" xfId="5992" xr:uid="{00000000-0005-0000-0000-00006F170000}"/>
    <cellStyle name="Normal 10 30" xfId="5993" xr:uid="{00000000-0005-0000-0000-000070170000}"/>
    <cellStyle name="Normal 10 30 2" xfId="5994" xr:uid="{00000000-0005-0000-0000-000071170000}"/>
    <cellStyle name="Normal 10 30 2 2" xfId="5995" xr:uid="{00000000-0005-0000-0000-000072170000}"/>
    <cellStyle name="Normal 10 30 2 3" xfId="5996" xr:uid="{00000000-0005-0000-0000-000073170000}"/>
    <cellStyle name="Normal 10 30 3" xfId="5997" xr:uid="{00000000-0005-0000-0000-000074170000}"/>
    <cellStyle name="Normal 10 30 3 2" xfId="5998" xr:uid="{00000000-0005-0000-0000-000075170000}"/>
    <cellStyle name="Normal 10 30 4" xfId="5999" xr:uid="{00000000-0005-0000-0000-000076170000}"/>
    <cellStyle name="Normal 10 31" xfId="6000" xr:uid="{00000000-0005-0000-0000-000077170000}"/>
    <cellStyle name="Normal 10 31 2" xfId="6001" xr:uid="{00000000-0005-0000-0000-000078170000}"/>
    <cellStyle name="Normal 10 31 2 2" xfId="6002" xr:uid="{00000000-0005-0000-0000-000079170000}"/>
    <cellStyle name="Normal 10 31 2 3" xfId="6003" xr:uid="{00000000-0005-0000-0000-00007A170000}"/>
    <cellStyle name="Normal 10 31 3" xfId="6004" xr:uid="{00000000-0005-0000-0000-00007B170000}"/>
    <cellStyle name="Normal 10 31 3 2" xfId="6005" xr:uid="{00000000-0005-0000-0000-00007C170000}"/>
    <cellStyle name="Normal 10 31 4" xfId="6006" xr:uid="{00000000-0005-0000-0000-00007D170000}"/>
    <cellStyle name="Normal 10 32" xfId="6007" xr:uid="{00000000-0005-0000-0000-00007E170000}"/>
    <cellStyle name="Normal 10 32 2" xfId="6008" xr:uid="{00000000-0005-0000-0000-00007F170000}"/>
    <cellStyle name="Normal 10 32 2 2" xfId="6009" xr:uid="{00000000-0005-0000-0000-000080170000}"/>
    <cellStyle name="Normal 10 32 2 3" xfId="6010" xr:uid="{00000000-0005-0000-0000-000081170000}"/>
    <cellStyle name="Normal 10 32 3" xfId="6011" xr:uid="{00000000-0005-0000-0000-000082170000}"/>
    <cellStyle name="Normal 10 32 3 2" xfId="6012" xr:uid="{00000000-0005-0000-0000-000083170000}"/>
    <cellStyle name="Normal 10 32 4" xfId="6013" xr:uid="{00000000-0005-0000-0000-000084170000}"/>
    <cellStyle name="Normal 10 33" xfId="6014" xr:uid="{00000000-0005-0000-0000-000085170000}"/>
    <cellStyle name="Normal 10 33 2" xfId="6015" xr:uid="{00000000-0005-0000-0000-000086170000}"/>
    <cellStyle name="Normal 10 33 2 2" xfId="6016" xr:uid="{00000000-0005-0000-0000-000087170000}"/>
    <cellStyle name="Normal 10 33 2 3" xfId="6017" xr:uid="{00000000-0005-0000-0000-000088170000}"/>
    <cellStyle name="Normal 10 33 3" xfId="6018" xr:uid="{00000000-0005-0000-0000-000089170000}"/>
    <cellStyle name="Normal 10 33 3 2" xfId="6019" xr:uid="{00000000-0005-0000-0000-00008A170000}"/>
    <cellStyle name="Normal 10 33 4" xfId="6020" xr:uid="{00000000-0005-0000-0000-00008B170000}"/>
    <cellStyle name="Normal 10 34" xfId="6021" xr:uid="{00000000-0005-0000-0000-00008C170000}"/>
    <cellStyle name="Normal 10 34 2" xfId="6022" xr:uid="{00000000-0005-0000-0000-00008D170000}"/>
    <cellStyle name="Normal 10 34 2 2" xfId="6023" xr:uid="{00000000-0005-0000-0000-00008E170000}"/>
    <cellStyle name="Normal 10 34 2 3" xfId="6024" xr:uid="{00000000-0005-0000-0000-00008F170000}"/>
    <cellStyle name="Normal 10 34 3" xfId="6025" xr:uid="{00000000-0005-0000-0000-000090170000}"/>
    <cellStyle name="Normal 10 34 3 2" xfId="6026" xr:uid="{00000000-0005-0000-0000-000091170000}"/>
    <cellStyle name="Normal 10 34 4" xfId="6027" xr:uid="{00000000-0005-0000-0000-000092170000}"/>
    <cellStyle name="Normal 10 35" xfId="6028" xr:uid="{00000000-0005-0000-0000-000093170000}"/>
    <cellStyle name="Normal 10 35 2" xfId="6029" xr:uid="{00000000-0005-0000-0000-000094170000}"/>
    <cellStyle name="Normal 10 35 2 2" xfId="6030" xr:uid="{00000000-0005-0000-0000-000095170000}"/>
    <cellStyle name="Normal 10 35 2 3" xfId="6031" xr:uid="{00000000-0005-0000-0000-000096170000}"/>
    <cellStyle name="Normal 10 35 3" xfId="6032" xr:uid="{00000000-0005-0000-0000-000097170000}"/>
    <cellStyle name="Normal 10 35 3 2" xfId="6033" xr:uid="{00000000-0005-0000-0000-000098170000}"/>
    <cellStyle name="Normal 10 35 4" xfId="6034" xr:uid="{00000000-0005-0000-0000-000099170000}"/>
    <cellStyle name="Normal 10 36" xfId="6035" xr:uid="{00000000-0005-0000-0000-00009A170000}"/>
    <cellStyle name="Normal 10 36 2" xfId="6036" xr:uid="{00000000-0005-0000-0000-00009B170000}"/>
    <cellStyle name="Normal 10 36 2 2" xfId="6037" xr:uid="{00000000-0005-0000-0000-00009C170000}"/>
    <cellStyle name="Normal 10 36 2 3" xfId="6038" xr:uid="{00000000-0005-0000-0000-00009D170000}"/>
    <cellStyle name="Normal 10 36 3" xfId="6039" xr:uid="{00000000-0005-0000-0000-00009E170000}"/>
    <cellStyle name="Normal 10 36 3 2" xfId="6040" xr:uid="{00000000-0005-0000-0000-00009F170000}"/>
    <cellStyle name="Normal 10 36 4" xfId="6041" xr:uid="{00000000-0005-0000-0000-0000A0170000}"/>
    <cellStyle name="Normal 10 37" xfId="6042" xr:uid="{00000000-0005-0000-0000-0000A1170000}"/>
    <cellStyle name="Normal 10 37 2" xfId="6043" xr:uid="{00000000-0005-0000-0000-0000A2170000}"/>
    <cellStyle name="Normal 10 37 2 2" xfId="6044" xr:uid="{00000000-0005-0000-0000-0000A3170000}"/>
    <cellStyle name="Normal 10 37 2 3" xfId="6045" xr:uid="{00000000-0005-0000-0000-0000A4170000}"/>
    <cellStyle name="Normal 10 37 3" xfId="6046" xr:uid="{00000000-0005-0000-0000-0000A5170000}"/>
    <cellStyle name="Normal 10 37 3 2" xfId="6047" xr:uid="{00000000-0005-0000-0000-0000A6170000}"/>
    <cellStyle name="Normal 10 37 4" xfId="6048" xr:uid="{00000000-0005-0000-0000-0000A7170000}"/>
    <cellStyle name="Normal 10 38" xfId="6049" xr:uid="{00000000-0005-0000-0000-0000A8170000}"/>
    <cellStyle name="Normal 10 38 2" xfId="6050" xr:uid="{00000000-0005-0000-0000-0000A9170000}"/>
    <cellStyle name="Normal 10 38 2 2" xfId="6051" xr:uid="{00000000-0005-0000-0000-0000AA170000}"/>
    <cellStyle name="Normal 10 38 2 3" xfId="6052" xr:uid="{00000000-0005-0000-0000-0000AB170000}"/>
    <cellStyle name="Normal 10 38 3" xfId="6053" xr:uid="{00000000-0005-0000-0000-0000AC170000}"/>
    <cellStyle name="Normal 10 38 3 2" xfId="6054" xr:uid="{00000000-0005-0000-0000-0000AD170000}"/>
    <cellStyle name="Normal 10 38 4" xfId="6055" xr:uid="{00000000-0005-0000-0000-0000AE170000}"/>
    <cellStyle name="Normal 10 39" xfId="6056" xr:uid="{00000000-0005-0000-0000-0000AF170000}"/>
    <cellStyle name="Normal 10 39 2" xfId="6057" xr:uid="{00000000-0005-0000-0000-0000B0170000}"/>
    <cellStyle name="Normal 10 39 2 2" xfId="6058" xr:uid="{00000000-0005-0000-0000-0000B1170000}"/>
    <cellStyle name="Normal 10 39 2 3" xfId="6059" xr:uid="{00000000-0005-0000-0000-0000B2170000}"/>
    <cellStyle name="Normal 10 39 3" xfId="6060" xr:uid="{00000000-0005-0000-0000-0000B3170000}"/>
    <cellStyle name="Normal 10 39 3 2" xfId="6061" xr:uid="{00000000-0005-0000-0000-0000B4170000}"/>
    <cellStyle name="Normal 10 39 4" xfId="6062" xr:uid="{00000000-0005-0000-0000-0000B5170000}"/>
    <cellStyle name="Normal 10 4" xfId="6063" xr:uid="{00000000-0005-0000-0000-0000B6170000}"/>
    <cellStyle name="Normal 10 4 2" xfId="6064" xr:uid="{00000000-0005-0000-0000-0000B7170000}"/>
    <cellStyle name="Normal 10 4 2 2" xfId="6065" xr:uid="{00000000-0005-0000-0000-0000B8170000}"/>
    <cellStyle name="Normal 10 4 2 2 2" xfId="6066" xr:uid="{00000000-0005-0000-0000-0000B9170000}"/>
    <cellStyle name="Normal 10 4 2 3" xfId="6067" xr:uid="{00000000-0005-0000-0000-0000BA170000}"/>
    <cellStyle name="Normal 10 4 2 4" xfId="6068" xr:uid="{00000000-0005-0000-0000-0000BB170000}"/>
    <cellStyle name="Normal 10 4 3" xfId="6069" xr:uid="{00000000-0005-0000-0000-0000BC170000}"/>
    <cellStyle name="Normal 10 4 3 2" xfId="6070" xr:uid="{00000000-0005-0000-0000-0000BD170000}"/>
    <cellStyle name="Normal 10 4 4" xfId="6071" xr:uid="{00000000-0005-0000-0000-0000BE170000}"/>
    <cellStyle name="Normal 10 4 5" xfId="6072" xr:uid="{00000000-0005-0000-0000-0000BF170000}"/>
    <cellStyle name="Normal 10 40" xfId="6073" xr:uid="{00000000-0005-0000-0000-0000C0170000}"/>
    <cellStyle name="Normal 10 40 2" xfId="6074" xr:uid="{00000000-0005-0000-0000-0000C1170000}"/>
    <cellStyle name="Normal 10 40 2 2" xfId="6075" xr:uid="{00000000-0005-0000-0000-0000C2170000}"/>
    <cellStyle name="Normal 10 40 2 3" xfId="6076" xr:uid="{00000000-0005-0000-0000-0000C3170000}"/>
    <cellStyle name="Normal 10 40 3" xfId="6077" xr:uid="{00000000-0005-0000-0000-0000C4170000}"/>
    <cellStyle name="Normal 10 40 3 2" xfId="6078" xr:uid="{00000000-0005-0000-0000-0000C5170000}"/>
    <cellStyle name="Normal 10 40 4" xfId="6079" xr:uid="{00000000-0005-0000-0000-0000C6170000}"/>
    <cellStyle name="Normal 10 41" xfId="6080" xr:uid="{00000000-0005-0000-0000-0000C7170000}"/>
    <cellStyle name="Normal 10 41 2" xfId="6081" xr:uid="{00000000-0005-0000-0000-0000C8170000}"/>
    <cellStyle name="Normal 10 42" xfId="6082" xr:uid="{00000000-0005-0000-0000-0000C9170000}"/>
    <cellStyle name="Normal 10 43" xfId="6083" xr:uid="{00000000-0005-0000-0000-0000CA170000}"/>
    <cellStyle name="Normal 10 5" xfId="6084" xr:uid="{00000000-0005-0000-0000-0000CB170000}"/>
    <cellStyle name="Normal 10 5 2" xfId="6085" xr:uid="{00000000-0005-0000-0000-0000CC170000}"/>
    <cellStyle name="Normal 10 5 2 2" xfId="6086" xr:uid="{00000000-0005-0000-0000-0000CD170000}"/>
    <cellStyle name="Normal 10 5 2 2 2" xfId="6087" xr:uid="{00000000-0005-0000-0000-0000CE170000}"/>
    <cellStyle name="Normal 10 5 2 3" xfId="6088" xr:uid="{00000000-0005-0000-0000-0000CF170000}"/>
    <cellStyle name="Normal 10 5 2 4" xfId="6089" xr:uid="{00000000-0005-0000-0000-0000D0170000}"/>
    <cellStyle name="Normal 10 5 3" xfId="6090" xr:uid="{00000000-0005-0000-0000-0000D1170000}"/>
    <cellStyle name="Normal 10 5 3 2" xfId="6091" xr:uid="{00000000-0005-0000-0000-0000D2170000}"/>
    <cellStyle name="Normal 10 5 4" xfId="6092" xr:uid="{00000000-0005-0000-0000-0000D3170000}"/>
    <cellStyle name="Normal 10 5 5" xfId="6093" xr:uid="{00000000-0005-0000-0000-0000D4170000}"/>
    <cellStyle name="Normal 10 5 6" xfId="6094" xr:uid="{00000000-0005-0000-0000-0000D5170000}"/>
    <cellStyle name="Normal 10 6" xfId="6095" xr:uid="{00000000-0005-0000-0000-0000D6170000}"/>
    <cellStyle name="Normal 10 6 2" xfId="6096" xr:uid="{00000000-0005-0000-0000-0000D7170000}"/>
    <cellStyle name="Normal 10 6 2 2" xfId="6097" xr:uid="{00000000-0005-0000-0000-0000D8170000}"/>
    <cellStyle name="Normal 10 6 2 2 2" xfId="6098" xr:uid="{00000000-0005-0000-0000-0000D9170000}"/>
    <cellStyle name="Normal 10 6 2 3" xfId="6099" xr:uid="{00000000-0005-0000-0000-0000DA170000}"/>
    <cellStyle name="Normal 10 6 2 4" xfId="6100" xr:uid="{00000000-0005-0000-0000-0000DB170000}"/>
    <cellStyle name="Normal 10 6 3" xfId="6101" xr:uid="{00000000-0005-0000-0000-0000DC170000}"/>
    <cellStyle name="Normal 10 6 3 2" xfId="6102" xr:uid="{00000000-0005-0000-0000-0000DD170000}"/>
    <cellStyle name="Normal 10 6 4" xfId="6103" xr:uid="{00000000-0005-0000-0000-0000DE170000}"/>
    <cellStyle name="Normal 10 6 5" xfId="6104" xr:uid="{00000000-0005-0000-0000-0000DF170000}"/>
    <cellStyle name="Normal 10 7" xfId="6105" xr:uid="{00000000-0005-0000-0000-0000E0170000}"/>
    <cellStyle name="Normal 10 7 2" xfId="6106" xr:uid="{00000000-0005-0000-0000-0000E1170000}"/>
    <cellStyle name="Normal 10 7 2 2" xfId="6107" xr:uid="{00000000-0005-0000-0000-0000E2170000}"/>
    <cellStyle name="Normal 10 7 2 2 2" xfId="6108" xr:uid="{00000000-0005-0000-0000-0000E3170000}"/>
    <cellStyle name="Normal 10 7 2 3" xfId="6109" xr:uid="{00000000-0005-0000-0000-0000E4170000}"/>
    <cellStyle name="Normal 10 7 3" xfId="6110" xr:uid="{00000000-0005-0000-0000-0000E5170000}"/>
    <cellStyle name="Normal 10 7 3 2" xfId="6111" xr:uid="{00000000-0005-0000-0000-0000E6170000}"/>
    <cellStyle name="Normal 10 7 4" xfId="6112" xr:uid="{00000000-0005-0000-0000-0000E7170000}"/>
    <cellStyle name="Normal 10 8" xfId="6113" xr:uid="{00000000-0005-0000-0000-0000E8170000}"/>
    <cellStyle name="Normal 10 8 2" xfId="6114" xr:uid="{00000000-0005-0000-0000-0000E9170000}"/>
    <cellStyle name="Normal 10 8 2 2" xfId="6115" xr:uid="{00000000-0005-0000-0000-0000EA170000}"/>
    <cellStyle name="Normal 10 8 2 2 2" xfId="6116" xr:uid="{00000000-0005-0000-0000-0000EB170000}"/>
    <cellStyle name="Normal 10 8 2 3" xfId="6117" xr:uid="{00000000-0005-0000-0000-0000EC170000}"/>
    <cellStyle name="Normal 10 8 3" xfId="6118" xr:uid="{00000000-0005-0000-0000-0000ED170000}"/>
    <cellStyle name="Normal 10 8 3 2" xfId="6119" xr:uid="{00000000-0005-0000-0000-0000EE170000}"/>
    <cellStyle name="Normal 10 8 4" xfId="6120" xr:uid="{00000000-0005-0000-0000-0000EF170000}"/>
    <cellStyle name="Normal 10 9" xfId="6121" xr:uid="{00000000-0005-0000-0000-0000F0170000}"/>
    <cellStyle name="Normal 10 9 2" xfId="6122" xr:uid="{00000000-0005-0000-0000-0000F1170000}"/>
    <cellStyle name="Normal 10 9 2 2" xfId="6123" xr:uid="{00000000-0005-0000-0000-0000F2170000}"/>
    <cellStyle name="Normal 10 9 2 3" xfId="6124" xr:uid="{00000000-0005-0000-0000-0000F3170000}"/>
    <cellStyle name="Normal 10 9 3" xfId="6125" xr:uid="{00000000-0005-0000-0000-0000F4170000}"/>
    <cellStyle name="Normal 10 9 3 2" xfId="6126" xr:uid="{00000000-0005-0000-0000-0000F5170000}"/>
    <cellStyle name="Normal 10 9 4" xfId="6127" xr:uid="{00000000-0005-0000-0000-0000F6170000}"/>
    <cellStyle name="Normal 100" xfId="6128" xr:uid="{00000000-0005-0000-0000-0000F7170000}"/>
    <cellStyle name="Normal 101" xfId="6129" xr:uid="{00000000-0005-0000-0000-0000F8170000}"/>
    <cellStyle name="Normal 102" xfId="6130" xr:uid="{00000000-0005-0000-0000-0000F9170000}"/>
    <cellStyle name="Normal 103" xfId="6131" xr:uid="{00000000-0005-0000-0000-0000FA170000}"/>
    <cellStyle name="Normal 104" xfId="6132" xr:uid="{00000000-0005-0000-0000-0000FB170000}"/>
    <cellStyle name="Normal 105" xfId="6133" xr:uid="{00000000-0005-0000-0000-0000FC170000}"/>
    <cellStyle name="Normal 106" xfId="6134" xr:uid="{00000000-0005-0000-0000-0000FD170000}"/>
    <cellStyle name="Normal 107" xfId="6135" xr:uid="{00000000-0005-0000-0000-0000FE170000}"/>
    <cellStyle name="Normal 108" xfId="6136" xr:uid="{00000000-0005-0000-0000-0000FF170000}"/>
    <cellStyle name="Normal 109" xfId="6137" xr:uid="{00000000-0005-0000-0000-000000180000}"/>
    <cellStyle name="Normal 11" xfId="6138" xr:uid="{00000000-0005-0000-0000-000001180000}"/>
    <cellStyle name="Normal 11 10" xfId="6139" xr:uid="{00000000-0005-0000-0000-000002180000}"/>
    <cellStyle name="Normal 11 10 2" xfId="6140" xr:uid="{00000000-0005-0000-0000-000003180000}"/>
    <cellStyle name="Normal 11 10 2 2" xfId="6141" xr:uid="{00000000-0005-0000-0000-000004180000}"/>
    <cellStyle name="Normal 11 10 2 2 2" xfId="6142" xr:uid="{00000000-0005-0000-0000-000005180000}"/>
    <cellStyle name="Normal 11 10 2 3" xfId="6143" xr:uid="{00000000-0005-0000-0000-000006180000}"/>
    <cellStyle name="Normal 11 10 3" xfId="6144" xr:uid="{00000000-0005-0000-0000-000007180000}"/>
    <cellStyle name="Normal 11 10 3 2" xfId="6145" xr:uid="{00000000-0005-0000-0000-000008180000}"/>
    <cellStyle name="Normal 11 10 4" xfId="6146" xr:uid="{00000000-0005-0000-0000-000009180000}"/>
    <cellStyle name="Normal 11 10 5" xfId="6147" xr:uid="{00000000-0005-0000-0000-00000A180000}"/>
    <cellStyle name="Normal 11 11" xfId="6148" xr:uid="{00000000-0005-0000-0000-00000B180000}"/>
    <cellStyle name="Normal 11 11 2" xfId="6149" xr:uid="{00000000-0005-0000-0000-00000C180000}"/>
    <cellStyle name="Normal 11 11 2 2" xfId="6150" xr:uid="{00000000-0005-0000-0000-00000D180000}"/>
    <cellStyle name="Normal 11 11 2 3" xfId="6151" xr:uid="{00000000-0005-0000-0000-00000E180000}"/>
    <cellStyle name="Normal 11 11 3" xfId="6152" xr:uid="{00000000-0005-0000-0000-00000F180000}"/>
    <cellStyle name="Normal 11 11 3 2" xfId="6153" xr:uid="{00000000-0005-0000-0000-000010180000}"/>
    <cellStyle name="Normal 11 11 4" xfId="6154" xr:uid="{00000000-0005-0000-0000-000011180000}"/>
    <cellStyle name="Normal 11 11 5" xfId="6155" xr:uid="{00000000-0005-0000-0000-000012180000}"/>
    <cellStyle name="Normal 11 12" xfId="6156" xr:uid="{00000000-0005-0000-0000-000013180000}"/>
    <cellStyle name="Normal 11 12 2" xfId="6157" xr:uid="{00000000-0005-0000-0000-000014180000}"/>
    <cellStyle name="Normal 11 12 2 2" xfId="6158" xr:uid="{00000000-0005-0000-0000-000015180000}"/>
    <cellStyle name="Normal 11 12 2 2 2" xfId="6159" xr:uid="{00000000-0005-0000-0000-000016180000}"/>
    <cellStyle name="Normal 11 12 2 3" xfId="6160" xr:uid="{00000000-0005-0000-0000-000017180000}"/>
    <cellStyle name="Normal 11 12 2 4" xfId="6161" xr:uid="{00000000-0005-0000-0000-000018180000}"/>
    <cellStyle name="Normal 11 12 2 5" xfId="6162" xr:uid="{00000000-0005-0000-0000-000019180000}"/>
    <cellStyle name="Normal 11 12 3" xfId="6163" xr:uid="{00000000-0005-0000-0000-00001A180000}"/>
    <cellStyle name="Normal 11 12 3 2" xfId="6164" xr:uid="{00000000-0005-0000-0000-00001B180000}"/>
    <cellStyle name="Normal 11 12 4" xfId="6165" xr:uid="{00000000-0005-0000-0000-00001C180000}"/>
    <cellStyle name="Normal 11 12 5" xfId="6166" xr:uid="{00000000-0005-0000-0000-00001D180000}"/>
    <cellStyle name="Normal 11 12 6" xfId="6167" xr:uid="{00000000-0005-0000-0000-00001E180000}"/>
    <cellStyle name="Normal 11 13" xfId="6168" xr:uid="{00000000-0005-0000-0000-00001F180000}"/>
    <cellStyle name="Normal 11 13 2" xfId="6169" xr:uid="{00000000-0005-0000-0000-000020180000}"/>
    <cellStyle name="Normal 11 13 2 2" xfId="6170" xr:uid="{00000000-0005-0000-0000-000021180000}"/>
    <cellStyle name="Normal 11 13 2 3" xfId="6171" xr:uid="{00000000-0005-0000-0000-000022180000}"/>
    <cellStyle name="Normal 11 13 3" xfId="6172" xr:uid="{00000000-0005-0000-0000-000023180000}"/>
    <cellStyle name="Normal 11 13 3 2" xfId="6173" xr:uid="{00000000-0005-0000-0000-000024180000}"/>
    <cellStyle name="Normal 11 13 4" xfId="6174" xr:uid="{00000000-0005-0000-0000-000025180000}"/>
    <cellStyle name="Normal 11 14" xfId="6175" xr:uid="{00000000-0005-0000-0000-000026180000}"/>
    <cellStyle name="Normal 11 14 2" xfId="6176" xr:uid="{00000000-0005-0000-0000-000027180000}"/>
    <cellStyle name="Normal 11 14 2 2" xfId="6177" xr:uid="{00000000-0005-0000-0000-000028180000}"/>
    <cellStyle name="Normal 11 14 2 3" xfId="6178" xr:uid="{00000000-0005-0000-0000-000029180000}"/>
    <cellStyle name="Normal 11 14 3" xfId="6179" xr:uid="{00000000-0005-0000-0000-00002A180000}"/>
    <cellStyle name="Normal 11 14 3 2" xfId="6180" xr:uid="{00000000-0005-0000-0000-00002B180000}"/>
    <cellStyle name="Normal 11 14 4" xfId="6181" xr:uid="{00000000-0005-0000-0000-00002C180000}"/>
    <cellStyle name="Normal 11 15" xfId="6182" xr:uid="{00000000-0005-0000-0000-00002D180000}"/>
    <cellStyle name="Normal 11 15 2" xfId="6183" xr:uid="{00000000-0005-0000-0000-00002E180000}"/>
    <cellStyle name="Normal 11 15 2 2" xfId="6184" xr:uid="{00000000-0005-0000-0000-00002F180000}"/>
    <cellStyle name="Normal 11 15 2 3" xfId="6185" xr:uid="{00000000-0005-0000-0000-000030180000}"/>
    <cellStyle name="Normal 11 15 3" xfId="6186" xr:uid="{00000000-0005-0000-0000-000031180000}"/>
    <cellStyle name="Normal 11 15 3 2" xfId="6187" xr:uid="{00000000-0005-0000-0000-000032180000}"/>
    <cellStyle name="Normal 11 15 4" xfId="6188" xr:uid="{00000000-0005-0000-0000-000033180000}"/>
    <cellStyle name="Normal 11 16" xfId="6189" xr:uid="{00000000-0005-0000-0000-000034180000}"/>
    <cellStyle name="Normal 11 16 2" xfId="6190" xr:uid="{00000000-0005-0000-0000-000035180000}"/>
    <cellStyle name="Normal 11 16 2 2" xfId="6191" xr:uid="{00000000-0005-0000-0000-000036180000}"/>
    <cellStyle name="Normal 11 16 2 3" xfId="6192" xr:uid="{00000000-0005-0000-0000-000037180000}"/>
    <cellStyle name="Normal 11 16 3" xfId="6193" xr:uid="{00000000-0005-0000-0000-000038180000}"/>
    <cellStyle name="Normal 11 16 3 2" xfId="6194" xr:uid="{00000000-0005-0000-0000-000039180000}"/>
    <cellStyle name="Normal 11 16 4" xfId="6195" xr:uid="{00000000-0005-0000-0000-00003A180000}"/>
    <cellStyle name="Normal 11 17" xfId="6196" xr:uid="{00000000-0005-0000-0000-00003B180000}"/>
    <cellStyle name="Normal 11 17 2" xfId="6197" xr:uid="{00000000-0005-0000-0000-00003C180000}"/>
    <cellStyle name="Normal 11 17 2 2" xfId="6198" xr:uid="{00000000-0005-0000-0000-00003D180000}"/>
    <cellStyle name="Normal 11 17 2 3" xfId="6199" xr:uid="{00000000-0005-0000-0000-00003E180000}"/>
    <cellStyle name="Normal 11 17 3" xfId="6200" xr:uid="{00000000-0005-0000-0000-00003F180000}"/>
    <cellStyle name="Normal 11 17 3 2" xfId="6201" xr:uid="{00000000-0005-0000-0000-000040180000}"/>
    <cellStyle name="Normal 11 17 4" xfId="6202" xr:uid="{00000000-0005-0000-0000-000041180000}"/>
    <cellStyle name="Normal 11 18" xfId="6203" xr:uid="{00000000-0005-0000-0000-000042180000}"/>
    <cellStyle name="Normal 11 18 2" xfId="6204" xr:uid="{00000000-0005-0000-0000-000043180000}"/>
    <cellStyle name="Normal 11 18 2 2" xfId="6205" xr:uid="{00000000-0005-0000-0000-000044180000}"/>
    <cellStyle name="Normal 11 18 2 3" xfId="6206" xr:uid="{00000000-0005-0000-0000-000045180000}"/>
    <cellStyle name="Normal 11 18 3" xfId="6207" xr:uid="{00000000-0005-0000-0000-000046180000}"/>
    <cellStyle name="Normal 11 18 3 2" xfId="6208" xr:uid="{00000000-0005-0000-0000-000047180000}"/>
    <cellStyle name="Normal 11 18 4" xfId="6209" xr:uid="{00000000-0005-0000-0000-000048180000}"/>
    <cellStyle name="Normal 11 19" xfId="6210" xr:uid="{00000000-0005-0000-0000-000049180000}"/>
    <cellStyle name="Normal 11 19 2" xfId="6211" xr:uid="{00000000-0005-0000-0000-00004A180000}"/>
    <cellStyle name="Normal 11 19 2 2" xfId="6212" xr:uid="{00000000-0005-0000-0000-00004B180000}"/>
    <cellStyle name="Normal 11 19 2 3" xfId="6213" xr:uid="{00000000-0005-0000-0000-00004C180000}"/>
    <cellStyle name="Normal 11 19 3" xfId="6214" xr:uid="{00000000-0005-0000-0000-00004D180000}"/>
    <cellStyle name="Normal 11 19 3 2" xfId="6215" xr:uid="{00000000-0005-0000-0000-00004E180000}"/>
    <cellStyle name="Normal 11 19 4" xfId="6216" xr:uid="{00000000-0005-0000-0000-00004F180000}"/>
    <cellStyle name="Normal 11 2" xfId="6217" xr:uid="{00000000-0005-0000-0000-000050180000}"/>
    <cellStyle name="Normal 11 2 10" xfId="6218" xr:uid="{00000000-0005-0000-0000-000051180000}"/>
    <cellStyle name="Normal 11 2 2" xfId="6219" xr:uid="{00000000-0005-0000-0000-000052180000}"/>
    <cellStyle name="Normal 11 2 2 2" xfId="6220" xr:uid="{00000000-0005-0000-0000-000053180000}"/>
    <cellStyle name="Normal 11 2 2 2 2" xfId="6221" xr:uid="{00000000-0005-0000-0000-000054180000}"/>
    <cellStyle name="Normal 11 2 2 3" xfId="6222" xr:uid="{00000000-0005-0000-0000-000055180000}"/>
    <cellStyle name="Normal 11 2 3" xfId="6223" xr:uid="{00000000-0005-0000-0000-000056180000}"/>
    <cellStyle name="Normal 11 2 3 2" xfId="6224" xr:uid="{00000000-0005-0000-0000-000057180000}"/>
    <cellStyle name="Normal 11 2 3 3" xfId="6225" xr:uid="{00000000-0005-0000-0000-000058180000}"/>
    <cellStyle name="Normal 11 2 4" xfId="6226" xr:uid="{00000000-0005-0000-0000-000059180000}"/>
    <cellStyle name="Normal 11 2 5" xfId="6227" xr:uid="{00000000-0005-0000-0000-00005A180000}"/>
    <cellStyle name="Normal 11 2 6" xfId="6228" xr:uid="{00000000-0005-0000-0000-00005B180000}"/>
    <cellStyle name="Normal 11 2 7" xfId="6229" xr:uid="{00000000-0005-0000-0000-00005C180000}"/>
    <cellStyle name="Normal 11 2 8" xfId="6230" xr:uid="{00000000-0005-0000-0000-00005D180000}"/>
    <cellStyle name="Normal 11 2 9" xfId="6231" xr:uid="{00000000-0005-0000-0000-00005E180000}"/>
    <cellStyle name="Normal 11 20" xfId="6232" xr:uid="{00000000-0005-0000-0000-00005F180000}"/>
    <cellStyle name="Normal 11 20 2" xfId="6233" xr:uid="{00000000-0005-0000-0000-000060180000}"/>
    <cellStyle name="Normal 11 20 2 2" xfId="6234" xr:uid="{00000000-0005-0000-0000-000061180000}"/>
    <cellStyle name="Normal 11 20 2 3" xfId="6235" xr:uid="{00000000-0005-0000-0000-000062180000}"/>
    <cellStyle name="Normal 11 20 3" xfId="6236" xr:uid="{00000000-0005-0000-0000-000063180000}"/>
    <cellStyle name="Normal 11 20 3 2" xfId="6237" xr:uid="{00000000-0005-0000-0000-000064180000}"/>
    <cellStyle name="Normal 11 20 4" xfId="6238" xr:uid="{00000000-0005-0000-0000-000065180000}"/>
    <cellStyle name="Normal 11 21" xfId="6239" xr:uid="{00000000-0005-0000-0000-000066180000}"/>
    <cellStyle name="Normal 11 21 2" xfId="6240" xr:uid="{00000000-0005-0000-0000-000067180000}"/>
    <cellStyle name="Normal 11 21 2 2" xfId="6241" xr:uid="{00000000-0005-0000-0000-000068180000}"/>
    <cellStyle name="Normal 11 21 2 3" xfId="6242" xr:uid="{00000000-0005-0000-0000-000069180000}"/>
    <cellStyle name="Normal 11 21 3" xfId="6243" xr:uid="{00000000-0005-0000-0000-00006A180000}"/>
    <cellStyle name="Normal 11 21 3 2" xfId="6244" xr:uid="{00000000-0005-0000-0000-00006B180000}"/>
    <cellStyle name="Normal 11 21 4" xfId="6245" xr:uid="{00000000-0005-0000-0000-00006C180000}"/>
    <cellStyle name="Normal 11 22" xfId="6246" xr:uid="{00000000-0005-0000-0000-00006D180000}"/>
    <cellStyle name="Normal 11 22 2" xfId="6247" xr:uid="{00000000-0005-0000-0000-00006E180000}"/>
    <cellStyle name="Normal 11 22 2 2" xfId="6248" xr:uid="{00000000-0005-0000-0000-00006F180000}"/>
    <cellStyle name="Normal 11 22 2 3" xfId="6249" xr:uid="{00000000-0005-0000-0000-000070180000}"/>
    <cellStyle name="Normal 11 22 3" xfId="6250" xr:uid="{00000000-0005-0000-0000-000071180000}"/>
    <cellStyle name="Normal 11 22 3 2" xfId="6251" xr:uid="{00000000-0005-0000-0000-000072180000}"/>
    <cellStyle name="Normal 11 22 4" xfId="6252" xr:uid="{00000000-0005-0000-0000-000073180000}"/>
    <cellStyle name="Normal 11 23" xfId="6253" xr:uid="{00000000-0005-0000-0000-000074180000}"/>
    <cellStyle name="Normal 11 23 2" xfId="6254" xr:uid="{00000000-0005-0000-0000-000075180000}"/>
    <cellStyle name="Normal 11 23 2 2" xfId="6255" xr:uid="{00000000-0005-0000-0000-000076180000}"/>
    <cellStyle name="Normal 11 23 2 3" xfId="6256" xr:uid="{00000000-0005-0000-0000-000077180000}"/>
    <cellStyle name="Normal 11 23 3" xfId="6257" xr:uid="{00000000-0005-0000-0000-000078180000}"/>
    <cellStyle name="Normal 11 23 3 2" xfId="6258" xr:uid="{00000000-0005-0000-0000-000079180000}"/>
    <cellStyle name="Normal 11 23 4" xfId="6259" xr:uid="{00000000-0005-0000-0000-00007A180000}"/>
    <cellStyle name="Normal 11 24" xfId="6260" xr:uid="{00000000-0005-0000-0000-00007B180000}"/>
    <cellStyle name="Normal 11 24 2" xfId="6261" xr:uid="{00000000-0005-0000-0000-00007C180000}"/>
    <cellStyle name="Normal 11 24 2 2" xfId="6262" xr:uid="{00000000-0005-0000-0000-00007D180000}"/>
    <cellStyle name="Normal 11 24 2 3" xfId="6263" xr:uid="{00000000-0005-0000-0000-00007E180000}"/>
    <cellStyle name="Normal 11 24 3" xfId="6264" xr:uid="{00000000-0005-0000-0000-00007F180000}"/>
    <cellStyle name="Normal 11 24 3 2" xfId="6265" xr:uid="{00000000-0005-0000-0000-000080180000}"/>
    <cellStyle name="Normal 11 24 4" xfId="6266" xr:uid="{00000000-0005-0000-0000-000081180000}"/>
    <cellStyle name="Normal 11 25" xfId="6267" xr:uid="{00000000-0005-0000-0000-000082180000}"/>
    <cellStyle name="Normal 11 25 2" xfId="6268" xr:uid="{00000000-0005-0000-0000-000083180000}"/>
    <cellStyle name="Normal 11 25 2 2" xfId="6269" xr:uid="{00000000-0005-0000-0000-000084180000}"/>
    <cellStyle name="Normal 11 25 2 3" xfId="6270" xr:uid="{00000000-0005-0000-0000-000085180000}"/>
    <cellStyle name="Normal 11 25 3" xfId="6271" xr:uid="{00000000-0005-0000-0000-000086180000}"/>
    <cellStyle name="Normal 11 25 3 2" xfId="6272" xr:uid="{00000000-0005-0000-0000-000087180000}"/>
    <cellStyle name="Normal 11 25 4" xfId="6273" xr:uid="{00000000-0005-0000-0000-000088180000}"/>
    <cellStyle name="Normal 11 26" xfId="6274" xr:uid="{00000000-0005-0000-0000-000089180000}"/>
    <cellStyle name="Normal 11 26 2" xfId="6275" xr:uid="{00000000-0005-0000-0000-00008A180000}"/>
    <cellStyle name="Normal 11 26 2 2" xfId="6276" xr:uid="{00000000-0005-0000-0000-00008B180000}"/>
    <cellStyle name="Normal 11 26 2 3" xfId="6277" xr:uid="{00000000-0005-0000-0000-00008C180000}"/>
    <cellStyle name="Normal 11 26 3" xfId="6278" xr:uid="{00000000-0005-0000-0000-00008D180000}"/>
    <cellStyle name="Normal 11 26 3 2" xfId="6279" xr:uid="{00000000-0005-0000-0000-00008E180000}"/>
    <cellStyle name="Normal 11 26 4" xfId="6280" xr:uid="{00000000-0005-0000-0000-00008F180000}"/>
    <cellStyle name="Normal 11 27" xfId="6281" xr:uid="{00000000-0005-0000-0000-000090180000}"/>
    <cellStyle name="Normal 11 27 2" xfId="6282" xr:uid="{00000000-0005-0000-0000-000091180000}"/>
    <cellStyle name="Normal 11 27 2 2" xfId="6283" xr:uid="{00000000-0005-0000-0000-000092180000}"/>
    <cellStyle name="Normal 11 27 2 3" xfId="6284" xr:uid="{00000000-0005-0000-0000-000093180000}"/>
    <cellStyle name="Normal 11 27 3" xfId="6285" xr:uid="{00000000-0005-0000-0000-000094180000}"/>
    <cellStyle name="Normal 11 27 3 2" xfId="6286" xr:uid="{00000000-0005-0000-0000-000095180000}"/>
    <cellStyle name="Normal 11 27 4" xfId="6287" xr:uid="{00000000-0005-0000-0000-000096180000}"/>
    <cellStyle name="Normal 11 28" xfId="6288" xr:uid="{00000000-0005-0000-0000-000097180000}"/>
    <cellStyle name="Normal 11 28 2" xfId="6289" xr:uid="{00000000-0005-0000-0000-000098180000}"/>
    <cellStyle name="Normal 11 28 2 2" xfId="6290" xr:uid="{00000000-0005-0000-0000-000099180000}"/>
    <cellStyle name="Normal 11 28 2 3" xfId="6291" xr:uid="{00000000-0005-0000-0000-00009A180000}"/>
    <cellStyle name="Normal 11 28 3" xfId="6292" xr:uid="{00000000-0005-0000-0000-00009B180000}"/>
    <cellStyle name="Normal 11 28 3 2" xfId="6293" xr:uid="{00000000-0005-0000-0000-00009C180000}"/>
    <cellStyle name="Normal 11 28 4" xfId="6294" xr:uid="{00000000-0005-0000-0000-00009D180000}"/>
    <cellStyle name="Normal 11 29" xfId="6295" xr:uid="{00000000-0005-0000-0000-00009E180000}"/>
    <cellStyle name="Normal 11 29 2" xfId="6296" xr:uid="{00000000-0005-0000-0000-00009F180000}"/>
    <cellStyle name="Normal 11 29 2 2" xfId="6297" xr:uid="{00000000-0005-0000-0000-0000A0180000}"/>
    <cellStyle name="Normal 11 29 2 3" xfId="6298" xr:uid="{00000000-0005-0000-0000-0000A1180000}"/>
    <cellStyle name="Normal 11 29 3" xfId="6299" xr:uid="{00000000-0005-0000-0000-0000A2180000}"/>
    <cellStyle name="Normal 11 29 3 2" xfId="6300" xr:uid="{00000000-0005-0000-0000-0000A3180000}"/>
    <cellStyle name="Normal 11 29 4" xfId="6301" xr:uid="{00000000-0005-0000-0000-0000A4180000}"/>
    <cellStyle name="Normal 11 3" xfId="6302" xr:uid="{00000000-0005-0000-0000-0000A5180000}"/>
    <cellStyle name="Normal 11 3 2" xfId="6303" xr:uid="{00000000-0005-0000-0000-0000A6180000}"/>
    <cellStyle name="Normal 11 3 2 2" xfId="6304" xr:uid="{00000000-0005-0000-0000-0000A7180000}"/>
    <cellStyle name="Normal 11 3 2 2 2" xfId="6305" xr:uid="{00000000-0005-0000-0000-0000A8180000}"/>
    <cellStyle name="Normal 11 3 2 3" xfId="6306" xr:uid="{00000000-0005-0000-0000-0000A9180000}"/>
    <cellStyle name="Normal 11 3 3" xfId="6307" xr:uid="{00000000-0005-0000-0000-0000AA180000}"/>
    <cellStyle name="Normal 11 3 3 2" xfId="6308" xr:uid="{00000000-0005-0000-0000-0000AB180000}"/>
    <cellStyle name="Normal 11 3 4" xfId="6309" xr:uid="{00000000-0005-0000-0000-0000AC180000}"/>
    <cellStyle name="Normal 11 3 5" xfId="6310" xr:uid="{00000000-0005-0000-0000-0000AD180000}"/>
    <cellStyle name="Normal 11 30" xfId="6311" xr:uid="{00000000-0005-0000-0000-0000AE180000}"/>
    <cellStyle name="Normal 11 30 2" xfId="6312" xr:uid="{00000000-0005-0000-0000-0000AF180000}"/>
    <cellStyle name="Normal 11 30 2 2" xfId="6313" xr:uid="{00000000-0005-0000-0000-0000B0180000}"/>
    <cellStyle name="Normal 11 30 2 3" xfId="6314" xr:uid="{00000000-0005-0000-0000-0000B1180000}"/>
    <cellStyle name="Normal 11 30 3" xfId="6315" xr:uid="{00000000-0005-0000-0000-0000B2180000}"/>
    <cellStyle name="Normal 11 30 3 2" xfId="6316" xr:uid="{00000000-0005-0000-0000-0000B3180000}"/>
    <cellStyle name="Normal 11 30 4" xfId="6317" xr:uid="{00000000-0005-0000-0000-0000B4180000}"/>
    <cellStyle name="Normal 11 31" xfId="6318" xr:uid="{00000000-0005-0000-0000-0000B5180000}"/>
    <cellStyle name="Normal 11 31 2" xfId="6319" xr:uid="{00000000-0005-0000-0000-0000B6180000}"/>
    <cellStyle name="Normal 11 31 2 2" xfId="6320" xr:uid="{00000000-0005-0000-0000-0000B7180000}"/>
    <cellStyle name="Normal 11 31 2 3" xfId="6321" xr:uid="{00000000-0005-0000-0000-0000B8180000}"/>
    <cellStyle name="Normal 11 31 3" xfId="6322" xr:uid="{00000000-0005-0000-0000-0000B9180000}"/>
    <cellStyle name="Normal 11 31 3 2" xfId="6323" xr:uid="{00000000-0005-0000-0000-0000BA180000}"/>
    <cellStyle name="Normal 11 31 4" xfId="6324" xr:uid="{00000000-0005-0000-0000-0000BB180000}"/>
    <cellStyle name="Normal 11 32" xfId="6325" xr:uid="{00000000-0005-0000-0000-0000BC180000}"/>
    <cellStyle name="Normal 11 32 2" xfId="6326" xr:uid="{00000000-0005-0000-0000-0000BD180000}"/>
    <cellStyle name="Normal 11 32 2 2" xfId="6327" xr:uid="{00000000-0005-0000-0000-0000BE180000}"/>
    <cellStyle name="Normal 11 32 2 3" xfId="6328" xr:uid="{00000000-0005-0000-0000-0000BF180000}"/>
    <cellStyle name="Normal 11 32 3" xfId="6329" xr:uid="{00000000-0005-0000-0000-0000C0180000}"/>
    <cellStyle name="Normal 11 32 3 2" xfId="6330" xr:uid="{00000000-0005-0000-0000-0000C1180000}"/>
    <cellStyle name="Normal 11 32 4" xfId="6331" xr:uid="{00000000-0005-0000-0000-0000C2180000}"/>
    <cellStyle name="Normal 11 33" xfId="6332" xr:uid="{00000000-0005-0000-0000-0000C3180000}"/>
    <cellStyle name="Normal 11 33 2" xfId="6333" xr:uid="{00000000-0005-0000-0000-0000C4180000}"/>
    <cellStyle name="Normal 11 33 2 2" xfId="6334" xr:uid="{00000000-0005-0000-0000-0000C5180000}"/>
    <cellStyle name="Normal 11 33 2 3" xfId="6335" xr:uid="{00000000-0005-0000-0000-0000C6180000}"/>
    <cellStyle name="Normal 11 33 3" xfId="6336" xr:uid="{00000000-0005-0000-0000-0000C7180000}"/>
    <cellStyle name="Normal 11 33 3 2" xfId="6337" xr:uid="{00000000-0005-0000-0000-0000C8180000}"/>
    <cellStyle name="Normal 11 33 4" xfId="6338" xr:uid="{00000000-0005-0000-0000-0000C9180000}"/>
    <cellStyle name="Normal 11 34" xfId="6339" xr:uid="{00000000-0005-0000-0000-0000CA180000}"/>
    <cellStyle name="Normal 11 34 2" xfId="6340" xr:uid="{00000000-0005-0000-0000-0000CB180000}"/>
    <cellStyle name="Normal 11 34 2 2" xfId="6341" xr:uid="{00000000-0005-0000-0000-0000CC180000}"/>
    <cellStyle name="Normal 11 34 2 3" xfId="6342" xr:uid="{00000000-0005-0000-0000-0000CD180000}"/>
    <cellStyle name="Normal 11 34 3" xfId="6343" xr:uid="{00000000-0005-0000-0000-0000CE180000}"/>
    <cellStyle name="Normal 11 34 3 2" xfId="6344" xr:uid="{00000000-0005-0000-0000-0000CF180000}"/>
    <cellStyle name="Normal 11 34 4" xfId="6345" xr:uid="{00000000-0005-0000-0000-0000D0180000}"/>
    <cellStyle name="Normal 11 35" xfId="6346" xr:uid="{00000000-0005-0000-0000-0000D1180000}"/>
    <cellStyle name="Normal 11 35 2" xfId="6347" xr:uid="{00000000-0005-0000-0000-0000D2180000}"/>
    <cellStyle name="Normal 11 35 2 2" xfId="6348" xr:uid="{00000000-0005-0000-0000-0000D3180000}"/>
    <cellStyle name="Normal 11 35 2 3" xfId="6349" xr:uid="{00000000-0005-0000-0000-0000D4180000}"/>
    <cellStyle name="Normal 11 35 3" xfId="6350" xr:uid="{00000000-0005-0000-0000-0000D5180000}"/>
    <cellStyle name="Normal 11 35 3 2" xfId="6351" xr:uid="{00000000-0005-0000-0000-0000D6180000}"/>
    <cellStyle name="Normal 11 35 4" xfId="6352" xr:uid="{00000000-0005-0000-0000-0000D7180000}"/>
    <cellStyle name="Normal 11 36" xfId="6353" xr:uid="{00000000-0005-0000-0000-0000D8180000}"/>
    <cellStyle name="Normal 11 36 2" xfId="6354" xr:uid="{00000000-0005-0000-0000-0000D9180000}"/>
    <cellStyle name="Normal 11 36 2 2" xfId="6355" xr:uid="{00000000-0005-0000-0000-0000DA180000}"/>
    <cellStyle name="Normal 11 36 2 3" xfId="6356" xr:uid="{00000000-0005-0000-0000-0000DB180000}"/>
    <cellStyle name="Normal 11 36 3" xfId="6357" xr:uid="{00000000-0005-0000-0000-0000DC180000}"/>
    <cellStyle name="Normal 11 36 3 2" xfId="6358" xr:uid="{00000000-0005-0000-0000-0000DD180000}"/>
    <cellStyle name="Normal 11 36 4" xfId="6359" xr:uid="{00000000-0005-0000-0000-0000DE180000}"/>
    <cellStyle name="Normal 11 37" xfId="6360" xr:uid="{00000000-0005-0000-0000-0000DF180000}"/>
    <cellStyle name="Normal 11 37 2" xfId="6361" xr:uid="{00000000-0005-0000-0000-0000E0180000}"/>
    <cellStyle name="Normal 11 37 2 2" xfId="6362" xr:uid="{00000000-0005-0000-0000-0000E1180000}"/>
    <cellStyle name="Normal 11 37 2 3" xfId="6363" xr:uid="{00000000-0005-0000-0000-0000E2180000}"/>
    <cellStyle name="Normal 11 37 3" xfId="6364" xr:uid="{00000000-0005-0000-0000-0000E3180000}"/>
    <cellStyle name="Normal 11 37 3 2" xfId="6365" xr:uid="{00000000-0005-0000-0000-0000E4180000}"/>
    <cellStyle name="Normal 11 37 4" xfId="6366" xr:uid="{00000000-0005-0000-0000-0000E5180000}"/>
    <cellStyle name="Normal 11 38" xfId="6367" xr:uid="{00000000-0005-0000-0000-0000E6180000}"/>
    <cellStyle name="Normal 11 38 2" xfId="6368" xr:uid="{00000000-0005-0000-0000-0000E7180000}"/>
    <cellStyle name="Normal 11 38 2 2" xfId="6369" xr:uid="{00000000-0005-0000-0000-0000E8180000}"/>
    <cellStyle name="Normal 11 38 2 3" xfId="6370" xr:uid="{00000000-0005-0000-0000-0000E9180000}"/>
    <cellStyle name="Normal 11 38 3" xfId="6371" xr:uid="{00000000-0005-0000-0000-0000EA180000}"/>
    <cellStyle name="Normal 11 38 3 2" xfId="6372" xr:uid="{00000000-0005-0000-0000-0000EB180000}"/>
    <cellStyle name="Normal 11 38 4" xfId="6373" xr:uid="{00000000-0005-0000-0000-0000EC180000}"/>
    <cellStyle name="Normal 11 39" xfId="6374" xr:uid="{00000000-0005-0000-0000-0000ED180000}"/>
    <cellStyle name="Normal 11 39 2" xfId="6375" xr:uid="{00000000-0005-0000-0000-0000EE180000}"/>
    <cellStyle name="Normal 11 39 2 2" xfId="6376" xr:uid="{00000000-0005-0000-0000-0000EF180000}"/>
    <cellStyle name="Normal 11 39 2 3" xfId="6377" xr:uid="{00000000-0005-0000-0000-0000F0180000}"/>
    <cellStyle name="Normal 11 39 3" xfId="6378" xr:uid="{00000000-0005-0000-0000-0000F1180000}"/>
    <cellStyle name="Normal 11 39 3 2" xfId="6379" xr:uid="{00000000-0005-0000-0000-0000F2180000}"/>
    <cellStyle name="Normal 11 39 4" xfId="6380" xr:uid="{00000000-0005-0000-0000-0000F3180000}"/>
    <cellStyle name="Normal 11 4" xfId="6381" xr:uid="{00000000-0005-0000-0000-0000F4180000}"/>
    <cellStyle name="Normal 11 4 2" xfId="6382" xr:uid="{00000000-0005-0000-0000-0000F5180000}"/>
    <cellStyle name="Normal 11 4 2 2" xfId="6383" xr:uid="{00000000-0005-0000-0000-0000F6180000}"/>
    <cellStyle name="Normal 11 4 2 2 2" xfId="6384" xr:uid="{00000000-0005-0000-0000-0000F7180000}"/>
    <cellStyle name="Normal 11 4 2 3" xfId="6385" xr:uid="{00000000-0005-0000-0000-0000F8180000}"/>
    <cellStyle name="Normal 11 4 3" xfId="6386" xr:uid="{00000000-0005-0000-0000-0000F9180000}"/>
    <cellStyle name="Normal 11 4 3 2" xfId="6387" xr:uid="{00000000-0005-0000-0000-0000FA180000}"/>
    <cellStyle name="Normal 11 4 4" xfId="6388" xr:uid="{00000000-0005-0000-0000-0000FB180000}"/>
    <cellStyle name="Normal 11 4 5" xfId="6389" xr:uid="{00000000-0005-0000-0000-0000FC180000}"/>
    <cellStyle name="Normal 11 40" xfId="6390" xr:uid="{00000000-0005-0000-0000-0000FD180000}"/>
    <cellStyle name="Normal 11 40 2" xfId="6391" xr:uid="{00000000-0005-0000-0000-0000FE180000}"/>
    <cellStyle name="Normal 11 40 2 2" xfId="6392" xr:uid="{00000000-0005-0000-0000-0000FF180000}"/>
    <cellStyle name="Normal 11 40 2 3" xfId="6393" xr:uid="{00000000-0005-0000-0000-000000190000}"/>
    <cellStyle name="Normal 11 40 3" xfId="6394" xr:uid="{00000000-0005-0000-0000-000001190000}"/>
    <cellStyle name="Normal 11 40 3 2" xfId="6395" xr:uid="{00000000-0005-0000-0000-000002190000}"/>
    <cellStyle name="Normal 11 40 4" xfId="6396" xr:uid="{00000000-0005-0000-0000-000003190000}"/>
    <cellStyle name="Normal 11 41" xfId="6397" xr:uid="{00000000-0005-0000-0000-000004190000}"/>
    <cellStyle name="Normal 11 41 2" xfId="6398" xr:uid="{00000000-0005-0000-0000-000005190000}"/>
    <cellStyle name="Normal 11 42" xfId="6399" xr:uid="{00000000-0005-0000-0000-000006190000}"/>
    <cellStyle name="Normal 11 43" xfId="6400" xr:uid="{00000000-0005-0000-0000-000007190000}"/>
    <cellStyle name="Normal 11 44" xfId="6401" xr:uid="{00000000-0005-0000-0000-000008190000}"/>
    <cellStyle name="Normal 11 5" xfId="6402" xr:uid="{00000000-0005-0000-0000-000009190000}"/>
    <cellStyle name="Normal 11 5 2" xfId="6403" xr:uid="{00000000-0005-0000-0000-00000A190000}"/>
    <cellStyle name="Normal 11 5 2 2" xfId="6404" xr:uid="{00000000-0005-0000-0000-00000B190000}"/>
    <cellStyle name="Normal 11 5 2 2 2" xfId="6405" xr:uid="{00000000-0005-0000-0000-00000C190000}"/>
    <cellStyle name="Normal 11 5 2 3" xfId="6406" xr:uid="{00000000-0005-0000-0000-00000D190000}"/>
    <cellStyle name="Normal 11 5 3" xfId="6407" xr:uid="{00000000-0005-0000-0000-00000E190000}"/>
    <cellStyle name="Normal 11 5 3 2" xfId="6408" xr:uid="{00000000-0005-0000-0000-00000F190000}"/>
    <cellStyle name="Normal 11 5 4" xfId="6409" xr:uid="{00000000-0005-0000-0000-000010190000}"/>
    <cellStyle name="Normal 11 5 5" xfId="6410" xr:uid="{00000000-0005-0000-0000-000011190000}"/>
    <cellStyle name="Normal 11 6" xfId="6411" xr:uid="{00000000-0005-0000-0000-000012190000}"/>
    <cellStyle name="Normal 11 6 2" xfId="6412" xr:uid="{00000000-0005-0000-0000-000013190000}"/>
    <cellStyle name="Normal 11 6 2 2" xfId="6413" xr:uid="{00000000-0005-0000-0000-000014190000}"/>
    <cellStyle name="Normal 11 6 2 2 2" xfId="6414" xr:uid="{00000000-0005-0000-0000-000015190000}"/>
    <cellStyle name="Normal 11 6 2 3" xfId="6415" xr:uid="{00000000-0005-0000-0000-000016190000}"/>
    <cellStyle name="Normal 11 6 3" xfId="6416" xr:uid="{00000000-0005-0000-0000-000017190000}"/>
    <cellStyle name="Normal 11 6 3 2" xfId="6417" xr:uid="{00000000-0005-0000-0000-000018190000}"/>
    <cellStyle name="Normal 11 6 4" xfId="6418" xr:uid="{00000000-0005-0000-0000-000019190000}"/>
    <cellStyle name="Normal 11 6 5" xfId="6419" xr:uid="{00000000-0005-0000-0000-00001A190000}"/>
    <cellStyle name="Normal 11 7" xfId="6420" xr:uid="{00000000-0005-0000-0000-00001B190000}"/>
    <cellStyle name="Normal 11 7 2" xfId="6421" xr:uid="{00000000-0005-0000-0000-00001C190000}"/>
    <cellStyle name="Normal 11 7 2 2" xfId="6422" xr:uid="{00000000-0005-0000-0000-00001D190000}"/>
    <cellStyle name="Normal 11 7 2 2 2" xfId="6423" xr:uid="{00000000-0005-0000-0000-00001E190000}"/>
    <cellStyle name="Normal 11 7 2 3" xfId="6424" xr:uid="{00000000-0005-0000-0000-00001F190000}"/>
    <cellStyle name="Normal 11 7 3" xfId="6425" xr:uid="{00000000-0005-0000-0000-000020190000}"/>
    <cellStyle name="Normal 11 7 3 2" xfId="6426" xr:uid="{00000000-0005-0000-0000-000021190000}"/>
    <cellStyle name="Normal 11 7 4" xfId="6427" xr:uid="{00000000-0005-0000-0000-000022190000}"/>
    <cellStyle name="Normal 11 7 5" xfId="6428" xr:uid="{00000000-0005-0000-0000-000023190000}"/>
    <cellStyle name="Normal 11 8" xfId="6429" xr:uid="{00000000-0005-0000-0000-000024190000}"/>
    <cellStyle name="Normal 11 8 2" xfId="6430" xr:uid="{00000000-0005-0000-0000-000025190000}"/>
    <cellStyle name="Normal 11 8 2 2" xfId="6431" xr:uid="{00000000-0005-0000-0000-000026190000}"/>
    <cellStyle name="Normal 11 8 2 2 2" xfId="6432" xr:uid="{00000000-0005-0000-0000-000027190000}"/>
    <cellStyle name="Normal 11 8 2 3" xfId="6433" xr:uid="{00000000-0005-0000-0000-000028190000}"/>
    <cellStyle name="Normal 11 8 3" xfId="6434" xr:uid="{00000000-0005-0000-0000-000029190000}"/>
    <cellStyle name="Normal 11 8 3 2" xfId="6435" xr:uid="{00000000-0005-0000-0000-00002A190000}"/>
    <cellStyle name="Normal 11 8 4" xfId="6436" xr:uid="{00000000-0005-0000-0000-00002B190000}"/>
    <cellStyle name="Normal 11 8 5" xfId="6437" xr:uid="{00000000-0005-0000-0000-00002C190000}"/>
    <cellStyle name="Normal 11 9" xfId="6438" xr:uid="{00000000-0005-0000-0000-00002D190000}"/>
    <cellStyle name="Normal 11 9 2" xfId="6439" xr:uid="{00000000-0005-0000-0000-00002E190000}"/>
    <cellStyle name="Normal 11 9 2 2" xfId="6440" xr:uid="{00000000-0005-0000-0000-00002F190000}"/>
    <cellStyle name="Normal 11 9 2 2 2" xfId="6441" xr:uid="{00000000-0005-0000-0000-000030190000}"/>
    <cellStyle name="Normal 11 9 2 3" xfId="6442" xr:uid="{00000000-0005-0000-0000-000031190000}"/>
    <cellStyle name="Normal 11 9 3" xfId="6443" xr:uid="{00000000-0005-0000-0000-000032190000}"/>
    <cellStyle name="Normal 11 9 3 2" xfId="6444" xr:uid="{00000000-0005-0000-0000-000033190000}"/>
    <cellStyle name="Normal 11 9 4" xfId="6445" xr:uid="{00000000-0005-0000-0000-000034190000}"/>
    <cellStyle name="Normal 11 9 5" xfId="6446" xr:uid="{00000000-0005-0000-0000-000035190000}"/>
    <cellStyle name="Normal 11_3097_OM cost model template_100810" xfId="6447" xr:uid="{00000000-0005-0000-0000-000036190000}"/>
    <cellStyle name="Normal 110" xfId="6448" xr:uid="{00000000-0005-0000-0000-000037190000}"/>
    <cellStyle name="Normal 111" xfId="6449" xr:uid="{00000000-0005-0000-0000-000038190000}"/>
    <cellStyle name="Normal 112" xfId="6450" xr:uid="{00000000-0005-0000-0000-000039190000}"/>
    <cellStyle name="Normal 113" xfId="6451" xr:uid="{00000000-0005-0000-0000-00003A190000}"/>
    <cellStyle name="Normal 114" xfId="6452" xr:uid="{00000000-0005-0000-0000-00003B190000}"/>
    <cellStyle name="Normal 115" xfId="6453" xr:uid="{00000000-0005-0000-0000-00003C190000}"/>
    <cellStyle name="Normal 116" xfId="6454" xr:uid="{00000000-0005-0000-0000-00003D190000}"/>
    <cellStyle name="Normal 117" xfId="6455" xr:uid="{00000000-0005-0000-0000-00003E190000}"/>
    <cellStyle name="Normal 117 2" xfId="6456" xr:uid="{00000000-0005-0000-0000-00003F190000}"/>
    <cellStyle name="Normal 118" xfId="6457" xr:uid="{00000000-0005-0000-0000-000040190000}"/>
    <cellStyle name="Normal 119" xfId="6458" xr:uid="{00000000-0005-0000-0000-000041190000}"/>
    <cellStyle name="Normal 12" xfId="6459" xr:uid="{00000000-0005-0000-0000-000042190000}"/>
    <cellStyle name="Normal 12 10" xfId="6460" xr:uid="{00000000-0005-0000-0000-000043190000}"/>
    <cellStyle name="Normal 12 10 2" xfId="6461" xr:uid="{00000000-0005-0000-0000-000044190000}"/>
    <cellStyle name="Normal 12 10 2 2" xfId="6462" xr:uid="{00000000-0005-0000-0000-000045190000}"/>
    <cellStyle name="Normal 12 10 2 3" xfId="6463" xr:uid="{00000000-0005-0000-0000-000046190000}"/>
    <cellStyle name="Normal 12 10 3" xfId="6464" xr:uid="{00000000-0005-0000-0000-000047190000}"/>
    <cellStyle name="Normal 12 10 3 2" xfId="6465" xr:uid="{00000000-0005-0000-0000-000048190000}"/>
    <cellStyle name="Normal 12 10 4" xfId="6466" xr:uid="{00000000-0005-0000-0000-000049190000}"/>
    <cellStyle name="Normal 12 10 5" xfId="6467" xr:uid="{00000000-0005-0000-0000-00004A190000}"/>
    <cellStyle name="Normal 12 11" xfId="6468" xr:uid="{00000000-0005-0000-0000-00004B190000}"/>
    <cellStyle name="Normal 12 11 2" xfId="6469" xr:uid="{00000000-0005-0000-0000-00004C190000}"/>
    <cellStyle name="Normal 12 11 2 2" xfId="6470" xr:uid="{00000000-0005-0000-0000-00004D190000}"/>
    <cellStyle name="Normal 12 11 2 3" xfId="6471" xr:uid="{00000000-0005-0000-0000-00004E190000}"/>
    <cellStyle name="Normal 12 11 3" xfId="6472" xr:uid="{00000000-0005-0000-0000-00004F190000}"/>
    <cellStyle name="Normal 12 11 3 2" xfId="6473" xr:uid="{00000000-0005-0000-0000-000050190000}"/>
    <cellStyle name="Normal 12 11 4" xfId="6474" xr:uid="{00000000-0005-0000-0000-000051190000}"/>
    <cellStyle name="Normal 12 12" xfId="6475" xr:uid="{00000000-0005-0000-0000-000052190000}"/>
    <cellStyle name="Normal 12 12 2" xfId="6476" xr:uid="{00000000-0005-0000-0000-000053190000}"/>
    <cellStyle name="Normal 12 12 2 2" xfId="6477" xr:uid="{00000000-0005-0000-0000-000054190000}"/>
    <cellStyle name="Normal 12 12 2 3" xfId="6478" xr:uid="{00000000-0005-0000-0000-000055190000}"/>
    <cellStyle name="Normal 12 12 3" xfId="6479" xr:uid="{00000000-0005-0000-0000-000056190000}"/>
    <cellStyle name="Normal 12 12 3 2" xfId="6480" xr:uid="{00000000-0005-0000-0000-000057190000}"/>
    <cellStyle name="Normal 12 12 4" xfId="6481" xr:uid="{00000000-0005-0000-0000-000058190000}"/>
    <cellStyle name="Normal 12 13" xfId="6482" xr:uid="{00000000-0005-0000-0000-000059190000}"/>
    <cellStyle name="Normal 12 13 2" xfId="6483" xr:uid="{00000000-0005-0000-0000-00005A190000}"/>
    <cellStyle name="Normal 12 13 2 2" xfId="6484" xr:uid="{00000000-0005-0000-0000-00005B190000}"/>
    <cellStyle name="Normal 12 13 2 3" xfId="6485" xr:uid="{00000000-0005-0000-0000-00005C190000}"/>
    <cellStyle name="Normal 12 13 3" xfId="6486" xr:uid="{00000000-0005-0000-0000-00005D190000}"/>
    <cellStyle name="Normal 12 13 3 2" xfId="6487" xr:uid="{00000000-0005-0000-0000-00005E190000}"/>
    <cellStyle name="Normal 12 13 4" xfId="6488" xr:uid="{00000000-0005-0000-0000-00005F190000}"/>
    <cellStyle name="Normal 12 14" xfId="6489" xr:uid="{00000000-0005-0000-0000-000060190000}"/>
    <cellStyle name="Normal 12 14 2" xfId="6490" xr:uid="{00000000-0005-0000-0000-000061190000}"/>
    <cellStyle name="Normal 12 14 2 2" xfId="6491" xr:uid="{00000000-0005-0000-0000-000062190000}"/>
    <cellStyle name="Normal 12 14 2 3" xfId="6492" xr:uid="{00000000-0005-0000-0000-000063190000}"/>
    <cellStyle name="Normal 12 14 3" xfId="6493" xr:uid="{00000000-0005-0000-0000-000064190000}"/>
    <cellStyle name="Normal 12 14 3 2" xfId="6494" xr:uid="{00000000-0005-0000-0000-000065190000}"/>
    <cellStyle name="Normal 12 14 4" xfId="6495" xr:uid="{00000000-0005-0000-0000-000066190000}"/>
    <cellStyle name="Normal 12 15" xfId="6496" xr:uid="{00000000-0005-0000-0000-000067190000}"/>
    <cellStyle name="Normal 12 15 2" xfId="6497" xr:uid="{00000000-0005-0000-0000-000068190000}"/>
    <cellStyle name="Normal 12 15 2 2" xfId="6498" xr:uid="{00000000-0005-0000-0000-000069190000}"/>
    <cellStyle name="Normal 12 15 2 3" xfId="6499" xr:uid="{00000000-0005-0000-0000-00006A190000}"/>
    <cellStyle name="Normal 12 15 3" xfId="6500" xr:uid="{00000000-0005-0000-0000-00006B190000}"/>
    <cellStyle name="Normal 12 15 3 2" xfId="6501" xr:uid="{00000000-0005-0000-0000-00006C190000}"/>
    <cellStyle name="Normal 12 15 4" xfId="6502" xr:uid="{00000000-0005-0000-0000-00006D190000}"/>
    <cellStyle name="Normal 12 16" xfId="6503" xr:uid="{00000000-0005-0000-0000-00006E190000}"/>
    <cellStyle name="Normal 12 16 2" xfId="6504" xr:uid="{00000000-0005-0000-0000-00006F190000}"/>
    <cellStyle name="Normal 12 16 2 2" xfId="6505" xr:uid="{00000000-0005-0000-0000-000070190000}"/>
    <cellStyle name="Normal 12 16 2 3" xfId="6506" xr:uid="{00000000-0005-0000-0000-000071190000}"/>
    <cellStyle name="Normal 12 16 3" xfId="6507" xr:uid="{00000000-0005-0000-0000-000072190000}"/>
    <cellStyle name="Normal 12 16 3 2" xfId="6508" xr:uid="{00000000-0005-0000-0000-000073190000}"/>
    <cellStyle name="Normal 12 16 4" xfId="6509" xr:uid="{00000000-0005-0000-0000-000074190000}"/>
    <cellStyle name="Normal 12 17" xfId="6510" xr:uid="{00000000-0005-0000-0000-000075190000}"/>
    <cellStyle name="Normal 12 17 2" xfId="6511" xr:uid="{00000000-0005-0000-0000-000076190000}"/>
    <cellStyle name="Normal 12 17 2 2" xfId="6512" xr:uid="{00000000-0005-0000-0000-000077190000}"/>
    <cellStyle name="Normal 12 17 2 3" xfId="6513" xr:uid="{00000000-0005-0000-0000-000078190000}"/>
    <cellStyle name="Normal 12 17 3" xfId="6514" xr:uid="{00000000-0005-0000-0000-000079190000}"/>
    <cellStyle name="Normal 12 17 3 2" xfId="6515" xr:uid="{00000000-0005-0000-0000-00007A190000}"/>
    <cellStyle name="Normal 12 17 4" xfId="6516" xr:uid="{00000000-0005-0000-0000-00007B190000}"/>
    <cellStyle name="Normal 12 18" xfId="6517" xr:uid="{00000000-0005-0000-0000-00007C190000}"/>
    <cellStyle name="Normal 12 18 2" xfId="6518" xr:uid="{00000000-0005-0000-0000-00007D190000}"/>
    <cellStyle name="Normal 12 18 2 2" xfId="6519" xr:uid="{00000000-0005-0000-0000-00007E190000}"/>
    <cellStyle name="Normal 12 18 2 3" xfId="6520" xr:uid="{00000000-0005-0000-0000-00007F190000}"/>
    <cellStyle name="Normal 12 18 3" xfId="6521" xr:uid="{00000000-0005-0000-0000-000080190000}"/>
    <cellStyle name="Normal 12 18 3 2" xfId="6522" xr:uid="{00000000-0005-0000-0000-000081190000}"/>
    <cellStyle name="Normal 12 18 4" xfId="6523" xr:uid="{00000000-0005-0000-0000-000082190000}"/>
    <cellStyle name="Normal 12 19" xfId="6524" xr:uid="{00000000-0005-0000-0000-000083190000}"/>
    <cellStyle name="Normal 12 19 2" xfId="6525" xr:uid="{00000000-0005-0000-0000-000084190000}"/>
    <cellStyle name="Normal 12 19 2 2" xfId="6526" xr:uid="{00000000-0005-0000-0000-000085190000}"/>
    <cellStyle name="Normal 12 19 2 3" xfId="6527" xr:uid="{00000000-0005-0000-0000-000086190000}"/>
    <cellStyle name="Normal 12 19 3" xfId="6528" xr:uid="{00000000-0005-0000-0000-000087190000}"/>
    <cellStyle name="Normal 12 19 3 2" xfId="6529" xr:uid="{00000000-0005-0000-0000-000088190000}"/>
    <cellStyle name="Normal 12 19 4" xfId="6530" xr:uid="{00000000-0005-0000-0000-000089190000}"/>
    <cellStyle name="Normal 12 2" xfId="6531" xr:uid="{00000000-0005-0000-0000-00008A190000}"/>
    <cellStyle name="Normal 12 2 10" xfId="6532" xr:uid="{00000000-0005-0000-0000-00008B190000}"/>
    <cellStyle name="Normal 12 2 2" xfId="6533" xr:uid="{00000000-0005-0000-0000-00008C190000}"/>
    <cellStyle name="Normal 12 2 2 2" xfId="6534" xr:uid="{00000000-0005-0000-0000-00008D190000}"/>
    <cellStyle name="Normal 12 2 2 2 2" xfId="6535" xr:uid="{00000000-0005-0000-0000-00008E190000}"/>
    <cellStyle name="Normal 12 2 2 2 2 2" xfId="6536" xr:uid="{00000000-0005-0000-0000-00008F190000}"/>
    <cellStyle name="Normal 12 2 2 2 2 3" xfId="6537" xr:uid="{00000000-0005-0000-0000-000090190000}"/>
    <cellStyle name="Normal 12 2 2 2 2 4" xfId="6538" xr:uid="{00000000-0005-0000-0000-000091190000}"/>
    <cellStyle name="Normal 12 2 2 2 3" xfId="6539" xr:uid="{00000000-0005-0000-0000-000092190000}"/>
    <cellStyle name="Normal 12 2 2 2 4" xfId="6540" xr:uid="{00000000-0005-0000-0000-000093190000}"/>
    <cellStyle name="Normal 12 2 2 2 5" xfId="6541" xr:uid="{00000000-0005-0000-0000-000094190000}"/>
    <cellStyle name="Normal 12 2 2 2 6" xfId="6542" xr:uid="{00000000-0005-0000-0000-000095190000}"/>
    <cellStyle name="Normal 12 2 2 3" xfId="6543" xr:uid="{00000000-0005-0000-0000-000096190000}"/>
    <cellStyle name="Normal 12 2 2 3 2" xfId="6544" xr:uid="{00000000-0005-0000-0000-000097190000}"/>
    <cellStyle name="Normal 12 2 2 3 3" xfId="6545" xr:uid="{00000000-0005-0000-0000-000098190000}"/>
    <cellStyle name="Normal 12 2 2 3 4" xfId="6546" xr:uid="{00000000-0005-0000-0000-000099190000}"/>
    <cellStyle name="Normal 12 2 2 4" xfId="6547" xr:uid="{00000000-0005-0000-0000-00009A190000}"/>
    <cellStyle name="Normal 12 2 2 5" xfId="6548" xr:uid="{00000000-0005-0000-0000-00009B190000}"/>
    <cellStyle name="Normal 12 2 2 6" xfId="6549" xr:uid="{00000000-0005-0000-0000-00009C190000}"/>
    <cellStyle name="Normal 12 2 2 7" xfId="6550" xr:uid="{00000000-0005-0000-0000-00009D190000}"/>
    <cellStyle name="Normal 12 2 2 8" xfId="6551" xr:uid="{00000000-0005-0000-0000-00009E190000}"/>
    <cellStyle name="Normal 12 2 3" xfId="6552" xr:uid="{00000000-0005-0000-0000-00009F190000}"/>
    <cellStyle name="Normal 12 2 3 2" xfId="6553" xr:uid="{00000000-0005-0000-0000-0000A0190000}"/>
    <cellStyle name="Normal 12 2 3 2 2" xfId="6554" xr:uid="{00000000-0005-0000-0000-0000A1190000}"/>
    <cellStyle name="Normal 12 2 3 2 3" xfId="6555" xr:uid="{00000000-0005-0000-0000-0000A2190000}"/>
    <cellStyle name="Normal 12 2 3 2 4" xfId="6556" xr:uid="{00000000-0005-0000-0000-0000A3190000}"/>
    <cellStyle name="Normal 12 2 3 3" xfId="6557" xr:uid="{00000000-0005-0000-0000-0000A4190000}"/>
    <cellStyle name="Normal 12 2 3 4" xfId="6558" xr:uid="{00000000-0005-0000-0000-0000A5190000}"/>
    <cellStyle name="Normal 12 2 3 5" xfId="6559" xr:uid="{00000000-0005-0000-0000-0000A6190000}"/>
    <cellStyle name="Normal 12 2 3 6" xfId="6560" xr:uid="{00000000-0005-0000-0000-0000A7190000}"/>
    <cellStyle name="Normal 12 2 3 7" xfId="6561" xr:uid="{00000000-0005-0000-0000-0000A8190000}"/>
    <cellStyle name="Normal 12 2 4" xfId="6562" xr:uid="{00000000-0005-0000-0000-0000A9190000}"/>
    <cellStyle name="Normal 12 2 4 2" xfId="6563" xr:uid="{00000000-0005-0000-0000-0000AA190000}"/>
    <cellStyle name="Normal 12 2 4 2 2" xfId="6564" xr:uid="{00000000-0005-0000-0000-0000AB190000}"/>
    <cellStyle name="Normal 12 2 4 2 3" xfId="6565" xr:uid="{00000000-0005-0000-0000-0000AC190000}"/>
    <cellStyle name="Normal 12 2 4 2 4" xfId="6566" xr:uid="{00000000-0005-0000-0000-0000AD190000}"/>
    <cellStyle name="Normal 12 2 4 3" xfId="6567" xr:uid="{00000000-0005-0000-0000-0000AE190000}"/>
    <cellStyle name="Normal 12 2 4 4" xfId="6568" xr:uid="{00000000-0005-0000-0000-0000AF190000}"/>
    <cellStyle name="Normal 12 2 4 5" xfId="6569" xr:uid="{00000000-0005-0000-0000-0000B0190000}"/>
    <cellStyle name="Normal 12 2 4 6" xfId="6570" xr:uid="{00000000-0005-0000-0000-0000B1190000}"/>
    <cellStyle name="Normal 12 2 5" xfId="6571" xr:uid="{00000000-0005-0000-0000-0000B2190000}"/>
    <cellStyle name="Normal 12 2 5 2" xfId="6572" xr:uid="{00000000-0005-0000-0000-0000B3190000}"/>
    <cellStyle name="Normal 12 2 5 2 2" xfId="6573" xr:uid="{00000000-0005-0000-0000-0000B4190000}"/>
    <cellStyle name="Normal 12 2 5 2 3" xfId="6574" xr:uid="{00000000-0005-0000-0000-0000B5190000}"/>
    <cellStyle name="Normal 12 2 5 2 4" xfId="6575" xr:uid="{00000000-0005-0000-0000-0000B6190000}"/>
    <cellStyle name="Normal 12 2 5 3" xfId="6576" xr:uid="{00000000-0005-0000-0000-0000B7190000}"/>
    <cellStyle name="Normal 12 2 5 4" xfId="6577" xr:uid="{00000000-0005-0000-0000-0000B8190000}"/>
    <cellStyle name="Normal 12 2 5 5" xfId="6578" xr:uid="{00000000-0005-0000-0000-0000B9190000}"/>
    <cellStyle name="Normal 12 2 6" xfId="6579" xr:uid="{00000000-0005-0000-0000-0000BA190000}"/>
    <cellStyle name="Normal 12 2 6 2" xfId="6580" xr:uid="{00000000-0005-0000-0000-0000BB190000}"/>
    <cellStyle name="Normal 12 2 6 3" xfId="6581" xr:uid="{00000000-0005-0000-0000-0000BC190000}"/>
    <cellStyle name="Normal 12 2 6 4" xfId="6582" xr:uid="{00000000-0005-0000-0000-0000BD190000}"/>
    <cellStyle name="Normal 12 2 7" xfId="6583" xr:uid="{00000000-0005-0000-0000-0000BE190000}"/>
    <cellStyle name="Normal 12 2 8" xfId="6584" xr:uid="{00000000-0005-0000-0000-0000BF190000}"/>
    <cellStyle name="Normal 12 2 9" xfId="6585" xr:uid="{00000000-0005-0000-0000-0000C0190000}"/>
    <cellStyle name="Normal 12 20" xfId="6586" xr:uid="{00000000-0005-0000-0000-0000C1190000}"/>
    <cellStyle name="Normal 12 20 2" xfId="6587" xr:uid="{00000000-0005-0000-0000-0000C2190000}"/>
    <cellStyle name="Normal 12 20 2 2" xfId="6588" xr:uid="{00000000-0005-0000-0000-0000C3190000}"/>
    <cellStyle name="Normal 12 20 2 3" xfId="6589" xr:uid="{00000000-0005-0000-0000-0000C4190000}"/>
    <cellStyle name="Normal 12 20 3" xfId="6590" xr:uid="{00000000-0005-0000-0000-0000C5190000}"/>
    <cellStyle name="Normal 12 20 3 2" xfId="6591" xr:uid="{00000000-0005-0000-0000-0000C6190000}"/>
    <cellStyle name="Normal 12 20 4" xfId="6592" xr:uid="{00000000-0005-0000-0000-0000C7190000}"/>
    <cellStyle name="Normal 12 21" xfId="6593" xr:uid="{00000000-0005-0000-0000-0000C8190000}"/>
    <cellStyle name="Normal 12 21 2" xfId="6594" xr:uid="{00000000-0005-0000-0000-0000C9190000}"/>
    <cellStyle name="Normal 12 21 2 2" xfId="6595" xr:uid="{00000000-0005-0000-0000-0000CA190000}"/>
    <cellStyle name="Normal 12 21 2 3" xfId="6596" xr:uid="{00000000-0005-0000-0000-0000CB190000}"/>
    <cellStyle name="Normal 12 21 3" xfId="6597" xr:uid="{00000000-0005-0000-0000-0000CC190000}"/>
    <cellStyle name="Normal 12 21 3 2" xfId="6598" xr:uid="{00000000-0005-0000-0000-0000CD190000}"/>
    <cellStyle name="Normal 12 21 4" xfId="6599" xr:uid="{00000000-0005-0000-0000-0000CE190000}"/>
    <cellStyle name="Normal 12 22" xfId="6600" xr:uid="{00000000-0005-0000-0000-0000CF190000}"/>
    <cellStyle name="Normal 12 22 2" xfId="6601" xr:uid="{00000000-0005-0000-0000-0000D0190000}"/>
    <cellStyle name="Normal 12 22 2 2" xfId="6602" xr:uid="{00000000-0005-0000-0000-0000D1190000}"/>
    <cellStyle name="Normal 12 22 2 3" xfId="6603" xr:uid="{00000000-0005-0000-0000-0000D2190000}"/>
    <cellStyle name="Normal 12 22 3" xfId="6604" xr:uid="{00000000-0005-0000-0000-0000D3190000}"/>
    <cellStyle name="Normal 12 22 3 2" xfId="6605" xr:uid="{00000000-0005-0000-0000-0000D4190000}"/>
    <cellStyle name="Normal 12 22 4" xfId="6606" xr:uid="{00000000-0005-0000-0000-0000D5190000}"/>
    <cellStyle name="Normal 12 23" xfId="6607" xr:uid="{00000000-0005-0000-0000-0000D6190000}"/>
    <cellStyle name="Normal 12 23 2" xfId="6608" xr:uid="{00000000-0005-0000-0000-0000D7190000}"/>
    <cellStyle name="Normal 12 23 2 2" xfId="6609" xr:uid="{00000000-0005-0000-0000-0000D8190000}"/>
    <cellStyle name="Normal 12 23 2 3" xfId="6610" xr:uid="{00000000-0005-0000-0000-0000D9190000}"/>
    <cellStyle name="Normal 12 23 3" xfId="6611" xr:uid="{00000000-0005-0000-0000-0000DA190000}"/>
    <cellStyle name="Normal 12 23 3 2" xfId="6612" xr:uid="{00000000-0005-0000-0000-0000DB190000}"/>
    <cellStyle name="Normal 12 23 4" xfId="6613" xr:uid="{00000000-0005-0000-0000-0000DC190000}"/>
    <cellStyle name="Normal 12 24" xfId="6614" xr:uid="{00000000-0005-0000-0000-0000DD190000}"/>
    <cellStyle name="Normal 12 24 2" xfId="6615" xr:uid="{00000000-0005-0000-0000-0000DE190000}"/>
    <cellStyle name="Normal 12 24 2 2" xfId="6616" xr:uid="{00000000-0005-0000-0000-0000DF190000}"/>
    <cellStyle name="Normal 12 24 2 3" xfId="6617" xr:uid="{00000000-0005-0000-0000-0000E0190000}"/>
    <cellStyle name="Normal 12 24 3" xfId="6618" xr:uid="{00000000-0005-0000-0000-0000E1190000}"/>
    <cellStyle name="Normal 12 24 3 2" xfId="6619" xr:uid="{00000000-0005-0000-0000-0000E2190000}"/>
    <cellStyle name="Normal 12 24 4" xfId="6620" xr:uid="{00000000-0005-0000-0000-0000E3190000}"/>
    <cellStyle name="Normal 12 25" xfId="6621" xr:uid="{00000000-0005-0000-0000-0000E4190000}"/>
    <cellStyle name="Normal 12 25 2" xfId="6622" xr:uid="{00000000-0005-0000-0000-0000E5190000}"/>
    <cellStyle name="Normal 12 25 2 2" xfId="6623" xr:uid="{00000000-0005-0000-0000-0000E6190000}"/>
    <cellStyle name="Normal 12 25 2 3" xfId="6624" xr:uid="{00000000-0005-0000-0000-0000E7190000}"/>
    <cellStyle name="Normal 12 25 3" xfId="6625" xr:uid="{00000000-0005-0000-0000-0000E8190000}"/>
    <cellStyle name="Normal 12 25 3 2" xfId="6626" xr:uid="{00000000-0005-0000-0000-0000E9190000}"/>
    <cellStyle name="Normal 12 25 4" xfId="6627" xr:uid="{00000000-0005-0000-0000-0000EA190000}"/>
    <cellStyle name="Normal 12 26" xfId="6628" xr:uid="{00000000-0005-0000-0000-0000EB190000}"/>
    <cellStyle name="Normal 12 26 2" xfId="6629" xr:uid="{00000000-0005-0000-0000-0000EC190000}"/>
    <cellStyle name="Normal 12 26 2 2" xfId="6630" xr:uid="{00000000-0005-0000-0000-0000ED190000}"/>
    <cellStyle name="Normal 12 26 2 3" xfId="6631" xr:uid="{00000000-0005-0000-0000-0000EE190000}"/>
    <cellStyle name="Normal 12 26 3" xfId="6632" xr:uid="{00000000-0005-0000-0000-0000EF190000}"/>
    <cellStyle name="Normal 12 26 3 2" xfId="6633" xr:uid="{00000000-0005-0000-0000-0000F0190000}"/>
    <cellStyle name="Normal 12 26 4" xfId="6634" xr:uid="{00000000-0005-0000-0000-0000F1190000}"/>
    <cellStyle name="Normal 12 27" xfId="6635" xr:uid="{00000000-0005-0000-0000-0000F2190000}"/>
    <cellStyle name="Normal 12 27 2" xfId="6636" xr:uid="{00000000-0005-0000-0000-0000F3190000}"/>
    <cellStyle name="Normal 12 27 2 2" xfId="6637" xr:uid="{00000000-0005-0000-0000-0000F4190000}"/>
    <cellStyle name="Normal 12 27 2 3" xfId="6638" xr:uid="{00000000-0005-0000-0000-0000F5190000}"/>
    <cellStyle name="Normal 12 27 3" xfId="6639" xr:uid="{00000000-0005-0000-0000-0000F6190000}"/>
    <cellStyle name="Normal 12 27 3 2" xfId="6640" xr:uid="{00000000-0005-0000-0000-0000F7190000}"/>
    <cellStyle name="Normal 12 27 4" xfId="6641" xr:uid="{00000000-0005-0000-0000-0000F8190000}"/>
    <cellStyle name="Normal 12 28" xfId="6642" xr:uid="{00000000-0005-0000-0000-0000F9190000}"/>
    <cellStyle name="Normal 12 28 2" xfId="6643" xr:uid="{00000000-0005-0000-0000-0000FA190000}"/>
    <cellStyle name="Normal 12 28 2 2" xfId="6644" xr:uid="{00000000-0005-0000-0000-0000FB190000}"/>
    <cellStyle name="Normal 12 28 2 3" xfId="6645" xr:uid="{00000000-0005-0000-0000-0000FC190000}"/>
    <cellStyle name="Normal 12 28 3" xfId="6646" xr:uid="{00000000-0005-0000-0000-0000FD190000}"/>
    <cellStyle name="Normal 12 28 3 2" xfId="6647" xr:uid="{00000000-0005-0000-0000-0000FE190000}"/>
    <cellStyle name="Normal 12 28 4" xfId="6648" xr:uid="{00000000-0005-0000-0000-0000FF190000}"/>
    <cellStyle name="Normal 12 29" xfId="6649" xr:uid="{00000000-0005-0000-0000-0000001A0000}"/>
    <cellStyle name="Normal 12 29 2" xfId="6650" xr:uid="{00000000-0005-0000-0000-0000011A0000}"/>
    <cellStyle name="Normal 12 29 2 2" xfId="6651" xr:uid="{00000000-0005-0000-0000-0000021A0000}"/>
    <cellStyle name="Normal 12 29 2 3" xfId="6652" xr:uid="{00000000-0005-0000-0000-0000031A0000}"/>
    <cellStyle name="Normal 12 29 3" xfId="6653" xr:uid="{00000000-0005-0000-0000-0000041A0000}"/>
    <cellStyle name="Normal 12 29 3 2" xfId="6654" xr:uid="{00000000-0005-0000-0000-0000051A0000}"/>
    <cellStyle name="Normal 12 29 4" xfId="6655" xr:uid="{00000000-0005-0000-0000-0000061A0000}"/>
    <cellStyle name="Normal 12 3" xfId="6656" xr:uid="{00000000-0005-0000-0000-0000071A0000}"/>
    <cellStyle name="Normal 12 3 2" xfId="6657" xr:uid="{00000000-0005-0000-0000-0000081A0000}"/>
    <cellStyle name="Normal 12 3 2 2" xfId="6658" xr:uid="{00000000-0005-0000-0000-0000091A0000}"/>
    <cellStyle name="Normal 12 3 2 2 2" xfId="6659" xr:uid="{00000000-0005-0000-0000-00000A1A0000}"/>
    <cellStyle name="Normal 12 3 2 2 3" xfId="6660" xr:uid="{00000000-0005-0000-0000-00000B1A0000}"/>
    <cellStyle name="Normal 12 3 2 2 4" xfId="6661" xr:uid="{00000000-0005-0000-0000-00000C1A0000}"/>
    <cellStyle name="Normal 12 3 2 2 5" xfId="6662" xr:uid="{00000000-0005-0000-0000-00000D1A0000}"/>
    <cellStyle name="Normal 12 3 2 3" xfId="6663" xr:uid="{00000000-0005-0000-0000-00000E1A0000}"/>
    <cellStyle name="Normal 12 3 2 4" xfId="6664" xr:uid="{00000000-0005-0000-0000-00000F1A0000}"/>
    <cellStyle name="Normal 12 3 2 5" xfId="6665" xr:uid="{00000000-0005-0000-0000-0000101A0000}"/>
    <cellStyle name="Normal 12 3 2 6" xfId="6666" xr:uid="{00000000-0005-0000-0000-0000111A0000}"/>
    <cellStyle name="Normal 12 3 2 7" xfId="6667" xr:uid="{00000000-0005-0000-0000-0000121A0000}"/>
    <cellStyle name="Normal 12 3 3" xfId="6668" xr:uid="{00000000-0005-0000-0000-0000131A0000}"/>
    <cellStyle name="Normal 12 3 3 2" xfId="6669" xr:uid="{00000000-0005-0000-0000-0000141A0000}"/>
    <cellStyle name="Normal 12 3 3 3" xfId="6670" xr:uid="{00000000-0005-0000-0000-0000151A0000}"/>
    <cellStyle name="Normal 12 3 3 4" xfId="6671" xr:uid="{00000000-0005-0000-0000-0000161A0000}"/>
    <cellStyle name="Normal 12 3 3 5" xfId="6672" xr:uid="{00000000-0005-0000-0000-0000171A0000}"/>
    <cellStyle name="Normal 12 3 3 6" xfId="6673" xr:uid="{00000000-0005-0000-0000-0000181A0000}"/>
    <cellStyle name="Normal 12 3 4" xfId="6674" xr:uid="{00000000-0005-0000-0000-0000191A0000}"/>
    <cellStyle name="Normal 12 3 5" xfId="6675" xr:uid="{00000000-0005-0000-0000-00001A1A0000}"/>
    <cellStyle name="Normal 12 3 6" xfId="6676" xr:uid="{00000000-0005-0000-0000-00001B1A0000}"/>
    <cellStyle name="Normal 12 3 7" xfId="6677" xr:uid="{00000000-0005-0000-0000-00001C1A0000}"/>
    <cellStyle name="Normal 12 3 8" xfId="6678" xr:uid="{00000000-0005-0000-0000-00001D1A0000}"/>
    <cellStyle name="Normal 12 30" xfId="6679" xr:uid="{00000000-0005-0000-0000-00001E1A0000}"/>
    <cellStyle name="Normal 12 30 2" xfId="6680" xr:uid="{00000000-0005-0000-0000-00001F1A0000}"/>
    <cellStyle name="Normal 12 30 2 2" xfId="6681" xr:uid="{00000000-0005-0000-0000-0000201A0000}"/>
    <cellStyle name="Normal 12 30 2 3" xfId="6682" xr:uid="{00000000-0005-0000-0000-0000211A0000}"/>
    <cellStyle name="Normal 12 30 3" xfId="6683" xr:uid="{00000000-0005-0000-0000-0000221A0000}"/>
    <cellStyle name="Normal 12 30 3 2" xfId="6684" xr:uid="{00000000-0005-0000-0000-0000231A0000}"/>
    <cellStyle name="Normal 12 30 4" xfId="6685" xr:uid="{00000000-0005-0000-0000-0000241A0000}"/>
    <cellStyle name="Normal 12 31" xfId="6686" xr:uid="{00000000-0005-0000-0000-0000251A0000}"/>
    <cellStyle name="Normal 12 31 2" xfId="6687" xr:uid="{00000000-0005-0000-0000-0000261A0000}"/>
    <cellStyle name="Normal 12 31 2 2" xfId="6688" xr:uid="{00000000-0005-0000-0000-0000271A0000}"/>
    <cellStyle name="Normal 12 31 2 3" xfId="6689" xr:uid="{00000000-0005-0000-0000-0000281A0000}"/>
    <cellStyle name="Normal 12 31 3" xfId="6690" xr:uid="{00000000-0005-0000-0000-0000291A0000}"/>
    <cellStyle name="Normal 12 31 3 2" xfId="6691" xr:uid="{00000000-0005-0000-0000-00002A1A0000}"/>
    <cellStyle name="Normal 12 31 4" xfId="6692" xr:uid="{00000000-0005-0000-0000-00002B1A0000}"/>
    <cellStyle name="Normal 12 32" xfId="6693" xr:uid="{00000000-0005-0000-0000-00002C1A0000}"/>
    <cellStyle name="Normal 12 32 2" xfId="6694" xr:uid="{00000000-0005-0000-0000-00002D1A0000}"/>
    <cellStyle name="Normal 12 32 2 2" xfId="6695" xr:uid="{00000000-0005-0000-0000-00002E1A0000}"/>
    <cellStyle name="Normal 12 32 2 3" xfId="6696" xr:uid="{00000000-0005-0000-0000-00002F1A0000}"/>
    <cellStyle name="Normal 12 32 3" xfId="6697" xr:uid="{00000000-0005-0000-0000-0000301A0000}"/>
    <cellStyle name="Normal 12 32 3 2" xfId="6698" xr:uid="{00000000-0005-0000-0000-0000311A0000}"/>
    <cellStyle name="Normal 12 32 4" xfId="6699" xr:uid="{00000000-0005-0000-0000-0000321A0000}"/>
    <cellStyle name="Normal 12 33" xfId="6700" xr:uid="{00000000-0005-0000-0000-0000331A0000}"/>
    <cellStyle name="Normal 12 33 2" xfId="6701" xr:uid="{00000000-0005-0000-0000-0000341A0000}"/>
    <cellStyle name="Normal 12 33 2 2" xfId="6702" xr:uid="{00000000-0005-0000-0000-0000351A0000}"/>
    <cellStyle name="Normal 12 33 2 3" xfId="6703" xr:uid="{00000000-0005-0000-0000-0000361A0000}"/>
    <cellStyle name="Normal 12 33 3" xfId="6704" xr:uid="{00000000-0005-0000-0000-0000371A0000}"/>
    <cellStyle name="Normal 12 33 3 2" xfId="6705" xr:uid="{00000000-0005-0000-0000-0000381A0000}"/>
    <cellStyle name="Normal 12 33 4" xfId="6706" xr:uid="{00000000-0005-0000-0000-0000391A0000}"/>
    <cellStyle name="Normal 12 34" xfId="6707" xr:uid="{00000000-0005-0000-0000-00003A1A0000}"/>
    <cellStyle name="Normal 12 34 2" xfId="6708" xr:uid="{00000000-0005-0000-0000-00003B1A0000}"/>
    <cellStyle name="Normal 12 34 2 2" xfId="6709" xr:uid="{00000000-0005-0000-0000-00003C1A0000}"/>
    <cellStyle name="Normal 12 34 2 3" xfId="6710" xr:uid="{00000000-0005-0000-0000-00003D1A0000}"/>
    <cellStyle name="Normal 12 34 3" xfId="6711" xr:uid="{00000000-0005-0000-0000-00003E1A0000}"/>
    <cellStyle name="Normal 12 34 3 2" xfId="6712" xr:uid="{00000000-0005-0000-0000-00003F1A0000}"/>
    <cellStyle name="Normal 12 34 4" xfId="6713" xr:uid="{00000000-0005-0000-0000-0000401A0000}"/>
    <cellStyle name="Normal 12 35" xfId="6714" xr:uid="{00000000-0005-0000-0000-0000411A0000}"/>
    <cellStyle name="Normal 12 35 2" xfId="6715" xr:uid="{00000000-0005-0000-0000-0000421A0000}"/>
    <cellStyle name="Normal 12 35 2 2" xfId="6716" xr:uid="{00000000-0005-0000-0000-0000431A0000}"/>
    <cellStyle name="Normal 12 35 2 3" xfId="6717" xr:uid="{00000000-0005-0000-0000-0000441A0000}"/>
    <cellStyle name="Normal 12 35 3" xfId="6718" xr:uid="{00000000-0005-0000-0000-0000451A0000}"/>
    <cellStyle name="Normal 12 35 3 2" xfId="6719" xr:uid="{00000000-0005-0000-0000-0000461A0000}"/>
    <cellStyle name="Normal 12 35 4" xfId="6720" xr:uid="{00000000-0005-0000-0000-0000471A0000}"/>
    <cellStyle name="Normal 12 36" xfId="6721" xr:uid="{00000000-0005-0000-0000-0000481A0000}"/>
    <cellStyle name="Normal 12 36 2" xfId="6722" xr:uid="{00000000-0005-0000-0000-0000491A0000}"/>
    <cellStyle name="Normal 12 36 2 2" xfId="6723" xr:uid="{00000000-0005-0000-0000-00004A1A0000}"/>
    <cellStyle name="Normal 12 36 2 3" xfId="6724" xr:uid="{00000000-0005-0000-0000-00004B1A0000}"/>
    <cellStyle name="Normal 12 36 3" xfId="6725" xr:uid="{00000000-0005-0000-0000-00004C1A0000}"/>
    <cellStyle name="Normal 12 36 3 2" xfId="6726" xr:uid="{00000000-0005-0000-0000-00004D1A0000}"/>
    <cellStyle name="Normal 12 36 4" xfId="6727" xr:uid="{00000000-0005-0000-0000-00004E1A0000}"/>
    <cellStyle name="Normal 12 37" xfId="6728" xr:uid="{00000000-0005-0000-0000-00004F1A0000}"/>
    <cellStyle name="Normal 12 37 2" xfId="6729" xr:uid="{00000000-0005-0000-0000-0000501A0000}"/>
    <cellStyle name="Normal 12 37 2 2" xfId="6730" xr:uid="{00000000-0005-0000-0000-0000511A0000}"/>
    <cellStyle name="Normal 12 37 2 3" xfId="6731" xr:uid="{00000000-0005-0000-0000-0000521A0000}"/>
    <cellStyle name="Normal 12 37 3" xfId="6732" xr:uid="{00000000-0005-0000-0000-0000531A0000}"/>
    <cellStyle name="Normal 12 37 3 2" xfId="6733" xr:uid="{00000000-0005-0000-0000-0000541A0000}"/>
    <cellStyle name="Normal 12 37 4" xfId="6734" xr:uid="{00000000-0005-0000-0000-0000551A0000}"/>
    <cellStyle name="Normal 12 38" xfId="6735" xr:uid="{00000000-0005-0000-0000-0000561A0000}"/>
    <cellStyle name="Normal 12 38 2" xfId="6736" xr:uid="{00000000-0005-0000-0000-0000571A0000}"/>
    <cellStyle name="Normal 12 38 2 2" xfId="6737" xr:uid="{00000000-0005-0000-0000-0000581A0000}"/>
    <cellStyle name="Normal 12 38 2 3" xfId="6738" xr:uid="{00000000-0005-0000-0000-0000591A0000}"/>
    <cellStyle name="Normal 12 38 3" xfId="6739" xr:uid="{00000000-0005-0000-0000-00005A1A0000}"/>
    <cellStyle name="Normal 12 38 3 2" xfId="6740" xr:uid="{00000000-0005-0000-0000-00005B1A0000}"/>
    <cellStyle name="Normal 12 38 4" xfId="6741" xr:uid="{00000000-0005-0000-0000-00005C1A0000}"/>
    <cellStyle name="Normal 12 39" xfId="6742" xr:uid="{00000000-0005-0000-0000-00005D1A0000}"/>
    <cellStyle name="Normal 12 39 2" xfId="6743" xr:uid="{00000000-0005-0000-0000-00005E1A0000}"/>
    <cellStyle name="Normal 12 39 2 2" xfId="6744" xr:uid="{00000000-0005-0000-0000-00005F1A0000}"/>
    <cellStyle name="Normal 12 39 2 3" xfId="6745" xr:uid="{00000000-0005-0000-0000-0000601A0000}"/>
    <cellStyle name="Normal 12 39 3" xfId="6746" xr:uid="{00000000-0005-0000-0000-0000611A0000}"/>
    <cellStyle name="Normal 12 39 3 2" xfId="6747" xr:uid="{00000000-0005-0000-0000-0000621A0000}"/>
    <cellStyle name="Normal 12 39 4" xfId="6748" xr:uid="{00000000-0005-0000-0000-0000631A0000}"/>
    <cellStyle name="Normal 12 4" xfId="6749" xr:uid="{00000000-0005-0000-0000-0000641A0000}"/>
    <cellStyle name="Normal 12 4 2" xfId="6750" xr:uid="{00000000-0005-0000-0000-0000651A0000}"/>
    <cellStyle name="Normal 12 4 2 2" xfId="6751" xr:uid="{00000000-0005-0000-0000-0000661A0000}"/>
    <cellStyle name="Normal 12 4 2 2 2" xfId="6752" xr:uid="{00000000-0005-0000-0000-0000671A0000}"/>
    <cellStyle name="Normal 12 4 2 3" xfId="6753" xr:uid="{00000000-0005-0000-0000-0000681A0000}"/>
    <cellStyle name="Normal 12 4 2 4" xfId="6754" xr:uid="{00000000-0005-0000-0000-0000691A0000}"/>
    <cellStyle name="Normal 12 4 2 5" xfId="6755" xr:uid="{00000000-0005-0000-0000-00006A1A0000}"/>
    <cellStyle name="Normal 12 4 2 6" xfId="6756" xr:uid="{00000000-0005-0000-0000-00006B1A0000}"/>
    <cellStyle name="Normal 12 4 3" xfId="6757" xr:uid="{00000000-0005-0000-0000-00006C1A0000}"/>
    <cellStyle name="Normal 12 4 3 2" xfId="6758" xr:uid="{00000000-0005-0000-0000-00006D1A0000}"/>
    <cellStyle name="Normal 12 4 3 3" xfId="6759" xr:uid="{00000000-0005-0000-0000-00006E1A0000}"/>
    <cellStyle name="Normal 12 4 4" xfId="6760" xr:uid="{00000000-0005-0000-0000-00006F1A0000}"/>
    <cellStyle name="Normal 12 4 5" xfId="6761" xr:uid="{00000000-0005-0000-0000-0000701A0000}"/>
    <cellStyle name="Normal 12 4 6" xfId="6762" xr:uid="{00000000-0005-0000-0000-0000711A0000}"/>
    <cellStyle name="Normal 12 4 7" xfId="6763" xr:uid="{00000000-0005-0000-0000-0000721A0000}"/>
    <cellStyle name="Normal 12 4 8" xfId="6764" xr:uid="{00000000-0005-0000-0000-0000731A0000}"/>
    <cellStyle name="Normal 12 40" xfId="6765" xr:uid="{00000000-0005-0000-0000-0000741A0000}"/>
    <cellStyle name="Normal 12 40 2" xfId="6766" xr:uid="{00000000-0005-0000-0000-0000751A0000}"/>
    <cellStyle name="Normal 12 40 2 2" xfId="6767" xr:uid="{00000000-0005-0000-0000-0000761A0000}"/>
    <cellStyle name="Normal 12 40 2 3" xfId="6768" xr:uid="{00000000-0005-0000-0000-0000771A0000}"/>
    <cellStyle name="Normal 12 40 3" xfId="6769" xr:uid="{00000000-0005-0000-0000-0000781A0000}"/>
    <cellStyle name="Normal 12 40 3 2" xfId="6770" xr:uid="{00000000-0005-0000-0000-0000791A0000}"/>
    <cellStyle name="Normal 12 40 4" xfId="6771" xr:uid="{00000000-0005-0000-0000-00007A1A0000}"/>
    <cellStyle name="Normal 12 41" xfId="6772" xr:uid="{00000000-0005-0000-0000-00007B1A0000}"/>
    <cellStyle name="Normal 12 42" xfId="6773" xr:uid="{00000000-0005-0000-0000-00007C1A0000}"/>
    <cellStyle name="Normal 12 5" xfId="6774" xr:uid="{00000000-0005-0000-0000-00007D1A0000}"/>
    <cellStyle name="Normal 12 5 2" xfId="6775" xr:uid="{00000000-0005-0000-0000-00007E1A0000}"/>
    <cellStyle name="Normal 12 5 2 2" xfId="6776" xr:uid="{00000000-0005-0000-0000-00007F1A0000}"/>
    <cellStyle name="Normal 12 5 2 2 2" xfId="6777" xr:uid="{00000000-0005-0000-0000-0000801A0000}"/>
    <cellStyle name="Normal 12 5 2 3" xfId="6778" xr:uid="{00000000-0005-0000-0000-0000811A0000}"/>
    <cellStyle name="Normal 12 5 2 4" xfId="6779" xr:uid="{00000000-0005-0000-0000-0000821A0000}"/>
    <cellStyle name="Normal 12 5 2 5" xfId="6780" xr:uid="{00000000-0005-0000-0000-0000831A0000}"/>
    <cellStyle name="Normal 12 5 2 6" xfId="6781" xr:uid="{00000000-0005-0000-0000-0000841A0000}"/>
    <cellStyle name="Normal 12 5 3" xfId="6782" xr:uid="{00000000-0005-0000-0000-0000851A0000}"/>
    <cellStyle name="Normal 12 5 3 2" xfId="6783" xr:uid="{00000000-0005-0000-0000-0000861A0000}"/>
    <cellStyle name="Normal 12 5 3 3" xfId="6784" xr:uid="{00000000-0005-0000-0000-0000871A0000}"/>
    <cellStyle name="Normal 12 5 4" xfId="6785" xr:uid="{00000000-0005-0000-0000-0000881A0000}"/>
    <cellStyle name="Normal 12 5 5" xfId="6786" xr:uid="{00000000-0005-0000-0000-0000891A0000}"/>
    <cellStyle name="Normal 12 5 6" xfId="6787" xr:uid="{00000000-0005-0000-0000-00008A1A0000}"/>
    <cellStyle name="Normal 12 5 7" xfId="6788" xr:uid="{00000000-0005-0000-0000-00008B1A0000}"/>
    <cellStyle name="Normal 12 5 8" xfId="6789" xr:uid="{00000000-0005-0000-0000-00008C1A0000}"/>
    <cellStyle name="Normal 12 6" xfId="6790" xr:uid="{00000000-0005-0000-0000-00008D1A0000}"/>
    <cellStyle name="Normal 12 6 2" xfId="6791" xr:uid="{00000000-0005-0000-0000-00008E1A0000}"/>
    <cellStyle name="Normal 12 6 2 2" xfId="6792" xr:uid="{00000000-0005-0000-0000-00008F1A0000}"/>
    <cellStyle name="Normal 12 6 2 2 2" xfId="6793" xr:uid="{00000000-0005-0000-0000-0000901A0000}"/>
    <cellStyle name="Normal 12 6 2 3" xfId="6794" xr:uid="{00000000-0005-0000-0000-0000911A0000}"/>
    <cellStyle name="Normal 12 6 2 4" xfId="6795" xr:uid="{00000000-0005-0000-0000-0000921A0000}"/>
    <cellStyle name="Normal 12 6 2 5" xfId="6796" xr:uid="{00000000-0005-0000-0000-0000931A0000}"/>
    <cellStyle name="Normal 12 6 2 6" xfId="6797" xr:uid="{00000000-0005-0000-0000-0000941A0000}"/>
    <cellStyle name="Normal 12 6 3" xfId="6798" xr:uid="{00000000-0005-0000-0000-0000951A0000}"/>
    <cellStyle name="Normal 12 6 3 2" xfId="6799" xr:uid="{00000000-0005-0000-0000-0000961A0000}"/>
    <cellStyle name="Normal 12 6 3 3" xfId="6800" xr:uid="{00000000-0005-0000-0000-0000971A0000}"/>
    <cellStyle name="Normal 12 6 4" xfId="6801" xr:uid="{00000000-0005-0000-0000-0000981A0000}"/>
    <cellStyle name="Normal 12 6 5" xfId="6802" xr:uid="{00000000-0005-0000-0000-0000991A0000}"/>
    <cellStyle name="Normal 12 6 6" xfId="6803" xr:uid="{00000000-0005-0000-0000-00009A1A0000}"/>
    <cellStyle name="Normal 12 6 7" xfId="6804" xr:uid="{00000000-0005-0000-0000-00009B1A0000}"/>
    <cellStyle name="Normal 12 7" xfId="6805" xr:uid="{00000000-0005-0000-0000-00009C1A0000}"/>
    <cellStyle name="Normal 12 7 2" xfId="6806" xr:uid="{00000000-0005-0000-0000-00009D1A0000}"/>
    <cellStyle name="Normal 12 7 2 2" xfId="6807" xr:uid="{00000000-0005-0000-0000-00009E1A0000}"/>
    <cellStyle name="Normal 12 7 2 2 2" xfId="6808" xr:uid="{00000000-0005-0000-0000-00009F1A0000}"/>
    <cellStyle name="Normal 12 7 2 3" xfId="6809" xr:uid="{00000000-0005-0000-0000-0000A01A0000}"/>
    <cellStyle name="Normal 12 7 3" xfId="6810" xr:uid="{00000000-0005-0000-0000-0000A11A0000}"/>
    <cellStyle name="Normal 12 7 3 2" xfId="6811" xr:uid="{00000000-0005-0000-0000-0000A21A0000}"/>
    <cellStyle name="Normal 12 7 3 3" xfId="6812" xr:uid="{00000000-0005-0000-0000-0000A31A0000}"/>
    <cellStyle name="Normal 12 7 4" xfId="6813" xr:uid="{00000000-0005-0000-0000-0000A41A0000}"/>
    <cellStyle name="Normal 12 7 5" xfId="6814" xr:uid="{00000000-0005-0000-0000-0000A51A0000}"/>
    <cellStyle name="Normal 12 7 6" xfId="6815" xr:uid="{00000000-0005-0000-0000-0000A61A0000}"/>
    <cellStyle name="Normal 12 8" xfId="6816" xr:uid="{00000000-0005-0000-0000-0000A71A0000}"/>
    <cellStyle name="Normal 12 8 2" xfId="6817" xr:uid="{00000000-0005-0000-0000-0000A81A0000}"/>
    <cellStyle name="Normal 12 8 2 2" xfId="6818" xr:uid="{00000000-0005-0000-0000-0000A91A0000}"/>
    <cellStyle name="Normal 12 8 2 3" xfId="6819" xr:uid="{00000000-0005-0000-0000-0000AA1A0000}"/>
    <cellStyle name="Normal 12 8 3" xfId="6820" xr:uid="{00000000-0005-0000-0000-0000AB1A0000}"/>
    <cellStyle name="Normal 12 8 3 2" xfId="6821" xr:uid="{00000000-0005-0000-0000-0000AC1A0000}"/>
    <cellStyle name="Normal 12 8 4" xfId="6822" xr:uid="{00000000-0005-0000-0000-0000AD1A0000}"/>
    <cellStyle name="Normal 12 8 5" xfId="6823" xr:uid="{00000000-0005-0000-0000-0000AE1A0000}"/>
    <cellStyle name="Normal 12 9" xfId="6824" xr:uid="{00000000-0005-0000-0000-0000AF1A0000}"/>
    <cellStyle name="Normal 12 9 2" xfId="6825" xr:uid="{00000000-0005-0000-0000-0000B01A0000}"/>
    <cellStyle name="Normal 12 9 2 2" xfId="6826" xr:uid="{00000000-0005-0000-0000-0000B11A0000}"/>
    <cellStyle name="Normal 12 9 2 3" xfId="6827" xr:uid="{00000000-0005-0000-0000-0000B21A0000}"/>
    <cellStyle name="Normal 12 9 3" xfId="6828" xr:uid="{00000000-0005-0000-0000-0000B31A0000}"/>
    <cellStyle name="Normal 12 9 3 2" xfId="6829" xr:uid="{00000000-0005-0000-0000-0000B41A0000}"/>
    <cellStyle name="Normal 12 9 4" xfId="6830" xr:uid="{00000000-0005-0000-0000-0000B51A0000}"/>
    <cellStyle name="Normal 12 9 5" xfId="6831" xr:uid="{00000000-0005-0000-0000-0000B61A0000}"/>
    <cellStyle name="Normal 120" xfId="6832" xr:uid="{00000000-0005-0000-0000-0000B71A0000}"/>
    <cellStyle name="Normal 121" xfId="6833" xr:uid="{00000000-0005-0000-0000-0000B81A0000}"/>
    <cellStyle name="Normal 122" xfId="6834" xr:uid="{00000000-0005-0000-0000-0000B91A0000}"/>
    <cellStyle name="Normal 123" xfId="6835" xr:uid="{00000000-0005-0000-0000-0000BA1A0000}"/>
    <cellStyle name="Normal 124" xfId="6836" xr:uid="{00000000-0005-0000-0000-0000BB1A0000}"/>
    <cellStyle name="Normal 125" xfId="6837" xr:uid="{00000000-0005-0000-0000-0000BC1A0000}"/>
    <cellStyle name="Normal 126" xfId="6838" xr:uid="{00000000-0005-0000-0000-0000BD1A0000}"/>
    <cellStyle name="Normal 127" xfId="6839" xr:uid="{00000000-0005-0000-0000-0000BE1A0000}"/>
    <cellStyle name="Normal 128" xfId="6840" xr:uid="{00000000-0005-0000-0000-0000BF1A0000}"/>
    <cellStyle name="Normal 129" xfId="6841" xr:uid="{00000000-0005-0000-0000-0000C01A0000}"/>
    <cellStyle name="Normal 129 2" xfId="6842" xr:uid="{00000000-0005-0000-0000-0000C11A0000}"/>
    <cellStyle name="Normal 129 3" xfId="6843" xr:uid="{00000000-0005-0000-0000-0000C21A0000}"/>
    <cellStyle name="Normal 129 4" xfId="6844" xr:uid="{00000000-0005-0000-0000-0000C31A0000}"/>
    <cellStyle name="Normal 13" xfId="6845" xr:uid="{00000000-0005-0000-0000-0000C41A0000}"/>
    <cellStyle name="Normal 13 10" xfId="6846" xr:uid="{00000000-0005-0000-0000-0000C51A0000}"/>
    <cellStyle name="Normal 13 10 2" xfId="6847" xr:uid="{00000000-0005-0000-0000-0000C61A0000}"/>
    <cellStyle name="Normal 13 10 2 2" xfId="6848" xr:uid="{00000000-0005-0000-0000-0000C71A0000}"/>
    <cellStyle name="Normal 13 10 2 3" xfId="6849" xr:uid="{00000000-0005-0000-0000-0000C81A0000}"/>
    <cellStyle name="Normal 13 10 3" xfId="6850" xr:uid="{00000000-0005-0000-0000-0000C91A0000}"/>
    <cellStyle name="Normal 13 10 3 2" xfId="6851" xr:uid="{00000000-0005-0000-0000-0000CA1A0000}"/>
    <cellStyle name="Normal 13 10 4" xfId="6852" xr:uid="{00000000-0005-0000-0000-0000CB1A0000}"/>
    <cellStyle name="Normal 13 11" xfId="6853" xr:uid="{00000000-0005-0000-0000-0000CC1A0000}"/>
    <cellStyle name="Normal 13 11 2" xfId="6854" xr:uid="{00000000-0005-0000-0000-0000CD1A0000}"/>
    <cellStyle name="Normal 13 11 2 2" xfId="6855" xr:uid="{00000000-0005-0000-0000-0000CE1A0000}"/>
    <cellStyle name="Normal 13 11 2 3" xfId="6856" xr:uid="{00000000-0005-0000-0000-0000CF1A0000}"/>
    <cellStyle name="Normal 13 11 3" xfId="6857" xr:uid="{00000000-0005-0000-0000-0000D01A0000}"/>
    <cellStyle name="Normal 13 11 3 2" xfId="6858" xr:uid="{00000000-0005-0000-0000-0000D11A0000}"/>
    <cellStyle name="Normal 13 11 4" xfId="6859" xr:uid="{00000000-0005-0000-0000-0000D21A0000}"/>
    <cellStyle name="Normal 13 12" xfId="6860" xr:uid="{00000000-0005-0000-0000-0000D31A0000}"/>
    <cellStyle name="Normal 13 12 2" xfId="6861" xr:uid="{00000000-0005-0000-0000-0000D41A0000}"/>
    <cellStyle name="Normal 13 12 2 2" xfId="6862" xr:uid="{00000000-0005-0000-0000-0000D51A0000}"/>
    <cellStyle name="Normal 13 12 2 3" xfId="6863" xr:uid="{00000000-0005-0000-0000-0000D61A0000}"/>
    <cellStyle name="Normal 13 12 3" xfId="6864" xr:uid="{00000000-0005-0000-0000-0000D71A0000}"/>
    <cellStyle name="Normal 13 12 3 2" xfId="6865" xr:uid="{00000000-0005-0000-0000-0000D81A0000}"/>
    <cellStyle name="Normal 13 12 4" xfId="6866" xr:uid="{00000000-0005-0000-0000-0000D91A0000}"/>
    <cellStyle name="Normal 13 13" xfId="6867" xr:uid="{00000000-0005-0000-0000-0000DA1A0000}"/>
    <cellStyle name="Normal 13 13 2" xfId="6868" xr:uid="{00000000-0005-0000-0000-0000DB1A0000}"/>
    <cellStyle name="Normal 13 13 2 2" xfId="6869" xr:uid="{00000000-0005-0000-0000-0000DC1A0000}"/>
    <cellStyle name="Normal 13 13 2 3" xfId="6870" xr:uid="{00000000-0005-0000-0000-0000DD1A0000}"/>
    <cellStyle name="Normal 13 13 3" xfId="6871" xr:uid="{00000000-0005-0000-0000-0000DE1A0000}"/>
    <cellStyle name="Normal 13 13 3 2" xfId="6872" xr:uid="{00000000-0005-0000-0000-0000DF1A0000}"/>
    <cellStyle name="Normal 13 13 4" xfId="6873" xr:uid="{00000000-0005-0000-0000-0000E01A0000}"/>
    <cellStyle name="Normal 13 14" xfId="6874" xr:uid="{00000000-0005-0000-0000-0000E11A0000}"/>
    <cellStyle name="Normal 13 14 2" xfId="6875" xr:uid="{00000000-0005-0000-0000-0000E21A0000}"/>
    <cellStyle name="Normal 13 14 2 2" xfId="6876" xr:uid="{00000000-0005-0000-0000-0000E31A0000}"/>
    <cellStyle name="Normal 13 14 2 3" xfId="6877" xr:uid="{00000000-0005-0000-0000-0000E41A0000}"/>
    <cellStyle name="Normal 13 14 3" xfId="6878" xr:uid="{00000000-0005-0000-0000-0000E51A0000}"/>
    <cellStyle name="Normal 13 14 3 2" xfId="6879" xr:uid="{00000000-0005-0000-0000-0000E61A0000}"/>
    <cellStyle name="Normal 13 14 4" xfId="6880" xr:uid="{00000000-0005-0000-0000-0000E71A0000}"/>
    <cellStyle name="Normal 13 15" xfId="6881" xr:uid="{00000000-0005-0000-0000-0000E81A0000}"/>
    <cellStyle name="Normal 13 15 2" xfId="6882" xr:uid="{00000000-0005-0000-0000-0000E91A0000}"/>
    <cellStyle name="Normal 13 15 2 2" xfId="6883" xr:uid="{00000000-0005-0000-0000-0000EA1A0000}"/>
    <cellStyle name="Normal 13 15 2 3" xfId="6884" xr:uid="{00000000-0005-0000-0000-0000EB1A0000}"/>
    <cellStyle name="Normal 13 15 3" xfId="6885" xr:uid="{00000000-0005-0000-0000-0000EC1A0000}"/>
    <cellStyle name="Normal 13 15 3 2" xfId="6886" xr:uid="{00000000-0005-0000-0000-0000ED1A0000}"/>
    <cellStyle name="Normal 13 15 4" xfId="6887" xr:uid="{00000000-0005-0000-0000-0000EE1A0000}"/>
    <cellStyle name="Normal 13 16" xfId="6888" xr:uid="{00000000-0005-0000-0000-0000EF1A0000}"/>
    <cellStyle name="Normal 13 16 2" xfId="6889" xr:uid="{00000000-0005-0000-0000-0000F01A0000}"/>
    <cellStyle name="Normal 13 16 2 2" xfId="6890" xr:uid="{00000000-0005-0000-0000-0000F11A0000}"/>
    <cellStyle name="Normal 13 16 2 3" xfId="6891" xr:uid="{00000000-0005-0000-0000-0000F21A0000}"/>
    <cellStyle name="Normal 13 16 3" xfId="6892" xr:uid="{00000000-0005-0000-0000-0000F31A0000}"/>
    <cellStyle name="Normal 13 16 3 2" xfId="6893" xr:uid="{00000000-0005-0000-0000-0000F41A0000}"/>
    <cellStyle name="Normal 13 16 4" xfId="6894" xr:uid="{00000000-0005-0000-0000-0000F51A0000}"/>
    <cellStyle name="Normal 13 17" xfId="6895" xr:uid="{00000000-0005-0000-0000-0000F61A0000}"/>
    <cellStyle name="Normal 13 17 2" xfId="6896" xr:uid="{00000000-0005-0000-0000-0000F71A0000}"/>
    <cellStyle name="Normal 13 17 2 2" xfId="6897" xr:uid="{00000000-0005-0000-0000-0000F81A0000}"/>
    <cellStyle name="Normal 13 17 2 3" xfId="6898" xr:uid="{00000000-0005-0000-0000-0000F91A0000}"/>
    <cellStyle name="Normal 13 17 3" xfId="6899" xr:uid="{00000000-0005-0000-0000-0000FA1A0000}"/>
    <cellStyle name="Normal 13 17 3 2" xfId="6900" xr:uid="{00000000-0005-0000-0000-0000FB1A0000}"/>
    <cellStyle name="Normal 13 17 4" xfId="6901" xr:uid="{00000000-0005-0000-0000-0000FC1A0000}"/>
    <cellStyle name="Normal 13 18" xfId="6902" xr:uid="{00000000-0005-0000-0000-0000FD1A0000}"/>
    <cellStyle name="Normal 13 18 2" xfId="6903" xr:uid="{00000000-0005-0000-0000-0000FE1A0000}"/>
    <cellStyle name="Normal 13 18 2 2" xfId="6904" xr:uid="{00000000-0005-0000-0000-0000FF1A0000}"/>
    <cellStyle name="Normal 13 18 2 3" xfId="6905" xr:uid="{00000000-0005-0000-0000-0000001B0000}"/>
    <cellStyle name="Normal 13 18 3" xfId="6906" xr:uid="{00000000-0005-0000-0000-0000011B0000}"/>
    <cellStyle name="Normal 13 18 3 2" xfId="6907" xr:uid="{00000000-0005-0000-0000-0000021B0000}"/>
    <cellStyle name="Normal 13 18 4" xfId="6908" xr:uid="{00000000-0005-0000-0000-0000031B0000}"/>
    <cellStyle name="Normal 13 19" xfId="6909" xr:uid="{00000000-0005-0000-0000-0000041B0000}"/>
    <cellStyle name="Normal 13 19 2" xfId="6910" xr:uid="{00000000-0005-0000-0000-0000051B0000}"/>
    <cellStyle name="Normal 13 19 2 2" xfId="6911" xr:uid="{00000000-0005-0000-0000-0000061B0000}"/>
    <cellStyle name="Normal 13 19 2 3" xfId="6912" xr:uid="{00000000-0005-0000-0000-0000071B0000}"/>
    <cellStyle name="Normal 13 19 3" xfId="6913" xr:uid="{00000000-0005-0000-0000-0000081B0000}"/>
    <cellStyle name="Normal 13 19 3 2" xfId="6914" xr:uid="{00000000-0005-0000-0000-0000091B0000}"/>
    <cellStyle name="Normal 13 19 4" xfId="6915" xr:uid="{00000000-0005-0000-0000-00000A1B0000}"/>
    <cellStyle name="Normal 13 2" xfId="6916" xr:uid="{00000000-0005-0000-0000-00000B1B0000}"/>
    <cellStyle name="Normal 13 2 2" xfId="6917" xr:uid="{00000000-0005-0000-0000-00000C1B0000}"/>
    <cellStyle name="Normal 13 2 2 2" xfId="6918" xr:uid="{00000000-0005-0000-0000-00000D1B0000}"/>
    <cellStyle name="Normal 13 2 2 2 2" xfId="6919" xr:uid="{00000000-0005-0000-0000-00000E1B0000}"/>
    <cellStyle name="Normal 13 2 2 2 3" xfId="6920" xr:uid="{00000000-0005-0000-0000-00000F1B0000}"/>
    <cellStyle name="Normal 13 2 2 3" xfId="6921" xr:uid="{00000000-0005-0000-0000-0000101B0000}"/>
    <cellStyle name="Normal 13 2 3" xfId="6922" xr:uid="{00000000-0005-0000-0000-0000111B0000}"/>
    <cellStyle name="Normal 13 2 3 2" xfId="6923" xr:uid="{00000000-0005-0000-0000-0000121B0000}"/>
    <cellStyle name="Normal 13 2 4" xfId="6924" xr:uid="{00000000-0005-0000-0000-0000131B0000}"/>
    <cellStyle name="Normal 13 2 5" xfId="6925" xr:uid="{00000000-0005-0000-0000-0000141B0000}"/>
    <cellStyle name="Normal 13 20" xfId="6926" xr:uid="{00000000-0005-0000-0000-0000151B0000}"/>
    <cellStyle name="Normal 13 20 2" xfId="6927" xr:uid="{00000000-0005-0000-0000-0000161B0000}"/>
    <cellStyle name="Normal 13 20 2 2" xfId="6928" xr:uid="{00000000-0005-0000-0000-0000171B0000}"/>
    <cellStyle name="Normal 13 20 2 3" xfId="6929" xr:uid="{00000000-0005-0000-0000-0000181B0000}"/>
    <cellStyle name="Normal 13 20 3" xfId="6930" xr:uid="{00000000-0005-0000-0000-0000191B0000}"/>
    <cellStyle name="Normal 13 20 3 2" xfId="6931" xr:uid="{00000000-0005-0000-0000-00001A1B0000}"/>
    <cellStyle name="Normal 13 20 4" xfId="6932" xr:uid="{00000000-0005-0000-0000-00001B1B0000}"/>
    <cellStyle name="Normal 13 21" xfId="6933" xr:uid="{00000000-0005-0000-0000-00001C1B0000}"/>
    <cellStyle name="Normal 13 21 2" xfId="6934" xr:uid="{00000000-0005-0000-0000-00001D1B0000}"/>
    <cellStyle name="Normal 13 21 2 2" xfId="6935" xr:uid="{00000000-0005-0000-0000-00001E1B0000}"/>
    <cellStyle name="Normal 13 21 2 3" xfId="6936" xr:uid="{00000000-0005-0000-0000-00001F1B0000}"/>
    <cellStyle name="Normal 13 21 3" xfId="6937" xr:uid="{00000000-0005-0000-0000-0000201B0000}"/>
    <cellStyle name="Normal 13 21 3 2" xfId="6938" xr:uid="{00000000-0005-0000-0000-0000211B0000}"/>
    <cellStyle name="Normal 13 21 4" xfId="6939" xr:uid="{00000000-0005-0000-0000-0000221B0000}"/>
    <cellStyle name="Normal 13 22" xfId="6940" xr:uid="{00000000-0005-0000-0000-0000231B0000}"/>
    <cellStyle name="Normal 13 22 2" xfId="6941" xr:uid="{00000000-0005-0000-0000-0000241B0000}"/>
    <cellStyle name="Normal 13 22 2 2" xfId="6942" xr:uid="{00000000-0005-0000-0000-0000251B0000}"/>
    <cellStyle name="Normal 13 22 2 3" xfId="6943" xr:uid="{00000000-0005-0000-0000-0000261B0000}"/>
    <cellStyle name="Normal 13 22 3" xfId="6944" xr:uid="{00000000-0005-0000-0000-0000271B0000}"/>
    <cellStyle name="Normal 13 22 3 2" xfId="6945" xr:uid="{00000000-0005-0000-0000-0000281B0000}"/>
    <cellStyle name="Normal 13 22 4" xfId="6946" xr:uid="{00000000-0005-0000-0000-0000291B0000}"/>
    <cellStyle name="Normal 13 23" xfId="6947" xr:uid="{00000000-0005-0000-0000-00002A1B0000}"/>
    <cellStyle name="Normal 13 23 2" xfId="6948" xr:uid="{00000000-0005-0000-0000-00002B1B0000}"/>
    <cellStyle name="Normal 13 23 2 2" xfId="6949" xr:uid="{00000000-0005-0000-0000-00002C1B0000}"/>
    <cellStyle name="Normal 13 23 2 3" xfId="6950" xr:uid="{00000000-0005-0000-0000-00002D1B0000}"/>
    <cellStyle name="Normal 13 23 3" xfId="6951" xr:uid="{00000000-0005-0000-0000-00002E1B0000}"/>
    <cellStyle name="Normal 13 23 3 2" xfId="6952" xr:uid="{00000000-0005-0000-0000-00002F1B0000}"/>
    <cellStyle name="Normal 13 23 4" xfId="6953" xr:uid="{00000000-0005-0000-0000-0000301B0000}"/>
    <cellStyle name="Normal 13 24" xfId="6954" xr:uid="{00000000-0005-0000-0000-0000311B0000}"/>
    <cellStyle name="Normal 13 24 2" xfId="6955" xr:uid="{00000000-0005-0000-0000-0000321B0000}"/>
    <cellStyle name="Normal 13 24 2 2" xfId="6956" xr:uid="{00000000-0005-0000-0000-0000331B0000}"/>
    <cellStyle name="Normal 13 24 2 3" xfId="6957" xr:uid="{00000000-0005-0000-0000-0000341B0000}"/>
    <cellStyle name="Normal 13 24 3" xfId="6958" xr:uid="{00000000-0005-0000-0000-0000351B0000}"/>
    <cellStyle name="Normal 13 24 3 2" xfId="6959" xr:uid="{00000000-0005-0000-0000-0000361B0000}"/>
    <cellStyle name="Normal 13 24 4" xfId="6960" xr:uid="{00000000-0005-0000-0000-0000371B0000}"/>
    <cellStyle name="Normal 13 25" xfId="6961" xr:uid="{00000000-0005-0000-0000-0000381B0000}"/>
    <cellStyle name="Normal 13 25 2" xfId="6962" xr:uid="{00000000-0005-0000-0000-0000391B0000}"/>
    <cellStyle name="Normal 13 25 2 2" xfId="6963" xr:uid="{00000000-0005-0000-0000-00003A1B0000}"/>
    <cellStyle name="Normal 13 25 2 3" xfId="6964" xr:uid="{00000000-0005-0000-0000-00003B1B0000}"/>
    <cellStyle name="Normal 13 25 3" xfId="6965" xr:uid="{00000000-0005-0000-0000-00003C1B0000}"/>
    <cellStyle name="Normal 13 25 3 2" xfId="6966" xr:uid="{00000000-0005-0000-0000-00003D1B0000}"/>
    <cellStyle name="Normal 13 25 4" xfId="6967" xr:uid="{00000000-0005-0000-0000-00003E1B0000}"/>
    <cellStyle name="Normal 13 26" xfId="6968" xr:uid="{00000000-0005-0000-0000-00003F1B0000}"/>
    <cellStyle name="Normal 13 26 2" xfId="6969" xr:uid="{00000000-0005-0000-0000-0000401B0000}"/>
    <cellStyle name="Normal 13 26 2 2" xfId="6970" xr:uid="{00000000-0005-0000-0000-0000411B0000}"/>
    <cellStyle name="Normal 13 26 2 3" xfId="6971" xr:uid="{00000000-0005-0000-0000-0000421B0000}"/>
    <cellStyle name="Normal 13 26 3" xfId="6972" xr:uid="{00000000-0005-0000-0000-0000431B0000}"/>
    <cellStyle name="Normal 13 26 3 2" xfId="6973" xr:uid="{00000000-0005-0000-0000-0000441B0000}"/>
    <cellStyle name="Normal 13 26 4" xfId="6974" xr:uid="{00000000-0005-0000-0000-0000451B0000}"/>
    <cellStyle name="Normal 13 27" xfId="6975" xr:uid="{00000000-0005-0000-0000-0000461B0000}"/>
    <cellStyle name="Normal 13 27 2" xfId="6976" xr:uid="{00000000-0005-0000-0000-0000471B0000}"/>
    <cellStyle name="Normal 13 27 2 2" xfId="6977" xr:uid="{00000000-0005-0000-0000-0000481B0000}"/>
    <cellStyle name="Normal 13 27 2 3" xfId="6978" xr:uid="{00000000-0005-0000-0000-0000491B0000}"/>
    <cellStyle name="Normal 13 27 3" xfId="6979" xr:uid="{00000000-0005-0000-0000-00004A1B0000}"/>
    <cellStyle name="Normal 13 27 3 2" xfId="6980" xr:uid="{00000000-0005-0000-0000-00004B1B0000}"/>
    <cellStyle name="Normal 13 27 4" xfId="6981" xr:uid="{00000000-0005-0000-0000-00004C1B0000}"/>
    <cellStyle name="Normal 13 28" xfId="6982" xr:uid="{00000000-0005-0000-0000-00004D1B0000}"/>
    <cellStyle name="Normal 13 28 2" xfId="6983" xr:uid="{00000000-0005-0000-0000-00004E1B0000}"/>
    <cellStyle name="Normal 13 28 2 2" xfId="6984" xr:uid="{00000000-0005-0000-0000-00004F1B0000}"/>
    <cellStyle name="Normal 13 28 2 3" xfId="6985" xr:uid="{00000000-0005-0000-0000-0000501B0000}"/>
    <cellStyle name="Normal 13 28 3" xfId="6986" xr:uid="{00000000-0005-0000-0000-0000511B0000}"/>
    <cellStyle name="Normal 13 28 3 2" xfId="6987" xr:uid="{00000000-0005-0000-0000-0000521B0000}"/>
    <cellStyle name="Normal 13 28 4" xfId="6988" xr:uid="{00000000-0005-0000-0000-0000531B0000}"/>
    <cellStyle name="Normal 13 29" xfId="6989" xr:uid="{00000000-0005-0000-0000-0000541B0000}"/>
    <cellStyle name="Normal 13 29 2" xfId="6990" xr:uid="{00000000-0005-0000-0000-0000551B0000}"/>
    <cellStyle name="Normal 13 29 2 2" xfId="6991" xr:uid="{00000000-0005-0000-0000-0000561B0000}"/>
    <cellStyle name="Normal 13 29 2 3" xfId="6992" xr:uid="{00000000-0005-0000-0000-0000571B0000}"/>
    <cellStyle name="Normal 13 29 3" xfId="6993" xr:uid="{00000000-0005-0000-0000-0000581B0000}"/>
    <cellStyle name="Normal 13 29 3 2" xfId="6994" xr:uid="{00000000-0005-0000-0000-0000591B0000}"/>
    <cellStyle name="Normal 13 29 4" xfId="6995" xr:uid="{00000000-0005-0000-0000-00005A1B0000}"/>
    <cellStyle name="Normal 13 3" xfId="6996" xr:uid="{00000000-0005-0000-0000-00005B1B0000}"/>
    <cellStyle name="Normal 13 3 2" xfId="6997" xr:uid="{00000000-0005-0000-0000-00005C1B0000}"/>
    <cellStyle name="Normal 13 3 2 2" xfId="6998" xr:uid="{00000000-0005-0000-0000-00005D1B0000}"/>
    <cellStyle name="Normal 13 3 2 3" xfId="6999" xr:uid="{00000000-0005-0000-0000-00005E1B0000}"/>
    <cellStyle name="Normal 13 3 3" xfId="7000" xr:uid="{00000000-0005-0000-0000-00005F1B0000}"/>
    <cellStyle name="Normal 13 3 3 2" xfId="7001" xr:uid="{00000000-0005-0000-0000-0000601B0000}"/>
    <cellStyle name="Normal 13 3 4" xfId="7002" xr:uid="{00000000-0005-0000-0000-0000611B0000}"/>
    <cellStyle name="Normal 13 3 5" xfId="7003" xr:uid="{00000000-0005-0000-0000-0000621B0000}"/>
    <cellStyle name="Normal 13 30" xfId="7004" xr:uid="{00000000-0005-0000-0000-0000631B0000}"/>
    <cellStyle name="Normal 13 30 2" xfId="7005" xr:uid="{00000000-0005-0000-0000-0000641B0000}"/>
    <cellStyle name="Normal 13 30 2 2" xfId="7006" xr:uid="{00000000-0005-0000-0000-0000651B0000}"/>
    <cellStyle name="Normal 13 30 2 3" xfId="7007" xr:uid="{00000000-0005-0000-0000-0000661B0000}"/>
    <cellStyle name="Normal 13 30 3" xfId="7008" xr:uid="{00000000-0005-0000-0000-0000671B0000}"/>
    <cellStyle name="Normal 13 30 3 2" xfId="7009" xr:uid="{00000000-0005-0000-0000-0000681B0000}"/>
    <cellStyle name="Normal 13 30 4" xfId="7010" xr:uid="{00000000-0005-0000-0000-0000691B0000}"/>
    <cellStyle name="Normal 13 31" xfId="7011" xr:uid="{00000000-0005-0000-0000-00006A1B0000}"/>
    <cellStyle name="Normal 13 31 2" xfId="7012" xr:uid="{00000000-0005-0000-0000-00006B1B0000}"/>
    <cellStyle name="Normal 13 31 2 2" xfId="7013" xr:uid="{00000000-0005-0000-0000-00006C1B0000}"/>
    <cellStyle name="Normal 13 31 2 3" xfId="7014" xr:uid="{00000000-0005-0000-0000-00006D1B0000}"/>
    <cellStyle name="Normal 13 31 3" xfId="7015" xr:uid="{00000000-0005-0000-0000-00006E1B0000}"/>
    <cellStyle name="Normal 13 31 3 2" xfId="7016" xr:uid="{00000000-0005-0000-0000-00006F1B0000}"/>
    <cellStyle name="Normal 13 31 4" xfId="7017" xr:uid="{00000000-0005-0000-0000-0000701B0000}"/>
    <cellStyle name="Normal 13 32" xfId="7018" xr:uid="{00000000-0005-0000-0000-0000711B0000}"/>
    <cellStyle name="Normal 13 32 2" xfId="7019" xr:uid="{00000000-0005-0000-0000-0000721B0000}"/>
    <cellStyle name="Normal 13 32 2 2" xfId="7020" xr:uid="{00000000-0005-0000-0000-0000731B0000}"/>
    <cellStyle name="Normal 13 32 2 3" xfId="7021" xr:uid="{00000000-0005-0000-0000-0000741B0000}"/>
    <cellStyle name="Normal 13 32 3" xfId="7022" xr:uid="{00000000-0005-0000-0000-0000751B0000}"/>
    <cellStyle name="Normal 13 32 3 2" xfId="7023" xr:uid="{00000000-0005-0000-0000-0000761B0000}"/>
    <cellStyle name="Normal 13 32 4" xfId="7024" xr:uid="{00000000-0005-0000-0000-0000771B0000}"/>
    <cellStyle name="Normal 13 33" xfId="7025" xr:uid="{00000000-0005-0000-0000-0000781B0000}"/>
    <cellStyle name="Normal 13 33 2" xfId="7026" xr:uid="{00000000-0005-0000-0000-0000791B0000}"/>
    <cellStyle name="Normal 13 33 2 2" xfId="7027" xr:uid="{00000000-0005-0000-0000-00007A1B0000}"/>
    <cellStyle name="Normal 13 33 2 3" xfId="7028" xr:uid="{00000000-0005-0000-0000-00007B1B0000}"/>
    <cellStyle name="Normal 13 33 3" xfId="7029" xr:uid="{00000000-0005-0000-0000-00007C1B0000}"/>
    <cellStyle name="Normal 13 33 3 2" xfId="7030" xr:uid="{00000000-0005-0000-0000-00007D1B0000}"/>
    <cellStyle name="Normal 13 33 4" xfId="7031" xr:uid="{00000000-0005-0000-0000-00007E1B0000}"/>
    <cellStyle name="Normal 13 34" xfId="7032" xr:uid="{00000000-0005-0000-0000-00007F1B0000}"/>
    <cellStyle name="Normal 13 34 2" xfId="7033" xr:uid="{00000000-0005-0000-0000-0000801B0000}"/>
    <cellStyle name="Normal 13 34 2 2" xfId="7034" xr:uid="{00000000-0005-0000-0000-0000811B0000}"/>
    <cellStyle name="Normal 13 34 2 3" xfId="7035" xr:uid="{00000000-0005-0000-0000-0000821B0000}"/>
    <cellStyle name="Normal 13 34 3" xfId="7036" xr:uid="{00000000-0005-0000-0000-0000831B0000}"/>
    <cellStyle name="Normal 13 34 3 2" xfId="7037" xr:uid="{00000000-0005-0000-0000-0000841B0000}"/>
    <cellStyle name="Normal 13 34 4" xfId="7038" xr:uid="{00000000-0005-0000-0000-0000851B0000}"/>
    <cellStyle name="Normal 13 35" xfId="7039" xr:uid="{00000000-0005-0000-0000-0000861B0000}"/>
    <cellStyle name="Normal 13 35 2" xfId="7040" xr:uid="{00000000-0005-0000-0000-0000871B0000}"/>
    <cellStyle name="Normal 13 35 2 2" xfId="7041" xr:uid="{00000000-0005-0000-0000-0000881B0000}"/>
    <cellStyle name="Normal 13 35 2 3" xfId="7042" xr:uid="{00000000-0005-0000-0000-0000891B0000}"/>
    <cellStyle name="Normal 13 35 3" xfId="7043" xr:uid="{00000000-0005-0000-0000-00008A1B0000}"/>
    <cellStyle name="Normal 13 35 3 2" xfId="7044" xr:uid="{00000000-0005-0000-0000-00008B1B0000}"/>
    <cellStyle name="Normal 13 35 4" xfId="7045" xr:uid="{00000000-0005-0000-0000-00008C1B0000}"/>
    <cellStyle name="Normal 13 36" xfId="7046" xr:uid="{00000000-0005-0000-0000-00008D1B0000}"/>
    <cellStyle name="Normal 13 36 2" xfId="7047" xr:uid="{00000000-0005-0000-0000-00008E1B0000}"/>
    <cellStyle name="Normal 13 36 2 2" xfId="7048" xr:uid="{00000000-0005-0000-0000-00008F1B0000}"/>
    <cellStyle name="Normal 13 36 2 3" xfId="7049" xr:uid="{00000000-0005-0000-0000-0000901B0000}"/>
    <cellStyle name="Normal 13 36 3" xfId="7050" xr:uid="{00000000-0005-0000-0000-0000911B0000}"/>
    <cellStyle name="Normal 13 36 3 2" xfId="7051" xr:uid="{00000000-0005-0000-0000-0000921B0000}"/>
    <cellStyle name="Normal 13 36 4" xfId="7052" xr:uid="{00000000-0005-0000-0000-0000931B0000}"/>
    <cellStyle name="Normal 13 37" xfId="7053" xr:uid="{00000000-0005-0000-0000-0000941B0000}"/>
    <cellStyle name="Normal 13 37 2" xfId="7054" xr:uid="{00000000-0005-0000-0000-0000951B0000}"/>
    <cellStyle name="Normal 13 37 2 2" xfId="7055" xr:uid="{00000000-0005-0000-0000-0000961B0000}"/>
    <cellStyle name="Normal 13 37 2 3" xfId="7056" xr:uid="{00000000-0005-0000-0000-0000971B0000}"/>
    <cellStyle name="Normal 13 37 3" xfId="7057" xr:uid="{00000000-0005-0000-0000-0000981B0000}"/>
    <cellStyle name="Normal 13 37 3 2" xfId="7058" xr:uid="{00000000-0005-0000-0000-0000991B0000}"/>
    <cellStyle name="Normal 13 37 4" xfId="7059" xr:uid="{00000000-0005-0000-0000-00009A1B0000}"/>
    <cellStyle name="Normal 13 38" xfId="7060" xr:uid="{00000000-0005-0000-0000-00009B1B0000}"/>
    <cellStyle name="Normal 13 38 2" xfId="7061" xr:uid="{00000000-0005-0000-0000-00009C1B0000}"/>
    <cellStyle name="Normal 13 38 2 2" xfId="7062" xr:uid="{00000000-0005-0000-0000-00009D1B0000}"/>
    <cellStyle name="Normal 13 38 2 3" xfId="7063" xr:uid="{00000000-0005-0000-0000-00009E1B0000}"/>
    <cellStyle name="Normal 13 38 3" xfId="7064" xr:uid="{00000000-0005-0000-0000-00009F1B0000}"/>
    <cellStyle name="Normal 13 38 3 2" xfId="7065" xr:uid="{00000000-0005-0000-0000-0000A01B0000}"/>
    <cellStyle name="Normal 13 38 4" xfId="7066" xr:uid="{00000000-0005-0000-0000-0000A11B0000}"/>
    <cellStyle name="Normal 13 39" xfId="7067" xr:uid="{00000000-0005-0000-0000-0000A21B0000}"/>
    <cellStyle name="Normal 13 39 2" xfId="7068" xr:uid="{00000000-0005-0000-0000-0000A31B0000}"/>
    <cellStyle name="Normal 13 39 2 2" xfId="7069" xr:uid="{00000000-0005-0000-0000-0000A41B0000}"/>
    <cellStyle name="Normal 13 39 2 3" xfId="7070" xr:uid="{00000000-0005-0000-0000-0000A51B0000}"/>
    <cellStyle name="Normal 13 39 3" xfId="7071" xr:uid="{00000000-0005-0000-0000-0000A61B0000}"/>
    <cellStyle name="Normal 13 39 3 2" xfId="7072" xr:uid="{00000000-0005-0000-0000-0000A71B0000}"/>
    <cellStyle name="Normal 13 39 4" xfId="7073" xr:uid="{00000000-0005-0000-0000-0000A81B0000}"/>
    <cellStyle name="Normal 13 4" xfId="7074" xr:uid="{00000000-0005-0000-0000-0000A91B0000}"/>
    <cellStyle name="Normal 13 4 2" xfId="7075" xr:uid="{00000000-0005-0000-0000-0000AA1B0000}"/>
    <cellStyle name="Normal 13 4 2 2" xfId="7076" xr:uid="{00000000-0005-0000-0000-0000AB1B0000}"/>
    <cellStyle name="Normal 13 4 2 3" xfId="7077" xr:uid="{00000000-0005-0000-0000-0000AC1B0000}"/>
    <cellStyle name="Normal 13 4 3" xfId="7078" xr:uid="{00000000-0005-0000-0000-0000AD1B0000}"/>
    <cellStyle name="Normal 13 4 3 2" xfId="7079" xr:uid="{00000000-0005-0000-0000-0000AE1B0000}"/>
    <cellStyle name="Normal 13 4 4" xfId="7080" xr:uid="{00000000-0005-0000-0000-0000AF1B0000}"/>
    <cellStyle name="Normal 13 40" xfId="7081" xr:uid="{00000000-0005-0000-0000-0000B01B0000}"/>
    <cellStyle name="Normal 13 40 2" xfId="7082" xr:uid="{00000000-0005-0000-0000-0000B11B0000}"/>
    <cellStyle name="Normal 13 40 2 2" xfId="7083" xr:uid="{00000000-0005-0000-0000-0000B21B0000}"/>
    <cellStyle name="Normal 13 40 2 3" xfId="7084" xr:uid="{00000000-0005-0000-0000-0000B31B0000}"/>
    <cellStyle name="Normal 13 40 3" xfId="7085" xr:uid="{00000000-0005-0000-0000-0000B41B0000}"/>
    <cellStyle name="Normal 13 40 3 2" xfId="7086" xr:uid="{00000000-0005-0000-0000-0000B51B0000}"/>
    <cellStyle name="Normal 13 40 4" xfId="7087" xr:uid="{00000000-0005-0000-0000-0000B61B0000}"/>
    <cellStyle name="Normal 13 41" xfId="7088" xr:uid="{00000000-0005-0000-0000-0000B71B0000}"/>
    <cellStyle name="Normal 13 41 2" xfId="7089" xr:uid="{00000000-0005-0000-0000-0000B81B0000}"/>
    <cellStyle name="Normal 13 41 3" xfId="7090" xr:uid="{00000000-0005-0000-0000-0000B91B0000}"/>
    <cellStyle name="Normal 13 42" xfId="7091" xr:uid="{00000000-0005-0000-0000-0000BA1B0000}"/>
    <cellStyle name="Normal 13 42 2" xfId="7092" xr:uid="{00000000-0005-0000-0000-0000BB1B0000}"/>
    <cellStyle name="Normal 13 43" xfId="7093" xr:uid="{00000000-0005-0000-0000-0000BC1B0000}"/>
    <cellStyle name="Normal 13 44" xfId="7094" xr:uid="{00000000-0005-0000-0000-0000BD1B0000}"/>
    <cellStyle name="Normal 13 45" xfId="7095" xr:uid="{00000000-0005-0000-0000-0000BE1B0000}"/>
    <cellStyle name="Normal 13 46" xfId="7096" xr:uid="{00000000-0005-0000-0000-0000BF1B0000}"/>
    <cellStyle name="Normal 13 5" xfId="7097" xr:uid="{00000000-0005-0000-0000-0000C01B0000}"/>
    <cellStyle name="Normal 13 5 2" xfId="7098" xr:uid="{00000000-0005-0000-0000-0000C11B0000}"/>
    <cellStyle name="Normal 13 5 2 2" xfId="7099" xr:uid="{00000000-0005-0000-0000-0000C21B0000}"/>
    <cellStyle name="Normal 13 5 2 3" xfId="7100" xr:uid="{00000000-0005-0000-0000-0000C31B0000}"/>
    <cellStyle name="Normal 13 5 3" xfId="7101" xr:uid="{00000000-0005-0000-0000-0000C41B0000}"/>
    <cellStyle name="Normal 13 5 3 2" xfId="7102" xr:uid="{00000000-0005-0000-0000-0000C51B0000}"/>
    <cellStyle name="Normal 13 5 4" xfId="7103" xr:uid="{00000000-0005-0000-0000-0000C61B0000}"/>
    <cellStyle name="Normal 13 6" xfId="7104" xr:uid="{00000000-0005-0000-0000-0000C71B0000}"/>
    <cellStyle name="Normal 13 6 2" xfId="7105" xr:uid="{00000000-0005-0000-0000-0000C81B0000}"/>
    <cellStyle name="Normal 13 6 2 2" xfId="7106" xr:uid="{00000000-0005-0000-0000-0000C91B0000}"/>
    <cellStyle name="Normal 13 6 2 3" xfId="7107" xr:uid="{00000000-0005-0000-0000-0000CA1B0000}"/>
    <cellStyle name="Normal 13 6 3" xfId="7108" xr:uid="{00000000-0005-0000-0000-0000CB1B0000}"/>
    <cellStyle name="Normal 13 6 3 2" xfId="7109" xr:uid="{00000000-0005-0000-0000-0000CC1B0000}"/>
    <cellStyle name="Normal 13 6 4" xfId="7110" xr:uid="{00000000-0005-0000-0000-0000CD1B0000}"/>
    <cellStyle name="Normal 13 7" xfId="7111" xr:uid="{00000000-0005-0000-0000-0000CE1B0000}"/>
    <cellStyle name="Normal 13 7 2" xfId="7112" xr:uid="{00000000-0005-0000-0000-0000CF1B0000}"/>
    <cellStyle name="Normal 13 7 2 2" xfId="7113" xr:uid="{00000000-0005-0000-0000-0000D01B0000}"/>
    <cellStyle name="Normal 13 7 2 3" xfId="7114" xr:uid="{00000000-0005-0000-0000-0000D11B0000}"/>
    <cellStyle name="Normal 13 7 3" xfId="7115" xr:uid="{00000000-0005-0000-0000-0000D21B0000}"/>
    <cellStyle name="Normal 13 7 3 2" xfId="7116" xr:uid="{00000000-0005-0000-0000-0000D31B0000}"/>
    <cellStyle name="Normal 13 7 4" xfId="7117" xr:uid="{00000000-0005-0000-0000-0000D41B0000}"/>
    <cellStyle name="Normal 13 8" xfId="7118" xr:uid="{00000000-0005-0000-0000-0000D51B0000}"/>
    <cellStyle name="Normal 13 8 2" xfId="7119" xr:uid="{00000000-0005-0000-0000-0000D61B0000}"/>
    <cellStyle name="Normal 13 8 2 2" xfId="7120" xr:uid="{00000000-0005-0000-0000-0000D71B0000}"/>
    <cellStyle name="Normal 13 8 2 3" xfId="7121" xr:uid="{00000000-0005-0000-0000-0000D81B0000}"/>
    <cellStyle name="Normal 13 8 3" xfId="7122" xr:uid="{00000000-0005-0000-0000-0000D91B0000}"/>
    <cellStyle name="Normal 13 8 3 2" xfId="7123" xr:uid="{00000000-0005-0000-0000-0000DA1B0000}"/>
    <cellStyle name="Normal 13 8 4" xfId="7124" xr:uid="{00000000-0005-0000-0000-0000DB1B0000}"/>
    <cellStyle name="Normal 13 8 5" xfId="7125" xr:uid="{00000000-0005-0000-0000-0000DC1B0000}"/>
    <cellStyle name="Normal 13 89" xfId="7126" xr:uid="{00000000-0005-0000-0000-0000DD1B0000}"/>
    <cellStyle name="Normal 13 89 2" xfId="7127" xr:uid="{00000000-0005-0000-0000-0000DE1B0000}"/>
    <cellStyle name="Normal 13 89 2 2" xfId="7128" xr:uid="{00000000-0005-0000-0000-0000DF1B0000}"/>
    <cellStyle name="Normal 13 89 2 3" xfId="7129" xr:uid="{00000000-0005-0000-0000-0000E01B0000}"/>
    <cellStyle name="Normal 13 89 3" xfId="7130" xr:uid="{00000000-0005-0000-0000-0000E11B0000}"/>
    <cellStyle name="Normal 13 89 3 2" xfId="7131" xr:uid="{00000000-0005-0000-0000-0000E21B0000}"/>
    <cellStyle name="Normal 13 89 4" xfId="7132" xr:uid="{00000000-0005-0000-0000-0000E31B0000}"/>
    <cellStyle name="Normal 13 89 5" xfId="7133" xr:uid="{00000000-0005-0000-0000-0000E41B0000}"/>
    <cellStyle name="Normal 13 9" xfId="7134" xr:uid="{00000000-0005-0000-0000-0000E51B0000}"/>
    <cellStyle name="Normal 13 9 2" xfId="7135" xr:uid="{00000000-0005-0000-0000-0000E61B0000}"/>
    <cellStyle name="Normal 13 9 2 2" xfId="7136" xr:uid="{00000000-0005-0000-0000-0000E71B0000}"/>
    <cellStyle name="Normal 13 9 2 3" xfId="7137" xr:uid="{00000000-0005-0000-0000-0000E81B0000}"/>
    <cellStyle name="Normal 13 9 3" xfId="7138" xr:uid="{00000000-0005-0000-0000-0000E91B0000}"/>
    <cellStyle name="Normal 13 9 3 2" xfId="7139" xr:uid="{00000000-0005-0000-0000-0000EA1B0000}"/>
    <cellStyle name="Normal 13 9 4" xfId="7140" xr:uid="{00000000-0005-0000-0000-0000EB1B0000}"/>
    <cellStyle name="Normal 130" xfId="7141" xr:uid="{00000000-0005-0000-0000-0000EC1B0000}"/>
    <cellStyle name="Normal 131" xfId="7142" xr:uid="{00000000-0005-0000-0000-0000ED1B0000}"/>
    <cellStyle name="Normal 132" xfId="7143" xr:uid="{00000000-0005-0000-0000-0000EE1B0000}"/>
    <cellStyle name="Normal 133" xfId="7144" xr:uid="{00000000-0005-0000-0000-0000EF1B0000}"/>
    <cellStyle name="Normal 134" xfId="7145" xr:uid="{00000000-0005-0000-0000-0000F01B0000}"/>
    <cellStyle name="Normal 135" xfId="7146" xr:uid="{00000000-0005-0000-0000-0000F11B0000}"/>
    <cellStyle name="Normal 136" xfId="7147" xr:uid="{00000000-0005-0000-0000-0000F21B0000}"/>
    <cellStyle name="Normal 137" xfId="7148" xr:uid="{00000000-0005-0000-0000-0000F31B0000}"/>
    <cellStyle name="Normal 138" xfId="7149" xr:uid="{00000000-0005-0000-0000-0000F41B0000}"/>
    <cellStyle name="Normal 139" xfId="7150" xr:uid="{00000000-0005-0000-0000-0000F51B0000}"/>
    <cellStyle name="Normal 14" xfId="7151" xr:uid="{00000000-0005-0000-0000-0000F61B0000}"/>
    <cellStyle name="Normal 14 10" xfId="7152" xr:uid="{00000000-0005-0000-0000-0000F71B0000}"/>
    <cellStyle name="Normal 14 10 2" xfId="7153" xr:uid="{00000000-0005-0000-0000-0000F81B0000}"/>
    <cellStyle name="Normal 14 10 2 2" xfId="7154" xr:uid="{00000000-0005-0000-0000-0000F91B0000}"/>
    <cellStyle name="Normal 14 10 2 3" xfId="7155" xr:uid="{00000000-0005-0000-0000-0000FA1B0000}"/>
    <cellStyle name="Normal 14 10 3" xfId="7156" xr:uid="{00000000-0005-0000-0000-0000FB1B0000}"/>
    <cellStyle name="Normal 14 10 3 2" xfId="7157" xr:uid="{00000000-0005-0000-0000-0000FC1B0000}"/>
    <cellStyle name="Normal 14 10 4" xfId="7158" xr:uid="{00000000-0005-0000-0000-0000FD1B0000}"/>
    <cellStyle name="Normal 14 11" xfId="7159" xr:uid="{00000000-0005-0000-0000-0000FE1B0000}"/>
    <cellStyle name="Normal 14 11 2" xfId="7160" xr:uid="{00000000-0005-0000-0000-0000FF1B0000}"/>
    <cellStyle name="Normal 14 11 2 2" xfId="7161" xr:uid="{00000000-0005-0000-0000-0000001C0000}"/>
    <cellStyle name="Normal 14 11 2 3" xfId="7162" xr:uid="{00000000-0005-0000-0000-0000011C0000}"/>
    <cellStyle name="Normal 14 11 3" xfId="7163" xr:uid="{00000000-0005-0000-0000-0000021C0000}"/>
    <cellStyle name="Normal 14 11 3 2" xfId="7164" xr:uid="{00000000-0005-0000-0000-0000031C0000}"/>
    <cellStyle name="Normal 14 11 4" xfId="7165" xr:uid="{00000000-0005-0000-0000-0000041C0000}"/>
    <cellStyle name="Normal 14 12" xfId="7166" xr:uid="{00000000-0005-0000-0000-0000051C0000}"/>
    <cellStyle name="Normal 14 12 2" xfId="7167" xr:uid="{00000000-0005-0000-0000-0000061C0000}"/>
    <cellStyle name="Normal 14 12 2 2" xfId="7168" xr:uid="{00000000-0005-0000-0000-0000071C0000}"/>
    <cellStyle name="Normal 14 12 2 3" xfId="7169" xr:uid="{00000000-0005-0000-0000-0000081C0000}"/>
    <cellStyle name="Normal 14 12 3" xfId="7170" xr:uid="{00000000-0005-0000-0000-0000091C0000}"/>
    <cellStyle name="Normal 14 12 3 2" xfId="7171" xr:uid="{00000000-0005-0000-0000-00000A1C0000}"/>
    <cellStyle name="Normal 14 12 4" xfId="7172" xr:uid="{00000000-0005-0000-0000-00000B1C0000}"/>
    <cellStyle name="Normal 14 13" xfId="7173" xr:uid="{00000000-0005-0000-0000-00000C1C0000}"/>
    <cellStyle name="Normal 14 13 2" xfId="7174" xr:uid="{00000000-0005-0000-0000-00000D1C0000}"/>
    <cellStyle name="Normal 14 13 2 2" xfId="7175" xr:uid="{00000000-0005-0000-0000-00000E1C0000}"/>
    <cellStyle name="Normal 14 13 2 3" xfId="7176" xr:uid="{00000000-0005-0000-0000-00000F1C0000}"/>
    <cellStyle name="Normal 14 13 3" xfId="7177" xr:uid="{00000000-0005-0000-0000-0000101C0000}"/>
    <cellStyle name="Normal 14 13 3 2" xfId="7178" xr:uid="{00000000-0005-0000-0000-0000111C0000}"/>
    <cellStyle name="Normal 14 13 4" xfId="7179" xr:uid="{00000000-0005-0000-0000-0000121C0000}"/>
    <cellStyle name="Normal 14 14" xfId="7180" xr:uid="{00000000-0005-0000-0000-0000131C0000}"/>
    <cellStyle name="Normal 14 14 2" xfId="7181" xr:uid="{00000000-0005-0000-0000-0000141C0000}"/>
    <cellStyle name="Normal 14 14 2 2" xfId="7182" xr:uid="{00000000-0005-0000-0000-0000151C0000}"/>
    <cellStyle name="Normal 14 14 2 3" xfId="7183" xr:uid="{00000000-0005-0000-0000-0000161C0000}"/>
    <cellStyle name="Normal 14 14 3" xfId="7184" xr:uid="{00000000-0005-0000-0000-0000171C0000}"/>
    <cellStyle name="Normal 14 14 3 2" xfId="7185" xr:uid="{00000000-0005-0000-0000-0000181C0000}"/>
    <cellStyle name="Normal 14 14 4" xfId="7186" xr:uid="{00000000-0005-0000-0000-0000191C0000}"/>
    <cellStyle name="Normal 14 15" xfId="7187" xr:uid="{00000000-0005-0000-0000-00001A1C0000}"/>
    <cellStyle name="Normal 14 15 2" xfId="7188" xr:uid="{00000000-0005-0000-0000-00001B1C0000}"/>
    <cellStyle name="Normal 14 15 2 2" xfId="7189" xr:uid="{00000000-0005-0000-0000-00001C1C0000}"/>
    <cellStyle name="Normal 14 15 2 3" xfId="7190" xr:uid="{00000000-0005-0000-0000-00001D1C0000}"/>
    <cellStyle name="Normal 14 15 3" xfId="7191" xr:uid="{00000000-0005-0000-0000-00001E1C0000}"/>
    <cellStyle name="Normal 14 15 3 2" xfId="7192" xr:uid="{00000000-0005-0000-0000-00001F1C0000}"/>
    <cellStyle name="Normal 14 15 4" xfId="7193" xr:uid="{00000000-0005-0000-0000-0000201C0000}"/>
    <cellStyle name="Normal 14 16" xfId="7194" xr:uid="{00000000-0005-0000-0000-0000211C0000}"/>
    <cellStyle name="Normal 14 16 2" xfId="7195" xr:uid="{00000000-0005-0000-0000-0000221C0000}"/>
    <cellStyle name="Normal 14 16 2 2" xfId="7196" xr:uid="{00000000-0005-0000-0000-0000231C0000}"/>
    <cellStyle name="Normal 14 16 2 3" xfId="7197" xr:uid="{00000000-0005-0000-0000-0000241C0000}"/>
    <cellStyle name="Normal 14 16 3" xfId="7198" xr:uid="{00000000-0005-0000-0000-0000251C0000}"/>
    <cellStyle name="Normal 14 16 3 2" xfId="7199" xr:uid="{00000000-0005-0000-0000-0000261C0000}"/>
    <cellStyle name="Normal 14 16 4" xfId="7200" xr:uid="{00000000-0005-0000-0000-0000271C0000}"/>
    <cellStyle name="Normal 14 17" xfId="7201" xr:uid="{00000000-0005-0000-0000-0000281C0000}"/>
    <cellStyle name="Normal 14 17 2" xfId="7202" xr:uid="{00000000-0005-0000-0000-0000291C0000}"/>
    <cellStyle name="Normal 14 17 2 2" xfId="7203" xr:uid="{00000000-0005-0000-0000-00002A1C0000}"/>
    <cellStyle name="Normal 14 17 2 3" xfId="7204" xr:uid="{00000000-0005-0000-0000-00002B1C0000}"/>
    <cellStyle name="Normal 14 17 3" xfId="7205" xr:uid="{00000000-0005-0000-0000-00002C1C0000}"/>
    <cellStyle name="Normal 14 17 3 2" xfId="7206" xr:uid="{00000000-0005-0000-0000-00002D1C0000}"/>
    <cellStyle name="Normal 14 17 4" xfId="7207" xr:uid="{00000000-0005-0000-0000-00002E1C0000}"/>
    <cellStyle name="Normal 14 18" xfId="7208" xr:uid="{00000000-0005-0000-0000-00002F1C0000}"/>
    <cellStyle name="Normal 14 18 2" xfId="7209" xr:uid="{00000000-0005-0000-0000-0000301C0000}"/>
    <cellStyle name="Normal 14 18 2 2" xfId="7210" xr:uid="{00000000-0005-0000-0000-0000311C0000}"/>
    <cellStyle name="Normal 14 18 2 3" xfId="7211" xr:uid="{00000000-0005-0000-0000-0000321C0000}"/>
    <cellStyle name="Normal 14 18 3" xfId="7212" xr:uid="{00000000-0005-0000-0000-0000331C0000}"/>
    <cellStyle name="Normal 14 18 3 2" xfId="7213" xr:uid="{00000000-0005-0000-0000-0000341C0000}"/>
    <cellStyle name="Normal 14 18 4" xfId="7214" xr:uid="{00000000-0005-0000-0000-0000351C0000}"/>
    <cellStyle name="Normal 14 19" xfId="7215" xr:uid="{00000000-0005-0000-0000-0000361C0000}"/>
    <cellStyle name="Normal 14 19 2" xfId="7216" xr:uid="{00000000-0005-0000-0000-0000371C0000}"/>
    <cellStyle name="Normal 14 19 2 2" xfId="7217" xr:uid="{00000000-0005-0000-0000-0000381C0000}"/>
    <cellStyle name="Normal 14 19 2 3" xfId="7218" xr:uid="{00000000-0005-0000-0000-0000391C0000}"/>
    <cellStyle name="Normal 14 19 3" xfId="7219" xr:uid="{00000000-0005-0000-0000-00003A1C0000}"/>
    <cellStyle name="Normal 14 19 3 2" xfId="7220" xr:uid="{00000000-0005-0000-0000-00003B1C0000}"/>
    <cellStyle name="Normal 14 19 4" xfId="7221" xr:uid="{00000000-0005-0000-0000-00003C1C0000}"/>
    <cellStyle name="Normal 14 2" xfId="7222" xr:uid="{00000000-0005-0000-0000-00003D1C0000}"/>
    <cellStyle name="Normal 14 2 2" xfId="7223" xr:uid="{00000000-0005-0000-0000-00003E1C0000}"/>
    <cellStyle name="Normal 14 2 2 2" xfId="7224" xr:uid="{00000000-0005-0000-0000-00003F1C0000}"/>
    <cellStyle name="Normal 14 2 2 2 2" xfId="7225" xr:uid="{00000000-0005-0000-0000-0000401C0000}"/>
    <cellStyle name="Normal 14 2 2 3" xfId="7226" xr:uid="{00000000-0005-0000-0000-0000411C0000}"/>
    <cellStyle name="Normal 14 2 3" xfId="7227" xr:uid="{00000000-0005-0000-0000-0000421C0000}"/>
    <cellStyle name="Normal 14 2 3 2" xfId="7228" xr:uid="{00000000-0005-0000-0000-0000431C0000}"/>
    <cellStyle name="Normal 14 2 4" xfId="7229" xr:uid="{00000000-0005-0000-0000-0000441C0000}"/>
    <cellStyle name="Normal 14 2 5" xfId="7230" xr:uid="{00000000-0005-0000-0000-0000451C0000}"/>
    <cellStyle name="Normal 14 20" xfId="7231" xr:uid="{00000000-0005-0000-0000-0000461C0000}"/>
    <cellStyle name="Normal 14 20 2" xfId="7232" xr:uid="{00000000-0005-0000-0000-0000471C0000}"/>
    <cellStyle name="Normal 14 20 2 2" xfId="7233" xr:uid="{00000000-0005-0000-0000-0000481C0000}"/>
    <cellStyle name="Normal 14 20 2 3" xfId="7234" xr:uid="{00000000-0005-0000-0000-0000491C0000}"/>
    <cellStyle name="Normal 14 20 3" xfId="7235" xr:uid="{00000000-0005-0000-0000-00004A1C0000}"/>
    <cellStyle name="Normal 14 20 3 2" xfId="7236" xr:uid="{00000000-0005-0000-0000-00004B1C0000}"/>
    <cellStyle name="Normal 14 20 4" xfId="7237" xr:uid="{00000000-0005-0000-0000-00004C1C0000}"/>
    <cellStyle name="Normal 14 21" xfId="7238" xr:uid="{00000000-0005-0000-0000-00004D1C0000}"/>
    <cellStyle name="Normal 14 21 2" xfId="7239" xr:uid="{00000000-0005-0000-0000-00004E1C0000}"/>
    <cellStyle name="Normal 14 21 2 2" xfId="7240" xr:uid="{00000000-0005-0000-0000-00004F1C0000}"/>
    <cellStyle name="Normal 14 21 2 3" xfId="7241" xr:uid="{00000000-0005-0000-0000-0000501C0000}"/>
    <cellStyle name="Normal 14 21 3" xfId="7242" xr:uid="{00000000-0005-0000-0000-0000511C0000}"/>
    <cellStyle name="Normal 14 21 3 2" xfId="7243" xr:uid="{00000000-0005-0000-0000-0000521C0000}"/>
    <cellStyle name="Normal 14 21 4" xfId="7244" xr:uid="{00000000-0005-0000-0000-0000531C0000}"/>
    <cellStyle name="Normal 14 22" xfId="7245" xr:uid="{00000000-0005-0000-0000-0000541C0000}"/>
    <cellStyle name="Normal 14 22 2" xfId="7246" xr:uid="{00000000-0005-0000-0000-0000551C0000}"/>
    <cellStyle name="Normal 14 22 2 2" xfId="7247" xr:uid="{00000000-0005-0000-0000-0000561C0000}"/>
    <cellStyle name="Normal 14 22 2 3" xfId="7248" xr:uid="{00000000-0005-0000-0000-0000571C0000}"/>
    <cellStyle name="Normal 14 22 3" xfId="7249" xr:uid="{00000000-0005-0000-0000-0000581C0000}"/>
    <cellStyle name="Normal 14 22 3 2" xfId="7250" xr:uid="{00000000-0005-0000-0000-0000591C0000}"/>
    <cellStyle name="Normal 14 22 4" xfId="7251" xr:uid="{00000000-0005-0000-0000-00005A1C0000}"/>
    <cellStyle name="Normal 14 23" xfId="7252" xr:uid="{00000000-0005-0000-0000-00005B1C0000}"/>
    <cellStyle name="Normal 14 23 2" xfId="7253" xr:uid="{00000000-0005-0000-0000-00005C1C0000}"/>
    <cellStyle name="Normal 14 23 2 2" xfId="7254" xr:uid="{00000000-0005-0000-0000-00005D1C0000}"/>
    <cellStyle name="Normal 14 23 2 3" xfId="7255" xr:uid="{00000000-0005-0000-0000-00005E1C0000}"/>
    <cellStyle name="Normal 14 23 3" xfId="7256" xr:uid="{00000000-0005-0000-0000-00005F1C0000}"/>
    <cellStyle name="Normal 14 23 3 2" xfId="7257" xr:uid="{00000000-0005-0000-0000-0000601C0000}"/>
    <cellStyle name="Normal 14 23 4" xfId="7258" xr:uid="{00000000-0005-0000-0000-0000611C0000}"/>
    <cellStyle name="Normal 14 24" xfId="7259" xr:uid="{00000000-0005-0000-0000-0000621C0000}"/>
    <cellStyle name="Normal 14 24 2" xfId="7260" xr:uid="{00000000-0005-0000-0000-0000631C0000}"/>
    <cellStyle name="Normal 14 24 2 2" xfId="7261" xr:uid="{00000000-0005-0000-0000-0000641C0000}"/>
    <cellStyle name="Normal 14 24 2 3" xfId="7262" xr:uid="{00000000-0005-0000-0000-0000651C0000}"/>
    <cellStyle name="Normal 14 24 3" xfId="7263" xr:uid="{00000000-0005-0000-0000-0000661C0000}"/>
    <cellStyle name="Normal 14 24 3 2" xfId="7264" xr:uid="{00000000-0005-0000-0000-0000671C0000}"/>
    <cellStyle name="Normal 14 24 4" xfId="7265" xr:uid="{00000000-0005-0000-0000-0000681C0000}"/>
    <cellStyle name="Normal 14 25" xfId="7266" xr:uid="{00000000-0005-0000-0000-0000691C0000}"/>
    <cellStyle name="Normal 14 25 2" xfId="7267" xr:uid="{00000000-0005-0000-0000-00006A1C0000}"/>
    <cellStyle name="Normal 14 25 2 2" xfId="7268" xr:uid="{00000000-0005-0000-0000-00006B1C0000}"/>
    <cellStyle name="Normal 14 25 2 3" xfId="7269" xr:uid="{00000000-0005-0000-0000-00006C1C0000}"/>
    <cellStyle name="Normal 14 25 3" xfId="7270" xr:uid="{00000000-0005-0000-0000-00006D1C0000}"/>
    <cellStyle name="Normal 14 25 3 2" xfId="7271" xr:uid="{00000000-0005-0000-0000-00006E1C0000}"/>
    <cellStyle name="Normal 14 25 4" xfId="7272" xr:uid="{00000000-0005-0000-0000-00006F1C0000}"/>
    <cellStyle name="Normal 14 26" xfId="7273" xr:uid="{00000000-0005-0000-0000-0000701C0000}"/>
    <cellStyle name="Normal 14 26 2" xfId="7274" xr:uid="{00000000-0005-0000-0000-0000711C0000}"/>
    <cellStyle name="Normal 14 26 2 2" xfId="7275" xr:uid="{00000000-0005-0000-0000-0000721C0000}"/>
    <cellStyle name="Normal 14 26 2 3" xfId="7276" xr:uid="{00000000-0005-0000-0000-0000731C0000}"/>
    <cellStyle name="Normal 14 26 3" xfId="7277" xr:uid="{00000000-0005-0000-0000-0000741C0000}"/>
    <cellStyle name="Normal 14 26 3 2" xfId="7278" xr:uid="{00000000-0005-0000-0000-0000751C0000}"/>
    <cellStyle name="Normal 14 26 4" xfId="7279" xr:uid="{00000000-0005-0000-0000-0000761C0000}"/>
    <cellStyle name="Normal 14 27" xfId="7280" xr:uid="{00000000-0005-0000-0000-0000771C0000}"/>
    <cellStyle name="Normal 14 27 2" xfId="7281" xr:uid="{00000000-0005-0000-0000-0000781C0000}"/>
    <cellStyle name="Normal 14 27 2 2" xfId="7282" xr:uid="{00000000-0005-0000-0000-0000791C0000}"/>
    <cellStyle name="Normal 14 27 2 3" xfId="7283" xr:uid="{00000000-0005-0000-0000-00007A1C0000}"/>
    <cellStyle name="Normal 14 27 3" xfId="7284" xr:uid="{00000000-0005-0000-0000-00007B1C0000}"/>
    <cellStyle name="Normal 14 27 3 2" xfId="7285" xr:uid="{00000000-0005-0000-0000-00007C1C0000}"/>
    <cellStyle name="Normal 14 27 4" xfId="7286" xr:uid="{00000000-0005-0000-0000-00007D1C0000}"/>
    <cellStyle name="Normal 14 28" xfId="7287" xr:uid="{00000000-0005-0000-0000-00007E1C0000}"/>
    <cellStyle name="Normal 14 28 2" xfId="7288" xr:uid="{00000000-0005-0000-0000-00007F1C0000}"/>
    <cellStyle name="Normal 14 28 2 2" xfId="7289" xr:uid="{00000000-0005-0000-0000-0000801C0000}"/>
    <cellStyle name="Normal 14 28 2 3" xfId="7290" xr:uid="{00000000-0005-0000-0000-0000811C0000}"/>
    <cellStyle name="Normal 14 28 3" xfId="7291" xr:uid="{00000000-0005-0000-0000-0000821C0000}"/>
    <cellStyle name="Normal 14 28 3 2" xfId="7292" xr:uid="{00000000-0005-0000-0000-0000831C0000}"/>
    <cellStyle name="Normal 14 28 4" xfId="7293" xr:uid="{00000000-0005-0000-0000-0000841C0000}"/>
    <cellStyle name="Normal 14 29" xfId="7294" xr:uid="{00000000-0005-0000-0000-0000851C0000}"/>
    <cellStyle name="Normal 14 29 2" xfId="7295" xr:uid="{00000000-0005-0000-0000-0000861C0000}"/>
    <cellStyle name="Normal 14 29 2 2" xfId="7296" xr:uid="{00000000-0005-0000-0000-0000871C0000}"/>
    <cellStyle name="Normal 14 29 2 3" xfId="7297" xr:uid="{00000000-0005-0000-0000-0000881C0000}"/>
    <cellStyle name="Normal 14 29 3" xfId="7298" xr:uid="{00000000-0005-0000-0000-0000891C0000}"/>
    <cellStyle name="Normal 14 29 3 2" xfId="7299" xr:uid="{00000000-0005-0000-0000-00008A1C0000}"/>
    <cellStyle name="Normal 14 29 4" xfId="7300" xr:uid="{00000000-0005-0000-0000-00008B1C0000}"/>
    <cellStyle name="Normal 14 3" xfId="7301" xr:uid="{00000000-0005-0000-0000-00008C1C0000}"/>
    <cellStyle name="Normal 14 3 2" xfId="7302" xr:uid="{00000000-0005-0000-0000-00008D1C0000}"/>
    <cellStyle name="Normal 14 3 2 2" xfId="7303" xr:uid="{00000000-0005-0000-0000-00008E1C0000}"/>
    <cellStyle name="Normal 14 3 2 3" xfId="7304" xr:uid="{00000000-0005-0000-0000-00008F1C0000}"/>
    <cellStyle name="Normal 14 3 3" xfId="7305" xr:uid="{00000000-0005-0000-0000-0000901C0000}"/>
    <cellStyle name="Normal 14 3 3 2" xfId="7306" xr:uid="{00000000-0005-0000-0000-0000911C0000}"/>
    <cellStyle name="Normal 14 3 4" xfId="7307" xr:uid="{00000000-0005-0000-0000-0000921C0000}"/>
    <cellStyle name="Normal 14 3 5" xfId="7308" xr:uid="{00000000-0005-0000-0000-0000931C0000}"/>
    <cellStyle name="Normal 14 30" xfId="7309" xr:uid="{00000000-0005-0000-0000-0000941C0000}"/>
    <cellStyle name="Normal 14 30 2" xfId="7310" xr:uid="{00000000-0005-0000-0000-0000951C0000}"/>
    <cellStyle name="Normal 14 30 2 2" xfId="7311" xr:uid="{00000000-0005-0000-0000-0000961C0000}"/>
    <cellStyle name="Normal 14 30 2 3" xfId="7312" xr:uid="{00000000-0005-0000-0000-0000971C0000}"/>
    <cellStyle name="Normal 14 30 3" xfId="7313" xr:uid="{00000000-0005-0000-0000-0000981C0000}"/>
    <cellStyle name="Normal 14 30 3 2" xfId="7314" xr:uid="{00000000-0005-0000-0000-0000991C0000}"/>
    <cellStyle name="Normal 14 30 4" xfId="7315" xr:uid="{00000000-0005-0000-0000-00009A1C0000}"/>
    <cellStyle name="Normal 14 31" xfId="7316" xr:uid="{00000000-0005-0000-0000-00009B1C0000}"/>
    <cellStyle name="Normal 14 31 2" xfId="7317" xr:uid="{00000000-0005-0000-0000-00009C1C0000}"/>
    <cellStyle name="Normal 14 31 2 2" xfId="7318" xr:uid="{00000000-0005-0000-0000-00009D1C0000}"/>
    <cellStyle name="Normal 14 31 2 3" xfId="7319" xr:uid="{00000000-0005-0000-0000-00009E1C0000}"/>
    <cellStyle name="Normal 14 31 3" xfId="7320" xr:uid="{00000000-0005-0000-0000-00009F1C0000}"/>
    <cellStyle name="Normal 14 31 3 2" xfId="7321" xr:uid="{00000000-0005-0000-0000-0000A01C0000}"/>
    <cellStyle name="Normal 14 31 4" xfId="7322" xr:uid="{00000000-0005-0000-0000-0000A11C0000}"/>
    <cellStyle name="Normal 14 32" xfId="7323" xr:uid="{00000000-0005-0000-0000-0000A21C0000}"/>
    <cellStyle name="Normal 14 32 2" xfId="7324" xr:uid="{00000000-0005-0000-0000-0000A31C0000}"/>
    <cellStyle name="Normal 14 32 2 2" xfId="7325" xr:uid="{00000000-0005-0000-0000-0000A41C0000}"/>
    <cellStyle name="Normal 14 32 2 3" xfId="7326" xr:uid="{00000000-0005-0000-0000-0000A51C0000}"/>
    <cellStyle name="Normal 14 32 3" xfId="7327" xr:uid="{00000000-0005-0000-0000-0000A61C0000}"/>
    <cellStyle name="Normal 14 32 3 2" xfId="7328" xr:uid="{00000000-0005-0000-0000-0000A71C0000}"/>
    <cellStyle name="Normal 14 32 4" xfId="7329" xr:uid="{00000000-0005-0000-0000-0000A81C0000}"/>
    <cellStyle name="Normal 14 33" xfId="7330" xr:uid="{00000000-0005-0000-0000-0000A91C0000}"/>
    <cellStyle name="Normal 14 33 2" xfId="7331" xr:uid="{00000000-0005-0000-0000-0000AA1C0000}"/>
    <cellStyle name="Normal 14 33 2 2" xfId="7332" xr:uid="{00000000-0005-0000-0000-0000AB1C0000}"/>
    <cellStyle name="Normal 14 33 2 3" xfId="7333" xr:uid="{00000000-0005-0000-0000-0000AC1C0000}"/>
    <cellStyle name="Normal 14 33 3" xfId="7334" xr:uid="{00000000-0005-0000-0000-0000AD1C0000}"/>
    <cellStyle name="Normal 14 33 3 2" xfId="7335" xr:uid="{00000000-0005-0000-0000-0000AE1C0000}"/>
    <cellStyle name="Normal 14 33 4" xfId="7336" xr:uid="{00000000-0005-0000-0000-0000AF1C0000}"/>
    <cellStyle name="Normal 14 34" xfId="7337" xr:uid="{00000000-0005-0000-0000-0000B01C0000}"/>
    <cellStyle name="Normal 14 34 2" xfId="7338" xr:uid="{00000000-0005-0000-0000-0000B11C0000}"/>
    <cellStyle name="Normal 14 34 2 2" xfId="7339" xr:uid="{00000000-0005-0000-0000-0000B21C0000}"/>
    <cellStyle name="Normal 14 34 2 3" xfId="7340" xr:uid="{00000000-0005-0000-0000-0000B31C0000}"/>
    <cellStyle name="Normal 14 34 3" xfId="7341" xr:uid="{00000000-0005-0000-0000-0000B41C0000}"/>
    <cellStyle name="Normal 14 34 3 2" xfId="7342" xr:uid="{00000000-0005-0000-0000-0000B51C0000}"/>
    <cellStyle name="Normal 14 34 4" xfId="7343" xr:uid="{00000000-0005-0000-0000-0000B61C0000}"/>
    <cellStyle name="Normal 14 35" xfId="7344" xr:uid="{00000000-0005-0000-0000-0000B71C0000}"/>
    <cellStyle name="Normal 14 35 2" xfId="7345" xr:uid="{00000000-0005-0000-0000-0000B81C0000}"/>
    <cellStyle name="Normal 14 35 2 2" xfId="7346" xr:uid="{00000000-0005-0000-0000-0000B91C0000}"/>
    <cellStyle name="Normal 14 35 2 3" xfId="7347" xr:uid="{00000000-0005-0000-0000-0000BA1C0000}"/>
    <cellStyle name="Normal 14 35 3" xfId="7348" xr:uid="{00000000-0005-0000-0000-0000BB1C0000}"/>
    <cellStyle name="Normal 14 35 3 2" xfId="7349" xr:uid="{00000000-0005-0000-0000-0000BC1C0000}"/>
    <cellStyle name="Normal 14 35 4" xfId="7350" xr:uid="{00000000-0005-0000-0000-0000BD1C0000}"/>
    <cellStyle name="Normal 14 36" xfId="7351" xr:uid="{00000000-0005-0000-0000-0000BE1C0000}"/>
    <cellStyle name="Normal 14 36 2" xfId="7352" xr:uid="{00000000-0005-0000-0000-0000BF1C0000}"/>
    <cellStyle name="Normal 14 36 2 2" xfId="7353" xr:uid="{00000000-0005-0000-0000-0000C01C0000}"/>
    <cellStyle name="Normal 14 36 2 3" xfId="7354" xr:uid="{00000000-0005-0000-0000-0000C11C0000}"/>
    <cellStyle name="Normal 14 36 3" xfId="7355" xr:uid="{00000000-0005-0000-0000-0000C21C0000}"/>
    <cellStyle name="Normal 14 36 3 2" xfId="7356" xr:uid="{00000000-0005-0000-0000-0000C31C0000}"/>
    <cellStyle name="Normal 14 36 4" xfId="7357" xr:uid="{00000000-0005-0000-0000-0000C41C0000}"/>
    <cellStyle name="Normal 14 37" xfId="7358" xr:uid="{00000000-0005-0000-0000-0000C51C0000}"/>
    <cellStyle name="Normal 14 37 2" xfId="7359" xr:uid="{00000000-0005-0000-0000-0000C61C0000}"/>
    <cellStyle name="Normal 14 37 2 2" xfId="7360" xr:uid="{00000000-0005-0000-0000-0000C71C0000}"/>
    <cellStyle name="Normal 14 37 2 3" xfId="7361" xr:uid="{00000000-0005-0000-0000-0000C81C0000}"/>
    <cellStyle name="Normal 14 37 3" xfId="7362" xr:uid="{00000000-0005-0000-0000-0000C91C0000}"/>
    <cellStyle name="Normal 14 37 3 2" xfId="7363" xr:uid="{00000000-0005-0000-0000-0000CA1C0000}"/>
    <cellStyle name="Normal 14 37 4" xfId="7364" xr:uid="{00000000-0005-0000-0000-0000CB1C0000}"/>
    <cellStyle name="Normal 14 38" xfId="7365" xr:uid="{00000000-0005-0000-0000-0000CC1C0000}"/>
    <cellStyle name="Normal 14 38 2" xfId="7366" xr:uid="{00000000-0005-0000-0000-0000CD1C0000}"/>
    <cellStyle name="Normal 14 38 2 2" xfId="7367" xr:uid="{00000000-0005-0000-0000-0000CE1C0000}"/>
    <cellStyle name="Normal 14 38 2 3" xfId="7368" xr:uid="{00000000-0005-0000-0000-0000CF1C0000}"/>
    <cellStyle name="Normal 14 38 3" xfId="7369" xr:uid="{00000000-0005-0000-0000-0000D01C0000}"/>
    <cellStyle name="Normal 14 38 3 2" xfId="7370" xr:uid="{00000000-0005-0000-0000-0000D11C0000}"/>
    <cellStyle name="Normal 14 38 4" xfId="7371" xr:uid="{00000000-0005-0000-0000-0000D21C0000}"/>
    <cellStyle name="Normal 14 39" xfId="7372" xr:uid="{00000000-0005-0000-0000-0000D31C0000}"/>
    <cellStyle name="Normal 14 39 2" xfId="7373" xr:uid="{00000000-0005-0000-0000-0000D41C0000}"/>
    <cellStyle name="Normal 14 39 2 2" xfId="7374" xr:uid="{00000000-0005-0000-0000-0000D51C0000}"/>
    <cellStyle name="Normal 14 39 2 3" xfId="7375" xr:uid="{00000000-0005-0000-0000-0000D61C0000}"/>
    <cellStyle name="Normal 14 39 3" xfId="7376" xr:uid="{00000000-0005-0000-0000-0000D71C0000}"/>
    <cellStyle name="Normal 14 39 3 2" xfId="7377" xr:uid="{00000000-0005-0000-0000-0000D81C0000}"/>
    <cellStyle name="Normal 14 39 4" xfId="7378" xr:uid="{00000000-0005-0000-0000-0000D91C0000}"/>
    <cellStyle name="Normal 14 4" xfId="7379" xr:uid="{00000000-0005-0000-0000-0000DA1C0000}"/>
    <cellStyle name="Normal 14 4 2" xfId="7380" xr:uid="{00000000-0005-0000-0000-0000DB1C0000}"/>
    <cellStyle name="Normal 14 4 2 2" xfId="7381" xr:uid="{00000000-0005-0000-0000-0000DC1C0000}"/>
    <cellStyle name="Normal 14 4 2 3" xfId="7382" xr:uid="{00000000-0005-0000-0000-0000DD1C0000}"/>
    <cellStyle name="Normal 14 4 3" xfId="7383" xr:uid="{00000000-0005-0000-0000-0000DE1C0000}"/>
    <cellStyle name="Normal 14 4 3 2" xfId="7384" xr:uid="{00000000-0005-0000-0000-0000DF1C0000}"/>
    <cellStyle name="Normal 14 4 4" xfId="7385" xr:uid="{00000000-0005-0000-0000-0000E01C0000}"/>
    <cellStyle name="Normal 14 4 5" xfId="7386" xr:uid="{00000000-0005-0000-0000-0000E11C0000}"/>
    <cellStyle name="Normal 14 4 6" xfId="7387" xr:uid="{00000000-0005-0000-0000-0000E21C0000}"/>
    <cellStyle name="Normal 14 40" xfId="7388" xr:uid="{00000000-0005-0000-0000-0000E31C0000}"/>
    <cellStyle name="Normal 14 40 2" xfId="7389" xr:uid="{00000000-0005-0000-0000-0000E41C0000}"/>
    <cellStyle name="Normal 14 40 2 2" xfId="7390" xr:uid="{00000000-0005-0000-0000-0000E51C0000}"/>
    <cellStyle name="Normal 14 40 2 3" xfId="7391" xr:uid="{00000000-0005-0000-0000-0000E61C0000}"/>
    <cellStyle name="Normal 14 40 3" xfId="7392" xr:uid="{00000000-0005-0000-0000-0000E71C0000}"/>
    <cellStyle name="Normal 14 40 3 2" xfId="7393" xr:uid="{00000000-0005-0000-0000-0000E81C0000}"/>
    <cellStyle name="Normal 14 40 4" xfId="7394" xr:uid="{00000000-0005-0000-0000-0000E91C0000}"/>
    <cellStyle name="Normal 14 41" xfId="7395" xr:uid="{00000000-0005-0000-0000-0000EA1C0000}"/>
    <cellStyle name="Normal 14 41 2" xfId="7396" xr:uid="{00000000-0005-0000-0000-0000EB1C0000}"/>
    <cellStyle name="Normal 14 41 2 2" xfId="7397" xr:uid="{00000000-0005-0000-0000-0000EC1C0000}"/>
    <cellStyle name="Normal 14 41 3" xfId="7398" xr:uid="{00000000-0005-0000-0000-0000ED1C0000}"/>
    <cellStyle name="Normal 14 42" xfId="7399" xr:uid="{00000000-0005-0000-0000-0000EE1C0000}"/>
    <cellStyle name="Normal 14 42 2" xfId="7400" xr:uid="{00000000-0005-0000-0000-0000EF1C0000}"/>
    <cellStyle name="Normal 14 43" xfId="7401" xr:uid="{00000000-0005-0000-0000-0000F01C0000}"/>
    <cellStyle name="Normal 14 44" xfId="7402" xr:uid="{00000000-0005-0000-0000-0000F11C0000}"/>
    <cellStyle name="Normal 14 45" xfId="7403" xr:uid="{00000000-0005-0000-0000-0000F21C0000}"/>
    <cellStyle name="Normal 14 5" xfId="7404" xr:uid="{00000000-0005-0000-0000-0000F31C0000}"/>
    <cellStyle name="Normal 14 5 2" xfId="7405" xr:uid="{00000000-0005-0000-0000-0000F41C0000}"/>
    <cellStyle name="Normal 14 5 2 2" xfId="7406" xr:uid="{00000000-0005-0000-0000-0000F51C0000}"/>
    <cellStyle name="Normal 14 5 2 3" xfId="7407" xr:uid="{00000000-0005-0000-0000-0000F61C0000}"/>
    <cellStyle name="Normal 14 5 3" xfId="7408" xr:uid="{00000000-0005-0000-0000-0000F71C0000}"/>
    <cellStyle name="Normal 14 5 3 2" xfId="7409" xr:uid="{00000000-0005-0000-0000-0000F81C0000}"/>
    <cellStyle name="Normal 14 5 4" xfId="7410" xr:uid="{00000000-0005-0000-0000-0000F91C0000}"/>
    <cellStyle name="Normal 14 5 5" xfId="7411" xr:uid="{00000000-0005-0000-0000-0000FA1C0000}"/>
    <cellStyle name="Normal 14 6" xfId="7412" xr:uid="{00000000-0005-0000-0000-0000FB1C0000}"/>
    <cellStyle name="Normal 14 6 2" xfId="7413" xr:uid="{00000000-0005-0000-0000-0000FC1C0000}"/>
    <cellStyle name="Normal 14 6 2 2" xfId="7414" xr:uid="{00000000-0005-0000-0000-0000FD1C0000}"/>
    <cellStyle name="Normal 14 6 2 3" xfId="7415" xr:uid="{00000000-0005-0000-0000-0000FE1C0000}"/>
    <cellStyle name="Normal 14 6 3" xfId="7416" xr:uid="{00000000-0005-0000-0000-0000FF1C0000}"/>
    <cellStyle name="Normal 14 6 3 2" xfId="7417" xr:uid="{00000000-0005-0000-0000-0000001D0000}"/>
    <cellStyle name="Normal 14 6 4" xfId="7418" xr:uid="{00000000-0005-0000-0000-0000011D0000}"/>
    <cellStyle name="Normal 14 7" xfId="7419" xr:uid="{00000000-0005-0000-0000-0000021D0000}"/>
    <cellStyle name="Normal 14 7 2" xfId="7420" xr:uid="{00000000-0005-0000-0000-0000031D0000}"/>
    <cellStyle name="Normal 14 7 2 2" xfId="7421" xr:uid="{00000000-0005-0000-0000-0000041D0000}"/>
    <cellStyle name="Normal 14 7 2 3" xfId="7422" xr:uid="{00000000-0005-0000-0000-0000051D0000}"/>
    <cellStyle name="Normal 14 7 3" xfId="7423" xr:uid="{00000000-0005-0000-0000-0000061D0000}"/>
    <cellStyle name="Normal 14 7 3 2" xfId="7424" xr:uid="{00000000-0005-0000-0000-0000071D0000}"/>
    <cellStyle name="Normal 14 7 4" xfId="7425" xr:uid="{00000000-0005-0000-0000-0000081D0000}"/>
    <cellStyle name="Normal 14 8" xfId="7426" xr:uid="{00000000-0005-0000-0000-0000091D0000}"/>
    <cellStyle name="Normal 14 8 2" xfId="7427" xr:uid="{00000000-0005-0000-0000-00000A1D0000}"/>
    <cellStyle name="Normal 14 8 2 2" xfId="7428" xr:uid="{00000000-0005-0000-0000-00000B1D0000}"/>
    <cellStyle name="Normal 14 8 2 3" xfId="7429" xr:uid="{00000000-0005-0000-0000-00000C1D0000}"/>
    <cellStyle name="Normal 14 8 3" xfId="7430" xr:uid="{00000000-0005-0000-0000-00000D1D0000}"/>
    <cellStyle name="Normal 14 8 3 2" xfId="7431" xr:uid="{00000000-0005-0000-0000-00000E1D0000}"/>
    <cellStyle name="Normal 14 8 4" xfId="7432" xr:uid="{00000000-0005-0000-0000-00000F1D0000}"/>
    <cellStyle name="Normal 14 9" xfId="7433" xr:uid="{00000000-0005-0000-0000-0000101D0000}"/>
    <cellStyle name="Normal 14 9 2" xfId="7434" xr:uid="{00000000-0005-0000-0000-0000111D0000}"/>
    <cellStyle name="Normal 14 9 2 2" xfId="7435" xr:uid="{00000000-0005-0000-0000-0000121D0000}"/>
    <cellStyle name="Normal 14 9 2 3" xfId="7436" xr:uid="{00000000-0005-0000-0000-0000131D0000}"/>
    <cellStyle name="Normal 14 9 3" xfId="7437" xr:uid="{00000000-0005-0000-0000-0000141D0000}"/>
    <cellStyle name="Normal 14 9 3 2" xfId="7438" xr:uid="{00000000-0005-0000-0000-0000151D0000}"/>
    <cellStyle name="Normal 14 9 4" xfId="7439" xr:uid="{00000000-0005-0000-0000-0000161D0000}"/>
    <cellStyle name="Normal 140" xfId="7440" xr:uid="{00000000-0005-0000-0000-0000171D0000}"/>
    <cellStyle name="Normal 141" xfId="7441" xr:uid="{00000000-0005-0000-0000-0000181D0000}"/>
    <cellStyle name="Normal 142" xfId="7442" xr:uid="{00000000-0005-0000-0000-0000191D0000}"/>
    <cellStyle name="Normal 143" xfId="7443" xr:uid="{00000000-0005-0000-0000-00001A1D0000}"/>
    <cellStyle name="Normal 144" xfId="7444" xr:uid="{00000000-0005-0000-0000-00001B1D0000}"/>
    <cellStyle name="Normal 145" xfId="7445" xr:uid="{00000000-0005-0000-0000-00001C1D0000}"/>
    <cellStyle name="Normal 146" xfId="7446" xr:uid="{00000000-0005-0000-0000-00001D1D0000}"/>
    <cellStyle name="Normal 147" xfId="7447" xr:uid="{00000000-0005-0000-0000-00001E1D0000}"/>
    <cellStyle name="Normal 148" xfId="7448" xr:uid="{00000000-0005-0000-0000-00001F1D0000}"/>
    <cellStyle name="Normal 149" xfId="7449" xr:uid="{00000000-0005-0000-0000-0000201D0000}"/>
    <cellStyle name="Normal 15" xfId="7450" xr:uid="{00000000-0005-0000-0000-0000211D0000}"/>
    <cellStyle name="Normal 15 10" xfId="7451" xr:uid="{00000000-0005-0000-0000-0000221D0000}"/>
    <cellStyle name="Normal 15 10 2" xfId="7452" xr:uid="{00000000-0005-0000-0000-0000231D0000}"/>
    <cellStyle name="Normal 15 10 2 2" xfId="7453" xr:uid="{00000000-0005-0000-0000-0000241D0000}"/>
    <cellStyle name="Normal 15 10 2 3" xfId="7454" xr:uid="{00000000-0005-0000-0000-0000251D0000}"/>
    <cellStyle name="Normal 15 10 3" xfId="7455" xr:uid="{00000000-0005-0000-0000-0000261D0000}"/>
    <cellStyle name="Normal 15 10 3 2" xfId="7456" xr:uid="{00000000-0005-0000-0000-0000271D0000}"/>
    <cellStyle name="Normal 15 10 4" xfId="7457" xr:uid="{00000000-0005-0000-0000-0000281D0000}"/>
    <cellStyle name="Normal 15 11" xfId="7458" xr:uid="{00000000-0005-0000-0000-0000291D0000}"/>
    <cellStyle name="Normal 15 11 2" xfId="7459" xr:uid="{00000000-0005-0000-0000-00002A1D0000}"/>
    <cellStyle name="Normal 15 11 2 2" xfId="7460" xr:uid="{00000000-0005-0000-0000-00002B1D0000}"/>
    <cellStyle name="Normal 15 11 2 3" xfId="7461" xr:uid="{00000000-0005-0000-0000-00002C1D0000}"/>
    <cellStyle name="Normal 15 11 3" xfId="7462" xr:uid="{00000000-0005-0000-0000-00002D1D0000}"/>
    <cellStyle name="Normal 15 11 3 2" xfId="7463" xr:uid="{00000000-0005-0000-0000-00002E1D0000}"/>
    <cellStyle name="Normal 15 11 4" xfId="7464" xr:uid="{00000000-0005-0000-0000-00002F1D0000}"/>
    <cellStyle name="Normal 15 12" xfId="7465" xr:uid="{00000000-0005-0000-0000-0000301D0000}"/>
    <cellStyle name="Normal 15 12 2" xfId="7466" xr:uid="{00000000-0005-0000-0000-0000311D0000}"/>
    <cellStyle name="Normal 15 12 2 2" xfId="7467" xr:uid="{00000000-0005-0000-0000-0000321D0000}"/>
    <cellStyle name="Normal 15 12 2 3" xfId="7468" xr:uid="{00000000-0005-0000-0000-0000331D0000}"/>
    <cellStyle name="Normal 15 12 3" xfId="7469" xr:uid="{00000000-0005-0000-0000-0000341D0000}"/>
    <cellStyle name="Normal 15 12 3 2" xfId="7470" xr:uid="{00000000-0005-0000-0000-0000351D0000}"/>
    <cellStyle name="Normal 15 12 4" xfId="7471" xr:uid="{00000000-0005-0000-0000-0000361D0000}"/>
    <cellStyle name="Normal 15 13" xfId="7472" xr:uid="{00000000-0005-0000-0000-0000371D0000}"/>
    <cellStyle name="Normal 15 13 2" xfId="7473" xr:uid="{00000000-0005-0000-0000-0000381D0000}"/>
    <cellStyle name="Normal 15 13 2 2" xfId="7474" xr:uid="{00000000-0005-0000-0000-0000391D0000}"/>
    <cellStyle name="Normal 15 13 2 3" xfId="7475" xr:uid="{00000000-0005-0000-0000-00003A1D0000}"/>
    <cellStyle name="Normal 15 13 3" xfId="7476" xr:uid="{00000000-0005-0000-0000-00003B1D0000}"/>
    <cellStyle name="Normal 15 13 3 2" xfId="7477" xr:uid="{00000000-0005-0000-0000-00003C1D0000}"/>
    <cellStyle name="Normal 15 13 4" xfId="7478" xr:uid="{00000000-0005-0000-0000-00003D1D0000}"/>
    <cellStyle name="Normal 15 14" xfId="7479" xr:uid="{00000000-0005-0000-0000-00003E1D0000}"/>
    <cellStyle name="Normal 15 14 2" xfId="7480" xr:uid="{00000000-0005-0000-0000-00003F1D0000}"/>
    <cellStyle name="Normal 15 14 2 2" xfId="7481" xr:uid="{00000000-0005-0000-0000-0000401D0000}"/>
    <cellStyle name="Normal 15 14 2 3" xfId="7482" xr:uid="{00000000-0005-0000-0000-0000411D0000}"/>
    <cellStyle name="Normal 15 14 3" xfId="7483" xr:uid="{00000000-0005-0000-0000-0000421D0000}"/>
    <cellStyle name="Normal 15 14 3 2" xfId="7484" xr:uid="{00000000-0005-0000-0000-0000431D0000}"/>
    <cellStyle name="Normal 15 14 4" xfId="7485" xr:uid="{00000000-0005-0000-0000-0000441D0000}"/>
    <cellStyle name="Normal 15 15" xfId="7486" xr:uid="{00000000-0005-0000-0000-0000451D0000}"/>
    <cellStyle name="Normal 15 15 2" xfId="7487" xr:uid="{00000000-0005-0000-0000-0000461D0000}"/>
    <cellStyle name="Normal 15 15 2 2" xfId="7488" xr:uid="{00000000-0005-0000-0000-0000471D0000}"/>
    <cellStyle name="Normal 15 15 2 3" xfId="7489" xr:uid="{00000000-0005-0000-0000-0000481D0000}"/>
    <cellStyle name="Normal 15 15 3" xfId="7490" xr:uid="{00000000-0005-0000-0000-0000491D0000}"/>
    <cellStyle name="Normal 15 15 3 2" xfId="7491" xr:uid="{00000000-0005-0000-0000-00004A1D0000}"/>
    <cellStyle name="Normal 15 15 4" xfId="7492" xr:uid="{00000000-0005-0000-0000-00004B1D0000}"/>
    <cellStyle name="Normal 15 16" xfId="7493" xr:uid="{00000000-0005-0000-0000-00004C1D0000}"/>
    <cellStyle name="Normal 15 16 2" xfId="7494" xr:uid="{00000000-0005-0000-0000-00004D1D0000}"/>
    <cellStyle name="Normal 15 16 2 2" xfId="7495" xr:uid="{00000000-0005-0000-0000-00004E1D0000}"/>
    <cellStyle name="Normal 15 16 2 3" xfId="7496" xr:uid="{00000000-0005-0000-0000-00004F1D0000}"/>
    <cellStyle name="Normal 15 16 3" xfId="7497" xr:uid="{00000000-0005-0000-0000-0000501D0000}"/>
    <cellStyle name="Normal 15 16 3 2" xfId="7498" xr:uid="{00000000-0005-0000-0000-0000511D0000}"/>
    <cellStyle name="Normal 15 16 4" xfId="7499" xr:uid="{00000000-0005-0000-0000-0000521D0000}"/>
    <cellStyle name="Normal 15 17" xfId="7500" xr:uid="{00000000-0005-0000-0000-0000531D0000}"/>
    <cellStyle name="Normal 15 17 2" xfId="7501" xr:uid="{00000000-0005-0000-0000-0000541D0000}"/>
    <cellStyle name="Normal 15 17 2 2" xfId="7502" xr:uid="{00000000-0005-0000-0000-0000551D0000}"/>
    <cellStyle name="Normal 15 17 2 3" xfId="7503" xr:uid="{00000000-0005-0000-0000-0000561D0000}"/>
    <cellStyle name="Normal 15 17 3" xfId="7504" xr:uid="{00000000-0005-0000-0000-0000571D0000}"/>
    <cellStyle name="Normal 15 17 3 2" xfId="7505" xr:uid="{00000000-0005-0000-0000-0000581D0000}"/>
    <cellStyle name="Normal 15 17 4" xfId="7506" xr:uid="{00000000-0005-0000-0000-0000591D0000}"/>
    <cellStyle name="Normal 15 18" xfId="7507" xr:uid="{00000000-0005-0000-0000-00005A1D0000}"/>
    <cellStyle name="Normal 15 18 2" xfId="7508" xr:uid="{00000000-0005-0000-0000-00005B1D0000}"/>
    <cellStyle name="Normal 15 18 2 2" xfId="7509" xr:uid="{00000000-0005-0000-0000-00005C1D0000}"/>
    <cellStyle name="Normal 15 18 2 3" xfId="7510" xr:uid="{00000000-0005-0000-0000-00005D1D0000}"/>
    <cellStyle name="Normal 15 18 3" xfId="7511" xr:uid="{00000000-0005-0000-0000-00005E1D0000}"/>
    <cellStyle name="Normal 15 18 3 2" xfId="7512" xr:uid="{00000000-0005-0000-0000-00005F1D0000}"/>
    <cellStyle name="Normal 15 18 4" xfId="7513" xr:uid="{00000000-0005-0000-0000-0000601D0000}"/>
    <cellStyle name="Normal 15 19" xfId="7514" xr:uid="{00000000-0005-0000-0000-0000611D0000}"/>
    <cellStyle name="Normal 15 19 2" xfId="7515" xr:uid="{00000000-0005-0000-0000-0000621D0000}"/>
    <cellStyle name="Normal 15 19 2 2" xfId="7516" xr:uid="{00000000-0005-0000-0000-0000631D0000}"/>
    <cellStyle name="Normal 15 19 2 3" xfId="7517" xr:uid="{00000000-0005-0000-0000-0000641D0000}"/>
    <cellStyle name="Normal 15 19 3" xfId="7518" xr:uid="{00000000-0005-0000-0000-0000651D0000}"/>
    <cellStyle name="Normal 15 19 3 2" xfId="7519" xr:uid="{00000000-0005-0000-0000-0000661D0000}"/>
    <cellStyle name="Normal 15 19 4" xfId="7520" xr:uid="{00000000-0005-0000-0000-0000671D0000}"/>
    <cellStyle name="Normal 15 2" xfId="7521" xr:uid="{00000000-0005-0000-0000-0000681D0000}"/>
    <cellStyle name="Normal 15 2 2" xfId="7522" xr:uid="{00000000-0005-0000-0000-0000691D0000}"/>
    <cellStyle name="Normal 15 2 2 2" xfId="7523" xr:uid="{00000000-0005-0000-0000-00006A1D0000}"/>
    <cellStyle name="Normal 15 2 2 3" xfId="7524" xr:uid="{00000000-0005-0000-0000-00006B1D0000}"/>
    <cellStyle name="Normal 15 2 3" xfId="7525" xr:uid="{00000000-0005-0000-0000-00006C1D0000}"/>
    <cellStyle name="Normal 15 2 3 2" xfId="7526" xr:uid="{00000000-0005-0000-0000-00006D1D0000}"/>
    <cellStyle name="Normal 15 2 4" xfId="7527" xr:uid="{00000000-0005-0000-0000-00006E1D0000}"/>
    <cellStyle name="Normal 15 2 5" xfId="7528" xr:uid="{00000000-0005-0000-0000-00006F1D0000}"/>
    <cellStyle name="Normal 15 20" xfId="7529" xr:uid="{00000000-0005-0000-0000-0000701D0000}"/>
    <cellStyle name="Normal 15 20 2" xfId="7530" xr:uid="{00000000-0005-0000-0000-0000711D0000}"/>
    <cellStyle name="Normal 15 20 2 2" xfId="7531" xr:uid="{00000000-0005-0000-0000-0000721D0000}"/>
    <cellStyle name="Normal 15 20 2 3" xfId="7532" xr:uid="{00000000-0005-0000-0000-0000731D0000}"/>
    <cellStyle name="Normal 15 20 3" xfId="7533" xr:uid="{00000000-0005-0000-0000-0000741D0000}"/>
    <cellStyle name="Normal 15 20 3 2" xfId="7534" xr:uid="{00000000-0005-0000-0000-0000751D0000}"/>
    <cellStyle name="Normal 15 20 4" xfId="7535" xr:uid="{00000000-0005-0000-0000-0000761D0000}"/>
    <cellStyle name="Normal 15 21" xfId="7536" xr:uid="{00000000-0005-0000-0000-0000771D0000}"/>
    <cellStyle name="Normal 15 21 2" xfId="7537" xr:uid="{00000000-0005-0000-0000-0000781D0000}"/>
    <cellStyle name="Normal 15 21 2 2" xfId="7538" xr:uid="{00000000-0005-0000-0000-0000791D0000}"/>
    <cellStyle name="Normal 15 21 2 3" xfId="7539" xr:uid="{00000000-0005-0000-0000-00007A1D0000}"/>
    <cellStyle name="Normal 15 21 3" xfId="7540" xr:uid="{00000000-0005-0000-0000-00007B1D0000}"/>
    <cellStyle name="Normal 15 21 3 2" xfId="7541" xr:uid="{00000000-0005-0000-0000-00007C1D0000}"/>
    <cellStyle name="Normal 15 21 4" xfId="7542" xr:uid="{00000000-0005-0000-0000-00007D1D0000}"/>
    <cellStyle name="Normal 15 22" xfId="7543" xr:uid="{00000000-0005-0000-0000-00007E1D0000}"/>
    <cellStyle name="Normal 15 22 2" xfId="7544" xr:uid="{00000000-0005-0000-0000-00007F1D0000}"/>
    <cellStyle name="Normal 15 22 2 2" xfId="7545" xr:uid="{00000000-0005-0000-0000-0000801D0000}"/>
    <cellStyle name="Normal 15 22 2 3" xfId="7546" xr:uid="{00000000-0005-0000-0000-0000811D0000}"/>
    <cellStyle name="Normal 15 22 3" xfId="7547" xr:uid="{00000000-0005-0000-0000-0000821D0000}"/>
    <cellStyle name="Normal 15 22 3 2" xfId="7548" xr:uid="{00000000-0005-0000-0000-0000831D0000}"/>
    <cellStyle name="Normal 15 22 4" xfId="7549" xr:uid="{00000000-0005-0000-0000-0000841D0000}"/>
    <cellStyle name="Normal 15 23" xfId="7550" xr:uid="{00000000-0005-0000-0000-0000851D0000}"/>
    <cellStyle name="Normal 15 23 2" xfId="7551" xr:uid="{00000000-0005-0000-0000-0000861D0000}"/>
    <cellStyle name="Normal 15 23 2 2" xfId="7552" xr:uid="{00000000-0005-0000-0000-0000871D0000}"/>
    <cellStyle name="Normal 15 23 2 3" xfId="7553" xr:uid="{00000000-0005-0000-0000-0000881D0000}"/>
    <cellStyle name="Normal 15 23 3" xfId="7554" xr:uid="{00000000-0005-0000-0000-0000891D0000}"/>
    <cellStyle name="Normal 15 23 3 2" xfId="7555" xr:uid="{00000000-0005-0000-0000-00008A1D0000}"/>
    <cellStyle name="Normal 15 23 4" xfId="7556" xr:uid="{00000000-0005-0000-0000-00008B1D0000}"/>
    <cellStyle name="Normal 15 24" xfId="7557" xr:uid="{00000000-0005-0000-0000-00008C1D0000}"/>
    <cellStyle name="Normal 15 24 2" xfId="7558" xr:uid="{00000000-0005-0000-0000-00008D1D0000}"/>
    <cellStyle name="Normal 15 24 2 2" xfId="7559" xr:uid="{00000000-0005-0000-0000-00008E1D0000}"/>
    <cellStyle name="Normal 15 24 2 3" xfId="7560" xr:uid="{00000000-0005-0000-0000-00008F1D0000}"/>
    <cellStyle name="Normal 15 24 3" xfId="7561" xr:uid="{00000000-0005-0000-0000-0000901D0000}"/>
    <cellStyle name="Normal 15 24 3 2" xfId="7562" xr:uid="{00000000-0005-0000-0000-0000911D0000}"/>
    <cellStyle name="Normal 15 24 4" xfId="7563" xr:uid="{00000000-0005-0000-0000-0000921D0000}"/>
    <cellStyle name="Normal 15 25" xfId="7564" xr:uid="{00000000-0005-0000-0000-0000931D0000}"/>
    <cellStyle name="Normal 15 25 2" xfId="7565" xr:uid="{00000000-0005-0000-0000-0000941D0000}"/>
    <cellStyle name="Normal 15 25 2 2" xfId="7566" xr:uid="{00000000-0005-0000-0000-0000951D0000}"/>
    <cellStyle name="Normal 15 25 2 3" xfId="7567" xr:uid="{00000000-0005-0000-0000-0000961D0000}"/>
    <cellStyle name="Normal 15 25 3" xfId="7568" xr:uid="{00000000-0005-0000-0000-0000971D0000}"/>
    <cellStyle name="Normal 15 25 3 2" xfId="7569" xr:uid="{00000000-0005-0000-0000-0000981D0000}"/>
    <cellStyle name="Normal 15 25 4" xfId="7570" xr:uid="{00000000-0005-0000-0000-0000991D0000}"/>
    <cellStyle name="Normal 15 26" xfId="7571" xr:uid="{00000000-0005-0000-0000-00009A1D0000}"/>
    <cellStyle name="Normal 15 26 2" xfId="7572" xr:uid="{00000000-0005-0000-0000-00009B1D0000}"/>
    <cellStyle name="Normal 15 26 2 2" xfId="7573" xr:uid="{00000000-0005-0000-0000-00009C1D0000}"/>
    <cellStyle name="Normal 15 26 2 3" xfId="7574" xr:uid="{00000000-0005-0000-0000-00009D1D0000}"/>
    <cellStyle name="Normal 15 26 3" xfId="7575" xr:uid="{00000000-0005-0000-0000-00009E1D0000}"/>
    <cellStyle name="Normal 15 26 3 2" xfId="7576" xr:uid="{00000000-0005-0000-0000-00009F1D0000}"/>
    <cellStyle name="Normal 15 26 4" xfId="7577" xr:uid="{00000000-0005-0000-0000-0000A01D0000}"/>
    <cellStyle name="Normal 15 27" xfId="7578" xr:uid="{00000000-0005-0000-0000-0000A11D0000}"/>
    <cellStyle name="Normal 15 27 2" xfId="7579" xr:uid="{00000000-0005-0000-0000-0000A21D0000}"/>
    <cellStyle name="Normal 15 27 2 2" xfId="7580" xr:uid="{00000000-0005-0000-0000-0000A31D0000}"/>
    <cellStyle name="Normal 15 27 2 3" xfId="7581" xr:uid="{00000000-0005-0000-0000-0000A41D0000}"/>
    <cellStyle name="Normal 15 27 3" xfId="7582" xr:uid="{00000000-0005-0000-0000-0000A51D0000}"/>
    <cellStyle name="Normal 15 27 3 2" xfId="7583" xr:uid="{00000000-0005-0000-0000-0000A61D0000}"/>
    <cellStyle name="Normal 15 27 4" xfId="7584" xr:uid="{00000000-0005-0000-0000-0000A71D0000}"/>
    <cellStyle name="Normal 15 28" xfId="7585" xr:uid="{00000000-0005-0000-0000-0000A81D0000}"/>
    <cellStyle name="Normal 15 28 2" xfId="7586" xr:uid="{00000000-0005-0000-0000-0000A91D0000}"/>
    <cellStyle name="Normal 15 28 2 2" xfId="7587" xr:uid="{00000000-0005-0000-0000-0000AA1D0000}"/>
    <cellStyle name="Normal 15 28 2 3" xfId="7588" xr:uid="{00000000-0005-0000-0000-0000AB1D0000}"/>
    <cellStyle name="Normal 15 28 3" xfId="7589" xr:uid="{00000000-0005-0000-0000-0000AC1D0000}"/>
    <cellStyle name="Normal 15 28 3 2" xfId="7590" xr:uid="{00000000-0005-0000-0000-0000AD1D0000}"/>
    <cellStyle name="Normal 15 28 4" xfId="7591" xr:uid="{00000000-0005-0000-0000-0000AE1D0000}"/>
    <cellStyle name="Normal 15 29" xfId="7592" xr:uid="{00000000-0005-0000-0000-0000AF1D0000}"/>
    <cellStyle name="Normal 15 29 2" xfId="7593" xr:uid="{00000000-0005-0000-0000-0000B01D0000}"/>
    <cellStyle name="Normal 15 29 2 2" xfId="7594" xr:uid="{00000000-0005-0000-0000-0000B11D0000}"/>
    <cellStyle name="Normal 15 29 2 3" xfId="7595" xr:uid="{00000000-0005-0000-0000-0000B21D0000}"/>
    <cellStyle name="Normal 15 29 3" xfId="7596" xr:uid="{00000000-0005-0000-0000-0000B31D0000}"/>
    <cellStyle name="Normal 15 29 3 2" xfId="7597" xr:uid="{00000000-0005-0000-0000-0000B41D0000}"/>
    <cellStyle name="Normal 15 29 4" xfId="7598" xr:uid="{00000000-0005-0000-0000-0000B51D0000}"/>
    <cellStyle name="Normal 15 3" xfId="7599" xr:uid="{00000000-0005-0000-0000-0000B61D0000}"/>
    <cellStyle name="Normal 15 3 2" xfId="7600" xr:uid="{00000000-0005-0000-0000-0000B71D0000}"/>
    <cellStyle name="Normal 15 3 2 2" xfId="7601" xr:uid="{00000000-0005-0000-0000-0000B81D0000}"/>
    <cellStyle name="Normal 15 3 2 3" xfId="7602" xr:uid="{00000000-0005-0000-0000-0000B91D0000}"/>
    <cellStyle name="Normal 15 3 3" xfId="7603" xr:uid="{00000000-0005-0000-0000-0000BA1D0000}"/>
    <cellStyle name="Normal 15 3 3 2" xfId="7604" xr:uid="{00000000-0005-0000-0000-0000BB1D0000}"/>
    <cellStyle name="Normal 15 3 4" xfId="7605" xr:uid="{00000000-0005-0000-0000-0000BC1D0000}"/>
    <cellStyle name="Normal 15 3 5" xfId="7606" xr:uid="{00000000-0005-0000-0000-0000BD1D0000}"/>
    <cellStyle name="Normal 15 30" xfId="7607" xr:uid="{00000000-0005-0000-0000-0000BE1D0000}"/>
    <cellStyle name="Normal 15 30 2" xfId="7608" xr:uid="{00000000-0005-0000-0000-0000BF1D0000}"/>
    <cellStyle name="Normal 15 30 2 2" xfId="7609" xr:uid="{00000000-0005-0000-0000-0000C01D0000}"/>
    <cellStyle name="Normal 15 30 2 3" xfId="7610" xr:uid="{00000000-0005-0000-0000-0000C11D0000}"/>
    <cellStyle name="Normal 15 30 3" xfId="7611" xr:uid="{00000000-0005-0000-0000-0000C21D0000}"/>
    <cellStyle name="Normal 15 30 3 2" xfId="7612" xr:uid="{00000000-0005-0000-0000-0000C31D0000}"/>
    <cellStyle name="Normal 15 30 4" xfId="7613" xr:uid="{00000000-0005-0000-0000-0000C41D0000}"/>
    <cellStyle name="Normal 15 31" xfId="7614" xr:uid="{00000000-0005-0000-0000-0000C51D0000}"/>
    <cellStyle name="Normal 15 31 2" xfId="7615" xr:uid="{00000000-0005-0000-0000-0000C61D0000}"/>
    <cellStyle name="Normal 15 31 2 2" xfId="7616" xr:uid="{00000000-0005-0000-0000-0000C71D0000}"/>
    <cellStyle name="Normal 15 31 2 3" xfId="7617" xr:uid="{00000000-0005-0000-0000-0000C81D0000}"/>
    <cellStyle name="Normal 15 31 3" xfId="7618" xr:uid="{00000000-0005-0000-0000-0000C91D0000}"/>
    <cellStyle name="Normal 15 31 3 2" xfId="7619" xr:uid="{00000000-0005-0000-0000-0000CA1D0000}"/>
    <cellStyle name="Normal 15 31 4" xfId="7620" xr:uid="{00000000-0005-0000-0000-0000CB1D0000}"/>
    <cellStyle name="Normal 15 32" xfId="7621" xr:uid="{00000000-0005-0000-0000-0000CC1D0000}"/>
    <cellStyle name="Normal 15 32 2" xfId="7622" xr:uid="{00000000-0005-0000-0000-0000CD1D0000}"/>
    <cellStyle name="Normal 15 32 2 2" xfId="7623" xr:uid="{00000000-0005-0000-0000-0000CE1D0000}"/>
    <cellStyle name="Normal 15 32 2 3" xfId="7624" xr:uid="{00000000-0005-0000-0000-0000CF1D0000}"/>
    <cellStyle name="Normal 15 32 3" xfId="7625" xr:uid="{00000000-0005-0000-0000-0000D01D0000}"/>
    <cellStyle name="Normal 15 32 3 2" xfId="7626" xr:uid="{00000000-0005-0000-0000-0000D11D0000}"/>
    <cellStyle name="Normal 15 32 4" xfId="7627" xr:uid="{00000000-0005-0000-0000-0000D21D0000}"/>
    <cellStyle name="Normal 15 33" xfId="7628" xr:uid="{00000000-0005-0000-0000-0000D31D0000}"/>
    <cellStyle name="Normal 15 33 2" xfId="7629" xr:uid="{00000000-0005-0000-0000-0000D41D0000}"/>
    <cellStyle name="Normal 15 33 2 2" xfId="7630" xr:uid="{00000000-0005-0000-0000-0000D51D0000}"/>
    <cellStyle name="Normal 15 33 2 3" xfId="7631" xr:uid="{00000000-0005-0000-0000-0000D61D0000}"/>
    <cellStyle name="Normal 15 33 3" xfId="7632" xr:uid="{00000000-0005-0000-0000-0000D71D0000}"/>
    <cellStyle name="Normal 15 33 3 2" xfId="7633" xr:uid="{00000000-0005-0000-0000-0000D81D0000}"/>
    <cellStyle name="Normal 15 33 4" xfId="7634" xr:uid="{00000000-0005-0000-0000-0000D91D0000}"/>
    <cellStyle name="Normal 15 34" xfId="7635" xr:uid="{00000000-0005-0000-0000-0000DA1D0000}"/>
    <cellStyle name="Normal 15 34 2" xfId="7636" xr:uid="{00000000-0005-0000-0000-0000DB1D0000}"/>
    <cellStyle name="Normal 15 34 2 2" xfId="7637" xr:uid="{00000000-0005-0000-0000-0000DC1D0000}"/>
    <cellStyle name="Normal 15 34 2 3" xfId="7638" xr:uid="{00000000-0005-0000-0000-0000DD1D0000}"/>
    <cellStyle name="Normal 15 34 3" xfId="7639" xr:uid="{00000000-0005-0000-0000-0000DE1D0000}"/>
    <cellStyle name="Normal 15 34 3 2" xfId="7640" xr:uid="{00000000-0005-0000-0000-0000DF1D0000}"/>
    <cellStyle name="Normal 15 34 4" xfId="7641" xr:uid="{00000000-0005-0000-0000-0000E01D0000}"/>
    <cellStyle name="Normal 15 35" xfId="7642" xr:uid="{00000000-0005-0000-0000-0000E11D0000}"/>
    <cellStyle name="Normal 15 35 2" xfId="7643" xr:uid="{00000000-0005-0000-0000-0000E21D0000}"/>
    <cellStyle name="Normal 15 35 2 2" xfId="7644" xr:uid="{00000000-0005-0000-0000-0000E31D0000}"/>
    <cellStyle name="Normal 15 35 2 3" xfId="7645" xr:uid="{00000000-0005-0000-0000-0000E41D0000}"/>
    <cellStyle name="Normal 15 35 3" xfId="7646" xr:uid="{00000000-0005-0000-0000-0000E51D0000}"/>
    <cellStyle name="Normal 15 35 3 2" xfId="7647" xr:uid="{00000000-0005-0000-0000-0000E61D0000}"/>
    <cellStyle name="Normal 15 35 4" xfId="7648" xr:uid="{00000000-0005-0000-0000-0000E71D0000}"/>
    <cellStyle name="Normal 15 36" xfId="7649" xr:uid="{00000000-0005-0000-0000-0000E81D0000}"/>
    <cellStyle name="Normal 15 36 2" xfId="7650" xr:uid="{00000000-0005-0000-0000-0000E91D0000}"/>
    <cellStyle name="Normal 15 36 2 2" xfId="7651" xr:uid="{00000000-0005-0000-0000-0000EA1D0000}"/>
    <cellStyle name="Normal 15 36 2 3" xfId="7652" xr:uid="{00000000-0005-0000-0000-0000EB1D0000}"/>
    <cellStyle name="Normal 15 36 3" xfId="7653" xr:uid="{00000000-0005-0000-0000-0000EC1D0000}"/>
    <cellStyle name="Normal 15 36 3 2" xfId="7654" xr:uid="{00000000-0005-0000-0000-0000ED1D0000}"/>
    <cellStyle name="Normal 15 36 4" xfId="7655" xr:uid="{00000000-0005-0000-0000-0000EE1D0000}"/>
    <cellStyle name="Normal 15 37" xfId="7656" xr:uid="{00000000-0005-0000-0000-0000EF1D0000}"/>
    <cellStyle name="Normal 15 37 2" xfId="7657" xr:uid="{00000000-0005-0000-0000-0000F01D0000}"/>
    <cellStyle name="Normal 15 37 2 2" xfId="7658" xr:uid="{00000000-0005-0000-0000-0000F11D0000}"/>
    <cellStyle name="Normal 15 37 2 3" xfId="7659" xr:uid="{00000000-0005-0000-0000-0000F21D0000}"/>
    <cellStyle name="Normal 15 37 3" xfId="7660" xr:uid="{00000000-0005-0000-0000-0000F31D0000}"/>
    <cellStyle name="Normal 15 37 3 2" xfId="7661" xr:uid="{00000000-0005-0000-0000-0000F41D0000}"/>
    <cellStyle name="Normal 15 37 4" xfId="7662" xr:uid="{00000000-0005-0000-0000-0000F51D0000}"/>
    <cellStyle name="Normal 15 38" xfId="7663" xr:uid="{00000000-0005-0000-0000-0000F61D0000}"/>
    <cellStyle name="Normal 15 38 2" xfId="7664" xr:uid="{00000000-0005-0000-0000-0000F71D0000}"/>
    <cellStyle name="Normal 15 38 2 2" xfId="7665" xr:uid="{00000000-0005-0000-0000-0000F81D0000}"/>
    <cellStyle name="Normal 15 38 2 3" xfId="7666" xr:uid="{00000000-0005-0000-0000-0000F91D0000}"/>
    <cellStyle name="Normal 15 38 3" xfId="7667" xr:uid="{00000000-0005-0000-0000-0000FA1D0000}"/>
    <cellStyle name="Normal 15 38 3 2" xfId="7668" xr:uid="{00000000-0005-0000-0000-0000FB1D0000}"/>
    <cellStyle name="Normal 15 38 4" xfId="7669" xr:uid="{00000000-0005-0000-0000-0000FC1D0000}"/>
    <cellStyle name="Normal 15 39" xfId="7670" xr:uid="{00000000-0005-0000-0000-0000FD1D0000}"/>
    <cellStyle name="Normal 15 39 2" xfId="7671" xr:uid="{00000000-0005-0000-0000-0000FE1D0000}"/>
    <cellStyle name="Normal 15 39 2 2" xfId="7672" xr:uid="{00000000-0005-0000-0000-0000FF1D0000}"/>
    <cellStyle name="Normal 15 39 2 3" xfId="7673" xr:uid="{00000000-0005-0000-0000-0000001E0000}"/>
    <cellStyle name="Normal 15 39 3" xfId="7674" xr:uid="{00000000-0005-0000-0000-0000011E0000}"/>
    <cellStyle name="Normal 15 39 3 2" xfId="7675" xr:uid="{00000000-0005-0000-0000-0000021E0000}"/>
    <cellStyle name="Normal 15 39 4" xfId="7676" xr:uid="{00000000-0005-0000-0000-0000031E0000}"/>
    <cellStyle name="Normal 15 4" xfId="7677" xr:uid="{00000000-0005-0000-0000-0000041E0000}"/>
    <cellStyle name="Normal 15 4 2" xfId="7678" xr:uid="{00000000-0005-0000-0000-0000051E0000}"/>
    <cellStyle name="Normal 15 4 2 2" xfId="7679" xr:uid="{00000000-0005-0000-0000-0000061E0000}"/>
    <cellStyle name="Normal 15 4 2 3" xfId="7680" xr:uid="{00000000-0005-0000-0000-0000071E0000}"/>
    <cellStyle name="Normal 15 4 3" xfId="7681" xr:uid="{00000000-0005-0000-0000-0000081E0000}"/>
    <cellStyle name="Normal 15 4 3 2" xfId="7682" xr:uid="{00000000-0005-0000-0000-0000091E0000}"/>
    <cellStyle name="Normal 15 4 4" xfId="7683" xr:uid="{00000000-0005-0000-0000-00000A1E0000}"/>
    <cellStyle name="Normal 15 40" xfId="7684" xr:uid="{00000000-0005-0000-0000-00000B1E0000}"/>
    <cellStyle name="Normal 15 40 2" xfId="7685" xr:uid="{00000000-0005-0000-0000-00000C1E0000}"/>
    <cellStyle name="Normal 15 40 2 2" xfId="7686" xr:uid="{00000000-0005-0000-0000-00000D1E0000}"/>
    <cellStyle name="Normal 15 40 2 3" xfId="7687" xr:uid="{00000000-0005-0000-0000-00000E1E0000}"/>
    <cellStyle name="Normal 15 40 3" xfId="7688" xr:uid="{00000000-0005-0000-0000-00000F1E0000}"/>
    <cellStyle name="Normal 15 40 3 2" xfId="7689" xr:uid="{00000000-0005-0000-0000-0000101E0000}"/>
    <cellStyle name="Normal 15 40 4" xfId="7690" xr:uid="{00000000-0005-0000-0000-0000111E0000}"/>
    <cellStyle name="Normal 15 41" xfId="7691" xr:uid="{00000000-0005-0000-0000-0000121E0000}"/>
    <cellStyle name="Normal 15 41 2" xfId="7692" xr:uid="{00000000-0005-0000-0000-0000131E0000}"/>
    <cellStyle name="Normal 15 41 2 2" xfId="7693" xr:uid="{00000000-0005-0000-0000-0000141E0000}"/>
    <cellStyle name="Normal 15 41 3" xfId="7694" xr:uid="{00000000-0005-0000-0000-0000151E0000}"/>
    <cellStyle name="Normal 15 42" xfId="7695" xr:uid="{00000000-0005-0000-0000-0000161E0000}"/>
    <cellStyle name="Normal 15 42 2" xfId="7696" xr:uid="{00000000-0005-0000-0000-0000171E0000}"/>
    <cellStyle name="Normal 15 43" xfId="7697" xr:uid="{00000000-0005-0000-0000-0000181E0000}"/>
    <cellStyle name="Normal 15 44" xfId="7698" xr:uid="{00000000-0005-0000-0000-0000191E0000}"/>
    <cellStyle name="Normal 15 45" xfId="7699" xr:uid="{00000000-0005-0000-0000-00001A1E0000}"/>
    <cellStyle name="Normal 15 5" xfId="7700" xr:uid="{00000000-0005-0000-0000-00001B1E0000}"/>
    <cellStyle name="Normal 15 5 2" xfId="7701" xr:uid="{00000000-0005-0000-0000-00001C1E0000}"/>
    <cellStyle name="Normal 15 5 2 2" xfId="7702" xr:uid="{00000000-0005-0000-0000-00001D1E0000}"/>
    <cellStyle name="Normal 15 5 2 3" xfId="7703" xr:uid="{00000000-0005-0000-0000-00001E1E0000}"/>
    <cellStyle name="Normal 15 5 3" xfId="7704" xr:uid="{00000000-0005-0000-0000-00001F1E0000}"/>
    <cellStyle name="Normal 15 5 3 2" xfId="7705" xr:uid="{00000000-0005-0000-0000-0000201E0000}"/>
    <cellStyle name="Normal 15 5 4" xfId="7706" xr:uid="{00000000-0005-0000-0000-0000211E0000}"/>
    <cellStyle name="Normal 15 6" xfId="7707" xr:uid="{00000000-0005-0000-0000-0000221E0000}"/>
    <cellStyle name="Normal 15 6 2" xfId="7708" xr:uid="{00000000-0005-0000-0000-0000231E0000}"/>
    <cellStyle name="Normal 15 6 2 2" xfId="7709" xr:uid="{00000000-0005-0000-0000-0000241E0000}"/>
    <cellStyle name="Normal 15 6 2 3" xfId="7710" xr:uid="{00000000-0005-0000-0000-0000251E0000}"/>
    <cellStyle name="Normal 15 6 3" xfId="7711" xr:uid="{00000000-0005-0000-0000-0000261E0000}"/>
    <cellStyle name="Normal 15 6 3 2" xfId="7712" xr:uid="{00000000-0005-0000-0000-0000271E0000}"/>
    <cellStyle name="Normal 15 6 4" xfId="7713" xr:uid="{00000000-0005-0000-0000-0000281E0000}"/>
    <cellStyle name="Normal 15 7" xfId="7714" xr:uid="{00000000-0005-0000-0000-0000291E0000}"/>
    <cellStyle name="Normal 15 7 2" xfId="7715" xr:uid="{00000000-0005-0000-0000-00002A1E0000}"/>
    <cellStyle name="Normal 15 7 2 2" xfId="7716" xr:uid="{00000000-0005-0000-0000-00002B1E0000}"/>
    <cellStyle name="Normal 15 7 2 3" xfId="7717" xr:uid="{00000000-0005-0000-0000-00002C1E0000}"/>
    <cellStyle name="Normal 15 7 3" xfId="7718" xr:uid="{00000000-0005-0000-0000-00002D1E0000}"/>
    <cellStyle name="Normal 15 7 3 2" xfId="7719" xr:uid="{00000000-0005-0000-0000-00002E1E0000}"/>
    <cellStyle name="Normal 15 7 4" xfId="7720" xr:uid="{00000000-0005-0000-0000-00002F1E0000}"/>
    <cellStyle name="Normal 15 8" xfId="7721" xr:uid="{00000000-0005-0000-0000-0000301E0000}"/>
    <cellStyle name="Normal 15 8 2" xfId="7722" xr:uid="{00000000-0005-0000-0000-0000311E0000}"/>
    <cellStyle name="Normal 15 8 2 2" xfId="7723" xr:uid="{00000000-0005-0000-0000-0000321E0000}"/>
    <cellStyle name="Normal 15 8 2 3" xfId="7724" xr:uid="{00000000-0005-0000-0000-0000331E0000}"/>
    <cellStyle name="Normal 15 8 3" xfId="7725" xr:uid="{00000000-0005-0000-0000-0000341E0000}"/>
    <cellStyle name="Normal 15 8 3 2" xfId="7726" xr:uid="{00000000-0005-0000-0000-0000351E0000}"/>
    <cellStyle name="Normal 15 8 4" xfId="7727" xr:uid="{00000000-0005-0000-0000-0000361E0000}"/>
    <cellStyle name="Normal 15 9" xfId="7728" xr:uid="{00000000-0005-0000-0000-0000371E0000}"/>
    <cellStyle name="Normal 15 9 2" xfId="7729" xr:uid="{00000000-0005-0000-0000-0000381E0000}"/>
    <cellStyle name="Normal 15 9 2 2" xfId="7730" xr:uid="{00000000-0005-0000-0000-0000391E0000}"/>
    <cellStyle name="Normal 15 9 2 3" xfId="7731" xr:uid="{00000000-0005-0000-0000-00003A1E0000}"/>
    <cellStyle name="Normal 15 9 3" xfId="7732" xr:uid="{00000000-0005-0000-0000-00003B1E0000}"/>
    <cellStyle name="Normal 15 9 3 2" xfId="7733" xr:uid="{00000000-0005-0000-0000-00003C1E0000}"/>
    <cellStyle name="Normal 15 9 4" xfId="7734" xr:uid="{00000000-0005-0000-0000-00003D1E0000}"/>
    <cellStyle name="Normal 150" xfId="7735" xr:uid="{00000000-0005-0000-0000-00003E1E0000}"/>
    <cellStyle name="Normal 151" xfId="7736" xr:uid="{00000000-0005-0000-0000-00003F1E0000}"/>
    <cellStyle name="Normal 16" xfId="7737" xr:uid="{00000000-0005-0000-0000-0000401E0000}"/>
    <cellStyle name="Normal 16 10" xfId="7738" xr:uid="{00000000-0005-0000-0000-0000411E0000}"/>
    <cellStyle name="Normal 16 10 2" xfId="7739" xr:uid="{00000000-0005-0000-0000-0000421E0000}"/>
    <cellStyle name="Normal 16 10 2 2" xfId="7740" xr:uid="{00000000-0005-0000-0000-0000431E0000}"/>
    <cellStyle name="Normal 16 10 2 2 2" xfId="7741" xr:uid="{00000000-0005-0000-0000-0000441E0000}"/>
    <cellStyle name="Normal 16 10 2 3" xfId="7742" xr:uid="{00000000-0005-0000-0000-0000451E0000}"/>
    <cellStyle name="Normal 16 10 3" xfId="7743" xr:uid="{00000000-0005-0000-0000-0000461E0000}"/>
    <cellStyle name="Normal 16 10 3 2" xfId="7744" xr:uid="{00000000-0005-0000-0000-0000471E0000}"/>
    <cellStyle name="Normal 16 10 4" xfId="7745" xr:uid="{00000000-0005-0000-0000-0000481E0000}"/>
    <cellStyle name="Normal 16 10 5" xfId="7746" xr:uid="{00000000-0005-0000-0000-0000491E0000}"/>
    <cellStyle name="Normal 16 11" xfId="7747" xr:uid="{00000000-0005-0000-0000-00004A1E0000}"/>
    <cellStyle name="Normal 16 11 2" xfId="7748" xr:uid="{00000000-0005-0000-0000-00004B1E0000}"/>
    <cellStyle name="Normal 16 11 2 2" xfId="7749" xr:uid="{00000000-0005-0000-0000-00004C1E0000}"/>
    <cellStyle name="Normal 16 11 2 3" xfId="7750" xr:uid="{00000000-0005-0000-0000-00004D1E0000}"/>
    <cellStyle name="Normal 16 11 3" xfId="7751" xr:uid="{00000000-0005-0000-0000-00004E1E0000}"/>
    <cellStyle name="Normal 16 11 3 2" xfId="7752" xr:uid="{00000000-0005-0000-0000-00004F1E0000}"/>
    <cellStyle name="Normal 16 11 4" xfId="7753" xr:uid="{00000000-0005-0000-0000-0000501E0000}"/>
    <cellStyle name="Normal 16 11 5" xfId="7754" xr:uid="{00000000-0005-0000-0000-0000511E0000}"/>
    <cellStyle name="Normal 16 12" xfId="7755" xr:uid="{00000000-0005-0000-0000-0000521E0000}"/>
    <cellStyle name="Normal 16 12 2" xfId="7756" xr:uid="{00000000-0005-0000-0000-0000531E0000}"/>
    <cellStyle name="Normal 16 12 2 2" xfId="7757" xr:uid="{00000000-0005-0000-0000-0000541E0000}"/>
    <cellStyle name="Normal 16 12 2 3" xfId="7758" xr:uid="{00000000-0005-0000-0000-0000551E0000}"/>
    <cellStyle name="Normal 16 12 3" xfId="7759" xr:uid="{00000000-0005-0000-0000-0000561E0000}"/>
    <cellStyle name="Normal 16 12 3 2" xfId="7760" xr:uid="{00000000-0005-0000-0000-0000571E0000}"/>
    <cellStyle name="Normal 16 12 4" xfId="7761" xr:uid="{00000000-0005-0000-0000-0000581E0000}"/>
    <cellStyle name="Normal 16 13" xfId="7762" xr:uid="{00000000-0005-0000-0000-0000591E0000}"/>
    <cellStyle name="Normal 16 13 2" xfId="7763" xr:uid="{00000000-0005-0000-0000-00005A1E0000}"/>
    <cellStyle name="Normal 16 13 2 2" xfId="7764" xr:uid="{00000000-0005-0000-0000-00005B1E0000}"/>
    <cellStyle name="Normal 16 13 2 3" xfId="7765" xr:uid="{00000000-0005-0000-0000-00005C1E0000}"/>
    <cellStyle name="Normal 16 13 3" xfId="7766" xr:uid="{00000000-0005-0000-0000-00005D1E0000}"/>
    <cellStyle name="Normal 16 13 3 2" xfId="7767" xr:uid="{00000000-0005-0000-0000-00005E1E0000}"/>
    <cellStyle name="Normal 16 13 4" xfId="7768" xr:uid="{00000000-0005-0000-0000-00005F1E0000}"/>
    <cellStyle name="Normal 16 14" xfId="7769" xr:uid="{00000000-0005-0000-0000-0000601E0000}"/>
    <cellStyle name="Normal 16 14 2" xfId="7770" xr:uid="{00000000-0005-0000-0000-0000611E0000}"/>
    <cellStyle name="Normal 16 14 2 2" xfId="7771" xr:uid="{00000000-0005-0000-0000-0000621E0000}"/>
    <cellStyle name="Normal 16 14 2 3" xfId="7772" xr:uid="{00000000-0005-0000-0000-0000631E0000}"/>
    <cellStyle name="Normal 16 14 3" xfId="7773" xr:uid="{00000000-0005-0000-0000-0000641E0000}"/>
    <cellStyle name="Normal 16 14 3 2" xfId="7774" xr:uid="{00000000-0005-0000-0000-0000651E0000}"/>
    <cellStyle name="Normal 16 14 4" xfId="7775" xr:uid="{00000000-0005-0000-0000-0000661E0000}"/>
    <cellStyle name="Normal 16 15" xfId="7776" xr:uid="{00000000-0005-0000-0000-0000671E0000}"/>
    <cellStyle name="Normal 16 15 2" xfId="7777" xr:uid="{00000000-0005-0000-0000-0000681E0000}"/>
    <cellStyle name="Normal 16 15 2 2" xfId="7778" xr:uid="{00000000-0005-0000-0000-0000691E0000}"/>
    <cellStyle name="Normal 16 15 2 3" xfId="7779" xr:uid="{00000000-0005-0000-0000-00006A1E0000}"/>
    <cellStyle name="Normal 16 15 3" xfId="7780" xr:uid="{00000000-0005-0000-0000-00006B1E0000}"/>
    <cellStyle name="Normal 16 15 3 2" xfId="7781" xr:uid="{00000000-0005-0000-0000-00006C1E0000}"/>
    <cellStyle name="Normal 16 15 4" xfId="7782" xr:uid="{00000000-0005-0000-0000-00006D1E0000}"/>
    <cellStyle name="Normal 16 16" xfId="7783" xr:uid="{00000000-0005-0000-0000-00006E1E0000}"/>
    <cellStyle name="Normal 16 16 2" xfId="7784" xr:uid="{00000000-0005-0000-0000-00006F1E0000}"/>
    <cellStyle name="Normal 16 16 2 2" xfId="7785" xr:uid="{00000000-0005-0000-0000-0000701E0000}"/>
    <cellStyle name="Normal 16 16 2 3" xfId="7786" xr:uid="{00000000-0005-0000-0000-0000711E0000}"/>
    <cellStyle name="Normal 16 16 3" xfId="7787" xr:uid="{00000000-0005-0000-0000-0000721E0000}"/>
    <cellStyle name="Normal 16 16 3 2" xfId="7788" xr:uid="{00000000-0005-0000-0000-0000731E0000}"/>
    <cellStyle name="Normal 16 16 4" xfId="7789" xr:uid="{00000000-0005-0000-0000-0000741E0000}"/>
    <cellStyle name="Normal 16 17" xfId="7790" xr:uid="{00000000-0005-0000-0000-0000751E0000}"/>
    <cellStyle name="Normal 16 17 2" xfId="7791" xr:uid="{00000000-0005-0000-0000-0000761E0000}"/>
    <cellStyle name="Normal 16 17 2 2" xfId="7792" xr:uid="{00000000-0005-0000-0000-0000771E0000}"/>
    <cellStyle name="Normal 16 17 2 3" xfId="7793" xr:uid="{00000000-0005-0000-0000-0000781E0000}"/>
    <cellStyle name="Normal 16 17 3" xfId="7794" xr:uid="{00000000-0005-0000-0000-0000791E0000}"/>
    <cellStyle name="Normal 16 17 3 2" xfId="7795" xr:uid="{00000000-0005-0000-0000-00007A1E0000}"/>
    <cellStyle name="Normal 16 17 4" xfId="7796" xr:uid="{00000000-0005-0000-0000-00007B1E0000}"/>
    <cellStyle name="Normal 16 18" xfId="7797" xr:uid="{00000000-0005-0000-0000-00007C1E0000}"/>
    <cellStyle name="Normal 16 18 2" xfId="7798" xr:uid="{00000000-0005-0000-0000-00007D1E0000}"/>
    <cellStyle name="Normal 16 18 2 2" xfId="7799" xr:uid="{00000000-0005-0000-0000-00007E1E0000}"/>
    <cellStyle name="Normal 16 18 2 3" xfId="7800" xr:uid="{00000000-0005-0000-0000-00007F1E0000}"/>
    <cellStyle name="Normal 16 18 3" xfId="7801" xr:uid="{00000000-0005-0000-0000-0000801E0000}"/>
    <cellStyle name="Normal 16 18 3 2" xfId="7802" xr:uid="{00000000-0005-0000-0000-0000811E0000}"/>
    <cellStyle name="Normal 16 18 4" xfId="7803" xr:uid="{00000000-0005-0000-0000-0000821E0000}"/>
    <cellStyle name="Normal 16 19" xfId="7804" xr:uid="{00000000-0005-0000-0000-0000831E0000}"/>
    <cellStyle name="Normal 16 19 2" xfId="7805" xr:uid="{00000000-0005-0000-0000-0000841E0000}"/>
    <cellStyle name="Normal 16 19 2 2" xfId="7806" xr:uid="{00000000-0005-0000-0000-0000851E0000}"/>
    <cellStyle name="Normal 16 19 2 3" xfId="7807" xr:uid="{00000000-0005-0000-0000-0000861E0000}"/>
    <cellStyle name="Normal 16 19 3" xfId="7808" xr:uid="{00000000-0005-0000-0000-0000871E0000}"/>
    <cellStyle name="Normal 16 19 3 2" xfId="7809" xr:uid="{00000000-0005-0000-0000-0000881E0000}"/>
    <cellStyle name="Normal 16 19 4" xfId="7810" xr:uid="{00000000-0005-0000-0000-0000891E0000}"/>
    <cellStyle name="Normal 16 2" xfId="7811" xr:uid="{00000000-0005-0000-0000-00008A1E0000}"/>
    <cellStyle name="Normal 16 2 2" xfId="7812" xr:uid="{00000000-0005-0000-0000-00008B1E0000}"/>
    <cellStyle name="Normal 16 2 2 2" xfId="7813" xr:uid="{00000000-0005-0000-0000-00008C1E0000}"/>
    <cellStyle name="Normal 16 2 2 2 2" xfId="7814" xr:uid="{00000000-0005-0000-0000-00008D1E0000}"/>
    <cellStyle name="Normal 16 2 2 3" xfId="7815" xr:uid="{00000000-0005-0000-0000-00008E1E0000}"/>
    <cellStyle name="Normal 16 2 3" xfId="7816" xr:uid="{00000000-0005-0000-0000-00008F1E0000}"/>
    <cellStyle name="Normal 16 2 3 2" xfId="7817" xr:uid="{00000000-0005-0000-0000-0000901E0000}"/>
    <cellStyle name="Normal 16 2 4" xfId="7818" xr:uid="{00000000-0005-0000-0000-0000911E0000}"/>
    <cellStyle name="Normal 16 2 5" xfId="7819" xr:uid="{00000000-0005-0000-0000-0000921E0000}"/>
    <cellStyle name="Normal 16 20" xfId="7820" xr:uid="{00000000-0005-0000-0000-0000931E0000}"/>
    <cellStyle name="Normal 16 20 2" xfId="7821" xr:uid="{00000000-0005-0000-0000-0000941E0000}"/>
    <cellStyle name="Normal 16 20 2 2" xfId="7822" xr:uid="{00000000-0005-0000-0000-0000951E0000}"/>
    <cellStyle name="Normal 16 20 2 3" xfId="7823" xr:uid="{00000000-0005-0000-0000-0000961E0000}"/>
    <cellStyle name="Normal 16 20 3" xfId="7824" xr:uid="{00000000-0005-0000-0000-0000971E0000}"/>
    <cellStyle name="Normal 16 20 3 2" xfId="7825" xr:uid="{00000000-0005-0000-0000-0000981E0000}"/>
    <cellStyle name="Normal 16 20 4" xfId="7826" xr:uid="{00000000-0005-0000-0000-0000991E0000}"/>
    <cellStyle name="Normal 16 21" xfId="7827" xr:uid="{00000000-0005-0000-0000-00009A1E0000}"/>
    <cellStyle name="Normal 16 21 2" xfId="7828" xr:uid="{00000000-0005-0000-0000-00009B1E0000}"/>
    <cellStyle name="Normal 16 21 2 2" xfId="7829" xr:uid="{00000000-0005-0000-0000-00009C1E0000}"/>
    <cellStyle name="Normal 16 21 2 3" xfId="7830" xr:uid="{00000000-0005-0000-0000-00009D1E0000}"/>
    <cellStyle name="Normal 16 21 3" xfId="7831" xr:uid="{00000000-0005-0000-0000-00009E1E0000}"/>
    <cellStyle name="Normal 16 21 3 2" xfId="7832" xr:uid="{00000000-0005-0000-0000-00009F1E0000}"/>
    <cellStyle name="Normal 16 21 4" xfId="7833" xr:uid="{00000000-0005-0000-0000-0000A01E0000}"/>
    <cellStyle name="Normal 16 22" xfId="7834" xr:uid="{00000000-0005-0000-0000-0000A11E0000}"/>
    <cellStyle name="Normal 16 22 2" xfId="7835" xr:uid="{00000000-0005-0000-0000-0000A21E0000}"/>
    <cellStyle name="Normal 16 22 2 2" xfId="7836" xr:uid="{00000000-0005-0000-0000-0000A31E0000}"/>
    <cellStyle name="Normal 16 22 2 3" xfId="7837" xr:uid="{00000000-0005-0000-0000-0000A41E0000}"/>
    <cellStyle name="Normal 16 22 3" xfId="7838" xr:uid="{00000000-0005-0000-0000-0000A51E0000}"/>
    <cellStyle name="Normal 16 22 3 2" xfId="7839" xr:uid="{00000000-0005-0000-0000-0000A61E0000}"/>
    <cellStyle name="Normal 16 22 4" xfId="7840" xr:uid="{00000000-0005-0000-0000-0000A71E0000}"/>
    <cellStyle name="Normal 16 23" xfId="7841" xr:uid="{00000000-0005-0000-0000-0000A81E0000}"/>
    <cellStyle name="Normal 16 23 2" xfId="7842" xr:uid="{00000000-0005-0000-0000-0000A91E0000}"/>
    <cellStyle name="Normal 16 23 2 2" xfId="7843" xr:uid="{00000000-0005-0000-0000-0000AA1E0000}"/>
    <cellStyle name="Normal 16 23 2 3" xfId="7844" xr:uid="{00000000-0005-0000-0000-0000AB1E0000}"/>
    <cellStyle name="Normal 16 23 3" xfId="7845" xr:uid="{00000000-0005-0000-0000-0000AC1E0000}"/>
    <cellStyle name="Normal 16 23 3 2" xfId="7846" xr:uid="{00000000-0005-0000-0000-0000AD1E0000}"/>
    <cellStyle name="Normal 16 23 4" xfId="7847" xr:uid="{00000000-0005-0000-0000-0000AE1E0000}"/>
    <cellStyle name="Normal 16 24" xfId="7848" xr:uid="{00000000-0005-0000-0000-0000AF1E0000}"/>
    <cellStyle name="Normal 16 24 2" xfId="7849" xr:uid="{00000000-0005-0000-0000-0000B01E0000}"/>
    <cellStyle name="Normal 16 24 2 2" xfId="7850" xr:uid="{00000000-0005-0000-0000-0000B11E0000}"/>
    <cellStyle name="Normal 16 24 2 3" xfId="7851" xr:uid="{00000000-0005-0000-0000-0000B21E0000}"/>
    <cellStyle name="Normal 16 24 3" xfId="7852" xr:uid="{00000000-0005-0000-0000-0000B31E0000}"/>
    <cellStyle name="Normal 16 24 3 2" xfId="7853" xr:uid="{00000000-0005-0000-0000-0000B41E0000}"/>
    <cellStyle name="Normal 16 24 4" xfId="7854" xr:uid="{00000000-0005-0000-0000-0000B51E0000}"/>
    <cellStyle name="Normal 16 25" xfId="7855" xr:uid="{00000000-0005-0000-0000-0000B61E0000}"/>
    <cellStyle name="Normal 16 25 2" xfId="7856" xr:uid="{00000000-0005-0000-0000-0000B71E0000}"/>
    <cellStyle name="Normal 16 25 2 2" xfId="7857" xr:uid="{00000000-0005-0000-0000-0000B81E0000}"/>
    <cellStyle name="Normal 16 25 2 3" xfId="7858" xr:uid="{00000000-0005-0000-0000-0000B91E0000}"/>
    <cellStyle name="Normal 16 25 3" xfId="7859" xr:uid="{00000000-0005-0000-0000-0000BA1E0000}"/>
    <cellStyle name="Normal 16 25 3 2" xfId="7860" xr:uid="{00000000-0005-0000-0000-0000BB1E0000}"/>
    <cellStyle name="Normal 16 25 4" xfId="7861" xr:uid="{00000000-0005-0000-0000-0000BC1E0000}"/>
    <cellStyle name="Normal 16 26" xfId="7862" xr:uid="{00000000-0005-0000-0000-0000BD1E0000}"/>
    <cellStyle name="Normal 16 26 2" xfId="7863" xr:uid="{00000000-0005-0000-0000-0000BE1E0000}"/>
    <cellStyle name="Normal 16 26 2 2" xfId="7864" xr:uid="{00000000-0005-0000-0000-0000BF1E0000}"/>
    <cellStyle name="Normal 16 26 2 3" xfId="7865" xr:uid="{00000000-0005-0000-0000-0000C01E0000}"/>
    <cellStyle name="Normal 16 26 3" xfId="7866" xr:uid="{00000000-0005-0000-0000-0000C11E0000}"/>
    <cellStyle name="Normal 16 26 3 2" xfId="7867" xr:uid="{00000000-0005-0000-0000-0000C21E0000}"/>
    <cellStyle name="Normal 16 26 4" xfId="7868" xr:uid="{00000000-0005-0000-0000-0000C31E0000}"/>
    <cellStyle name="Normal 16 27" xfId="7869" xr:uid="{00000000-0005-0000-0000-0000C41E0000}"/>
    <cellStyle name="Normal 16 27 2" xfId="7870" xr:uid="{00000000-0005-0000-0000-0000C51E0000}"/>
    <cellStyle name="Normal 16 27 2 2" xfId="7871" xr:uid="{00000000-0005-0000-0000-0000C61E0000}"/>
    <cellStyle name="Normal 16 27 2 3" xfId="7872" xr:uid="{00000000-0005-0000-0000-0000C71E0000}"/>
    <cellStyle name="Normal 16 27 3" xfId="7873" xr:uid="{00000000-0005-0000-0000-0000C81E0000}"/>
    <cellStyle name="Normal 16 27 3 2" xfId="7874" xr:uid="{00000000-0005-0000-0000-0000C91E0000}"/>
    <cellStyle name="Normal 16 27 4" xfId="7875" xr:uid="{00000000-0005-0000-0000-0000CA1E0000}"/>
    <cellStyle name="Normal 16 28" xfId="7876" xr:uid="{00000000-0005-0000-0000-0000CB1E0000}"/>
    <cellStyle name="Normal 16 28 2" xfId="7877" xr:uid="{00000000-0005-0000-0000-0000CC1E0000}"/>
    <cellStyle name="Normal 16 28 2 2" xfId="7878" xr:uid="{00000000-0005-0000-0000-0000CD1E0000}"/>
    <cellStyle name="Normal 16 28 2 3" xfId="7879" xr:uid="{00000000-0005-0000-0000-0000CE1E0000}"/>
    <cellStyle name="Normal 16 28 3" xfId="7880" xr:uid="{00000000-0005-0000-0000-0000CF1E0000}"/>
    <cellStyle name="Normal 16 28 3 2" xfId="7881" xr:uid="{00000000-0005-0000-0000-0000D01E0000}"/>
    <cellStyle name="Normal 16 28 4" xfId="7882" xr:uid="{00000000-0005-0000-0000-0000D11E0000}"/>
    <cellStyle name="Normal 16 29" xfId="7883" xr:uid="{00000000-0005-0000-0000-0000D21E0000}"/>
    <cellStyle name="Normal 16 29 2" xfId="7884" xr:uid="{00000000-0005-0000-0000-0000D31E0000}"/>
    <cellStyle name="Normal 16 29 2 2" xfId="7885" xr:uid="{00000000-0005-0000-0000-0000D41E0000}"/>
    <cellStyle name="Normal 16 29 2 3" xfId="7886" xr:uid="{00000000-0005-0000-0000-0000D51E0000}"/>
    <cellStyle name="Normal 16 29 3" xfId="7887" xr:uid="{00000000-0005-0000-0000-0000D61E0000}"/>
    <cellStyle name="Normal 16 29 3 2" xfId="7888" xr:uid="{00000000-0005-0000-0000-0000D71E0000}"/>
    <cellStyle name="Normal 16 29 4" xfId="7889" xr:uid="{00000000-0005-0000-0000-0000D81E0000}"/>
    <cellStyle name="Normal 16 3" xfId="7890" xr:uid="{00000000-0005-0000-0000-0000D91E0000}"/>
    <cellStyle name="Normal 16 3 2" xfId="7891" xr:uid="{00000000-0005-0000-0000-0000DA1E0000}"/>
    <cellStyle name="Normal 16 3 2 2" xfId="7892" xr:uid="{00000000-0005-0000-0000-0000DB1E0000}"/>
    <cellStyle name="Normal 16 3 2 2 2" xfId="7893" xr:uid="{00000000-0005-0000-0000-0000DC1E0000}"/>
    <cellStyle name="Normal 16 3 2 3" xfId="7894" xr:uid="{00000000-0005-0000-0000-0000DD1E0000}"/>
    <cellStyle name="Normal 16 3 3" xfId="7895" xr:uid="{00000000-0005-0000-0000-0000DE1E0000}"/>
    <cellStyle name="Normal 16 3 3 2" xfId="7896" xr:uid="{00000000-0005-0000-0000-0000DF1E0000}"/>
    <cellStyle name="Normal 16 3 4" xfId="7897" xr:uid="{00000000-0005-0000-0000-0000E01E0000}"/>
    <cellStyle name="Normal 16 3 5" xfId="7898" xr:uid="{00000000-0005-0000-0000-0000E11E0000}"/>
    <cellStyle name="Normal 16 30" xfId="7899" xr:uid="{00000000-0005-0000-0000-0000E21E0000}"/>
    <cellStyle name="Normal 16 30 2" xfId="7900" xr:uid="{00000000-0005-0000-0000-0000E31E0000}"/>
    <cellStyle name="Normal 16 30 2 2" xfId="7901" xr:uid="{00000000-0005-0000-0000-0000E41E0000}"/>
    <cellStyle name="Normal 16 30 2 3" xfId="7902" xr:uid="{00000000-0005-0000-0000-0000E51E0000}"/>
    <cellStyle name="Normal 16 30 3" xfId="7903" xr:uid="{00000000-0005-0000-0000-0000E61E0000}"/>
    <cellStyle name="Normal 16 30 3 2" xfId="7904" xr:uid="{00000000-0005-0000-0000-0000E71E0000}"/>
    <cellStyle name="Normal 16 30 4" xfId="7905" xr:uid="{00000000-0005-0000-0000-0000E81E0000}"/>
    <cellStyle name="Normal 16 31" xfId="7906" xr:uid="{00000000-0005-0000-0000-0000E91E0000}"/>
    <cellStyle name="Normal 16 31 2" xfId="7907" xr:uid="{00000000-0005-0000-0000-0000EA1E0000}"/>
    <cellStyle name="Normal 16 31 2 2" xfId="7908" xr:uid="{00000000-0005-0000-0000-0000EB1E0000}"/>
    <cellStyle name="Normal 16 31 2 3" xfId="7909" xr:uid="{00000000-0005-0000-0000-0000EC1E0000}"/>
    <cellStyle name="Normal 16 31 3" xfId="7910" xr:uid="{00000000-0005-0000-0000-0000ED1E0000}"/>
    <cellStyle name="Normal 16 31 3 2" xfId="7911" xr:uid="{00000000-0005-0000-0000-0000EE1E0000}"/>
    <cellStyle name="Normal 16 31 4" xfId="7912" xr:uid="{00000000-0005-0000-0000-0000EF1E0000}"/>
    <cellStyle name="Normal 16 32" xfId="7913" xr:uid="{00000000-0005-0000-0000-0000F01E0000}"/>
    <cellStyle name="Normal 16 32 2" xfId="7914" xr:uid="{00000000-0005-0000-0000-0000F11E0000}"/>
    <cellStyle name="Normal 16 32 2 2" xfId="7915" xr:uid="{00000000-0005-0000-0000-0000F21E0000}"/>
    <cellStyle name="Normal 16 32 2 3" xfId="7916" xr:uid="{00000000-0005-0000-0000-0000F31E0000}"/>
    <cellStyle name="Normal 16 32 3" xfId="7917" xr:uid="{00000000-0005-0000-0000-0000F41E0000}"/>
    <cellStyle name="Normal 16 32 3 2" xfId="7918" xr:uid="{00000000-0005-0000-0000-0000F51E0000}"/>
    <cellStyle name="Normal 16 32 4" xfId="7919" xr:uid="{00000000-0005-0000-0000-0000F61E0000}"/>
    <cellStyle name="Normal 16 33" xfId="7920" xr:uid="{00000000-0005-0000-0000-0000F71E0000}"/>
    <cellStyle name="Normal 16 33 2" xfId="7921" xr:uid="{00000000-0005-0000-0000-0000F81E0000}"/>
    <cellStyle name="Normal 16 33 2 2" xfId="7922" xr:uid="{00000000-0005-0000-0000-0000F91E0000}"/>
    <cellStyle name="Normal 16 33 2 3" xfId="7923" xr:uid="{00000000-0005-0000-0000-0000FA1E0000}"/>
    <cellStyle name="Normal 16 33 3" xfId="7924" xr:uid="{00000000-0005-0000-0000-0000FB1E0000}"/>
    <cellStyle name="Normal 16 33 3 2" xfId="7925" xr:uid="{00000000-0005-0000-0000-0000FC1E0000}"/>
    <cellStyle name="Normal 16 33 4" xfId="7926" xr:uid="{00000000-0005-0000-0000-0000FD1E0000}"/>
    <cellStyle name="Normal 16 34" xfId="7927" xr:uid="{00000000-0005-0000-0000-0000FE1E0000}"/>
    <cellStyle name="Normal 16 34 2" xfId="7928" xr:uid="{00000000-0005-0000-0000-0000FF1E0000}"/>
    <cellStyle name="Normal 16 34 2 2" xfId="7929" xr:uid="{00000000-0005-0000-0000-0000001F0000}"/>
    <cellStyle name="Normal 16 34 2 3" xfId="7930" xr:uid="{00000000-0005-0000-0000-0000011F0000}"/>
    <cellStyle name="Normal 16 34 3" xfId="7931" xr:uid="{00000000-0005-0000-0000-0000021F0000}"/>
    <cellStyle name="Normal 16 34 3 2" xfId="7932" xr:uid="{00000000-0005-0000-0000-0000031F0000}"/>
    <cellStyle name="Normal 16 34 4" xfId="7933" xr:uid="{00000000-0005-0000-0000-0000041F0000}"/>
    <cellStyle name="Normal 16 35" xfId="7934" xr:uid="{00000000-0005-0000-0000-0000051F0000}"/>
    <cellStyle name="Normal 16 35 2" xfId="7935" xr:uid="{00000000-0005-0000-0000-0000061F0000}"/>
    <cellStyle name="Normal 16 35 2 2" xfId="7936" xr:uid="{00000000-0005-0000-0000-0000071F0000}"/>
    <cellStyle name="Normal 16 35 2 3" xfId="7937" xr:uid="{00000000-0005-0000-0000-0000081F0000}"/>
    <cellStyle name="Normal 16 35 3" xfId="7938" xr:uid="{00000000-0005-0000-0000-0000091F0000}"/>
    <cellStyle name="Normal 16 35 3 2" xfId="7939" xr:uid="{00000000-0005-0000-0000-00000A1F0000}"/>
    <cellStyle name="Normal 16 35 4" xfId="7940" xr:uid="{00000000-0005-0000-0000-00000B1F0000}"/>
    <cellStyle name="Normal 16 36" xfId="7941" xr:uid="{00000000-0005-0000-0000-00000C1F0000}"/>
    <cellStyle name="Normal 16 36 2" xfId="7942" xr:uid="{00000000-0005-0000-0000-00000D1F0000}"/>
    <cellStyle name="Normal 16 36 2 2" xfId="7943" xr:uid="{00000000-0005-0000-0000-00000E1F0000}"/>
    <cellStyle name="Normal 16 36 2 3" xfId="7944" xr:uid="{00000000-0005-0000-0000-00000F1F0000}"/>
    <cellStyle name="Normal 16 36 3" xfId="7945" xr:uid="{00000000-0005-0000-0000-0000101F0000}"/>
    <cellStyle name="Normal 16 36 3 2" xfId="7946" xr:uid="{00000000-0005-0000-0000-0000111F0000}"/>
    <cellStyle name="Normal 16 36 4" xfId="7947" xr:uid="{00000000-0005-0000-0000-0000121F0000}"/>
    <cellStyle name="Normal 16 37" xfId="7948" xr:uid="{00000000-0005-0000-0000-0000131F0000}"/>
    <cellStyle name="Normal 16 37 2" xfId="7949" xr:uid="{00000000-0005-0000-0000-0000141F0000}"/>
    <cellStyle name="Normal 16 37 2 2" xfId="7950" xr:uid="{00000000-0005-0000-0000-0000151F0000}"/>
    <cellStyle name="Normal 16 37 2 3" xfId="7951" xr:uid="{00000000-0005-0000-0000-0000161F0000}"/>
    <cellStyle name="Normal 16 37 3" xfId="7952" xr:uid="{00000000-0005-0000-0000-0000171F0000}"/>
    <cellStyle name="Normal 16 37 3 2" xfId="7953" xr:uid="{00000000-0005-0000-0000-0000181F0000}"/>
    <cellStyle name="Normal 16 37 4" xfId="7954" xr:uid="{00000000-0005-0000-0000-0000191F0000}"/>
    <cellStyle name="Normal 16 38" xfId="7955" xr:uid="{00000000-0005-0000-0000-00001A1F0000}"/>
    <cellStyle name="Normal 16 38 2" xfId="7956" xr:uid="{00000000-0005-0000-0000-00001B1F0000}"/>
    <cellStyle name="Normal 16 38 2 2" xfId="7957" xr:uid="{00000000-0005-0000-0000-00001C1F0000}"/>
    <cellStyle name="Normal 16 38 2 3" xfId="7958" xr:uid="{00000000-0005-0000-0000-00001D1F0000}"/>
    <cellStyle name="Normal 16 38 3" xfId="7959" xr:uid="{00000000-0005-0000-0000-00001E1F0000}"/>
    <cellStyle name="Normal 16 38 3 2" xfId="7960" xr:uid="{00000000-0005-0000-0000-00001F1F0000}"/>
    <cellStyle name="Normal 16 38 4" xfId="7961" xr:uid="{00000000-0005-0000-0000-0000201F0000}"/>
    <cellStyle name="Normal 16 39" xfId="7962" xr:uid="{00000000-0005-0000-0000-0000211F0000}"/>
    <cellStyle name="Normal 16 39 2" xfId="7963" xr:uid="{00000000-0005-0000-0000-0000221F0000}"/>
    <cellStyle name="Normal 16 39 2 2" xfId="7964" xr:uid="{00000000-0005-0000-0000-0000231F0000}"/>
    <cellStyle name="Normal 16 39 2 3" xfId="7965" xr:uid="{00000000-0005-0000-0000-0000241F0000}"/>
    <cellStyle name="Normal 16 39 3" xfId="7966" xr:uid="{00000000-0005-0000-0000-0000251F0000}"/>
    <cellStyle name="Normal 16 39 3 2" xfId="7967" xr:uid="{00000000-0005-0000-0000-0000261F0000}"/>
    <cellStyle name="Normal 16 39 4" xfId="7968" xr:uid="{00000000-0005-0000-0000-0000271F0000}"/>
    <cellStyle name="Normal 16 4" xfId="7969" xr:uid="{00000000-0005-0000-0000-0000281F0000}"/>
    <cellStyle name="Normal 16 4 2" xfId="7970" xr:uid="{00000000-0005-0000-0000-0000291F0000}"/>
    <cellStyle name="Normal 16 4 2 2" xfId="7971" xr:uid="{00000000-0005-0000-0000-00002A1F0000}"/>
    <cellStyle name="Normal 16 4 2 2 2" xfId="7972" xr:uid="{00000000-0005-0000-0000-00002B1F0000}"/>
    <cellStyle name="Normal 16 4 2 3" xfId="7973" xr:uid="{00000000-0005-0000-0000-00002C1F0000}"/>
    <cellStyle name="Normal 16 4 3" xfId="7974" xr:uid="{00000000-0005-0000-0000-00002D1F0000}"/>
    <cellStyle name="Normal 16 4 3 2" xfId="7975" xr:uid="{00000000-0005-0000-0000-00002E1F0000}"/>
    <cellStyle name="Normal 16 4 4" xfId="7976" xr:uid="{00000000-0005-0000-0000-00002F1F0000}"/>
    <cellStyle name="Normal 16 4 5" xfId="7977" xr:uid="{00000000-0005-0000-0000-0000301F0000}"/>
    <cellStyle name="Normal 16 4 6" xfId="7978" xr:uid="{00000000-0005-0000-0000-0000311F0000}"/>
    <cellStyle name="Normal 16 40" xfId="7979" xr:uid="{00000000-0005-0000-0000-0000321F0000}"/>
    <cellStyle name="Normal 16 40 2" xfId="7980" xr:uid="{00000000-0005-0000-0000-0000331F0000}"/>
    <cellStyle name="Normal 16 40 2 2" xfId="7981" xr:uid="{00000000-0005-0000-0000-0000341F0000}"/>
    <cellStyle name="Normal 16 40 2 3" xfId="7982" xr:uid="{00000000-0005-0000-0000-0000351F0000}"/>
    <cellStyle name="Normal 16 40 3" xfId="7983" xr:uid="{00000000-0005-0000-0000-0000361F0000}"/>
    <cellStyle name="Normal 16 40 3 2" xfId="7984" xr:uid="{00000000-0005-0000-0000-0000371F0000}"/>
    <cellStyle name="Normal 16 40 4" xfId="7985" xr:uid="{00000000-0005-0000-0000-0000381F0000}"/>
    <cellStyle name="Normal 16 41" xfId="7986" xr:uid="{00000000-0005-0000-0000-0000391F0000}"/>
    <cellStyle name="Normal 16 41 2" xfId="7987" xr:uid="{00000000-0005-0000-0000-00003A1F0000}"/>
    <cellStyle name="Normal 16 41 3" xfId="7988" xr:uid="{00000000-0005-0000-0000-00003B1F0000}"/>
    <cellStyle name="Normal 16 42" xfId="7989" xr:uid="{00000000-0005-0000-0000-00003C1F0000}"/>
    <cellStyle name="Normal 16 42 2" xfId="7990" xr:uid="{00000000-0005-0000-0000-00003D1F0000}"/>
    <cellStyle name="Normal 16 43" xfId="7991" xr:uid="{00000000-0005-0000-0000-00003E1F0000}"/>
    <cellStyle name="Normal 16 44" xfId="7992" xr:uid="{00000000-0005-0000-0000-00003F1F0000}"/>
    <cellStyle name="Normal 16 5" xfId="7993" xr:uid="{00000000-0005-0000-0000-0000401F0000}"/>
    <cellStyle name="Normal 16 5 2" xfId="7994" xr:uid="{00000000-0005-0000-0000-0000411F0000}"/>
    <cellStyle name="Normal 16 5 2 2" xfId="7995" xr:uid="{00000000-0005-0000-0000-0000421F0000}"/>
    <cellStyle name="Normal 16 5 2 2 2" xfId="7996" xr:uid="{00000000-0005-0000-0000-0000431F0000}"/>
    <cellStyle name="Normal 16 5 2 3" xfId="7997" xr:uid="{00000000-0005-0000-0000-0000441F0000}"/>
    <cellStyle name="Normal 16 5 3" xfId="7998" xr:uid="{00000000-0005-0000-0000-0000451F0000}"/>
    <cellStyle name="Normal 16 5 3 2" xfId="7999" xr:uid="{00000000-0005-0000-0000-0000461F0000}"/>
    <cellStyle name="Normal 16 5 4" xfId="8000" xr:uid="{00000000-0005-0000-0000-0000471F0000}"/>
    <cellStyle name="Normal 16 5 5" xfId="8001" xr:uid="{00000000-0005-0000-0000-0000481F0000}"/>
    <cellStyle name="Normal 16 5 6" xfId="8002" xr:uid="{00000000-0005-0000-0000-0000491F0000}"/>
    <cellStyle name="Normal 16 6" xfId="8003" xr:uid="{00000000-0005-0000-0000-00004A1F0000}"/>
    <cellStyle name="Normal 16 6 2" xfId="8004" xr:uid="{00000000-0005-0000-0000-00004B1F0000}"/>
    <cellStyle name="Normal 16 6 2 2" xfId="8005" xr:uid="{00000000-0005-0000-0000-00004C1F0000}"/>
    <cellStyle name="Normal 16 6 2 2 2" xfId="8006" xr:uid="{00000000-0005-0000-0000-00004D1F0000}"/>
    <cellStyle name="Normal 16 6 2 3" xfId="8007" xr:uid="{00000000-0005-0000-0000-00004E1F0000}"/>
    <cellStyle name="Normal 16 6 3" xfId="8008" xr:uid="{00000000-0005-0000-0000-00004F1F0000}"/>
    <cellStyle name="Normal 16 6 3 2" xfId="8009" xr:uid="{00000000-0005-0000-0000-0000501F0000}"/>
    <cellStyle name="Normal 16 6 4" xfId="8010" xr:uid="{00000000-0005-0000-0000-0000511F0000}"/>
    <cellStyle name="Normal 16 6 5" xfId="8011" xr:uid="{00000000-0005-0000-0000-0000521F0000}"/>
    <cellStyle name="Normal 16 7" xfId="8012" xr:uid="{00000000-0005-0000-0000-0000531F0000}"/>
    <cellStyle name="Normal 16 7 2" xfId="8013" xr:uid="{00000000-0005-0000-0000-0000541F0000}"/>
    <cellStyle name="Normal 16 7 2 2" xfId="8014" xr:uid="{00000000-0005-0000-0000-0000551F0000}"/>
    <cellStyle name="Normal 16 7 2 2 2" xfId="8015" xr:uid="{00000000-0005-0000-0000-0000561F0000}"/>
    <cellStyle name="Normal 16 7 2 3" xfId="8016" xr:uid="{00000000-0005-0000-0000-0000571F0000}"/>
    <cellStyle name="Normal 16 7 3" xfId="8017" xr:uid="{00000000-0005-0000-0000-0000581F0000}"/>
    <cellStyle name="Normal 16 7 3 2" xfId="8018" xr:uid="{00000000-0005-0000-0000-0000591F0000}"/>
    <cellStyle name="Normal 16 7 4" xfId="8019" xr:uid="{00000000-0005-0000-0000-00005A1F0000}"/>
    <cellStyle name="Normal 16 7 5" xfId="8020" xr:uid="{00000000-0005-0000-0000-00005B1F0000}"/>
    <cellStyle name="Normal 16 8" xfId="8021" xr:uid="{00000000-0005-0000-0000-00005C1F0000}"/>
    <cellStyle name="Normal 16 8 2" xfId="8022" xr:uid="{00000000-0005-0000-0000-00005D1F0000}"/>
    <cellStyle name="Normal 16 8 2 2" xfId="8023" xr:uid="{00000000-0005-0000-0000-00005E1F0000}"/>
    <cellStyle name="Normal 16 8 2 2 2" xfId="8024" xr:uid="{00000000-0005-0000-0000-00005F1F0000}"/>
    <cellStyle name="Normal 16 8 2 3" xfId="8025" xr:uid="{00000000-0005-0000-0000-0000601F0000}"/>
    <cellStyle name="Normal 16 8 3" xfId="8026" xr:uid="{00000000-0005-0000-0000-0000611F0000}"/>
    <cellStyle name="Normal 16 8 3 2" xfId="8027" xr:uid="{00000000-0005-0000-0000-0000621F0000}"/>
    <cellStyle name="Normal 16 8 4" xfId="8028" xr:uid="{00000000-0005-0000-0000-0000631F0000}"/>
    <cellStyle name="Normal 16 8 5" xfId="8029" xr:uid="{00000000-0005-0000-0000-0000641F0000}"/>
    <cellStyle name="Normal 16 9" xfId="8030" xr:uid="{00000000-0005-0000-0000-0000651F0000}"/>
    <cellStyle name="Normal 16 9 2" xfId="8031" xr:uid="{00000000-0005-0000-0000-0000661F0000}"/>
    <cellStyle name="Normal 16 9 2 2" xfId="8032" xr:uid="{00000000-0005-0000-0000-0000671F0000}"/>
    <cellStyle name="Normal 16 9 2 2 2" xfId="8033" xr:uid="{00000000-0005-0000-0000-0000681F0000}"/>
    <cellStyle name="Normal 16 9 2 3" xfId="8034" xr:uid="{00000000-0005-0000-0000-0000691F0000}"/>
    <cellStyle name="Normal 16 9 3" xfId="8035" xr:uid="{00000000-0005-0000-0000-00006A1F0000}"/>
    <cellStyle name="Normal 16 9 3 2" xfId="8036" xr:uid="{00000000-0005-0000-0000-00006B1F0000}"/>
    <cellStyle name="Normal 16 9 4" xfId="8037" xr:uid="{00000000-0005-0000-0000-00006C1F0000}"/>
    <cellStyle name="Normal 16 9 5" xfId="8038" xr:uid="{00000000-0005-0000-0000-00006D1F0000}"/>
    <cellStyle name="Normal 16_3097_OM cost model template_100810" xfId="8039" xr:uid="{00000000-0005-0000-0000-00006E1F0000}"/>
    <cellStyle name="Normal 167" xfId="8040" xr:uid="{00000000-0005-0000-0000-00006F1F0000}"/>
    <cellStyle name="Normal 17" xfId="8041" xr:uid="{00000000-0005-0000-0000-0000701F0000}"/>
    <cellStyle name="Normal 17 10" xfId="8042" xr:uid="{00000000-0005-0000-0000-0000711F0000}"/>
    <cellStyle name="Normal 17 10 2" xfId="8043" xr:uid="{00000000-0005-0000-0000-0000721F0000}"/>
    <cellStyle name="Normal 17 10 2 2" xfId="8044" xr:uid="{00000000-0005-0000-0000-0000731F0000}"/>
    <cellStyle name="Normal 17 10 2 2 2" xfId="8045" xr:uid="{00000000-0005-0000-0000-0000741F0000}"/>
    <cellStyle name="Normal 17 10 2 3" xfId="8046" xr:uid="{00000000-0005-0000-0000-0000751F0000}"/>
    <cellStyle name="Normal 17 10 3" xfId="8047" xr:uid="{00000000-0005-0000-0000-0000761F0000}"/>
    <cellStyle name="Normal 17 10 3 2" xfId="8048" xr:uid="{00000000-0005-0000-0000-0000771F0000}"/>
    <cellStyle name="Normal 17 10 4" xfId="8049" xr:uid="{00000000-0005-0000-0000-0000781F0000}"/>
    <cellStyle name="Normal 17 10 5" xfId="8050" xr:uid="{00000000-0005-0000-0000-0000791F0000}"/>
    <cellStyle name="Normal 17 11" xfId="8051" xr:uid="{00000000-0005-0000-0000-00007A1F0000}"/>
    <cellStyle name="Normal 17 11 2" xfId="8052" xr:uid="{00000000-0005-0000-0000-00007B1F0000}"/>
    <cellStyle name="Normal 17 11 2 2" xfId="8053" xr:uid="{00000000-0005-0000-0000-00007C1F0000}"/>
    <cellStyle name="Normal 17 11 2 3" xfId="8054" xr:uid="{00000000-0005-0000-0000-00007D1F0000}"/>
    <cellStyle name="Normal 17 11 3" xfId="8055" xr:uid="{00000000-0005-0000-0000-00007E1F0000}"/>
    <cellStyle name="Normal 17 11 3 2" xfId="8056" xr:uid="{00000000-0005-0000-0000-00007F1F0000}"/>
    <cellStyle name="Normal 17 11 4" xfId="8057" xr:uid="{00000000-0005-0000-0000-0000801F0000}"/>
    <cellStyle name="Normal 17 11 5" xfId="8058" xr:uid="{00000000-0005-0000-0000-0000811F0000}"/>
    <cellStyle name="Normal 17 12" xfId="8059" xr:uid="{00000000-0005-0000-0000-0000821F0000}"/>
    <cellStyle name="Normal 17 12 2" xfId="8060" xr:uid="{00000000-0005-0000-0000-0000831F0000}"/>
    <cellStyle name="Normal 17 12 2 2" xfId="8061" xr:uid="{00000000-0005-0000-0000-0000841F0000}"/>
    <cellStyle name="Normal 17 12 2 3" xfId="8062" xr:uid="{00000000-0005-0000-0000-0000851F0000}"/>
    <cellStyle name="Normal 17 12 3" xfId="8063" xr:uid="{00000000-0005-0000-0000-0000861F0000}"/>
    <cellStyle name="Normal 17 12 3 2" xfId="8064" xr:uid="{00000000-0005-0000-0000-0000871F0000}"/>
    <cellStyle name="Normal 17 12 4" xfId="8065" xr:uid="{00000000-0005-0000-0000-0000881F0000}"/>
    <cellStyle name="Normal 17 13" xfId="8066" xr:uid="{00000000-0005-0000-0000-0000891F0000}"/>
    <cellStyle name="Normal 17 13 2" xfId="8067" xr:uid="{00000000-0005-0000-0000-00008A1F0000}"/>
    <cellStyle name="Normal 17 13 2 2" xfId="8068" xr:uid="{00000000-0005-0000-0000-00008B1F0000}"/>
    <cellStyle name="Normal 17 13 2 3" xfId="8069" xr:uid="{00000000-0005-0000-0000-00008C1F0000}"/>
    <cellStyle name="Normal 17 13 3" xfId="8070" xr:uid="{00000000-0005-0000-0000-00008D1F0000}"/>
    <cellStyle name="Normal 17 13 3 2" xfId="8071" xr:uid="{00000000-0005-0000-0000-00008E1F0000}"/>
    <cellStyle name="Normal 17 13 4" xfId="8072" xr:uid="{00000000-0005-0000-0000-00008F1F0000}"/>
    <cellStyle name="Normal 17 14" xfId="8073" xr:uid="{00000000-0005-0000-0000-0000901F0000}"/>
    <cellStyle name="Normal 17 14 2" xfId="8074" xr:uid="{00000000-0005-0000-0000-0000911F0000}"/>
    <cellStyle name="Normal 17 14 2 2" xfId="8075" xr:uid="{00000000-0005-0000-0000-0000921F0000}"/>
    <cellStyle name="Normal 17 14 2 3" xfId="8076" xr:uid="{00000000-0005-0000-0000-0000931F0000}"/>
    <cellStyle name="Normal 17 14 3" xfId="8077" xr:uid="{00000000-0005-0000-0000-0000941F0000}"/>
    <cellStyle name="Normal 17 14 3 2" xfId="8078" xr:uid="{00000000-0005-0000-0000-0000951F0000}"/>
    <cellStyle name="Normal 17 14 4" xfId="8079" xr:uid="{00000000-0005-0000-0000-0000961F0000}"/>
    <cellStyle name="Normal 17 15" xfId="8080" xr:uid="{00000000-0005-0000-0000-0000971F0000}"/>
    <cellStyle name="Normal 17 15 2" xfId="8081" xr:uid="{00000000-0005-0000-0000-0000981F0000}"/>
    <cellStyle name="Normal 17 15 2 2" xfId="8082" xr:uid="{00000000-0005-0000-0000-0000991F0000}"/>
    <cellStyle name="Normal 17 15 2 3" xfId="8083" xr:uid="{00000000-0005-0000-0000-00009A1F0000}"/>
    <cellStyle name="Normal 17 15 3" xfId="8084" xr:uid="{00000000-0005-0000-0000-00009B1F0000}"/>
    <cellStyle name="Normal 17 15 3 2" xfId="8085" xr:uid="{00000000-0005-0000-0000-00009C1F0000}"/>
    <cellStyle name="Normal 17 15 4" xfId="8086" xr:uid="{00000000-0005-0000-0000-00009D1F0000}"/>
    <cellStyle name="Normal 17 16" xfId="8087" xr:uid="{00000000-0005-0000-0000-00009E1F0000}"/>
    <cellStyle name="Normal 17 16 2" xfId="8088" xr:uid="{00000000-0005-0000-0000-00009F1F0000}"/>
    <cellStyle name="Normal 17 16 2 2" xfId="8089" xr:uid="{00000000-0005-0000-0000-0000A01F0000}"/>
    <cellStyle name="Normal 17 16 2 3" xfId="8090" xr:uid="{00000000-0005-0000-0000-0000A11F0000}"/>
    <cellStyle name="Normal 17 16 3" xfId="8091" xr:uid="{00000000-0005-0000-0000-0000A21F0000}"/>
    <cellStyle name="Normal 17 16 3 2" xfId="8092" xr:uid="{00000000-0005-0000-0000-0000A31F0000}"/>
    <cellStyle name="Normal 17 16 4" xfId="8093" xr:uid="{00000000-0005-0000-0000-0000A41F0000}"/>
    <cellStyle name="Normal 17 17" xfId="8094" xr:uid="{00000000-0005-0000-0000-0000A51F0000}"/>
    <cellStyle name="Normal 17 17 2" xfId="8095" xr:uid="{00000000-0005-0000-0000-0000A61F0000}"/>
    <cellStyle name="Normal 17 17 2 2" xfId="8096" xr:uid="{00000000-0005-0000-0000-0000A71F0000}"/>
    <cellStyle name="Normal 17 17 2 3" xfId="8097" xr:uid="{00000000-0005-0000-0000-0000A81F0000}"/>
    <cellStyle name="Normal 17 17 3" xfId="8098" xr:uid="{00000000-0005-0000-0000-0000A91F0000}"/>
    <cellStyle name="Normal 17 17 3 2" xfId="8099" xr:uid="{00000000-0005-0000-0000-0000AA1F0000}"/>
    <cellStyle name="Normal 17 17 4" xfId="8100" xr:uid="{00000000-0005-0000-0000-0000AB1F0000}"/>
    <cellStyle name="Normal 17 18" xfId="8101" xr:uid="{00000000-0005-0000-0000-0000AC1F0000}"/>
    <cellStyle name="Normal 17 18 2" xfId="8102" xr:uid="{00000000-0005-0000-0000-0000AD1F0000}"/>
    <cellStyle name="Normal 17 18 2 2" xfId="8103" xr:uid="{00000000-0005-0000-0000-0000AE1F0000}"/>
    <cellStyle name="Normal 17 18 2 3" xfId="8104" xr:uid="{00000000-0005-0000-0000-0000AF1F0000}"/>
    <cellStyle name="Normal 17 18 3" xfId="8105" xr:uid="{00000000-0005-0000-0000-0000B01F0000}"/>
    <cellStyle name="Normal 17 18 3 2" xfId="8106" xr:uid="{00000000-0005-0000-0000-0000B11F0000}"/>
    <cellStyle name="Normal 17 18 4" xfId="8107" xr:uid="{00000000-0005-0000-0000-0000B21F0000}"/>
    <cellStyle name="Normal 17 19" xfId="8108" xr:uid="{00000000-0005-0000-0000-0000B31F0000}"/>
    <cellStyle name="Normal 17 19 2" xfId="8109" xr:uid="{00000000-0005-0000-0000-0000B41F0000}"/>
    <cellStyle name="Normal 17 19 2 2" xfId="8110" xr:uid="{00000000-0005-0000-0000-0000B51F0000}"/>
    <cellStyle name="Normal 17 19 2 3" xfId="8111" xr:uid="{00000000-0005-0000-0000-0000B61F0000}"/>
    <cellStyle name="Normal 17 19 3" xfId="8112" xr:uid="{00000000-0005-0000-0000-0000B71F0000}"/>
    <cellStyle name="Normal 17 19 3 2" xfId="8113" xr:uid="{00000000-0005-0000-0000-0000B81F0000}"/>
    <cellStyle name="Normal 17 19 4" xfId="8114" xr:uid="{00000000-0005-0000-0000-0000B91F0000}"/>
    <cellStyle name="Normal 17 2" xfId="8115" xr:uid="{00000000-0005-0000-0000-0000BA1F0000}"/>
    <cellStyle name="Normal 17 2 2" xfId="8116" xr:uid="{00000000-0005-0000-0000-0000BB1F0000}"/>
    <cellStyle name="Normal 17 2 2 2" xfId="8117" xr:uid="{00000000-0005-0000-0000-0000BC1F0000}"/>
    <cellStyle name="Normal 17 2 2 2 2" xfId="8118" xr:uid="{00000000-0005-0000-0000-0000BD1F0000}"/>
    <cellStyle name="Normal 17 2 2 3" xfId="8119" xr:uid="{00000000-0005-0000-0000-0000BE1F0000}"/>
    <cellStyle name="Normal 17 2 3" xfId="8120" xr:uid="{00000000-0005-0000-0000-0000BF1F0000}"/>
    <cellStyle name="Normal 17 2 3 2" xfId="8121" xr:uid="{00000000-0005-0000-0000-0000C01F0000}"/>
    <cellStyle name="Normal 17 2 4" xfId="8122" xr:uid="{00000000-0005-0000-0000-0000C11F0000}"/>
    <cellStyle name="Normal 17 2 5" xfId="8123" xr:uid="{00000000-0005-0000-0000-0000C21F0000}"/>
    <cellStyle name="Normal 17 20" xfId="8124" xr:uid="{00000000-0005-0000-0000-0000C31F0000}"/>
    <cellStyle name="Normal 17 20 2" xfId="8125" xr:uid="{00000000-0005-0000-0000-0000C41F0000}"/>
    <cellStyle name="Normal 17 20 2 2" xfId="8126" xr:uid="{00000000-0005-0000-0000-0000C51F0000}"/>
    <cellStyle name="Normal 17 20 2 3" xfId="8127" xr:uid="{00000000-0005-0000-0000-0000C61F0000}"/>
    <cellStyle name="Normal 17 20 3" xfId="8128" xr:uid="{00000000-0005-0000-0000-0000C71F0000}"/>
    <cellStyle name="Normal 17 20 3 2" xfId="8129" xr:uid="{00000000-0005-0000-0000-0000C81F0000}"/>
    <cellStyle name="Normal 17 20 4" xfId="8130" xr:uid="{00000000-0005-0000-0000-0000C91F0000}"/>
    <cellStyle name="Normal 17 21" xfId="8131" xr:uid="{00000000-0005-0000-0000-0000CA1F0000}"/>
    <cellStyle name="Normal 17 21 2" xfId="8132" xr:uid="{00000000-0005-0000-0000-0000CB1F0000}"/>
    <cellStyle name="Normal 17 21 2 2" xfId="8133" xr:uid="{00000000-0005-0000-0000-0000CC1F0000}"/>
    <cellStyle name="Normal 17 21 2 3" xfId="8134" xr:uid="{00000000-0005-0000-0000-0000CD1F0000}"/>
    <cellStyle name="Normal 17 21 3" xfId="8135" xr:uid="{00000000-0005-0000-0000-0000CE1F0000}"/>
    <cellStyle name="Normal 17 21 3 2" xfId="8136" xr:uid="{00000000-0005-0000-0000-0000CF1F0000}"/>
    <cellStyle name="Normal 17 21 4" xfId="8137" xr:uid="{00000000-0005-0000-0000-0000D01F0000}"/>
    <cellStyle name="Normal 17 22" xfId="8138" xr:uid="{00000000-0005-0000-0000-0000D11F0000}"/>
    <cellStyle name="Normal 17 22 2" xfId="8139" xr:uid="{00000000-0005-0000-0000-0000D21F0000}"/>
    <cellStyle name="Normal 17 22 2 2" xfId="8140" xr:uid="{00000000-0005-0000-0000-0000D31F0000}"/>
    <cellStyle name="Normal 17 22 2 3" xfId="8141" xr:uid="{00000000-0005-0000-0000-0000D41F0000}"/>
    <cellStyle name="Normal 17 22 3" xfId="8142" xr:uid="{00000000-0005-0000-0000-0000D51F0000}"/>
    <cellStyle name="Normal 17 22 3 2" xfId="8143" xr:uid="{00000000-0005-0000-0000-0000D61F0000}"/>
    <cellStyle name="Normal 17 22 4" xfId="8144" xr:uid="{00000000-0005-0000-0000-0000D71F0000}"/>
    <cellStyle name="Normal 17 23" xfId="8145" xr:uid="{00000000-0005-0000-0000-0000D81F0000}"/>
    <cellStyle name="Normal 17 23 2" xfId="8146" xr:uid="{00000000-0005-0000-0000-0000D91F0000}"/>
    <cellStyle name="Normal 17 23 2 2" xfId="8147" xr:uid="{00000000-0005-0000-0000-0000DA1F0000}"/>
    <cellStyle name="Normal 17 23 2 3" xfId="8148" xr:uid="{00000000-0005-0000-0000-0000DB1F0000}"/>
    <cellStyle name="Normal 17 23 3" xfId="8149" xr:uid="{00000000-0005-0000-0000-0000DC1F0000}"/>
    <cellStyle name="Normal 17 23 3 2" xfId="8150" xr:uid="{00000000-0005-0000-0000-0000DD1F0000}"/>
    <cellStyle name="Normal 17 23 4" xfId="8151" xr:uid="{00000000-0005-0000-0000-0000DE1F0000}"/>
    <cellStyle name="Normal 17 24" xfId="8152" xr:uid="{00000000-0005-0000-0000-0000DF1F0000}"/>
    <cellStyle name="Normal 17 24 2" xfId="8153" xr:uid="{00000000-0005-0000-0000-0000E01F0000}"/>
    <cellStyle name="Normal 17 24 2 2" xfId="8154" xr:uid="{00000000-0005-0000-0000-0000E11F0000}"/>
    <cellStyle name="Normal 17 24 2 3" xfId="8155" xr:uid="{00000000-0005-0000-0000-0000E21F0000}"/>
    <cellStyle name="Normal 17 24 3" xfId="8156" xr:uid="{00000000-0005-0000-0000-0000E31F0000}"/>
    <cellStyle name="Normal 17 24 3 2" xfId="8157" xr:uid="{00000000-0005-0000-0000-0000E41F0000}"/>
    <cellStyle name="Normal 17 24 4" xfId="8158" xr:uid="{00000000-0005-0000-0000-0000E51F0000}"/>
    <cellStyle name="Normal 17 25" xfId="8159" xr:uid="{00000000-0005-0000-0000-0000E61F0000}"/>
    <cellStyle name="Normal 17 25 2" xfId="8160" xr:uid="{00000000-0005-0000-0000-0000E71F0000}"/>
    <cellStyle name="Normal 17 25 2 2" xfId="8161" xr:uid="{00000000-0005-0000-0000-0000E81F0000}"/>
    <cellStyle name="Normal 17 25 2 3" xfId="8162" xr:uid="{00000000-0005-0000-0000-0000E91F0000}"/>
    <cellStyle name="Normal 17 25 3" xfId="8163" xr:uid="{00000000-0005-0000-0000-0000EA1F0000}"/>
    <cellStyle name="Normal 17 25 3 2" xfId="8164" xr:uid="{00000000-0005-0000-0000-0000EB1F0000}"/>
    <cellStyle name="Normal 17 25 4" xfId="8165" xr:uid="{00000000-0005-0000-0000-0000EC1F0000}"/>
    <cellStyle name="Normal 17 26" xfId="8166" xr:uid="{00000000-0005-0000-0000-0000ED1F0000}"/>
    <cellStyle name="Normal 17 26 2" xfId="8167" xr:uid="{00000000-0005-0000-0000-0000EE1F0000}"/>
    <cellStyle name="Normal 17 26 2 2" xfId="8168" xr:uid="{00000000-0005-0000-0000-0000EF1F0000}"/>
    <cellStyle name="Normal 17 26 2 3" xfId="8169" xr:uid="{00000000-0005-0000-0000-0000F01F0000}"/>
    <cellStyle name="Normal 17 26 3" xfId="8170" xr:uid="{00000000-0005-0000-0000-0000F11F0000}"/>
    <cellStyle name="Normal 17 26 3 2" xfId="8171" xr:uid="{00000000-0005-0000-0000-0000F21F0000}"/>
    <cellStyle name="Normal 17 26 4" xfId="8172" xr:uid="{00000000-0005-0000-0000-0000F31F0000}"/>
    <cellStyle name="Normal 17 27" xfId="8173" xr:uid="{00000000-0005-0000-0000-0000F41F0000}"/>
    <cellStyle name="Normal 17 27 2" xfId="8174" xr:uid="{00000000-0005-0000-0000-0000F51F0000}"/>
    <cellStyle name="Normal 17 27 2 2" xfId="8175" xr:uid="{00000000-0005-0000-0000-0000F61F0000}"/>
    <cellStyle name="Normal 17 27 2 3" xfId="8176" xr:uid="{00000000-0005-0000-0000-0000F71F0000}"/>
    <cellStyle name="Normal 17 27 3" xfId="8177" xr:uid="{00000000-0005-0000-0000-0000F81F0000}"/>
    <cellStyle name="Normal 17 27 3 2" xfId="8178" xr:uid="{00000000-0005-0000-0000-0000F91F0000}"/>
    <cellStyle name="Normal 17 27 4" xfId="8179" xr:uid="{00000000-0005-0000-0000-0000FA1F0000}"/>
    <cellStyle name="Normal 17 28" xfId="8180" xr:uid="{00000000-0005-0000-0000-0000FB1F0000}"/>
    <cellStyle name="Normal 17 28 2" xfId="8181" xr:uid="{00000000-0005-0000-0000-0000FC1F0000}"/>
    <cellStyle name="Normal 17 28 2 2" xfId="8182" xr:uid="{00000000-0005-0000-0000-0000FD1F0000}"/>
    <cellStyle name="Normal 17 28 2 3" xfId="8183" xr:uid="{00000000-0005-0000-0000-0000FE1F0000}"/>
    <cellStyle name="Normal 17 28 3" xfId="8184" xr:uid="{00000000-0005-0000-0000-0000FF1F0000}"/>
    <cellStyle name="Normal 17 28 3 2" xfId="8185" xr:uid="{00000000-0005-0000-0000-000000200000}"/>
    <cellStyle name="Normal 17 28 4" xfId="8186" xr:uid="{00000000-0005-0000-0000-000001200000}"/>
    <cellStyle name="Normal 17 29" xfId="8187" xr:uid="{00000000-0005-0000-0000-000002200000}"/>
    <cellStyle name="Normal 17 29 2" xfId="8188" xr:uid="{00000000-0005-0000-0000-000003200000}"/>
    <cellStyle name="Normal 17 29 2 2" xfId="8189" xr:uid="{00000000-0005-0000-0000-000004200000}"/>
    <cellStyle name="Normal 17 29 2 3" xfId="8190" xr:uid="{00000000-0005-0000-0000-000005200000}"/>
    <cellStyle name="Normal 17 29 3" xfId="8191" xr:uid="{00000000-0005-0000-0000-000006200000}"/>
    <cellStyle name="Normal 17 29 3 2" xfId="8192" xr:uid="{00000000-0005-0000-0000-000007200000}"/>
    <cellStyle name="Normal 17 29 4" xfId="8193" xr:uid="{00000000-0005-0000-0000-000008200000}"/>
    <cellStyle name="Normal 17 3" xfId="8194" xr:uid="{00000000-0005-0000-0000-000009200000}"/>
    <cellStyle name="Normal 17 3 2" xfId="8195" xr:uid="{00000000-0005-0000-0000-00000A200000}"/>
    <cellStyle name="Normal 17 3 2 2" xfId="8196" xr:uid="{00000000-0005-0000-0000-00000B200000}"/>
    <cellStyle name="Normal 17 3 2 2 2" xfId="8197" xr:uid="{00000000-0005-0000-0000-00000C200000}"/>
    <cellStyle name="Normal 17 3 2 3" xfId="8198" xr:uid="{00000000-0005-0000-0000-00000D200000}"/>
    <cellStyle name="Normal 17 3 3" xfId="8199" xr:uid="{00000000-0005-0000-0000-00000E200000}"/>
    <cellStyle name="Normal 17 3 3 2" xfId="8200" xr:uid="{00000000-0005-0000-0000-00000F200000}"/>
    <cellStyle name="Normal 17 3 4" xfId="8201" xr:uid="{00000000-0005-0000-0000-000010200000}"/>
    <cellStyle name="Normal 17 3 5" xfId="8202" xr:uid="{00000000-0005-0000-0000-000011200000}"/>
    <cellStyle name="Normal 17 30" xfId="8203" xr:uid="{00000000-0005-0000-0000-000012200000}"/>
    <cellStyle name="Normal 17 30 2" xfId="8204" xr:uid="{00000000-0005-0000-0000-000013200000}"/>
    <cellStyle name="Normal 17 30 2 2" xfId="8205" xr:uid="{00000000-0005-0000-0000-000014200000}"/>
    <cellStyle name="Normal 17 30 2 3" xfId="8206" xr:uid="{00000000-0005-0000-0000-000015200000}"/>
    <cellStyle name="Normal 17 30 3" xfId="8207" xr:uid="{00000000-0005-0000-0000-000016200000}"/>
    <cellStyle name="Normal 17 30 3 2" xfId="8208" xr:uid="{00000000-0005-0000-0000-000017200000}"/>
    <cellStyle name="Normal 17 30 4" xfId="8209" xr:uid="{00000000-0005-0000-0000-000018200000}"/>
    <cellStyle name="Normal 17 31" xfId="8210" xr:uid="{00000000-0005-0000-0000-000019200000}"/>
    <cellStyle name="Normal 17 31 2" xfId="8211" xr:uid="{00000000-0005-0000-0000-00001A200000}"/>
    <cellStyle name="Normal 17 31 2 2" xfId="8212" xr:uid="{00000000-0005-0000-0000-00001B200000}"/>
    <cellStyle name="Normal 17 31 2 3" xfId="8213" xr:uid="{00000000-0005-0000-0000-00001C200000}"/>
    <cellStyle name="Normal 17 31 3" xfId="8214" xr:uid="{00000000-0005-0000-0000-00001D200000}"/>
    <cellStyle name="Normal 17 31 3 2" xfId="8215" xr:uid="{00000000-0005-0000-0000-00001E200000}"/>
    <cellStyle name="Normal 17 31 4" xfId="8216" xr:uid="{00000000-0005-0000-0000-00001F200000}"/>
    <cellStyle name="Normal 17 32" xfId="8217" xr:uid="{00000000-0005-0000-0000-000020200000}"/>
    <cellStyle name="Normal 17 32 2" xfId="8218" xr:uid="{00000000-0005-0000-0000-000021200000}"/>
    <cellStyle name="Normal 17 32 2 2" xfId="8219" xr:uid="{00000000-0005-0000-0000-000022200000}"/>
    <cellStyle name="Normal 17 32 2 3" xfId="8220" xr:uid="{00000000-0005-0000-0000-000023200000}"/>
    <cellStyle name="Normal 17 32 3" xfId="8221" xr:uid="{00000000-0005-0000-0000-000024200000}"/>
    <cellStyle name="Normal 17 32 3 2" xfId="8222" xr:uid="{00000000-0005-0000-0000-000025200000}"/>
    <cellStyle name="Normal 17 32 4" xfId="8223" xr:uid="{00000000-0005-0000-0000-000026200000}"/>
    <cellStyle name="Normal 17 33" xfId="8224" xr:uid="{00000000-0005-0000-0000-000027200000}"/>
    <cellStyle name="Normal 17 33 2" xfId="8225" xr:uid="{00000000-0005-0000-0000-000028200000}"/>
    <cellStyle name="Normal 17 33 2 2" xfId="8226" xr:uid="{00000000-0005-0000-0000-000029200000}"/>
    <cellStyle name="Normal 17 33 2 3" xfId="8227" xr:uid="{00000000-0005-0000-0000-00002A200000}"/>
    <cellStyle name="Normal 17 33 3" xfId="8228" xr:uid="{00000000-0005-0000-0000-00002B200000}"/>
    <cellStyle name="Normal 17 33 3 2" xfId="8229" xr:uid="{00000000-0005-0000-0000-00002C200000}"/>
    <cellStyle name="Normal 17 33 4" xfId="8230" xr:uid="{00000000-0005-0000-0000-00002D200000}"/>
    <cellStyle name="Normal 17 34" xfId="8231" xr:uid="{00000000-0005-0000-0000-00002E200000}"/>
    <cellStyle name="Normal 17 34 2" xfId="8232" xr:uid="{00000000-0005-0000-0000-00002F200000}"/>
    <cellStyle name="Normal 17 34 2 2" xfId="8233" xr:uid="{00000000-0005-0000-0000-000030200000}"/>
    <cellStyle name="Normal 17 34 2 3" xfId="8234" xr:uid="{00000000-0005-0000-0000-000031200000}"/>
    <cellStyle name="Normal 17 34 3" xfId="8235" xr:uid="{00000000-0005-0000-0000-000032200000}"/>
    <cellStyle name="Normal 17 34 3 2" xfId="8236" xr:uid="{00000000-0005-0000-0000-000033200000}"/>
    <cellStyle name="Normal 17 34 4" xfId="8237" xr:uid="{00000000-0005-0000-0000-000034200000}"/>
    <cellStyle name="Normal 17 35" xfId="8238" xr:uid="{00000000-0005-0000-0000-000035200000}"/>
    <cellStyle name="Normal 17 35 2" xfId="8239" xr:uid="{00000000-0005-0000-0000-000036200000}"/>
    <cellStyle name="Normal 17 35 2 2" xfId="8240" xr:uid="{00000000-0005-0000-0000-000037200000}"/>
    <cellStyle name="Normal 17 35 2 3" xfId="8241" xr:uid="{00000000-0005-0000-0000-000038200000}"/>
    <cellStyle name="Normal 17 35 3" xfId="8242" xr:uid="{00000000-0005-0000-0000-000039200000}"/>
    <cellStyle name="Normal 17 35 3 2" xfId="8243" xr:uid="{00000000-0005-0000-0000-00003A200000}"/>
    <cellStyle name="Normal 17 35 4" xfId="8244" xr:uid="{00000000-0005-0000-0000-00003B200000}"/>
    <cellStyle name="Normal 17 36" xfId="8245" xr:uid="{00000000-0005-0000-0000-00003C200000}"/>
    <cellStyle name="Normal 17 36 2" xfId="8246" xr:uid="{00000000-0005-0000-0000-00003D200000}"/>
    <cellStyle name="Normal 17 36 2 2" xfId="8247" xr:uid="{00000000-0005-0000-0000-00003E200000}"/>
    <cellStyle name="Normal 17 36 2 3" xfId="8248" xr:uid="{00000000-0005-0000-0000-00003F200000}"/>
    <cellStyle name="Normal 17 36 3" xfId="8249" xr:uid="{00000000-0005-0000-0000-000040200000}"/>
    <cellStyle name="Normal 17 36 3 2" xfId="8250" xr:uid="{00000000-0005-0000-0000-000041200000}"/>
    <cellStyle name="Normal 17 36 4" xfId="8251" xr:uid="{00000000-0005-0000-0000-000042200000}"/>
    <cellStyle name="Normal 17 37" xfId="8252" xr:uid="{00000000-0005-0000-0000-000043200000}"/>
    <cellStyle name="Normal 17 37 2" xfId="8253" xr:uid="{00000000-0005-0000-0000-000044200000}"/>
    <cellStyle name="Normal 17 37 2 2" xfId="8254" xr:uid="{00000000-0005-0000-0000-000045200000}"/>
    <cellStyle name="Normal 17 37 2 3" xfId="8255" xr:uid="{00000000-0005-0000-0000-000046200000}"/>
    <cellStyle name="Normal 17 37 3" xfId="8256" xr:uid="{00000000-0005-0000-0000-000047200000}"/>
    <cellStyle name="Normal 17 37 3 2" xfId="8257" xr:uid="{00000000-0005-0000-0000-000048200000}"/>
    <cellStyle name="Normal 17 37 4" xfId="8258" xr:uid="{00000000-0005-0000-0000-000049200000}"/>
    <cellStyle name="Normal 17 38" xfId="8259" xr:uid="{00000000-0005-0000-0000-00004A200000}"/>
    <cellStyle name="Normal 17 38 2" xfId="8260" xr:uid="{00000000-0005-0000-0000-00004B200000}"/>
    <cellStyle name="Normal 17 38 2 2" xfId="8261" xr:uid="{00000000-0005-0000-0000-00004C200000}"/>
    <cellStyle name="Normal 17 38 2 3" xfId="8262" xr:uid="{00000000-0005-0000-0000-00004D200000}"/>
    <cellStyle name="Normal 17 38 3" xfId="8263" xr:uid="{00000000-0005-0000-0000-00004E200000}"/>
    <cellStyle name="Normal 17 38 3 2" xfId="8264" xr:uid="{00000000-0005-0000-0000-00004F200000}"/>
    <cellStyle name="Normal 17 38 4" xfId="8265" xr:uid="{00000000-0005-0000-0000-000050200000}"/>
    <cellStyle name="Normal 17 39" xfId="8266" xr:uid="{00000000-0005-0000-0000-000051200000}"/>
    <cellStyle name="Normal 17 39 2" xfId="8267" xr:uid="{00000000-0005-0000-0000-000052200000}"/>
    <cellStyle name="Normal 17 39 2 2" xfId="8268" xr:uid="{00000000-0005-0000-0000-000053200000}"/>
    <cellStyle name="Normal 17 39 2 3" xfId="8269" xr:uid="{00000000-0005-0000-0000-000054200000}"/>
    <cellStyle name="Normal 17 39 3" xfId="8270" xr:uid="{00000000-0005-0000-0000-000055200000}"/>
    <cellStyle name="Normal 17 39 3 2" xfId="8271" xr:uid="{00000000-0005-0000-0000-000056200000}"/>
    <cellStyle name="Normal 17 39 4" xfId="8272" xr:uid="{00000000-0005-0000-0000-000057200000}"/>
    <cellStyle name="Normal 17 4" xfId="8273" xr:uid="{00000000-0005-0000-0000-000058200000}"/>
    <cellStyle name="Normal 17 4 2" xfId="8274" xr:uid="{00000000-0005-0000-0000-000059200000}"/>
    <cellStyle name="Normal 17 4 2 2" xfId="8275" xr:uid="{00000000-0005-0000-0000-00005A200000}"/>
    <cellStyle name="Normal 17 4 2 2 2" xfId="8276" xr:uid="{00000000-0005-0000-0000-00005B200000}"/>
    <cellStyle name="Normal 17 4 2 3" xfId="8277" xr:uid="{00000000-0005-0000-0000-00005C200000}"/>
    <cellStyle name="Normal 17 4 3" xfId="8278" xr:uid="{00000000-0005-0000-0000-00005D200000}"/>
    <cellStyle name="Normal 17 4 3 2" xfId="8279" xr:uid="{00000000-0005-0000-0000-00005E200000}"/>
    <cellStyle name="Normal 17 4 4" xfId="8280" xr:uid="{00000000-0005-0000-0000-00005F200000}"/>
    <cellStyle name="Normal 17 4 5" xfId="8281" xr:uid="{00000000-0005-0000-0000-000060200000}"/>
    <cellStyle name="Normal 17 4 6" xfId="8282" xr:uid="{00000000-0005-0000-0000-000061200000}"/>
    <cellStyle name="Normal 17 40" xfId="8283" xr:uid="{00000000-0005-0000-0000-000062200000}"/>
    <cellStyle name="Normal 17 40 2" xfId="8284" xr:uid="{00000000-0005-0000-0000-000063200000}"/>
    <cellStyle name="Normal 17 40 2 2" xfId="8285" xr:uid="{00000000-0005-0000-0000-000064200000}"/>
    <cellStyle name="Normal 17 40 2 3" xfId="8286" xr:uid="{00000000-0005-0000-0000-000065200000}"/>
    <cellStyle name="Normal 17 40 3" xfId="8287" xr:uid="{00000000-0005-0000-0000-000066200000}"/>
    <cellStyle name="Normal 17 40 3 2" xfId="8288" xr:uid="{00000000-0005-0000-0000-000067200000}"/>
    <cellStyle name="Normal 17 40 4" xfId="8289" xr:uid="{00000000-0005-0000-0000-000068200000}"/>
    <cellStyle name="Normal 17 41" xfId="8290" xr:uid="{00000000-0005-0000-0000-000069200000}"/>
    <cellStyle name="Normal 17 41 2" xfId="8291" xr:uid="{00000000-0005-0000-0000-00006A200000}"/>
    <cellStyle name="Normal 17 41 3" xfId="8292" xr:uid="{00000000-0005-0000-0000-00006B200000}"/>
    <cellStyle name="Normal 17 42" xfId="8293" xr:uid="{00000000-0005-0000-0000-00006C200000}"/>
    <cellStyle name="Normal 17 42 2" xfId="8294" xr:uid="{00000000-0005-0000-0000-00006D200000}"/>
    <cellStyle name="Normal 17 43" xfId="8295" xr:uid="{00000000-0005-0000-0000-00006E200000}"/>
    <cellStyle name="Normal 17 44" xfId="8296" xr:uid="{00000000-0005-0000-0000-00006F200000}"/>
    <cellStyle name="Normal 17 5" xfId="8297" xr:uid="{00000000-0005-0000-0000-000070200000}"/>
    <cellStyle name="Normal 17 5 2" xfId="8298" xr:uid="{00000000-0005-0000-0000-000071200000}"/>
    <cellStyle name="Normal 17 5 2 2" xfId="8299" xr:uid="{00000000-0005-0000-0000-000072200000}"/>
    <cellStyle name="Normal 17 5 2 2 2" xfId="8300" xr:uid="{00000000-0005-0000-0000-000073200000}"/>
    <cellStyle name="Normal 17 5 2 3" xfId="8301" xr:uid="{00000000-0005-0000-0000-000074200000}"/>
    <cellStyle name="Normal 17 5 3" xfId="8302" xr:uid="{00000000-0005-0000-0000-000075200000}"/>
    <cellStyle name="Normal 17 5 3 2" xfId="8303" xr:uid="{00000000-0005-0000-0000-000076200000}"/>
    <cellStyle name="Normal 17 5 4" xfId="8304" xr:uid="{00000000-0005-0000-0000-000077200000}"/>
    <cellStyle name="Normal 17 5 5" xfId="8305" xr:uid="{00000000-0005-0000-0000-000078200000}"/>
    <cellStyle name="Normal 17 5 6" xfId="8306" xr:uid="{00000000-0005-0000-0000-000079200000}"/>
    <cellStyle name="Normal 17 6" xfId="8307" xr:uid="{00000000-0005-0000-0000-00007A200000}"/>
    <cellStyle name="Normal 17 6 2" xfId="8308" xr:uid="{00000000-0005-0000-0000-00007B200000}"/>
    <cellStyle name="Normal 17 6 2 2" xfId="8309" xr:uid="{00000000-0005-0000-0000-00007C200000}"/>
    <cellStyle name="Normal 17 6 2 2 2" xfId="8310" xr:uid="{00000000-0005-0000-0000-00007D200000}"/>
    <cellStyle name="Normal 17 6 2 3" xfId="8311" xr:uid="{00000000-0005-0000-0000-00007E200000}"/>
    <cellStyle name="Normal 17 6 3" xfId="8312" xr:uid="{00000000-0005-0000-0000-00007F200000}"/>
    <cellStyle name="Normal 17 6 3 2" xfId="8313" xr:uid="{00000000-0005-0000-0000-000080200000}"/>
    <cellStyle name="Normal 17 6 4" xfId="8314" xr:uid="{00000000-0005-0000-0000-000081200000}"/>
    <cellStyle name="Normal 17 6 5" xfId="8315" xr:uid="{00000000-0005-0000-0000-000082200000}"/>
    <cellStyle name="Normal 17 7" xfId="8316" xr:uid="{00000000-0005-0000-0000-000083200000}"/>
    <cellStyle name="Normal 17 7 2" xfId="8317" xr:uid="{00000000-0005-0000-0000-000084200000}"/>
    <cellStyle name="Normal 17 7 2 2" xfId="8318" xr:uid="{00000000-0005-0000-0000-000085200000}"/>
    <cellStyle name="Normal 17 7 2 2 2" xfId="8319" xr:uid="{00000000-0005-0000-0000-000086200000}"/>
    <cellStyle name="Normal 17 7 2 3" xfId="8320" xr:uid="{00000000-0005-0000-0000-000087200000}"/>
    <cellStyle name="Normal 17 7 3" xfId="8321" xr:uid="{00000000-0005-0000-0000-000088200000}"/>
    <cellStyle name="Normal 17 7 3 2" xfId="8322" xr:uid="{00000000-0005-0000-0000-000089200000}"/>
    <cellStyle name="Normal 17 7 4" xfId="8323" xr:uid="{00000000-0005-0000-0000-00008A200000}"/>
    <cellStyle name="Normal 17 7 5" xfId="8324" xr:uid="{00000000-0005-0000-0000-00008B200000}"/>
    <cellStyle name="Normal 17 8" xfId="8325" xr:uid="{00000000-0005-0000-0000-00008C200000}"/>
    <cellStyle name="Normal 17 8 2" xfId="8326" xr:uid="{00000000-0005-0000-0000-00008D200000}"/>
    <cellStyle name="Normal 17 8 2 2" xfId="8327" xr:uid="{00000000-0005-0000-0000-00008E200000}"/>
    <cellStyle name="Normal 17 8 2 2 2" xfId="8328" xr:uid="{00000000-0005-0000-0000-00008F200000}"/>
    <cellStyle name="Normal 17 8 2 3" xfId="8329" xr:uid="{00000000-0005-0000-0000-000090200000}"/>
    <cellStyle name="Normal 17 8 3" xfId="8330" xr:uid="{00000000-0005-0000-0000-000091200000}"/>
    <cellStyle name="Normal 17 8 3 2" xfId="8331" xr:uid="{00000000-0005-0000-0000-000092200000}"/>
    <cellStyle name="Normal 17 8 4" xfId="8332" xr:uid="{00000000-0005-0000-0000-000093200000}"/>
    <cellStyle name="Normal 17 8 5" xfId="8333" xr:uid="{00000000-0005-0000-0000-000094200000}"/>
    <cellStyle name="Normal 17 9" xfId="8334" xr:uid="{00000000-0005-0000-0000-000095200000}"/>
    <cellStyle name="Normal 17 9 2" xfId="8335" xr:uid="{00000000-0005-0000-0000-000096200000}"/>
    <cellStyle name="Normal 17 9 2 2" xfId="8336" xr:uid="{00000000-0005-0000-0000-000097200000}"/>
    <cellStyle name="Normal 17 9 2 2 2" xfId="8337" xr:uid="{00000000-0005-0000-0000-000098200000}"/>
    <cellStyle name="Normal 17 9 2 3" xfId="8338" xr:uid="{00000000-0005-0000-0000-000099200000}"/>
    <cellStyle name="Normal 17 9 3" xfId="8339" xr:uid="{00000000-0005-0000-0000-00009A200000}"/>
    <cellStyle name="Normal 17 9 3 2" xfId="8340" xr:uid="{00000000-0005-0000-0000-00009B200000}"/>
    <cellStyle name="Normal 17 9 4" xfId="8341" xr:uid="{00000000-0005-0000-0000-00009C200000}"/>
    <cellStyle name="Normal 17 9 5" xfId="8342" xr:uid="{00000000-0005-0000-0000-00009D200000}"/>
    <cellStyle name="Normal 17_3097_OM cost model template_100810" xfId="8343" xr:uid="{00000000-0005-0000-0000-00009E200000}"/>
    <cellStyle name="Normal 18" xfId="8344" xr:uid="{00000000-0005-0000-0000-00009F200000}"/>
    <cellStyle name="Normal 18 10" xfId="8345" xr:uid="{00000000-0005-0000-0000-0000A0200000}"/>
    <cellStyle name="Normal 18 10 2" xfId="8346" xr:uid="{00000000-0005-0000-0000-0000A1200000}"/>
    <cellStyle name="Normal 18 10 2 2" xfId="8347" xr:uid="{00000000-0005-0000-0000-0000A2200000}"/>
    <cellStyle name="Normal 18 10 2 3" xfId="8348" xr:uid="{00000000-0005-0000-0000-0000A3200000}"/>
    <cellStyle name="Normal 18 10 3" xfId="8349" xr:uid="{00000000-0005-0000-0000-0000A4200000}"/>
    <cellStyle name="Normal 18 10 3 2" xfId="8350" xr:uid="{00000000-0005-0000-0000-0000A5200000}"/>
    <cellStyle name="Normal 18 10 4" xfId="8351" xr:uid="{00000000-0005-0000-0000-0000A6200000}"/>
    <cellStyle name="Normal 18 11" xfId="8352" xr:uid="{00000000-0005-0000-0000-0000A7200000}"/>
    <cellStyle name="Normal 18 11 2" xfId="8353" xr:uid="{00000000-0005-0000-0000-0000A8200000}"/>
    <cellStyle name="Normal 18 11 2 2" xfId="8354" xr:uid="{00000000-0005-0000-0000-0000A9200000}"/>
    <cellStyle name="Normal 18 11 2 3" xfId="8355" xr:uid="{00000000-0005-0000-0000-0000AA200000}"/>
    <cellStyle name="Normal 18 11 3" xfId="8356" xr:uid="{00000000-0005-0000-0000-0000AB200000}"/>
    <cellStyle name="Normal 18 11 3 2" xfId="8357" xr:uid="{00000000-0005-0000-0000-0000AC200000}"/>
    <cellStyle name="Normal 18 11 4" xfId="8358" xr:uid="{00000000-0005-0000-0000-0000AD200000}"/>
    <cellStyle name="Normal 18 12" xfId="8359" xr:uid="{00000000-0005-0000-0000-0000AE200000}"/>
    <cellStyle name="Normal 18 12 2" xfId="8360" xr:uid="{00000000-0005-0000-0000-0000AF200000}"/>
    <cellStyle name="Normal 18 12 2 2" xfId="8361" xr:uid="{00000000-0005-0000-0000-0000B0200000}"/>
    <cellStyle name="Normal 18 12 2 3" xfId="8362" xr:uid="{00000000-0005-0000-0000-0000B1200000}"/>
    <cellStyle name="Normal 18 12 3" xfId="8363" xr:uid="{00000000-0005-0000-0000-0000B2200000}"/>
    <cellStyle name="Normal 18 12 3 2" xfId="8364" xr:uid="{00000000-0005-0000-0000-0000B3200000}"/>
    <cellStyle name="Normal 18 12 4" xfId="8365" xr:uid="{00000000-0005-0000-0000-0000B4200000}"/>
    <cellStyle name="Normal 18 13" xfId="8366" xr:uid="{00000000-0005-0000-0000-0000B5200000}"/>
    <cellStyle name="Normal 18 13 2" xfId="8367" xr:uid="{00000000-0005-0000-0000-0000B6200000}"/>
    <cellStyle name="Normal 18 13 2 2" xfId="8368" xr:uid="{00000000-0005-0000-0000-0000B7200000}"/>
    <cellStyle name="Normal 18 13 2 3" xfId="8369" xr:uid="{00000000-0005-0000-0000-0000B8200000}"/>
    <cellStyle name="Normal 18 13 3" xfId="8370" xr:uid="{00000000-0005-0000-0000-0000B9200000}"/>
    <cellStyle name="Normal 18 13 3 2" xfId="8371" xr:uid="{00000000-0005-0000-0000-0000BA200000}"/>
    <cellStyle name="Normal 18 13 4" xfId="8372" xr:uid="{00000000-0005-0000-0000-0000BB200000}"/>
    <cellStyle name="Normal 18 14" xfId="8373" xr:uid="{00000000-0005-0000-0000-0000BC200000}"/>
    <cellStyle name="Normal 18 14 2" xfId="8374" xr:uid="{00000000-0005-0000-0000-0000BD200000}"/>
    <cellStyle name="Normal 18 14 2 2" xfId="8375" xr:uid="{00000000-0005-0000-0000-0000BE200000}"/>
    <cellStyle name="Normal 18 14 2 3" xfId="8376" xr:uid="{00000000-0005-0000-0000-0000BF200000}"/>
    <cellStyle name="Normal 18 14 3" xfId="8377" xr:uid="{00000000-0005-0000-0000-0000C0200000}"/>
    <cellStyle name="Normal 18 14 3 2" xfId="8378" xr:uid="{00000000-0005-0000-0000-0000C1200000}"/>
    <cellStyle name="Normal 18 14 4" xfId="8379" xr:uid="{00000000-0005-0000-0000-0000C2200000}"/>
    <cellStyle name="Normal 18 15" xfId="8380" xr:uid="{00000000-0005-0000-0000-0000C3200000}"/>
    <cellStyle name="Normal 18 15 2" xfId="8381" xr:uid="{00000000-0005-0000-0000-0000C4200000}"/>
    <cellStyle name="Normal 18 15 2 2" xfId="8382" xr:uid="{00000000-0005-0000-0000-0000C5200000}"/>
    <cellStyle name="Normal 18 15 2 3" xfId="8383" xr:uid="{00000000-0005-0000-0000-0000C6200000}"/>
    <cellStyle name="Normal 18 15 3" xfId="8384" xr:uid="{00000000-0005-0000-0000-0000C7200000}"/>
    <cellStyle name="Normal 18 15 3 2" xfId="8385" xr:uid="{00000000-0005-0000-0000-0000C8200000}"/>
    <cellStyle name="Normal 18 15 4" xfId="8386" xr:uid="{00000000-0005-0000-0000-0000C9200000}"/>
    <cellStyle name="Normal 18 16" xfId="8387" xr:uid="{00000000-0005-0000-0000-0000CA200000}"/>
    <cellStyle name="Normal 18 16 2" xfId="8388" xr:uid="{00000000-0005-0000-0000-0000CB200000}"/>
    <cellStyle name="Normal 18 16 2 2" xfId="8389" xr:uid="{00000000-0005-0000-0000-0000CC200000}"/>
    <cellStyle name="Normal 18 16 2 3" xfId="8390" xr:uid="{00000000-0005-0000-0000-0000CD200000}"/>
    <cellStyle name="Normal 18 16 3" xfId="8391" xr:uid="{00000000-0005-0000-0000-0000CE200000}"/>
    <cellStyle name="Normal 18 16 3 2" xfId="8392" xr:uid="{00000000-0005-0000-0000-0000CF200000}"/>
    <cellStyle name="Normal 18 16 4" xfId="8393" xr:uid="{00000000-0005-0000-0000-0000D0200000}"/>
    <cellStyle name="Normal 18 17" xfId="8394" xr:uid="{00000000-0005-0000-0000-0000D1200000}"/>
    <cellStyle name="Normal 18 17 2" xfId="8395" xr:uid="{00000000-0005-0000-0000-0000D2200000}"/>
    <cellStyle name="Normal 18 17 2 2" xfId="8396" xr:uid="{00000000-0005-0000-0000-0000D3200000}"/>
    <cellStyle name="Normal 18 17 2 3" xfId="8397" xr:uid="{00000000-0005-0000-0000-0000D4200000}"/>
    <cellStyle name="Normal 18 17 3" xfId="8398" xr:uid="{00000000-0005-0000-0000-0000D5200000}"/>
    <cellStyle name="Normal 18 17 3 2" xfId="8399" xr:uid="{00000000-0005-0000-0000-0000D6200000}"/>
    <cellStyle name="Normal 18 17 4" xfId="8400" xr:uid="{00000000-0005-0000-0000-0000D7200000}"/>
    <cellStyle name="Normal 18 18" xfId="8401" xr:uid="{00000000-0005-0000-0000-0000D8200000}"/>
    <cellStyle name="Normal 18 18 2" xfId="8402" xr:uid="{00000000-0005-0000-0000-0000D9200000}"/>
    <cellStyle name="Normal 18 18 2 2" xfId="8403" xr:uid="{00000000-0005-0000-0000-0000DA200000}"/>
    <cellStyle name="Normal 18 18 2 3" xfId="8404" xr:uid="{00000000-0005-0000-0000-0000DB200000}"/>
    <cellStyle name="Normal 18 18 3" xfId="8405" xr:uid="{00000000-0005-0000-0000-0000DC200000}"/>
    <cellStyle name="Normal 18 18 3 2" xfId="8406" xr:uid="{00000000-0005-0000-0000-0000DD200000}"/>
    <cellStyle name="Normal 18 18 4" xfId="8407" xr:uid="{00000000-0005-0000-0000-0000DE200000}"/>
    <cellStyle name="Normal 18 19" xfId="8408" xr:uid="{00000000-0005-0000-0000-0000DF200000}"/>
    <cellStyle name="Normal 18 19 2" xfId="8409" xr:uid="{00000000-0005-0000-0000-0000E0200000}"/>
    <cellStyle name="Normal 18 19 2 2" xfId="8410" xr:uid="{00000000-0005-0000-0000-0000E1200000}"/>
    <cellStyle name="Normal 18 19 2 3" xfId="8411" xr:uid="{00000000-0005-0000-0000-0000E2200000}"/>
    <cellStyle name="Normal 18 19 3" xfId="8412" xr:uid="{00000000-0005-0000-0000-0000E3200000}"/>
    <cellStyle name="Normal 18 19 3 2" xfId="8413" xr:uid="{00000000-0005-0000-0000-0000E4200000}"/>
    <cellStyle name="Normal 18 19 4" xfId="8414" xr:uid="{00000000-0005-0000-0000-0000E5200000}"/>
    <cellStyle name="Normal 18 2" xfId="8415" xr:uid="{00000000-0005-0000-0000-0000E6200000}"/>
    <cellStyle name="Normal 18 2 2" xfId="8416" xr:uid="{00000000-0005-0000-0000-0000E7200000}"/>
    <cellStyle name="Normal 18 2 2 2" xfId="8417" xr:uid="{00000000-0005-0000-0000-0000E8200000}"/>
    <cellStyle name="Normal 18 2 2 3" xfId="8418" xr:uid="{00000000-0005-0000-0000-0000E9200000}"/>
    <cellStyle name="Normal 18 2 3" xfId="8419" xr:uid="{00000000-0005-0000-0000-0000EA200000}"/>
    <cellStyle name="Normal 18 2 3 2" xfId="8420" xr:uid="{00000000-0005-0000-0000-0000EB200000}"/>
    <cellStyle name="Normal 18 2 4" xfId="8421" xr:uid="{00000000-0005-0000-0000-0000EC200000}"/>
    <cellStyle name="Normal 18 2 5" xfId="8422" xr:uid="{00000000-0005-0000-0000-0000ED200000}"/>
    <cellStyle name="Normal 18 2 6" xfId="8423" xr:uid="{00000000-0005-0000-0000-0000EE200000}"/>
    <cellStyle name="Normal 18 20" xfId="8424" xr:uid="{00000000-0005-0000-0000-0000EF200000}"/>
    <cellStyle name="Normal 18 20 2" xfId="8425" xr:uid="{00000000-0005-0000-0000-0000F0200000}"/>
    <cellStyle name="Normal 18 20 2 2" xfId="8426" xr:uid="{00000000-0005-0000-0000-0000F1200000}"/>
    <cellStyle name="Normal 18 20 2 3" xfId="8427" xr:uid="{00000000-0005-0000-0000-0000F2200000}"/>
    <cellStyle name="Normal 18 20 3" xfId="8428" xr:uid="{00000000-0005-0000-0000-0000F3200000}"/>
    <cellStyle name="Normal 18 20 3 2" xfId="8429" xr:uid="{00000000-0005-0000-0000-0000F4200000}"/>
    <cellStyle name="Normal 18 20 4" xfId="8430" xr:uid="{00000000-0005-0000-0000-0000F5200000}"/>
    <cellStyle name="Normal 18 21" xfId="8431" xr:uid="{00000000-0005-0000-0000-0000F6200000}"/>
    <cellStyle name="Normal 18 21 2" xfId="8432" xr:uid="{00000000-0005-0000-0000-0000F7200000}"/>
    <cellStyle name="Normal 18 21 2 2" xfId="8433" xr:uid="{00000000-0005-0000-0000-0000F8200000}"/>
    <cellStyle name="Normal 18 21 2 3" xfId="8434" xr:uid="{00000000-0005-0000-0000-0000F9200000}"/>
    <cellStyle name="Normal 18 21 3" xfId="8435" xr:uid="{00000000-0005-0000-0000-0000FA200000}"/>
    <cellStyle name="Normal 18 21 3 2" xfId="8436" xr:uid="{00000000-0005-0000-0000-0000FB200000}"/>
    <cellStyle name="Normal 18 21 4" xfId="8437" xr:uid="{00000000-0005-0000-0000-0000FC200000}"/>
    <cellStyle name="Normal 18 22" xfId="8438" xr:uid="{00000000-0005-0000-0000-0000FD200000}"/>
    <cellStyle name="Normal 18 22 2" xfId="8439" xr:uid="{00000000-0005-0000-0000-0000FE200000}"/>
    <cellStyle name="Normal 18 22 2 2" xfId="8440" xr:uid="{00000000-0005-0000-0000-0000FF200000}"/>
    <cellStyle name="Normal 18 22 2 3" xfId="8441" xr:uid="{00000000-0005-0000-0000-000000210000}"/>
    <cellStyle name="Normal 18 22 3" xfId="8442" xr:uid="{00000000-0005-0000-0000-000001210000}"/>
    <cellStyle name="Normal 18 22 3 2" xfId="8443" xr:uid="{00000000-0005-0000-0000-000002210000}"/>
    <cellStyle name="Normal 18 22 4" xfId="8444" xr:uid="{00000000-0005-0000-0000-000003210000}"/>
    <cellStyle name="Normal 18 23" xfId="8445" xr:uid="{00000000-0005-0000-0000-000004210000}"/>
    <cellStyle name="Normal 18 23 2" xfId="8446" xr:uid="{00000000-0005-0000-0000-000005210000}"/>
    <cellStyle name="Normal 18 23 2 2" xfId="8447" xr:uid="{00000000-0005-0000-0000-000006210000}"/>
    <cellStyle name="Normal 18 23 2 3" xfId="8448" xr:uid="{00000000-0005-0000-0000-000007210000}"/>
    <cellStyle name="Normal 18 23 3" xfId="8449" xr:uid="{00000000-0005-0000-0000-000008210000}"/>
    <cellStyle name="Normal 18 23 3 2" xfId="8450" xr:uid="{00000000-0005-0000-0000-000009210000}"/>
    <cellStyle name="Normal 18 23 4" xfId="8451" xr:uid="{00000000-0005-0000-0000-00000A210000}"/>
    <cellStyle name="Normal 18 24" xfId="8452" xr:uid="{00000000-0005-0000-0000-00000B210000}"/>
    <cellStyle name="Normal 18 24 2" xfId="8453" xr:uid="{00000000-0005-0000-0000-00000C210000}"/>
    <cellStyle name="Normal 18 24 2 2" xfId="8454" xr:uid="{00000000-0005-0000-0000-00000D210000}"/>
    <cellStyle name="Normal 18 24 2 3" xfId="8455" xr:uid="{00000000-0005-0000-0000-00000E210000}"/>
    <cellStyle name="Normal 18 24 3" xfId="8456" xr:uid="{00000000-0005-0000-0000-00000F210000}"/>
    <cellStyle name="Normal 18 24 3 2" xfId="8457" xr:uid="{00000000-0005-0000-0000-000010210000}"/>
    <cellStyle name="Normal 18 24 4" xfId="8458" xr:uid="{00000000-0005-0000-0000-000011210000}"/>
    <cellStyle name="Normal 18 25" xfId="8459" xr:uid="{00000000-0005-0000-0000-000012210000}"/>
    <cellStyle name="Normal 18 25 2" xfId="8460" xr:uid="{00000000-0005-0000-0000-000013210000}"/>
    <cellStyle name="Normal 18 25 2 2" xfId="8461" xr:uid="{00000000-0005-0000-0000-000014210000}"/>
    <cellStyle name="Normal 18 25 2 3" xfId="8462" xr:uid="{00000000-0005-0000-0000-000015210000}"/>
    <cellStyle name="Normal 18 25 3" xfId="8463" xr:uid="{00000000-0005-0000-0000-000016210000}"/>
    <cellStyle name="Normal 18 25 3 2" xfId="8464" xr:uid="{00000000-0005-0000-0000-000017210000}"/>
    <cellStyle name="Normal 18 25 4" xfId="8465" xr:uid="{00000000-0005-0000-0000-000018210000}"/>
    <cellStyle name="Normal 18 26" xfId="8466" xr:uid="{00000000-0005-0000-0000-000019210000}"/>
    <cellStyle name="Normal 18 26 2" xfId="8467" xr:uid="{00000000-0005-0000-0000-00001A210000}"/>
    <cellStyle name="Normal 18 26 2 2" xfId="8468" xr:uid="{00000000-0005-0000-0000-00001B210000}"/>
    <cellStyle name="Normal 18 26 2 3" xfId="8469" xr:uid="{00000000-0005-0000-0000-00001C210000}"/>
    <cellStyle name="Normal 18 26 3" xfId="8470" xr:uid="{00000000-0005-0000-0000-00001D210000}"/>
    <cellStyle name="Normal 18 26 3 2" xfId="8471" xr:uid="{00000000-0005-0000-0000-00001E210000}"/>
    <cellStyle name="Normal 18 26 4" xfId="8472" xr:uid="{00000000-0005-0000-0000-00001F210000}"/>
    <cellStyle name="Normal 18 27" xfId="8473" xr:uid="{00000000-0005-0000-0000-000020210000}"/>
    <cellStyle name="Normal 18 27 2" xfId="8474" xr:uid="{00000000-0005-0000-0000-000021210000}"/>
    <cellStyle name="Normal 18 27 2 2" xfId="8475" xr:uid="{00000000-0005-0000-0000-000022210000}"/>
    <cellStyle name="Normal 18 27 2 3" xfId="8476" xr:uid="{00000000-0005-0000-0000-000023210000}"/>
    <cellStyle name="Normal 18 27 3" xfId="8477" xr:uid="{00000000-0005-0000-0000-000024210000}"/>
    <cellStyle name="Normal 18 27 3 2" xfId="8478" xr:uid="{00000000-0005-0000-0000-000025210000}"/>
    <cellStyle name="Normal 18 27 4" xfId="8479" xr:uid="{00000000-0005-0000-0000-000026210000}"/>
    <cellStyle name="Normal 18 28" xfId="8480" xr:uid="{00000000-0005-0000-0000-000027210000}"/>
    <cellStyle name="Normal 18 28 2" xfId="8481" xr:uid="{00000000-0005-0000-0000-000028210000}"/>
    <cellStyle name="Normal 18 28 2 2" xfId="8482" xr:uid="{00000000-0005-0000-0000-000029210000}"/>
    <cellStyle name="Normal 18 28 2 3" xfId="8483" xr:uid="{00000000-0005-0000-0000-00002A210000}"/>
    <cellStyle name="Normal 18 28 3" xfId="8484" xr:uid="{00000000-0005-0000-0000-00002B210000}"/>
    <cellStyle name="Normal 18 28 3 2" xfId="8485" xr:uid="{00000000-0005-0000-0000-00002C210000}"/>
    <cellStyle name="Normal 18 28 4" xfId="8486" xr:uid="{00000000-0005-0000-0000-00002D210000}"/>
    <cellStyle name="Normal 18 29" xfId="8487" xr:uid="{00000000-0005-0000-0000-00002E210000}"/>
    <cellStyle name="Normal 18 29 2" xfId="8488" xr:uid="{00000000-0005-0000-0000-00002F210000}"/>
    <cellStyle name="Normal 18 29 2 2" xfId="8489" xr:uid="{00000000-0005-0000-0000-000030210000}"/>
    <cellStyle name="Normal 18 29 2 3" xfId="8490" xr:uid="{00000000-0005-0000-0000-000031210000}"/>
    <cellStyle name="Normal 18 29 3" xfId="8491" xr:uid="{00000000-0005-0000-0000-000032210000}"/>
    <cellStyle name="Normal 18 29 3 2" xfId="8492" xr:uid="{00000000-0005-0000-0000-000033210000}"/>
    <cellStyle name="Normal 18 29 4" xfId="8493" xr:uid="{00000000-0005-0000-0000-000034210000}"/>
    <cellStyle name="Normal 18 3" xfId="8494" xr:uid="{00000000-0005-0000-0000-000035210000}"/>
    <cellStyle name="Normal 18 3 2" xfId="8495" xr:uid="{00000000-0005-0000-0000-000036210000}"/>
    <cellStyle name="Normal 18 3 2 2" xfId="8496" xr:uid="{00000000-0005-0000-0000-000037210000}"/>
    <cellStyle name="Normal 18 3 2 3" xfId="8497" xr:uid="{00000000-0005-0000-0000-000038210000}"/>
    <cellStyle name="Normal 18 3 3" xfId="8498" xr:uid="{00000000-0005-0000-0000-000039210000}"/>
    <cellStyle name="Normal 18 3 3 2" xfId="8499" xr:uid="{00000000-0005-0000-0000-00003A210000}"/>
    <cellStyle name="Normal 18 3 4" xfId="8500" xr:uid="{00000000-0005-0000-0000-00003B210000}"/>
    <cellStyle name="Normal 18 3 5" xfId="8501" xr:uid="{00000000-0005-0000-0000-00003C210000}"/>
    <cellStyle name="Normal 18 3 6" xfId="8502" xr:uid="{00000000-0005-0000-0000-00003D210000}"/>
    <cellStyle name="Normal 18 30" xfId="8503" xr:uid="{00000000-0005-0000-0000-00003E210000}"/>
    <cellStyle name="Normal 18 30 2" xfId="8504" xr:uid="{00000000-0005-0000-0000-00003F210000}"/>
    <cellStyle name="Normal 18 30 2 2" xfId="8505" xr:uid="{00000000-0005-0000-0000-000040210000}"/>
    <cellStyle name="Normal 18 30 2 3" xfId="8506" xr:uid="{00000000-0005-0000-0000-000041210000}"/>
    <cellStyle name="Normal 18 30 3" xfId="8507" xr:uid="{00000000-0005-0000-0000-000042210000}"/>
    <cellStyle name="Normal 18 30 3 2" xfId="8508" xr:uid="{00000000-0005-0000-0000-000043210000}"/>
    <cellStyle name="Normal 18 30 4" xfId="8509" xr:uid="{00000000-0005-0000-0000-000044210000}"/>
    <cellStyle name="Normal 18 31" xfId="8510" xr:uid="{00000000-0005-0000-0000-000045210000}"/>
    <cellStyle name="Normal 18 31 2" xfId="8511" xr:uid="{00000000-0005-0000-0000-000046210000}"/>
    <cellStyle name="Normal 18 31 2 2" xfId="8512" xr:uid="{00000000-0005-0000-0000-000047210000}"/>
    <cellStyle name="Normal 18 31 2 3" xfId="8513" xr:uid="{00000000-0005-0000-0000-000048210000}"/>
    <cellStyle name="Normal 18 31 3" xfId="8514" xr:uid="{00000000-0005-0000-0000-000049210000}"/>
    <cellStyle name="Normal 18 31 3 2" xfId="8515" xr:uid="{00000000-0005-0000-0000-00004A210000}"/>
    <cellStyle name="Normal 18 31 4" xfId="8516" xr:uid="{00000000-0005-0000-0000-00004B210000}"/>
    <cellStyle name="Normal 18 32" xfId="8517" xr:uid="{00000000-0005-0000-0000-00004C210000}"/>
    <cellStyle name="Normal 18 32 2" xfId="8518" xr:uid="{00000000-0005-0000-0000-00004D210000}"/>
    <cellStyle name="Normal 18 32 2 2" xfId="8519" xr:uid="{00000000-0005-0000-0000-00004E210000}"/>
    <cellStyle name="Normal 18 32 2 3" xfId="8520" xr:uid="{00000000-0005-0000-0000-00004F210000}"/>
    <cellStyle name="Normal 18 32 3" xfId="8521" xr:uid="{00000000-0005-0000-0000-000050210000}"/>
    <cellStyle name="Normal 18 32 3 2" xfId="8522" xr:uid="{00000000-0005-0000-0000-000051210000}"/>
    <cellStyle name="Normal 18 32 4" xfId="8523" xr:uid="{00000000-0005-0000-0000-000052210000}"/>
    <cellStyle name="Normal 18 33" xfId="8524" xr:uid="{00000000-0005-0000-0000-000053210000}"/>
    <cellStyle name="Normal 18 33 2" xfId="8525" xr:uid="{00000000-0005-0000-0000-000054210000}"/>
    <cellStyle name="Normal 18 33 2 2" xfId="8526" xr:uid="{00000000-0005-0000-0000-000055210000}"/>
    <cellStyle name="Normal 18 33 2 3" xfId="8527" xr:uid="{00000000-0005-0000-0000-000056210000}"/>
    <cellStyle name="Normal 18 33 3" xfId="8528" xr:uid="{00000000-0005-0000-0000-000057210000}"/>
    <cellStyle name="Normal 18 33 3 2" xfId="8529" xr:uid="{00000000-0005-0000-0000-000058210000}"/>
    <cellStyle name="Normal 18 33 4" xfId="8530" xr:uid="{00000000-0005-0000-0000-000059210000}"/>
    <cellStyle name="Normal 18 34" xfId="8531" xr:uid="{00000000-0005-0000-0000-00005A210000}"/>
    <cellStyle name="Normal 18 34 2" xfId="8532" xr:uid="{00000000-0005-0000-0000-00005B210000}"/>
    <cellStyle name="Normal 18 34 2 2" xfId="8533" xr:uid="{00000000-0005-0000-0000-00005C210000}"/>
    <cellStyle name="Normal 18 34 2 3" xfId="8534" xr:uid="{00000000-0005-0000-0000-00005D210000}"/>
    <cellStyle name="Normal 18 34 3" xfId="8535" xr:uid="{00000000-0005-0000-0000-00005E210000}"/>
    <cellStyle name="Normal 18 34 3 2" xfId="8536" xr:uid="{00000000-0005-0000-0000-00005F210000}"/>
    <cellStyle name="Normal 18 34 4" xfId="8537" xr:uid="{00000000-0005-0000-0000-000060210000}"/>
    <cellStyle name="Normal 18 35" xfId="8538" xr:uid="{00000000-0005-0000-0000-000061210000}"/>
    <cellStyle name="Normal 18 35 2" xfId="8539" xr:uid="{00000000-0005-0000-0000-000062210000}"/>
    <cellStyle name="Normal 18 35 2 2" xfId="8540" xr:uid="{00000000-0005-0000-0000-000063210000}"/>
    <cellStyle name="Normal 18 35 2 3" xfId="8541" xr:uid="{00000000-0005-0000-0000-000064210000}"/>
    <cellStyle name="Normal 18 35 3" xfId="8542" xr:uid="{00000000-0005-0000-0000-000065210000}"/>
    <cellStyle name="Normal 18 35 3 2" xfId="8543" xr:uid="{00000000-0005-0000-0000-000066210000}"/>
    <cellStyle name="Normal 18 35 4" xfId="8544" xr:uid="{00000000-0005-0000-0000-000067210000}"/>
    <cellStyle name="Normal 18 36" xfId="8545" xr:uid="{00000000-0005-0000-0000-000068210000}"/>
    <cellStyle name="Normal 18 36 2" xfId="8546" xr:uid="{00000000-0005-0000-0000-000069210000}"/>
    <cellStyle name="Normal 18 36 2 2" xfId="8547" xr:uid="{00000000-0005-0000-0000-00006A210000}"/>
    <cellStyle name="Normal 18 36 2 3" xfId="8548" xr:uid="{00000000-0005-0000-0000-00006B210000}"/>
    <cellStyle name="Normal 18 36 3" xfId="8549" xr:uid="{00000000-0005-0000-0000-00006C210000}"/>
    <cellStyle name="Normal 18 36 3 2" xfId="8550" xr:uid="{00000000-0005-0000-0000-00006D210000}"/>
    <cellStyle name="Normal 18 36 4" xfId="8551" xr:uid="{00000000-0005-0000-0000-00006E210000}"/>
    <cellStyle name="Normal 18 37" xfId="8552" xr:uid="{00000000-0005-0000-0000-00006F210000}"/>
    <cellStyle name="Normal 18 37 2" xfId="8553" xr:uid="{00000000-0005-0000-0000-000070210000}"/>
    <cellStyle name="Normal 18 37 2 2" xfId="8554" xr:uid="{00000000-0005-0000-0000-000071210000}"/>
    <cellStyle name="Normal 18 37 2 3" xfId="8555" xr:uid="{00000000-0005-0000-0000-000072210000}"/>
    <cellStyle name="Normal 18 37 3" xfId="8556" xr:uid="{00000000-0005-0000-0000-000073210000}"/>
    <cellStyle name="Normal 18 37 3 2" xfId="8557" xr:uid="{00000000-0005-0000-0000-000074210000}"/>
    <cellStyle name="Normal 18 37 4" xfId="8558" xr:uid="{00000000-0005-0000-0000-000075210000}"/>
    <cellStyle name="Normal 18 38" xfId="8559" xr:uid="{00000000-0005-0000-0000-000076210000}"/>
    <cellStyle name="Normal 18 38 2" xfId="8560" xr:uid="{00000000-0005-0000-0000-000077210000}"/>
    <cellStyle name="Normal 18 38 2 2" xfId="8561" xr:uid="{00000000-0005-0000-0000-000078210000}"/>
    <cellStyle name="Normal 18 38 2 3" xfId="8562" xr:uid="{00000000-0005-0000-0000-000079210000}"/>
    <cellStyle name="Normal 18 38 3" xfId="8563" xr:uid="{00000000-0005-0000-0000-00007A210000}"/>
    <cellStyle name="Normal 18 38 3 2" xfId="8564" xr:uid="{00000000-0005-0000-0000-00007B210000}"/>
    <cellStyle name="Normal 18 38 4" xfId="8565" xr:uid="{00000000-0005-0000-0000-00007C210000}"/>
    <cellStyle name="Normal 18 39" xfId="8566" xr:uid="{00000000-0005-0000-0000-00007D210000}"/>
    <cellStyle name="Normal 18 39 2" xfId="8567" xr:uid="{00000000-0005-0000-0000-00007E210000}"/>
    <cellStyle name="Normal 18 39 2 2" xfId="8568" xr:uid="{00000000-0005-0000-0000-00007F210000}"/>
    <cellStyle name="Normal 18 39 2 3" xfId="8569" xr:uid="{00000000-0005-0000-0000-000080210000}"/>
    <cellStyle name="Normal 18 39 3" xfId="8570" xr:uid="{00000000-0005-0000-0000-000081210000}"/>
    <cellStyle name="Normal 18 39 3 2" xfId="8571" xr:uid="{00000000-0005-0000-0000-000082210000}"/>
    <cellStyle name="Normal 18 39 4" xfId="8572" xr:uid="{00000000-0005-0000-0000-000083210000}"/>
    <cellStyle name="Normal 18 4" xfId="8573" xr:uid="{00000000-0005-0000-0000-000084210000}"/>
    <cellStyle name="Normal 18 4 2" xfId="8574" xr:uid="{00000000-0005-0000-0000-000085210000}"/>
    <cellStyle name="Normal 18 4 2 2" xfId="8575" xr:uid="{00000000-0005-0000-0000-000086210000}"/>
    <cellStyle name="Normal 18 4 2 3" xfId="8576" xr:uid="{00000000-0005-0000-0000-000087210000}"/>
    <cellStyle name="Normal 18 4 3" xfId="8577" xr:uid="{00000000-0005-0000-0000-000088210000}"/>
    <cellStyle name="Normal 18 4 3 2" xfId="8578" xr:uid="{00000000-0005-0000-0000-000089210000}"/>
    <cellStyle name="Normal 18 4 4" xfId="8579" xr:uid="{00000000-0005-0000-0000-00008A210000}"/>
    <cellStyle name="Normal 18 4 5" xfId="8580" xr:uid="{00000000-0005-0000-0000-00008B210000}"/>
    <cellStyle name="Normal 18 40" xfId="8581" xr:uid="{00000000-0005-0000-0000-00008C210000}"/>
    <cellStyle name="Normal 18 40 2" xfId="8582" xr:uid="{00000000-0005-0000-0000-00008D210000}"/>
    <cellStyle name="Normal 18 40 2 2" xfId="8583" xr:uid="{00000000-0005-0000-0000-00008E210000}"/>
    <cellStyle name="Normal 18 40 2 3" xfId="8584" xr:uid="{00000000-0005-0000-0000-00008F210000}"/>
    <cellStyle name="Normal 18 40 3" xfId="8585" xr:uid="{00000000-0005-0000-0000-000090210000}"/>
    <cellStyle name="Normal 18 40 3 2" xfId="8586" xr:uid="{00000000-0005-0000-0000-000091210000}"/>
    <cellStyle name="Normal 18 40 4" xfId="8587" xr:uid="{00000000-0005-0000-0000-000092210000}"/>
    <cellStyle name="Normal 18 41" xfId="8588" xr:uid="{00000000-0005-0000-0000-000093210000}"/>
    <cellStyle name="Normal 18 41 2" xfId="8589" xr:uid="{00000000-0005-0000-0000-000094210000}"/>
    <cellStyle name="Normal 18 41 3" xfId="8590" xr:uid="{00000000-0005-0000-0000-000095210000}"/>
    <cellStyle name="Normal 18 42" xfId="8591" xr:uid="{00000000-0005-0000-0000-000096210000}"/>
    <cellStyle name="Normal 18 42 2" xfId="8592" xr:uid="{00000000-0005-0000-0000-000097210000}"/>
    <cellStyle name="Normal 18 43" xfId="8593" xr:uid="{00000000-0005-0000-0000-000098210000}"/>
    <cellStyle name="Normal 18 44" xfId="8594" xr:uid="{00000000-0005-0000-0000-000099210000}"/>
    <cellStyle name="Normal 18 5" xfId="8595" xr:uid="{00000000-0005-0000-0000-00009A210000}"/>
    <cellStyle name="Normal 18 5 2" xfId="8596" xr:uid="{00000000-0005-0000-0000-00009B210000}"/>
    <cellStyle name="Normal 18 5 2 2" xfId="8597" xr:uid="{00000000-0005-0000-0000-00009C210000}"/>
    <cellStyle name="Normal 18 5 2 3" xfId="8598" xr:uid="{00000000-0005-0000-0000-00009D210000}"/>
    <cellStyle name="Normal 18 5 3" xfId="8599" xr:uid="{00000000-0005-0000-0000-00009E210000}"/>
    <cellStyle name="Normal 18 5 3 2" xfId="8600" xr:uid="{00000000-0005-0000-0000-00009F210000}"/>
    <cellStyle name="Normal 18 5 4" xfId="8601" xr:uid="{00000000-0005-0000-0000-0000A0210000}"/>
    <cellStyle name="Normal 18 5 5" xfId="8602" xr:uid="{00000000-0005-0000-0000-0000A1210000}"/>
    <cellStyle name="Normal 18 6" xfId="8603" xr:uid="{00000000-0005-0000-0000-0000A2210000}"/>
    <cellStyle name="Normal 18 6 2" xfId="8604" xr:uid="{00000000-0005-0000-0000-0000A3210000}"/>
    <cellStyle name="Normal 18 6 2 2" xfId="8605" xr:uid="{00000000-0005-0000-0000-0000A4210000}"/>
    <cellStyle name="Normal 18 6 2 3" xfId="8606" xr:uid="{00000000-0005-0000-0000-0000A5210000}"/>
    <cellStyle name="Normal 18 6 3" xfId="8607" xr:uid="{00000000-0005-0000-0000-0000A6210000}"/>
    <cellStyle name="Normal 18 6 3 2" xfId="8608" xr:uid="{00000000-0005-0000-0000-0000A7210000}"/>
    <cellStyle name="Normal 18 6 4" xfId="8609" xr:uid="{00000000-0005-0000-0000-0000A8210000}"/>
    <cellStyle name="Normal 18 7" xfId="8610" xr:uid="{00000000-0005-0000-0000-0000A9210000}"/>
    <cellStyle name="Normal 18 7 2" xfId="8611" xr:uid="{00000000-0005-0000-0000-0000AA210000}"/>
    <cellStyle name="Normal 18 7 2 2" xfId="8612" xr:uid="{00000000-0005-0000-0000-0000AB210000}"/>
    <cellStyle name="Normal 18 7 2 3" xfId="8613" xr:uid="{00000000-0005-0000-0000-0000AC210000}"/>
    <cellStyle name="Normal 18 7 3" xfId="8614" xr:uid="{00000000-0005-0000-0000-0000AD210000}"/>
    <cellStyle name="Normal 18 7 3 2" xfId="8615" xr:uid="{00000000-0005-0000-0000-0000AE210000}"/>
    <cellStyle name="Normal 18 7 4" xfId="8616" xr:uid="{00000000-0005-0000-0000-0000AF210000}"/>
    <cellStyle name="Normal 18 8" xfId="8617" xr:uid="{00000000-0005-0000-0000-0000B0210000}"/>
    <cellStyle name="Normal 18 8 2" xfId="8618" xr:uid="{00000000-0005-0000-0000-0000B1210000}"/>
    <cellStyle name="Normal 18 8 2 2" xfId="8619" xr:uid="{00000000-0005-0000-0000-0000B2210000}"/>
    <cellStyle name="Normal 18 8 2 3" xfId="8620" xr:uid="{00000000-0005-0000-0000-0000B3210000}"/>
    <cellStyle name="Normal 18 8 3" xfId="8621" xr:uid="{00000000-0005-0000-0000-0000B4210000}"/>
    <cellStyle name="Normal 18 8 3 2" xfId="8622" xr:uid="{00000000-0005-0000-0000-0000B5210000}"/>
    <cellStyle name="Normal 18 8 4" xfId="8623" xr:uid="{00000000-0005-0000-0000-0000B6210000}"/>
    <cellStyle name="Normal 18 9" xfId="8624" xr:uid="{00000000-0005-0000-0000-0000B7210000}"/>
    <cellStyle name="Normal 18 9 2" xfId="8625" xr:uid="{00000000-0005-0000-0000-0000B8210000}"/>
    <cellStyle name="Normal 18 9 2 2" xfId="8626" xr:uid="{00000000-0005-0000-0000-0000B9210000}"/>
    <cellStyle name="Normal 18 9 2 3" xfId="8627" xr:uid="{00000000-0005-0000-0000-0000BA210000}"/>
    <cellStyle name="Normal 18 9 3" xfId="8628" xr:uid="{00000000-0005-0000-0000-0000BB210000}"/>
    <cellStyle name="Normal 18 9 3 2" xfId="8629" xr:uid="{00000000-0005-0000-0000-0000BC210000}"/>
    <cellStyle name="Normal 18 9 4" xfId="8630" xr:uid="{00000000-0005-0000-0000-0000BD210000}"/>
    <cellStyle name="Normal 184" xfId="8631" xr:uid="{00000000-0005-0000-0000-0000BE210000}"/>
    <cellStyle name="Normal 19" xfId="8632" xr:uid="{00000000-0005-0000-0000-0000BF210000}"/>
    <cellStyle name="Normal 19 10" xfId="8633" xr:uid="{00000000-0005-0000-0000-0000C0210000}"/>
    <cellStyle name="Normal 19 10 2" xfId="8634" xr:uid="{00000000-0005-0000-0000-0000C1210000}"/>
    <cellStyle name="Normal 19 10 2 2" xfId="8635" xr:uid="{00000000-0005-0000-0000-0000C2210000}"/>
    <cellStyle name="Normal 19 10 2 3" xfId="8636" xr:uid="{00000000-0005-0000-0000-0000C3210000}"/>
    <cellStyle name="Normal 19 10 3" xfId="8637" xr:uid="{00000000-0005-0000-0000-0000C4210000}"/>
    <cellStyle name="Normal 19 10 3 2" xfId="8638" xr:uid="{00000000-0005-0000-0000-0000C5210000}"/>
    <cellStyle name="Normal 19 10 4" xfId="8639" xr:uid="{00000000-0005-0000-0000-0000C6210000}"/>
    <cellStyle name="Normal 19 11" xfId="8640" xr:uid="{00000000-0005-0000-0000-0000C7210000}"/>
    <cellStyle name="Normal 19 11 2" xfId="8641" xr:uid="{00000000-0005-0000-0000-0000C8210000}"/>
    <cellStyle name="Normal 19 11 2 2" xfId="8642" xr:uid="{00000000-0005-0000-0000-0000C9210000}"/>
    <cellStyle name="Normal 19 11 2 3" xfId="8643" xr:uid="{00000000-0005-0000-0000-0000CA210000}"/>
    <cellStyle name="Normal 19 11 3" xfId="8644" xr:uid="{00000000-0005-0000-0000-0000CB210000}"/>
    <cellStyle name="Normal 19 11 3 2" xfId="8645" xr:uid="{00000000-0005-0000-0000-0000CC210000}"/>
    <cellStyle name="Normal 19 11 4" xfId="8646" xr:uid="{00000000-0005-0000-0000-0000CD210000}"/>
    <cellStyle name="Normal 19 12" xfId="8647" xr:uid="{00000000-0005-0000-0000-0000CE210000}"/>
    <cellStyle name="Normal 19 12 2" xfId="8648" xr:uid="{00000000-0005-0000-0000-0000CF210000}"/>
    <cellStyle name="Normal 19 12 2 2" xfId="8649" xr:uid="{00000000-0005-0000-0000-0000D0210000}"/>
    <cellStyle name="Normal 19 12 2 3" xfId="8650" xr:uid="{00000000-0005-0000-0000-0000D1210000}"/>
    <cellStyle name="Normal 19 12 3" xfId="8651" xr:uid="{00000000-0005-0000-0000-0000D2210000}"/>
    <cellStyle name="Normal 19 12 3 2" xfId="8652" xr:uid="{00000000-0005-0000-0000-0000D3210000}"/>
    <cellStyle name="Normal 19 12 4" xfId="8653" xr:uid="{00000000-0005-0000-0000-0000D4210000}"/>
    <cellStyle name="Normal 19 13" xfId="8654" xr:uid="{00000000-0005-0000-0000-0000D5210000}"/>
    <cellStyle name="Normal 19 13 2" xfId="8655" xr:uid="{00000000-0005-0000-0000-0000D6210000}"/>
    <cellStyle name="Normal 19 13 2 2" xfId="8656" xr:uid="{00000000-0005-0000-0000-0000D7210000}"/>
    <cellStyle name="Normal 19 13 2 3" xfId="8657" xr:uid="{00000000-0005-0000-0000-0000D8210000}"/>
    <cellStyle name="Normal 19 13 3" xfId="8658" xr:uid="{00000000-0005-0000-0000-0000D9210000}"/>
    <cellStyle name="Normal 19 13 3 2" xfId="8659" xr:uid="{00000000-0005-0000-0000-0000DA210000}"/>
    <cellStyle name="Normal 19 13 4" xfId="8660" xr:uid="{00000000-0005-0000-0000-0000DB210000}"/>
    <cellStyle name="Normal 19 14" xfId="8661" xr:uid="{00000000-0005-0000-0000-0000DC210000}"/>
    <cellStyle name="Normal 19 14 2" xfId="8662" xr:uid="{00000000-0005-0000-0000-0000DD210000}"/>
    <cellStyle name="Normal 19 14 2 2" xfId="8663" xr:uid="{00000000-0005-0000-0000-0000DE210000}"/>
    <cellStyle name="Normal 19 14 2 3" xfId="8664" xr:uid="{00000000-0005-0000-0000-0000DF210000}"/>
    <cellStyle name="Normal 19 14 3" xfId="8665" xr:uid="{00000000-0005-0000-0000-0000E0210000}"/>
    <cellStyle name="Normal 19 14 3 2" xfId="8666" xr:uid="{00000000-0005-0000-0000-0000E1210000}"/>
    <cellStyle name="Normal 19 14 4" xfId="8667" xr:uid="{00000000-0005-0000-0000-0000E2210000}"/>
    <cellStyle name="Normal 19 15" xfId="8668" xr:uid="{00000000-0005-0000-0000-0000E3210000}"/>
    <cellStyle name="Normal 19 15 2" xfId="8669" xr:uid="{00000000-0005-0000-0000-0000E4210000}"/>
    <cellStyle name="Normal 19 15 2 2" xfId="8670" xr:uid="{00000000-0005-0000-0000-0000E5210000}"/>
    <cellStyle name="Normal 19 15 2 3" xfId="8671" xr:uid="{00000000-0005-0000-0000-0000E6210000}"/>
    <cellStyle name="Normal 19 15 3" xfId="8672" xr:uid="{00000000-0005-0000-0000-0000E7210000}"/>
    <cellStyle name="Normal 19 15 3 2" xfId="8673" xr:uid="{00000000-0005-0000-0000-0000E8210000}"/>
    <cellStyle name="Normal 19 15 4" xfId="8674" xr:uid="{00000000-0005-0000-0000-0000E9210000}"/>
    <cellStyle name="Normal 19 16" xfId="8675" xr:uid="{00000000-0005-0000-0000-0000EA210000}"/>
    <cellStyle name="Normal 19 16 2" xfId="8676" xr:uid="{00000000-0005-0000-0000-0000EB210000}"/>
    <cellStyle name="Normal 19 16 2 2" xfId="8677" xr:uid="{00000000-0005-0000-0000-0000EC210000}"/>
    <cellStyle name="Normal 19 16 2 3" xfId="8678" xr:uid="{00000000-0005-0000-0000-0000ED210000}"/>
    <cellStyle name="Normal 19 16 3" xfId="8679" xr:uid="{00000000-0005-0000-0000-0000EE210000}"/>
    <cellStyle name="Normal 19 16 3 2" xfId="8680" xr:uid="{00000000-0005-0000-0000-0000EF210000}"/>
    <cellStyle name="Normal 19 16 4" xfId="8681" xr:uid="{00000000-0005-0000-0000-0000F0210000}"/>
    <cellStyle name="Normal 19 17" xfId="8682" xr:uid="{00000000-0005-0000-0000-0000F1210000}"/>
    <cellStyle name="Normal 19 17 2" xfId="8683" xr:uid="{00000000-0005-0000-0000-0000F2210000}"/>
    <cellStyle name="Normal 19 17 2 2" xfId="8684" xr:uid="{00000000-0005-0000-0000-0000F3210000}"/>
    <cellStyle name="Normal 19 17 2 3" xfId="8685" xr:uid="{00000000-0005-0000-0000-0000F4210000}"/>
    <cellStyle name="Normal 19 17 3" xfId="8686" xr:uid="{00000000-0005-0000-0000-0000F5210000}"/>
    <cellStyle name="Normal 19 17 3 2" xfId="8687" xr:uid="{00000000-0005-0000-0000-0000F6210000}"/>
    <cellStyle name="Normal 19 17 4" xfId="8688" xr:uid="{00000000-0005-0000-0000-0000F7210000}"/>
    <cellStyle name="Normal 19 18" xfId="8689" xr:uid="{00000000-0005-0000-0000-0000F8210000}"/>
    <cellStyle name="Normal 19 18 2" xfId="8690" xr:uid="{00000000-0005-0000-0000-0000F9210000}"/>
    <cellStyle name="Normal 19 18 2 2" xfId="8691" xr:uid="{00000000-0005-0000-0000-0000FA210000}"/>
    <cellStyle name="Normal 19 18 2 3" xfId="8692" xr:uid="{00000000-0005-0000-0000-0000FB210000}"/>
    <cellStyle name="Normal 19 18 3" xfId="8693" xr:uid="{00000000-0005-0000-0000-0000FC210000}"/>
    <cellStyle name="Normal 19 18 3 2" xfId="8694" xr:uid="{00000000-0005-0000-0000-0000FD210000}"/>
    <cellStyle name="Normal 19 18 4" xfId="8695" xr:uid="{00000000-0005-0000-0000-0000FE210000}"/>
    <cellStyle name="Normal 19 19" xfId="8696" xr:uid="{00000000-0005-0000-0000-0000FF210000}"/>
    <cellStyle name="Normal 19 19 2" xfId="8697" xr:uid="{00000000-0005-0000-0000-000000220000}"/>
    <cellStyle name="Normal 19 19 2 2" xfId="8698" xr:uid="{00000000-0005-0000-0000-000001220000}"/>
    <cellStyle name="Normal 19 19 2 3" xfId="8699" xr:uid="{00000000-0005-0000-0000-000002220000}"/>
    <cellStyle name="Normal 19 19 3" xfId="8700" xr:uid="{00000000-0005-0000-0000-000003220000}"/>
    <cellStyle name="Normal 19 19 3 2" xfId="8701" xr:uid="{00000000-0005-0000-0000-000004220000}"/>
    <cellStyle name="Normal 19 19 4" xfId="8702" xr:uid="{00000000-0005-0000-0000-000005220000}"/>
    <cellStyle name="Normal 19 2" xfId="8703" xr:uid="{00000000-0005-0000-0000-000006220000}"/>
    <cellStyle name="Normal 19 2 2" xfId="8704" xr:uid="{00000000-0005-0000-0000-000007220000}"/>
    <cellStyle name="Normal 19 2 2 2" xfId="8705" xr:uid="{00000000-0005-0000-0000-000008220000}"/>
    <cellStyle name="Normal 19 2 2 3" xfId="8706" xr:uid="{00000000-0005-0000-0000-000009220000}"/>
    <cellStyle name="Normal 19 2 3" xfId="8707" xr:uid="{00000000-0005-0000-0000-00000A220000}"/>
    <cellStyle name="Normal 19 2 3 2" xfId="8708" xr:uid="{00000000-0005-0000-0000-00000B220000}"/>
    <cellStyle name="Normal 19 2 4" xfId="8709" xr:uid="{00000000-0005-0000-0000-00000C220000}"/>
    <cellStyle name="Normal 19 2 5" xfId="8710" xr:uid="{00000000-0005-0000-0000-00000D220000}"/>
    <cellStyle name="Normal 19 2 6" xfId="8711" xr:uid="{00000000-0005-0000-0000-00000E220000}"/>
    <cellStyle name="Normal 19 20" xfId="8712" xr:uid="{00000000-0005-0000-0000-00000F220000}"/>
    <cellStyle name="Normal 19 20 2" xfId="8713" xr:uid="{00000000-0005-0000-0000-000010220000}"/>
    <cellStyle name="Normal 19 20 2 2" xfId="8714" xr:uid="{00000000-0005-0000-0000-000011220000}"/>
    <cellStyle name="Normal 19 20 2 3" xfId="8715" xr:uid="{00000000-0005-0000-0000-000012220000}"/>
    <cellStyle name="Normal 19 20 3" xfId="8716" xr:uid="{00000000-0005-0000-0000-000013220000}"/>
    <cellStyle name="Normal 19 20 3 2" xfId="8717" xr:uid="{00000000-0005-0000-0000-000014220000}"/>
    <cellStyle name="Normal 19 20 4" xfId="8718" xr:uid="{00000000-0005-0000-0000-000015220000}"/>
    <cellStyle name="Normal 19 21" xfId="8719" xr:uid="{00000000-0005-0000-0000-000016220000}"/>
    <cellStyle name="Normal 19 21 2" xfId="8720" xr:uid="{00000000-0005-0000-0000-000017220000}"/>
    <cellStyle name="Normal 19 21 2 2" xfId="8721" xr:uid="{00000000-0005-0000-0000-000018220000}"/>
    <cellStyle name="Normal 19 21 2 3" xfId="8722" xr:uid="{00000000-0005-0000-0000-000019220000}"/>
    <cellStyle name="Normal 19 21 3" xfId="8723" xr:uid="{00000000-0005-0000-0000-00001A220000}"/>
    <cellStyle name="Normal 19 21 3 2" xfId="8724" xr:uid="{00000000-0005-0000-0000-00001B220000}"/>
    <cellStyle name="Normal 19 21 4" xfId="8725" xr:uid="{00000000-0005-0000-0000-00001C220000}"/>
    <cellStyle name="Normal 19 22" xfId="8726" xr:uid="{00000000-0005-0000-0000-00001D220000}"/>
    <cellStyle name="Normal 19 22 2" xfId="8727" xr:uid="{00000000-0005-0000-0000-00001E220000}"/>
    <cellStyle name="Normal 19 22 2 2" xfId="8728" xr:uid="{00000000-0005-0000-0000-00001F220000}"/>
    <cellStyle name="Normal 19 22 2 3" xfId="8729" xr:uid="{00000000-0005-0000-0000-000020220000}"/>
    <cellStyle name="Normal 19 22 3" xfId="8730" xr:uid="{00000000-0005-0000-0000-000021220000}"/>
    <cellStyle name="Normal 19 22 3 2" xfId="8731" xr:uid="{00000000-0005-0000-0000-000022220000}"/>
    <cellStyle name="Normal 19 22 4" xfId="8732" xr:uid="{00000000-0005-0000-0000-000023220000}"/>
    <cellStyle name="Normal 19 23" xfId="8733" xr:uid="{00000000-0005-0000-0000-000024220000}"/>
    <cellStyle name="Normal 19 23 2" xfId="8734" xr:uid="{00000000-0005-0000-0000-000025220000}"/>
    <cellStyle name="Normal 19 23 2 2" xfId="8735" xr:uid="{00000000-0005-0000-0000-000026220000}"/>
    <cellStyle name="Normal 19 23 2 3" xfId="8736" xr:uid="{00000000-0005-0000-0000-000027220000}"/>
    <cellStyle name="Normal 19 23 3" xfId="8737" xr:uid="{00000000-0005-0000-0000-000028220000}"/>
    <cellStyle name="Normal 19 23 3 2" xfId="8738" xr:uid="{00000000-0005-0000-0000-000029220000}"/>
    <cellStyle name="Normal 19 23 4" xfId="8739" xr:uid="{00000000-0005-0000-0000-00002A220000}"/>
    <cellStyle name="Normal 19 24" xfId="8740" xr:uid="{00000000-0005-0000-0000-00002B220000}"/>
    <cellStyle name="Normal 19 24 2" xfId="8741" xr:uid="{00000000-0005-0000-0000-00002C220000}"/>
    <cellStyle name="Normal 19 24 2 2" xfId="8742" xr:uid="{00000000-0005-0000-0000-00002D220000}"/>
    <cellStyle name="Normal 19 24 2 3" xfId="8743" xr:uid="{00000000-0005-0000-0000-00002E220000}"/>
    <cellStyle name="Normal 19 24 3" xfId="8744" xr:uid="{00000000-0005-0000-0000-00002F220000}"/>
    <cellStyle name="Normal 19 24 3 2" xfId="8745" xr:uid="{00000000-0005-0000-0000-000030220000}"/>
    <cellStyle name="Normal 19 24 4" xfId="8746" xr:uid="{00000000-0005-0000-0000-000031220000}"/>
    <cellStyle name="Normal 19 25" xfId="8747" xr:uid="{00000000-0005-0000-0000-000032220000}"/>
    <cellStyle name="Normal 19 25 2" xfId="8748" xr:uid="{00000000-0005-0000-0000-000033220000}"/>
    <cellStyle name="Normal 19 25 2 2" xfId="8749" xr:uid="{00000000-0005-0000-0000-000034220000}"/>
    <cellStyle name="Normal 19 25 2 3" xfId="8750" xr:uid="{00000000-0005-0000-0000-000035220000}"/>
    <cellStyle name="Normal 19 25 3" xfId="8751" xr:uid="{00000000-0005-0000-0000-000036220000}"/>
    <cellStyle name="Normal 19 25 3 2" xfId="8752" xr:uid="{00000000-0005-0000-0000-000037220000}"/>
    <cellStyle name="Normal 19 25 4" xfId="8753" xr:uid="{00000000-0005-0000-0000-000038220000}"/>
    <cellStyle name="Normal 19 26" xfId="8754" xr:uid="{00000000-0005-0000-0000-000039220000}"/>
    <cellStyle name="Normal 19 26 2" xfId="8755" xr:uid="{00000000-0005-0000-0000-00003A220000}"/>
    <cellStyle name="Normal 19 26 2 2" xfId="8756" xr:uid="{00000000-0005-0000-0000-00003B220000}"/>
    <cellStyle name="Normal 19 26 2 3" xfId="8757" xr:uid="{00000000-0005-0000-0000-00003C220000}"/>
    <cellStyle name="Normal 19 26 3" xfId="8758" xr:uid="{00000000-0005-0000-0000-00003D220000}"/>
    <cellStyle name="Normal 19 26 3 2" xfId="8759" xr:uid="{00000000-0005-0000-0000-00003E220000}"/>
    <cellStyle name="Normal 19 26 4" xfId="8760" xr:uid="{00000000-0005-0000-0000-00003F220000}"/>
    <cellStyle name="Normal 19 27" xfId="8761" xr:uid="{00000000-0005-0000-0000-000040220000}"/>
    <cellStyle name="Normal 19 27 2" xfId="8762" xr:uid="{00000000-0005-0000-0000-000041220000}"/>
    <cellStyle name="Normal 19 27 2 2" xfId="8763" xr:uid="{00000000-0005-0000-0000-000042220000}"/>
    <cellStyle name="Normal 19 27 2 3" xfId="8764" xr:uid="{00000000-0005-0000-0000-000043220000}"/>
    <cellStyle name="Normal 19 27 3" xfId="8765" xr:uid="{00000000-0005-0000-0000-000044220000}"/>
    <cellStyle name="Normal 19 27 3 2" xfId="8766" xr:uid="{00000000-0005-0000-0000-000045220000}"/>
    <cellStyle name="Normal 19 27 4" xfId="8767" xr:uid="{00000000-0005-0000-0000-000046220000}"/>
    <cellStyle name="Normal 19 28" xfId="8768" xr:uid="{00000000-0005-0000-0000-000047220000}"/>
    <cellStyle name="Normal 19 28 2" xfId="8769" xr:uid="{00000000-0005-0000-0000-000048220000}"/>
    <cellStyle name="Normal 19 28 2 2" xfId="8770" xr:uid="{00000000-0005-0000-0000-000049220000}"/>
    <cellStyle name="Normal 19 28 2 3" xfId="8771" xr:uid="{00000000-0005-0000-0000-00004A220000}"/>
    <cellStyle name="Normal 19 28 3" xfId="8772" xr:uid="{00000000-0005-0000-0000-00004B220000}"/>
    <cellStyle name="Normal 19 28 3 2" xfId="8773" xr:uid="{00000000-0005-0000-0000-00004C220000}"/>
    <cellStyle name="Normal 19 28 4" xfId="8774" xr:uid="{00000000-0005-0000-0000-00004D220000}"/>
    <cellStyle name="Normal 19 29" xfId="8775" xr:uid="{00000000-0005-0000-0000-00004E220000}"/>
    <cellStyle name="Normal 19 29 2" xfId="8776" xr:uid="{00000000-0005-0000-0000-00004F220000}"/>
    <cellStyle name="Normal 19 29 2 2" xfId="8777" xr:uid="{00000000-0005-0000-0000-000050220000}"/>
    <cellStyle name="Normal 19 29 2 3" xfId="8778" xr:uid="{00000000-0005-0000-0000-000051220000}"/>
    <cellStyle name="Normal 19 29 3" xfId="8779" xr:uid="{00000000-0005-0000-0000-000052220000}"/>
    <cellStyle name="Normal 19 29 3 2" xfId="8780" xr:uid="{00000000-0005-0000-0000-000053220000}"/>
    <cellStyle name="Normal 19 29 4" xfId="8781" xr:uid="{00000000-0005-0000-0000-000054220000}"/>
    <cellStyle name="Normal 19 3" xfId="8782" xr:uid="{00000000-0005-0000-0000-000055220000}"/>
    <cellStyle name="Normal 19 3 2" xfId="8783" xr:uid="{00000000-0005-0000-0000-000056220000}"/>
    <cellStyle name="Normal 19 3 2 2" xfId="8784" xr:uid="{00000000-0005-0000-0000-000057220000}"/>
    <cellStyle name="Normal 19 3 2 3" xfId="8785" xr:uid="{00000000-0005-0000-0000-000058220000}"/>
    <cellStyle name="Normal 19 3 3" xfId="8786" xr:uid="{00000000-0005-0000-0000-000059220000}"/>
    <cellStyle name="Normal 19 3 3 2" xfId="8787" xr:uid="{00000000-0005-0000-0000-00005A220000}"/>
    <cellStyle name="Normal 19 3 4" xfId="8788" xr:uid="{00000000-0005-0000-0000-00005B220000}"/>
    <cellStyle name="Normal 19 3 5" xfId="8789" xr:uid="{00000000-0005-0000-0000-00005C220000}"/>
    <cellStyle name="Normal 19 30" xfId="8790" xr:uid="{00000000-0005-0000-0000-00005D220000}"/>
    <cellStyle name="Normal 19 30 2" xfId="8791" xr:uid="{00000000-0005-0000-0000-00005E220000}"/>
    <cellStyle name="Normal 19 30 2 2" xfId="8792" xr:uid="{00000000-0005-0000-0000-00005F220000}"/>
    <cellStyle name="Normal 19 30 2 3" xfId="8793" xr:uid="{00000000-0005-0000-0000-000060220000}"/>
    <cellStyle name="Normal 19 30 3" xfId="8794" xr:uid="{00000000-0005-0000-0000-000061220000}"/>
    <cellStyle name="Normal 19 30 3 2" xfId="8795" xr:uid="{00000000-0005-0000-0000-000062220000}"/>
    <cellStyle name="Normal 19 30 4" xfId="8796" xr:uid="{00000000-0005-0000-0000-000063220000}"/>
    <cellStyle name="Normal 19 31" xfId="8797" xr:uid="{00000000-0005-0000-0000-000064220000}"/>
    <cellStyle name="Normal 19 31 2" xfId="8798" xr:uid="{00000000-0005-0000-0000-000065220000}"/>
    <cellStyle name="Normal 19 31 2 2" xfId="8799" xr:uid="{00000000-0005-0000-0000-000066220000}"/>
    <cellStyle name="Normal 19 31 2 3" xfId="8800" xr:uid="{00000000-0005-0000-0000-000067220000}"/>
    <cellStyle name="Normal 19 31 3" xfId="8801" xr:uid="{00000000-0005-0000-0000-000068220000}"/>
    <cellStyle name="Normal 19 31 3 2" xfId="8802" xr:uid="{00000000-0005-0000-0000-000069220000}"/>
    <cellStyle name="Normal 19 31 4" xfId="8803" xr:uid="{00000000-0005-0000-0000-00006A220000}"/>
    <cellStyle name="Normal 19 32" xfId="8804" xr:uid="{00000000-0005-0000-0000-00006B220000}"/>
    <cellStyle name="Normal 19 32 2" xfId="8805" xr:uid="{00000000-0005-0000-0000-00006C220000}"/>
    <cellStyle name="Normal 19 32 2 2" xfId="8806" xr:uid="{00000000-0005-0000-0000-00006D220000}"/>
    <cellStyle name="Normal 19 32 2 3" xfId="8807" xr:uid="{00000000-0005-0000-0000-00006E220000}"/>
    <cellStyle name="Normal 19 32 3" xfId="8808" xr:uid="{00000000-0005-0000-0000-00006F220000}"/>
    <cellStyle name="Normal 19 32 3 2" xfId="8809" xr:uid="{00000000-0005-0000-0000-000070220000}"/>
    <cellStyle name="Normal 19 32 4" xfId="8810" xr:uid="{00000000-0005-0000-0000-000071220000}"/>
    <cellStyle name="Normal 19 33" xfId="8811" xr:uid="{00000000-0005-0000-0000-000072220000}"/>
    <cellStyle name="Normal 19 33 2" xfId="8812" xr:uid="{00000000-0005-0000-0000-000073220000}"/>
    <cellStyle name="Normal 19 33 2 2" xfId="8813" xr:uid="{00000000-0005-0000-0000-000074220000}"/>
    <cellStyle name="Normal 19 33 2 3" xfId="8814" xr:uid="{00000000-0005-0000-0000-000075220000}"/>
    <cellStyle name="Normal 19 33 3" xfId="8815" xr:uid="{00000000-0005-0000-0000-000076220000}"/>
    <cellStyle name="Normal 19 33 3 2" xfId="8816" xr:uid="{00000000-0005-0000-0000-000077220000}"/>
    <cellStyle name="Normal 19 33 4" xfId="8817" xr:uid="{00000000-0005-0000-0000-000078220000}"/>
    <cellStyle name="Normal 19 34" xfId="8818" xr:uid="{00000000-0005-0000-0000-000079220000}"/>
    <cellStyle name="Normal 19 34 2" xfId="8819" xr:uid="{00000000-0005-0000-0000-00007A220000}"/>
    <cellStyle name="Normal 19 34 2 2" xfId="8820" xr:uid="{00000000-0005-0000-0000-00007B220000}"/>
    <cellStyle name="Normal 19 34 2 3" xfId="8821" xr:uid="{00000000-0005-0000-0000-00007C220000}"/>
    <cellStyle name="Normal 19 34 3" xfId="8822" xr:uid="{00000000-0005-0000-0000-00007D220000}"/>
    <cellStyle name="Normal 19 34 3 2" xfId="8823" xr:uid="{00000000-0005-0000-0000-00007E220000}"/>
    <cellStyle name="Normal 19 34 4" xfId="8824" xr:uid="{00000000-0005-0000-0000-00007F220000}"/>
    <cellStyle name="Normal 19 35" xfId="8825" xr:uid="{00000000-0005-0000-0000-000080220000}"/>
    <cellStyle name="Normal 19 35 2" xfId="8826" xr:uid="{00000000-0005-0000-0000-000081220000}"/>
    <cellStyle name="Normal 19 35 2 2" xfId="8827" xr:uid="{00000000-0005-0000-0000-000082220000}"/>
    <cellStyle name="Normal 19 35 2 3" xfId="8828" xr:uid="{00000000-0005-0000-0000-000083220000}"/>
    <cellStyle name="Normal 19 35 3" xfId="8829" xr:uid="{00000000-0005-0000-0000-000084220000}"/>
    <cellStyle name="Normal 19 35 3 2" xfId="8830" xr:uid="{00000000-0005-0000-0000-000085220000}"/>
    <cellStyle name="Normal 19 35 4" xfId="8831" xr:uid="{00000000-0005-0000-0000-000086220000}"/>
    <cellStyle name="Normal 19 36" xfId="8832" xr:uid="{00000000-0005-0000-0000-000087220000}"/>
    <cellStyle name="Normal 19 36 2" xfId="8833" xr:uid="{00000000-0005-0000-0000-000088220000}"/>
    <cellStyle name="Normal 19 36 2 2" xfId="8834" xr:uid="{00000000-0005-0000-0000-000089220000}"/>
    <cellStyle name="Normal 19 36 2 3" xfId="8835" xr:uid="{00000000-0005-0000-0000-00008A220000}"/>
    <cellStyle name="Normal 19 36 3" xfId="8836" xr:uid="{00000000-0005-0000-0000-00008B220000}"/>
    <cellStyle name="Normal 19 36 3 2" xfId="8837" xr:uid="{00000000-0005-0000-0000-00008C220000}"/>
    <cellStyle name="Normal 19 36 4" xfId="8838" xr:uid="{00000000-0005-0000-0000-00008D220000}"/>
    <cellStyle name="Normal 19 37" xfId="8839" xr:uid="{00000000-0005-0000-0000-00008E220000}"/>
    <cellStyle name="Normal 19 37 2" xfId="8840" xr:uid="{00000000-0005-0000-0000-00008F220000}"/>
    <cellStyle name="Normal 19 37 2 2" xfId="8841" xr:uid="{00000000-0005-0000-0000-000090220000}"/>
    <cellStyle name="Normal 19 37 2 3" xfId="8842" xr:uid="{00000000-0005-0000-0000-000091220000}"/>
    <cellStyle name="Normal 19 37 3" xfId="8843" xr:uid="{00000000-0005-0000-0000-000092220000}"/>
    <cellStyle name="Normal 19 37 3 2" xfId="8844" xr:uid="{00000000-0005-0000-0000-000093220000}"/>
    <cellStyle name="Normal 19 37 4" xfId="8845" xr:uid="{00000000-0005-0000-0000-000094220000}"/>
    <cellStyle name="Normal 19 38" xfId="8846" xr:uid="{00000000-0005-0000-0000-000095220000}"/>
    <cellStyle name="Normal 19 38 2" xfId="8847" xr:uid="{00000000-0005-0000-0000-000096220000}"/>
    <cellStyle name="Normal 19 38 2 2" xfId="8848" xr:uid="{00000000-0005-0000-0000-000097220000}"/>
    <cellStyle name="Normal 19 38 2 3" xfId="8849" xr:uid="{00000000-0005-0000-0000-000098220000}"/>
    <cellStyle name="Normal 19 38 3" xfId="8850" xr:uid="{00000000-0005-0000-0000-000099220000}"/>
    <cellStyle name="Normal 19 38 3 2" xfId="8851" xr:uid="{00000000-0005-0000-0000-00009A220000}"/>
    <cellStyle name="Normal 19 38 4" xfId="8852" xr:uid="{00000000-0005-0000-0000-00009B220000}"/>
    <cellStyle name="Normal 19 39" xfId="8853" xr:uid="{00000000-0005-0000-0000-00009C220000}"/>
    <cellStyle name="Normal 19 39 2" xfId="8854" xr:uid="{00000000-0005-0000-0000-00009D220000}"/>
    <cellStyle name="Normal 19 39 2 2" xfId="8855" xr:uid="{00000000-0005-0000-0000-00009E220000}"/>
    <cellStyle name="Normal 19 39 2 3" xfId="8856" xr:uid="{00000000-0005-0000-0000-00009F220000}"/>
    <cellStyle name="Normal 19 39 3" xfId="8857" xr:uid="{00000000-0005-0000-0000-0000A0220000}"/>
    <cellStyle name="Normal 19 39 3 2" xfId="8858" xr:uid="{00000000-0005-0000-0000-0000A1220000}"/>
    <cellStyle name="Normal 19 39 4" xfId="8859" xr:uid="{00000000-0005-0000-0000-0000A2220000}"/>
    <cellStyle name="Normal 19 4" xfId="8860" xr:uid="{00000000-0005-0000-0000-0000A3220000}"/>
    <cellStyle name="Normal 19 4 2" xfId="8861" xr:uid="{00000000-0005-0000-0000-0000A4220000}"/>
    <cellStyle name="Normal 19 4 2 2" xfId="8862" xr:uid="{00000000-0005-0000-0000-0000A5220000}"/>
    <cellStyle name="Normal 19 4 2 3" xfId="8863" xr:uid="{00000000-0005-0000-0000-0000A6220000}"/>
    <cellStyle name="Normal 19 4 3" xfId="8864" xr:uid="{00000000-0005-0000-0000-0000A7220000}"/>
    <cellStyle name="Normal 19 4 3 2" xfId="8865" xr:uid="{00000000-0005-0000-0000-0000A8220000}"/>
    <cellStyle name="Normal 19 4 4" xfId="8866" xr:uid="{00000000-0005-0000-0000-0000A9220000}"/>
    <cellStyle name="Normal 19 4 5" xfId="8867" xr:uid="{00000000-0005-0000-0000-0000AA220000}"/>
    <cellStyle name="Normal 19 40" xfId="8868" xr:uid="{00000000-0005-0000-0000-0000AB220000}"/>
    <cellStyle name="Normal 19 40 2" xfId="8869" xr:uid="{00000000-0005-0000-0000-0000AC220000}"/>
    <cellStyle name="Normal 19 40 2 2" xfId="8870" xr:uid="{00000000-0005-0000-0000-0000AD220000}"/>
    <cellStyle name="Normal 19 40 2 3" xfId="8871" xr:uid="{00000000-0005-0000-0000-0000AE220000}"/>
    <cellStyle name="Normal 19 40 3" xfId="8872" xr:uid="{00000000-0005-0000-0000-0000AF220000}"/>
    <cellStyle name="Normal 19 40 3 2" xfId="8873" xr:uid="{00000000-0005-0000-0000-0000B0220000}"/>
    <cellStyle name="Normal 19 40 4" xfId="8874" xr:uid="{00000000-0005-0000-0000-0000B1220000}"/>
    <cellStyle name="Normal 19 41" xfId="8875" xr:uid="{00000000-0005-0000-0000-0000B2220000}"/>
    <cellStyle name="Normal 19 41 2" xfId="8876" xr:uid="{00000000-0005-0000-0000-0000B3220000}"/>
    <cellStyle name="Normal 19 41 3" xfId="8877" xr:uid="{00000000-0005-0000-0000-0000B4220000}"/>
    <cellStyle name="Normal 19 42" xfId="8878" xr:uid="{00000000-0005-0000-0000-0000B5220000}"/>
    <cellStyle name="Normal 19 42 2" xfId="8879" xr:uid="{00000000-0005-0000-0000-0000B6220000}"/>
    <cellStyle name="Normal 19 43" xfId="8880" xr:uid="{00000000-0005-0000-0000-0000B7220000}"/>
    <cellStyle name="Normal 19 44" xfId="8881" xr:uid="{00000000-0005-0000-0000-0000B8220000}"/>
    <cellStyle name="Normal 19 5" xfId="8882" xr:uid="{00000000-0005-0000-0000-0000B9220000}"/>
    <cellStyle name="Normal 19 5 2" xfId="8883" xr:uid="{00000000-0005-0000-0000-0000BA220000}"/>
    <cellStyle name="Normal 19 5 2 2" xfId="8884" xr:uid="{00000000-0005-0000-0000-0000BB220000}"/>
    <cellStyle name="Normal 19 5 2 3" xfId="8885" xr:uid="{00000000-0005-0000-0000-0000BC220000}"/>
    <cellStyle name="Normal 19 5 3" xfId="8886" xr:uid="{00000000-0005-0000-0000-0000BD220000}"/>
    <cellStyle name="Normal 19 5 3 2" xfId="8887" xr:uid="{00000000-0005-0000-0000-0000BE220000}"/>
    <cellStyle name="Normal 19 5 4" xfId="8888" xr:uid="{00000000-0005-0000-0000-0000BF220000}"/>
    <cellStyle name="Normal 19 5 5" xfId="8889" xr:uid="{00000000-0005-0000-0000-0000C0220000}"/>
    <cellStyle name="Normal 19 6" xfId="8890" xr:uid="{00000000-0005-0000-0000-0000C1220000}"/>
    <cellStyle name="Normal 19 6 2" xfId="8891" xr:uid="{00000000-0005-0000-0000-0000C2220000}"/>
    <cellStyle name="Normal 19 6 2 2" xfId="8892" xr:uid="{00000000-0005-0000-0000-0000C3220000}"/>
    <cellStyle name="Normal 19 6 2 3" xfId="8893" xr:uid="{00000000-0005-0000-0000-0000C4220000}"/>
    <cellStyle name="Normal 19 6 3" xfId="8894" xr:uid="{00000000-0005-0000-0000-0000C5220000}"/>
    <cellStyle name="Normal 19 6 3 2" xfId="8895" xr:uid="{00000000-0005-0000-0000-0000C6220000}"/>
    <cellStyle name="Normal 19 6 4" xfId="8896" xr:uid="{00000000-0005-0000-0000-0000C7220000}"/>
    <cellStyle name="Normal 19 7" xfId="8897" xr:uid="{00000000-0005-0000-0000-0000C8220000}"/>
    <cellStyle name="Normal 19 7 2" xfId="8898" xr:uid="{00000000-0005-0000-0000-0000C9220000}"/>
    <cellStyle name="Normal 19 7 2 2" xfId="8899" xr:uid="{00000000-0005-0000-0000-0000CA220000}"/>
    <cellStyle name="Normal 19 7 2 3" xfId="8900" xr:uid="{00000000-0005-0000-0000-0000CB220000}"/>
    <cellStyle name="Normal 19 7 3" xfId="8901" xr:uid="{00000000-0005-0000-0000-0000CC220000}"/>
    <cellStyle name="Normal 19 7 3 2" xfId="8902" xr:uid="{00000000-0005-0000-0000-0000CD220000}"/>
    <cellStyle name="Normal 19 7 4" xfId="8903" xr:uid="{00000000-0005-0000-0000-0000CE220000}"/>
    <cellStyle name="Normal 19 8" xfId="8904" xr:uid="{00000000-0005-0000-0000-0000CF220000}"/>
    <cellStyle name="Normal 19 8 2" xfId="8905" xr:uid="{00000000-0005-0000-0000-0000D0220000}"/>
    <cellStyle name="Normal 19 8 2 2" xfId="8906" xr:uid="{00000000-0005-0000-0000-0000D1220000}"/>
    <cellStyle name="Normal 19 8 2 3" xfId="8907" xr:uid="{00000000-0005-0000-0000-0000D2220000}"/>
    <cellStyle name="Normal 19 8 3" xfId="8908" xr:uid="{00000000-0005-0000-0000-0000D3220000}"/>
    <cellStyle name="Normal 19 8 3 2" xfId="8909" xr:uid="{00000000-0005-0000-0000-0000D4220000}"/>
    <cellStyle name="Normal 19 8 4" xfId="8910" xr:uid="{00000000-0005-0000-0000-0000D5220000}"/>
    <cellStyle name="Normal 19 9" xfId="8911" xr:uid="{00000000-0005-0000-0000-0000D6220000}"/>
    <cellStyle name="Normal 19 9 2" xfId="8912" xr:uid="{00000000-0005-0000-0000-0000D7220000}"/>
    <cellStyle name="Normal 19 9 2 2" xfId="8913" xr:uid="{00000000-0005-0000-0000-0000D8220000}"/>
    <cellStyle name="Normal 19 9 2 3" xfId="8914" xr:uid="{00000000-0005-0000-0000-0000D9220000}"/>
    <cellStyle name="Normal 19 9 3" xfId="8915" xr:uid="{00000000-0005-0000-0000-0000DA220000}"/>
    <cellStyle name="Normal 19 9 3 2" xfId="8916" xr:uid="{00000000-0005-0000-0000-0000DB220000}"/>
    <cellStyle name="Normal 19 9 4" xfId="8917" xr:uid="{00000000-0005-0000-0000-0000DC220000}"/>
    <cellStyle name="Normal 2" xfId="8918" xr:uid="{00000000-0005-0000-0000-0000DD220000}"/>
    <cellStyle name="Normal 2 10" xfId="8919" xr:uid="{00000000-0005-0000-0000-0000DE220000}"/>
    <cellStyle name="Normal 2 10 10" xfId="8920" xr:uid="{00000000-0005-0000-0000-0000DF220000}"/>
    <cellStyle name="Normal 2 10 2" xfId="2" xr:uid="{00000000-0005-0000-0000-0000E0220000}"/>
    <cellStyle name="Normal 2 10 2 10" xfId="8921" xr:uid="{00000000-0005-0000-0000-0000E1220000}"/>
    <cellStyle name="Normal 2 10 2 2" xfId="8922" xr:uid="{00000000-0005-0000-0000-0000E2220000}"/>
    <cellStyle name="Normal 2 10 2 3" xfId="8923" xr:uid="{00000000-0005-0000-0000-0000E3220000}"/>
    <cellStyle name="Normal 2 10 2 4" xfId="8924" xr:uid="{00000000-0005-0000-0000-0000E4220000}"/>
    <cellStyle name="Normal 2 10 2 5" xfId="8925" xr:uid="{00000000-0005-0000-0000-0000E5220000}"/>
    <cellStyle name="Normal 2 10 2 6" xfId="8926" xr:uid="{00000000-0005-0000-0000-0000E6220000}"/>
    <cellStyle name="Normal 2 10 2 7" xfId="8927" xr:uid="{00000000-0005-0000-0000-0000E7220000}"/>
    <cellStyle name="Normal 2 10 2 8" xfId="8928" xr:uid="{00000000-0005-0000-0000-0000E8220000}"/>
    <cellStyle name="Normal 2 10 2 9" xfId="8929" xr:uid="{00000000-0005-0000-0000-0000E9220000}"/>
    <cellStyle name="Normal 2 10 3" xfId="8930" xr:uid="{00000000-0005-0000-0000-0000EA220000}"/>
    <cellStyle name="Normal 2 10 3 2" xfId="8931" xr:uid="{00000000-0005-0000-0000-0000EB220000}"/>
    <cellStyle name="Normal 2 10 4" xfId="8932" xr:uid="{00000000-0005-0000-0000-0000EC220000}"/>
    <cellStyle name="Normal 2 10 4 2" xfId="8933" xr:uid="{00000000-0005-0000-0000-0000ED220000}"/>
    <cellStyle name="Normal 2 10 4 3" xfId="8934" xr:uid="{00000000-0005-0000-0000-0000EE220000}"/>
    <cellStyle name="Normal 2 10 5" xfId="8935" xr:uid="{00000000-0005-0000-0000-0000EF220000}"/>
    <cellStyle name="Normal 2 10 6" xfId="8936" xr:uid="{00000000-0005-0000-0000-0000F0220000}"/>
    <cellStyle name="Normal 2 10 7" xfId="8937" xr:uid="{00000000-0005-0000-0000-0000F1220000}"/>
    <cellStyle name="Normal 2 10 8" xfId="8938" xr:uid="{00000000-0005-0000-0000-0000F2220000}"/>
    <cellStyle name="Normal 2 10 9" xfId="8939" xr:uid="{00000000-0005-0000-0000-0000F3220000}"/>
    <cellStyle name="Normal 2 100" xfId="8940" xr:uid="{00000000-0005-0000-0000-0000F4220000}"/>
    <cellStyle name="Normal 2 101" xfId="8941" xr:uid="{00000000-0005-0000-0000-0000F5220000}"/>
    <cellStyle name="Normal 2 102" xfId="8942" xr:uid="{00000000-0005-0000-0000-0000F6220000}"/>
    <cellStyle name="Normal 2 103" xfId="8943" xr:uid="{00000000-0005-0000-0000-0000F7220000}"/>
    <cellStyle name="Normal 2 104" xfId="8944" xr:uid="{00000000-0005-0000-0000-0000F8220000}"/>
    <cellStyle name="Normal 2 105" xfId="8945" xr:uid="{00000000-0005-0000-0000-0000F9220000}"/>
    <cellStyle name="Normal 2 106" xfId="8946" xr:uid="{00000000-0005-0000-0000-0000FA220000}"/>
    <cellStyle name="Normal 2 107" xfId="8947" xr:uid="{00000000-0005-0000-0000-0000FB220000}"/>
    <cellStyle name="Normal 2 108" xfId="8948" xr:uid="{00000000-0005-0000-0000-0000FC220000}"/>
    <cellStyle name="Normal 2 109" xfId="8949" xr:uid="{00000000-0005-0000-0000-0000FD220000}"/>
    <cellStyle name="Normal 2 11" xfId="8950" xr:uid="{00000000-0005-0000-0000-0000FE220000}"/>
    <cellStyle name="Normal 2 11 2" xfId="8951" xr:uid="{00000000-0005-0000-0000-0000FF220000}"/>
    <cellStyle name="Normal 2 11 2 2" xfId="8952" xr:uid="{00000000-0005-0000-0000-000000230000}"/>
    <cellStyle name="Normal 2 11 2 3" xfId="8953" xr:uid="{00000000-0005-0000-0000-000001230000}"/>
    <cellStyle name="Normal 2 11 3" xfId="8954" xr:uid="{00000000-0005-0000-0000-000002230000}"/>
    <cellStyle name="Normal 2 11 4" xfId="8955" xr:uid="{00000000-0005-0000-0000-000003230000}"/>
    <cellStyle name="Normal 2 11 5" xfId="8956" xr:uid="{00000000-0005-0000-0000-000004230000}"/>
    <cellStyle name="Normal 2 11 6" xfId="8957" xr:uid="{00000000-0005-0000-0000-000005230000}"/>
    <cellStyle name="Normal 2 110" xfId="8958" xr:uid="{00000000-0005-0000-0000-000006230000}"/>
    <cellStyle name="Normal 2 111" xfId="8959" xr:uid="{00000000-0005-0000-0000-000007230000}"/>
    <cellStyle name="Normal 2 112" xfId="8960" xr:uid="{00000000-0005-0000-0000-000008230000}"/>
    <cellStyle name="Normal 2 113" xfId="8961" xr:uid="{00000000-0005-0000-0000-000009230000}"/>
    <cellStyle name="Normal 2 114" xfId="8962" xr:uid="{00000000-0005-0000-0000-00000A230000}"/>
    <cellStyle name="Normal 2 115" xfId="8963" xr:uid="{00000000-0005-0000-0000-00000B230000}"/>
    <cellStyle name="Normal 2 116" xfId="8964" xr:uid="{00000000-0005-0000-0000-00000C230000}"/>
    <cellStyle name="Normal 2 117" xfId="8965" xr:uid="{00000000-0005-0000-0000-00000D230000}"/>
    <cellStyle name="Normal 2 118" xfId="8966" xr:uid="{00000000-0005-0000-0000-00000E230000}"/>
    <cellStyle name="Normal 2 119" xfId="8967" xr:uid="{00000000-0005-0000-0000-00000F230000}"/>
    <cellStyle name="Normal 2 12" xfId="8968" xr:uid="{00000000-0005-0000-0000-000010230000}"/>
    <cellStyle name="Normal 2 12 2" xfId="8969" xr:uid="{00000000-0005-0000-0000-000011230000}"/>
    <cellStyle name="Normal 2 12 2 2" xfId="8970" xr:uid="{00000000-0005-0000-0000-000012230000}"/>
    <cellStyle name="Normal 2 12 2 3" xfId="8971" xr:uid="{00000000-0005-0000-0000-000013230000}"/>
    <cellStyle name="Normal 2 12 3" xfId="8972" xr:uid="{00000000-0005-0000-0000-000014230000}"/>
    <cellStyle name="Normal 2 12 4" xfId="8973" xr:uid="{00000000-0005-0000-0000-000015230000}"/>
    <cellStyle name="Normal 2 12 5" xfId="8974" xr:uid="{00000000-0005-0000-0000-000016230000}"/>
    <cellStyle name="Normal 2 12 6" xfId="8975" xr:uid="{00000000-0005-0000-0000-000017230000}"/>
    <cellStyle name="Normal 2 120" xfId="8976" xr:uid="{00000000-0005-0000-0000-000018230000}"/>
    <cellStyle name="Normal 2 121" xfId="8977" xr:uid="{00000000-0005-0000-0000-000019230000}"/>
    <cellStyle name="Normal 2 122" xfId="8978" xr:uid="{00000000-0005-0000-0000-00001A230000}"/>
    <cellStyle name="Normal 2 123" xfId="8979" xr:uid="{00000000-0005-0000-0000-00001B230000}"/>
    <cellStyle name="Normal 2 124" xfId="8980" xr:uid="{00000000-0005-0000-0000-00001C230000}"/>
    <cellStyle name="Normal 2 125" xfId="8981" xr:uid="{00000000-0005-0000-0000-00001D230000}"/>
    <cellStyle name="Normal 2 126" xfId="8982" xr:uid="{00000000-0005-0000-0000-00001E230000}"/>
    <cellStyle name="Normal 2 127" xfId="8983" xr:uid="{00000000-0005-0000-0000-00001F230000}"/>
    <cellStyle name="Normal 2 128" xfId="8984" xr:uid="{00000000-0005-0000-0000-000020230000}"/>
    <cellStyle name="Normal 2 129" xfId="8985" xr:uid="{00000000-0005-0000-0000-000021230000}"/>
    <cellStyle name="Normal 2 13" xfId="8986" xr:uid="{00000000-0005-0000-0000-000022230000}"/>
    <cellStyle name="Normal 2 13 2" xfId="8987" xr:uid="{00000000-0005-0000-0000-000023230000}"/>
    <cellStyle name="Normal 2 13 2 2" xfId="8988" xr:uid="{00000000-0005-0000-0000-000024230000}"/>
    <cellStyle name="Normal 2 13 2 3" xfId="8989" xr:uid="{00000000-0005-0000-0000-000025230000}"/>
    <cellStyle name="Normal 2 13 3" xfId="8990" xr:uid="{00000000-0005-0000-0000-000026230000}"/>
    <cellStyle name="Normal 2 13 4" xfId="8991" xr:uid="{00000000-0005-0000-0000-000027230000}"/>
    <cellStyle name="Normal 2 13 5" xfId="8992" xr:uid="{00000000-0005-0000-0000-000028230000}"/>
    <cellStyle name="Normal 2 13 6" xfId="8993" xr:uid="{00000000-0005-0000-0000-000029230000}"/>
    <cellStyle name="Normal 2 130" xfId="8994" xr:uid="{00000000-0005-0000-0000-00002A230000}"/>
    <cellStyle name="Normal 2 131" xfId="8995" xr:uid="{00000000-0005-0000-0000-00002B230000}"/>
    <cellStyle name="Normal 2 132" xfId="8996" xr:uid="{00000000-0005-0000-0000-00002C230000}"/>
    <cellStyle name="Normal 2 133" xfId="8997" xr:uid="{00000000-0005-0000-0000-00002D230000}"/>
    <cellStyle name="Normal 2 134" xfId="8998" xr:uid="{00000000-0005-0000-0000-00002E230000}"/>
    <cellStyle name="Normal 2 135" xfId="8999" xr:uid="{00000000-0005-0000-0000-00002F230000}"/>
    <cellStyle name="Normal 2 136" xfId="9000" xr:uid="{00000000-0005-0000-0000-000030230000}"/>
    <cellStyle name="Normal 2 137" xfId="9001" xr:uid="{00000000-0005-0000-0000-000031230000}"/>
    <cellStyle name="Normal 2 138" xfId="9002" xr:uid="{00000000-0005-0000-0000-000032230000}"/>
    <cellStyle name="Normal 2 139" xfId="9003" xr:uid="{00000000-0005-0000-0000-000033230000}"/>
    <cellStyle name="Normal 2 14" xfId="9004" xr:uid="{00000000-0005-0000-0000-000034230000}"/>
    <cellStyle name="Normal 2 14 2" xfId="9005" xr:uid="{00000000-0005-0000-0000-000035230000}"/>
    <cellStyle name="Normal 2 14 2 2" xfId="9006" xr:uid="{00000000-0005-0000-0000-000036230000}"/>
    <cellStyle name="Normal 2 14 2 2 2" xfId="9007" xr:uid="{00000000-0005-0000-0000-000037230000}"/>
    <cellStyle name="Normal 2 14 2 3" xfId="9008" xr:uid="{00000000-0005-0000-0000-000038230000}"/>
    <cellStyle name="Normal 2 14 3" xfId="9009" xr:uid="{00000000-0005-0000-0000-000039230000}"/>
    <cellStyle name="Normal 2 14 3 2" xfId="9010" xr:uid="{00000000-0005-0000-0000-00003A230000}"/>
    <cellStyle name="Normal 2 14 4" xfId="9011" xr:uid="{00000000-0005-0000-0000-00003B230000}"/>
    <cellStyle name="Normal 2 14 5" xfId="9012" xr:uid="{00000000-0005-0000-0000-00003C230000}"/>
    <cellStyle name="Normal 2 140" xfId="9013" xr:uid="{00000000-0005-0000-0000-00003D230000}"/>
    <cellStyle name="Normal 2 141" xfId="9014" xr:uid="{00000000-0005-0000-0000-00003E230000}"/>
    <cellStyle name="Normal 2 142" xfId="9015" xr:uid="{00000000-0005-0000-0000-00003F230000}"/>
    <cellStyle name="Normal 2 143" xfId="9016" xr:uid="{00000000-0005-0000-0000-000040230000}"/>
    <cellStyle name="Normal 2 144" xfId="9017" xr:uid="{00000000-0005-0000-0000-000041230000}"/>
    <cellStyle name="Normal 2 145" xfId="9018" xr:uid="{00000000-0005-0000-0000-000042230000}"/>
    <cellStyle name="Normal 2 146" xfId="9019" xr:uid="{00000000-0005-0000-0000-000043230000}"/>
    <cellStyle name="Normal 2 147" xfId="9020" xr:uid="{00000000-0005-0000-0000-000044230000}"/>
    <cellStyle name="Normal 2 148" xfId="9021" xr:uid="{00000000-0005-0000-0000-000045230000}"/>
    <cellStyle name="Normal 2 149" xfId="9022" xr:uid="{00000000-0005-0000-0000-000046230000}"/>
    <cellStyle name="Normal 2 149 2" xfId="9023" xr:uid="{00000000-0005-0000-0000-000047230000}"/>
    <cellStyle name="Normal 2 15" xfId="9024" xr:uid="{00000000-0005-0000-0000-000048230000}"/>
    <cellStyle name="Normal 2 15 2" xfId="9025" xr:uid="{00000000-0005-0000-0000-000049230000}"/>
    <cellStyle name="Normal 2 15 2 2" xfId="9026" xr:uid="{00000000-0005-0000-0000-00004A230000}"/>
    <cellStyle name="Normal 2 15 3" xfId="9027" xr:uid="{00000000-0005-0000-0000-00004B230000}"/>
    <cellStyle name="Normal 2 15 4" xfId="9028" xr:uid="{00000000-0005-0000-0000-00004C230000}"/>
    <cellStyle name="Normal 2 15 5" xfId="9029" xr:uid="{00000000-0005-0000-0000-00004D230000}"/>
    <cellStyle name="Normal 2 150" xfId="9030" xr:uid="{00000000-0005-0000-0000-00004E230000}"/>
    <cellStyle name="Normal 2 151" xfId="9031" xr:uid="{00000000-0005-0000-0000-00004F230000}"/>
    <cellStyle name="Normal 2 152" xfId="9032" xr:uid="{00000000-0005-0000-0000-000050230000}"/>
    <cellStyle name="Normal 2 153" xfId="9033" xr:uid="{00000000-0005-0000-0000-000051230000}"/>
    <cellStyle name="Normal 2 154" xfId="9034" xr:uid="{00000000-0005-0000-0000-000052230000}"/>
    <cellStyle name="Normal 2 155" xfId="9035" xr:uid="{00000000-0005-0000-0000-000053230000}"/>
    <cellStyle name="Normal 2 156" xfId="9036" xr:uid="{00000000-0005-0000-0000-000054230000}"/>
    <cellStyle name="Normal 2 157" xfId="9037" xr:uid="{00000000-0005-0000-0000-000055230000}"/>
    <cellStyle name="Normal 2 158" xfId="9038" xr:uid="{00000000-0005-0000-0000-000056230000}"/>
    <cellStyle name="Normal 2 159" xfId="9039" xr:uid="{00000000-0005-0000-0000-000057230000}"/>
    <cellStyle name="Normal 2 16" xfId="9040" xr:uid="{00000000-0005-0000-0000-000058230000}"/>
    <cellStyle name="Normal 2 16 2" xfId="9041" xr:uid="{00000000-0005-0000-0000-000059230000}"/>
    <cellStyle name="Normal 2 16 2 2" xfId="9042" xr:uid="{00000000-0005-0000-0000-00005A230000}"/>
    <cellStyle name="Normal 2 16 3" xfId="9043" xr:uid="{00000000-0005-0000-0000-00005B230000}"/>
    <cellStyle name="Normal 2 16 3 2" xfId="9044" xr:uid="{00000000-0005-0000-0000-00005C230000}"/>
    <cellStyle name="Normal 2 16 4" xfId="9045" xr:uid="{00000000-0005-0000-0000-00005D230000}"/>
    <cellStyle name="Normal 2 16 5" xfId="9046" xr:uid="{00000000-0005-0000-0000-00005E230000}"/>
    <cellStyle name="Normal 2 160" xfId="9047" xr:uid="{00000000-0005-0000-0000-00005F230000}"/>
    <cellStyle name="Normal 2 161" xfId="9048" xr:uid="{00000000-0005-0000-0000-000060230000}"/>
    <cellStyle name="Normal 2 162" xfId="9049" xr:uid="{00000000-0005-0000-0000-000061230000}"/>
    <cellStyle name="Normal 2 163" xfId="9050" xr:uid="{00000000-0005-0000-0000-000062230000}"/>
    <cellStyle name="Normal 2 164" xfId="9051" xr:uid="{00000000-0005-0000-0000-000063230000}"/>
    <cellStyle name="Normal 2 165" xfId="9052" xr:uid="{00000000-0005-0000-0000-000064230000}"/>
    <cellStyle name="Normal 2 166" xfId="9053" xr:uid="{00000000-0005-0000-0000-000065230000}"/>
    <cellStyle name="Normal 2 167" xfId="9054" xr:uid="{00000000-0005-0000-0000-000066230000}"/>
    <cellStyle name="Normal 2 168" xfId="9055" xr:uid="{00000000-0005-0000-0000-000067230000}"/>
    <cellStyle name="Normal 2 169" xfId="9056" xr:uid="{00000000-0005-0000-0000-000068230000}"/>
    <cellStyle name="Normal 2 17" xfId="9057" xr:uid="{00000000-0005-0000-0000-000069230000}"/>
    <cellStyle name="Normal 2 17 2" xfId="9058" xr:uid="{00000000-0005-0000-0000-00006A230000}"/>
    <cellStyle name="Normal 2 17 2 2" xfId="9059" xr:uid="{00000000-0005-0000-0000-00006B230000}"/>
    <cellStyle name="Normal 2 17 3" xfId="9060" xr:uid="{00000000-0005-0000-0000-00006C230000}"/>
    <cellStyle name="Normal 2 170" xfId="9061" xr:uid="{00000000-0005-0000-0000-00006D230000}"/>
    <cellStyle name="Normal 2 171" xfId="9062" xr:uid="{00000000-0005-0000-0000-00006E230000}"/>
    <cellStyle name="Normal 2 172" xfId="9063" xr:uid="{00000000-0005-0000-0000-00006F230000}"/>
    <cellStyle name="Normal 2 172 2" xfId="9064" xr:uid="{00000000-0005-0000-0000-000070230000}"/>
    <cellStyle name="Normal 2 172 2 2" xfId="9065" xr:uid="{00000000-0005-0000-0000-000071230000}"/>
    <cellStyle name="Normal 2 172 2 3" xfId="9066" xr:uid="{00000000-0005-0000-0000-000072230000}"/>
    <cellStyle name="Normal 2 172 2 4" xfId="9067" xr:uid="{00000000-0005-0000-0000-000073230000}"/>
    <cellStyle name="Normal 2 172 3" xfId="9068" xr:uid="{00000000-0005-0000-0000-000074230000}"/>
    <cellStyle name="Normal 2 172 4" xfId="9069" xr:uid="{00000000-0005-0000-0000-000075230000}"/>
    <cellStyle name="Normal 2 172 5" xfId="9070" xr:uid="{00000000-0005-0000-0000-000076230000}"/>
    <cellStyle name="Normal 2 173" xfId="9071" xr:uid="{00000000-0005-0000-0000-000077230000}"/>
    <cellStyle name="Normal 2 174" xfId="9072" xr:uid="{00000000-0005-0000-0000-000078230000}"/>
    <cellStyle name="Normal 2 174 2" xfId="9073" xr:uid="{00000000-0005-0000-0000-000079230000}"/>
    <cellStyle name="Normal 2 174 3" xfId="9074" xr:uid="{00000000-0005-0000-0000-00007A230000}"/>
    <cellStyle name="Normal 2 174 4" xfId="9075" xr:uid="{00000000-0005-0000-0000-00007B230000}"/>
    <cellStyle name="Normal 2 175" xfId="9076" xr:uid="{00000000-0005-0000-0000-00007C230000}"/>
    <cellStyle name="Normal 2 176" xfId="9077" xr:uid="{00000000-0005-0000-0000-00007D230000}"/>
    <cellStyle name="Normal 2 177" xfId="9078" xr:uid="{00000000-0005-0000-0000-00007E230000}"/>
    <cellStyle name="Normal 2 178" xfId="9079" xr:uid="{00000000-0005-0000-0000-00007F230000}"/>
    <cellStyle name="Normal 2 179" xfId="9080" xr:uid="{00000000-0005-0000-0000-000080230000}"/>
    <cellStyle name="Normal 2 18" xfId="9081" xr:uid="{00000000-0005-0000-0000-000081230000}"/>
    <cellStyle name="Normal 2 18 2" xfId="9082" xr:uid="{00000000-0005-0000-0000-000082230000}"/>
    <cellStyle name="Normal 2 18 3" xfId="9083" xr:uid="{00000000-0005-0000-0000-000083230000}"/>
    <cellStyle name="Normal 2 180" xfId="9084" xr:uid="{00000000-0005-0000-0000-000084230000}"/>
    <cellStyle name="Normal 2 181" xfId="9085" xr:uid="{00000000-0005-0000-0000-000085230000}"/>
    <cellStyle name="Normal 2 19" xfId="9086" xr:uid="{00000000-0005-0000-0000-000086230000}"/>
    <cellStyle name="Normal 2 19 2" xfId="9087" xr:uid="{00000000-0005-0000-0000-000087230000}"/>
    <cellStyle name="Normal 2 2" xfId="9088" xr:uid="{00000000-0005-0000-0000-000088230000}"/>
    <cellStyle name="Normal 2 2 10" xfId="9089" xr:uid="{00000000-0005-0000-0000-000089230000}"/>
    <cellStyle name="Normal 2 2 10 2" xfId="9090" xr:uid="{00000000-0005-0000-0000-00008A230000}"/>
    <cellStyle name="Normal 2 2 10 2 2" xfId="9091" xr:uid="{00000000-0005-0000-0000-00008B230000}"/>
    <cellStyle name="Normal 2 2 10 2 3" xfId="9092" xr:uid="{00000000-0005-0000-0000-00008C230000}"/>
    <cellStyle name="Normal 2 2 10 3" xfId="9093" xr:uid="{00000000-0005-0000-0000-00008D230000}"/>
    <cellStyle name="Normal 2 2 10 3 2" xfId="9094" xr:uid="{00000000-0005-0000-0000-00008E230000}"/>
    <cellStyle name="Normal 2 2 10 4" xfId="9095" xr:uid="{00000000-0005-0000-0000-00008F230000}"/>
    <cellStyle name="Normal 2 2 10 5" xfId="9096" xr:uid="{00000000-0005-0000-0000-000090230000}"/>
    <cellStyle name="Normal 2 2 11" xfId="9097" xr:uid="{00000000-0005-0000-0000-000091230000}"/>
    <cellStyle name="Normal 2 2 11 2" xfId="9098" xr:uid="{00000000-0005-0000-0000-000092230000}"/>
    <cellStyle name="Normal 2 2 11 2 2" xfId="9099" xr:uid="{00000000-0005-0000-0000-000093230000}"/>
    <cellStyle name="Normal 2 2 11 2 3" xfId="9100" xr:uid="{00000000-0005-0000-0000-000094230000}"/>
    <cellStyle name="Normal 2 2 11 3" xfId="9101" xr:uid="{00000000-0005-0000-0000-000095230000}"/>
    <cellStyle name="Normal 2 2 11 3 2" xfId="9102" xr:uid="{00000000-0005-0000-0000-000096230000}"/>
    <cellStyle name="Normal 2 2 11 4" xfId="9103" xr:uid="{00000000-0005-0000-0000-000097230000}"/>
    <cellStyle name="Normal 2 2 11 5" xfId="9104" xr:uid="{00000000-0005-0000-0000-000098230000}"/>
    <cellStyle name="Normal 2 2 12" xfId="9105" xr:uid="{00000000-0005-0000-0000-000099230000}"/>
    <cellStyle name="Normal 2 2 12 2" xfId="9106" xr:uid="{00000000-0005-0000-0000-00009A230000}"/>
    <cellStyle name="Normal 2 2 12 2 2" xfId="9107" xr:uid="{00000000-0005-0000-0000-00009B230000}"/>
    <cellStyle name="Normal 2 2 12 2 3" xfId="9108" xr:uid="{00000000-0005-0000-0000-00009C230000}"/>
    <cellStyle name="Normal 2 2 12 3" xfId="9109" xr:uid="{00000000-0005-0000-0000-00009D230000}"/>
    <cellStyle name="Normal 2 2 12 3 2" xfId="9110" xr:uid="{00000000-0005-0000-0000-00009E230000}"/>
    <cellStyle name="Normal 2 2 12 4" xfId="9111" xr:uid="{00000000-0005-0000-0000-00009F230000}"/>
    <cellStyle name="Normal 2 2 12 5" xfId="9112" xr:uid="{00000000-0005-0000-0000-0000A0230000}"/>
    <cellStyle name="Normal 2 2 13" xfId="9113" xr:uid="{00000000-0005-0000-0000-0000A1230000}"/>
    <cellStyle name="Normal 2 2 13 2" xfId="9114" xr:uid="{00000000-0005-0000-0000-0000A2230000}"/>
    <cellStyle name="Normal 2 2 13 2 2" xfId="9115" xr:uid="{00000000-0005-0000-0000-0000A3230000}"/>
    <cellStyle name="Normal 2 2 13 2 3" xfId="9116" xr:uid="{00000000-0005-0000-0000-0000A4230000}"/>
    <cellStyle name="Normal 2 2 13 3" xfId="9117" xr:uid="{00000000-0005-0000-0000-0000A5230000}"/>
    <cellStyle name="Normal 2 2 13 3 2" xfId="9118" xr:uid="{00000000-0005-0000-0000-0000A6230000}"/>
    <cellStyle name="Normal 2 2 13 4" xfId="9119" xr:uid="{00000000-0005-0000-0000-0000A7230000}"/>
    <cellStyle name="Normal 2 2 13 5" xfId="9120" xr:uid="{00000000-0005-0000-0000-0000A8230000}"/>
    <cellStyle name="Normal 2 2 14" xfId="9121" xr:uid="{00000000-0005-0000-0000-0000A9230000}"/>
    <cellStyle name="Normal 2 2 14 2" xfId="9122" xr:uid="{00000000-0005-0000-0000-0000AA230000}"/>
    <cellStyle name="Normal 2 2 14 2 2" xfId="9123" xr:uid="{00000000-0005-0000-0000-0000AB230000}"/>
    <cellStyle name="Normal 2 2 14 2 3" xfId="9124" xr:uid="{00000000-0005-0000-0000-0000AC230000}"/>
    <cellStyle name="Normal 2 2 14 3" xfId="9125" xr:uid="{00000000-0005-0000-0000-0000AD230000}"/>
    <cellStyle name="Normal 2 2 14 3 2" xfId="9126" xr:uid="{00000000-0005-0000-0000-0000AE230000}"/>
    <cellStyle name="Normal 2 2 14 4" xfId="9127" xr:uid="{00000000-0005-0000-0000-0000AF230000}"/>
    <cellStyle name="Normal 2 2 14 5" xfId="9128" xr:uid="{00000000-0005-0000-0000-0000B0230000}"/>
    <cellStyle name="Normal 2 2 15" xfId="9129" xr:uid="{00000000-0005-0000-0000-0000B1230000}"/>
    <cellStyle name="Normal 2 2 15 2" xfId="9130" xr:uid="{00000000-0005-0000-0000-0000B2230000}"/>
    <cellStyle name="Normal 2 2 15 2 2" xfId="9131" xr:uid="{00000000-0005-0000-0000-0000B3230000}"/>
    <cellStyle name="Normal 2 2 15 2 3" xfId="9132" xr:uid="{00000000-0005-0000-0000-0000B4230000}"/>
    <cellStyle name="Normal 2 2 15 3" xfId="9133" xr:uid="{00000000-0005-0000-0000-0000B5230000}"/>
    <cellStyle name="Normal 2 2 15 3 2" xfId="9134" xr:uid="{00000000-0005-0000-0000-0000B6230000}"/>
    <cellStyle name="Normal 2 2 15 4" xfId="9135" xr:uid="{00000000-0005-0000-0000-0000B7230000}"/>
    <cellStyle name="Normal 2 2 15 5" xfId="9136" xr:uid="{00000000-0005-0000-0000-0000B8230000}"/>
    <cellStyle name="Normal 2 2 16" xfId="9137" xr:uid="{00000000-0005-0000-0000-0000B9230000}"/>
    <cellStyle name="Normal 2 2 16 2" xfId="9138" xr:uid="{00000000-0005-0000-0000-0000BA230000}"/>
    <cellStyle name="Normal 2 2 16 2 2" xfId="9139" xr:uid="{00000000-0005-0000-0000-0000BB230000}"/>
    <cellStyle name="Normal 2 2 16 2 3" xfId="9140" xr:uid="{00000000-0005-0000-0000-0000BC230000}"/>
    <cellStyle name="Normal 2 2 16 3" xfId="9141" xr:uid="{00000000-0005-0000-0000-0000BD230000}"/>
    <cellStyle name="Normal 2 2 16 3 2" xfId="9142" xr:uid="{00000000-0005-0000-0000-0000BE230000}"/>
    <cellStyle name="Normal 2 2 16 4" xfId="9143" xr:uid="{00000000-0005-0000-0000-0000BF230000}"/>
    <cellStyle name="Normal 2 2 16 5" xfId="9144" xr:uid="{00000000-0005-0000-0000-0000C0230000}"/>
    <cellStyle name="Normal 2 2 17" xfId="9145" xr:uid="{00000000-0005-0000-0000-0000C1230000}"/>
    <cellStyle name="Normal 2 2 17 2" xfId="9146" xr:uid="{00000000-0005-0000-0000-0000C2230000}"/>
    <cellStyle name="Normal 2 2 17 2 2" xfId="9147" xr:uid="{00000000-0005-0000-0000-0000C3230000}"/>
    <cellStyle name="Normal 2 2 17 2 3" xfId="9148" xr:uid="{00000000-0005-0000-0000-0000C4230000}"/>
    <cellStyle name="Normal 2 2 17 3" xfId="9149" xr:uid="{00000000-0005-0000-0000-0000C5230000}"/>
    <cellStyle name="Normal 2 2 17 3 2" xfId="9150" xr:uid="{00000000-0005-0000-0000-0000C6230000}"/>
    <cellStyle name="Normal 2 2 17 4" xfId="9151" xr:uid="{00000000-0005-0000-0000-0000C7230000}"/>
    <cellStyle name="Normal 2 2 17 5" xfId="9152" xr:uid="{00000000-0005-0000-0000-0000C8230000}"/>
    <cellStyle name="Normal 2 2 18" xfId="9153" xr:uid="{00000000-0005-0000-0000-0000C9230000}"/>
    <cellStyle name="Normal 2 2 18 2" xfId="9154" xr:uid="{00000000-0005-0000-0000-0000CA230000}"/>
    <cellStyle name="Normal 2 2 18 2 2" xfId="9155" xr:uid="{00000000-0005-0000-0000-0000CB230000}"/>
    <cellStyle name="Normal 2 2 18 2 3" xfId="9156" xr:uid="{00000000-0005-0000-0000-0000CC230000}"/>
    <cellStyle name="Normal 2 2 18 3" xfId="9157" xr:uid="{00000000-0005-0000-0000-0000CD230000}"/>
    <cellStyle name="Normal 2 2 18 3 2" xfId="9158" xr:uid="{00000000-0005-0000-0000-0000CE230000}"/>
    <cellStyle name="Normal 2 2 18 4" xfId="9159" xr:uid="{00000000-0005-0000-0000-0000CF230000}"/>
    <cellStyle name="Normal 2 2 19" xfId="9160" xr:uid="{00000000-0005-0000-0000-0000D0230000}"/>
    <cellStyle name="Normal 2 2 19 2" xfId="9161" xr:uid="{00000000-0005-0000-0000-0000D1230000}"/>
    <cellStyle name="Normal 2 2 19 2 2" xfId="9162" xr:uid="{00000000-0005-0000-0000-0000D2230000}"/>
    <cellStyle name="Normal 2 2 19 2 3" xfId="9163" xr:uid="{00000000-0005-0000-0000-0000D3230000}"/>
    <cellStyle name="Normal 2 2 19 3" xfId="9164" xr:uid="{00000000-0005-0000-0000-0000D4230000}"/>
    <cellStyle name="Normal 2 2 19 3 2" xfId="9165" xr:uid="{00000000-0005-0000-0000-0000D5230000}"/>
    <cellStyle name="Normal 2 2 19 4" xfId="9166" xr:uid="{00000000-0005-0000-0000-0000D6230000}"/>
    <cellStyle name="Normal 2 2 2" xfId="9167" xr:uid="{00000000-0005-0000-0000-0000D7230000}"/>
    <cellStyle name="Normal 2 2 2 10" xfId="9168" xr:uid="{00000000-0005-0000-0000-0000D8230000}"/>
    <cellStyle name="Normal 2 2 2 10 2" xfId="9169" xr:uid="{00000000-0005-0000-0000-0000D9230000}"/>
    <cellStyle name="Normal 2 2 2 11" xfId="9170" xr:uid="{00000000-0005-0000-0000-0000DA230000}"/>
    <cellStyle name="Normal 2 2 2 11 2" xfId="9171" xr:uid="{00000000-0005-0000-0000-0000DB230000}"/>
    <cellStyle name="Normal 2 2 2 12" xfId="9172" xr:uid="{00000000-0005-0000-0000-0000DC230000}"/>
    <cellStyle name="Normal 2 2 2 12 2" xfId="9173" xr:uid="{00000000-0005-0000-0000-0000DD230000}"/>
    <cellStyle name="Normal 2 2 2 13" xfId="9174" xr:uid="{00000000-0005-0000-0000-0000DE230000}"/>
    <cellStyle name="Normal 2 2 2 13 2" xfId="9175" xr:uid="{00000000-0005-0000-0000-0000DF230000}"/>
    <cellStyle name="Normal 2 2 2 14" xfId="9176" xr:uid="{00000000-0005-0000-0000-0000E0230000}"/>
    <cellStyle name="Normal 2 2 2 14 2" xfId="9177" xr:uid="{00000000-0005-0000-0000-0000E1230000}"/>
    <cellStyle name="Normal 2 2 2 15" xfId="9178" xr:uid="{00000000-0005-0000-0000-0000E2230000}"/>
    <cellStyle name="Normal 2 2 2 15 2" xfId="9179" xr:uid="{00000000-0005-0000-0000-0000E3230000}"/>
    <cellStyle name="Normal 2 2 2 16" xfId="9180" xr:uid="{00000000-0005-0000-0000-0000E4230000}"/>
    <cellStyle name="Normal 2 2 2 16 2" xfId="9181" xr:uid="{00000000-0005-0000-0000-0000E5230000}"/>
    <cellStyle name="Normal 2 2 2 17" xfId="9182" xr:uid="{00000000-0005-0000-0000-0000E6230000}"/>
    <cellStyle name="Normal 2 2 2 17 2" xfId="9183" xr:uid="{00000000-0005-0000-0000-0000E7230000}"/>
    <cellStyle name="Normal 2 2 2 18" xfId="9184" xr:uid="{00000000-0005-0000-0000-0000E8230000}"/>
    <cellStyle name="Normal 2 2 2 18 2" xfId="9185" xr:uid="{00000000-0005-0000-0000-0000E9230000}"/>
    <cellStyle name="Normal 2 2 2 19" xfId="9186" xr:uid="{00000000-0005-0000-0000-0000EA230000}"/>
    <cellStyle name="Normal 2 2 2 19 2" xfId="9187" xr:uid="{00000000-0005-0000-0000-0000EB230000}"/>
    <cellStyle name="Normal 2 2 2 2" xfId="9188" xr:uid="{00000000-0005-0000-0000-0000EC230000}"/>
    <cellStyle name="Normal 2 2 2 2 10" xfId="9189" xr:uid="{00000000-0005-0000-0000-0000ED230000}"/>
    <cellStyle name="Normal 2 2 2 2 10 2" xfId="9190" xr:uid="{00000000-0005-0000-0000-0000EE230000}"/>
    <cellStyle name="Normal 2 2 2 2 10 2 2" xfId="9191" xr:uid="{00000000-0005-0000-0000-0000EF230000}"/>
    <cellStyle name="Normal 2 2 2 2 10 2 3" xfId="9192" xr:uid="{00000000-0005-0000-0000-0000F0230000}"/>
    <cellStyle name="Normal 2 2 2 2 10 3" xfId="9193" xr:uid="{00000000-0005-0000-0000-0000F1230000}"/>
    <cellStyle name="Normal 2 2 2 2 10 3 2" xfId="9194" xr:uid="{00000000-0005-0000-0000-0000F2230000}"/>
    <cellStyle name="Normal 2 2 2 2 10 4" xfId="9195" xr:uid="{00000000-0005-0000-0000-0000F3230000}"/>
    <cellStyle name="Normal 2 2 2 2 11" xfId="9196" xr:uid="{00000000-0005-0000-0000-0000F4230000}"/>
    <cellStyle name="Normal 2 2 2 2 11 2" xfId="9197" xr:uid="{00000000-0005-0000-0000-0000F5230000}"/>
    <cellStyle name="Normal 2 2 2 2 11 2 2" xfId="9198" xr:uid="{00000000-0005-0000-0000-0000F6230000}"/>
    <cellStyle name="Normal 2 2 2 2 11 2 3" xfId="9199" xr:uid="{00000000-0005-0000-0000-0000F7230000}"/>
    <cellStyle name="Normal 2 2 2 2 11 3" xfId="9200" xr:uid="{00000000-0005-0000-0000-0000F8230000}"/>
    <cellStyle name="Normal 2 2 2 2 11 3 2" xfId="9201" xr:uid="{00000000-0005-0000-0000-0000F9230000}"/>
    <cellStyle name="Normal 2 2 2 2 11 4" xfId="9202" xr:uid="{00000000-0005-0000-0000-0000FA230000}"/>
    <cellStyle name="Normal 2 2 2 2 12" xfId="9203" xr:uid="{00000000-0005-0000-0000-0000FB230000}"/>
    <cellStyle name="Normal 2 2 2 2 12 2" xfId="9204" xr:uid="{00000000-0005-0000-0000-0000FC230000}"/>
    <cellStyle name="Normal 2 2 2 2 12 2 2" xfId="9205" xr:uid="{00000000-0005-0000-0000-0000FD230000}"/>
    <cellStyle name="Normal 2 2 2 2 12 2 3" xfId="9206" xr:uid="{00000000-0005-0000-0000-0000FE230000}"/>
    <cellStyle name="Normal 2 2 2 2 12 3" xfId="9207" xr:uid="{00000000-0005-0000-0000-0000FF230000}"/>
    <cellStyle name="Normal 2 2 2 2 12 3 2" xfId="9208" xr:uid="{00000000-0005-0000-0000-000000240000}"/>
    <cellStyle name="Normal 2 2 2 2 12 4" xfId="9209" xr:uid="{00000000-0005-0000-0000-000001240000}"/>
    <cellStyle name="Normal 2 2 2 2 13" xfId="9210" xr:uid="{00000000-0005-0000-0000-000002240000}"/>
    <cellStyle name="Normal 2 2 2 2 13 2" xfId="9211" xr:uid="{00000000-0005-0000-0000-000003240000}"/>
    <cellStyle name="Normal 2 2 2 2 13 2 2" xfId="9212" xr:uid="{00000000-0005-0000-0000-000004240000}"/>
    <cellStyle name="Normal 2 2 2 2 13 2 3" xfId="9213" xr:uid="{00000000-0005-0000-0000-000005240000}"/>
    <cellStyle name="Normal 2 2 2 2 13 3" xfId="9214" xr:uid="{00000000-0005-0000-0000-000006240000}"/>
    <cellStyle name="Normal 2 2 2 2 13 3 2" xfId="9215" xr:uid="{00000000-0005-0000-0000-000007240000}"/>
    <cellStyle name="Normal 2 2 2 2 13 4" xfId="9216" xr:uid="{00000000-0005-0000-0000-000008240000}"/>
    <cellStyle name="Normal 2 2 2 2 14" xfId="9217" xr:uid="{00000000-0005-0000-0000-000009240000}"/>
    <cellStyle name="Normal 2 2 2 2 14 2" xfId="9218" xr:uid="{00000000-0005-0000-0000-00000A240000}"/>
    <cellStyle name="Normal 2 2 2 2 14 2 2" xfId="9219" xr:uid="{00000000-0005-0000-0000-00000B240000}"/>
    <cellStyle name="Normal 2 2 2 2 14 2 3" xfId="9220" xr:uid="{00000000-0005-0000-0000-00000C240000}"/>
    <cellStyle name="Normal 2 2 2 2 14 3" xfId="9221" xr:uid="{00000000-0005-0000-0000-00000D240000}"/>
    <cellStyle name="Normal 2 2 2 2 14 3 2" xfId="9222" xr:uid="{00000000-0005-0000-0000-00000E240000}"/>
    <cellStyle name="Normal 2 2 2 2 14 4" xfId="9223" xr:uid="{00000000-0005-0000-0000-00000F240000}"/>
    <cellStyle name="Normal 2 2 2 2 15" xfId="9224" xr:uid="{00000000-0005-0000-0000-000010240000}"/>
    <cellStyle name="Normal 2 2 2 2 15 2" xfId="9225" xr:uid="{00000000-0005-0000-0000-000011240000}"/>
    <cellStyle name="Normal 2 2 2 2 15 2 2" xfId="9226" xr:uid="{00000000-0005-0000-0000-000012240000}"/>
    <cellStyle name="Normal 2 2 2 2 15 2 3" xfId="9227" xr:uid="{00000000-0005-0000-0000-000013240000}"/>
    <cellStyle name="Normal 2 2 2 2 15 3" xfId="9228" xr:uid="{00000000-0005-0000-0000-000014240000}"/>
    <cellStyle name="Normal 2 2 2 2 15 3 2" xfId="9229" xr:uid="{00000000-0005-0000-0000-000015240000}"/>
    <cellStyle name="Normal 2 2 2 2 15 4" xfId="9230" xr:uid="{00000000-0005-0000-0000-000016240000}"/>
    <cellStyle name="Normal 2 2 2 2 16" xfId="9231" xr:uid="{00000000-0005-0000-0000-000017240000}"/>
    <cellStyle name="Normal 2 2 2 2 16 2" xfId="9232" xr:uid="{00000000-0005-0000-0000-000018240000}"/>
    <cellStyle name="Normal 2 2 2 2 16 2 2" xfId="9233" xr:uid="{00000000-0005-0000-0000-000019240000}"/>
    <cellStyle name="Normal 2 2 2 2 16 2 3" xfId="9234" xr:uid="{00000000-0005-0000-0000-00001A240000}"/>
    <cellStyle name="Normal 2 2 2 2 16 3" xfId="9235" xr:uid="{00000000-0005-0000-0000-00001B240000}"/>
    <cellStyle name="Normal 2 2 2 2 16 3 2" xfId="9236" xr:uid="{00000000-0005-0000-0000-00001C240000}"/>
    <cellStyle name="Normal 2 2 2 2 16 4" xfId="9237" xr:uid="{00000000-0005-0000-0000-00001D240000}"/>
    <cellStyle name="Normal 2 2 2 2 17" xfId="9238" xr:uid="{00000000-0005-0000-0000-00001E240000}"/>
    <cellStyle name="Normal 2 2 2 2 17 2" xfId="9239" xr:uid="{00000000-0005-0000-0000-00001F240000}"/>
    <cellStyle name="Normal 2 2 2 2 17 2 2" xfId="9240" xr:uid="{00000000-0005-0000-0000-000020240000}"/>
    <cellStyle name="Normal 2 2 2 2 17 2 3" xfId="9241" xr:uid="{00000000-0005-0000-0000-000021240000}"/>
    <cellStyle name="Normal 2 2 2 2 17 3" xfId="9242" xr:uid="{00000000-0005-0000-0000-000022240000}"/>
    <cellStyle name="Normal 2 2 2 2 17 3 2" xfId="9243" xr:uid="{00000000-0005-0000-0000-000023240000}"/>
    <cellStyle name="Normal 2 2 2 2 17 4" xfId="9244" xr:uid="{00000000-0005-0000-0000-000024240000}"/>
    <cellStyle name="Normal 2 2 2 2 18" xfId="9245" xr:uid="{00000000-0005-0000-0000-000025240000}"/>
    <cellStyle name="Normal 2 2 2 2 18 2" xfId="9246" xr:uid="{00000000-0005-0000-0000-000026240000}"/>
    <cellStyle name="Normal 2 2 2 2 18 2 2" xfId="9247" xr:uid="{00000000-0005-0000-0000-000027240000}"/>
    <cellStyle name="Normal 2 2 2 2 18 2 3" xfId="9248" xr:uid="{00000000-0005-0000-0000-000028240000}"/>
    <cellStyle name="Normal 2 2 2 2 18 3" xfId="9249" xr:uid="{00000000-0005-0000-0000-000029240000}"/>
    <cellStyle name="Normal 2 2 2 2 18 3 2" xfId="9250" xr:uid="{00000000-0005-0000-0000-00002A240000}"/>
    <cellStyle name="Normal 2 2 2 2 18 4" xfId="9251" xr:uid="{00000000-0005-0000-0000-00002B240000}"/>
    <cellStyle name="Normal 2 2 2 2 19" xfId="9252" xr:uid="{00000000-0005-0000-0000-00002C240000}"/>
    <cellStyle name="Normal 2 2 2 2 19 2" xfId="9253" xr:uid="{00000000-0005-0000-0000-00002D240000}"/>
    <cellStyle name="Normal 2 2 2 2 19 2 2" xfId="9254" xr:uid="{00000000-0005-0000-0000-00002E240000}"/>
    <cellStyle name="Normal 2 2 2 2 19 2 3" xfId="9255" xr:uid="{00000000-0005-0000-0000-00002F240000}"/>
    <cellStyle name="Normal 2 2 2 2 19 3" xfId="9256" xr:uid="{00000000-0005-0000-0000-000030240000}"/>
    <cellStyle name="Normal 2 2 2 2 19 3 2" xfId="9257" xr:uid="{00000000-0005-0000-0000-000031240000}"/>
    <cellStyle name="Normal 2 2 2 2 19 4" xfId="9258" xr:uid="{00000000-0005-0000-0000-000032240000}"/>
    <cellStyle name="Normal 2 2 2 2 2" xfId="9259" xr:uid="{00000000-0005-0000-0000-000033240000}"/>
    <cellStyle name="Normal 2 2 2 2 2 10" xfId="9260" xr:uid="{00000000-0005-0000-0000-000034240000}"/>
    <cellStyle name="Normal 2 2 2 2 2 10 2" xfId="9261" xr:uid="{00000000-0005-0000-0000-000035240000}"/>
    <cellStyle name="Normal 2 2 2 2 2 11" xfId="9262" xr:uid="{00000000-0005-0000-0000-000036240000}"/>
    <cellStyle name="Normal 2 2 2 2 2 11 2" xfId="9263" xr:uid="{00000000-0005-0000-0000-000037240000}"/>
    <cellStyle name="Normal 2 2 2 2 2 12" xfId="9264" xr:uid="{00000000-0005-0000-0000-000038240000}"/>
    <cellStyle name="Normal 2 2 2 2 2 12 2" xfId="9265" xr:uid="{00000000-0005-0000-0000-000039240000}"/>
    <cellStyle name="Normal 2 2 2 2 2 13" xfId="9266" xr:uid="{00000000-0005-0000-0000-00003A240000}"/>
    <cellStyle name="Normal 2 2 2 2 2 13 2" xfId="9267" xr:uid="{00000000-0005-0000-0000-00003B240000}"/>
    <cellStyle name="Normal 2 2 2 2 2 14" xfId="9268" xr:uid="{00000000-0005-0000-0000-00003C240000}"/>
    <cellStyle name="Normal 2 2 2 2 2 14 2" xfId="9269" xr:uid="{00000000-0005-0000-0000-00003D240000}"/>
    <cellStyle name="Normal 2 2 2 2 2 15" xfId="9270" xr:uid="{00000000-0005-0000-0000-00003E240000}"/>
    <cellStyle name="Normal 2 2 2 2 2 15 2" xfId="9271" xr:uid="{00000000-0005-0000-0000-00003F240000}"/>
    <cellStyle name="Normal 2 2 2 2 2 16" xfId="9272" xr:uid="{00000000-0005-0000-0000-000040240000}"/>
    <cellStyle name="Normal 2 2 2 2 2 16 2" xfId="9273" xr:uid="{00000000-0005-0000-0000-000041240000}"/>
    <cellStyle name="Normal 2 2 2 2 2 17" xfId="9274" xr:uid="{00000000-0005-0000-0000-000042240000}"/>
    <cellStyle name="Normal 2 2 2 2 2 17 2" xfId="9275" xr:uid="{00000000-0005-0000-0000-000043240000}"/>
    <cellStyle name="Normal 2 2 2 2 2 18" xfId="9276" xr:uid="{00000000-0005-0000-0000-000044240000}"/>
    <cellStyle name="Normal 2 2 2 2 2 18 2" xfId="9277" xr:uid="{00000000-0005-0000-0000-000045240000}"/>
    <cellStyle name="Normal 2 2 2 2 2 19" xfId="9278" xr:uid="{00000000-0005-0000-0000-000046240000}"/>
    <cellStyle name="Normal 2 2 2 2 2 19 2" xfId="9279" xr:uid="{00000000-0005-0000-0000-000047240000}"/>
    <cellStyle name="Normal 2 2 2 2 2 2" xfId="9280" xr:uid="{00000000-0005-0000-0000-000048240000}"/>
    <cellStyle name="Normal 2 2 2 2 2 2 10" xfId="9281" xr:uid="{00000000-0005-0000-0000-000049240000}"/>
    <cellStyle name="Normal 2 2 2 2 2 2 10 2" xfId="9282" xr:uid="{00000000-0005-0000-0000-00004A240000}"/>
    <cellStyle name="Normal 2 2 2 2 2 2 10 2 2" xfId="9283" xr:uid="{00000000-0005-0000-0000-00004B240000}"/>
    <cellStyle name="Normal 2 2 2 2 2 2 10 2 3" xfId="9284" xr:uid="{00000000-0005-0000-0000-00004C240000}"/>
    <cellStyle name="Normal 2 2 2 2 2 2 10 3" xfId="9285" xr:uid="{00000000-0005-0000-0000-00004D240000}"/>
    <cellStyle name="Normal 2 2 2 2 2 2 10 3 2" xfId="9286" xr:uid="{00000000-0005-0000-0000-00004E240000}"/>
    <cellStyle name="Normal 2 2 2 2 2 2 10 4" xfId="9287" xr:uid="{00000000-0005-0000-0000-00004F240000}"/>
    <cellStyle name="Normal 2 2 2 2 2 2 11" xfId="9288" xr:uid="{00000000-0005-0000-0000-000050240000}"/>
    <cellStyle name="Normal 2 2 2 2 2 2 11 2" xfId="9289" xr:uid="{00000000-0005-0000-0000-000051240000}"/>
    <cellStyle name="Normal 2 2 2 2 2 2 11 2 2" xfId="9290" xr:uid="{00000000-0005-0000-0000-000052240000}"/>
    <cellStyle name="Normal 2 2 2 2 2 2 11 2 3" xfId="9291" xr:uid="{00000000-0005-0000-0000-000053240000}"/>
    <cellStyle name="Normal 2 2 2 2 2 2 11 3" xfId="9292" xr:uid="{00000000-0005-0000-0000-000054240000}"/>
    <cellStyle name="Normal 2 2 2 2 2 2 11 3 2" xfId="9293" xr:uid="{00000000-0005-0000-0000-000055240000}"/>
    <cellStyle name="Normal 2 2 2 2 2 2 11 4" xfId="9294" xr:uid="{00000000-0005-0000-0000-000056240000}"/>
    <cellStyle name="Normal 2 2 2 2 2 2 12" xfId="9295" xr:uid="{00000000-0005-0000-0000-000057240000}"/>
    <cellStyle name="Normal 2 2 2 2 2 2 12 10" xfId="9296" xr:uid="{00000000-0005-0000-0000-000058240000}"/>
    <cellStyle name="Normal 2 2 2 2 2 2 12 10 2" xfId="9297" xr:uid="{00000000-0005-0000-0000-000059240000}"/>
    <cellStyle name="Normal 2 2 2 2 2 2 12 11" xfId="9298" xr:uid="{00000000-0005-0000-0000-00005A240000}"/>
    <cellStyle name="Normal 2 2 2 2 2 2 12 11 2" xfId="9299" xr:uid="{00000000-0005-0000-0000-00005B240000}"/>
    <cellStyle name="Normal 2 2 2 2 2 2 12 12" xfId="9300" xr:uid="{00000000-0005-0000-0000-00005C240000}"/>
    <cellStyle name="Normal 2 2 2 2 2 2 12 12 2" xfId="9301" xr:uid="{00000000-0005-0000-0000-00005D240000}"/>
    <cellStyle name="Normal 2 2 2 2 2 2 12 13" xfId="9302" xr:uid="{00000000-0005-0000-0000-00005E240000}"/>
    <cellStyle name="Normal 2 2 2 2 2 2 12 13 2" xfId="9303" xr:uid="{00000000-0005-0000-0000-00005F240000}"/>
    <cellStyle name="Normal 2 2 2 2 2 2 12 14" xfId="9304" xr:uid="{00000000-0005-0000-0000-000060240000}"/>
    <cellStyle name="Normal 2 2 2 2 2 2 12 14 2" xfId="9305" xr:uid="{00000000-0005-0000-0000-000061240000}"/>
    <cellStyle name="Normal 2 2 2 2 2 2 12 15" xfId="9306" xr:uid="{00000000-0005-0000-0000-000062240000}"/>
    <cellStyle name="Normal 2 2 2 2 2 2 12 15 2" xfId="9307" xr:uid="{00000000-0005-0000-0000-000063240000}"/>
    <cellStyle name="Normal 2 2 2 2 2 2 12 16" xfId="9308" xr:uid="{00000000-0005-0000-0000-000064240000}"/>
    <cellStyle name="Normal 2 2 2 2 2 2 12 16 2" xfId="9309" xr:uid="{00000000-0005-0000-0000-000065240000}"/>
    <cellStyle name="Normal 2 2 2 2 2 2 12 17" xfId="9310" xr:uid="{00000000-0005-0000-0000-000066240000}"/>
    <cellStyle name="Normal 2 2 2 2 2 2 12 17 2" xfId="9311" xr:uid="{00000000-0005-0000-0000-000067240000}"/>
    <cellStyle name="Normal 2 2 2 2 2 2 12 18" xfId="9312" xr:uid="{00000000-0005-0000-0000-000068240000}"/>
    <cellStyle name="Normal 2 2 2 2 2 2 12 18 2" xfId="9313" xr:uid="{00000000-0005-0000-0000-000069240000}"/>
    <cellStyle name="Normal 2 2 2 2 2 2 12 18 3" xfId="9314" xr:uid="{00000000-0005-0000-0000-00006A240000}"/>
    <cellStyle name="Normal 2 2 2 2 2 2 12 19" xfId="9315" xr:uid="{00000000-0005-0000-0000-00006B240000}"/>
    <cellStyle name="Normal 2 2 2 2 2 2 12 19 2" xfId="9316" xr:uid="{00000000-0005-0000-0000-00006C240000}"/>
    <cellStyle name="Normal 2 2 2 2 2 2 12 2" xfId="9317" xr:uid="{00000000-0005-0000-0000-00006D240000}"/>
    <cellStyle name="Normal 2 2 2 2 2 2 12 2 10" xfId="9318" xr:uid="{00000000-0005-0000-0000-00006E240000}"/>
    <cellStyle name="Normal 2 2 2 2 2 2 12 2 10 2" xfId="9319" xr:uid="{00000000-0005-0000-0000-00006F240000}"/>
    <cellStyle name="Normal 2 2 2 2 2 2 12 2 10 2 2" xfId="9320" xr:uid="{00000000-0005-0000-0000-000070240000}"/>
    <cellStyle name="Normal 2 2 2 2 2 2 12 2 10 2 3" xfId="9321" xr:uid="{00000000-0005-0000-0000-000071240000}"/>
    <cellStyle name="Normal 2 2 2 2 2 2 12 2 10 3" xfId="9322" xr:uid="{00000000-0005-0000-0000-000072240000}"/>
    <cellStyle name="Normal 2 2 2 2 2 2 12 2 10 3 2" xfId="9323" xr:uid="{00000000-0005-0000-0000-000073240000}"/>
    <cellStyle name="Normal 2 2 2 2 2 2 12 2 10 4" xfId="9324" xr:uid="{00000000-0005-0000-0000-000074240000}"/>
    <cellStyle name="Normal 2 2 2 2 2 2 12 2 11" xfId="9325" xr:uid="{00000000-0005-0000-0000-000075240000}"/>
    <cellStyle name="Normal 2 2 2 2 2 2 12 2 11 2" xfId="9326" xr:uid="{00000000-0005-0000-0000-000076240000}"/>
    <cellStyle name="Normal 2 2 2 2 2 2 12 2 11 2 2" xfId="9327" xr:uid="{00000000-0005-0000-0000-000077240000}"/>
    <cellStyle name="Normal 2 2 2 2 2 2 12 2 11 2 3" xfId="9328" xr:uid="{00000000-0005-0000-0000-000078240000}"/>
    <cellStyle name="Normal 2 2 2 2 2 2 12 2 11 3" xfId="9329" xr:uid="{00000000-0005-0000-0000-000079240000}"/>
    <cellStyle name="Normal 2 2 2 2 2 2 12 2 11 3 2" xfId="9330" xr:uid="{00000000-0005-0000-0000-00007A240000}"/>
    <cellStyle name="Normal 2 2 2 2 2 2 12 2 11 4" xfId="9331" xr:uid="{00000000-0005-0000-0000-00007B240000}"/>
    <cellStyle name="Normal 2 2 2 2 2 2 12 2 12" xfId="9332" xr:uid="{00000000-0005-0000-0000-00007C240000}"/>
    <cellStyle name="Normal 2 2 2 2 2 2 12 2 12 2" xfId="9333" xr:uid="{00000000-0005-0000-0000-00007D240000}"/>
    <cellStyle name="Normal 2 2 2 2 2 2 12 2 12 2 2" xfId="9334" xr:uid="{00000000-0005-0000-0000-00007E240000}"/>
    <cellStyle name="Normal 2 2 2 2 2 2 12 2 12 2 3" xfId="9335" xr:uid="{00000000-0005-0000-0000-00007F240000}"/>
    <cellStyle name="Normal 2 2 2 2 2 2 12 2 12 3" xfId="9336" xr:uid="{00000000-0005-0000-0000-000080240000}"/>
    <cellStyle name="Normal 2 2 2 2 2 2 12 2 12 3 2" xfId="9337" xr:uid="{00000000-0005-0000-0000-000081240000}"/>
    <cellStyle name="Normal 2 2 2 2 2 2 12 2 12 4" xfId="9338" xr:uid="{00000000-0005-0000-0000-000082240000}"/>
    <cellStyle name="Normal 2 2 2 2 2 2 12 2 13" xfId="9339" xr:uid="{00000000-0005-0000-0000-000083240000}"/>
    <cellStyle name="Normal 2 2 2 2 2 2 12 2 13 2" xfId="9340" xr:uid="{00000000-0005-0000-0000-000084240000}"/>
    <cellStyle name="Normal 2 2 2 2 2 2 12 2 13 2 2" xfId="9341" xr:uid="{00000000-0005-0000-0000-000085240000}"/>
    <cellStyle name="Normal 2 2 2 2 2 2 12 2 13 2 3" xfId="9342" xr:uid="{00000000-0005-0000-0000-000086240000}"/>
    <cellStyle name="Normal 2 2 2 2 2 2 12 2 13 3" xfId="9343" xr:uid="{00000000-0005-0000-0000-000087240000}"/>
    <cellStyle name="Normal 2 2 2 2 2 2 12 2 13 3 2" xfId="9344" xr:uid="{00000000-0005-0000-0000-000088240000}"/>
    <cellStyle name="Normal 2 2 2 2 2 2 12 2 13 4" xfId="9345" xr:uid="{00000000-0005-0000-0000-000089240000}"/>
    <cellStyle name="Normal 2 2 2 2 2 2 12 2 14" xfId="9346" xr:uid="{00000000-0005-0000-0000-00008A240000}"/>
    <cellStyle name="Normal 2 2 2 2 2 2 12 2 14 2" xfId="9347" xr:uid="{00000000-0005-0000-0000-00008B240000}"/>
    <cellStyle name="Normal 2 2 2 2 2 2 12 2 14 2 2" xfId="9348" xr:uid="{00000000-0005-0000-0000-00008C240000}"/>
    <cellStyle name="Normal 2 2 2 2 2 2 12 2 14 2 3" xfId="9349" xr:uid="{00000000-0005-0000-0000-00008D240000}"/>
    <cellStyle name="Normal 2 2 2 2 2 2 12 2 14 3" xfId="9350" xr:uid="{00000000-0005-0000-0000-00008E240000}"/>
    <cellStyle name="Normal 2 2 2 2 2 2 12 2 14 3 2" xfId="9351" xr:uid="{00000000-0005-0000-0000-00008F240000}"/>
    <cellStyle name="Normal 2 2 2 2 2 2 12 2 14 4" xfId="9352" xr:uid="{00000000-0005-0000-0000-000090240000}"/>
    <cellStyle name="Normal 2 2 2 2 2 2 12 2 15" xfId="9353" xr:uid="{00000000-0005-0000-0000-000091240000}"/>
    <cellStyle name="Normal 2 2 2 2 2 2 12 2 15 2" xfId="9354" xr:uid="{00000000-0005-0000-0000-000092240000}"/>
    <cellStyle name="Normal 2 2 2 2 2 2 12 2 15 2 2" xfId="9355" xr:uid="{00000000-0005-0000-0000-000093240000}"/>
    <cellStyle name="Normal 2 2 2 2 2 2 12 2 15 2 3" xfId="9356" xr:uid="{00000000-0005-0000-0000-000094240000}"/>
    <cellStyle name="Normal 2 2 2 2 2 2 12 2 15 3" xfId="9357" xr:uid="{00000000-0005-0000-0000-000095240000}"/>
    <cellStyle name="Normal 2 2 2 2 2 2 12 2 15 3 2" xfId="9358" xr:uid="{00000000-0005-0000-0000-000096240000}"/>
    <cellStyle name="Normal 2 2 2 2 2 2 12 2 15 4" xfId="9359" xr:uid="{00000000-0005-0000-0000-000097240000}"/>
    <cellStyle name="Normal 2 2 2 2 2 2 12 2 16" xfId="9360" xr:uid="{00000000-0005-0000-0000-000098240000}"/>
    <cellStyle name="Normal 2 2 2 2 2 2 12 2 16 2" xfId="9361" xr:uid="{00000000-0005-0000-0000-000099240000}"/>
    <cellStyle name="Normal 2 2 2 2 2 2 12 2 16 2 2" xfId="9362" xr:uid="{00000000-0005-0000-0000-00009A240000}"/>
    <cellStyle name="Normal 2 2 2 2 2 2 12 2 16 2 3" xfId="9363" xr:uid="{00000000-0005-0000-0000-00009B240000}"/>
    <cellStyle name="Normal 2 2 2 2 2 2 12 2 16 3" xfId="9364" xr:uid="{00000000-0005-0000-0000-00009C240000}"/>
    <cellStyle name="Normal 2 2 2 2 2 2 12 2 16 3 2" xfId="9365" xr:uid="{00000000-0005-0000-0000-00009D240000}"/>
    <cellStyle name="Normal 2 2 2 2 2 2 12 2 16 4" xfId="9366" xr:uid="{00000000-0005-0000-0000-00009E240000}"/>
    <cellStyle name="Normal 2 2 2 2 2 2 12 2 17" xfId="9367" xr:uid="{00000000-0005-0000-0000-00009F240000}"/>
    <cellStyle name="Normal 2 2 2 2 2 2 12 2 17 2" xfId="9368" xr:uid="{00000000-0005-0000-0000-0000A0240000}"/>
    <cellStyle name="Normal 2 2 2 2 2 2 12 2 17 2 2" xfId="9369" xr:uid="{00000000-0005-0000-0000-0000A1240000}"/>
    <cellStyle name="Normal 2 2 2 2 2 2 12 2 17 2 3" xfId="9370" xr:uid="{00000000-0005-0000-0000-0000A2240000}"/>
    <cellStyle name="Normal 2 2 2 2 2 2 12 2 17 3" xfId="9371" xr:uid="{00000000-0005-0000-0000-0000A3240000}"/>
    <cellStyle name="Normal 2 2 2 2 2 2 12 2 17 3 2" xfId="9372" xr:uid="{00000000-0005-0000-0000-0000A4240000}"/>
    <cellStyle name="Normal 2 2 2 2 2 2 12 2 17 4" xfId="9373" xr:uid="{00000000-0005-0000-0000-0000A5240000}"/>
    <cellStyle name="Normal 2 2 2 2 2 2 12 2 18" xfId="9374" xr:uid="{00000000-0005-0000-0000-0000A6240000}"/>
    <cellStyle name="Normal 2 2 2 2 2 2 12 2 2" xfId="9375" xr:uid="{00000000-0005-0000-0000-0000A7240000}"/>
    <cellStyle name="Normal 2 2 2 2 2 2 12 2 2 2" xfId="9376" xr:uid="{00000000-0005-0000-0000-0000A8240000}"/>
    <cellStyle name="Normal 2 2 2 2 2 2 12 2 2 2 2" xfId="9377" xr:uid="{00000000-0005-0000-0000-0000A9240000}"/>
    <cellStyle name="Normal 2 2 2 2 2 2 12 2 2 2 3" xfId="9378" xr:uid="{00000000-0005-0000-0000-0000AA240000}"/>
    <cellStyle name="Normal 2 2 2 2 2 2 12 2 2 3" xfId="9379" xr:uid="{00000000-0005-0000-0000-0000AB240000}"/>
    <cellStyle name="Normal 2 2 2 2 2 2 12 2 2 3 2" xfId="9380" xr:uid="{00000000-0005-0000-0000-0000AC240000}"/>
    <cellStyle name="Normal 2 2 2 2 2 2 12 2 2 4" xfId="9381" xr:uid="{00000000-0005-0000-0000-0000AD240000}"/>
    <cellStyle name="Normal 2 2 2 2 2 2 12 2 3" xfId="9382" xr:uid="{00000000-0005-0000-0000-0000AE240000}"/>
    <cellStyle name="Normal 2 2 2 2 2 2 12 2 3 2" xfId="9383" xr:uid="{00000000-0005-0000-0000-0000AF240000}"/>
    <cellStyle name="Normal 2 2 2 2 2 2 12 2 3 2 2" xfId="9384" xr:uid="{00000000-0005-0000-0000-0000B0240000}"/>
    <cellStyle name="Normal 2 2 2 2 2 2 12 2 3 2 3" xfId="9385" xr:uid="{00000000-0005-0000-0000-0000B1240000}"/>
    <cellStyle name="Normal 2 2 2 2 2 2 12 2 3 3" xfId="9386" xr:uid="{00000000-0005-0000-0000-0000B2240000}"/>
    <cellStyle name="Normal 2 2 2 2 2 2 12 2 3 3 2" xfId="9387" xr:uid="{00000000-0005-0000-0000-0000B3240000}"/>
    <cellStyle name="Normal 2 2 2 2 2 2 12 2 3 4" xfId="9388" xr:uid="{00000000-0005-0000-0000-0000B4240000}"/>
    <cellStyle name="Normal 2 2 2 2 2 2 12 2 4" xfId="9389" xr:uid="{00000000-0005-0000-0000-0000B5240000}"/>
    <cellStyle name="Normal 2 2 2 2 2 2 12 2 4 2" xfId="9390" xr:uid="{00000000-0005-0000-0000-0000B6240000}"/>
    <cellStyle name="Normal 2 2 2 2 2 2 12 2 4 2 2" xfId="9391" xr:uid="{00000000-0005-0000-0000-0000B7240000}"/>
    <cellStyle name="Normal 2 2 2 2 2 2 12 2 4 2 3" xfId="9392" xr:uid="{00000000-0005-0000-0000-0000B8240000}"/>
    <cellStyle name="Normal 2 2 2 2 2 2 12 2 4 3" xfId="9393" xr:uid="{00000000-0005-0000-0000-0000B9240000}"/>
    <cellStyle name="Normal 2 2 2 2 2 2 12 2 4 3 2" xfId="9394" xr:uid="{00000000-0005-0000-0000-0000BA240000}"/>
    <cellStyle name="Normal 2 2 2 2 2 2 12 2 4 4" xfId="9395" xr:uid="{00000000-0005-0000-0000-0000BB240000}"/>
    <cellStyle name="Normal 2 2 2 2 2 2 12 2 5" xfId="9396" xr:uid="{00000000-0005-0000-0000-0000BC240000}"/>
    <cellStyle name="Normal 2 2 2 2 2 2 12 2 5 2" xfId="9397" xr:uid="{00000000-0005-0000-0000-0000BD240000}"/>
    <cellStyle name="Normal 2 2 2 2 2 2 12 2 5 2 2" xfId="9398" xr:uid="{00000000-0005-0000-0000-0000BE240000}"/>
    <cellStyle name="Normal 2 2 2 2 2 2 12 2 5 2 3" xfId="9399" xr:uid="{00000000-0005-0000-0000-0000BF240000}"/>
    <cellStyle name="Normal 2 2 2 2 2 2 12 2 5 3" xfId="9400" xr:uid="{00000000-0005-0000-0000-0000C0240000}"/>
    <cellStyle name="Normal 2 2 2 2 2 2 12 2 5 3 2" xfId="9401" xr:uid="{00000000-0005-0000-0000-0000C1240000}"/>
    <cellStyle name="Normal 2 2 2 2 2 2 12 2 5 4" xfId="9402" xr:uid="{00000000-0005-0000-0000-0000C2240000}"/>
    <cellStyle name="Normal 2 2 2 2 2 2 12 2 6" xfId="9403" xr:uid="{00000000-0005-0000-0000-0000C3240000}"/>
    <cellStyle name="Normal 2 2 2 2 2 2 12 2 6 2" xfId="9404" xr:uid="{00000000-0005-0000-0000-0000C4240000}"/>
    <cellStyle name="Normal 2 2 2 2 2 2 12 2 6 2 2" xfId="9405" xr:uid="{00000000-0005-0000-0000-0000C5240000}"/>
    <cellStyle name="Normal 2 2 2 2 2 2 12 2 6 2 3" xfId="9406" xr:uid="{00000000-0005-0000-0000-0000C6240000}"/>
    <cellStyle name="Normal 2 2 2 2 2 2 12 2 6 3" xfId="9407" xr:uid="{00000000-0005-0000-0000-0000C7240000}"/>
    <cellStyle name="Normal 2 2 2 2 2 2 12 2 6 3 2" xfId="9408" xr:uid="{00000000-0005-0000-0000-0000C8240000}"/>
    <cellStyle name="Normal 2 2 2 2 2 2 12 2 6 4" xfId="9409" xr:uid="{00000000-0005-0000-0000-0000C9240000}"/>
    <cellStyle name="Normal 2 2 2 2 2 2 12 2 7" xfId="9410" xr:uid="{00000000-0005-0000-0000-0000CA240000}"/>
    <cellStyle name="Normal 2 2 2 2 2 2 12 2 7 2" xfId="9411" xr:uid="{00000000-0005-0000-0000-0000CB240000}"/>
    <cellStyle name="Normal 2 2 2 2 2 2 12 2 7 2 2" xfId="9412" xr:uid="{00000000-0005-0000-0000-0000CC240000}"/>
    <cellStyle name="Normal 2 2 2 2 2 2 12 2 7 2 3" xfId="9413" xr:uid="{00000000-0005-0000-0000-0000CD240000}"/>
    <cellStyle name="Normal 2 2 2 2 2 2 12 2 7 3" xfId="9414" xr:uid="{00000000-0005-0000-0000-0000CE240000}"/>
    <cellStyle name="Normal 2 2 2 2 2 2 12 2 7 3 2" xfId="9415" xr:uid="{00000000-0005-0000-0000-0000CF240000}"/>
    <cellStyle name="Normal 2 2 2 2 2 2 12 2 7 4" xfId="9416" xr:uid="{00000000-0005-0000-0000-0000D0240000}"/>
    <cellStyle name="Normal 2 2 2 2 2 2 12 2 8" xfId="9417" xr:uid="{00000000-0005-0000-0000-0000D1240000}"/>
    <cellStyle name="Normal 2 2 2 2 2 2 12 2 8 2" xfId="9418" xr:uid="{00000000-0005-0000-0000-0000D2240000}"/>
    <cellStyle name="Normal 2 2 2 2 2 2 12 2 8 2 2" xfId="9419" xr:uid="{00000000-0005-0000-0000-0000D3240000}"/>
    <cellStyle name="Normal 2 2 2 2 2 2 12 2 8 2 3" xfId="9420" xr:uid="{00000000-0005-0000-0000-0000D4240000}"/>
    <cellStyle name="Normal 2 2 2 2 2 2 12 2 8 3" xfId="9421" xr:uid="{00000000-0005-0000-0000-0000D5240000}"/>
    <cellStyle name="Normal 2 2 2 2 2 2 12 2 8 3 2" xfId="9422" xr:uid="{00000000-0005-0000-0000-0000D6240000}"/>
    <cellStyle name="Normal 2 2 2 2 2 2 12 2 8 4" xfId="9423" xr:uid="{00000000-0005-0000-0000-0000D7240000}"/>
    <cellStyle name="Normal 2 2 2 2 2 2 12 2 9" xfId="9424" xr:uid="{00000000-0005-0000-0000-0000D8240000}"/>
    <cellStyle name="Normal 2 2 2 2 2 2 12 2 9 2" xfId="9425" xr:uid="{00000000-0005-0000-0000-0000D9240000}"/>
    <cellStyle name="Normal 2 2 2 2 2 2 12 2 9 2 2" xfId="9426" xr:uid="{00000000-0005-0000-0000-0000DA240000}"/>
    <cellStyle name="Normal 2 2 2 2 2 2 12 2 9 2 3" xfId="9427" xr:uid="{00000000-0005-0000-0000-0000DB240000}"/>
    <cellStyle name="Normal 2 2 2 2 2 2 12 2 9 3" xfId="9428" xr:uid="{00000000-0005-0000-0000-0000DC240000}"/>
    <cellStyle name="Normal 2 2 2 2 2 2 12 2 9 3 2" xfId="9429" xr:uid="{00000000-0005-0000-0000-0000DD240000}"/>
    <cellStyle name="Normal 2 2 2 2 2 2 12 2 9 4" xfId="9430" xr:uid="{00000000-0005-0000-0000-0000DE240000}"/>
    <cellStyle name="Normal 2 2 2 2 2 2 12 20" xfId="9431" xr:uid="{00000000-0005-0000-0000-0000DF240000}"/>
    <cellStyle name="Normal 2 2 2 2 2 2 12 3" xfId="9432" xr:uid="{00000000-0005-0000-0000-0000E0240000}"/>
    <cellStyle name="Normal 2 2 2 2 2 2 12 3 2" xfId="9433" xr:uid="{00000000-0005-0000-0000-0000E1240000}"/>
    <cellStyle name="Normal 2 2 2 2 2 2 12 4" xfId="9434" xr:uid="{00000000-0005-0000-0000-0000E2240000}"/>
    <cellStyle name="Normal 2 2 2 2 2 2 12 4 2" xfId="9435" xr:uid="{00000000-0005-0000-0000-0000E3240000}"/>
    <cellStyle name="Normal 2 2 2 2 2 2 12 5" xfId="9436" xr:uid="{00000000-0005-0000-0000-0000E4240000}"/>
    <cellStyle name="Normal 2 2 2 2 2 2 12 5 2" xfId="9437" xr:uid="{00000000-0005-0000-0000-0000E5240000}"/>
    <cellStyle name="Normal 2 2 2 2 2 2 12 6" xfId="9438" xr:uid="{00000000-0005-0000-0000-0000E6240000}"/>
    <cellStyle name="Normal 2 2 2 2 2 2 12 6 2" xfId="9439" xr:uid="{00000000-0005-0000-0000-0000E7240000}"/>
    <cellStyle name="Normal 2 2 2 2 2 2 12 7" xfId="9440" xr:uid="{00000000-0005-0000-0000-0000E8240000}"/>
    <cellStyle name="Normal 2 2 2 2 2 2 12 7 2" xfId="9441" xr:uid="{00000000-0005-0000-0000-0000E9240000}"/>
    <cellStyle name="Normal 2 2 2 2 2 2 12 8" xfId="9442" xr:uid="{00000000-0005-0000-0000-0000EA240000}"/>
    <cellStyle name="Normal 2 2 2 2 2 2 12 8 2" xfId="9443" xr:uid="{00000000-0005-0000-0000-0000EB240000}"/>
    <cellStyle name="Normal 2 2 2 2 2 2 12 9" xfId="9444" xr:uid="{00000000-0005-0000-0000-0000EC240000}"/>
    <cellStyle name="Normal 2 2 2 2 2 2 12 9 2" xfId="9445" xr:uid="{00000000-0005-0000-0000-0000ED240000}"/>
    <cellStyle name="Normal 2 2 2 2 2 2 13" xfId="9446" xr:uid="{00000000-0005-0000-0000-0000EE240000}"/>
    <cellStyle name="Normal 2 2 2 2 2 2 13 2" xfId="9447" xr:uid="{00000000-0005-0000-0000-0000EF240000}"/>
    <cellStyle name="Normal 2 2 2 2 2 2 13 2 2" xfId="9448" xr:uid="{00000000-0005-0000-0000-0000F0240000}"/>
    <cellStyle name="Normal 2 2 2 2 2 2 13 2 3" xfId="9449" xr:uid="{00000000-0005-0000-0000-0000F1240000}"/>
    <cellStyle name="Normal 2 2 2 2 2 2 13 3" xfId="9450" xr:uid="{00000000-0005-0000-0000-0000F2240000}"/>
    <cellStyle name="Normal 2 2 2 2 2 2 13 3 2" xfId="9451" xr:uid="{00000000-0005-0000-0000-0000F3240000}"/>
    <cellStyle name="Normal 2 2 2 2 2 2 13 4" xfId="9452" xr:uid="{00000000-0005-0000-0000-0000F4240000}"/>
    <cellStyle name="Normal 2 2 2 2 2 2 14" xfId="9453" xr:uid="{00000000-0005-0000-0000-0000F5240000}"/>
    <cellStyle name="Normal 2 2 2 2 2 2 14 2" xfId="9454" xr:uid="{00000000-0005-0000-0000-0000F6240000}"/>
    <cellStyle name="Normal 2 2 2 2 2 2 14 2 2" xfId="9455" xr:uid="{00000000-0005-0000-0000-0000F7240000}"/>
    <cellStyle name="Normal 2 2 2 2 2 2 14 2 3" xfId="9456" xr:uid="{00000000-0005-0000-0000-0000F8240000}"/>
    <cellStyle name="Normal 2 2 2 2 2 2 14 3" xfId="9457" xr:uid="{00000000-0005-0000-0000-0000F9240000}"/>
    <cellStyle name="Normal 2 2 2 2 2 2 14 3 2" xfId="9458" xr:uid="{00000000-0005-0000-0000-0000FA240000}"/>
    <cellStyle name="Normal 2 2 2 2 2 2 14 4" xfId="9459" xr:uid="{00000000-0005-0000-0000-0000FB240000}"/>
    <cellStyle name="Normal 2 2 2 2 2 2 15" xfId="9460" xr:uid="{00000000-0005-0000-0000-0000FC240000}"/>
    <cellStyle name="Normal 2 2 2 2 2 2 15 2" xfId="9461" xr:uid="{00000000-0005-0000-0000-0000FD240000}"/>
    <cellStyle name="Normal 2 2 2 2 2 2 15 2 2" xfId="9462" xr:uid="{00000000-0005-0000-0000-0000FE240000}"/>
    <cellStyle name="Normal 2 2 2 2 2 2 15 2 3" xfId="9463" xr:uid="{00000000-0005-0000-0000-0000FF240000}"/>
    <cellStyle name="Normal 2 2 2 2 2 2 15 3" xfId="9464" xr:uid="{00000000-0005-0000-0000-000000250000}"/>
    <cellStyle name="Normal 2 2 2 2 2 2 15 3 2" xfId="9465" xr:uid="{00000000-0005-0000-0000-000001250000}"/>
    <cellStyle name="Normal 2 2 2 2 2 2 15 4" xfId="9466" xr:uid="{00000000-0005-0000-0000-000002250000}"/>
    <cellStyle name="Normal 2 2 2 2 2 2 16" xfId="9467" xr:uid="{00000000-0005-0000-0000-000003250000}"/>
    <cellStyle name="Normal 2 2 2 2 2 2 16 2" xfId="9468" xr:uid="{00000000-0005-0000-0000-000004250000}"/>
    <cellStyle name="Normal 2 2 2 2 2 2 16 2 2" xfId="9469" xr:uid="{00000000-0005-0000-0000-000005250000}"/>
    <cellStyle name="Normal 2 2 2 2 2 2 16 2 3" xfId="9470" xr:uid="{00000000-0005-0000-0000-000006250000}"/>
    <cellStyle name="Normal 2 2 2 2 2 2 16 3" xfId="9471" xr:uid="{00000000-0005-0000-0000-000007250000}"/>
    <cellStyle name="Normal 2 2 2 2 2 2 16 3 2" xfId="9472" xr:uid="{00000000-0005-0000-0000-000008250000}"/>
    <cellStyle name="Normal 2 2 2 2 2 2 16 4" xfId="9473" xr:uid="{00000000-0005-0000-0000-000009250000}"/>
    <cellStyle name="Normal 2 2 2 2 2 2 17" xfId="9474" xr:uid="{00000000-0005-0000-0000-00000A250000}"/>
    <cellStyle name="Normal 2 2 2 2 2 2 17 2" xfId="9475" xr:uid="{00000000-0005-0000-0000-00000B250000}"/>
    <cellStyle name="Normal 2 2 2 2 2 2 17 2 2" xfId="9476" xr:uid="{00000000-0005-0000-0000-00000C250000}"/>
    <cellStyle name="Normal 2 2 2 2 2 2 17 2 3" xfId="9477" xr:uid="{00000000-0005-0000-0000-00000D250000}"/>
    <cellStyle name="Normal 2 2 2 2 2 2 17 3" xfId="9478" xr:uid="{00000000-0005-0000-0000-00000E250000}"/>
    <cellStyle name="Normal 2 2 2 2 2 2 17 3 2" xfId="9479" xr:uid="{00000000-0005-0000-0000-00000F250000}"/>
    <cellStyle name="Normal 2 2 2 2 2 2 17 4" xfId="9480" xr:uid="{00000000-0005-0000-0000-000010250000}"/>
    <cellStyle name="Normal 2 2 2 2 2 2 18" xfId="9481" xr:uid="{00000000-0005-0000-0000-000011250000}"/>
    <cellStyle name="Normal 2 2 2 2 2 2 18 2" xfId="9482" xr:uid="{00000000-0005-0000-0000-000012250000}"/>
    <cellStyle name="Normal 2 2 2 2 2 2 18 2 2" xfId="9483" xr:uid="{00000000-0005-0000-0000-000013250000}"/>
    <cellStyle name="Normal 2 2 2 2 2 2 18 2 3" xfId="9484" xr:uid="{00000000-0005-0000-0000-000014250000}"/>
    <cellStyle name="Normal 2 2 2 2 2 2 18 3" xfId="9485" xr:uid="{00000000-0005-0000-0000-000015250000}"/>
    <cellStyle name="Normal 2 2 2 2 2 2 18 3 2" xfId="9486" xr:uid="{00000000-0005-0000-0000-000016250000}"/>
    <cellStyle name="Normal 2 2 2 2 2 2 18 4" xfId="9487" xr:uid="{00000000-0005-0000-0000-000017250000}"/>
    <cellStyle name="Normal 2 2 2 2 2 2 19" xfId="9488" xr:uid="{00000000-0005-0000-0000-000018250000}"/>
    <cellStyle name="Normal 2 2 2 2 2 2 19 2" xfId="9489" xr:uid="{00000000-0005-0000-0000-000019250000}"/>
    <cellStyle name="Normal 2 2 2 2 2 2 19 2 2" xfId="9490" xr:uid="{00000000-0005-0000-0000-00001A250000}"/>
    <cellStyle name="Normal 2 2 2 2 2 2 19 2 3" xfId="9491" xr:uid="{00000000-0005-0000-0000-00001B250000}"/>
    <cellStyle name="Normal 2 2 2 2 2 2 19 3" xfId="9492" xr:uid="{00000000-0005-0000-0000-00001C250000}"/>
    <cellStyle name="Normal 2 2 2 2 2 2 19 3 2" xfId="9493" xr:uid="{00000000-0005-0000-0000-00001D250000}"/>
    <cellStyle name="Normal 2 2 2 2 2 2 19 4" xfId="9494" xr:uid="{00000000-0005-0000-0000-00001E250000}"/>
    <cellStyle name="Normal 2 2 2 2 2 2 2" xfId="9495" xr:uid="{00000000-0005-0000-0000-00001F250000}"/>
    <cellStyle name="Normal 2 2 2 2 2 2 2 10" xfId="9496" xr:uid="{00000000-0005-0000-0000-000020250000}"/>
    <cellStyle name="Normal 2 2 2 2 2 2 2 10 2" xfId="9497" xr:uid="{00000000-0005-0000-0000-000021250000}"/>
    <cellStyle name="Normal 2 2 2 2 2 2 2 11" xfId="9498" xr:uid="{00000000-0005-0000-0000-000022250000}"/>
    <cellStyle name="Normal 2 2 2 2 2 2 2 11 10" xfId="9499" xr:uid="{00000000-0005-0000-0000-000023250000}"/>
    <cellStyle name="Normal 2 2 2 2 2 2 2 11 10 2" xfId="9500" xr:uid="{00000000-0005-0000-0000-000024250000}"/>
    <cellStyle name="Normal 2 2 2 2 2 2 2 11 10 2 2" xfId="9501" xr:uid="{00000000-0005-0000-0000-000025250000}"/>
    <cellStyle name="Normal 2 2 2 2 2 2 2 11 10 2 3" xfId="9502" xr:uid="{00000000-0005-0000-0000-000026250000}"/>
    <cellStyle name="Normal 2 2 2 2 2 2 2 11 10 3" xfId="9503" xr:uid="{00000000-0005-0000-0000-000027250000}"/>
    <cellStyle name="Normal 2 2 2 2 2 2 2 11 10 3 2" xfId="9504" xr:uid="{00000000-0005-0000-0000-000028250000}"/>
    <cellStyle name="Normal 2 2 2 2 2 2 2 11 10 4" xfId="9505" xr:uid="{00000000-0005-0000-0000-000029250000}"/>
    <cellStyle name="Normal 2 2 2 2 2 2 2 11 11" xfId="9506" xr:uid="{00000000-0005-0000-0000-00002A250000}"/>
    <cellStyle name="Normal 2 2 2 2 2 2 2 11 11 2" xfId="9507" xr:uid="{00000000-0005-0000-0000-00002B250000}"/>
    <cellStyle name="Normal 2 2 2 2 2 2 2 11 11 2 2" xfId="9508" xr:uid="{00000000-0005-0000-0000-00002C250000}"/>
    <cellStyle name="Normal 2 2 2 2 2 2 2 11 11 2 3" xfId="9509" xr:uid="{00000000-0005-0000-0000-00002D250000}"/>
    <cellStyle name="Normal 2 2 2 2 2 2 2 11 11 3" xfId="9510" xr:uid="{00000000-0005-0000-0000-00002E250000}"/>
    <cellStyle name="Normal 2 2 2 2 2 2 2 11 11 3 2" xfId="9511" xr:uid="{00000000-0005-0000-0000-00002F250000}"/>
    <cellStyle name="Normal 2 2 2 2 2 2 2 11 11 4" xfId="9512" xr:uid="{00000000-0005-0000-0000-000030250000}"/>
    <cellStyle name="Normal 2 2 2 2 2 2 2 11 12" xfId="9513" xr:uid="{00000000-0005-0000-0000-000031250000}"/>
    <cellStyle name="Normal 2 2 2 2 2 2 2 11 12 2" xfId="9514" xr:uid="{00000000-0005-0000-0000-000032250000}"/>
    <cellStyle name="Normal 2 2 2 2 2 2 2 11 12 2 2" xfId="9515" xr:uid="{00000000-0005-0000-0000-000033250000}"/>
    <cellStyle name="Normal 2 2 2 2 2 2 2 11 12 2 3" xfId="9516" xr:uid="{00000000-0005-0000-0000-000034250000}"/>
    <cellStyle name="Normal 2 2 2 2 2 2 2 11 12 3" xfId="9517" xr:uid="{00000000-0005-0000-0000-000035250000}"/>
    <cellStyle name="Normal 2 2 2 2 2 2 2 11 12 3 2" xfId="9518" xr:uid="{00000000-0005-0000-0000-000036250000}"/>
    <cellStyle name="Normal 2 2 2 2 2 2 2 11 12 4" xfId="9519" xr:uid="{00000000-0005-0000-0000-000037250000}"/>
    <cellStyle name="Normal 2 2 2 2 2 2 2 11 13" xfId="9520" xr:uid="{00000000-0005-0000-0000-000038250000}"/>
    <cellStyle name="Normal 2 2 2 2 2 2 2 11 13 2" xfId="9521" xr:uid="{00000000-0005-0000-0000-000039250000}"/>
    <cellStyle name="Normal 2 2 2 2 2 2 2 11 13 2 2" xfId="9522" xr:uid="{00000000-0005-0000-0000-00003A250000}"/>
    <cellStyle name="Normal 2 2 2 2 2 2 2 11 13 2 3" xfId="9523" xr:uid="{00000000-0005-0000-0000-00003B250000}"/>
    <cellStyle name="Normal 2 2 2 2 2 2 2 11 13 3" xfId="9524" xr:uid="{00000000-0005-0000-0000-00003C250000}"/>
    <cellStyle name="Normal 2 2 2 2 2 2 2 11 13 3 2" xfId="9525" xr:uid="{00000000-0005-0000-0000-00003D250000}"/>
    <cellStyle name="Normal 2 2 2 2 2 2 2 11 13 4" xfId="9526" xr:uid="{00000000-0005-0000-0000-00003E250000}"/>
    <cellStyle name="Normal 2 2 2 2 2 2 2 11 14" xfId="9527" xr:uid="{00000000-0005-0000-0000-00003F250000}"/>
    <cellStyle name="Normal 2 2 2 2 2 2 2 11 14 2" xfId="9528" xr:uid="{00000000-0005-0000-0000-000040250000}"/>
    <cellStyle name="Normal 2 2 2 2 2 2 2 11 14 2 2" xfId="9529" xr:uid="{00000000-0005-0000-0000-000041250000}"/>
    <cellStyle name="Normal 2 2 2 2 2 2 2 11 14 2 3" xfId="9530" xr:uid="{00000000-0005-0000-0000-000042250000}"/>
    <cellStyle name="Normal 2 2 2 2 2 2 2 11 14 3" xfId="9531" xr:uid="{00000000-0005-0000-0000-000043250000}"/>
    <cellStyle name="Normal 2 2 2 2 2 2 2 11 14 3 2" xfId="9532" xr:uid="{00000000-0005-0000-0000-000044250000}"/>
    <cellStyle name="Normal 2 2 2 2 2 2 2 11 14 4" xfId="9533" xr:uid="{00000000-0005-0000-0000-000045250000}"/>
    <cellStyle name="Normal 2 2 2 2 2 2 2 11 15" xfId="9534" xr:uid="{00000000-0005-0000-0000-000046250000}"/>
    <cellStyle name="Normal 2 2 2 2 2 2 2 11 15 2" xfId="9535" xr:uid="{00000000-0005-0000-0000-000047250000}"/>
    <cellStyle name="Normal 2 2 2 2 2 2 2 11 15 2 2" xfId="9536" xr:uid="{00000000-0005-0000-0000-000048250000}"/>
    <cellStyle name="Normal 2 2 2 2 2 2 2 11 15 2 3" xfId="9537" xr:uid="{00000000-0005-0000-0000-000049250000}"/>
    <cellStyle name="Normal 2 2 2 2 2 2 2 11 15 3" xfId="9538" xr:uid="{00000000-0005-0000-0000-00004A250000}"/>
    <cellStyle name="Normal 2 2 2 2 2 2 2 11 15 3 2" xfId="9539" xr:uid="{00000000-0005-0000-0000-00004B250000}"/>
    <cellStyle name="Normal 2 2 2 2 2 2 2 11 15 4" xfId="9540" xr:uid="{00000000-0005-0000-0000-00004C250000}"/>
    <cellStyle name="Normal 2 2 2 2 2 2 2 11 16" xfId="9541" xr:uid="{00000000-0005-0000-0000-00004D250000}"/>
    <cellStyle name="Normal 2 2 2 2 2 2 2 11 16 2" xfId="9542" xr:uid="{00000000-0005-0000-0000-00004E250000}"/>
    <cellStyle name="Normal 2 2 2 2 2 2 2 11 16 2 2" xfId="9543" xr:uid="{00000000-0005-0000-0000-00004F250000}"/>
    <cellStyle name="Normal 2 2 2 2 2 2 2 11 16 2 3" xfId="9544" xr:uid="{00000000-0005-0000-0000-000050250000}"/>
    <cellStyle name="Normal 2 2 2 2 2 2 2 11 16 3" xfId="9545" xr:uid="{00000000-0005-0000-0000-000051250000}"/>
    <cellStyle name="Normal 2 2 2 2 2 2 2 11 16 3 2" xfId="9546" xr:uid="{00000000-0005-0000-0000-000052250000}"/>
    <cellStyle name="Normal 2 2 2 2 2 2 2 11 16 4" xfId="9547" xr:uid="{00000000-0005-0000-0000-000053250000}"/>
    <cellStyle name="Normal 2 2 2 2 2 2 2 11 17" xfId="9548" xr:uid="{00000000-0005-0000-0000-000054250000}"/>
    <cellStyle name="Normal 2 2 2 2 2 2 2 11 17 2" xfId="9549" xr:uid="{00000000-0005-0000-0000-000055250000}"/>
    <cellStyle name="Normal 2 2 2 2 2 2 2 11 17 2 2" xfId="9550" xr:uid="{00000000-0005-0000-0000-000056250000}"/>
    <cellStyle name="Normal 2 2 2 2 2 2 2 11 17 2 3" xfId="9551" xr:uid="{00000000-0005-0000-0000-000057250000}"/>
    <cellStyle name="Normal 2 2 2 2 2 2 2 11 17 3" xfId="9552" xr:uid="{00000000-0005-0000-0000-000058250000}"/>
    <cellStyle name="Normal 2 2 2 2 2 2 2 11 17 3 2" xfId="9553" xr:uid="{00000000-0005-0000-0000-000059250000}"/>
    <cellStyle name="Normal 2 2 2 2 2 2 2 11 17 4" xfId="9554" xr:uid="{00000000-0005-0000-0000-00005A250000}"/>
    <cellStyle name="Normal 2 2 2 2 2 2 2 11 18" xfId="9555" xr:uid="{00000000-0005-0000-0000-00005B250000}"/>
    <cellStyle name="Normal 2 2 2 2 2 2 2 11 2" xfId="9556" xr:uid="{00000000-0005-0000-0000-00005C250000}"/>
    <cellStyle name="Normal 2 2 2 2 2 2 2 11 2 10" xfId="9557" xr:uid="{00000000-0005-0000-0000-00005D250000}"/>
    <cellStyle name="Normal 2 2 2 2 2 2 2 11 2 10 2" xfId="9558" xr:uid="{00000000-0005-0000-0000-00005E250000}"/>
    <cellStyle name="Normal 2 2 2 2 2 2 2 11 2 11" xfId="9559" xr:uid="{00000000-0005-0000-0000-00005F250000}"/>
    <cellStyle name="Normal 2 2 2 2 2 2 2 11 2 11 2" xfId="9560" xr:uid="{00000000-0005-0000-0000-000060250000}"/>
    <cellStyle name="Normal 2 2 2 2 2 2 2 11 2 12" xfId="9561" xr:uid="{00000000-0005-0000-0000-000061250000}"/>
    <cellStyle name="Normal 2 2 2 2 2 2 2 11 2 12 2" xfId="9562" xr:uid="{00000000-0005-0000-0000-000062250000}"/>
    <cellStyle name="Normal 2 2 2 2 2 2 2 11 2 13" xfId="9563" xr:uid="{00000000-0005-0000-0000-000063250000}"/>
    <cellStyle name="Normal 2 2 2 2 2 2 2 11 2 13 2" xfId="9564" xr:uid="{00000000-0005-0000-0000-000064250000}"/>
    <cellStyle name="Normal 2 2 2 2 2 2 2 11 2 14" xfId="9565" xr:uid="{00000000-0005-0000-0000-000065250000}"/>
    <cellStyle name="Normal 2 2 2 2 2 2 2 11 2 14 2" xfId="9566" xr:uid="{00000000-0005-0000-0000-000066250000}"/>
    <cellStyle name="Normal 2 2 2 2 2 2 2 11 2 15" xfId="9567" xr:uid="{00000000-0005-0000-0000-000067250000}"/>
    <cellStyle name="Normal 2 2 2 2 2 2 2 11 2 15 2" xfId="9568" xr:uid="{00000000-0005-0000-0000-000068250000}"/>
    <cellStyle name="Normal 2 2 2 2 2 2 2 11 2 16" xfId="9569" xr:uid="{00000000-0005-0000-0000-000069250000}"/>
    <cellStyle name="Normal 2 2 2 2 2 2 2 11 2 16 2" xfId="9570" xr:uid="{00000000-0005-0000-0000-00006A250000}"/>
    <cellStyle name="Normal 2 2 2 2 2 2 2 11 2 17" xfId="9571" xr:uid="{00000000-0005-0000-0000-00006B250000}"/>
    <cellStyle name="Normal 2 2 2 2 2 2 2 11 2 17 2" xfId="9572" xr:uid="{00000000-0005-0000-0000-00006C250000}"/>
    <cellStyle name="Normal 2 2 2 2 2 2 2 11 2 18" xfId="9573" xr:uid="{00000000-0005-0000-0000-00006D250000}"/>
    <cellStyle name="Normal 2 2 2 2 2 2 2 11 2 18 2" xfId="9574" xr:uid="{00000000-0005-0000-0000-00006E250000}"/>
    <cellStyle name="Normal 2 2 2 2 2 2 2 11 2 18 3" xfId="9575" xr:uid="{00000000-0005-0000-0000-00006F250000}"/>
    <cellStyle name="Normal 2 2 2 2 2 2 2 11 2 19" xfId="9576" xr:uid="{00000000-0005-0000-0000-000070250000}"/>
    <cellStyle name="Normal 2 2 2 2 2 2 2 11 2 19 2" xfId="9577" xr:uid="{00000000-0005-0000-0000-000071250000}"/>
    <cellStyle name="Normal 2 2 2 2 2 2 2 11 2 2" xfId="9578" xr:uid="{00000000-0005-0000-0000-000072250000}"/>
    <cellStyle name="Normal 2 2 2 2 2 2 2 11 2 2 2" xfId="9579" xr:uid="{00000000-0005-0000-0000-000073250000}"/>
    <cellStyle name="Normal 2 2 2 2 2 2 2 11 2 20" xfId="9580" xr:uid="{00000000-0005-0000-0000-000074250000}"/>
    <cellStyle name="Normal 2 2 2 2 2 2 2 11 2 3" xfId="9581" xr:uid="{00000000-0005-0000-0000-000075250000}"/>
    <cellStyle name="Normal 2 2 2 2 2 2 2 11 2 3 2" xfId="9582" xr:uid="{00000000-0005-0000-0000-000076250000}"/>
    <cellStyle name="Normal 2 2 2 2 2 2 2 11 2 4" xfId="9583" xr:uid="{00000000-0005-0000-0000-000077250000}"/>
    <cellStyle name="Normal 2 2 2 2 2 2 2 11 2 4 2" xfId="9584" xr:uid="{00000000-0005-0000-0000-000078250000}"/>
    <cellStyle name="Normal 2 2 2 2 2 2 2 11 2 5" xfId="9585" xr:uid="{00000000-0005-0000-0000-000079250000}"/>
    <cellStyle name="Normal 2 2 2 2 2 2 2 11 2 5 2" xfId="9586" xr:uid="{00000000-0005-0000-0000-00007A250000}"/>
    <cellStyle name="Normal 2 2 2 2 2 2 2 11 2 6" xfId="9587" xr:uid="{00000000-0005-0000-0000-00007B250000}"/>
    <cellStyle name="Normal 2 2 2 2 2 2 2 11 2 6 2" xfId="9588" xr:uid="{00000000-0005-0000-0000-00007C250000}"/>
    <cellStyle name="Normal 2 2 2 2 2 2 2 11 2 7" xfId="9589" xr:uid="{00000000-0005-0000-0000-00007D250000}"/>
    <cellStyle name="Normal 2 2 2 2 2 2 2 11 2 7 2" xfId="9590" xr:uid="{00000000-0005-0000-0000-00007E250000}"/>
    <cellStyle name="Normal 2 2 2 2 2 2 2 11 2 8" xfId="9591" xr:uid="{00000000-0005-0000-0000-00007F250000}"/>
    <cellStyle name="Normal 2 2 2 2 2 2 2 11 2 8 2" xfId="9592" xr:uid="{00000000-0005-0000-0000-000080250000}"/>
    <cellStyle name="Normal 2 2 2 2 2 2 2 11 2 9" xfId="9593" xr:uid="{00000000-0005-0000-0000-000081250000}"/>
    <cellStyle name="Normal 2 2 2 2 2 2 2 11 2 9 2" xfId="9594" xr:uid="{00000000-0005-0000-0000-000082250000}"/>
    <cellStyle name="Normal 2 2 2 2 2 2 2 11 3" xfId="9595" xr:uid="{00000000-0005-0000-0000-000083250000}"/>
    <cellStyle name="Normal 2 2 2 2 2 2 2 11 3 2" xfId="9596" xr:uid="{00000000-0005-0000-0000-000084250000}"/>
    <cellStyle name="Normal 2 2 2 2 2 2 2 11 3 2 2" xfId="9597" xr:uid="{00000000-0005-0000-0000-000085250000}"/>
    <cellStyle name="Normal 2 2 2 2 2 2 2 11 3 2 3" xfId="9598" xr:uid="{00000000-0005-0000-0000-000086250000}"/>
    <cellStyle name="Normal 2 2 2 2 2 2 2 11 3 3" xfId="9599" xr:uid="{00000000-0005-0000-0000-000087250000}"/>
    <cellStyle name="Normal 2 2 2 2 2 2 2 11 3 3 2" xfId="9600" xr:uid="{00000000-0005-0000-0000-000088250000}"/>
    <cellStyle name="Normal 2 2 2 2 2 2 2 11 3 4" xfId="9601" xr:uid="{00000000-0005-0000-0000-000089250000}"/>
    <cellStyle name="Normal 2 2 2 2 2 2 2 11 4" xfId="9602" xr:uid="{00000000-0005-0000-0000-00008A250000}"/>
    <cellStyle name="Normal 2 2 2 2 2 2 2 11 4 2" xfId="9603" xr:uid="{00000000-0005-0000-0000-00008B250000}"/>
    <cellStyle name="Normal 2 2 2 2 2 2 2 11 4 2 2" xfId="9604" xr:uid="{00000000-0005-0000-0000-00008C250000}"/>
    <cellStyle name="Normal 2 2 2 2 2 2 2 11 4 2 3" xfId="9605" xr:uid="{00000000-0005-0000-0000-00008D250000}"/>
    <cellStyle name="Normal 2 2 2 2 2 2 2 11 4 3" xfId="9606" xr:uid="{00000000-0005-0000-0000-00008E250000}"/>
    <cellStyle name="Normal 2 2 2 2 2 2 2 11 4 3 2" xfId="9607" xr:uid="{00000000-0005-0000-0000-00008F250000}"/>
    <cellStyle name="Normal 2 2 2 2 2 2 2 11 4 4" xfId="9608" xr:uid="{00000000-0005-0000-0000-000090250000}"/>
    <cellStyle name="Normal 2 2 2 2 2 2 2 11 5" xfId="9609" xr:uid="{00000000-0005-0000-0000-000091250000}"/>
    <cellStyle name="Normal 2 2 2 2 2 2 2 11 5 2" xfId="9610" xr:uid="{00000000-0005-0000-0000-000092250000}"/>
    <cellStyle name="Normal 2 2 2 2 2 2 2 11 5 2 2" xfId="9611" xr:uid="{00000000-0005-0000-0000-000093250000}"/>
    <cellStyle name="Normal 2 2 2 2 2 2 2 11 5 2 3" xfId="9612" xr:uid="{00000000-0005-0000-0000-000094250000}"/>
    <cellStyle name="Normal 2 2 2 2 2 2 2 11 5 3" xfId="9613" xr:uid="{00000000-0005-0000-0000-000095250000}"/>
    <cellStyle name="Normal 2 2 2 2 2 2 2 11 5 3 2" xfId="9614" xr:uid="{00000000-0005-0000-0000-000096250000}"/>
    <cellStyle name="Normal 2 2 2 2 2 2 2 11 5 4" xfId="9615" xr:uid="{00000000-0005-0000-0000-000097250000}"/>
    <cellStyle name="Normal 2 2 2 2 2 2 2 11 6" xfId="9616" xr:uid="{00000000-0005-0000-0000-000098250000}"/>
    <cellStyle name="Normal 2 2 2 2 2 2 2 11 6 2" xfId="9617" xr:uid="{00000000-0005-0000-0000-000099250000}"/>
    <cellStyle name="Normal 2 2 2 2 2 2 2 11 6 2 2" xfId="9618" xr:uid="{00000000-0005-0000-0000-00009A250000}"/>
    <cellStyle name="Normal 2 2 2 2 2 2 2 11 6 2 3" xfId="9619" xr:uid="{00000000-0005-0000-0000-00009B250000}"/>
    <cellStyle name="Normal 2 2 2 2 2 2 2 11 6 3" xfId="9620" xr:uid="{00000000-0005-0000-0000-00009C250000}"/>
    <cellStyle name="Normal 2 2 2 2 2 2 2 11 6 3 2" xfId="9621" xr:uid="{00000000-0005-0000-0000-00009D250000}"/>
    <cellStyle name="Normal 2 2 2 2 2 2 2 11 6 4" xfId="9622" xr:uid="{00000000-0005-0000-0000-00009E250000}"/>
    <cellStyle name="Normal 2 2 2 2 2 2 2 11 7" xfId="9623" xr:uid="{00000000-0005-0000-0000-00009F250000}"/>
    <cellStyle name="Normal 2 2 2 2 2 2 2 11 7 2" xfId="9624" xr:uid="{00000000-0005-0000-0000-0000A0250000}"/>
    <cellStyle name="Normal 2 2 2 2 2 2 2 11 7 2 2" xfId="9625" xr:uid="{00000000-0005-0000-0000-0000A1250000}"/>
    <cellStyle name="Normal 2 2 2 2 2 2 2 11 7 2 3" xfId="9626" xr:uid="{00000000-0005-0000-0000-0000A2250000}"/>
    <cellStyle name="Normal 2 2 2 2 2 2 2 11 7 3" xfId="9627" xr:uid="{00000000-0005-0000-0000-0000A3250000}"/>
    <cellStyle name="Normal 2 2 2 2 2 2 2 11 7 3 2" xfId="9628" xr:uid="{00000000-0005-0000-0000-0000A4250000}"/>
    <cellStyle name="Normal 2 2 2 2 2 2 2 11 7 4" xfId="9629" xr:uid="{00000000-0005-0000-0000-0000A5250000}"/>
    <cellStyle name="Normal 2 2 2 2 2 2 2 11 8" xfId="9630" xr:uid="{00000000-0005-0000-0000-0000A6250000}"/>
    <cellStyle name="Normal 2 2 2 2 2 2 2 11 8 2" xfId="9631" xr:uid="{00000000-0005-0000-0000-0000A7250000}"/>
    <cellStyle name="Normal 2 2 2 2 2 2 2 11 8 2 2" xfId="9632" xr:uid="{00000000-0005-0000-0000-0000A8250000}"/>
    <cellStyle name="Normal 2 2 2 2 2 2 2 11 8 2 3" xfId="9633" xr:uid="{00000000-0005-0000-0000-0000A9250000}"/>
    <cellStyle name="Normal 2 2 2 2 2 2 2 11 8 3" xfId="9634" xr:uid="{00000000-0005-0000-0000-0000AA250000}"/>
    <cellStyle name="Normal 2 2 2 2 2 2 2 11 8 3 2" xfId="9635" xr:uid="{00000000-0005-0000-0000-0000AB250000}"/>
    <cellStyle name="Normal 2 2 2 2 2 2 2 11 8 4" xfId="9636" xr:uid="{00000000-0005-0000-0000-0000AC250000}"/>
    <cellStyle name="Normal 2 2 2 2 2 2 2 11 9" xfId="9637" xr:uid="{00000000-0005-0000-0000-0000AD250000}"/>
    <cellStyle name="Normal 2 2 2 2 2 2 2 11 9 2" xfId="9638" xr:uid="{00000000-0005-0000-0000-0000AE250000}"/>
    <cellStyle name="Normal 2 2 2 2 2 2 2 11 9 2 2" xfId="9639" xr:uid="{00000000-0005-0000-0000-0000AF250000}"/>
    <cellStyle name="Normal 2 2 2 2 2 2 2 11 9 2 3" xfId="9640" xr:uid="{00000000-0005-0000-0000-0000B0250000}"/>
    <cellStyle name="Normal 2 2 2 2 2 2 2 11 9 3" xfId="9641" xr:uid="{00000000-0005-0000-0000-0000B1250000}"/>
    <cellStyle name="Normal 2 2 2 2 2 2 2 11 9 3 2" xfId="9642" xr:uid="{00000000-0005-0000-0000-0000B2250000}"/>
    <cellStyle name="Normal 2 2 2 2 2 2 2 11 9 4" xfId="9643" xr:uid="{00000000-0005-0000-0000-0000B3250000}"/>
    <cellStyle name="Normal 2 2 2 2 2 2 2 12" xfId="9644" xr:uid="{00000000-0005-0000-0000-0000B4250000}"/>
    <cellStyle name="Normal 2 2 2 2 2 2 2 12 2" xfId="9645" xr:uid="{00000000-0005-0000-0000-0000B5250000}"/>
    <cellStyle name="Normal 2 2 2 2 2 2 2 13" xfId="9646" xr:uid="{00000000-0005-0000-0000-0000B6250000}"/>
    <cellStyle name="Normal 2 2 2 2 2 2 2 13 2" xfId="9647" xr:uid="{00000000-0005-0000-0000-0000B7250000}"/>
    <cellStyle name="Normal 2 2 2 2 2 2 2 14" xfId="9648" xr:uid="{00000000-0005-0000-0000-0000B8250000}"/>
    <cellStyle name="Normal 2 2 2 2 2 2 2 14 2" xfId="9649" xr:uid="{00000000-0005-0000-0000-0000B9250000}"/>
    <cellStyle name="Normal 2 2 2 2 2 2 2 15" xfId="9650" xr:uid="{00000000-0005-0000-0000-0000BA250000}"/>
    <cellStyle name="Normal 2 2 2 2 2 2 2 15 2" xfId="9651" xr:uid="{00000000-0005-0000-0000-0000BB250000}"/>
    <cellStyle name="Normal 2 2 2 2 2 2 2 16" xfId="9652" xr:uid="{00000000-0005-0000-0000-0000BC250000}"/>
    <cellStyle name="Normal 2 2 2 2 2 2 2 16 2" xfId="9653" xr:uid="{00000000-0005-0000-0000-0000BD250000}"/>
    <cellStyle name="Normal 2 2 2 2 2 2 2 17" xfId="9654" xr:uid="{00000000-0005-0000-0000-0000BE250000}"/>
    <cellStyle name="Normal 2 2 2 2 2 2 2 17 2" xfId="9655" xr:uid="{00000000-0005-0000-0000-0000BF250000}"/>
    <cellStyle name="Normal 2 2 2 2 2 2 2 18" xfId="9656" xr:uid="{00000000-0005-0000-0000-0000C0250000}"/>
    <cellStyle name="Normal 2 2 2 2 2 2 2 18 2" xfId="9657" xr:uid="{00000000-0005-0000-0000-0000C1250000}"/>
    <cellStyle name="Normal 2 2 2 2 2 2 2 19" xfId="9658" xr:uid="{00000000-0005-0000-0000-0000C2250000}"/>
    <cellStyle name="Normal 2 2 2 2 2 2 2 19 2" xfId="9659" xr:uid="{00000000-0005-0000-0000-0000C3250000}"/>
    <cellStyle name="Normal 2 2 2 2 2 2 2 2" xfId="9660" xr:uid="{00000000-0005-0000-0000-0000C4250000}"/>
    <cellStyle name="Normal 2 2 2 2 2 2 2 2 10" xfId="9661" xr:uid="{00000000-0005-0000-0000-0000C5250000}"/>
    <cellStyle name="Normal 2 2 2 2 2 2 2 2 10 2" xfId="9662" xr:uid="{00000000-0005-0000-0000-0000C6250000}"/>
    <cellStyle name="Normal 2 2 2 2 2 2 2 2 10 2 2" xfId="9663" xr:uid="{00000000-0005-0000-0000-0000C7250000}"/>
    <cellStyle name="Normal 2 2 2 2 2 2 2 2 10 2 3" xfId="9664" xr:uid="{00000000-0005-0000-0000-0000C8250000}"/>
    <cellStyle name="Normal 2 2 2 2 2 2 2 2 10 3" xfId="9665" xr:uid="{00000000-0005-0000-0000-0000C9250000}"/>
    <cellStyle name="Normal 2 2 2 2 2 2 2 2 10 3 2" xfId="9666" xr:uid="{00000000-0005-0000-0000-0000CA250000}"/>
    <cellStyle name="Normal 2 2 2 2 2 2 2 2 10 4" xfId="9667" xr:uid="{00000000-0005-0000-0000-0000CB250000}"/>
    <cellStyle name="Normal 2 2 2 2 2 2 2 2 11" xfId="9668" xr:uid="{00000000-0005-0000-0000-0000CC250000}"/>
    <cellStyle name="Normal 2 2 2 2 2 2 2 2 11 2" xfId="9669" xr:uid="{00000000-0005-0000-0000-0000CD250000}"/>
    <cellStyle name="Normal 2 2 2 2 2 2 2 2 11 2 2" xfId="9670" xr:uid="{00000000-0005-0000-0000-0000CE250000}"/>
    <cellStyle name="Normal 2 2 2 2 2 2 2 2 11 2 3" xfId="9671" xr:uid="{00000000-0005-0000-0000-0000CF250000}"/>
    <cellStyle name="Normal 2 2 2 2 2 2 2 2 11 3" xfId="9672" xr:uid="{00000000-0005-0000-0000-0000D0250000}"/>
    <cellStyle name="Normal 2 2 2 2 2 2 2 2 11 3 2" xfId="9673" xr:uid="{00000000-0005-0000-0000-0000D1250000}"/>
    <cellStyle name="Normal 2 2 2 2 2 2 2 2 11 4" xfId="9674" xr:uid="{00000000-0005-0000-0000-0000D2250000}"/>
    <cellStyle name="Normal 2 2 2 2 2 2 2 2 12" xfId="9675" xr:uid="{00000000-0005-0000-0000-0000D3250000}"/>
    <cellStyle name="Normal 2 2 2 2 2 2 2 2 12 2" xfId="9676" xr:uid="{00000000-0005-0000-0000-0000D4250000}"/>
    <cellStyle name="Normal 2 2 2 2 2 2 2 2 12 2 2" xfId="9677" xr:uid="{00000000-0005-0000-0000-0000D5250000}"/>
    <cellStyle name="Normal 2 2 2 2 2 2 2 2 12 2 3" xfId="9678" xr:uid="{00000000-0005-0000-0000-0000D6250000}"/>
    <cellStyle name="Normal 2 2 2 2 2 2 2 2 12 3" xfId="9679" xr:uid="{00000000-0005-0000-0000-0000D7250000}"/>
    <cellStyle name="Normal 2 2 2 2 2 2 2 2 12 3 2" xfId="9680" xr:uid="{00000000-0005-0000-0000-0000D8250000}"/>
    <cellStyle name="Normal 2 2 2 2 2 2 2 2 12 4" xfId="9681" xr:uid="{00000000-0005-0000-0000-0000D9250000}"/>
    <cellStyle name="Normal 2 2 2 2 2 2 2 2 13" xfId="9682" xr:uid="{00000000-0005-0000-0000-0000DA250000}"/>
    <cellStyle name="Normal 2 2 2 2 2 2 2 2 13 2" xfId="9683" xr:uid="{00000000-0005-0000-0000-0000DB250000}"/>
    <cellStyle name="Normal 2 2 2 2 2 2 2 2 13 2 2" xfId="9684" xr:uid="{00000000-0005-0000-0000-0000DC250000}"/>
    <cellStyle name="Normal 2 2 2 2 2 2 2 2 13 2 3" xfId="9685" xr:uid="{00000000-0005-0000-0000-0000DD250000}"/>
    <cellStyle name="Normal 2 2 2 2 2 2 2 2 13 3" xfId="9686" xr:uid="{00000000-0005-0000-0000-0000DE250000}"/>
    <cellStyle name="Normal 2 2 2 2 2 2 2 2 13 3 2" xfId="9687" xr:uid="{00000000-0005-0000-0000-0000DF250000}"/>
    <cellStyle name="Normal 2 2 2 2 2 2 2 2 13 4" xfId="9688" xr:uid="{00000000-0005-0000-0000-0000E0250000}"/>
    <cellStyle name="Normal 2 2 2 2 2 2 2 2 14" xfId="9689" xr:uid="{00000000-0005-0000-0000-0000E1250000}"/>
    <cellStyle name="Normal 2 2 2 2 2 2 2 2 14 2" xfId="9690" xr:uid="{00000000-0005-0000-0000-0000E2250000}"/>
    <cellStyle name="Normal 2 2 2 2 2 2 2 2 14 2 2" xfId="9691" xr:uid="{00000000-0005-0000-0000-0000E3250000}"/>
    <cellStyle name="Normal 2 2 2 2 2 2 2 2 14 2 3" xfId="9692" xr:uid="{00000000-0005-0000-0000-0000E4250000}"/>
    <cellStyle name="Normal 2 2 2 2 2 2 2 2 14 3" xfId="9693" xr:uid="{00000000-0005-0000-0000-0000E5250000}"/>
    <cellStyle name="Normal 2 2 2 2 2 2 2 2 14 3 2" xfId="9694" xr:uid="{00000000-0005-0000-0000-0000E6250000}"/>
    <cellStyle name="Normal 2 2 2 2 2 2 2 2 14 4" xfId="9695" xr:uid="{00000000-0005-0000-0000-0000E7250000}"/>
    <cellStyle name="Normal 2 2 2 2 2 2 2 2 15" xfId="9696" xr:uid="{00000000-0005-0000-0000-0000E8250000}"/>
    <cellStyle name="Normal 2 2 2 2 2 2 2 2 15 2" xfId="9697" xr:uid="{00000000-0005-0000-0000-0000E9250000}"/>
    <cellStyle name="Normal 2 2 2 2 2 2 2 2 15 2 2" xfId="9698" xr:uid="{00000000-0005-0000-0000-0000EA250000}"/>
    <cellStyle name="Normal 2 2 2 2 2 2 2 2 15 2 3" xfId="9699" xr:uid="{00000000-0005-0000-0000-0000EB250000}"/>
    <cellStyle name="Normal 2 2 2 2 2 2 2 2 15 3" xfId="9700" xr:uid="{00000000-0005-0000-0000-0000EC250000}"/>
    <cellStyle name="Normal 2 2 2 2 2 2 2 2 15 3 2" xfId="9701" xr:uid="{00000000-0005-0000-0000-0000ED250000}"/>
    <cellStyle name="Normal 2 2 2 2 2 2 2 2 15 4" xfId="9702" xr:uid="{00000000-0005-0000-0000-0000EE250000}"/>
    <cellStyle name="Normal 2 2 2 2 2 2 2 2 16" xfId="9703" xr:uid="{00000000-0005-0000-0000-0000EF250000}"/>
    <cellStyle name="Normal 2 2 2 2 2 2 2 2 16 2" xfId="9704" xr:uid="{00000000-0005-0000-0000-0000F0250000}"/>
    <cellStyle name="Normal 2 2 2 2 2 2 2 2 16 2 2" xfId="9705" xr:uid="{00000000-0005-0000-0000-0000F1250000}"/>
    <cellStyle name="Normal 2 2 2 2 2 2 2 2 16 2 3" xfId="9706" xr:uid="{00000000-0005-0000-0000-0000F2250000}"/>
    <cellStyle name="Normal 2 2 2 2 2 2 2 2 16 3" xfId="9707" xr:uid="{00000000-0005-0000-0000-0000F3250000}"/>
    <cellStyle name="Normal 2 2 2 2 2 2 2 2 16 3 2" xfId="9708" xr:uid="{00000000-0005-0000-0000-0000F4250000}"/>
    <cellStyle name="Normal 2 2 2 2 2 2 2 2 16 4" xfId="9709" xr:uid="{00000000-0005-0000-0000-0000F5250000}"/>
    <cellStyle name="Normal 2 2 2 2 2 2 2 2 17" xfId="9710" xr:uid="{00000000-0005-0000-0000-0000F6250000}"/>
    <cellStyle name="Normal 2 2 2 2 2 2 2 2 17 2" xfId="9711" xr:uid="{00000000-0005-0000-0000-0000F7250000}"/>
    <cellStyle name="Normal 2 2 2 2 2 2 2 2 17 2 2" xfId="9712" xr:uid="{00000000-0005-0000-0000-0000F8250000}"/>
    <cellStyle name="Normal 2 2 2 2 2 2 2 2 17 2 3" xfId="9713" xr:uid="{00000000-0005-0000-0000-0000F9250000}"/>
    <cellStyle name="Normal 2 2 2 2 2 2 2 2 17 3" xfId="9714" xr:uid="{00000000-0005-0000-0000-0000FA250000}"/>
    <cellStyle name="Normal 2 2 2 2 2 2 2 2 17 3 2" xfId="9715" xr:uid="{00000000-0005-0000-0000-0000FB250000}"/>
    <cellStyle name="Normal 2 2 2 2 2 2 2 2 17 4" xfId="9716" xr:uid="{00000000-0005-0000-0000-0000FC250000}"/>
    <cellStyle name="Normal 2 2 2 2 2 2 2 2 18" xfId="9717" xr:uid="{00000000-0005-0000-0000-0000FD250000}"/>
    <cellStyle name="Normal 2 2 2 2 2 2 2 2 18 2" xfId="9718" xr:uid="{00000000-0005-0000-0000-0000FE250000}"/>
    <cellStyle name="Normal 2 2 2 2 2 2 2 2 18 2 2" xfId="9719" xr:uid="{00000000-0005-0000-0000-0000FF250000}"/>
    <cellStyle name="Normal 2 2 2 2 2 2 2 2 18 2 3" xfId="9720" xr:uid="{00000000-0005-0000-0000-000000260000}"/>
    <cellStyle name="Normal 2 2 2 2 2 2 2 2 18 3" xfId="9721" xr:uid="{00000000-0005-0000-0000-000001260000}"/>
    <cellStyle name="Normal 2 2 2 2 2 2 2 2 18 3 2" xfId="9722" xr:uid="{00000000-0005-0000-0000-000002260000}"/>
    <cellStyle name="Normal 2 2 2 2 2 2 2 2 18 4" xfId="9723" xr:uid="{00000000-0005-0000-0000-000003260000}"/>
    <cellStyle name="Normal 2 2 2 2 2 2 2 2 19" xfId="9724" xr:uid="{00000000-0005-0000-0000-000004260000}"/>
    <cellStyle name="Normal 2 2 2 2 2 2 2 2 19 2" xfId="9725" xr:uid="{00000000-0005-0000-0000-000005260000}"/>
    <cellStyle name="Normal 2 2 2 2 2 2 2 2 19 2 2" xfId="9726" xr:uid="{00000000-0005-0000-0000-000006260000}"/>
    <cellStyle name="Normal 2 2 2 2 2 2 2 2 19 2 3" xfId="9727" xr:uid="{00000000-0005-0000-0000-000007260000}"/>
    <cellStyle name="Normal 2 2 2 2 2 2 2 2 19 3" xfId="9728" xr:uid="{00000000-0005-0000-0000-000008260000}"/>
    <cellStyle name="Normal 2 2 2 2 2 2 2 2 19 3 2" xfId="9729" xr:uid="{00000000-0005-0000-0000-000009260000}"/>
    <cellStyle name="Normal 2 2 2 2 2 2 2 2 19 4" xfId="9730" xr:uid="{00000000-0005-0000-0000-00000A260000}"/>
    <cellStyle name="Normal 2 2 2 2 2 2 2 2 2" xfId="9731" xr:uid="{00000000-0005-0000-0000-00000B260000}"/>
    <cellStyle name="Normal 2 2 2 2 2 2 2 2 2 10" xfId="9732" xr:uid="{00000000-0005-0000-0000-00000C260000}"/>
    <cellStyle name="Normal 2 2 2 2 2 2 2 2 2 10 2" xfId="9733" xr:uid="{00000000-0005-0000-0000-00000D260000}"/>
    <cellStyle name="Normal 2 2 2 2 2 2 2 2 2 11" xfId="9734" xr:uid="{00000000-0005-0000-0000-00000E260000}"/>
    <cellStyle name="Normal 2 2 2 2 2 2 2 2 2 11 2" xfId="9735" xr:uid="{00000000-0005-0000-0000-00000F260000}"/>
    <cellStyle name="Normal 2 2 2 2 2 2 2 2 2 12" xfId="9736" xr:uid="{00000000-0005-0000-0000-000010260000}"/>
    <cellStyle name="Normal 2 2 2 2 2 2 2 2 2 12 2" xfId="9737" xr:uid="{00000000-0005-0000-0000-000011260000}"/>
    <cellStyle name="Normal 2 2 2 2 2 2 2 2 2 13" xfId="9738" xr:uid="{00000000-0005-0000-0000-000012260000}"/>
    <cellStyle name="Normal 2 2 2 2 2 2 2 2 2 13 2" xfId="9739" xr:uid="{00000000-0005-0000-0000-000013260000}"/>
    <cellStyle name="Normal 2 2 2 2 2 2 2 2 2 14" xfId="9740" xr:uid="{00000000-0005-0000-0000-000014260000}"/>
    <cellStyle name="Normal 2 2 2 2 2 2 2 2 2 14 2" xfId="9741" xr:uid="{00000000-0005-0000-0000-000015260000}"/>
    <cellStyle name="Normal 2 2 2 2 2 2 2 2 2 15" xfId="9742" xr:uid="{00000000-0005-0000-0000-000016260000}"/>
    <cellStyle name="Normal 2 2 2 2 2 2 2 2 2 15 2" xfId="9743" xr:uid="{00000000-0005-0000-0000-000017260000}"/>
    <cellStyle name="Normal 2 2 2 2 2 2 2 2 2 16" xfId="9744" xr:uid="{00000000-0005-0000-0000-000018260000}"/>
    <cellStyle name="Normal 2 2 2 2 2 2 2 2 2 16 2" xfId="9745" xr:uid="{00000000-0005-0000-0000-000019260000}"/>
    <cellStyle name="Normal 2 2 2 2 2 2 2 2 2 17" xfId="9746" xr:uid="{00000000-0005-0000-0000-00001A260000}"/>
    <cellStyle name="Normal 2 2 2 2 2 2 2 2 2 17 2" xfId="9747" xr:uid="{00000000-0005-0000-0000-00001B260000}"/>
    <cellStyle name="Normal 2 2 2 2 2 2 2 2 2 18" xfId="9748" xr:uid="{00000000-0005-0000-0000-00001C260000}"/>
    <cellStyle name="Normal 2 2 2 2 2 2 2 2 2 18 2" xfId="9749" xr:uid="{00000000-0005-0000-0000-00001D260000}"/>
    <cellStyle name="Normal 2 2 2 2 2 2 2 2 2 19" xfId="9750" xr:uid="{00000000-0005-0000-0000-00001E260000}"/>
    <cellStyle name="Normal 2 2 2 2 2 2 2 2 2 19 2" xfId="9751" xr:uid="{00000000-0005-0000-0000-00001F260000}"/>
    <cellStyle name="Normal 2 2 2 2 2 2 2 2 2 2" xfId="9752" xr:uid="{00000000-0005-0000-0000-000020260000}"/>
    <cellStyle name="Normal 2 2 2 2 2 2 2 2 2 2 10" xfId="9753" xr:uid="{00000000-0005-0000-0000-000021260000}"/>
    <cellStyle name="Normal 2 2 2 2 2 2 2 2 2 2 10 2" xfId="9754" xr:uid="{00000000-0005-0000-0000-000022260000}"/>
    <cellStyle name="Normal 2 2 2 2 2 2 2 2 2 2 10 2 2" xfId="9755" xr:uid="{00000000-0005-0000-0000-000023260000}"/>
    <cellStyle name="Normal 2 2 2 2 2 2 2 2 2 2 10 2 3" xfId="9756" xr:uid="{00000000-0005-0000-0000-000024260000}"/>
    <cellStyle name="Normal 2 2 2 2 2 2 2 2 2 2 10 3" xfId="9757" xr:uid="{00000000-0005-0000-0000-000025260000}"/>
    <cellStyle name="Normal 2 2 2 2 2 2 2 2 2 2 10 3 2" xfId="9758" xr:uid="{00000000-0005-0000-0000-000026260000}"/>
    <cellStyle name="Normal 2 2 2 2 2 2 2 2 2 2 10 4" xfId="9759" xr:uid="{00000000-0005-0000-0000-000027260000}"/>
    <cellStyle name="Normal 2 2 2 2 2 2 2 2 2 2 11" xfId="9760" xr:uid="{00000000-0005-0000-0000-000028260000}"/>
    <cellStyle name="Normal 2 2 2 2 2 2 2 2 2 2 11 2" xfId="9761" xr:uid="{00000000-0005-0000-0000-000029260000}"/>
    <cellStyle name="Normal 2 2 2 2 2 2 2 2 2 2 11 2 2" xfId="9762" xr:uid="{00000000-0005-0000-0000-00002A260000}"/>
    <cellStyle name="Normal 2 2 2 2 2 2 2 2 2 2 11 2 3" xfId="9763" xr:uid="{00000000-0005-0000-0000-00002B260000}"/>
    <cellStyle name="Normal 2 2 2 2 2 2 2 2 2 2 11 3" xfId="9764" xr:uid="{00000000-0005-0000-0000-00002C260000}"/>
    <cellStyle name="Normal 2 2 2 2 2 2 2 2 2 2 11 3 2" xfId="9765" xr:uid="{00000000-0005-0000-0000-00002D260000}"/>
    <cellStyle name="Normal 2 2 2 2 2 2 2 2 2 2 11 4" xfId="9766" xr:uid="{00000000-0005-0000-0000-00002E260000}"/>
    <cellStyle name="Normal 2 2 2 2 2 2 2 2 2 2 12" xfId="9767" xr:uid="{00000000-0005-0000-0000-00002F260000}"/>
    <cellStyle name="Normal 2 2 2 2 2 2 2 2 2 2 12 2" xfId="9768" xr:uid="{00000000-0005-0000-0000-000030260000}"/>
    <cellStyle name="Normal 2 2 2 2 2 2 2 2 2 2 12 2 2" xfId="9769" xr:uid="{00000000-0005-0000-0000-000031260000}"/>
    <cellStyle name="Normal 2 2 2 2 2 2 2 2 2 2 12 2 3" xfId="9770" xr:uid="{00000000-0005-0000-0000-000032260000}"/>
    <cellStyle name="Normal 2 2 2 2 2 2 2 2 2 2 12 3" xfId="9771" xr:uid="{00000000-0005-0000-0000-000033260000}"/>
    <cellStyle name="Normal 2 2 2 2 2 2 2 2 2 2 12 3 2" xfId="9772" xr:uid="{00000000-0005-0000-0000-000034260000}"/>
    <cellStyle name="Normal 2 2 2 2 2 2 2 2 2 2 12 4" xfId="9773" xr:uid="{00000000-0005-0000-0000-000035260000}"/>
    <cellStyle name="Normal 2 2 2 2 2 2 2 2 2 2 13" xfId="9774" xr:uid="{00000000-0005-0000-0000-000036260000}"/>
    <cellStyle name="Normal 2 2 2 2 2 2 2 2 2 2 13 2" xfId="9775" xr:uid="{00000000-0005-0000-0000-000037260000}"/>
    <cellStyle name="Normal 2 2 2 2 2 2 2 2 2 2 13 2 2" xfId="9776" xr:uid="{00000000-0005-0000-0000-000038260000}"/>
    <cellStyle name="Normal 2 2 2 2 2 2 2 2 2 2 13 2 3" xfId="9777" xr:uid="{00000000-0005-0000-0000-000039260000}"/>
    <cellStyle name="Normal 2 2 2 2 2 2 2 2 2 2 13 3" xfId="9778" xr:uid="{00000000-0005-0000-0000-00003A260000}"/>
    <cellStyle name="Normal 2 2 2 2 2 2 2 2 2 2 13 3 2" xfId="9779" xr:uid="{00000000-0005-0000-0000-00003B260000}"/>
    <cellStyle name="Normal 2 2 2 2 2 2 2 2 2 2 13 4" xfId="9780" xr:uid="{00000000-0005-0000-0000-00003C260000}"/>
    <cellStyle name="Normal 2 2 2 2 2 2 2 2 2 2 14" xfId="9781" xr:uid="{00000000-0005-0000-0000-00003D260000}"/>
    <cellStyle name="Normal 2 2 2 2 2 2 2 2 2 2 14 2" xfId="9782" xr:uid="{00000000-0005-0000-0000-00003E260000}"/>
    <cellStyle name="Normal 2 2 2 2 2 2 2 2 2 2 14 2 2" xfId="9783" xr:uid="{00000000-0005-0000-0000-00003F260000}"/>
    <cellStyle name="Normal 2 2 2 2 2 2 2 2 2 2 14 2 3" xfId="9784" xr:uid="{00000000-0005-0000-0000-000040260000}"/>
    <cellStyle name="Normal 2 2 2 2 2 2 2 2 2 2 14 3" xfId="9785" xr:uid="{00000000-0005-0000-0000-000041260000}"/>
    <cellStyle name="Normal 2 2 2 2 2 2 2 2 2 2 14 3 2" xfId="9786" xr:uid="{00000000-0005-0000-0000-000042260000}"/>
    <cellStyle name="Normal 2 2 2 2 2 2 2 2 2 2 14 4" xfId="9787" xr:uid="{00000000-0005-0000-0000-000043260000}"/>
    <cellStyle name="Normal 2 2 2 2 2 2 2 2 2 2 15" xfId="9788" xr:uid="{00000000-0005-0000-0000-000044260000}"/>
    <cellStyle name="Normal 2 2 2 2 2 2 2 2 2 2 15 2" xfId="9789" xr:uid="{00000000-0005-0000-0000-000045260000}"/>
    <cellStyle name="Normal 2 2 2 2 2 2 2 2 2 2 15 2 2" xfId="9790" xr:uid="{00000000-0005-0000-0000-000046260000}"/>
    <cellStyle name="Normal 2 2 2 2 2 2 2 2 2 2 15 2 3" xfId="9791" xr:uid="{00000000-0005-0000-0000-000047260000}"/>
    <cellStyle name="Normal 2 2 2 2 2 2 2 2 2 2 15 3" xfId="9792" xr:uid="{00000000-0005-0000-0000-000048260000}"/>
    <cellStyle name="Normal 2 2 2 2 2 2 2 2 2 2 15 3 2" xfId="9793" xr:uid="{00000000-0005-0000-0000-000049260000}"/>
    <cellStyle name="Normal 2 2 2 2 2 2 2 2 2 2 15 4" xfId="9794" xr:uid="{00000000-0005-0000-0000-00004A260000}"/>
    <cellStyle name="Normal 2 2 2 2 2 2 2 2 2 2 16" xfId="9795" xr:uid="{00000000-0005-0000-0000-00004B260000}"/>
    <cellStyle name="Normal 2 2 2 2 2 2 2 2 2 2 16 2" xfId="9796" xr:uid="{00000000-0005-0000-0000-00004C260000}"/>
    <cellStyle name="Normal 2 2 2 2 2 2 2 2 2 2 16 2 2" xfId="9797" xr:uid="{00000000-0005-0000-0000-00004D260000}"/>
    <cellStyle name="Normal 2 2 2 2 2 2 2 2 2 2 16 2 3" xfId="9798" xr:uid="{00000000-0005-0000-0000-00004E260000}"/>
    <cellStyle name="Normal 2 2 2 2 2 2 2 2 2 2 16 3" xfId="9799" xr:uid="{00000000-0005-0000-0000-00004F260000}"/>
    <cellStyle name="Normal 2 2 2 2 2 2 2 2 2 2 16 3 2" xfId="9800" xr:uid="{00000000-0005-0000-0000-000050260000}"/>
    <cellStyle name="Normal 2 2 2 2 2 2 2 2 2 2 16 4" xfId="9801" xr:uid="{00000000-0005-0000-0000-000051260000}"/>
    <cellStyle name="Normal 2 2 2 2 2 2 2 2 2 2 17" xfId="9802" xr:uid="{00000000-0005-0000-0000-000052260000}"/>
    <cellStyle name="Normal 2 2 2 2 2 2 2 2 2 2 17 2" xfId="9803" xr:uid="{00000000-0005-0000-0000-000053260000}"/>
    <cellStyle name="Normal 2 2 2 2 2 2 2 2 2 2 17 2 2" xfId="9804" xr:uid="{00000000-0005-0000-0000-000054260000}"/>
    <cellStyle name="Normal 2 2 2 2 2 2 2 2 2 2 17 2 3" xfId="9805" xr:uid="{00000000-0005-0000-0000-000055260000}"/>
    <cellStyle name="Normal 2 2 2 2 2 2 2 2 2 2 17 3" xfId="9806" xr:uid="{00000000-0005-0000-0000-000056260000}"/>
    <cellStyle name="Normal 2 2 2 2 2 2 2 2 2 2 17 3 2" xfId="9807" xr:uid="{00000000-0005-0000-0000-000057260000}"/>
    <cellStyle name="Normal 2 2 2 2 2 2 2 2 2 2 17 4" xfId="9808" xr:uid="{00000000-0005-0000-0000-000058260000}"/>
    <cellStyle name="Normal 2 2 2 2 2 2 2 2 2 2 18" xfId="9809" xr:uid="{00000000-0005-0000-0000-000059260000}"/>
    <cellStyle name="Normal 2 2 2 2 2 2 2 2 2 2 2" xfId="9810" xr:uid="{00000000-0005-0000-0000-00005A260000}"/>
    <cellStyle name="Normal 2 2 2 2 2 2 2 2 2 2 2 10" xfId="9811" xr:uid="{00000000-0005-0000-0000-00005B260000}"/>
    <cellStyle name="Normal 2 2 2 2 2 2 2 2 2 2 2 10 2" xfId="9812" xr:uid="{00000000-0005-0000-0000-00005C260000}"/>
    <cellStyle name="Normal 2 2 2 2 2 2 2 2 2 2 2 11" xfId="9813" xr:uid="{00000000-0005-0000-0000-00005D260000}"/>
    <cellStyle name="Normal 2 2 2 2 2 2 2 2 2 2 2 11 2" xfId="9814" xr:uid="{00000000-0005-0000-0000-00005E260000}"/>
    <cellStyle name="Normal 2 2 2 2 2 2 2 2 2 2 2 12" xfId="9815" xr:uid="{00000000-0005-0000-0000-00005F260000}"/>
    <cellStyle name="Normal 2 2 2 2 2 2 2 2 2 2 2 12 2" xfId="9816" xr:uid="{00000000-0005-0000-0000-000060260000}"/>
    <cellStyle name="Normal 2 2 2 2 2 2 2 2 2 2 2 13" xfId="9817" xr:uid="{00000000-0005-0000-0000-000061260000}"/>
    <cellStyle name="Normal 2 2 2 2 2 2 2 2 2 2 2 13 2" xfId="9818" xr:uid="{00000000-0005-0000-0000-000062260000}"/>
    <cellStyle name="Normal 2 2 2 2 2 2 2 2 2 2 2 14" xfId="9819" xr:uid="{00000000-0005-0000-0000-000063260000}"/>
    <cellStyle name="Normal 2 2 2 2 2 2 2 2 2 2 2 14 2" xfId="9820" xr:uid="{00000000-0005-0000-0000-000064260000}"/>
    <cellStyle name="Normal 2 2 2 2 2 2 2 2 2 2 2 15" xfId="9821" xr:uid="{00000000-0005-0000-0000-000065260000}"/>
    <cellStyle name="Normal 2 2 2 2 2 2 2 2 2 2 2 15 2" xfId="9822" xr:uid="{00000000-0005-0000-0000-000066260000}"/>
    <cellStyle name="Normal 2 2 2 2 2 2 2 2 2 2 2 16" xfId="9823" xr:uid="{00000000-0005-0000-0000-000067260000}"/>
    <cellStyle name="Normal 2 2 2 2 2 2 2 2 2 2 2 16 2" xfId="9824" xr:uid="{00000000-0005-0000-0000-000068260000}"/>
    <cellStyle name="Normal 2 2 2 2 2 2 2 2 2 2 2 17" xfId="9825" xr:uid="{00000000-0005-0000-0000-000069260000}"/>
    <cellStyle name="Normal 2 2 2 2 2 2 2 2 2 2 2 17 2" xfId="9826" xr:uid="{00000000-0005-0000-0000-00006A260000}"/>
    <cellStyle name="Normal 2 2 2 2 2 2 2 2 2 2 2 18" xfId="9827" xr:uid="{00000000-0005-0000-0000-00006B260000}"/>
    <cellStyle name="Normal 2 2 2 2 2 2 2 2 2 2 2 18 2" xfId="9828" xr:uid="{00000000-0005-0000-0000-00006C260000}"/>
    <cellStyle name="Normal 2 2 2 2 2 2 2 2 2 2 2 18 3" xfId="9829" xr:uid="{00000000-0005-0000-0000-00006D260000}"/>
    <cellStyle name="Normal 2 2 2 2 2 2 2 2 2 2 2 19" xfId="9830" xr:uid="{00000000-0005-0000-0000-00006E260000}"/>
    <cellStyle name="Normal 2 2 2 2 2 2 2 2 2 2 2 19 2" xfId="9831" xr:uid="{00000000-0005-0000-0000-00006F260000}"/>
    <cellStyle name="Normal 2 2 2 2 2 2 2 2 2 2 2 2" xfId="9832" xr:uid="{00000000-0005-0000-0000-000070260000}"/>
    <cellStyle name="Normal 2 2 2 2 2 2 2 2 2 2 2 2 2" xfId="9833" xr:uid="{00000000-0005-0000-0000-000071260000}"/>
    <cellStyle name="Normal 2 2 2 2 2 2 2 2 2 2 2 20" xfId="9834" xr:uid="{00000000-0005-0000-0000-000072260000}"/>
    <cellStyle name="Normal 2 2 2 2 2 2 2 2 2 2 2 3" xfId="9835" xr:uid="{00000000-0005-0000-0000-000073260000}"/>
    <cellStyle name="Normal 2 2 2 2 2 2 2 2 2 2 2 3 2" xfId="9836" xr:uid="{00000000-0005-0000-0000-000074260000}"/>
    <cellStyle name="Normal 2 2 2 2 2 2 2 2 2 2 2 4" xfId="9837" xr:uid="{00000000-0005-0000-0000-000075260000}"/>
    <cellStyle name="Normal 2 2 2 2 2 2 2 2 2 2 2 4 2" xfId="9838" xr:uid="{00000000-0005-0000-0000-000076260000}"/>
    <cellStyle name="Normal 2 2 2 2 2 2 2 2 2 2 2 5" xfId="9839" xr:uid="{00000000-0005-0000-0000-000077260000}"/>
    <cellStyle name="Normal 2 2 2 2 2 2 2 2 2 2 2 5 2" xfId="9840" xr:uid="{00000000-0005-0000-0000-000078260000}"/>
    <cellStyle name="Normal 2 2 2 2 2 2 2 2 2 2 2 6" xfId="9841" xr:uid="{00000000-0005-0000-0000-000079260000}"/>
    <cellStyle name="Normal 2 2 2 2 2 2 2 2 2 2 2 6 2" xfId="9842" xr:uid="{00000000-0005-0000-0000-00007A260000}"/>
    <cellStyle name="Normal 2 2 2 2 2 2 2 2 2 2 2 7" xfId="9843" xr:uid="{00000000-0005-0000-0000-00007B260000}"/>
    <cellStyle name="Normal 2 2 2 2 2 2 2 2 2 2 2 7 2" xfId="9844" xr:uid="{00000000-0005-0000-0000-00007C260000}"/>
    <cellStyle name="Normal 2 2 2 2 2 2 2 2 2 2 2 8" xfId="9845" xr:uid="{00000000-0005-0000-0000-00007D260000}"/>
    <cellStyle name="Normal 2 2 2 2 2 2 2 2 2 2 2 8 2" xfId="9846" xr:uid="{00000000-0005-0000-0000-00007E260000}"/>
    <cellStyle name="Normal 2 2 2 2 2 2 2 2 2 2 2 9" xfId="9847" xr:uid="{00000000-0005-0000-0000-00007F260000}"/>
    <cellStyle name="Normal 2 2 2 2 2 2 2 2 2 2 2 9 2" xfId="9848" xr:uid="{00000000-0005-0000-0000-000080260000}"/>
    <cellStyle name="Normal 2 2 2 2 2 2 2 2 2 2 3" xfId="9849" xr:uid="{00000000-0005-0000-0000-000081260000}"/>
    <cellStyle name="Normal 2 2 2 2 2 2 2 2 2 2 3 2" xfId="9850" xr:uid="{00000000-0005-0000-0000-000082260000}"/>
    <cellStyle name="Normal 2 2 2 2 2 2 2 2 2 2 3 2 2" xfId="9851" xr:uid="{00000000-0005-0000-0000-000083260000}"/>
    <cellStyle name="Normal 2 2 2 2 2 2 2 2 2 2 3 2 3" xfId="9852" xr:uid="{00000000-0005-0000-0000-000084260000}"/>
    <cellStyle name="Normal 2 2 2 2 2 2 2 2 2 2 3 3" xfId="9853" xr:uid="{00000000-0005-0000-0000-000085260000}"/>
    <cellStyle name="Normal 2 2 2 2 2 2 2 2 2 2 3 3 2" xfId="9854" xr:uid="{00000000-0005-0000-0000-000086260000}"/>
    <cellStyle name="Normal 2 2 2 2 2 2 2 2 2 2 3 4" xfId="9855" xr:uid="{00000000-0005-0000-0000-000087260000}"/>
    <cellStyle name="Normal 2 2 2 2 2 2 2 2 2 2 4" xfId="9856" xr:uid="{00000000-0005-0000-0000-000088260000}"/>
    <cellStyle name="Normal 2 2 2 2 2 2 2 2 2 2 4 2" xfId="9857" xr:uid="{00000000-0005-0000-0000-000089260000}"/>
    <cellStyle name="Normal 2 2 2 2 2 2 2 2 2 2 4 2 2" xfId="9858" xr:uid="{00000000-0005-0000-0000-00008A260000}"/>
    <cellStyle name="Normal 2 2 2 2 2 2 2 2 2 2 4 2 3" xfId="9859" xr:uid="{00000000-0005-0000-0000-00008B260000}"/>
    <cellStyle name="Normal 2 2 2 2 2 2 2 2 2 2 4 3" xfId="9860" xr:uid="{00000000-0005-0000-0000-00008C260000}"/>
    <cellStyle name="Normal 2 2 2 2 2 2 2 2 2 2 4 3 2" xfId="9861" xr:uid="{00000000-0005-0000-0000-00008D260000}"/>
    <cellStyle name="Normal 2 2 2 2 2 2 2 2 2 2 4 4" xfId="9862" xr:uid="{00000000-0005-0000-0000-00008E260000}"/>
    <cellStyle name="Normal 2 2 2 2 2 2 2 2 2 2 5" xfId="9863" xr:uid="{00000000-0005-0000-0000-00008F260000}"/>
    <cellStyle name="Normal 2 2 2 2 2 2 2 2 2 2 5 2" xfId="9864" xr:uid="{00000000-0005-0000-0000-000090260000}"/>
    <cellStyle name="Normal 2 2 2 2 2 2 2 2 2 2 5 2 2" xfId="9865" xr:uid="{00000000-0005-0000-0000-000091260000}"/>
    <cellStyle name="Normal 2 2 2 2 2 2 2 2 2 2 5 2 3" xfId="9866" xr:uid="{00000000-0005-0000-0000-000092260000}"/>
    <cellStyle name="Normal 2 2 2 2 2 2 2 2 2 2 5 3" xfId="9867" xr:uid="{00000000-0005-0000-0000-000093260000}"/>
    <cellStyle name="Normal 2 2 2 2 2 2 2 2 2 2 5 3 2" xfId="9868" xr:uid="{00000000-0005-0000-0000-000094260000}"/>
    <cellStyle name="Normal 2 2 2 2 2 2 2 2 2 2 5 4" xfId="9869" xr:uid="{00000000-0005-0000-0000-000095260000}"/>
    <cellStyle name="Normal 2 2 2 2 2 2 2 2 2 2 6" xfId="9870" xr:uid="{00000000-0005-0000-0000-000096260000}"/>
    <cellStyle name="Normal 2 2 2 2 2 2 2 2 2 2 6 2" xfId="9871" xr:uid="{00000000-0005-0000-0000-000097260000}"/>
    <cellStyle name="Normal 2 2 2 2 2 2 2 2 2 2 6 2 2" xfId="9872" xr:uid="{00000000-0005-0000-0000-000098260000}"/>
    <cellStyle name="Normal 2 2 2 2 2 2 2 2 2 2 6 2 3" xfId="9873" xr:uid="{00000000-0005-0000-0000-000099260000}"/>
    <cellStyle name="Normal 2 2 2 2 2 2 2 2 2 2 6 3" xfId="9874" xr:uid="{00000000-0005-0000-0000-00009A260000}"/>
    <cellStyle name="Normal 2 2 2 2 2 2 2 2 2 2 6 3 2" xfId="9875" xr:uid="{00000000-0005-0000-0000-00009B260000}"/>
    <cellStyle name="Normal 2 2 2 2 2 2 2 2 2 2 6 4" xfId="9876" xr:uid="{00000000-0005-0000-0000-00009C260000}"/>
    <cellStyle name="Normal 2 2 2 2 2 2 2 2 2 2 7" xfId="9877" xr:uid="{00000000-0005-0000-0000-00009D260000}"/>
    <cellStyle name="Normal 2 2 2 2 2 2 2 2 2 2 7 2" xfId="9878" xr:uid="{00000000-0005-0000-0000-00009E260000}"/>
    <cellStyle name="Normal 2 2 2 2 2 2 2 2 2 2 7 2 2" xfId="9879" xr:uid="{00000000-0005-0000-0000-00009F260000}"/>
    <cellStyle name="Normal 2 2 2 2 2 2 2 2 2 2 7 2 3" xfId="9880" xr:uid="{00000000-0005-0000-0000-0000A0260000}"/>
    <cellStyle name="Normal 2 2 2 2 2 2 2 2 2 2 7 3" xfId="9881" xr:uid="{00000000-0005-0000-0000-0000A1260000}"/>
    <cellStyle name="Normal 2 2 2 2 2 2 2 2 2 2 7 3 2" xfId="9882" xr:uid="{00000000-0005-0000-0000-0000A2260000}"/>
    <cellStyle name="Normal 2 2 2 2 2 2 2 2 2 2 7 4" xfId="9883" xr:uid="{00000000-0005-0000-0000-0000A3260000}"/>
    <cellStyle name="Normal 2 2 2 2 2 2 2 2 2 2 8" xfId="9884" xr:uid="{00000000-0005-0000-0000-0000A4260000}"/>
    <cellStyle name="Normal 2 2 2 2 2 2 2 2 2 2 8 2" xfId="9885" xr:uid="{00000000-0005-0000-0000-0000A5260000}"/>
    <cellStyle name="Normal 2 2 2 2 2 2 2 2 2 2 8 2 2" xfId="9886" xr:uid="{00000000-0005-0000-0000-0000A6260000}"/>
    <cellStyle name="Normal 2 2 2 2 2 2 2 2 2 2 8 2 3" xfId="9887" xr:uid="{00000000-0005-0000-0000-0000A7260000}"/>
    <cellStyle name="Normal 2 2 2 2 2 2 2 2 2 2 8 3" xfId="9888" xr:uid="{00000000-0005-0000-0000-0000A8260000}"/>
    <cellStyle name="Normal 2 2 2 2 2 2 2 2 2 2 8 3 2" xfId="9889" xr:uid="{00000000-0005-0000-0000-0000A9260000}"/>
    <cellStyle name="Normal 2 2 2 2 2 2 2 2 2 2 8 4" xfId="9890" xr:uid="{00000000-0005-0000-0000-0000AA260000}"/>
    <cellStyle name="Normal 2 2 2 2 2 2 2 2 2 2 9" xfId="9891" xr:uid="{00000000-0005-0000-0000-0000AB260000}"/>
    <cellStyle name="Normal 2 2 2 2 2 2 2 2 2 2 9 2" xfId="9892" xr:uid="{00000000-0005-0000-0000-0000AC260000}"/>
    <cellStyle name="Normal 2 2 2 2 2 2 2 2 2 2 9 2 2" xfId="9893" xr:uid="{00000000-0005-0000-0000-0000AD260000}"/>
    <cellStyle name="Normal 2 2 2 2 2 2 2 2 2 2 9 2 3" xfId="9894" xr:uid="{00000000-0005-0000-0000-0000AE260000}"/>
    <cellStyle name="Normal 2 2 2 2 2 2 2 2 2 2 9 3" xfId="9895" xr:uid="{00000000-0005-0000-0000-0000AF260000}"/>
    <cellStyle name="Normal 2 2 2 2 2 2 2 2 2 2 9 3 2" xfId="9896" xr:uid="{00000000-0005-0000-0000-0000B0260000}"/>
    <cellStyle name="Normal 2 2 2 2 2 2 2 2 2 2 9 4" xfId="9897" xr:uid="{00000000-0005-0000-0000-0000B1260000}"/>
    <cellStyle name="Normal 2 2 2 2 2 2 2 2 2 20" xfId="9898" xr:uid="{00000000-0005-0000-0000-0000B2260000}"/>
    <cellStyle name="Normal 2 2 2 2 2 2 2 2 2 20 2" xfId="9899" xr:uid="{00000000-0005-0000-0000-0000B3260000}"/>
    <cellStyle name="Normal 2 2 2 2 2 2 2 2 2 20 3" xfId="9900" xr:uid="{00000000-0005-0000-0000-0000B4260000}"/>
    <cellStyle name="Normal 2 2 2 2 2 2 2 2 2 21" xfId="9901" xr:uid="{00000000-0005-0000-0000-0000B5260000}"/>
    <cellStyle name="Normal 2 2 2 2 2 2 2 2 2 21 2" xfId="9902" xr:uid="{00000000-0005-0000-0000-0000B6260000}"/>
    <cellStyle name="Normal 2 2 2 2 2 2 2 2 2 22" xfId="9903" xr:uid="{00000000-0005-0000-0000-0000B7260000}"/>
    <cellStyle name="Normal 2 2 2 2 2 2 2 2 2 3" xfId="9904" xr:uid="{00000000-0005-0000-0000-0000B8260000}"/>
    <cellStyle name="Normal 2 2 2 2 2 2 2 2 2 3 2" xfId="9905" xr:uid="{00000000-0005-0000-0000-0000B9260000}"/>
    <cellStyle name="Normal 2 2 2 2 2 2 2 2 2 4" xfId="9906" xr:uid="{00000000-0005-0000-0000-0000BA260000}"/>
    <cellStyle name="Normal 2 2 2 2 2 2 2 2 2 4 2" xfId="9907" xr:uid="{00000000-0005-0000-0000-0000BB260000}"/>
    <cellStyle name="Normal 2 2 2 2 2 2 2 2 2 5" xfId="9908" xr:uid="{00000000-0005-0000-0000-0000BC260000}"/>
    <cellStyle name="Normal 2 2 2 2 2 2 2 2 2 5 2" xfId="9909" xr:uid="{00000000-0005-0000-0000-0000BD260000}"/>
    <cellStyle name="Normal 2 2 2 2 2 2 2 2 2 6" xfId="9910" xr:uid="{00000000-0005-0000-0000-0000BE260000}"/>
    <cellStyle name="Normal 2 2 2 2 2 2 2 2 2 6 2" xfId="9911" xr:uid="{00000000-0005-0000-0000-0000BF260000}"/>
    <cellStyle name="Normal 2 2 2 2 2 2 2 2 2 7" xfId="9912" xr:uid="{00000000-0005-0000-0000-0000C0260000}"/>
    <cellStyle name="Normal 2 2 2 2 2 2 2 2 2 7 2" xfId="9913" xr:uid="{00000000-0005-0000-0000-0000C1260000}"/>
    <cellStyle name="Normal 2 2 2 2 2 2 2 2 2 8" xfId="9914" xr:uid="{00000000-0005-0000-0000-0000C2260000}"/>
    <cellStyle name="Normal 2 2 2 2 2 2 2 2 2 8 2" xfId="9915" xr:uid="{00000000-0005-0000-0000-0000C3260000}"/>
    <cellStyle name="Normal 2 2 2 2 2 2 2 2 2 9" xfId="9916" xr:uid="{00000000-0005-0000-0000-0000C4260000}"/>
    <cellStyle name="Normal 2 2 2 2 2 2 2 2 2 9 2" xfId="9917" xr:uid="{00000000-0005-0000-0000-0000C5260000}"/>
    <cellStyle name="Normal 2 2 2 2 2 2 2 2 20" xfId="9918" xr:uid="{00000000-0005-0000-0000-0000C6260000}"/>
    <cellStyle name="Normal 2 2 2 2 2 2 2 2 3" xfId="9919" xr:uid="{00000000-0005-0000-0000-0000C7260000}"/>
    <cellStyle name="Normal 2 2 2 2 2 2 2 2 3 10" xfId="9920" xr:uid="{00000000-0005-0000-0000-0000C8260000}"/>
    <cellStyle name="Normal 2 2 2 2 2 2 2 2 3 10 2" xfId="9921" xr:uid="{00000000-0005-0000-0000-0000C9260000}"/>
    <cellStyle name="Normal 2 2 2 2 2 2 2 2 3 11" xfId="9922" xr:uid="{00000000-0005-0000-0000-0000CA260000}"/>
    <cellStyle name="Normal 2 2 2 2 2 2 2 2 3 11 2" xfId="9923" xr:uid="{00000000-0005-0000-0000-0000CB260000}"/>
    <cellStyle name="Normal 2 2 2 2 2 2 2 2 3 12" xfId="9924" xr:uid="{00000000-0005-0000-0000-0000CC260000}"/>
    <cellStyle name="Normal 2 2 2 2 2 2 2 2 3 12 2" xfId="9925" xr:uid="{00000000-0005-0000-0000-0000CD260000}"/>
    <cellStyle name="Normal 2 2 2 2 2 2 2 2 3 13" xfId="9926" xr:uid="{00000000-0005-0000-0000-0000CE260000}"/>
    <cellStyle name="Normal 2 2 2 2 2 2 2 2 3 13 2" xfId="9927" xr:uid="{00000000-0005-0000-0000-0000CF260000}"/>
    <cellStyle name="Normal 2 2 2 2 2 2 2 2 3 14" xfId="9928" xr:uid="{00000000-0005-0000-0000-0000D0260000}"/>
    <cellStyle name="Normal 2 2 2 2 2 2 2 2 3 14 2" xfId="9929" xr:uid="{00000000-0005-0000-0000-0000D1260000}"/>
    <cellStyle name="Normal 2 2 2 2 2 2 2 2 3 15" xfId="9930" xr:uid="{00000000-0005-0000-0000-0000D2260000}"/>
    <cellStyle name="Normal 2 2 2 2 2 2 2 2 3 15 2" xfId="9931" xr:uid="{00000000-0005-0000-0000-0000D3260000}"/>
    <cellStyle name="Normal 2 2 2 2 2 2 2 2 3 16" xfId="9932" xr:uid="{00000000-0005-0000-0000-0000D4260000}"/>
    <cellStyle name="Normal 2 2 2 2 2 2 2 2 3 16 2" xfId="9933" xr:uid="{00000000-0005-0000-0000-0000D5260000}"/>
    <cellStyle name="Normal 2 2 2 2 2 2 2 2 3 17" xfId="9934" xr:uid="{00000000-0005-0000-0000-0000D6260000}"/>
    <cellStyle name="Normal 2 2 2 2 2 2 2 2 3 17 2" xfId="9935" xr:uid="{00000000-0005-0000-0000-0000D7260000}"/>
    <cellStyle name="Normal 2 2 2 2 2 2 2 2 3 18" xfId="9936" xr:uid="{00000000-0005-0000-0000-0000D8260000}"/>
    <cellStyle name="Normal 2 2 2 2 2 2 2 2 3 18 2" xfId="9937" xr:uid="{00000000-0005-0000-0000-0000D9260000}"/>
    <cellStyle name="Normal 2 2 2 2 2 2 2 2 3 18 3" xfId="9938" xr:uid="{00000000-0005-0000-0000-0000DA260000}"/>
    <cellStyle name="Normal 2 2 2 2 2 2 2 2 3 19" xfId="9939" xr:uid="{00000000-0005-0000-0000-0000DB260000}"/>
    <cellStyle name="Normal 2 2 2 2 2 2 2 2 3 19 2" xfId="9940" xr:uid="{00000000-0005-0000-0000-0000DC260000}"/>
    <cellStyle name="Normal 2 2 2 2 2 2 2 2 3 2" xfId="9941" xr:uid="{00000000-0005-0000-0000-0000DD260000}"/>
    <cellStyle name="Normal 2 2 2 2 2 2 2 2 3 2 10" xfId="9942" xr:uid="{00000000-0005-0000-0000-0000DE260000}"/>
    <cellStyle name="Normal 2 2 2 2 2 2 2 2 3 2 10 2" xfId="9943" xr:uid="{00000000-0005-0000-0000-0000DF260000}"/>
    <cellStyle name="Normal 2 2 2 2 2 2 2 2 3 2 10 2 2" xfId="9944" xr:uid="{00000000-0005-0000-0000-0000E0260000}"/>
    <cellStyle name="Normal 2 2 2 2 2 2 2 2 3 2 10 2 3" xfId="9945" xr:uid="{00000000-0005-0000-0000-0000E1260000}"/>
    <cellStyle name="Normal 2 2 2 2 2 2 2 2 3 2 10 3" xfId="9946" xr:uid="{00000000-0005-0000-0000-0000E2260000}"/>
    <cellStyle name="Normal 2 2 2 2 2 2 2 2 3 2 10 3 2" xfId="9947" xr:uid="{00000000-0005-0000-0000-0000E3260000}"/>
    <cellStyle name="Normal 2 2 2 2 2 2 2 2 3 2 10 4" xfId="9948" xr:uid="{00000000-0005-0000-0000-0000E4260000}"/>
    <cellStyle name="Normal 2 2 2 2 2 2 2 2 3 2 11" xfId="9949" xr:uid="{00000000-0005-0000-0000-0000E5260000}"/>
    <cellStyle name="Normal 2 2 2 2 2 2 2 2 3 2 11 2" xfId="9950" xr:uid="{00000000-0005-0000-0000-0000E6260000}"/>
    <cellStyle name="Normal 2 2 2 2 2 2 2 2 3 2 11 2 2" xfId="9951" xr:uid="{00000000-0005-0000-0000-0000E7260000}"/>
    <cellStyle name="Normal 2 2 2 2 2 2 2 2 3 2 11 2 3" xfId="9952" xr:uid="{00000000-0005-0000-0000-0000E8260000}"/>
    <cellStyle name="Normal 2 2 2 2 2 2 2 2 3 2 11 3" xfId="9953" xr:uid="{00000000-0005-0000-0000-0000E9260000}"/>
    <cellStyle name="Normal 2 2 2 2 2 2 2 2 3 2 11 3 2" xfId="9954" xr:uid="{00000000-0005-0000-0000-0000EA260000}"/>
    <cellStyle name="Normal 2 2 2 2 2 2 2 2 3 2 11 4" xfId="9955" xr:uid="{00000000-0005-0000-0000-0000EB260000}"/>
    <cellStyle name="Normal 2 2 2 2 2 2 2 2 3 2 12" xfId="9956" xr:uid="{00000000-0005-0000-0000-0000EC260000}"/>
    <cellStyle name="Normal 2 2 2 2 2 2 2 2 3 2 12 2" xfId="9957" xr:uid="{00000000-0005-0000-0000-0000ED260000}"/>
    <cellStyle name="Normal 2 2 2 2 2 2 2 2 3 2 12 2 2" xfId="9958" xr:uid="{00000000-0005-0000-0000-0000EE260000}"/>
    <cellStyle name="Normal 2 2 2 2 2 2 2 2 3 2 12 2 3" xfId="9959" xr:uid="{00000000-0005-0000-0000-0000EF260000}"/>
    <cellStyle name="Normal 2 2 2 2 2 2 2 2 3 2 12 3" xfId="9960" xr:uid="{00000000-0005-0000-0000-0000F0260000}"/>
    <cellStyle name="Normal 2 2 2 2 2 2 2 2 3 2 12 3 2" xfId="9961" xr:uid="{00000000-0005-0000-0000-0000F1260000}"/>
    <cellStyle name="Normal 2 2 2 2 2 2 2 2 3 2 12 4" xfId="9962" xr:uid="{00000000-0005-0000-0000-0000F2260000}"/>
    <cellStyle name="Normal 2 2 2 2 2 2 2 2 3 2 13" xfId="9963" xr:uid="{00000000-0005-0000-0000-0000F3260000}"/>
    <cellStyle name="Normal 2 2 2 2 2 2 2 2 3 2 13 2" xfId="9964" xr:uid="{00000000-0005-0000-0000-0000F4260000}"/>
    <cellStyle name="Normal 2 2 2 2 2 2 2 2 3 2 13 2 2" xfId="9965" xr:uid="{00000000-0005-0000-0000-0000F5260000}"/>
    <cellStyle name="Normal 2 2 2 2 2 2 2 2 3 2 13 2 3" xfId="9966" xr:uid="{00000000-0005-0000-0000-0000F6260000}"/>
    <cellStyle name="Normal 2 2 2 2 2 2 2 2 3 2 13 3" xfId="9967" xr:uid="{00000000-0005-0000-0000-0000F7260000}"/>
    <cellStyle name="Normal 2 2 2 2 2 2 2 2 3 2 13 3 2" xfId="9968" xr:uid="{00000000-0005-0000-0000-0000F8260000}"/>
    <cellStyle name="Normal 2 2 2 2 2 2 2 2 3 2 13 4" xfId="9969" xr:uid="{00000000-0005-0000-0000-0000F9260000}"/>
    <cellStyle name="Normal 2 2 2 2 2 2 2 2 3 2 14" xfId="9970" xr:uid="{00000000-0005-0000-0000-0000FA260000}"/>
    <cellStyle name="Normal 2 2 2 2 2 2 2 2 3 2 14 2" xfId="9971" xr:uid="{00000000-0005-0000-0000-0000FB260000}"/>
    <cellStyle name="Normal 2 2 2 2 2 2 2 2 3 2 14 2 2" xfId="9972" xr:uid="{00000000-0005-0000-0000-0000FC260000}"/>
    <cellStyle name="Normal 2 2 2 2 2 2 2 2 3 2 14 2 3" xfId="9973" xr:uid="{00000000-0005-0000-0000-0000FD260000}"/>
    <cellStyle name="Normal 2 2 2 2 2 2 2 2 3 2 14 3" xfId="9974" xr:uid="{00000000-0005-0000-0000-0000FE260000}"/>
    <cellStyle name="Normal 2 2 2 2 2 2 2 2 3 2 14 3 2" xfId="9975" xr:uid="{00000000-0005-0000-0000-0000FF260000}"/>
    <cellStyle name="Normal 2 2 2 2 2 2 2 2 3 2 14 4" xfId="9976" xr:uid="{00000000-0005-0000-0000-000000270000}"/>
    <cellStyle name="Normal 2 2 2 2 2 2 2 2 3 2 15" xfId="9977" xr:uid="{00000000-0005-0000-0000-000001270000}"/>
    <cellStyle name="Normal 2 2 2 2 2 2 2 2 3 2 15 2" xfId="9978" xr:uid="{00000000-0005-0000-0000-000002270000}"/>
    <cellStyle name="Normal 2 2 2 2 2 2 2 2 3 2 15 2 2" xfId="9979" xr:uid="{00000000-0005-0000-0000-000003270000}"/>
    <cellStyle name="Normal 2 2 2 2 2 2 2 2 3 2 15 2 3" xfId="9980" xr:uid="{00000000-0005-0000-0000-000004270000}"/>
    <cellStyle name="Normal 2 2 2 2 2 2 2 2 3 2 15 3" xfId="9981" xr:uid="{00000000-0005-0000-0000-000005270000}"/>
    <cellStyle name="Normal 2 2 2 2 2 2 2 2 3 2 15 3 2" xfId="9982" xr:uid="{00000000-0005-0000-0000-000006270000}"/>
    <cellStyle name="Normal 2 2 2 2 2 2 2 2 3 2 15 4" xfId="9983" xr:uid="{00000000-0005-0000-0000-000007270000}"/>
    <cellStyle name="Normal 2 2 2 2 2 2 2 2 3 2 16" xfId="9984" xr:uid="{00000000-0005-0000-0000-000008270000}"/>
    <cellStyle name="Normal 2 2 2 2 2 2 2 2 3 2 16 2" xfId="9985" xr:uid="{00000000-0005-0000-0000-000009270000}"/>
    <cellStyle name="Normal 2 2 2 2 2 2 2 2 3 2 16 2 2" xfId="9986" xr:uid="{00000000-0005-0000-0000-00000A270000}"/>
    <cellStyle name="Normal 2 2 2 2 2 2 2 2 3 2 16 2 3" xfId="9987" xr:uid="{00000000-0005-0000-0000-00000B270000}"/>
    <cellStyle name="Normal 2 2 2 2 2 2 2 2 3 2 16 3" xfId="9988" xr:uid="{00000000-0005-0000-0000-00000C270000}"/>
    <cellStyle name="Normal 2 2 2 2 2 2 2 2 3 2 16 3 2" xfId="9989" xr:uid="{00000000-0005-0000-0000-00000D270000}"/>
    <cellStyle name="Normal 2 2 2 2 2 2 2 2 3 2 16 4" xfId="9990" xr:uid="{00000000-0005-0000-0000-00000E270000}"/>
    <cellStyle name="Normal 2 2 2 2 2 2 2 2 3 2 17" xfId="9991" xr:uid="{00000000-0005-0000-0000-00000F270000}"/>
    <cellStyle name="Normal 2 2 2 2 2 2 2 2 3 2 17 2" xfId="9992" xr:uid="{00000000-0005-0000-0000-000010270000}"/>
    <cellStyle name="Normal 2 2 2 2 2 2 2 2 3 2 17 2 2" xfId="9993" xr:uid="{00000000-0005-0000-0000-000011270000}"/>
    <cellStyle name="Normal 2 2 2 2 2 2 2 2 3 2 17 2 3" xfId="9994" xr:uid="{00000000-0005-0000-0000-000012270000}"/>
    <cellStyle name="Normal 2 2 2 2 2 2 2 2 3 2 17 3" xfId="9995" xr:uid="{00000000-0005-0000-0000-000013270000}"/>
    <cellStyle name="Normal 2 2 2 2 2 2 2 2 3 2 17 3 2" xfId="9996" xr:uid="{00000000-0005-0000-0000-000014270000}"/>
    <cellStyle name="Normal 2 2 2 2 2 2 2 2 3 2 17 4" xfId="9997" xr:uid="{00000000-0005-0000-0000-000015270000}"/>
    <cellStyle name="Normal 2 2 2 2 2 2 2 2 3 2 18" xfId="9998" xr:uid="{00000000-0005-0000-0000-000016270000}"/>
    <cellStyle name="Normal 2 2 2 2 2 2 2 2 3 2 2" xfId="9999" xr:uid="{00000000-0005-0000-0000-000017270000}"/>
    <cellStyle name="Normal 2 2 2 2 2 2 2 2 3 2 2 2" xfId="10000" xr:uid="{00000000-0005-0000-0000-000018270000}"/>
    <cellStyle name="Normal 2 2 2 2 2 2 2 2 3 2 2 2 2" xfId="10001" xr:uid="{00000000-0005-0000-0000-000019270000}"/>
    <cellStyle name="Normal 2 2 2 2 2 2 2 2 3 2 2 2 3" xfId="10002" xr:uid="{00000000-0005-0000-0000-00001A270000}"/>
    <cellStyle name="Normal 2 2 2 2 2 2 2 2 3 2 2 3" xfId="10003" xr:uid="{00000000-0005-0000-0000-00001B270000}"/>
    <cellStyle name="Normal 2 2 2 2 2 2 2 2 3 2 2 3 2" xfId="10004" xr:uid="{00000000-0005-0000-0000-00001C270000}"/>
    <cellStyle name="Normal 2 2 2 2 2 2 2 2 3 2 2 4" xfId="10005" xr:uid="{00000000-0005-0000-0000-00001D270000}"/>
    <cellStyle name="Normal 2 2 2 2 2 2 2 2 3 2 3" xfId="10006" xr:uid="{00000000-0005-0000-0000-00001E270000}"/>
    <cellStyle name="Normal 2 2 2 2 2 2 2 2 3 2 3 2" xfId="10007" xr:uid="{00000000-0005-0000-0000-00001F270000}"/>
    <cellStyle name="Normal 2 2 2 2 2 2 2 2 3 2 3 2 2" xfId="10008" xr:uid="{00000000-0005-0000-0000-000020270000}"/>
    <cellStyle name="Normal 2 2 2 2 2 2 2 2 3 2 3 2 3" xfId="10009" xr:uid="{00000000-0005-0000-0000-000021270000}"/>
    <cellStyle name="Normal 2 2 2 2 2 2 2 2 3 2 3 3" xfId="10010" xr:uid="{00000000-0005-0000-0000-000022270000}"/>
    <cellStyle name="Normal 2 2 2 2 2 2 2 2 3 2 3 3 2" xfId="10011" xr:uid="{00000000-0005-0000-0000-000023270000}"/>
    <cellStyle name="Normal 2 2 2 2 2 2 2 2 3 2 3 4" xfId="10012" xr:uid="{00000000-0005-0000-0000-000024270000}"/>
    <cellStyle name="Normal 2 2 2 2 2 2 2 2 3 2 4" xfId="10013" xr:uid="{00000000-0005-0000-0000-000025270000}"/>
    <cellStyle name="Normal 2 2 2 2 2 2 2 2 3 2 4 2" xfId="10014" xr:uid="{00000000-0005-0000-0000-000026270000}"/>
    <cellStyle name="Normal 2 2 2 2 2 2 2 2 3 2 4 2 2" xfId="10015" xr:uid="{00000000-0005-0000-0000-000027270000}"/>
    <cellStyle name="Normal 2 2 2 2 2 2 2 2 3 2 4 2 3" xfId="10016" xr:uid="{00000000-0005-0000-0000-000028270000}"/>
    <cellStyle name="Normal 2 2 2 2 2 2 2 2 3 2 4 3" xfId="10017" xr:uid="{00000000-0005-0000-0000-000029270000}"/>
    <cellStyle name="Normal 2 2 2 2 2 2 2 2 3 2 4 3 2" xfId="10018" xr:uid="{00000000-0005-0000-0000-00002A270000}"/>
    <cellStyle name="Normal 2 2 2 2 2 2 2 2 3 2 4 4" xfId="10019" xr:uid="{00000000-0005-0000-0000-00002B270000}"/>
    <cellStyle name="Normal 2 2 2 2 2 2 2 2 3 2 5" xfId="10020" xr:uid="{00000000-0005-0000-0000-00002C270000}"/>
    <cellStyle name="Normal 2 2 2 2 2 2 2 2 3 2 5 2" xfId="10021" xr:uid="{00000000-0005-0000-0000-00002D270000}"/>
    <cellStyle name="Normal 2 2 2 2 2 2 2 2 3 2 5 2 2" xfId="10022" xr:uid="{00000000-0005-0000-0000-00002E270000}"/>
    <cellStyle name="Normal 2 2 2 2 2 2 2 2 3 2 5 2 3" xfId="10023" xr:uid="{00000000-0005-0000-0000-00002F270000}"/>
    <cellStyle name="Normal 2 2 2 2 2 2 2 2 3 2 5 3" xfId="10024" xr:uid="{00000000-0005-0000-0000-000030270000}"/>
    <cellStyle name="Normal 2 2 2 2 2 2 2 2 3 2 5 3 2" xfId="10025" xr:uid="{00000000-0005-0000-0000-000031270000}"/>
    <cellStyle name="Normal 2 2 2 2 2 2 2 2 3 2 5 4" xfId="10026" xr:uid="{00000000-0005-0000-0000-000032270000}"/>
    <cellStyle name="Normal 2 2 2 2 2 2 2 2 3 2 6" xfId="10027" xr:uid="{00000000-0005-0000-0000-000033270000}"/>
    <cellStyle name="Normal 2 2 2 2 2 2 2 2 3 2 6 2" xfId="10028" xr:uid="{00000000-0005-0000-0000-000034270000}"/>
    <cellStyle name="Normal 2 2 2 2 2 2 2 2 3 2 6 2 2" xfId="10029" xr:uid="{00000000-0005-0000-0000-000035270000}"/>
    <cellStyle name="Normal 2 2 2 2 2 2 2 2 3 2 6 2 3" xfId="10030" xr:uid="{00000000-0005-0000-0000-000036270000}"/>
    <cellStyle name="Normal 2 2 2 2 2 2 2 2 3 2 6 3" xfId="10031" xr:uid="{00000000-0005-0000-0000-000037270000}"/>
    <cellStyle name="Normal 2 2 2 2 2 2 2 2 3 2 6 3 2" xfId="10032" xr:uid="{00000000-0005-0000-0000-000038270000}"/>
    <cellStyle name="Normal 2 2 2 2 2 2 2 2 3 2 6 4" xfId="10033" xr:uid="{00000000-0005-0000-0000-000039270000}"/>
    <cellStyle name="Normal 2 2 2 2 2 2 2 2 3 2 7" xfId="10034" xr:uid="{00000000-0005-0000-0000-00003A270000}"/>
    <cellStyle name="Normal 2 2 2 2 2 2 2 2 3 2 7 2" xfId="10035" xr:uid="{00000000-0005-0000-0000-00003B270000}"/>
    <cellStyle name="Normal 2 2 2 2 2 2 2 2 3 2 7 2 2" xfId="10036" xr:uid="{00000000-0005-0000-0000-00003C270000}"/>
    <cellStyle name="Normal 2 2 2 2 2 2 2 2 3 2 7 2 3" xfId="10037" xr:uid="{00000000-0005-0000-0000-00003D270000}"/>
    <cellStyle name="Normal 2 2 2 2 2 2 2 2 3 2 7 3" xfId="10038" xr:uid="{00000000-0005-0000-0000-00003E270000}"/>
    <cellStyle name="Normal 2 2 2 2 2 2 2 2 3 2 7 3 2" xfId="10039" xr:uid="{00000000-0005-0000-0000-00003F270000}"/>
    <cellStyle name="Normal 2 2 2 2 2 2 2 2 3 2 7 4" xfId="10040" xr:uid="{00000000-0005-0000-0000-000040270000}"/>
    <cellStyle name="Normal 2 2 2 2 2 2 2 2 3 2 8" xfId="10041" xr:uid="{00000000-0005-0000-0000-000041270000}"/>
    <cellStyle name="Normal 2 2 2 2 2 2 2 2 3 2 8 2" xfId="10042" xr:uid="{00000000-0005-0000-0000-000042270000}"/>
    <cellStyle name="Normal 2 2 2 2 2 2 2 2 3 2 8 2 2" xfId="10043" xr:uid="{00000000-0005-0000-0000-000043270000}"/>
    <cellStyle name="Normal 2 2 2 2 2 2 2 2 3 2 8 2 3" xfId="10044" xr:uid="{00000000-0005-0000-0000-000044270000}"/>
    <cellStyle name="Normal 2 2 2 2 2 2 2 2 3 2 8 3" xfId="10045" xr:uid="{00000000-0005-0000-0000-000045270000}"/>
    <cellStyle name="Normal 2 2 2 2 2 2 2 2 3 2 8 3 2" xfId="10046" xr:uid="{00000000-0005-0000-0000-000046270000}"/>
    <cellStyle name="Normal 2 2 2 2 2 2 2 2 3 2 8 4" xfId="10047" xr:uid="{00000000-0005-0000-0000-000047270000}"/>
    <cellStyle name="Normal 2 2 2 2 2 2 2 2 3 2 9" xfId="10048" xr:uid="{00000000-0005-0000-0000-000048270000}"/>
    <cellStyle name="Normal 2 2 2 2 2 2 2 2 3 2 9 2" xfId="10049" xr:uid="{00000000-0005-0000-0000-000049270000}"/>
    <cellStyle name="Normal 2 2 2 2 2 2 2 2 3 2 9 2 2" xfId="10050" xr:uid="{00000000-0005-0000-0000-00004A270000}"/>
    <cellStyle name="Normal 2 2 2 2 2 2 2 2 3 2 9 2 3" xfId="10051" xr:uid="{00000000-0005-0000-0000-00004B270000}"/>
    <cellStyle name="Normal 2 2 2 2 2 2 2 2 3 2 9 3" xfId="10052" xr:uid="{00000000-0005-0000-0000-00004C270000}"/>
    <cellStyle name="Normal 2 2 2 2 2 2 2 2 3 2 9 3 2" xfId="10053" xr:uid="{00000000-0005-0000-0000-00004D270000}"/>
    <cellStyle name="Normal 2 2 2 2 2 2 2 2 3 2 9 4" xfId="10054" xr:uid="{00000000-0005-0000-0000-00004E270000}"/>
    <cellStyle name="Normal 2 2 2 2 2 2 2 2 3 20" xfId="10055" xr:uid="{00000000-0005-0000-0000-00004F270000}"/>
    <cellStyle name="Normal 2 2 2 2 2 2 2 2 3 3" xfId="10056" xr:uid="{00000000-0005-0000-0000-000050270000}"/>
    <cellStyle name="Normal 2 2 2 2 2 2 2 2 3 3 2" xfId="10057" xr:uid="{00000000-0005-0000-0000-000051270000}"/>
    <cellStyle name="Normal 2 2 2 2 2 2 2 2 3 4" xfId="10058" xr:uid="{00000000-0005-0000-0000-000052270000}"/>
    <cellStyle name="Normal 2 2 2 2 2 2 2 2 3 4 2" xfId="10059" xr:uid="{00000000-0005-0000-0000-000053270000}"/>
    <cellStyle name="Normal 2 2 2 2 2 2 2 2 3 5" xfId="10060" xr:uid="{00000000-0005-0000-0000-000054270000}"/>
    <cellStyle name="Normal 2 2 2 2 2 2 2 2 3 5 2" xfId="10061" xr:uid="{00000000-0005-0000-0000-000055270000}"/>
    <cellStyle name="Normal 2 2 2 2 2 2 2 2 3 6" xfId="10062" xr:uid="{00000000-0005-0000-0000-000056270000}"/>
    <cellStyle name="Normal 2 2 2 2 2 2 2 2 3 6 2" xfId="10063" xr:uid="{00000000-0005-0000-0000-000057270000}"/>
    <cellStyle name="Normal 2 2 2 2 2 2 2 2 3 7" xfId="10064" xr:uid="{00000000-0005-0000-0000-000058270000}"/>
    <cellStyle name="Normal 2 2 2 2 2 2 2 2 3 7 2" xfId="10065" xr:uid="{00000000-0005-0000-0000-000059270000}"/>
    <cellStyle name="Normal 2 2 2 2 2 2 2 2 3 8" xfId="10066" xr:uid="{00000000-0005-0000-0000-00005A270000}"/>
    <cellStyle name="Normal 2 2 2 2 2 2 2 2 3 8 2" xfId="10067" xr:uid="{00000000-0005-0000-0000-00005B270000}"/>
    <cellStyle name="Normal 2 2 2 2 2 2 2 2 3 9" xfId="10068" xr:uid="{00000000-0005-0000-0000-00005C270000}"/>
    <cellStyle name="Normal 2 2 2 2 2 2 2 2 3 9 2" xfId="10069" xr:uid="{00000000-0005-0000-0000-00005D270000}"/>
    <cellStyle name="Normal 2 2 2 2 2 2 2 2 4" xfId="10070" xr:uid="{00000000-0005-0000-0000-00005E270000}"/>
    <cellStyle name="Normal 2 2 2 2 2 2 2 2 4 2" xfId="10071" xr:uid="{00000000-0005-0000-0000-00005F270000}"/>
    <cellStyle name="Normal 2 2 2 2 2 2 2 2 4 2 2" xfId="10072" xr:uid="{00000000-0005-0000-0000-000060270000}"/>
    <cellStyle name="Normal 2 2 2 2 2 2 2 2 4 2 3" xfId="10073" xr:uid="{00000000-0005-0000-0000-000061270000}"/>
    <cellStyle name="Normal 2 2 2 2 2 2 2 2 4 3" xfId="10074" xr:uid="{00000000-0005-0000-0000-000062270000}"/>
    <cellStyle name="Normal 2 2 2 2 2 2 2 2 4 3 2" xfId="10075" xr:uid="{00000000-0005-0000-0000-000063270000}"/>
    <cellStyle name="Normal 2 2 2 2 2 2 2 2 4 4" xfId="10076" xr:uid="{00000000-0005-0000-0000-000064270000}"/>
    <cellStyle name="Normal 2 2 2 2 2 2 2 2 5" xfId="10077" xr:uid="{00000000-0005-0000-0000-000065270000}"/>
    <cellStyle name="Normal 2 2 2 2 2 2 2 2 5 2" xfId="10078" xr:uid="{00000000-0005-0000-0000-000066270000}"/>
    <cellStyle name="Normal 2 2 2 2 2 2 2 2 5 2 2" xfId="10079" xr:uid="{00000000-0005-0000-0000-000067270000}"/>
    <cellStyle name="Normal 2 2 2 2 2 2 2 2 5 2 3" xfId="10080" xr:uid="{00000000-0005-0000-0000-000068270000}"/>
    <cellStyle name="Normal 2 2 2 2 2 2 2 2 5 3" xfId="10081" xr:uid="{00000000-0005-0000-0000-000069270000}"/>
    <cellStyle name="Normal 2 2 2 2 2 2 2 2 5 3 2" xfId="10082" xr:uid="{00000000-0005-0000-0000-00006A270000}"/>
    <cellStyle name="Normal 2 2 2 2 2 2 2 2 5 4" xfId="10083" xr:uid="{00000000-0005-0000-0000-00006B270000}"/>
    <cellStyle name="Normal 2 2 2 2 2 2 2 2 6" xfId="10084" xr:uid="{00000000-0005-0000-0000-00006C270000}"/>
    <cellStyle name="Normal 2 2 2 2 2 2 2 2 6 2" xfId="10085" xr:uid="{00000000-0005-0000-0000-00006D270000}"/>
    <cellStyle name="Normal 2 2 2 2 2 2 2 2 6 2 2" xfId="10086" xr:uid="{00000000-0005-0000-0000-00006E270000}"/>
    <cellStyle name="Normal 2 2 2 2 2 2 2 2 6 2 3" xfId="10087" xr:uid="{00000000-0005-0000-0000-00006F270000}"/>
    <cellStyle name="Normal 2 2 2 2 2 2 2 2 6 3" xfId="10088" xr:uid="{00000000-0005-0000-0000-000070270000}"/>
    <cellStyle name="Normal 2 2 2 2 2 2 2 2 6 3 2" xfId="10089" xr:uid="{00000000-0005-0000-0000-000071270000}"/>
    <cellStyle name="Normal 2 2 2 2 2 2 2 2 6 4" xfId="10090" xr:uid="{00000000-0005-0000-0000-000072270000}"/>
    <cellStyle name="Normal 2 2 2 2 2 2 2 2 7" xfId="10091" xr:uid="{00000000-0005-0000-0000-000073270000}"/>
    <cellStyle name="Normal 2 2 2 2 2 2 2 2 7 2" xfId="10092" xr:uid="{00000000-0005-0000-0000-000074270000}"/>
    <cellStyle name="Normal 2 2 2 2 2 2 2 2 7 2 2" xfId="10093" xr:uid="{00000000-0005-0000-0000-000075270000}"/>
    <cellStyle name="Normal 2 2 2 2 2 2 2 2 7 2 3" xfId="10094" xr:uid="{00000000-0005-0000-0000-000076270000}"/>
    <cellStyle name="Normal 2 2 2 2 2 2 2 2 7 3" xfId="10095" xr:uid="{00000000-0005-0000-0000-000077270000}"/>
    <cellStyle name="Normal 2 2 2 2 2 2 2 2 7 3 2" xfId="10096" xr:uid="{00000000-0005-0000-0000-000078270000}"/>
    <cellStyle name="Normal 2 2 2 2 2 2 2 2 7 4" xfId="10097" xr:uid="{00000000-0005-0000-0000-000079270000}"/>
    <cellStyle name="Normal 2 2 2 2 2 2 2 2 8" xfId="10098" xr:uid="{00000000-0005-0000-0000-00007A270000}"/>
    <cellStyle name="Normal 2 2 2 2 2 2 2 2 8 2" xfId="10099" xr:uid="{00000000-0005-0000-0000-00007B270000}"/>
    <cellStyle name="Normal 2 2 2 2 2 2 2 2 8 2 2" xfId="10100" xr:uid="{00000000-0005-0000-0000-00007C270000}"/>
    <cellStyle name="Normal 2 2 2 2 2 2 2 2 8 2 3" xfId="10101" xr:uid="{00000000-0005-0000-0000-00007D270000}"/>
    <cellStyle name="Normal 2 2 2 2 2 2 2 2 8 3" xfId="10102" xr:uid="{00000000-0005-0000-0000-00007E270000}"/>
    <cellStyle name="Normal 2 2 2 2 2 2 2 2 8 3 2" xfId="10103" xr:uid="{00000000-0005-0000-0000-00007F270000}"/>
    <cellStyle name="Normal 2 2 2 2 2 2 2 2 8 4" xfId="10104" xr:uid="{00000000-0005-0000-0000-000080270000}"/>
    <cellStyle name="Normal 2 2 2 2 2 2 2 2 9" xfId="10105" xr:uid="{00000000-0005-0000-0000-000081270000}"/>
    <cellStyle name="Normal 2 2 2 2 2 2 2 2 9 2" xfId="10106" xr:uid="{00000000-0005-0000-0000-000082270000}"/>
    <cellStyle name="Normal 2 2 2 2 2 2 2 2 9 2 2" xfId="10107" xr:uid="{00000000-0005-0000-0000-000083270000}"/>
    <cellStyle name="Normal 2 2 2 2 2 2 2 2 9 2 3" xfId="10108" xr:uid="{00000000-0005-0000-0000-000084270000}"/>
    <cellStyle name="Normal 2 2 2 2 2 2 2 2 9 3" xfId="10109" xr:uid="{00000000-0005-0000-0000-000085270000}"/>
    <cellStyle name="Normal 2 2 2 2 2 2 2 2 9 3 2" xfId="10110" xr:uid="{00000000-0005-0000-0000-000086270000}"/>
    <cellStyle name="Normal 2 2 2 2 2 2 2 2 9 4" xfId="10111" xr:uid="{00000000-0005-0000-0000-000087270000}"/>
    <cellStyle name="Normal 2 2 2 2 2 2 2 20" xfId="10112" xr:uid="{00000000-0005-0000-0000-000088270000}"/>
    <cellStyle name="Normal 2 2 2 2 2 2 2 20 2" xfId="10113" xr:uid="{00000000-0005-0000-0000-000089270000}"/>
    <cellStyle name="Normal 2 2 2 2 2 2 2 21" xfId="10114" xr:uid="{00000000-0005-0000-0000-00008A270000}"/>
    <cellStyle name="Normal 2 2 2 2 2 2 2 21 2" xfId="10115" xr:uid="{00000000-0005-0000-0000-00008B270000}"/>
    <cellStyle name="Normal 2 2 2 2 2 2 2 22" xfId="10116" xr:uid="{00000000-0005-0000-0000-00008C270000}"/>
    <cellStyle name="Normal 2 2 2 2 2 2 2 22 2" xfId="10117" xr:uid="{00000000-0005-0000-0000-00008D270000}"/>
    <cellStyle name="Normal 2 2 2 2 2 2 2 23" xfId="10118" xr:uid="{00000000-0005-0000-0000-00008E270000}"/>
    <cellStyle name="Normal 2 2 2 2 2 2 2 23 2" xfId="10119" xr:uid="{00000000-0005-0000-0000-00008F270000}"/>
    <cellStyle name="Normal 2 2 2 2 2 2 2 24" xfId="10120" xr:uid="{00000000-0005-0000-0000-000090270000}"/>
    <cellStyle name="Normal 2 2 2 2 2 2 2 24 2" xfId="10121" xr:uid="{00000000-0005-0000-0000-000091270000}"/>
    <cellStyle name="Normal 2 2 2 2 2 2 2 25" xfId="10122" xr:uid="{00000000-0005-0000-0000-000092270000}"/>
    <cellStyle name="Normal 2 2 2 2 2 2 2 25 2" xfId="10123" xr:uid="{00000000-0005-0000-0000-000093270000}"/>
    <cellStyle name="Normal 2 2 2 2 2 2 2 26" xfId="10124" xr:uid="{00000000-0005-0000-0000-000094270000}"/>
    <cellStyle name="Normal 2 2 2 2 2 2 2 26 2" xfId="10125" xr:uid="{00000000-0005-0000-0000-000095270000}"/>
    <cellStyle name="Normal 2 2 2 2 2 2 2 27" xfId="10126" xr:uid="{00000000-0005-0000-0000-000096270000}"/>
    <cellStyle name="Normal 2 2 2 2 2 2 2 27 2" xfId="10127" xr:uid="{00000000-0005-0000-0000-000097270000}"/>
    <cellStyle name="Normal 2 2 2 2 2 2 2 28" xfId="10128" xr:uid="{00000000-0005-0000-0000-000098270000}"/>
    <cellStyle name="Normal 2 2 2 2 2 2 2 28 2" xfId="10129" xr:uid="{00000000-0005-0000-0000-000099270000}"/>
    <cellStyle name="Normal 2 2 2 2 2 2 2 29" xfId="10130" xr:uid="{00000000-0005-0000-0000-00009A270000}"/>
    <cellStyle name="Normal 2 2 2 2 2 2 2 29 2" xfId="10131" xr:uid="{00000000-0005-0000-0000-00009B270000}"/>
    <cellStyle name="Normal 2 2 2 2 2 2 2 29 3" xfId="10132" xr:uid="{00000000-0005-0000-0000-00009C270000}"/>
    <cellStyle name="Normal 2 2 2 2 2 2 2 3" xfId="10133" xr:uid="{00000000-0005-0000-0000-00009D270000}"/>
    <cellStyle name="Normal 2 2 2 2 2 2 2 3 2" xfId="10134" xr:uid="{00000000-0005-0000-0000-00009E270000}"/>
    <cellStyle name="Normal 2 2 2 2 2 2 2 30" xfId="10135" xr:uid="{00000000-0005-0000-0000-00009F270000}"/>
    <cellStyle name="Normal 2 2 2 2 2 2 2 30 2" xfId="10136" xr:uid="{00000000-0005-0000-0000-0000A0270000}"/>
    <cellStyle name="Normal 2 2 2 2 2 2 2 31" xfId="10137" xr:uid="{00000000-0005-0000-0000-0000A1270000}"/>
    <cellStyle name="Normal 2 2 2 2 2 2 2 4" xfId="10138" xr:uid="{00000000-0005-0000-0000-0000A2270000}"/>
    <cellStyle name="Normal 2 2 2 2 2 2 2 4 2" xfId="10139" xr:uid="{00000000-0005-0000-0000-0000A3270000}"/>
    <cellStyle name="Normal 2 2 2 2 2 2 2 5" xfId="10140" xr:uid="{00000000-0005-0000-0000-0000A4270000}"/>
    <cellStyle name="Normal 2 2 2 2 2 2 2 5 2" xfId="10141" xr:uid="{00000000-0005-0000-0000-0000A5270000}"/>
    <cellStyle name="Normal 2 2 2 2 2 2 2 6" xfId="10142" xr:uid="{00000000-0005-0000-0000-0000A6270000}"/>
    <cellStyle name="Normal 2 2 2 2 2 2 2 6 2" xfId="10143" xr:uid="{00000000-0005-0000-0000-0000A7270000}"/>
    <cellStyle name="Normal 2 2 2 2 2 2 2 7" xfId="10144" xr:uid="{00000000-0005-0000-0000-0000A8270000}"/>
    <cellStyle name="Normal 2 2 2 2 2 2 2 7 2" xfId="10145" xr:uid="{00000000-0005-0000-0000-0000A9270000}"/>
    <cellStyle name="Normal 2 2 2 2 2 2 2 8" xfId="10146" xr:uid="{00000000-0005-0000-0000-0000AA270000}"/>
    <cellStyle name="Normal 2 2 2 2 2 2 2 8 2" xfId="10147" xr:uid="{00000000-0005-0000-0000-0000AB270000}"/>
    <cellStyle name="Normal 2 2 2 2 2 2 2 9" xfId="10148" xr:uid="{00000000-0005-0000-0000-0000AC270000}"/>
    <cellStyle name="Normal 2 2 2 2 2 2 2 9 2" xfId="10149" xr:uid="{00000000-0005-0000-0000-0000AD270000}"/>
    <cellStyle name="Normal 2 2 2 2 2 2 20" xfId="10150" xr:uid="{00000000-0005-0000-0000-0000AE270000}"/>
    <cellStyle name="Normal 2 2 2 2 2 2 20 2" xfId="10151" xr:uid="{00000000-0005-0000-0000-0000AF270000}"/>
    <cellStyle name="Normal 2 2 2 2 2 2 20 2 2" xfId="10152" xr:uid="{00000000-0005-0000-0000-0000B0270000}"/>
    <cellStyle name="Normal 2 2 2 2 2 2 20 2 3" xfId="10153" xr:uid="{00000000-0005-0000-0000-0000B1270000}"/>
    <cellStyle name="Normal 2 2 2 2 2 2 20 3" xfId="10154" xr:uid="{00000000-0005-0000-0000-0000B2270000}"/>
    <cellStyle name="Normal 2 2 2 2 2 2 20 3 2" xfId="10155" xr:uid="{00000000-0005-0000-0000-0000B3270000}"/>
    <cellStyle name="Normal 2 2 2 2 2 2 20 4" xfId="10156" xr:uid="{00000000-0005-0000-0000-0000B4270000}"/>
    <cellStyle name="Normal 2 2 2 2 2 2 21" xfId="10157" xr:uid="{00000000-0005-0000-0000-0000B5270000}"/>
    <cellStyle name="Normal 2 2 2 2 2 2 21 2" xfId="10158" xr:uid="{00000000-0005-0000-0000-0000B6270000}"/>
    <cellStyle name="Normal 2 2 2 2 2 2 21 2 2" xfId="10159" xr:uid="{00000000-0005-0000-0000-0000B7270000}"/>
    <cellStyle name="Normal 2 2 2 2 2 2 21 2 3" xfId="10160" xr:uid="{00000000-0005-0000-0000-0000B8270000}"/>
    <cellStyle name="Normal 2 2 2 2 2 2 21 3" xfId="10161" xr:uid="{00000000-0005-0000-0000-0000B9270000}"/>
    <cellStyle name="Normal 2 2 2 2 2 2 21 3 2" xfId="10162" xr:uid="{00000000-0005-0000-0000-0000BA270000}"/>
    <cellStyle name="Normal 2 2 2 2 2 2 21 4" xfId="10163" xr:uid="{00000000-0005-0000-0000-0000BB270000}"/>
    <cellStyle name="Normal 2 2 2 2 2 2 22" xfId="10164" xr:uid="{00000000-0005-0000-0000-0000BC270000}"/>
    <cellStyle name="Normal 2 2 2 2 2 2 22 2" xfId="10165" xr:uid="{00000000-0005-0000-0000-0000BD270000}"/>
    <cellStyle name="Normal 2 2 2 2 2 2 22 2 2" xfId="10166" xr:uid="{00000000-0005-0000-0000-0000BE270000}"/>
    <cellStyle name="Normal 2 2 2 2 2 2 22 2 3" xfId="10167" xr:uid="{00000000-0005-0000-0000-0000BF270000}"/>
    <cellStyle name="Normal 2 2 2 2 2 2 22 3" xfId="10168" xr:uid="{00000000-0005-0000-0000-0000C0270000}"/>
    <cellStyle name="Normal 2 2 2 2 2 2 22 3 2" xfId="10169" xr:uid="{00000000-0005-0000-0000-0000C1270000}"/>
    <cellStyle name="Normal 2 2 2 2 2 2 22 4" xfId="10170" xr:uid="{00000000-0005-0000-0000-0000C2270000}"/>
    <cellStyle name="Normal 2 2 2 2 2 2 23" xfId="10171" xr:uid="{00000000-0005-0000-0000-0000C3270000}"/>
    <cellStyle name="Normal 2 2 2 2 2 2 23 2" xfId="10172" xr:uid="{00000000-0005-0000-0000-0000C4270000}"/>
    <cellStyle name="Normal 2 2 2 2 2 2 23 2 2" xfId="10173" xr:uid="{00000000-0005-0000-0000-0000C5270000}"/>
    <cellStyle name="Normal 2 2 2 2 2 2 23 2 3" xfId="10174" xr:uid="{00000000-0005-0000-0000-0000C6270000}"/>
    <cellStyle name="Normal 2 2 2 2 2 2 23 3" xfId="10175" xr:uid="{00000000-0005-0000-0000-0000C7270000}"/>
    <cellStyle name="Normal 2 2 2 2 2 2 23 3 2" xfId="10176" xr:uid="{00000000-0005-0000-0000-0000C8270000}"/>
    <cellStyle name="Normal 2 2 2 2 2 2 23 4" xfId="10177" xr:uid="{00000000-0005-0000-0000-0000C9270000}"/>
    <cellStyle name="Normal 2 2 2 2 2 2 24" xfId="10178" xr:uid="{00000000-0005-0000-0000-0000CA270000}"/>
    <cellStyle name="Normal 2 2 2 2 2 2 24 2" xfId="10179" xr:uid="{00000000-0005-0000-0000-0000CB270000}"/>
    <cellStyle name="Normal 2 2 2 2 2 2 24 2 2" xfId="10180" xr:uid="{00000000-0005-0000-0000-0000CC270000}"/>
    <cellStyle name="Normal 2 2 2 2 2 2 24 2 3" xfId="10181" xr:uid="{00000000-0005-0000-0000-0000CD270000}"/>
    <cellStyle name="Normal 2 2 2 2 2 2 24 3" xfId="10182" xr:uid="{00000000-0005-0000-0000-0000CE270000}"/>
    <cellStyle name="Normal 2 2 2 2 2 2 24 3 2" xfId="10183" xr:uid="{00000000-0005-0000-0000-0000CF270000}"/>
    <cellStyle name="Normal 2 2 2 2 2 2 24 4" xfId="10184" xr:uid="{00000000-0005-0000-0000-0000D0270000}"/>
    <cellStyle name="Normal 2 2 2 2 2 2 25" xfId="10185" xr:uid="{00000000-0005-0000-0000-0000D1270000}"/>
    <cellStyle name="Normal 2 2 2 2 2 2 25 2" xfId="10186" xr:uid="{00000000-0005-0000-0000-0000D2270000}"/>
    <cellStyle name="Normal 2 2 2 2 2 2 25 2 2" xfId="10187" xr:uid="{00000000-0005-0000-0000-0000D3270000}"/>
    <cellStyle name="Normal 2 2 2 2 2 2 25 2 3" xfId="10188" xr:uid="{00000000-0005-0000-0000-0000D4270000}"/>
    <cellStyle name="Normal 2 2 2 2 2 2 25 3" xfId="10189" xr:uid="{00000000-0005-0000-0000-0000D5270000}"/>
    <cellStyle name="Normal 2 2 2 2 2 2 25 3 2" xfId="10190" xr:uid="{00000000-0005-0000-0000-0000D6270000}"/>
    <cellStyle name="Normal 2 2 2 2 2 2 25 4" xfId="10191" xr:uid="{00000000-0005-0000-0000-0000D7270000}"/>
    <cellStyle name="Normal 2 2 2 2 2 2 26" xfId="10192" xr:uid="{00000000-0005-0000-0000-0000D8270000}"/>
    <cellStyle name="Normal 2 2 2 2 2 2 26 2" xfId="10193" xr:uid="{00000000-0005-0000-0000-0000D9270000}"/>
    <cellStyle name="Normal 2 2 2 2 2 2 26 2 2" xfId="10194" xr:uid="{00000000-0005-0000-0000-0000DA270000}"/>
    <cellStyle name="Normal 2 2 2 2 2 2 26 2 3" xfId="10195" xr:uid="{00000000-0005-0000-0000-0000DB270000}"/>
    <cellStyle name="Normal 2 2 2 2 2 2 26 3" xfId="10196" xr:uid="{00000000-0005-0000-0000-0000DC270000}"/>
    <cellStyle name="Normal 2 2 2 2 2 2 26 3 2" xfId="10197" xr:uid="{00000000-0005-0000-0000-0000DD270000}"/>
    <cellStyle name="Normal 2 2 2 2 2 2 26 4" xfId="10198" xr:uid="{00000000-0005-0000-0000-0000DE270000}"/>
    <cellStyle name="Normal 2 2 2 2 2 2 27" xfId="10199" xr:uid="{00000000-0005-0000-0000-0000DF270000}"/>
    <cellStyle name="Normal 2 2 2 2 2 2 27 2" xfId="10200" xr:uid="{00000000-0005-0000-0000-0000E0270000}"/>
    <cellStyle name="Normal 2 2 2 2 2 2 27 2 2" xfId="10201" xr:uid="{00000000-0005-0000-0000-0000E1270000}"/>
    <cellStyle name="Normal 2 2 2 2 2 2 27 2 3" xfId="10202" xr:uid="{00000000-0005-0000-0000-0000E2270000}"/>
    <cellStyle name="Normal 2 2 2 2 2 2 27 3" xfId="10203" xr:uid="{00000000-0005-0000-0000-0000E3270000}"/>
    <cellStyle name="Normal 2 2 2 2 2 2 27 3 2" xfId="10204" xr:uid="{00000000-0005-0000-0000-0000E4270000}"/>
    <cellStyle name="Normal 2 2 2 2 2 2 27 4" xfId="10205" xr:uid="{00000000-0005-0000-0000-0000E5270000}"/>
    <cellStyle name="Normal 2 2 2 2 2 2 28" xfId="10206" xr:uid="{00000000-0005-0000-0000-0000E6270000}"/>
    <cellStyle name="Normal 2 2 2 2 2 2 28 2" xfId="10207" xr:uid="{00000000-0005-0000-0000-0000E7270000}"/>
    <cellStyle name="Normal 2 2 2 2 2 2 28 2 2" xfId="10208" xr:uid="{00000000-0005-0000-0000-0000E8270000}"/>
    <cellStyle name="Normal 2 2 2 2 2 2 28 2 3" xfId="10209" xr:uid="{00000000-0005-0000-0000-0000E9270000}"/>
    <cellStyle name="Normal 2 2 2 2 2 2 28 3" xfId="10210" xr:uid="{00000000-0005-0000-0000-0000EA270000}"/>
    <cellStyle name="Normal 2 2 2 2 2 2 28 3 2" xfId="10211" xr:uid="{00000000-0005-0000-0000-0000EB270000}"/>
    <cellStyle name="Normal 2 2 2 2 2 2 28 4" xfId="10212" xr:uid="{00000000-0005-0000-0000-0000EC270000}"/>
    <cellStyle name="Normal 2 2 2 2 2 2 29" xfId="10213" xr:uid="{00000000-0005-0000-0000-0000ED270000}"/>
    <cellStyle name="Normal 2 2 2 2 2 2 29 2" xfId="10214" xr:uid="{00000000-0005-0000-0000-0000EE270000}"/>
    <cellStyle name="Normal 2 2 2 2 2 2 29 2 2" xfId="10215" xr:uid="{00000000-0005-0000-0000-0000EF270000}"/>
    <cellStyle name="Normal 2 2 2 2 2 2 29 2 3" xfId="10216" xr:uid="{00000000-0005-0000-0000-0000F0270000}"/>
    <cellStyle name="Normal 2 2 2 2 2 2 29 3" xfId="10217" xr:uid="{00000000-0005-0000-0000-0000F1270000}"/>
    <cellStyle name="Normal 2 2 2 2 2 2 29 3 2" xfId="10218" xr:uid="{00000000-0005-0000-0000-0000F2270000}"/>
    <cellStyle name="Normal 2 2 2 2 2 2 29 4" xfId="10219" xr:uid="{00000000-0005-0000-0000-0000F3270000}"/>
    <cellStyle name="Normal 2 2 2 2 2 2 3" xfId="10220" xr:uid="{00000000-0005-0000-0000-0000F4270000}"/>
    <cellStyle name="Normal 2 2 2 2 2 2 3 2" xfId="10221" xr:uid="{00000000-0005-0000-0000-0000F5270000}"/>
    <cellStyle name="Normal 2 2 2 2 2 2 30" xfId="10222" xr:uid="{00000000-0005-0000-0000-0000F6270000}"/>
    <cellStyle name="Normal 2 2 2 2 2 2 4" xfId="10223" xr:uid="{00000000-0005-0000-0000-0000F7270000}"/>
    <cellStyle name="Normal 2 2 2 2 2 2 4 2" xfId="10224" xr:uid="{00000000-0005-0000-0000-0000F8270000}"/>
    <cellStyle name="Normal 2 2 2 2 2 2 4 2 2" xfId="10225" xr:uid="{00000000-0005-0000-0000-0000F9270000}"/>
    <cellStyle name="Normal 2 2 2 2 2 2 4 2 3" xfId="10226" xr:uid="{00000000-0005-0000-0000-0000FA270000}"/>
    <cellStyle name="Normal 2 2 2 2 2 2 4 3" xfId="10227" xr:uid="{00000000-0005-0000-0000-0000FB270000}"/>
    <cellStyle name="Normal 2 2 2 2 2 2 4 3 2" xfId="10228" xr:uid="{00000000-0005-0000-0000-0000FC270000}"/>
    <cellStyle name="Normal 2 2 2 2 2 2 4 4" xfId="10229" xr:uid="{00000000-0005-0000-0000-0000FD270000}"/>
    <cellStyle name="Normal 2 2 2 2 2 2 5" xfId="10230" xr:uid="{00000000-0005-0000-0000-0000FE270000}"/>
    <cellStyle name="Normal 2 2 2 2 2 2 5 2" xfId="10231" xr:uid="{00000000-0005-0000-0000-0000FF270000}"/>
    <cellStyle name="Normal 2 2 2 2 2 2 5 2 2" xfId="10232" xr:uid="{00000000-0005-0000-0000-000000280000}"/>
    <cellStyle name="Normal 2 2 2 2 2 2 5 2 3" xfId="10233" xr:uid="{00000000-0005-0000-0000-000001280000}"/>
    <cellStyle name="Normal 2 2 2 2 2 2 5 3" xfId="10234" xr:uid="{00000000-0005-0000-0000-000002280000}"/>
    <cellStyle name="Normal 2 2 2 2 2 2 5 3 2" xfId="10235" xr:uid="{00000000-0005-0000-0000-000003280000}"/>
    <cellStyle name="Normal 2 2 2 2 2 2 5 4" xfId="10236" xr:uid="{00000000-0005-0000-0000-000004280000}"/>
    <cellStyle name="Normal 2 2 2 2 2 2 6" xfId="10237" xr:uid="{00000000-0005-0000-0000-000005280000}"/>
    <cellStyle name="Normal 2 2 2 2 2 2 6 2" xfId="10238" xr:uid="{00000000-0005-0000-0000-000006280000}"/>
    <cellStyle name="Normal 2 2 2 2 2 2 6 2 2" xfId="10239" xr:uid="{00000000-0005-0000-0000-000007280000}"/>
    <cellStyle name="Normal 2 2 2 2 2 2 6 2 3" xfId="10240" xr:uid="{00000000-0005-0000-0000-000008280000}"/>
    <cellStyle name="Normal 2 2 2 2 2 2 6 3" xfId="10241" xr:uid="{00000000-0005-0000-0000-000009280000}"/>
    <cellStyle name="Normal 2 2 2 2 2 2 6 3 2" xfId="10242" xr:uid="{00000000-0005-0000-0000-00000A280000}"/>
    <cellStyle name="Normal 2 2 2 2 2 2 6 4" xfId="10243" xr:uid="{00000000-0005-0000-0000-00000B280000}"/>
    <cellStyle name="Normal 2 2 2 2 2 2 7" xfId="10244" xr:uid="{00000000-0005-0000-0000-00000C280000}"/>
    <cellStyle name="Normal 2 2 2 2 2 2 7 2" xfId="10245" xr:uid="{00000000-0005-0000-0000-00000D280000}"/>
    <cellStyle name="Normal 2 2 2 2 2 2 7 2 2" xfId="10246" xr:uid="{00000000-0005-0000-0000-00000E280000}"/>
    <cellStyle name="Normal 2 2 2 2 2 2 7 2 3" xfId="10247" xr:uid="{00000000-0005-0000-0000-00000F280000}"/>
    <cellStyle name="Normal 2 2 2 2 2 2 7 3" xfId="10248" xr:uid="{00000000-0005-0000-0000-000010280000}"/>
    <cellStyle name="Normal 2 2 2 2 2 2 7 3 2" xfId="10249" xr:uid="{00000000-0005-0000-0000-000011280000}"/>
    <cellStyle name="Normal 2 2 2 2 2 2 7 4" xfId="10250" xr:uid="{00000000-0005-0000-0000-000012280000}"/>
    <cellStyle name="Normal 2 2 2 2 2 2 8" xfId="10251" xr:uid="{00000000-0005-0000-0000-000013280000}"/>
    <cellStyle name="Normal 2 2 2 2 2 2 8 2" xfId="10252" xr:uid="{00000000-0005-0000-0000-000014280000}"/>
    <cellStyle name="Normal 2 2 2 2 2 2 8 2 2" xfId="10253" xr:uid="{00000000-0005-0000-0000-000015280000}"/>
    <cellStyle name="Normal 2 2 2 2 2 2 8 2 3" xfId="10254" xr:uid="{00000000-0005-0000-0000-000016280000}"/>
    <cellStyle name="Normal 2 2 2 2 2 2 8 3" xfId="10255" xr:uid="{00000000-0005-0000-0000-000017280000}"/>
    <cellStyle name="Normal 2 2 2 2 2 2 8 3 2" xfId="10256" xr:uid="{00000000-0005-0000-0000-000018280000}"/>
    <cellStyle name="Normal 2 2 2 2 2 2 8 4" xfId="10257" xr:uid="{00000000-0005-0000-0000-000019280000}"/>
    <cellStyle name="Normal 2 2 2 2 2 2 9" xfId="10258" xr:uid="{00000000-0005-0000-0000-00001A280000}"/>
    <cellStyle name="Normal 2 2 2 2 2 2 9 2" xfId="10259" xr:uid="{00000000-0005-0000-0000-00001B280000}"/>
    <cellStyle name="Normal 2 2 2 2 2 2 9 2 2" xfId="10260" xr:uid="{00000000-0005-0000-0000-00001C280000}"/>
    <cellStyle name="Normal 2 2 2 2 2 2 9 2 3" xfId="10261" xr:uid="{00000000-0005-0000-0000-00001D280000}"/>
    <cellStyle name="Normal 2 2 2 2 2 2 9 3" xfId="10262" xr:uid="{00000000-0005-0000-0000-00001E280000}"/>
    <cellStyle name="Normal 2 2 2 2 2 2 9 3 2" xfId="10263" xr:uid="{00000000-0005-0000-0000-00001F280000}"/>
    <cellStyle name="Normal 2 2 2 2 2 2 9 4" xfId="10264" xr:uid="{00000000-0005-0000-0000-000020280000}"/>
    <cellStyle name="Normal 2 2 2 2 2 20" xfId="10265" xr:uid="{00000000-0005-0000-0000-000021280000}"/>
    <cellStyle name="Normal 2 2 2 2 2 20 2" xfId="10266" xr:uid="{00000000-0005-0000-0000-000022280000}"/>
    <cellStyle name="Normal 2 2 2 2 2 21" xfId="10267" xr:uid="{00000000-0005-0000-0000-000023280000}"/>
    <cellStyle name="Normal 2 2 2 2 2 21 2" xfId="10268" xr:uid="{00000000-0005-0000-0000-000024280000}"/>
    <cellStyle name="Normal 2 2 2 2 2 22" xfId="10269" xr:uid="{00000000-0005-0000-0000-000025280000}"/>
    <cellStyle name="Normal 2 2 2 2 2 22 2" xfId="10270" xr:uid="{00000000-0005-0000-0000-000026280000}"/>
    <cellStyle name="Normal 2 2 2 2 2 23" xfId="10271" xr:uid="{00000000-0005-0000-0000-000027280000}"/>
    <cellStyle name="Normal 2 2 2 2 2 23 2" xfId="10272" xr:uid="{00000000-0005-0000-0000-000028280000}"/>
    <cellStyle name="Normal 2 2 2 2 2 24" xfId="10273" xr:uid="{00000000-0005-0000-0000-000029280000}"/>
    <cellStyle name="Normal 2 2 2 2 2 24 2" xfId="10274" xr:uid="{00000000-0005-0000-0000-00002A280000}"/>
    <cellStyle name="Normal 2 2 2 2 2 25" xfId="10275" xr:uid="{00000000-0005-0000-0000-00002B280000}"/>
    <cellStyle name="Normal 2 2 2 2 2 25 2" xfId="10276" xr:uid="{00000000-0005-0000-0000-00002C280000}"/>
    <cellStyle name="Normal 2 2 2 2 2 26" xfId="10277" xr:uid="{00000000-0005-0000-0000-00002D280000}"/>
    <cellStyle name="Normal 2 2 2 2 2 26 2" xfId="10278" xr:uid="{00000000-0005-0000-0000-00002E280000}"/>
    <cellStyle name="Normal 2 2 2 2 2 27" xfId="10279" xr:uid="{00000000-0005-0000-0000-00002F280000}"/>
    <cellStyle name="Normal 2 2 2 2 2 27 2" xfId="10280" xr:uid="{00000000-0005-0000-0000-000030280000}"/>
    <cellStyle name="Normal 2 2 2 2 2 28" xfId="10281" xr:uid="{00000000-0005-0000-0000-000031280000}"/>
    <cellStyle name="Normal 2 2 2 2 2 28 2" xfId="10282" xr:uid="{00000000-0005-0000-0000-000032280000}"/>
    <cellStyle name="Normal 2 2 2 2 2 29" xfId="10283" xr:uid="{00000000-0005-0000-0000-000033280000}"/>
    <cellStyle name="Normal 2 2 2 2 2 29 2" xfId="10284" xr:uid="{00000000-0005-0000-0000-000034280000}"/>
    <cellStyle name="Normal 2 2 2 2 2 3" xfId="10285" xr:uid="{00000000-0005-0000-0000-000035280000}"/>
    <cellStyle name="Normal 2 2 2 2 2 3 2" xfId="10286" xr:uid="{00000000-0005-0000-0000-000036280000}"/>
    <cellStyle name="Normal 2 2 2 2 2 30" xfId="10287" xr:uid="{00000000-0005-0000-0000-000037280000}"/>
    <cellStyle name="Normal 2 2 2 2 2 30 10" xfId="10288" xr:uid="{00000000-0005-0000-0000-000038280000}"/>
    <cellStyle name="Normal 2 2 2 2 2 30 10 2" xfId="10289" xr:uid="{00000000-0005-0000-0000-000039280000}"/>
    <cellStyle name="Normal 2 2 2 2 2 30 10 2 2" xfId="10290" xr:uid="{00000000-0005-0000-0000-00003A280000}"/>
    <cellStyle name="Normal 2 2 2 2 2 30 10 2 3" xfId="10291" xr:uid="{00000000-0005-0000-0000-00003B280000}"/>
    <cellStyle name="Normal 2 2 2 2 2 30 10 3" xfId="10292" xr:uid="{00000000-0005-0000-0000-00003C280000}"/>
    <cellStyle name="Normal 2 2 2 2 2 30 10 3 2" xfId="10293" xr:uid="{00000000-0005-0000-0000-00003D280000}"/>
    <cellStyle name="Normal 2 2 2 2 2 30 10 4" xfId="10294" xr:uid="{00000000-0005-0000-0000-00003E280000}"/>
    <cellStyle name="Normal 2 2 2 2 2 30 11" xfId="10295" xr:uid="{00000000-0005-0000-0000-00003F280000}"/>
    <cellStyle name="Normal 2 2 2 2 2 30 2" xfId="10296" xr:uid="{00000000-0005-0000-0000-000040280000}"/>
    <cellStyle name="Normal 2 2 2 2 2 30 2 2" xfId="10297" xr:uid="{00000000-0005-0000-0000-000041280000}"/>
    <cellStyle name="Normal 2 2 2 2 2 30 2 2 2" xfId="10298" xr:uid="{00000000-0005-0000-0000-000042280000}"/>
    <cellStyle name="Normal 2 2 2 2 2 30 2 2 3" xfId="10299" xr:uid="{00000000-0005-0000-0000-000043280000}"/>
    <cellStyle name="Normal 2 2 2 2 2 30 2 3" xfId="10300" xr:uid="{00000000-0005-0000-0000-000044280000}"/>
    <cellStyle name="Normal 2 2 2 2 2 30 2 3 2" xfId="10301" xr:uid="{00000000-0005-0000-0000-000045280000}"/>
    <cellStyle name="Normal 2 2 2 2 2 30 2 4" xfId="10302" xr:uid="{00000000-0005-0000-0000-000046280000}"/>
    <cellStyle name="Normal 2 2 2 2 2 30 3" xfId="10303" xr:uid="{00000000-0005-0000-0000-000047280000}"/>
    <cellStyle name="Normal 2 2 2 2 2 30 3 2" xfId="10304" xr:uid="{00000000-0005-0000-0000-000048280000}"/>
    <cellStyle name="Normal 2 2 2 2 2 30 3 2 2" xfId="10305" xr:uid="{00000000-0005-0000-0000-000049280000}"/>
    <cellStyle name="Normal 2 2 2 2 2 30 3 2 3" xfId="10306" xr:uid="{00000000-0005-0000-0000-00004A280000}"/>
    <cellStyle name="Normal 2 2 2 2 2 30 3 3" xfId="10307" xr:uid="{00000000-0005-0000-0000-00004B280000}"/>
    <cellStyle name="Normal 2 2 2 2 2 30 3 3 2" xfId="10308" xr:uid="{00000000-0005-0000-0000-00004C280000}"/>
    <cellStyle name="Normal 2 2 2 2 2 30 3 4" xfId="10309" xr:uid="{00000000-0005-0000-0000-00004D280000}"/>
    <cellStyle name="Normal 2 2 2 2 2 30 4" xfId="10310" xr:uid="{00000000-0005-0000-0000-00004E280000}"/>
    <cellStyle name="Normal 2 2 2 2 2 30 4 2" xfId="10311" xr:uid="{00000000-0005-0000-0000-00004F280000}"/>
    <cellStyle name="Normal 2 2 2 2 2 30 4 2 2" xfId="10312" xr:uid="{00000000-0005-0000-0000-000050280000}"/>
    <cellStyle name="Normal 2 2 2 2 2 30 4 2 3" xfId="10313" xr:uid="{00000000-0005-0000-0000-000051280000}"/>
    <cellStyle name="Normal 2 2 2 2 2 30 4 3" xfId="10314" xr:uid="{00000000-0005-0000-0000-000052280000}"/>
    <cellStyle name="Normal 2 2 2 2 2 30 4 3 2" xfId="10315" xr:uid="{00000000-0005-0000-0000-000053280000}"/>
    <cellStyle name="Normal 2 2 2 2 2 30 4 4" xfId="10316" xr:uid="{00000000-0005-0000-0000-000054280000}"/>
    <cellStyle name="Normal 2 2 2 2 2 30 5" xfId="10317" xr:uid="{00000000-0005-0000-0000-000055280000}"/>
    <cellStyle name="Normal 2 2 2 2 2 30 5 2" xfId="10318" xr:uid="{00000000-0005-0000-0000-000056280000}"/>
    <cellStyle name="Normal 2 2 2 2 2 30 5 2 2" xfId="10319" xr:uid="{00000000-0005-0000-0000-000057280000}"/>
    <cellStyle name="Normal 2 2 2 2 2 30 5 2 3" xfId="10320" xr:uid="{00000000-0005-0000-0000-000058280000}"/>
    <cellStyle name="Normal 2 2 2 2 2 30 5 3" xfId="10321" xr:uid="{00000000-0005-0000-0000-000059280000}"/>
    <cellStyle name="Normal 2 2 2 2 2 30 5 3 2" xfId="10322" xr:uid="{00000000-0005-0000-0000-00005A280000}"/>
    <cellStyle name="Normal 2 2 2 2 2 30 5 4" xfId="10323" xr:uid="{00000000-0005-0000-0000-00005B280000}"/>
    <cellStyle name="Normal 2 2 2 2 2 30 6" xfId="10324" xr:uid="{00000000-0005-0000-0000-00005C280000}"/>
    <cellStyle name="Normal 2 2 2 2 2 30 6 2" xfId="10325" xr:uid="{00000000-0005-0000-0000-00005D280000}"/>
    <cellStyle name="Normal 2 2 2 2 2 30 6 2 2" xfId="10326" xr:uid="{00000000-0005-0000-0000-00005E280000}"/>
    <cellStyle name="Normal 2 2 2 2 2 30 6 2 3" xfId="10327" xr:uid="{00000000-0005-0000-0000-00005F280000}"/>
    <cellStyle name="Normal 2 2 2 2 2 30 6 3" xfId="10328" xr:uid="{00000000-0005-0000-0000-000060280000}"/>
    <cellStyle name="Normal 2 2 2 2 2 30 6 3 2" xfId="10329" xr:uid="{00000000-0005-0000-0000-000061280000}"/>
    <cellStyle name="Normal 2 2 2 2 2 30 6 4" xfId="10330" xr:uid="{00000000-0005-0000-0000-000062280000}"/>
    <cellStyle name="Normal 2 2 2 2 2 30 7" xfId="10331" xr:uid="{00000000-0005-0000-0000-000063280000}"/>
    <cellStyle name="Normal 2 2 2 2 2 30 7 2" xfId="10332" xr:uid="{00000000-0005-0000-0000-000064280000}"/>
    <cellStyle name="Normal 2 2 2 2 2 30 7 2 2" xfId="10333" xr:uid="{00000000-0005-0000-0000-000065280000}"/>
    <cellStyle name="Normal 2 2 2 2 2 30 7 2 3" xfId="10334" xr:uid="{00000000-0005-0000-0000-000066280000}"/>
    <cellStyle name="Normal 2 2 2 2 2 30 7 3" xfId="10335" xr:uid="{00000000-0005-0000-0000-000067280000}"/>
    <cellStyle name="Normal 2 2 2 2 2 30 7 3 2" xfId="10336" xr:uid="{00000000-0005-0000-0000-000068280000}"/>
    <cellStyle name="Normal 2 2 2 2 2 30 7 4" xfId="10337" xr:uid="{00000000-0005-0000-0000-000069280000}"/>
    <cellStyle name="Normal 2 2 2 2 2 30 8" xfId="10338" xr:uid="{00000000-0005-0000-0000-00006A280000}"/>
    <cellStyle name="Normal 2 2 2 2 2 30 8 2" xfId="10339" xr:uid="{00000000-0005-0000-0000-00006B280000}"/>
    <cellStyle name="Normal 2 2 2 2 2 30 8 2 2" xfId="10340" xr:uid="{00000000-0005-0000-0000-00006C280000}"/>
    <cellStyle name="Normal 2 2 2 2 2 30 8 2 3" xfId="10341" xr:uid="{00000000-0005-0000-0000-00006D280000}"/>
    <cellStyle name="Normal 2 2 2 2 2 30 8 3" xfId="10342" xr:uid="{00000000-0005-0000-0000-00006E280000}"/>
    <cellStyle name="Normal 2 2 2 2 2 30 8 3 2" xfId="10343" xr:uid="{00000000-0005-0000-0000-00006F280000}"/>
    <cellStyle name="Normal 2 2 2 2 2 30 8 4" xfId="10344" xr:uid="{00000000-0005-0000-0000-000070280000}"/>
    <cellStyle name="Normal 2 2 2 2 2 30 9" xfId="10345" xr:uid="{00000000-0005-0000-0000-000071280000}"/>
    <cellStyle name="Normal 2 2 2 2 2 30 9 2" xfId="10346" xr:uid="{00000000-0005-0000-0000-000072280000}"/>
    <cellStyle name="Normal 2 2 2 2 2 30 9 2 2" xfId="10347" xr:uid="{00000000-0005-0000-0000-000073280000}"/>
    <cellStyle name="Normal 2 2 2 2 2 30 9 2 3" xfId="10348" xr:uid="{00000000-0005-0000-0000-000074280000}"/>
    <cellStyle name="Normal 2 2 2 2 2 30 9 3" xfId="10349" xr:uid="{00000000-0005-0000-0000-000075280000}"/>
    <cellStyle name="Normal 2 2 2 2 2 30 9 3 2" xfId="10350" xr:uid="{00000000-0005-0000-0000-000076280000}"/>
    <cellStyle name="Normal 2 2 2 2 2 30 9 4" xfId="10351" xr:uid="{00000000-0005-0000-0000-000077280000}"/>
    <cellStyle name="Normal 2 2 2 2 2 31" xfId="10352" xr:uid="{00000000-0005-0000-0000-000078280000}"/>
    <cellStyle name="Normal 2 2 2 2 2 31 2" xfId="10353" xr:uid="{00000000-0005-0000-0000-000079280000}"/>
    <cellStyle name="Normal 2 2 2 2 2 32" xfId="10354" xr:uid="{00000000-0005-0000-0000-00007A280000}"/>
    <cellStyle name="Normal 2 2 2 2 2 32 2" xfId="10355" xr:uid="{00000000-0005-0000-0000-00007B280000}"/>
    <cellStyle name="Normal 2 2 2 2 2 33" xfId="10356" xr:uid="{00000000-0005-0000-0000-00007C280000}"/>
    <cellStyle name="Normal 2 2 2 2 2 33 2" xfId="10357" xr:uid="{00000000-0005-0000-0000-00007D280000}"/>
    <cellStyle name="Normal 2 2 2 2 2 34" xfId="10358" xr:uid="{00000000-0005-0000-0000-00007E280000}"/>
    <cellStyle name="Normal 2 2 2 2 2 34 2" xfId="10359" xr:uid="{00000000-0005-0000-0000-00007F280000}"/>
    <cellStyle name="Normal 2 2 2 2 2 35" xfId="10360" xr:uid="{00000000-0005-0000-0000-000080280000}"/>
    <cellStyle name="Normal 2 2 2 2 2 35 2" xfId="10361" xr:uid="{00000000-0005-0000-0000-000081280000}"/>
    <cellStyle name="Normal 2 2 2 2 2 36" xfId="10362" xr:uid="{00000000-0005-0000-0000-000082280000}"/>
    <cellStyle name="Normal 2 2 2 2 2 36 2" xfId="10363" xr:uid="{00000000-0005-0000-0000-000083280000}"/>
    <cellStyle name="Normal 2 2 2 2 2 37" xfId="10364" xr:uid="{00000000-0005-0000-0000-000084280000}"/>
    <cellStyle name="Normal 2 2 2 2 2 37 2" xfId="10365" xr:uid="{00000000-0005-0000-0000-000085280000}"/>
    <cellStyle name="Normal 2 2 2 2 2 38" xfId="10366" xr:uid="{00000000-0005-0000-0000-000086280000}"/>
    <cellStyle name="Normal 2 2 2 2 2 38 2" xfId="10367" xr:uid="{00000000-0005-0000-0000-000087280000}"/>
    <cellStyle name="Normal 2 2 2 2 2 39" xfId="10368" xr:uid="{00000000-0005-0000-0000-000088280000}"/>
    <cellStyle name="Normal 2 2 2 2 2 39 10" xfId="10369" xr:uid="{00000000-0005-0000-0000-000089280000}"/>
    <cellStyle name="Normal 2 2 2 2 2 39 10 2" xfId="10370" xr:uid="{00000000-0005-0000-0000-00008A280000}"/>
    <cellStyle name="Normal 2 2 2 2 2 39 10 2 2" xfId="10371" xr:uid="{00000000-0005-0000-0000-00008B280000}"/>
    <cellStyle name="Normal 2 2 2 2 2 39 10 2 3" xfId="10372" xr:uid="{00000000-0005-0000-0000-00008C280000}"/>
    <cellStyle name="Normal 2 2 2 2 2 39 10 3" xfId="10373" xr:uid="{00000000-0005-0000-0000-00008D280000}"/>
    <cellStyle name="Normal 2 2 2 2 2 39 10 3 2" xfId="10374" xr:uid="{00000000-0005-0000-0000-00008E280000}"/>
    <cellStyle name="Normal 2 2 2 2 2 39 10 4" xfId="10375" xr:uid="{00000000-0005-0000-0000-00008F280000}"/>
    <cellStyle name="Normal 2 2 2 2 2 39 11" xfId="10376" xr:uid="{00000000-0005-0000-0000-000090280000}"/>
    <cellStyle name="Normal 2 2 2 2 2 39 11 2" xfId="10377" xr:uid="{00000000-0005-0000-0000-000091280000}"/>
    <cellStyle name="Normal 2 2 2 2 2 39 11 2 2" xfId="10378" xr:uid="{00000000-0005-0000-0000-000092280000}"/>
    <cellStyle name="Normal 2 2 2 2 2 39 11 2 3" xfId="10379" xr:uid="{00000000-0005-0000-0000-000093280000}"/>
    <cellStyle name="Normal 2 2 2 2 2 39 11 3" xfId="10380" xr:uid="{00000000-0005-0000-0000-000094280000}"/>
    <cellStyle name="Normal 2 2 2 2 2 39 11 3 2" xfId="10381" xr:uid="{00000000-0005-0000-0000-000095280000}"/>
    <cellStyle name="Normal 2 2 2 2 2 39 11 4" xfId="10382" xr:uid="{00000000-0005-0000-0000-000096280000}"/>
    <cellStyle name="Normal 2 2 2 2 2 39 12" xfId="10383" xr:uid="{00000000-0005-0000-0000-000097280000}"/>
    <cellStyle name="Normal 2 2 2 2 2 39 12 2" xfId="10384" xr:uid="{00000000-0005-0000-0000-000098280000}"/>
    <cellStyle name="Normal 2 2 2 2 2 39 12 2 2" xfId="10385" xr:uid="{00000000-0005-0000-0000-000099280000}"/>
    <cellStyle name="Normal 2 2 2 2 2 39 12 2 3" xfId="10386" xr:uid="{00000000-0005-0000-0000-00009A280000}"/>
    <cellStyle name="Normal 2 2 2 2 2 39 12 3" xfId="10387" xr:uid="{00000000-0005-0000-0000-00009B280000}"/>
    <cellStyle name="Normal 2 2 2 2 2 39 12 3 2" xfId="10388" xr:uid="{00000000-0005-0000-0000-00009C280000}"/>
    <cellStyle name="Normal 2 2 2 2 2 39 12 4" xfId="10389" xr:uid="{00000000-0005-0000-0000-00009D280000}"/>
    <cellStyle name="Normal 2 2 2 2 2 39 13" xfId="10390" xr:uid="{00000000-0005-0000-0000-00009E280000}"/>
    <cellStyle name="Normal 2 2 2 2 2 39 13 2" xfId="10391" xr:uid="{00000000-0005-0000-0000-00009F280000}"/>
    <cellStyle name="Normal 2 2 2 2 2 39 13 2 2" xfId="10392" xr:uid="{00000000-0005-0000-0000-0000A0280000}"/>
    <cellStyle name="Normal 2 2 2 2 2 39 13 2 3" xfId="10393" xr:uid="{00000000-0005-0000-0000-0000A1280000}"/>
    <cellStyle name="Normal 2 2 2 2 2 39 13 3" xfId="10394" xr:uid="{00000000-0005-0000-0000-0000A2280000}"/>
    <cellStyle name="Normal 2 2 2 2 2 39 13 3 2" xfId="10395" xr:uid="{00000000-0005-0000-0000-0000A3280000}"/>
    <cellStyle name="Normal 2 2 2 2 2 39 13 4" xfId="10396" xr:uid="{00000000-0005-0000-0000-0000A4280000}"/>
    <cellStyle name="Normal 2 2 2 2 2 39 14" xfId="10397" xr:uid="{00000000-0005-0000-0000-0000A5280000}"/>
    <cellStyle name="Normal 2 2 2 2 2 39 14 2" xfId="10398" xr:uid="{00000000-0005-0000-0000-0000A6280000}"/>
    <cellStyle name="Normal 2 2 2 2 2 39 14 2 2" xfId="10399" xr:uid="{00000000-0005-0000-0000-0000A7280000}"/>
    <cellStyle name="Normal 2 2 2 2 2 39 14 2 3" xfId="10400" xr:uid="{00000000-0005-0000-0000-0000A8280000}"/>
    <cellStyle name="Normal 2 2 2 2 2 39 14 3" xfId="10401" xr:uid="{00000000-0005-0000-0000-0000A9280000}"/>
    <cellStyle name="Normal 2 2 2 2 2 39 14 3 2" xfId="10402" xr:uid="{00000000-0005-0000-0000-0000AA280000}"/>
    <cellStyle name="Normal 2 2 2 2 2 39 14 4" xfId="10403" xr:uid="{00000000-0005-0000-0000-0000AB280000}"/>
    <cellStyle name="Normal 2 2 2 2 2 39 15" xfId="10404" xr:uid="{00000000-0005-0000-0000-0000AC280000}"/>
    <cellStyle name="Normal 2 2 2 2 2 39 15 2" xfId="10405" xr:uid="{00000000-0005-0000-0000-0000AD280000}"/>
    <cellStyle name="Normal 2 2 2 2 2 39 15 2 2" xfId="10406" xr:uid="{00000000-0005-0000-0000-0000AE280000}"/>
    <cellStyle name="Normal 2 2 2 2 2 39 15 2 3" xfId="10407" xr:uid="{00000000-0005-0000-0000-0000AF280000}"/>
    <cellStyle name="Normal 2 2 2 2 2 39 15 3" xfId="10408" xr:uid="{00000000-0005-0000-0000-0000B0280000}"/>
    <cellStyle name="Normal 2 2 2 2 2 39 15 3 2" xfId="10409" xr:uid="{00000000-0005-0000-0000-0000B1280000}"/>
    <cellStyle name="Normal 2 2 2 2 2 39 15 4" xfId="10410" xr:uid="{00000000-0005-0000-0000-0000B2280000}"/>
    <cellStyle name="Normal 2 2 2 2 2 39 16" xfId="10411" xr:uid="{00000000-0005-0000-0000-0000B3280000}"/>
    <cellStyle name="Normal 2 2 2 2 2 39 16 2" xfId="10412" xr:uid="{00000000-0005-0000-0000-0000B4280000}"/>
    <cellStyle name="Normal 2 2 2 2 2 39 16 2 2" xfId="10413" xr:uid="{00000000-0005-0000-0000-0000B5280000}"/>
    <cellStyle name="Normal 2 2 2 2 2 39 16 2 3" xfId="10414" xr:uid="{00000000-0005-0000-0000-0000B6280000}"/>
    <cellStyle name="Normal 2 2 2 2 2 39 16 3" xfId="10415" xr:uid="{00000000-0005-0000-0000-0000B7280000}"/>
    <cellStyle name="Normal 2 2 2 2 2 39 16 3 2" xfId="10416" xr:uid="{00000000-0005-0000-0000-0000B8280000}"/>
    <cellStyle name="Normal 2 2 2 2 2 39 16 4" xfId="10417" xr:uid="{00000000-0005-0000-0000-0000B9280000}"/>
    <cellStyle name="Normal 2 2 2 2 2 39 17" xfId="10418" xr:uid="{00000000-0005-0000-0000-0000BA280000}"/>
    <cellStyle name="Normal 2 2 2 2 2 39 17 2" xfId="10419" xr:uid="{00000000-0005-0000-0000-0000BB280000}"/>
    <cellStyle name="Normal 2 2 2 2 2 39 17 2 2" xfId="10420" xr:uid="{00000000-0005-0000-0000-0000BC280000}"/>
    <cellStyle name="Normal 2 2 2 2 2 39 17 2 3" xfId="10421" xr:uid="{00000000-0005-0000-0000-0000BD280000}"/>
    <cellStyle name="Normal 2 2 2 2 2 39 17 3" xfId="10422" xr:uid="{00000000-0005-0000-0000-0000BE280000}"/>
    <cellStyle name="Normal 2 2 2 2 2 39 17 3 2" xfId="10423" xr:uid="{00000000-0005-0000-0000-0000BF280000}"/>
    <cellStyle name="Normal 2 2 2 2 2 39 17 4" xfId="10424" xr:uid="{00000000-0005-0000-0000-0000C0280000}"/>
    <cellStyle name="Normal 2 2 2 2 2 39 18" xfId="10425" xr:uid="{00000000-0005-0000-0000-0000C1280000}"/>
    <cellStyle name="Normal 2 2 2 2 2 39 2" xfId="10426" xr:uid="{00000000-0005-0000-0000-0000C2280000}"/>
    <cellStyle name="Normal 2 2 2 2 2 39 2 10" xfId="10427" xr:uid="{00000000-0005-0000-0000-0000C3280000}"/>
    <cellStyle name="Normal 2 2 2 2 2 39 2 10 2" xfId="10428" xr:uid="{00000000-0005-0000-0000-0000C4280000}"/>
    <cellStyle name="Normal 2 2 2 2 2 39 2 11" xfId="10429" xr:uid="{00000000-0005-0000-0000-0000C5280000}"/>
    <cellStyle name="Normal 2 2 2 2 2 39 2 11 2" xfId="10430" xr:uid="{00000000-0005-0000-0000-0000C6280000}"/>
    <cellStyle name="Normal 2 2 2 2 2 39 2 12" xfId="10431" xr:uid="{00000000-0005-0000-0000-0000C7280000}"/>
    <cellStyle name="Normal 2 2 2 2 2 39 2 12 2" xfId="10432" xr:uid="{00000000-0005-0000-0000-0000C8280000}"/>
    <cellStyle name="Normal 2 2 2 2 2 39 2 13" xfId="10433" xr:uid="{00000000-0005-0000-0000-0000C9280000}"/>
    <cellStyle name="Normal 2 2 2 2 2 39 2 13 2" xfId="10434" xr:uid="{00000000-0005-0000-0000-0000CA280000}"/>
    <cellStyle name="Normal 2 2 2 2 2 39 2 14" xfId="10435" xr:uid="{00000000-0005-0000-0000-0000CB280000}"/>
    <cellStyle name="Normal 2 2 2 2 2 39 2 14 2" xfId="10436" xr:uid="{00000000-0005-0000-0000-0000CC280000}"/>
    <cellStyle name="Normal 2 2 2 2 2 39 2 15" xfId="10437" xr:uid="{00000000-0005-0000-0000-0000CD280000}"/>
    <cellStyle name="Normal 2 2 2 2 2 39 2 15 2" xfId="10438" xr:uid="{00000000-0005-0000-0000-0000CE280000}"/>
    <cellStyle name="Normal 2 2 2 2 2 39 2 16" xfId="10439" xr:uid="{00000000-0005-0000-0000-0000CF280000}"/>
    <cellStyle name="Normal 2 2 2 2 2 39 2 16 2" xfId="10440" xr:uid="{00000000-0005-0000-0000-0000D0280000}"/>
    <cellStyle name="Normal 2 2 2 2 2 39 2 17" xfId="10441" xr:uid="{00000000-0005-0000-0000-0000D1280000}"/>
    <cellStyle name="Normal 2 2 2 2 2 39 2 17 2" xfId="10442" xr:uid="{00000000-0005-0000-0000-0000D2280000}"/>
    <cellStyle name="Normal 2 2 2 2 2 39 2 18" xfId="10443" xr:uid="{00000000-0005-0000-0000-0000D3280000}"/>
    <cellStyle name="Normal 2 2 2 2 2 39 2 18 2" xfId="10444" xr:uid="{00000000-0005-0000-0000-0000D4280000}"/>
    <cellStyle name="Normal 2 2 2 2 2 39 2 18 3" xfId="10445" xr:uid="{00000000-0005-0000-0000-0000D5280000}"/>
    <cellStyle name="Normal 2 2 2 2 2 39 2 19" xfId="10446" xr:uid="{00000000-0005-0000-0000-0000D6280000}"/>
    <cellStyle name="Normal 2 2 2 2 2 39 2 19 2" xfId="10447" xr:uid="{00000000-0005-0000-0000-0000D7280000}"/>
    <cellStyle name="Normal 2 2 2 2 2 39 2 2" xfId="10448" xr:uid="{00000000-0005-0000-0000-0000D8280000}"/>
    <cellStyle name="Normal 2 2 2 2 2 39 2 2 2" xfId="10449" xr:uid="{00000000-0005-0000-0000-0000D9280000}"/>
    <cellStyle name="Normal 2 2 2 2 2 39 2 20" xfId="10450" xr:uid="{00000000-0005-0000-0000-0000DA280000}"/>
    <cellStyle name="Normal 2 2 2 2 2 39 2 3" xfId="10451" xr:uid="{00000000-0005-0000-0000-0000DB280000}"/>
    <cellStyle name="Normal 2 2 2 2 2 39 2 3 2" xfId="10452" xr:uid="{00000000-0005-0000-0000-0000DC280000}"/>
    <cellStyle name="Normal 2 2 2 2 2 39 2 4" xfId="10453" xr:uid="{00000000-0005-0000-0000-0000DD280000}"/>
    <cellStyle name="Normal 2 2 2 2 2 39 2 4 2" xfId="10454" xr:uid="{00000000-0005-0000-0000-0000DE280000}"/>
    <cellStyle name="Normal 2 2 2 2 2 39 2 5" xfId="10455" xr:uid="{00000000-0005-0000-0000-0000DF280000}"/>
    <cellStyle name="Normal 2 2 2 2 2 39 2 5 2" xfId="10456" xr:uid="{00000000-0005-0000-0000-0000E0280000}"/>
    <cellStyle name="Normal 2 2 2 2 2 39 2 6" xfId="10457" xr:uid="{00000000-0005-0000-0000-0000E1280000}"/>
    <cellStyle name="Normal 2 2 2 2 2 39 2 6 2" xfId="10458" xr:uid="{00000000-0005-0000-0000-0000E2280000}"/>
    <cellStyle name="Normal 2 2 2 2 2 39 2 7" xfId="10459" xr:uid="{00000000-0005-0000-0000-0000E3280000}"/>
    <cellStyle name="Normal 2 2 2 2 2 39 2 7 2" xfId="10460" xr:uid="{00000000-0005-0000-0000-0000E4280000}"/>
    <cellStyle name="Normal 2 2 2 2 2 39 2 8" xfId="10461" xr:uid="{00000000-0005-0000-0000-0000E5280000}"/>
    <cellStyle name="Normal 2 2 2 2 2 39 2 8 2" xfId="10462" xr:uid="{00000000-0005-0000-0000-0000E6280000}"/>
    <cellStyle name="Normal 2 2 2 2 2 39 2 9" xfId="10463" xr:uid="{00000000-0005-0000-0000-0000E7280000}"/>
    <cellStyle name="Normal 2 2 2 2 2 39 2 9 2" xfId="10464" xr:uid="{00000000-0005-0000-0000-0000E8280000}"/>
    <cellStyle name="Normal 2 2 2 2 2 39 3" xfId="10465" xr:uid="{00000000-0005-0000-0000-0000E9280000}"/>
    <cellStyle name="Normal 2 2 2 2 2 39 3 2" xfId="10466" xr:uid="{00000000-0005-0000-0000-0000EA280000}"/>
    <cellStyle name="Normal 2 2 2 2 2 39 3 2 2" xfId="10467" xr:uid="{00000000-0005-0000-0000-0000EB280000}"/>
    <cellStyle name="Normal 2 2 2 2 2 39 3 2 3" xfId="10468" xr:uid="{00000000-0005-0000-0000-0000EC280000}"/>
    <cellStyle name="Normal 2 2 2 2 2 39 3 3" xfId="10469" xr:uid="{00000000-0005-0000-0000-0000ED280000}"/>
    <cellStyle name="Normal 2 2 2 2 2 39 3 3 2" xfId="10470" xr:uid="{00000000-0005-0000-0000-0000EE280000}"/>
    <cellStyle name="Normal 2 2 2 2 2 39 3 4" xfId="10471" xr:uid="{00000000-0005-0000-0000-0000EF280000}"/>
    <cellStyle name="Normal 2 2 2 2 2 39 4" xfId="10472" xr:uid="{00000000-0005-0000-0000-0000F0280000}"/>
    <cellStyle name="Normal 2 2 2 2 2 39 4 2" xfId="10473" xr:uid="{00000000-0005-0000-0000-0000F1280000}"/>
    <cellStyle name="Normal 2 2 2 2 2 39 4 2 2" xfId="10474" xr:uid="{00000000-0005-0000-0000-0000F2280000}"/>
    <cellStyle name="Normal 2 2 2 2 2 39 4 2 3" xfId="10475" xr:uid="{00000000-0005-0000-0000-0000F3280000}"/>
    <cellStyle name="Normal 2 2 2 2 2 39 4 3" xfId="10476" xr:uid="{00000000-0005-0000-0000-0000F4280000}"/>
    <cellStyle name="Normal 2 2 2 2 2 39 4 3 2" xfId="10477" xr:uid="{00000000-0005-0000-0000-0000F5280000}"/>
    <cellStyle name="Normal 2 2 2 2 2 39 4 4" xfId="10478" xr:uid="{00000000-0005-0000-0000-0000F6280000}"/>
    <cellStyle name="Normal 2 2 2 2 2 39 5" xfId="10479" xr:uid="{00000000-0005-0000-0000-0000F7280000}"/>
    <cellStyle name="Normal 2 2 2 2 2 39 5 2" xfId="10480" xr:uid="{00000000-0005-0000-0000-0000F8280000}"/>
    <cellStyle name="Normal 2 2 2 2 2 39 5 2 2" xfId="10481" xr:uid="{00000000-0005-0000-0000-0000F9280000}"/>
    <cellStyle name="Normal 2 2 2 2 2 39 5 2 3" xfId="10482" xr:uid="{00000000-0005-0000-0000-0000FA280000}"/>
    <cellStyle name="Normal 2 2 2 2 2 39 5 3" xfId="10483" xr:uid="{00000000-0005-0000-0000-0000FB280000}"/>
    <cellStyle name="Normal 2 2 2 2 2 39 5 3 2" xfId="10484" xr:uid="{00000000-0005-0000-0000-0000FC280000}"/>
    <cellStyle name="Normal 2 2 2 2 2 39 5 4" xfId="10485" xr:uid="{00000000-0005-0000-0000-0000FD280000}"/>
    <cellStyle name="Normal 2 2 2 2 2 39 6" xfId="10486" xr:uid="{00000000-0005-0000-0000-0000FE280000}"/>
    <cellStyle name="Normal 2 2 2 2 2 39 6 2" xfId="10487" xr:uid="{00000000-0005-0000-0000-0000FF280000}"/>
    <cellStyle name="Normal 2 2 2 2 2 39 6 2 2" xfId="10488" xr:uid="{00000000-0005-0000-0000-000000290000}"/>
    <cellStyle name="Normal 2 2 2 2 2 39 6 2 3" xfId="10489" xr:uid="{00000000-0005-0000-0000-000001290000}"/>
    <cellStyle name="Normal 2 2 2 2 2 39 6 3" xfId="10490" xr:uid="{00000000-0005-0000-0000-000002290000}"/>
    <cellStyle name="Normal 2 2 2 2 2 39 6 3 2" xfId="10491" xr:uid="{00000000-0005-0000-0000-000003290000}"/>
    <cellStyle name="Normal 2 2 2 2 2 39 6 4" xfId="10492" xr:uid="{00000000-0005-0000-0000-000004290000}"/>
    <cellStyle name="Normal 2 2 2 2 2 39 7" xfId="10493" xr:uid="{00000000-0005-0000-0000-000005290000}"/>
    <cellStyle name="Normal 2 2 2 2 2 39 7 2" xfId="10494" xr:uid="{00000000-0005-0000-0000-000006290000}"/>
    <cellStyle name="Normal 2 2 2 2 2 39 7 2 2" xfId="10495" xr:uid="{00000000-0005-0000-0000-000007290000}"/>
    <cellStyle name="Normal 2 2 2 2 2 39 7 2 3" xfId="10496" xr:uid="{00000000-0005-0000-0000-000008290000}"/>
    <cellStyle name="Normal 2 2 2 2 2 39 7 3" xfId="10497" xr:uid="{00000000-0005-0000-0000-000009290000}"/>
    <cellStyle name="Normal 2 2 2 2 2 39 7 3 2" xfId="10498" xr:uid="{00000000-0005-0000-0000-00000A290000}"/>
    <cellStyle name="Normal 2 2 2 2 2 39 7 4" xfId="10499" xr:uid="{00000000-0005-0000-0000-00000B290000}"/>
    <cellStyle name="Normal 2 2 2 2 2 39 8" xfId="10500" xr:uid="{00000000-0005-0000-0000-00000C290000}"/>
    <cellStyle name="Normal 2 2 2 2 2 39 8 2" xfId="10501" xr:uid="{00000000-0005-0000-0000-00000D290000}"/>
    <cellStyle name="Normal 2 2 2 2 2 39 8 2 2" xfId="10502" xr:uid="{00000000-0005-0000-0000-00000E290000}"/>
    <cellStyle name="Normal 2 2 2 2 2 39 8 2 3" xfId="10503" xr:uid="{00000000-0005-0000-0000-00000F290000}"/>
    <cellStyle name="Normal 2 2 2 2 2 39 8 3" xfId="10504" xr:uid="{00000000-0005-0000-0000-000010290000}"/>
    <cellStyle name="Normal 2 2 2 2 2 39 8 3 2" xfId="10505" xr:uid="{00000000-0005-0000-0000-000011290000}"/>
    <cellStyle name="Normal 2 2 2 2 2 39 8 4" xfId="10506" xr:uid="{00000000-0005-0000-0000-000012290000}"/>
    <cellStyle name="Normal 2 2 2 2 2 39 9" xfId="10507" xr:uid="{00000000-0005-0000-0000-000013290000}"/>
    <cellStyle name="Normal 2 2 2 2 2 39 9 2" xfId="10508" xr:uid="{00000000-0005-0000-0000-000014290000}"/>
    <cellStyle name="Normal 2 2 2 2 2 39 9 2 2" xfId="10509" xr:uid="{00000000-0005-0000-0000-000015290000}"/>
    <cellStyle name="Normal 2 2 2 2 2 39 9 2 3" xfId="10510" xr:uid="{00000000-0005-0000-0000-000016290000}"/>
    <cellStyle name="Normal 2 2 2 2 2 39 9 3" xfId="10511" xr:uid="{00000000-0005-0000-0000-000017290000}"/>
    <cellStyle name="Normal 2 2 2 2 2 39 9 3 2" xfId="10512" xr:uid="{00000000-0005-0000-0000-000018290000}"/>
    <cellStyle name="Normal 2 2 2 2 2 39 9 4" xfId="10513" xr:uid="{00000000-0005-0000-0000-000019290000}"/>
    <cellStyle name="Normal 2 2 2 2 2 4" xfId="10514" xr:uid="{00000000-0005-0000-0000-00001A290000}"/>
    <cellStyle name="Normal 2 2 2 2 2 4 2" xfId="10515" xr:uid="{00000000-0005-0000-0000-00001B290000}"/>
    <cellStyle name="Normal 2 2 2 2 2 40" xfId="10516" xr:uid="{00000000-0005-0000-0000-00001C290000}"/>
    <cellStyle name="Normal 2 2 2 2 2 40 2" xfId="10517" xr:uid="{00000000-0005-0000-0000-00001D290000}"/>
    <cellStyle name="Normal 2 2 2 2 2 41" xfId="10518" xr:uid="{00000000-0005-0000-0000-00001E290000}"/>
    <cellStyle name="Normal 2 2 2 2 2 41 2" xfId="10519" xr:uid="{00000000-0005-0000-0000-00001F290000}"/>
    <cellStyle name="Normal 2 2 2 2 2 42" xfId="10520" xr:uid="{00000000-0005-0000-0000-000020290000}"/>
    <cellStyle name="Normal 2 2 2 2 2 42 2" xfId="10521" xr:uid="{00000000-0005-0000-0000-000021290000}"/>
    <cellStyle name="Normal 2 2 2 2 2 43" xfId="10522" xr:uid="{00000000-0005-0000-0000-000022290000}"/>
    <cellStyle name="Normal 2 2 2 2 2 43 2" xfId="10523" xr:uid="{00000000-0005-0000-0000-000023290000}"/>
    <cellStyle name="Normal 2 2 2 2 2 44" xfId="10524" xr:uid="{00000000-0005-0000-0000-000024290000}"/>
    <cellStyle name="Normal 2 2 2 2 2 44 2" xfId="10525" xr:uid="{00000000-0005-0000-0000-000025290000}"/>
    <cellStyle name="Normal 2 2 2 2 2 45" xfId="10526" xr:uid="{00000000-0005-0000-0000-000026290000}"/>
    <cellStyle name="Normal 2 2 2 2 2 45 2" xfId="10527" xr:uid="{00000000-0005-0000-0000-000027290000}"/>
    <cellStyle name="Normal 2 2 2 2 2 46" xfId="10528" xr:uid="{00000000-0005-0000-0000-000028290000}"/>
    <cellStyle name="Normal 2 2 2 2 2 46 2" xfId="10529" xr:uid="{00000000-0005-0000-0000-000029290000}"/>
    <cellStyle name="Normal 2 2 2 2 2 47" xfId="10530" xr:uid="{00000000-0005-0000-0000-00002A290000}"/>
    <cellStyle name="Normal 2 2 2 2 2 47 2" xfId="10531" xr:uid="{00000000-0005-0000-0000-00002B290000}"/>
    <cellStyle name="Normal 2 2 2 2 2 48" xfId="10532" xr:uid="{00000000-0005-0000-0000-00002C290000}"/>
    <cellStyle name="Normal 2 2 2 2 2 48 2" xfId="10533" xr:uid="{00000000-0005-0000-0000-00002D290000}"/>
    <cellStyle name="Normal 2 2 2 2 2 49" xfId="10534" xr:uid="{00000000-0005-0000-0000-00002E290000}"/>
    <cellStyle name="Normal 2 2 2 2 2 49 2" xfId="10535" xr:uid="{00000000-0005-0000-0000-00002F290000}"/>
    <cellStyle name="Normal 2 2 2 2 2 5" xfId="10536" xr:uid="{00000000-0005-0000-0000-000030290000}"/>
    <cellStyle name="Normal 2 2 2 2 2 5 2" xfId="10537" xr:uid="{00000000-0005-0000-0000-000031290000}"/>
    <cellStyle name="Normal 2 2 2 2 2 50" xfId="10538" xr:uid="{00000000-0005-0000-0000-000032290000}"/>
    <cellStyle name="Normal 2 2 2 2 2 50 2" xfId="10539" xr:uid="{00000000-0005-0000-0000-000033290000}"/>
    <cellStyle name="Normal 2 2 2 2 2 51" xfId="10540" xr:uid="{00000000-0005-0000-0000-000034290000}"/>
    <cellStyle name="Normal 2 2 2 2 2 51 2" xfId="10541" xr:uid="{00000000-0005-0000-0000-000035290000}"/>
    <cellStyle name="Normal 2 2 2 2 2 52" xfId="10542" xr:uid="{00000000-0005-0000-0000-000036290000}"/>
    <cellStyle name="Normal 2 2 2 2 2 52 2" xfId="10543" xr:uid="{00000000-0005-0000-0000-000037290000}"/>
    <cellStyle name="Normal 2 2 2 2 2 53" xfId="10544" xr:uid="{00000000-0005-0000-0000-000038290000}"/>
    <cellStyle name="Normal 2 2 2 2 2 53 2" xfId="10545" xr:uid="{00000000-0005-0000-0000-000039290000}"/>
    <cellStyle name="Normal 2 2 2 2 2 54" xfId="10546" xr:uid="{00000000-0005-0000-0000-00003A290000}"/>
    <cellStyle name="Normal 2 2 2 2 2 54 2" xfId="10547" xr:uid="{00000000-0005-0000-0000-00003B290000}"/>
    <cellStyle name="Normal 2 2 2 2 2 55" xfId="10548" xr:uid="{00000000-0005-0000-0000-00003C290000}"/>
    <cellStyle name="Normal 2 2 2 2 2 55 2" xfId="10549" xr:uid="{00000000-0005-0000-0000-00003D290000}"/>
    <cellStyle name="Normal 2 2 2 2 2 56" xfId="10550" xr:uid="{00000000-0005-0000-0000-00003E290000}"/>
    <cellStyle name="Normal 2 2 2 2 2 56 2" xfId="10551" xr:uid="{00000000-0005-0000-0000-00003F290000}"/>
    <cellStyle name="Normal 2 2 2 2 2 57" xfId="10552" xr:uid="{00000000-0005-0000-0000-000040290000}"/>
    <cellStyle name="Normal 2 2 2 2 2 57 2" xfId="10553" xr:uid="{00000000-0005-0000-0000-000041290000}"/>
    <cellStyle name="Normal 2 2 2 2 2 57 3" xfId="10554" xr:uid="{00000000-0005-0000-0000-000042290000}"/>
    <cellStyle name="Normal 2 2 2 2 2 58" xfId="10555" xr:uid="{00000000-0005-0000-0000-000043290000}"/>
    <cellStyle name="Normal 2 2 2 2 2 58 2" xfId="10556" xr:uid="{00000000-0005-0000-0000-000044290000}"/>
    <cellStyle name="Normal 2 2 2 2 2 59" xfId="10557" xr:uid="{00000000-0005-0000-0000-000045290000}"/>
    <cellStyle name="Normal 2 2 2 2 2 6" xfId="10558" xr:uid="{00000000-0005-0000-0000-000046290000}"/>
    <cellStyle name="Normal 2 2 2 2 2 6 2" xfId="10559" xr:uid="{00000000-0005-0000-0000-000047290000}"/>
    <cellStyle name="Normal 2 2 2 2 2 7" xfId="10560" xr:uid="{00000000-0005-0000-0000-000048290000}"/>
    <cellStyle name="Normal 2 2 2 2 2 7 2" xfId="10561" xr:uid="{00000000-0005-0000-0000-000049290000}"/>
    <cellStyle name="Normal 2 2 2 2 2 8" xfId="10562" xr:uid="{00000000-0005-0000-0000-00004A290000}"/>
    <cellStyle name="Normal 2 2 2 2 2 8 2" xfId="10563" xr:uid="{00000000-0005-0000-0000-00004B290000}"/>
    <cellStyle name="Normal 2 2 2 2 2 9" xfId="10564" xr:uid="{00000000-0005-0000-0000-00004C290000}"/>
    <cellStyle name="Normal 2 2 2 2 2 9 2" xfId="10565" xr:uid="{00000000-0005-0000-0000-00004D290000}"/>
    <cellStyle name="Normal 2 2 2 2 20" xfId="10566" xr:uid="{00000000-0005-0000-0000-00004E290000}"/>
    <cellStyle name="Normal 2 2 2 2 20 2" xfId="10567" xr:uid="{00000000-0005-0000-0000-00004F290000}"/>
    <cellStyle name="Normal 2 2 2 2 20 2 2" xfId="10568" xr:uid="{00000000-0005-0000-0000-000050290000}"/>
    <cellStyle name="Normal 2 2 2 2 20 2 3" xfId="10569" xr:uid="{00000000-0005-0000-0000-000051290000}"/>
    <cellStyle name="Normal 2 2 2 2 20 3" xfId="10570" xr:uid="{00000000-0005-0000-0000-000052290000}"/>
    <cellStyle name="Normal 2 2 2 2 20 3 2" xfId="10571" xr:uid="{00000000-0005-0000-0000-000053290000}"/>
    <cellStyle name="Normal 2 2 2 2 20 4" xfId="10572" xr:uid="{00000000-0005-0000-0000-000054290000}"/>
    <cellStyle name="Normal 2 2 2 2 21" xfId="10573" xr:uid="{00000000-0005-0000-0000-000055290000}"/>
    <cellStyle name="Normal 2 2 2 2 21 2" xfId="10574" xr:uid="{00000000-0005-0000-0000-000056290000}"/>
    <cellStyle name="Normal 2 2 2 2 21 2 2" xfId="10575" xr:uid="{00000000-0005-0000-0000-000057290000}"/>
    <cellStyle name="Normal 2 2 2 2 21 2 3" xfId="10576" xr:uid="{00000000-0005-0000-0000-000058290000}"/>
    <cellStyle name="Normal 2 2 2 2 21 3" xfId="10577" xr:uid="{00000000-0005-0000-0000-000059290000}"/>
    <cellStyle name="Normal 2 2 2 2 21 3 2" xfId="10578" xr:uid="{00000000-0005-0000-0000-00005A290000}"/>
    <cellStyle name="Normal 2 2 2 2 21 4" xfId="10579" xr:uid="{00000000-0005-0000-0000-00005B290000}"/>
    <cellStyle name="Normal 2 2 2 2 22" xfId="10580" xr:uid="{00000000-0005-0000-0000-00005C290000}"/>
    <cellStyle name="Normal 2 2 2 2 22 2" xfId="10581" xr:uid="{00000000-0005-0000-0000-00005D290000}"/>
    <cellStyle name="Normal 2 2 2 2 22 2 2" xfId="10582" xr:uid="{00000000-0005-0000-0000-00005E290000}"/>
    <cellStyle name="Normal 2 2 2 2 22 2 3" xfId="10583" xr:uid="{00000000-0005-0000-0000-00005F290000}"/>
    <cellStyle name="Normal 2 2 2 2 22 3" xfId="10584" xr:uid="{00000000-0005-0000-0000-000060290000}"/>
    <cellStyle name="Normal 2 2 2 2 22 3 2" xfId="10585" xr:uid="{00000000-0005-0000-0000-000061290000}"/>
    <cellStyle name="Normal 2 2 2 2 22 4" xfId="10586" xr:uid="{00000000-0005-0000-0000-000062290000}"/>
    <cellStyle name="Normal 2 2 2 2 23" xfId="10587" xr:uid="{00000000-0005-0000-0000-000063290000}"/>
    <cellStyle name="Normal 2 2 2 2 23 2" xfId="10588" xr:uid="{00000000-0005-0000-0000-000064290000}"/>
    <cellStyle name="Normal 2 2 2 2 23 2 2" xfId="10589" xr:uid="{00000000-0005-0000-0000-000065290000}"/>
    <cellStyle name="Normal 2 2 2 2 23 2 3" xfId="10590" xr:uid="{00000000-0005-0000-0000-000066290000}"/>
    <cellStyle name="Normal 2 2 2 2 23 3" xfId="10591" xr:uid="{00000000-0005-0000-0000-000067290000}"/>
    <cellStyle name="Normal 2 2 2 2 23 3 2" xfId="10592" xr:uid="{00000000-0005-0000-0000-000068290000}"/>
    <cellStyle name="Normal 2 2 2 2 23 4" xfId="10593" xr:uid="{00000000-0005-0000-0000-000069290000}"/>
    <cellStyle name="Normal 2 2 2 2 24" xfId="10594" xr:uid="{00000000-0005-0000-0000-00006A290000}"/>
    <cellStyle name="Normal 2 2 2 2 24 2" xfId="10595" xr:uid="{00000000-0005-0000-0000-00006B290000}"/>
    <cellStyle name="Normal 2 2 2 2 24 2 2" xfId="10596" xr:uid="{00000000-0005-0000-0000-00006C290000}"/>
    <cellStyle name="Normal 2 2 2 2 24 2 3" xfId="10597" xr:uid="{00000000-0005-0000-0000-00006D290000}"/>
    <cellStyle name="Normal 2 2 2 2 24 3" xfId="10598" xr:uid="{00000000-0005-0000-0000-00006E290000}"/>
    <cellStyle name="Normal 2 2 2 2 24 3 2" xfId="10599" xr:uid="{00000000-0005-0000-0000-00006F290000}"/>
    <cellStyle name="Normal 2 2 2 2 24 4" xfId="10600" xr:uid="{00000000-0005-0000-0000-000070290000}"/>
    <cellStyle name="Normal 2 2 2 2 25" xfId="10601" xr:uid="{00000000-0005-0000-0000-000071290000}"/>
    <cellStyle name="Normal 2 2 2 2 25 2" xfId="10602" xr:uid="{00000000-0005-0000-0000-000072290000}"/>
    <cellStyle name="Normal 2 2 2 2 25 2 2" xfId="10603" xr:uid="{00000000-0005-0000-0000-000073290000}"/>
    <cellStyle name="Normal 2 2 2 2 25 2 3" xfId="10604" xr:uid="{00000000-0005-0000-0000-000074290000}"/>
    <cellStyle name="Normal 2 2 2 2 25 3" xfId="10605" xr:uid="{00000000-0005-0000-0000-000075290000}"/>
    <cellStyle name="Normal 2 2 2 2 25 3 2" xfId="10606" xr:uid="{00000000-0005-0000-0000-000076290000}"/>
    <cellStyle name="Normal 2 2 2 2 25 4" xfId="10607" xr:uid="{00000000-0005-0000-0000-000077290000}"/>
    <cellStyle name="Normal 2 2 2 2 26" xfId="10608" xr:uid="{00000000-0005-0000-0000-000078290000}"/>
    <cellStyle name="Normal 2 2 2 2 26 2" xfId="10609" xr:uid="{00000000-0005-0000-0000-000079290000}"/>
    <cellStyle name="Normal 2 2 2 2 26 2 2" xfId="10610" xr:uid="{00000000-0005-0000-0000-00007A290000}"/>
    <cellStyle name="Normal 2 2 2 2 26 2 3" xfId="10611" xr:uid="{00000000-0005-0000-0000-00007B290000}"/>
    <cellStyle name="Normal 2 2 2 2 26 3" xfId="10612" xr:uid="{00000000-0005-0000-0000-00007C290000}"/>
    <cellStyle name="Normal 2 2 2 2 26 3 2" xfId="10613" xr:uid="{00000000-0005-0000-0000-00007D290000}"/>
    <cellStyle name="Normal 2 2 2 2 26 4" xfId="10614" xr:uid="{00000000-0005-0000-0000-00007E290000}"/>
    <cellStyle name="Normal 2 2 2 2 27" xfId="10615" xr:uid="{00000000-0005-0000-0000-00007F290000}"/>
    <cellStyle name="Normal 2 2 2 2 27 2" xfId="10616" xr:uid="{00000000-0005-0000-0000-000080290000}"/>
    <cellStyle name="Normal 2 2 2 2 27 2 2" xfId="10617" xr:uid="{00000000-0005-0000-0000-000081290000}"/>
    <cellStyle name="Normal 2 2 2 2 27 2 3" xfId="10618" xr:uid="{00000000-0005-0000-0000-000082290000}"/>
    <cellStyle name="Normal 2 2 2 2 27 3" xfId="10619" xr:uid="{00000000-0005-0000-0000-000083290000}"/>
    <cellStyle name="Normal 2 2 2 2 27 3 2" xfId="10620" xr:uid="{00000000-0005-0000-0000-000084290000}"/>
    <cellStyle name="Normal 2 2 2 2 27 4" xfId="10621" xr:uid="{00000000-0005-0000-0000-000085290000}"/>
    <cellStyle name="Normal 2 2 2 2 28" xfId="10622" xr:uid="{00000000-0005-0000-0000-000086290000}"/>
    <cellStyle name="Normal 2 2 2 2 28 2" xfId="10623" xr:uid="{00000000-0005-0000-0000-000087290000}"/>
    <cellStyle name="Normal 2 2 2 2 28 2 2" xfId="10624" xr:uid="{00000000-0005-0000-0000-000088290000}"/>
    <cellStyle name="Normal 2 2 2 2 28 2 3" xfId="10625" xr:uid="{00000000-0005-0000-0000-000089290000}"/>
    <cellStyle name="Normal 2 2 2 2 28 3" xfId="10626" xr:uid="{00000000-0005-0000-0000-00008A290000}"/>
    <cellStyle name="Normal 2 2 2 2 28 3 2" xfId="10627" xr:uid="{00000000-0005-0000-0000-00008B290000}"/>
    <cellStyle name="Normal 2 2 2 2 28 4" xfId="10628" xr:uid="{00000000-0005-0000-0000-00008C290000}"/>
    <cellStyle name="Normal 2 2 2 2 29" xfId="10629" xr:uid="{00000000-0005-0000-0000-00008D290000}"/>
    <cellStyle name="Normal 2 2 2 2 29 2" xfId="10630" xr:uid="{00000000-0005-0000-0000-00008E290000}"/>
    <cellStyle name="Normal 2 2 2 2 29 2 2" xfId="10631" xr:uid="{00000000-0005-0000-0000-00008F290000}"/>
    <cellStyle name="Normal 2 2 2 2 29 2 3" xfId="10632" xr:uid="{00000000-0005-0000-0000-000090290000}"/>
    <cellStyle name="Normal 2 2 2 2 29 3" xfId="10633" xr:uid="{00000000-0005-0000-0000-000091290000}"/>
    <cellStyle name="Normal 2 2 2 2 29 3 2" xfId="10634" xr:uid="{00000000-0005-0000-0000-000092290000}"/>
    <cellStyle name="Normal 2 2 2 2 29 4" xfId="10635" xr:uid="{00000000-0005-0000-0000-000093290000}"/>
    <cellStyle name="Normal 2 2 2 2 3" xfId="10636" xr:uid="{00000000-0005-0000-0000-000094290000}"/>
    <cellStyle name="Normal 2 2 2 2 3 10" xfId="10637" xr:uid="{00000000-0005-0000-0000-000095290000}"/>
    <cellStyle name="Normal 2 2 2 2 3 10 2" xfId="10638" xr:uid="{00000000-0005-0000-0000-000096290000}"/>
    <cellStyle name="Normal 2 2 2 2 3 11" xfId="10639" xr:uid="{00000000-0005-0000-0000-000097290000}"/>
    <cellStyle name="Normal 2 2 2 2 3 11 2" xfId="10640" xr:uid="{00000000-0005-0000-0000-000098290000}"/>
    <cellStyle name="Normal 2 2 2 2 3 12" xfId="10641" xr:uid="{00000000-0005-0000-0000-000099290000}"/>
    <cellStyle name="Normal 2 2 2 2 3 12 2" xfId="10642" xr:uid="{00000000-0005-0000-0000-00009A290000}"/>
    <cellStyle name="Normal 2 2 2 2 3 12 3" xfId="10643" xr:uid="{00000000-0005-0000-0000-00009B290000}"/>
    <cellStyle name="Normal 2 2 2 2 3 13" xfId="10644" xr:uid="{00000000-0005-0000-0000-00009C290000}"/>
    <cellStyle name="Normal 2 2 2 2 3 13 2" xfId="10645" xr:uid="{00000000-0005-0000-0000-00009D290000}"/>
    <cellStyle name="Normal 2 2 2 2 3 14" xfId="10646" xr:uid="{00000000-0005-0000-0000-00009E290000}"/>
    <cellStyle name="Normal 2 2 2 2 3 2" xfId="10647" xr:uid="{00000000-0005-0000-0000-00009F290000}"/>
    <cellStyle name="Normal 2 2 2 2 3 2 10" xfId="10648" xr:uid="{00000000-0005-0000-0000-0000A0290000}"/>
    <cellStyle name="Normal 2 2 2 2 3 2 10 2" xfId="10649" xr:uid="{00000000-0005-0000-0000-0000A1290000}"/>
    <cellStyle name="Normal 2 2 2 2 3 2 10 2 2" xfId="10650" xr:uid="{00000000-0005-0000-0000-0000A2290000}"/>
    <cellStyle name="Normal 2 2 2 2 3 2 10 2 3" xfId="10651" xr:uid="{00000000-0005-0000-0000-0000A3290000}"/>
    <cellStyle name="Normal 2 2 2 2 3 2 10 3" xfId="10652" xr:uid="{00000000-0005-0000-0000-0000A4290000}"/>
    <cellStyle name="Normal 2 2 2 2 3 2 10 3 2" xfId="10653" xr:uid="{00000000-0005-0000-0000-0000A5290000}"/>
    <cellStyle name="Normal 2 2 2 2 3 2 10 4" xfId="10654" xr:uid="{00000000-0005-0000-0000-0000A6290000}"/>
    <cellStyle name="Normal 2 2 2 2 3 2 11" xfId="10655" xr:uid="{00000000-0005-0000-0000-0000A7290000}"/>
    <cellStyle name="Normal 2 2 2 2 3 2 2" xfId="10656" xr:uid="{00000000-0005-0000-0000-0000A8290000}"/>
    <cellStyle name="Normal 2 2 2 2 3 2 2 2" xfId="10657" xr:uid="{00000000-0005-0000-0000-0000A9290000}"/>
    <cellStyle name="Normal 2 2 2 2 3 2 2 2 2" xfId="10658" xr:uid="{00000000-0005-0000-0000-0000AA290000}"/>
    <cellStyle name="Normal 2 2 2 2 3 2 2 2 3" xfId="10659" xr:uid="{00000000-0005-0000-0000-0000AB290000}"/>
    <cellStyle name="Normal 2 2 2 2 3 2 2 3" xfId="10660" xr:uid="{00000000-0005-0000-0000-0000AC290000}"/>
    <cellStyle name="Normal 2 2 2 2 3 2 2 3 2" xfId="10661" xr:uid="{00000000-0005-0000-0000-0000AD290000}"/>
    <cellStyle name="Normal 2 2 2 2 3 2 2 4" xfId="10662" xr:uid="{00000000-0005-0000-0000-0000AE290000}"/>
    <cellStyle name="Normal 2 2 2 2 3 2 3" xfId="10663" xr:uid="{00000000-0005-0000-0000-0000AF290000}"/>
    <cellStyle name="Normal 2 2 2 2 3 2 3 2" xfId="10664" xr:uid="{00000000-0005-0000-0000-0000B0290000}"/>
    <cellStyle name="Normal 2 2 2 2 3 2 3 2 2" xfId="10665" xr:uid="{00000000-0005-0000-0000-0000B1290000}"/>
    <cellStyle name="Normal 2 2 2 2 3 2 3 2 3" xfId="10666" xr:uid="{00000000-0005-0000-0000-0000B2290000}"/>
    <cellStyle name="Normal 2 2 2 2 3 2 3 3" xfId="10667" xr:uid="{00000000-0005-0000-0000-0000B3290000}"/>
    <cellStyle name="Normal 2 2 2 2 3 2 3 3 2" xfId="10668" xr:uid="{00000000-0005-0000-0000-0000B4290000}"/>
    <cellStyle name="Normal 2 2 2 2 3 2 3 4" xfId="10669" xr:uid="{00000000-0005-0000-0000-0000B5290000}"/>
    <cellStyle name="Normal 2 2 2 2 3 2 4" xfId="10670" xr:uid="{00000000-0005-0000-0000-0000B6290000}"/>
    <cellStyle name="Normal 2 2 2 2 3 2 4 2" xfId="10671" xr:uid="{00000000-0005-0000-0000-0000B7290000}"/>
    <cellStyle name="Normal 2 2 2 2 3 2 4 2 2" xfId="10672" xr:uid="{00000000-0005-0000-0000-0000B8290000}"/>
    <cellStyle name="Normal 2 2 2 2 3 2 4 2 3" xfId="10673" xr:uid="{00000000-0005-0000-0000-0000B9290000}"/>
    <cellStyle name="Normal 2 2 2 2 3 2 4 3" xfId="10674" xr:uid="{00000000-0005-0000-0000-0000BA290000}"/>
    <cellStyle name="Normal 2 2 2 2 3 2 4 3 2" xfId="10675" xr:uid="{00000000-0005-0000-0000-0000BB290000}"/>
    <cellStyle name="Normal 2 2 2 2 3 2 4 4" xfId="10676" xr:uid="{00000000-0005-0000-0000-0000BC290000}"/>
    <cellStyle name="Normal 2 2 2 2 3 2 5" xfId="10677" xr:uid="{00000000-0005-0000-0000-0000BD290000}"/>
    <cellStyle name="Normal 2 2 2 2 3 2 5 2" xfId="10678" xr:uid="{00000000-0005-0000-0000-0000BE290000}"/>
    <cellStyle name="Normal 2 2 2 2 3 2 5 2 2" xfId="10679" xr:uid="{00000000-0005-0000-0000-0000BF290000}"/>
    <cellStyle name="Normal 2 2 2 2 3 2 5 2 3" xfId="10680" xr:uid="{00000000-0005-0000-0000-0000C0290000}"/>
    <cellStyle name="Normal 2 2 2 2 3 2 5 3" xfId="10681" xr:uid="{00000000-0005-0000-0000-0000C1290000}"/>
    <cellStyle name="Normal 2 2 2 2 3 2 5 3 2" xfId="10682" xr:uid="{00000000-0005-0000-0000-0000C2290000}"/>
    <cellStyle name="Normal 2 2 2 2 3 2 5 4" xfId="10683" xr:uid="{00000000-0005-0000-0000-0000C3290000}"/>
    <cellStyle name="Normal 2 2 2 2 3 2 6" xfId="10684" xr:uid="{00000000-0005-0000-0000-0000C4290000}"/>
    <cellStyle name="Normal 2 2 2 2 3 2 6 2" xfId="10685" xr:uid="{00000000-0005-0000-0000-0000C5290000}"/>
    <cellStyle name="Normal 2 2 2 2 3 2 6 2 2" xfId="10686" xr:uid="{00000000-0005-0000-0000-0000C6290000}"/>
    <cellStyle name="Normal 2 2 2 2 3 2 6 2 3" xfId="10687" xr:uid="{00000000-0005-0000-0000-0000C7290000}"/>
    <cellStyle name="Normal 2 2 2 2 3 2 6 3" xfId="10688" xr:uid="{00000000-0005-0000-0000-0000C8290000}"/>
    <cellStyle name="Normal 2 2 2 2 3 2 6 3 2" xfId="10689" xr:uid="{00000000-0005-0000-0000-0000C9290000}"/>
    <cellStyle name="Normal 2 2 2 2 3 2 6 4" xfId="10690" xr:uid="{00000000-0005-0000-0000-0000CA290000}"/>
    <cellStyle name="Normal 2 2 2 2 3 2 7" xfId="10691" xr:uid="{00000000-0005-0000-0000-0000CB290000}"/>
    <cellStyle name="Normal 2 2 2 2 3 2 7 2" xfId="10692" xr:uid="{00000000-0005-0000-0000-0000CC290000}"/>
    <cellStyle name="Normal 2 2 2 2 3 2 7 2 2" xfId="10693" xr:uid="{00000000-0005-0000-0000-0000CD290000}"/>
    <cellStyle name="Normal 2 2 2 2 3 2 7 2 3" xfId="10694" xr:uid="{00000000-0005-0000-0000-0000CE290000}"/>
    <cellStyle name="Normal 2 2 2 2 3 2 7 3" xfId="10695" xr:uid="{00000000-0005-0000-0000-0000CF290000}"/>
    <cellStyle name="Normal 2 2 2 2 3 2 7 3 2" xfId="10696" xr:uid="{00000000-0005-0000-0000-0000D0290000}"/>
    <cellStyle name="Normal 2 2 2 2 3 2 7 4" xfId="10697" xr:uid="{00000000-0005-0000-0000-0000D1290000}"/>
    <cellStyle name="Normal 2 2 2 2 3 2 8" xfId="10698" xr:uid="{00000000-0005-0000-0000-0000D2290000}"/>
    <cellStyle name="Normal 2 2 2 2 3 2 8 2" xfId="10699" xr:uid="{00000000-0005-0000-0000-0000D3290000}"/>
    <cellStyle name="Normal 2 2 2 2 3 2 8 2 2" xfId="10700" xr:uid="{00000000-0005-0000-0000-0000D4290000}"/>
    <cellStyle name="Normal 2 2 2 2 3 2 8 2 3" xfId="10701" xr:uid="{00000000-0005-0000-0000-0000D5290000}"/>
    <cellStyle name="Normal 2 2 2 2 3 2 8 3" xfId="10702" xr:uid="{00000000-0005-0000-0000-0000D6290000}"/>
    <cellStyle name="Normal 2 2 2 2 3 2 8 3 2" xfId="10703" xr:uid="{00000000-0005-0000-0000-0000D7290000}"/>
    <cellStyle name="Normal 2 2 2 2 3 2 8 4" xfId="10704" xr:uid="{00000000-0005-0000-0000-0000D8290000}"/>
    <cellStyle name="Normal 2 2 2 2 3 2 9" xfId="10705" xr:uid="{00000000-0005-0000-0000-0000D9290000}"/>
    <cellStyle name="Normal 2 2 2 2 3 2 9 2" xfId="10706" xr:uid="{00000000-0005-0000-0000-0000DA290000}"/>
    <cellStyle name="Normal 2 2 2 2 3 2 9 2 2" xfId="10707" xr:uid="{00000000-0005-0000-0000-0000DB290000}"/>
    <cellStyle name="Normal 2 2 2 2 3 2 9 2 3" xfId="10708" xr:uid="{00000000-0005-0000-0000-0000DC290000}"/>
    <cellStyle name="Normal 2 2 2 2 3 2 9 3" xfId="10709" xr:uid="{00000000-0005-0000-0000-0000DD290000}"/>
    <cellStyle name="Normal 2 2 2 2 3 2 9 3 2" xfId="10710" xr:uid="{00000000-0005-0000-0000-0000DE290000}"/>
    <cellStyle name="Normal 2 2 2 2 3 2 9 4" xfId="10711" xr:uid="{00000000-0005-0000-0000-0000DF290000}"/>
    <cellStyle name="Normal 2 2 2 2 3 3" xfId="10712" xr:uid="{00000000-0005-0000-0000-0000E0290000}"/>
    <cellStyle name="Normal 2 2 2 2 3 3 2" xfId="10713" xr:uid="{00000000-0005-0000-0000-0000E1290000}"/>
    <cellStyle name="Normal 2 2 2 2 3 3 2 2" xfId="10714" xr:uid="{00000000-0005-0000-0000-0000E2290000}"/>
    <cellStyle name="Normal 2 2 2 2 3 3 2 3" xfId="10715" xr:uid="{00000000-0005-0000-0000-0000E3290000}"/>
    <cellStyle name="Normal 2 2 2 2 3 3 3" xfId="10716" xr:uid="{00000000-0005-0000-0000-0000E4290000}"/>
    <cellStyle name="Normal 2 2 2 2 3 3 3 2" xfId="10717" xr:uid="{00000000-0005-0000-0000-0000E5290000}"/>
    <cellStyle name="Normal 2 2 2 2 3 3 4" xfId="10718" xr:uid="{00000000-0005-0000-0000-0000E6290000}"/>
    <cellStyle name="Normal 2 2 2 2 3 4" xfId="10719" xr:uid="{00000000-0005-0000-0000-0000E7290000}"/>
    <cellStyle name="Normal 2 2 2 2 3 4 2" xfId="10720" xr:uid="{00000000-0005-0000-0000-0000E8290000}"/>
    <cellStyle name="Normal 2 2 2 2 3 5" xfId="10721" xr:uid="{00000000-0005-0000-0000-0000E9290000}"/>
    <cellStyle name="Normal 2 2 2 2 3 5 2" xfId="10722" xr:uid="{00000000-0005-0000-0000-0000EA290000}"/>
    <cellStyle name="Normal 2 2 2 2 3 6" xfId="10723" xr:uid="{00000000-0005-0000-0000-0000EB290000}"/>
    <cellStyle name="Normal 2 2 2 2 3 6 2" xfId="10724" xr:uid="{00000000-0005-0000-0000-0000EC290000}"/>
    <cellStyle name="Normal 2 2 2 2 3 7" xfId="10725" xr:uid="{00000000-0005-0000-0000-0000ED290000}"/>
    <cellStyle name="Normal 2 2 2 2 3 7 2" xfId="10726" xr:uid="{00000000-0005-0000-0000-0000EE290000}"/>
    <cellStyle name="Normal 2 2 2 2 3 8" xfId="10727" xr:uid="{00000000-0005-0000-0000-0000EF290000}"/>
    <cellStyle name="Normal 2 2 2 2 3 8 2" xfId="10728" xr:uid="{00000000-0005-0000-0000-0000F0290000}"/>
    <cellStyle name="Normal 2 2 2 2 3 9" xfId="10729" xr:uid="{00000000-0005-0000-0000-0000F1290000}"/>
    <cellStyle name="Normal 2 2 2 2 3 9 2" xfId="10730" xr:uid="{00000000-0005-0000-0000-0000F2290000}"/>
    <cellStyle name="Normal 2 2 2 2 30" xfId="10731" xr:uid="{00000000-0005-0000-0000-0000F3290000}"/>
    <cellStyle name="Normal 2 2 2 2 30 10" xfId="10732" xr:uid="{00000000-0005-0000-0000-0000F4290000}"/>
    <cellStyle name="Normal 2 2 2 2 30 10 2" xfId="10733" xr:uid="{00000000-0005-0000-0000-0000F5290000}"/>
    <cellStyle name="Normal 2 2 2 2 30 11" xfId="10734" xr:uid="{00000000-0005-0000-0000-0000F6290000}"/>
    <cellStyle name="Normal 2 2 2 2 30 11 2" xfId="10735" xr:uid="{00000000-0005-0000-0000-0000F7290000}"/>
    <cellStyle name="Normal 2 2 2 2 30 11 3" xfId="10736" xr:uid="{00000000-0005-0000-0000-0000F8290000}"/>
    <cellStyle name="Normal 2 2 2 2 30 12" xfId="10737" xr:uid="{00000000-0005-0000-0000-0000F9290000}"/>
    <cellStyle name="Normal 2 2 2 2 30 12 2" xfId="10738" xr:uid="{00000000-0005-0000-0000-0000FA290000}"/>
    <cellStyle name="Normal 2 2 2 2 30 13" xfId="10739" xr:uid="{00000000-0005-0000-0000-0000FB290000}"/>
    <cellStyle name="Normal 2 2 2 2 30 2" xfId="10740" xr:uid="{00000000-0005-0000-0000-0000FC290000}"/>
    <cellStyle name="Normal 2 2 2 2 30 2 2" xfId="10741" xr:uid="{00000000-0005-0000-0000-0000FD290000}"/>
    <cellStyle name="Normal 2 2 2 2 30 3" xfId="10742" xr:uid="{00000000-0005-0000-0000-0000FE290000}"/>
    <cellStyle name="Normal 2 2 2 2 30 3 2" xfId="10743" xr:uid="{00000000-0005-0000-0000-0000FF290000}"/>
    <cellStyle name="Normal 2 2 2 2 30 4" xfId="10744" xr:uid="{00000000-0005-0000-0000-0000002A0000}"/>
    <cellStyle name="Normal 2 2 2 2 30 4 2" xfId="10745" xr:uid="{00000000-0005-0000-0000-0000012A0000}"/>
    <cellStyle name="Normal 2 2 2 2 30 5" xfId="10746" xr:uid="{00000000-0005-0000-0000-0000022A0000}"/>
    <cellStyle name="Normal 2 2 2 2 30 5 2" xfId="10747" xr:uid="{00000000-0005-0000-0000-0000032A0000}"/>
    <cellStyle name="Normal 2 2 2 2 30 6" xfId="10748" xr:uid="{00000000-0005-0000-0000-0000042A0000}"/>
    <cellStyle name="Normal 2 2 2 2 30 6 2" xfId="10749" xr:uid="{00000000-0005-0000-0000-0000052A0000}"/>
    <cellStyle name="Normal 2 2 2 2 30 7" xfId="10750" xr:uid="{00000000-0005-0000-0000-0000062A0000}"/>
    <cellStyle name="Normal 2 2 2 2 30 7 2" xfId="10751" xr:uid="{00000000-0005-0000-0000-0000072A0000}"/>
    <cellStyle name="Normal 2 2 2 2 30 8" xfId="10752" xr:uid="{00000000-0005-0000-0000-0000082A0000}"/>
    <cellStyle name="Normal 2 2 2 2 30 8 2" xfId="10753" xr:uid="{00000000-0005-0000-0000-0000092A0000}"/>
    <cellStyle name="Normal 2 2 2 2 30 9" xfId="10754" xr:uid="{00000000-0005-0000-0000-00000A2A0000}"/>
    <cellStyle name="Normal 2 2 2 2 30 9 2" xfId="10755" xr:uid="{00000000-0005-0000-0000-00000B2A0000}"/>
    <cellStyle name="Normal 2 2 2 2 31" xfId="10756" xr:uid="{00000000-0005-0000-0000-00000C2A0000}"/>
    <cellStyle name="Normal 2 2 2 2 31 2" xfId="10757" xr:uid="{00000000-0005-0000-0000-00000D2A0000}"/>
    <cellStyle name="Normal 2 2 2 2 31 2 2" xfId="10758" xr:uid="{00000000-0005-0000-0000-00000E2A0000}"/>
    <cellStyle name="Normal 2 2 2 2 31 2 3" xfId="10759" xr:uid="{00000000-0005-0000-0000-00000F2A0000}"/>
    <cellStyle name="Normal 2 2 2 2 31 3" xfId="10760" xr:uid="{00000000-0005-0000-0000-0000102A0000}"/>
    <cellStyle name="Normal 2 2 2 2 31 3 2" xfId="10761" xr:uid="{00000000-0005-0000-0000-0000112A0000}"/>
    <cellStyle name="Normal 2 2 2 2 31 4" xfId="10762" xr:uid="{00000000-0005-0000-0000-0000122A0000}"/>
    <cellStyle name="Normal 2 2 2 2 32" xfId="10763" xr:uid="{00000000-0005-0000-0000-0000132A0000}"/>
    <cellStyle name="Normal 2 2 2 2 32 2" xfId="10764" xr:uid="{00000000-0005-0000-0000-0000142A0000}"/>
    <cellStyle name="Normal 2 2 2 2 32 2 2" xfId="10765" xr:uid="{00000000-0005-0000-0000-0000152A0000}"/>
    <cellStyle name="Normal 2 2 2 2 32 2 3" xfId="10766" xr:uid="{00000000-0005-0000-0000-0000162A0000}"/>
    <cellStyle name="Normal 2 2 2 2 32 3" xfId="10767" xr:uid="{00000000-0005-0000-0000-0000172A0000}"/>
    <cellStyle name="Normal 2 2 2 2 32 3 2" xfId="10768" xr:uid="{00000000-0005-0000-0000-0000182A0000}"/>
    <cellStyle name="Normal 2 2 2 2 32 4" xfId="10769" xr:uid="{00000000-0005-0000-0000-0000192A0000}"/>
    <cellStyle name="Normal 2 2 2 2 33" xfId="10770" xr:uid="{00000000-0005-0000-0000-00001A2A0000}"/>
    <cellStyle name="Normal 2 2 2 2 33 2" xfId="10771" xr:uid="{00000000-0005-0000-0000-00001B2A0000}"/>
    <cellStyle name="Normal 2 2 2 2 33 2 2" xfId="10772" xr:uid="{00000000-0005-0000-0000-00001C2A0000}"/>
    <cellStyle name="Normal 2 2 2 2 33 2 3" xfId="10773" xr:uid="{00000000-0005-0000-0000-00001D2A0000}"/>
    <cellStyle name="Normal 2 2 2 2 33 3" xfId="10774" xr:uid="{00000000-0005-0000-0000-00001E2A0000}"/>
    <cellStyle name="Normal 2 2 2 2 33 3 2" xfId="10775" xr:uid="{00000000-0005-0000-0000-00001F2A0000}"/>
    <cellStyle name="Normal 2 2 2 2 33 4" xfId="10776" xr:uid="{00000000-0005-0000-0000-0000202A0000}"/>
    <cellStyle name="Normal 2 2 2 2 34" xfId="10777" xr:uid="{00000000-0005-0000-0000-0000212A0000}"/>
    <cellStyle name="Normal 2 2 2 2 34 2" xfId="10778" xr:uid="{00000000-0005-0000-0000-0000222A0000}"/>
    <cellStyle name="Normal 2 2 2 2 34 2 2" xfId="10779" xr:uid="{00000000-0005-0000-0000-0000232A0000}"/>
    <cellStyle name="Normal 2 2 2 2 34 2 3" xfId="10780" xr:uid="{00000000-0005-0000-0000-0000242A0000}"/>
    <cellStyle name="Normal 2 2 2 2 34 3" xfId="10781" xr:uid="{00000000-0005-0000-0000-0000252A0000}"/>
    <cellStyle name="Normal 2 2 2 2 34 3 2" xfId="10782" xr:uid="{00000000-0005-0000-0000-0000262A0000}"/>
    <cellStyle name="Normal 2 2 2 2 34 4" xfId="10783" xr:uid="{00000000-0005-0000-0000-0000272A0000}"/>
    <cellStyle name="Normal 2 2 2 2 35" xfId="10784" xr:uid="{00000000-0005-0000-0000-0000282A0000}"/>
    <cellStyle name="Normal 2 2 2 2 35 2" xfId="10785" xr:uid="{00000000-0005-0000-0000-0000292A0000}"/>
    <cellStyle name="Normal 2 2 2 2 35 2 2" xfId="10786" xr:uid="{00000000-0005-0000-0000-00002A2A0000}"/>
    <cellStyle name="Normal 2 2 2 2 35 2 3" xfId="10787" xr:uid="{00000000-0005-0000-0000-00002B2A0000}"/>
    <cellStyle name="Normal 2 2 2 2 35 3" xfId="10788" xr:uid="{00000000-0005-0000-0000-00002C2A0000}"/>
    <cellStyle name="Normal 2 2 2 2 35 3 2" xfId="10789" xr:uid="{00000000-0005-0000-0000-00002D2A0000}"/>
    <cellStyle name="Normal 2 2 2 2 35 4" xfId="10790" xr:uid="{00000000-0005-0000-0000-00002E2A0000}"/>
    <cellStyle name="Normal 2 2 2 2 36" xfId="10791" xr:uid="{00000000-0005-0000-0000-00002F2A0000}"/>
    <cellStyle name="Normal 2 2 2 2 36 2" xfId="10792" xr:uid="{00000000-0005-0000-0000-0000302A0000}"/>
    <cellStyle name="Normal 2 2 2 2 36 2 2" xfId="10793" xr:uid="{00000000-0005-0000-0000-0000312A0000}"/>
    <cellStyle name="Normal 2 2 2 2 36 2 3" xfId="10794" xr:uid="{00000000-0005-0000-0000-0000322A0000}"/>
    <cellStyle name="Normal 2 2 2 2 36 3" xfId="10795" xr:uid="{00000000-0005-0000-0000-0000332A0000}"/>
    <cellStyle name="Normal 2 2 2 2 36 3 2" xfId="10796" xr:uid="{00000000-0005-0000-0000-0000342A0000}"/>
    <cellStyle name="Normal 2 2 2 2 36 4" xfId="10797" xr:uid="{00000000-0005-0000-0000-0000352A0000}"/>
    <cellStyle name="Normal 2 2 2 2 37" xfId="10798" xr:uid="{00000000-0005-0000-0000-0000362A0000}"/>
    <cellStyle name="Normal 2 2 2 2 37 2" xfId="10799" xr:uid="{00000000-0005-0000-0000-0000372A0000}"/>
    <cellStyle name="Normal 2 2 2 2 37 2 2" xfId="10800" xr:uid="{00000000-0005-0000-0000-0000382A0000}"/>
    <cellStyle name="Normal 2 2 2 2 37 2 3" xfId="10801" xr:uid="{00000000-0005-0000-0000-0000392A0000}"/>
    <cellStyle name="Normal 2 2 2 2 37 3" xfId="10802" xr:uid="{00000000-0005-0000-0000-00003A2A0000}"/>
    <cellStyle name="Normal 2 2 2 2 37 3 2" xfId="10803" xr:uid="{00000000-0005-0000-0000-00003B2A0000}"/>
    <cellStyle name="Normal 2 2 2 2 37 4" xfId="10804" xr:uid="{00000000-0005-0000-0000-00003C2A0000}"/>
    <cellStyle name="Normal 2 2 2 2 38" xfId="10805" xr:uid="{00000000-0005-0000-0000-00003D2A0000}"/>
    <cellStyle name="Normal 2 2 2 2 38 2" xfId="10806" xr:uid="{00000000-0005-0000-0000-00003E2A0000}"/>
    <cellStyle name="Normal 2 2 2 2 38 2 2" xfId="10807" xr:uid="{00000000-0005-0000-0000-00003F2A0000}"/>
    <cellStyle name="Normal 2 2 2 2 38 2 3" xfId="10808" xr:uid="{00000000-0005-0000-0000-0000402A0000}"/>
    <cellStyle name="Normal 2 2 2 2 38 3" xfId="10809" xr:uid="{00000000-0005-0000-0000-0000412A0000}"/>
    <cellStyle name="Normal 2 2 2 2 38 3 2" xfId="10810" xr:uid="{00000000-0005-0000-0000-0000422A0000}"/>
    <cellStyle name="Normal 2 2 2 2 38 4" xfId="10811" xr:uid="{00000000-0005-0000-0000-0000432A0000}"/>
    <cellStyle name="Normal 2 2 2 2 39" xfId="10812" xr:uid="{00000000-0005-0000-0000-0000442A0000}"/>
    <cellStyle name="Normal 2 2 2 2 39 10" xfId="10813" xr:uid="{00000000-0005-0000-0000-0000452A0000}"/>
    <cellStyle name="Normal 2 2 2 2 39 10 2" xfId="10814" xr:uid="{00000000-0005-0000-0000-0000462A0000}"/>
    <cellStyle name="Normal 2 2 2 2 39 11" xfId="10815" xr:uid="{00000000-0005-0000-0000-0000472A0000}"/>
    <cellStyle name="Normal 2 2 2 2 39 11 2" xfId="10816" xr:uid="{00000000-0005-0000-0000-0000482A0000}"/>
    <cellStyle name="Normal 2 2 2 2 39 12" xfId="10817" xr:uid="{00000000-0005-0000-0000-0000492A0000}"/>
    <cellStyle name="Normal 2 2 2 2 39 12 2" xfId="10818" xr:uid="{00000000-0005-0000-0000-00004A2A0000}"/>
    <cellStyle name="Normal 2 2 2 2 39 13" xfId="10819" xr:uid="{00000000-0005-0000-0000-00004B2A0000}"/>
    <cellStyle name="Normal 2 2 2 2 39 13 2" xfId="10820" xr:uid="{00000000-0005-0000-0000-00004C2A0000}"/>
    <cellStyle name="Normal 2 2 2 2 39 14" xfId="10821" xr:uid="{00000000-0005-0000-0000-00004D2A0000}"/>
    <cellStyle name="Normal 2 2 2 2 39 14 2" xfId="10822" xr:uid="{00000000-0005-0000-0000-00004E2A0000}"/>
    <cellStyle name="Normal 2 2 2 2 39 15" xfId="10823" xr:uid="{00000000-0005-0000-0000-00004F2A0000}"/>
    <cellStyle name="Normal 2 2 2 2 39 15 2" xfId="10824" xr:uid="{00000000-0005-0000-0000-0000502A0000}"/>
    <cellStyle name="Normal 2 2 2 2 39 16" xfId="10825" xr:uid="{00000000-0005-0000-0000-0000512A0000}"/>
    <cellStyle name="Normal 2 2 2 2 39 16 2" xfId="10826" xr:uid="{00000000-0005-0000-0000-0000522A0000}"/>
    <cellStyle name="Normal 2 2 2 2 39 17" xfId="10827" xr:uid="{00000000-0005-0000-0000-0000532A0000}"/>
    <cellStyle name="Normal 2 2 2 2 39 17 2" xfId="10828" xr:uid="{00000000-0005-0000-0000-0000542A0000}"/>
    <cellStyle name="Normal 2 2 2 2 39 18" xfId="10829" xr:uid="{00000000-0005-0000-0000-0000552A0000}"/>
    <cellStyle name="Normal 2 2 2 2 39 18 2" xfId="10830" xr:uid="{00000000-0005-0000-0000-0000562A0000}"/>
    <cellStyle name="Normal 2 2 2 2 39 18 3" xfId="10831" xr:uid="{00000000-0005-0000-0000-0000572A0000}"/>
    <cellStyle name="Normal 2 2 2 2 39 19" xfId="10832" xr:uid="{00000000-0005-0000-0000-0000582A0000}"/>
    <cellStyle name="Normal 2 2 2 2 39 19 2" xfId="10833" xr:uid="{00000000-0005-0000-0000-0000592A0000}"/>
    <cellStyle name="Normal 2 2 2 2 39 2" xfId="10834" xr:uid="{00000000-0005-0000-0000-00005A2A0000}"/>
    <cellStyle name="Normal 2 2 2 2 39 2 10" xfId="10835" xr:uid="{00000000-0005-0000-0000-00005B2A0000}"/>
    <cellStyle name="Normal 2 2 2 2 39 2 10 2" xfId="10836" xr:uid="{00000000-0005-0000-0000-00005C2A0000}"/>
    <cellStyle name="Normal 2 2 2 2 39 2 10 2 2" xfId="10837" xr:uid="{00000000-0005-0000-0000-00005D2A0000}"/>
    <cellStyle name="Normal 2 2 2 2 39 2 10 2 3" xfId="10838" xr:uid="{00000000-0005-0000-0000-00005E2A0000}"/>
    <cellStyle name="Normal 2 2 2 2 39 2 10 3" xfId="10839" xr:uid="{00000000-0005-0000-0000-00005F2A0000}"/>
    <cellStyle name="Normal 2 2 2 2 39 2 10 3 2" xfId="10840" xr:uid="{00000000-0005-0000-0000-0000602A0000}"/>
    <cellStyle name="Normal 2 2 2 2 39 2 10 4" xfId="10841" xr:uid="{00000000-0005-0000-0000-0000612A0000}"/>
    <cellStyle name="Normal 2 2 2 2 39 2 11" xfId="10842" xr:uid="{00000000-0005-0000-0000-0000622A0000}"/>
    <cellStyle name="Normal 2 2 2 2 39 2 11 2" xfId="10843" xr:uid="{00000000-0005-0000-0000-0000632A0000}"/>
    <cellStyle name="Normal 2 2 2 2 39 2 11 2 2" xfId="10844" xr:uid="{00000000-0005-0000-0000-0000642A0000}"/>
    <cellStyle name="Normal 2 2 2 2 39 2 11 2 3" xfId="10845" xr:uid="{00000000-0005-0000-0000-0000652A0000}"/>
    <cellStyle name="Normal 2 2 2 2 39 2 11 3" xfId="10846" xr:uid="{00000000-0005-0000-0000-0000662A0000}"/>
    <cellStyle name="Normal 2 2 2 2 39 2 11 3 2" xfId="10847" xr:uid="{00000000-0005-0000-0000-0000672A0000}"/>
    <cellStyle name="Normal 2 2 2 2 39 2 11 4" xfId="10848" xr:uid="{00000000-0005-0000-0000-0000682A0000}"/>
    <cellStyle name="Normal 2 2 2 2 39 2 12" xfId="10849" xr:uid="{00000000-0005-0000-0000-0000692A0000}"/>
    <cellStyle name="Normal 2 2 2 2 39 2 12 2" xfId="10850" xr:uid="{00000000-0005-0000-0000-00006A2A0000}"/>
    <cellStyle name="Normal 2 2 2 2 39 2 12 2 2" xfId="10851" xr:uid="{00000000-0005-0000-0000-00006B2A0000}"/>
    <cellStyle name="Normal 2 2 2 2 39 2 12 2 3" xfId="10852" xr:uid="{00000000-0005-0000-0000-00006C2A0000}"/>
    <cellStyle name="Normal 2 2 2 2 39 2 12 3" xfId="10853" xr:uid="{00000000-0005-0000-0000-00006D2A0000}"/>
    <cellStyle name="Normal 2 2 2 2 39 2 12 3 2" xfId="10854" xr:uid="{00000000-0005-0000-0000-00006E2A0000}"/>
    <cellStyle name="Normal 2 2 2 2 39 2 12 4" xfId="10855" xr:uid="{00000000-0005-0000-0000-00006F2A0000}"/>
    <cellStyle name="Normal 2 2 2 2 39 2 13" xfId="10856" xr:uid="{00000000-0005-0000-0000-0000702A0000}"/>
    <cellStyle name="Normal 2 2 2 2 39 2 13 2" xfId="10857" xr:uid="{00000000-0005-0000-0000-0000712A0000}"/>
    <cellStyle name="Normal 2 2 2 2 39 2 13 2 2" xfId="10858" xr:uid="{00000000-0005-0000-0000-0000722A0000}"/>
    <cellStyle name="Normal 2 2 2 2 39 2 13 2 3" xfId="10859" xr:uid="{00000000-0005-0000-0000-0000732A0000}"/>
    <cellStyle name="Normal 2 2 2 2 39 2 13 3" xfId="10860" xr:uid="{00000000-0005-0000-0000-0000742A0000}"/>
    <cellStyle name="Normal 2 2 2 2 39 2 13 3 2" xfId="10861" xr:uid="{00000000-0005-0000-0000-0000752A0000}"/>
    <cellStyle name="Normal 2 2 2 2 39 2 13 4" xfId="10862" xr:uid="{00000000-0005-0000-0000-0000762A0000}"/>
    <cellStyle name="Normal 2 2 2 2 39 2 14" xfId="10863" xr:uid="{00000000-0005-0000-0000-0000772A0000}"/>
    <cellStyle name="Normal 2 2 2 2 39 2 14 2" xfId="10864" xr:uid="{00000000-0005-0000-0000-0000782A0000}"/>
    <cellStyle name="Normal 2 2 2 2 39 2 14 2 2" xfId="10865" xr:uid="{00000000-0005-0000-0000-0000792A0000}"/>
    <cellStyle name="Normal 2 2 2 2 39 2 14 2 3" xfId="10866" xr:uid="{00000000-0005-0000-0000-00007A2A0000}"/>
    <cellStyle name="Normal 2 2 2 2 39 2 14 3" xfId="10867" xr:uid="{00000000-0005-0000-0000-00007B2A0000}"/>
    <cellStyle name="Normal 2 2 2 2 39 2 14 3 2" xfId="10868" xr:uid="{00000000-0005-0000-0000-00007C2A0000}"/>
    <cellStyle name="Normal 2 2 2 2 39 2 14 4" xfId="10869" xr:uid="{00000000-0005-0000-0000-00007D2A0000}"/>
    <cellStyle name="Normal 2 2 2 2 39 2 15" xfId="10870" xr:uid="{00000000-0005-0000-0000-00007E2A0000}"/>
    <cellStyle name="Normal 2 2 2 2 39 2 15 2" xfId="10871" xr:uid="{00000000-0005-0000-0000-00007F2A0000}"/>
    <cellStyle name="Normal 2 2 2 2 39 2 15 2 2" xfId="10872" xr:uid="{00000000-0005-0000-0000-0000802A0000}"/>
    <cellStyle name="Normal 2 2 2 2 39 2 15 2 3" xfId="10873" xr:uid="{00000000-0005-0000-0000-0000812A0000}"/>
    <cellStyle name="Normal 2 2 2 2 39 2 15 3" xfId="10874" xr:uid="{00000000-0005-0000-0000-0000822A0000}"/>
    <cellStyle name="Normal 2 2 2 2 39 2 15 3 2" xfId="10875" xr:uid="{00000000-0005-0000-0000-0000832A0000}"/>
    <cellStyle name="Normal 2 2 2 2 39 2 15 4" xfId="10876" xr:uid="{00000000-0005-0000-0000-0000842A0000}"/>
    <cellStyle name="Normal 2 2 2 2 39 2 16" xfId="10877" xr:uid="{00000000-0005-0000-0000-0000852A0000}"/>
    <cellStyle name="Normal 2 2 2 2 39 2 16 2" xfId="10878" xr:uid="{00000000-0005-0000-0000-0000862A0000}"/>
    <cellStyle name="Normal 2 2 2 2 39 2 16 2 2" xfId="10879" xr:uid="{00000000-0005-0000-0000-0000872A0000}"/>
    <cellStyle name="Normal 2 2 2 2 39 2 16 2 3" xfId="10880" xr:uid="{00000000-0005-0000-0000-0000882A0000}"/>
    <cellStyle name="Normal 2 2 2 2 39 2 16 3" xfId="10881" xr:uid="{00000000-0005-0000-0000-0000892A0000}"/>
    <cellStyle name="Normal 2 2 2 2 39 2 16 3 2" xfId="10882" xr:uid="{00000000-0005-0000-0000-00008A2A0000}"/>
    <cellStyle name="Normal 2 2 2 2 39 2 16 4" xfId="10883" xr:uid="{00000000-0005-0000-0000-00008B2A0000}"/>
    <cellStyle name="Normal 2 2 2 2 39 2 17" xfId="10884" xr:uid="{00000000-0005-0000-0000-00008C2A0000}"/>
    <cellStyle name="Normal 2 2 2 2 39 2 17 2" xfId="10885" xr:uid="{00000000-0005-0000-0000-00008D2A0000}"/>
    <cellStyle name="Normal 2 2 2 2 39 2 17 2 2" xfId="10886" xr:uid="{00000000-0005-0000-0000-00008E2A0000}"/>
    <cellStyle name="Normal 2 2 2 2 39 2 17 2 3" xfId="10887" xr:uid="{00000000-0005-0000-0000-00008F2A0000}"/>
    <cellStyle name="Normal 2 2 2 2 39 2 17 3" xfId="10888" xr:uid="{00000000-0005-0000-0000-0000902A0000}"/>
    <cellStyle name="Normal 2 2 2 2 39 2 17 3 2" xfId="10889" xr:uid="{00000000-0005-0000-0000-0000912A0000}"/>
    <cellStyle name="Normal 2 2 2 2 39 2 17 4" xfId="10890" xr:uid="{00000000-0005-0000-0000-0000922A0000}"/>
    <cellStyle name="Normal 2 2 2 2 39 2 18" xfId="10891" xr:uid="{00000000-0005-0000-0000-0000932A0000}"/>
    <cellStyle name="Normal 2 2 2 2 39 2 2" xfId="10892" xr:uid="{00000000-0005-0000-0000-0000942A0000}"/>
    <cellStyle name="Normal 2 2 2 2 39 2 2 2" xfId="10893" xr:uid="{00000000-0005-0000-0000-0000952A0000}"/>
    <cellStyle name="Normal 2 2 2 2 39 2 2 2 2" xfId="10894" xr:uid="{00000000-0005-0000-0000-0000962A0000}"/>
    <cellStyle name="Normal 2 2 2 2 39 2 2 2 3" xfId="10895" xr:uid="{00000000-0005-0000-0000-0000972A0000}"/>
    <cellStyle name="Normal 2 2 2 2 39 2 2 3" xfId="10896" xr:uid="{00000000-0005-0000-0000-0000982A0000}"/>
    <cellStyle name="Normal 2 2 2 2 39 2 2 3 2" xfId="10897" xr:uid="{00000000-0005-0000-0000-0000992A0000}"/>
    <cellStyle name="Normal 2 2 2 2 39 2 2 4" xfId="10898" xr:uid="{00000000-0005-0000-0000-00009A2A0000}"/>
    <cellStyle name="Normal 2 2 2 2 39 2 3" xfId="10899" xr:uid="{00000000-0005-0000-0000-00009B2A0000}"/>
    <cellStyle name="Normal 2 2 2 2 39 2 3 2" xfId="10900" xr:uid="{00000000-0005-0000-0000-00009C2A0000}"/>
    <cellStyle name="Normal 2 2 2 2 39 2 3 2 2" xfId="10901" xr:uid="{00000000-0005-0000-0000-00009D2A0000}"/>
    <cellStyle name="Normal 2 2 2 2 39 2 3 2 3" xfId="10902" xr:uid="{00000000-0005-0000-0000-00009E2A0000}"/>
    <cellStyle name="Normal 2 2 2 2 39 2 3 3" xfId="10903" xr:uid="{00000000-0005-0000-0000-00009F2A0000}"/>
    <cellStyle name="Normal 2 2 2 2 39 2 3 3 2" xfId="10904" xr:uid="{00000000-0005-0000-0000-0000A02A0000}"/>
    <cellStyle name="Normal 2 2 2 2 39 2 3 4" xfId="10905" xr:uid="{00000000-0005-0000-0000-0000A12A0000}"/>
    <cellStyle name="Normal 2 2 2 2 39 2 4" xfId="10906" xr:uid="{00000000-0005-0000-0000-0000A22A0000}"/>
    <cellStyle name="Normal 2 2 2 2 39 2 4 2" xfId="10907" xr:uid="{00000000-0005-0000-0000-0000A32A0000}"/>
    <cellStyle name="Normal 2 2 2 2 39 2 4 2 2" xfId="10908" xr:uid="{00000000-0005-0000-0000-0000A42A0000}"/>
    <cellStyle name="Normal 2 2 2 2 39 2 4 2 3" xfId="10909" xr:uid="{00000000-0005-0000-0000-0000A52A0000}"/>
    <cellStyle name="Normal 2 2 2 2 39 2 4 3" xfId="10910" xr:uid="{00000000-0005-0000-0000-0000A62A0000}"/>
    <cellStyle name="Normal 2 2 2 2 39 2 4 3 2" xfId="10911" xr:uid="{00000000-0005-0000-0000-0000A72A0000}"/>
    <cellStyle name="Normal 2 2 2 2 39 2 4 4" xfId="10912" xr:uid="{00000000-0005-0000-0000-0000A82A0000}"/>
    <cellStyle name="Normal 2 2 2 2 39 2 5" xfId="10913" xr:uid="{00000000-0005-0000-0000-0000A92A0000}"/>
    <cellStyle name="Normal 2 2 2 2 39 2 5 2" xfId="10914" xr:uid="{00000000-0005-0000-0000-0000AA2A0000}"/>
    <cellStyle name="Normal 2 2 2 2 39 2 5 2 2" xfId="10915" xr:uid="{00000000-0005-0000-0000-0000AB2A0000}"/>
    <cellStyle name="Normal 2 2 2 2 39 2 5 2 3" xfId="10916" xr:uid="{00000000-0005-0000-0000-0000AC2A0000}"/>
    <cellStyle name="Normal 2 2 2 2 39 2 5 3" xfId="10917" xr:uid="{00000000-0005-0000-0000-0000AD2A0000}"/>
    <cellStyle name="Normal 2 2 2 2 39 2 5 3 2" xfId="10918" xr:uid="{00000000-0005-0000-0000-0000AE2A0000}"/>
    <cellStyle name="Normal 2 2 2 2 39 2 5 4" xfId="10919" xr:uid="{00000000-0005-0000-0000-0000AF2A0000}"/>
    <cellStyle name="Normal 2 2 2 2 39 2 6" xfId="10920" xr:uid="{00000000-0005-0000-0000-0000B02A0000}"/>
    <cellStyle name="Normal 2 2 2 2 39 2 6 2" xfId="10921" xr:uid="{00000000-0005-0000-0000-0000B12A0000}"/>
    <cellStyle name="Normal 2 2 2 2 39 2 6 2 2" xfId="10922" xr:uid="{00000000-0005-0000-0000-0000B22A0000}"/>
    <cellStyle name="Normal 2 2 2 2 39 2 6 2 3" xfId="10923" xr:uid="{00000000-0005-0000-0000-0000B32A0000}"/>
    <cellStyle name="Normal 2 2 2 2 39 2 6 3" xfId="10924" xr:uid="{00000000-0005-0000-0000-0000B42A0000}"/>
    <cellStyle name="Normal 2 2 2 2 39 2 6 3 2" xfId="10925" xr:uid="{00000000-0005-0000-0000-0000B52A0000}"/>
    <cellStyle name="Normal 2 2 2 2 39 2 6 4" xfId="10926" xr:uid="{00000000-0005-0000-0000-0000B62A0000}"/>
    <cellStyle name="Normal 2 2 2 2 39 2 7" xfId="10927" xr:uid="{00000000-0005-0000-0000-0000B72A0000}"/>
    <cellStyle name="Normal 2 2 2 2 39 2 7 2" xfId="10928" xr:uid="{00000000-0005-0000-0000-0000B82A0000}"/>
    <cellStyle name="Normal 2 2 2 2 39 2 7 2 2" xfId="10929" xr:uid="{00000000-0005-0000-0000-0000B92A0000}"/>
    <cellStyle name="Normal 2 2 2 2 39 2 7 2 3" xfId="10930" xr:uid="{00000000-0005-0000-0000-0000BA2A0000}"/>
    <cellStyle name="Normal 2 2 2 2 39 2 7 3" xfId="10931" xr:uid="{00000000-0005-0000-0000-0000BB2A0000}"/>
    <cellStyle name="Normal 2 2 2 2 39 2 7 3 2" xfId="10932" xr:uid="{00000000-0005-0000-0000-0000BC2A0000}"/>
    <cellStyle name="Normal 2 2 2 2 39 2 7 4" xfId="10933" xr:uid="{00000000-0005-0000-0000-0000BD2A0000}"/>
    <cellStyle name="Normal 2 2 2 2 39 2 8" xfId="10934" xr:uid="{00000000-0005-0000-0000-0000BE2A0000}"/>
    <cellStyle name="Normal 2 2 2 2 39 2 8 2" xfId="10935" xr:uid="{00000000-0005-0000-0000-0000BF2A0000}"/>
    <cellStyle name="Normal 2 2 2 2 39 2 8 2 2" xfId="10936" xr:uid="{00000000-0005-0000-0000-0000C02A0000}"/>
    <cellStyle name="Normal 2 2 2 2 39 2 8 2 3" xfId="10937" xr:uid="{00000000-0005-0000-0000-0000C12A0000}"/>
    <cellStyle name="Normal 2 2 2 2 39 2 8 3" xfId="10938" xr:uid="{00000000-0005-0000-0000-0000C22A0000}"/>
    <cellStyle name="Normal 2 2 2 2 39 2 8 3 2" xfId="10939" xr:uid="{00000000-0005-0000-0000-0000C32A0000}"/>
    <cellStyle name="Normal 2 2 2 2 39 2 8 4" xfId="10940" xr:uid="{00000000-0005-0000-0000-0000C42A0000}"/>
    <cellStyle name="Normal 2 2 2 2 39 2 9" xfId="10941" xr:uid="{00000000-0005-0000-0000-0000C52A0000}"/>
    <cellStyle name="Normal 2 2 2 2 39 2 9 2" xfId="10942" xr:uid="{00000000-0005-0000-0000-0000C62A0000}"/>
    <cellStyle name="Normal 2 2 2 2 39 2 9 2 2" xfId="10943" xr:uid="{00000000-0005-0000-0000-0000C72A0000}"/>
    <cellStyle name="Normal 2 2 2 2 39 2 9 2 3" xfId="10944" xr:uid="{00000000-0005-0000-0000-0000C82A0000}"/>
    <cellStyle name="Normal 2 2 2 2 39 2 9 3" xfId="10945" xr:uid="{00000000-0005-0000-0000-0000C92A0000}"/>
    <cellStyle name="Normal 2 2 2 2 39 2 9 3 2" xfId="10946" xr:uid="{00000000-0005-0000-0000-0000CA2A0000}"/>
    <cellStyle name="Normal 2 2 2 2 39 2 9 4" xfId="10947" xr:uid="{00000000-0005-0000-0000-0000CB2A0000}"/>
    <cellStyle name="Normal 2 2 2 2 39 20" xfId="10948" xr:uid="{00000000-0005-0000-0000-0000CC2A0000}"/>
    <cellStyle name="Normal 2 2 2 2 39 3" xfId="10949" xr:uid="{00000000-0005-0000-0000-0000CD2A0000}"/>
    <cellStyle name="Normal 2 2 2 2 39 3 2" xfId="10950" xr:uid="{00000000-0005-0000-0000-0000CE2A0000}"/>
    <cellStyle name="Normal 2 2 2 2 39 4" xfId="10951" xr:uid="{00000000-0005-0000-0000-0000CF2A0000}"/>
    <cellStyle name="Normal 2 2 2 2 39 4 2" xfId="10952" xr:uid="{00000000-0005-0000-0000-0000D02A0000}"/>
    <cellStyle name="Normal 2 2 2 2 39 5" xfId="10953" xr:uid="{00000000-0005-0000-0000-0000D12A0000}"/>
    <cellStyle name="Normal 2 2 2 2 39 5 2" xfId="10954" xr:uid="{00000000-0005-0000-0000-0000D22A0000}"/>
    <cellStyle name="Normal 2 2 2 2 39 6" xfId="10955" xr:uid="{00000000-0005-0000-0000-0000D32A0000}"/>
    <cellStyle name="Normal 2 2 2 2 39 6 2" xfId="10956" xr:uid="{00000000-0005-0000-0000-0000D42A0000}"/>
    <cellStyle name="Normal 2 2 2 2 39 7" xfId="10957" xr:uid="{00000000-0005-0000-0000-0000D52A0000}"/>
    <cellStyle name="Normal 2 2 2 2 39 7 2" xfId="10958" xr:uid="{00000000-0005-0000-0000-0000D62A0000}"/>
    <cellStyle name="Normal 2 2 2 2 39 8" xfId="10959" xr:uid="{00000000-0005-0000-0000-0000D72A0000}"/>
    <cellStyle name="Normal 2 2 2 2 39 8 2" xfId="10960" xr:uid="{00000000-0005-0000-0000-0000D82A0000}"/>
    <cellStyle name="Normal 2 2 2 2 39 9" xfId="10961" xr:uid="{00000000-0005-0000-0000-0000D92A0000}"/>
    <cellStyle name="Normal 2 2 2 2 39 9 2" xfId="10962" xr:uid="{00000000-0005-0000-0000-0000DA2A0000}"/>
    <cellStyle name="Normal 2 2 2 2 4" xfId="10963" xr:uid="{00000000-0005-0000-0000-0000DB2A0000}"/>
    <cellStyle name="Normal 2 2 2 2 4 2" xfId="10964" xr:uid="{00000000-0005-0000-0000-0000DC2A0000}"/>
    <cellStyle name="Normal 2 2 2 2 4 2 2" xfId="10965" xr:uid="{00000000-0005-0000-0000-0000DD2A0000}"/>
    <cellStyle name="Normal 2 2 2 2 4 2 3" xfId="10966" xr:uid="{00000000-0005-0000-0000-0000DE2A0000}"/>
    <cellStyle name="Normal 2 2 2 2 4 3" xfId="10967" xr:uid="{00000000-0005-0000-0000-0000DF2A0000}"/>
    <cellStyle name="Normal 2 2 2 2 4 3 2" xfId="10968" xr:uid="{00000000-0005-0000-0000-0000E02A0000}"/>
    <cellStyle name="Normal 2 2 2 2 4 4" xfId="10969" xr:uid="{00000000-0005-0000-0000-0000E12A0000}"/>
    <cellStyle name="Normal 2 2 2 2 40" xfId="10970" xr:uid="{00000000-0005-0000-0000-0000E22A0000}"/>
    <cellStyle name="Normal 2 2 2 2 40 2" xfId="10971" xr:uid="{00000000-0005-0000-0000-0000E32A0000}"/>
    <cellStyle name="Normal 2 2 2 2 40 2 2" xfId="10972" xr:uid="{00000000-0005-0000-0000-0000E42A0000}"/>
    <cellStyle name="Normal 2 2 2 2 40 2 3" xfId="10973" xr:uid="{00000000-0005-0000-0000-0000E52A0000}"/>
    <cellStyle name="Normal 2 2 2 2 40 3" xfId="10974" xr:uid="{00000000-0005-0000-0000-0000E62A0000}"/>
    <cellStyle name="Normal 2 2 2 2 40 3 2" xfId="10975" xr:uid="{00000000-0005-0000-0000-0000E72A0000}"/>
    <cellStyle name="Normal 2 2 2 2 40 4" xfId="10976" xr:uid="{00000000-0005-0000-0000-0000E82A0000}"/>
    <cellStyle name="Normal 2 2 2 2 41" xfId="10977" xr:uid="{00000000-0005-0000-0000-0000E92A0000}"/>
    <cellStyle name="Normal 2 2 2 2 41 2" xfId="10978" xr:uid="{00000000-0005-0000-0000-0000EA2A0000}"/>
    <cellStyle name="Normal 2 2 2 2 41 2 2" xfId="10979" xr:uid="{00000000-0005-0000-0000-0000EB2A0000}"/>
    <cellStyle name="Normal 2 2 2 2 41 2 3" xfId="10980" xr:uid="{00000000-0005-0000-0000-0000EC2A0000}"/>
    <cellStyle name="Normal 2 2 2 2 41 3" xfId="10981" xr:uid="{00000000-0005-0000-0000-0000ED2A0000}"/>
    <cellStyle name="Normal 2 2 2 2 41 3 2" xfId="10982" xr:uid="{00000000-0005-0000-0000-0000EE2A0000}"/>
    <cellStyle name="Normal 2 2 2 2 41 4" xfId="10983" xr:uid="{00000000-0005-0000-0000-0000EF2A0000}"/>
    <cellStyle name="Normal 2 2 2 2 42" xfId="10984" xr:uid="{00000000-0005-0000-0000-0000F02A0000}"/>
    <cellStyle name="Normal 2 2 2 2 42 2" xfId="10985" xr:uid="{00000000-0005-0000-0000-0000F12A0000}"/>
    <cellStyle name="Normal 2 2 2 2 42 2 2" xfId="10986" xr:uid="{00000000-0005-0000-0000-0000F22A0000}"/>
    <cellStyle name="Normal 2 2 2 2 42 2 3" xfId="10987" xr:uid="{00000000-0005-0000-0000-0000F32A0000}"/>
    <cellStyle name="Normal 2 2 2 2 42 3" xfId="10988" xr:uid="{00000000-0005-0000-0000-0000F42A0000}"/>
    <cellStyle name="Normal 2 2 2 2 42 3 2" xfId="10989" xr:uid="{00000000-0005-0000-0000-0000F52A0000}"/>
    <cellStyle name="Normal 2 2 2 2 42 4" xfId="10990" xr:uid="{00000000-0005-0000-0000-0000F62A0000}"/>
    <cellStyle name="Normal 2 2 2 2 43" xfId="10991" xr:uid="{00000000-0005-0000-0000-0000F72A0000}"/>
    <cellStyle name="Normal 2 2 2 2 43 2" xfId="10992" xr:uid="{00000000-0005-0000-0000-0000F82A0000}"/>
    <cellStyle name="Normal 2 2 2 2 43 2 2" xfId="10993" xr:uid="{00000000-0005-0000-0000-0000F92A0000}"/>
    <cellStyle name="Normal 2 2 2 2 43 2 3" xfId="10994" xr:uid="{00000000-0005-0000-0000-0000FA2A0000}"/>
    <cellStyle name="Normal 2 2 2 2 43 3" xfId="10995" xr:uid="{00000000-0005-0000-0000-0000FB2A0000}"/>
    <cellStyle name="Normal 2 2 2 2 43 3 2" xfId="10996" xr:uid="{00000000-0005-0000-0000-0000FC2A0000}"/>
    <cellStyle name="Normal 2 2 2 2 43 4" xfId="10997" xr:uid="{00000000-0005-0000-0000-0000FD2A0000}"/>
    <cellStyle name="Normal 2 2 2 2 44" xfId="10998" xr:uid="{00000000-0005-0000-0000-0000FE2A0000}"/>
    <cellStyle name="Normal 2 2 2 2 44 2" xfId="10999" xr:uid="{00000000-0005-0000-0000-0000FF2A0000}"/>
    <cellStyle name="Normal 2 2 2 2 44 2 2" xfId="11000" xr:uid="{00000000-0005-0000-0000-0000002B0000}"/>
    <cellStyle name="Normal 2 2 2 2 44 2 3" xfId="11001" xr:uid="{00000000-0005-0000-0000-0000012B0000}"/>
    <cellStyle name="Normal 2 2 2 2 44 3" xfId="11002" xr:uid="{00000000-0005-0000-0000-0000022B0000}"/>
    <cellStyle name="Normal 2 2 2 2 44 3 2" xfId="11003" xr:uid="{00000000-0005-0000-0000-0000032B0000}"/>
    <cellStyle name="Normal 2 2 2 2 44 4" xfId="11004" xr:uid="{00000000-0005-0000-0000-0000042B0000}"/>
    <cellStyle name="Normal 2 2 2 2 45" xfId="11005" xr:uid="{00000000-0005-0000-0000-0000052B0000}"/>
    <cellStyle name="Normal 2 2 2 2 45 2" xfId="11006" xr:uid="{00000000-0005-0000-0000-0000062B0000}"/>
    <cellStyle name="Normal 2 2 2 2 45 2 2" xfId="11007" xr:uid="{00000000-0005-0000-0000-0000072B0000}"/>
    <cellStyle name="Normal 2 2 2 2 45 2 3" xfId="11008" xr:uid="{00000000-0005-0000-0000-0000082B0000}"/>
    <cellStyle name="Normal 2 2 2 2 45 3" xfId="11009" xr:uid="{00000000-0005-0000-0000-0000092B0000}"/>
    <cellStyle name="Normal 2 2 2 2 45 3 2" xfId="11010" xr:uid="{00000000-0005-0000-0000-00000A2B0000}"/>
    <cellStyle name="Normal 2 2 2 2 45 4" xfId="11011" xr:uid="{00000000-0005-0000-0000-00000B2B0000}"/>
    <cellStyle name="Normal 2 2 2 2 46" xfId="11012" xr:uid="{00000000-0005-0000-0000-00000C2B0000}"/>
    <cellStyle name="Normal 2 2 2 2 46 2" xfId="11013" xr:uid="{00000000-0005-0000-0000-00000D2B0000}"/>
    <cellStyle name="Normal 2 2 2 2 46 2 2" xfId="11014" xr:uid="{00000000-0005-0000-0000-00000E2B0000}"/>
    <cellStyle name="Normal 2 2 2 2 46 2 3" xfId="11015" xr:uid="{00000000-0005-0000-0000-00000F2B0000}"/>
    <cellStyle name="Normal 2 2 2 2 46 3" xfId="11016" xr:uid="{00000000-0005-0000-0000-0000102B0000}"/>
    <cellStyle name="Normal 2 2 2 2 46 3 2" xfId="11017" xr:uid="{00000000-0005-0000-0000-0000112B0000}"/>
    <cellStyle name="Normal 2 2 2 2 46 4" xfId="11018" xr:uid="{00000000-0005-0000-0000-0000122B0000}"/>
    <cellStyle name="Normal 2 2 2 2 47" xfId="11019" xr:uid="{00000000-0005-0000-0000-0000132B0000}"/>
    <cellStyle name="Normal 2 2 2 2 47 2" xfId="11020" xr:uid="{00000000-0005-0000-0000-0000142B0000}"/>
    <cellStyle name="Normal 2 2 2 2 47 2 2" xfId="11021" xr:uid="{00000000-0005-0000-0000-0000152B0000}"/>
    <cellStyle name="Normal 2 2 2 2 47 2 3" xfId="11022" xr:uid="{00000000-0005-0000-0000-0000162B0000}"/>
    <cellStyle name="Normal 2 2 2 2 47 3" xfId="11023" xr:uid="{00000000-0005-0000-0000-0000172B0000}"/>
    <cellStyle name="Normal 2 2 2 2 47 3 2" xfId="11024" xr:uid="{00000000-0005-0000-0000-0000182B0000}"/>
    <cellStyle name="Normal 2 2 2 2 47 4" xfId="11025" xr:uid="{00000000-0005-0000-0000-0000192B0000}"/>
    <cellStyle name="Normal 2 2 2 2 48" xfId="11026" xr:uid="{00000000-0005-0000-0000-00001A2B0000}"/>
    <cellStyle name="Normal 2 2 2 2 48 2" xfId="11027" xr:uid="{00000000-0005-0000-0000-00001B2B0000}"/>
    <cellStyle name="Normal 2 2 2 2 48 2 2" xfId="11028" xr:uid="{00000000-0005-0000-0000-00001C2B0000}"/>
    <cellStyle name="Normal 2 2 2 2 48 2 3" xfId="11029" xr:uid="{00000000-0005-0000-0000-00001D2B0000}"/>
    <cellStyle name="Normal 2 2 2 2 48 3" xfId="11030" xr:uid="{00000000-0005-0000-0000-00001E2B0000}"/>
    <cellStyle name="Normal 2 2 2 2 48 3 2" xfId="11031" xr:uid="{00000000-0005-0000-0000-00001F2B0000}"/>
    <cellStyle name="Normal 2 2 2 2 48 4" xfId="11032" xr:uid="{00000000-0005-0000-0000-0000202B0000}"/>
    <cellStyle name="Normal 2 2 2 2 49" xfId="11033" xr:uid="{00000000-0005-0000-0000-0000212B0000}"/>
    <cellStyle name="Normal 2 2 2 2 49 2" xfId="11034" xr:uid="{00000000-0005-0000-0000-0000222B0000}"/>
    <cellStyle name="Normal 2 2 2 2 49 2 2" xfId="11035" xr:uid="{00000000-0005-0000-0000-0000232B0000}"/>
    <cellStyle name="Normal 2 2 2 2 49 2 3" xfId="11036" xr:uid="{00000000-0005-0000-0000-0000242B0000}"/>
    <cellStyle name="Normal 2 2 2 2 49 3" xfId="11037" xr:uid="{00000000-0005-0000-0000-0000252B0000}"/>
    <cellStyle name="Normal 2 2 2 2 49 3 2" xfId="11038" xr:uid="{00000000-0005-0000-0000-0000262B0000}"/>
    <cellStyle name="Normal 2 2 2 2 49 4" xfId="11039" xr:uid="{00000000-0005-0000-0000-0000272B0000}"/>
    <cellStyle name="Normal 2 2 2 2 5" xfId="11040" xr:uid="{00000000-0005-0000-0000-0000282B0000}"/>
    <cellStyle name="Normal 2 2 2 2 5 2" xfId="11041" xr:uid="{00000000-0005-0000-0000-0000292B0000}"/>
    <cellStyle name="Normal 2 2 2 2 5 2 2" xfId="11042" xr:uid="{00000000-0005-0000-0000-00002A2B0000}"/>
    <cellStyle name="Normal 2 2 2 2 5 2 3" xfId="11043" xr:uid="{00000000-0005-0000-0000-00002B2B0000}"/>
    <cellStyle name="Normal 2 2 2 2 5 3" xfId="11044" xr:uid="{00000000-0005-0000-0000-00002C2B0000}"/>
    <cellStyle name="Normal 2 2 2 2 5 3 2" xfId="11045" xr:uid="{00000000-0005-0000-0000-00002D2B0000}"/>
    <cellStyle name="Normal 2 2 2 2 5 4" xfId="11046" xr:uid="{00000000-0005-0000-0000-00002E2B0000}"/>
    <cellStyle name="Normal 2 2 2 2 50" xfId="11047" xr:uid="{00000000-0005-0000-0000-00002F2B0000}"/>
    <cellStyle name="Normal 2 2 2 2 50 2" xfId="11048" xr:uid="{00000000-0005-0000-0000-0000302B0000}"/>
    <cellStyle name="Normal 2 2 2 2 50 2 2" xfId="11049" xr:uid="{00000000-0005-0000-0000-0000312B0000}"/>
    <cellStyle name="Normal 2 2 2 2 50 2 3" xfId="11050" xr:uid="{00000000-0005-0000-0000-0000322B0000}"/>
    <cellStyle name="Normal 2 2 2 2 50 3" xfId="11051" xr:uid="{00000000-0005-0000-0000-0000332B0000}"/>
    <cellStyle name="Normal 2 2 2 2 50 3 2" xfId="11052" xr:uid="{00000000-0005-0000-0000-0000342B0000}"/>
    <cellStyle name="Normal 2 2 2 2 50 4" xfId="11053" xr:uid="{00000000-0005-0000-0000-0000352B0000}"/>
    <cellStyle name="Normal 2 2 2 2 51" xfId="11054" xr:uid="{00000000-0005-0000-0000-0000362B0000}"/>
    <cellStyle name="Normal 2 2 2 2 51 2" xfId="11055" xr:uid="{00000000-0005-0000-0000-0000372B0000}"/>
    <cellStyle name="Normal 2 2 2 2 51 2 2" xfId="11056" xr:uid="{00000000-0005-0000-0000-0000382B0000}"/>
    <cellStyle name="Normal 2 2 2 2 51 2 3" xfId="11057" xr:uid="{00000000-0005-0000-0000-0000392B0000}"/>
    <cellStyle name="Normal 2 2 2 2 51 3" xfId="11058" xr:uid="{00000000-0005-0000-0000-00003A2B0000}"/>
    <cellStyle name="Normal 2 2 2 2 51 3 2" xfId="11059" xr:uid="{00000000-0005-0000-0000-00003B2B0000}"/>
    <cellStyle name="Normal 2 2 2 2 51 4" xfId="11060" xr:uid="{00000000-0005-0000-0000-00003C2B0000}"/>
    <cellStyle name="Normal 2 2 2 2 52" xfId="11061" xr:uid="{00000000-0005-0000-0000-00003D2B0000}"/>
    <cellStyle name="Normal 2 2 2 2 52 2" xfId="11062" xr:uid="{00000000-0005-0000-0000-00003E2B0000}"/>
    <cellStyle name="Normal 2 2 2 2 52 2 2" xfId="11063" xr:uid="{00000000-0005-0000-0000-00003F2B0000}"/>
    <cellStyle name="Normal 2 2 2 2 52 2 3" xfId="11064" xr:uid="{00000000-0005-0000-0000-0000402B0000}"/>
    <cellStyle name="Normal 2 2 2 2 52 3" xfId="11065" xr:uid="{00000000-0005-0000-0000-0000412B0000}"/>
    <cellStyle name="Normal 2 2 2 2 52 3 2" xfId="11066" xr:uid="{00000000-0005-0000-0000-0000422B0000}"/>
    <cellStyle name="Normal 2 2 2 2 52 4" xfId="11067" xr:uid="{00000000-0005-0000-0000-0000432B0000}"/>
    <cellStyle name="Normal 2 2 2 2 53" xfId="11068" xr:uid="{00000000-0005-0000-0000-0000442B0000}"/>
    <cellStyle name="Normal 2 2 2 2 53 2" xfId="11069" xr:uid="{00000000-0005-0000-0000-0000452B0000}"/>
    <cellStyle name="Normal 2 2 2 2 53 2 2" xfId="11070" xr:uid="{00000000-0005-0000-0000-0000462B0000}"/>
    <cellStyle name="Normal 2 2 2 2 53 2 3" xfId="11071" xr:uid="{00000000-0005-0000-0000-0000472B0000}"/>
    <cellStyle name="Normal 2 2 2 2 53 3" xfId="11072" xr:uid="{00000000-0005-0000-0000-0000482B0000}"/>
    <cellStyle name="Normal 2 2 2 2 53 3 2" xfId="11073" xr:uid="{00000000-0005-0000-0000-0000492B0000}"/>
    <cellStyle name="Normal 2 2 2 2 53 4" xfId="11074" xr:uid="{00000000-0005-0000-0000-00004A2B0000}"/>
    <cellStyle name="Normal 2 2 2 2 54" xfId="11075" xr:uid="{00000000-0005-0000-0000-00004B2B0000}"/>
    <cellStyle name="Normal 2 2 2 2 54 2" xfId="11076" xr:uid="{00000000-0005-0000-0000-00004C2B0000}"/>
    <cellStyle name="Normal 2 2 2 2 54 2 2" xfId="11077" xr:uid="{00000000-0005-0000-0000-00004D2B0000}"/>
    <cellStyle name="Normal 2 2 2 2 54 2 3" xfId="11078" xr:uid="{00000000-0005-0000-0000-00004E2B0000}"/>
    <cellStyle name="Normal 2 2 2 2 54 3" xfId="11079" xr:uid="{00000000-0005-0000-0000-00004F2B0000}"/>
    <cellStyle name="Normal 2 2 2 2 54 3 2" xfId="11080" xr:uid="{00000000-0005-0000-0000-0000502B0000}"/>
    <cellStyle name="Normal 2 2 2 2 54 4" xfId="11081" xr:uid="{00000000-0005-0000-0000-0000512B0000}"/>
    <cellStyle name="Normal 2 2 2 2 55" xfId="11082" xr:uid="{00000000-0005-0000-0000-0000522B0000}"/>
    <cellStyle name="Normal 2 2 2 2 55 2" xfId="11083" xr:uid="{00000000-0005-0000-0000-0000532B0000}"/>
    <cellStyle name="Normal 2 2 2 2 55 2 2" xfId="11084" xr:uid="{00000000-0005-0000-0000-0000542B0000}"/>
    <cellStyle name="Normal 2 2 2 2 55 2 3" xfId="11085" xr:uid="{00000000-0005-0000-0000-0000552B0000}"/>
    <cellStyle name="Normal 2 2 2 2 55 3" xfId="11086" xr:uid="{00000000-0005-0000-0000-0000562B0000}"/>
    <cellStyle name="Normal 2 2 2 2 55 3 2" xfId="11087" xr:uid="{00000000-0005-0000-0000-0000572B0000}"/>
    <cellStyle name="Normal 2 2 2 2 55 4" xfId="11088" xr:uid="{00000000-0005-0000-0000-0000582B0000}"/>
    <cellStyle name="Normal 2 2 2 2 56" xfId="11089" xr:uid="{00000000-0005-0000-0000-0000592B0000}"/>
    <cellStyle name="Normal 2 2 2 2 56 2" xfId="11090" xr:uid="{00000000-0005-0000-0000-00005A2B0000}"/>
    <cellStyle name="Normal 2 2 2 2 56 2 2" xfId="11091" xr:uid="{00000000-0005-0000-0000-00005B2B0000}"/>
    <cellStyle name="Normal 2 2 2 2 56 2 3" xfId="11092" xr:uid="{00000000-0005-0000-0000-00005C2B0000}"/>
    <cellStyle name="Normal 2 2 2 2 56 3" xfId="11093" xr:uid="{00000000-0005-0000-0000-00005D2B0000}"/>
    <cellStyle name="Normal 2 2 2 2 56 3 2" xfId="11094" xr:uid="{00000000-0005-0000-0000-00005E2B0000}"/>
    <cellStyle name="Normal 2 2 2 2 56 4" xfId="11095" xr:uid="{00000000-0005-0000-0000-00005F2B0000}"/>
    <cellStyle name="Normal 2 2 2 2 57" xfId="11096" xr:uid="{00000000-0005-0000-0000-0000602B0000}"/>
    <cellStyle name="Normal 2 2 2 2 58" xfId="11097" xr:uid="{00000000-0005-0000-0000-0000612B0000}"/>
    <cellStyle name="Normal 2 2 2 2 59" xfId="11098" xr:uid="{00000000-0005-0000-0000-0000622B0000}"/>
    <cellStyle name="Normal 2 2 2 2 6" xfId="11099" xr:uid="{00000000-0005-0000-0000-0000632B0000}"/>
    <cellStyle name="Normal 2 2 2 2 6 2" xfId="11100" xr:uid="{00000000-0005-0000-0000-0000642B0000}"/>
    <cellStyle name="Normal 2 2 2 2 6 2 2" xfId="11101" xr:uid="{00000000-0005-0000-0000-0000652B0000}"/>
    <cellStyle name="Normal 2 2 2 2 6 2 3" xfId="11102" xr:uid="{00000000-0005-0000-0000-0000662B0000}"/>
    <cellStyle name="Normal 2 2 2 2 6 3" xfId="11103" xr:uid="{00000000-0005-0000-0000-0000672B0000}"/>
    <cellStyle name="Normal 2 2 2 2 6 3 2" xfId="11104" xr:uid="{00000000-0005-0000-0000-0000682B0000}"/>
    <cellStyle name="Normal 2 2 2 2 6 4" xfId="11105" xr:uid="{00000000-0005-0000-0000-0000692B0000}"/>
    <cellStyle name="Normal 2 2 2 2 7" xfId="11106" xr:uid="{00000000-0005-0000-0000-00006A2B0000}"/>
    <cellStyle name="Normal 2 2 2 2 7 2" xfId="11107" xr:uid="{00000000-0005-0000-0000-00006B2B0000}"/>
    <cellStyle name="Normal 2 2 2 2 7 2 2" xfId="11108" xr:uid="{00000000-0005-0000-0000-00006C2B0000}"/>
    <cellStyle name="Normal 2 2 2 2 7 2 3" xfId="11109" xr:uid="{00000000-0005-0000-0000-00006D2B0000}"/>
    <cellStyle name="Normal 2 2 2 2 7 3" xfId="11110" xr:uid="{00000000-0005-0000-0000-00006E2B0000}"/>
    <cellStyle name="Normal 2 2 2 2 7 3 2" xfId="11111" xr:uid="{00000000-0005-0000-0000-00006F2B0000}"/>
    <cellStyle name="Normal 2 2 2 2 7 4" xfId="11112" xr:uid="{00000000-0005-0000-0000-0000702B0000}"/>
    <cellStyle name="Normal 2 2 2 2 8" xfId="11113" xr:uid="{00000000-0005-0000-0000-0000712B0000}"/>
    <cellStyle name="Normal 2 2 2 2 8 2" xfId="11114" xr:uid="{00000000-0005-0000-0000-0000722B0000}"/>
    <cellStyle name="Normal 2 2 2 2 8 2 2" xfId="11115" xr:uid="{00000000-0005-0000-0000-0000732B0000}"/>
    <cellStyle name="Normal 2 2 2 2 8 2 3" xfId="11116" xr:uid="{00000000-0005-0000-0000-0000742B0000}"/>
    <cellStyle name="Normal 2 2 2 2 8 3" xfId="11117" xr:uid="{00000000-0005-0000-0000-0000752B0000}"/>
    <cellStyle name="Normal 2 2 2 2 8 3 2" xfId="11118" xr:uid="{00000000-0005-0000-0000-0000762B0000}"/>
    <cellStyle name="Normal 2 2 2 2 8 4" xfId="11119" xr:uid="{00000000-0005-0000-0000-0000772B0000}"/>
    <cellStyle name="Normal 2 2 2 2 9" xfId="11120" xr:uid="{00000000-0005-0000-0000-0000782B0000}"/>
    <cellStyle name="Normal 2 2 2 2 9 2" xfId="11121" xr:uid="{00000000-0005-0000-0000-0000792B0000}"/>
    <cellStyle name="Normal 2 2 2 2 9 2 2" xfId="11122" xr:uid="{00000000-0005-0000-0000-00007A2B0000}"/>
    <cellStyle name="Normal 2 2 2 2 9 2 3" xfId="11123" xr:uid="{00000000-0005-0000-0000-00007B2B0000}"/>
    <cellStyle name="Normal 2 2 2 2 9 3" xfId="11124" xr:uid="{00000000-0005-0000-0000-00007C2B0000}"/>
    <cellStyle name="Normal 2 2 2 2 9 3 2" xfId="11125" xr:uid="{00000000-0005-0000-0000-00007D2B0000}"/>
    <cellStyle name="Normal 2 2 2 2 9 4" xfId="11126" xr:uid="{00000000-0005-0000-0000-00007E2B0000}"/>
    <cellStyle name="Normal 2 2 2 20" xfId="11127" xr:uid="{00000000-0005-0000-0000-00007F2B0000}"/>
    <cellStyle name="Normal 2 2 2 20 2" xfId="11128" xr:uid="{00000000-0005-0000-0000-0000802B0000}"/>
    <cellStyle name="Normal 2 2 2 21" xfId="11129" xr:uid="{00000000-0005-0000-0000-0000812B0000}"/>
    <cellStyle name="Normal 2 2 2 21 2" xfId="11130" xr:uid="{00000000-0005-0000-0000-0000822B0000}"/>
    <cellStyle name="Normal 2 2 2 22" xfId="11131" xr:uid="{00000000-0005-0000-0000-0000832B0000}"/>
    <cellStyle name="Normal 2 2 2 22 2" xfId="11132" xr:uid="{00000000-0005-0000-0000-0000842B0000}"/>
    <cellStyle name="Normal 2 2 2 23" xfId="11133" xr:uid="{00000000-0005-0000-0000-0000852B0000}"/>
    <cellStyle name="Normal 2 2 2 23 2" xfId="11134" xr:uid="{00000000-0005-0000-0000-0000862B0000}"/>
    <cellStyle name="Normal 2 2 2 24" xfId="11135" xr:uid="{00000000-0005-0000-0000-0000872B0000}"/>
    <cellStyle name="Normal 2 2 2 24 2" xfId="11136" xr:uid="{00000000-0005-0000-0000-0000882B0000}"/>
    <cellStyle name="Normal 2 2 2 25" xfId="11137" xr:uid="{00000000-0005-0000-0000-0000892B0000}"/>
    <cellStyle name="Normal 2 2 2 25 2" xfId="11138" xr:uid="{00000000-0005-0000-0000-00008A2B0000}"/>
    <cellStyle name="Normal 2 2 2 26" xfId="11139" xr:uid="{00000000-0005-0000-0000-00008B2B0000}"/>
    <cellStyle name="Normal 2 2 2 26 2" xfId="11140" xr:uid="{00000000-0005-0000-0000-00008C2B0000}"/>
    <cellStyle name="Normal 2 2 2 27" xfId="11141" xr:uid="{00000000-0005-0000-0000-00008D2B0000}"/>
    <cellStyle name="Normal 2 2 2 27 2" xfId="11142" xr:uid="{00000000-0005-0000-0000-00008E2B0000}"/>
    <cellStyle name="Normal 2 2 2 28" xfId="11143" xr:uid="{00000000-0005-0000-0000-00008F2B0000}"/>
    <cellStyle name="Normal 2 2 2 28 2" xfId="11144" xr:uid="{00000000-0005-0000-0000-0000902B0000}"/>
    <cellStyle name="Normal 2 2 2 29" xfId="11145" xr:uid="{00000000-0005-0000-0000-0000912B0000}"/>
    <cellStyle name="Normal 2 2 2 29 2" xfId="11146" xr:uid="{00000000-0005-0000-0000-0000922B0000}"/>
    <cellStyle name="Normal 2 2 2 3" xfId="11147" xr:uid="{00000000-0005-0000-0000-0000932B0000}"/>
    <cellStyle name="Normal 2 2 2 3 2" xfId="11148" xr:uid="{00000000-0005-0000-0000-0000942B0000}"/>
    <cellStyle name="Normal 2 2 2 3 2 2" xfId="11149" xr:uid="{00000000-0005-0000-0000-0000952B0000}"/>
    <cellStyle name="Normal 2 2 2 3 2 3" xfId="11150" xr:uid="{00000000-0005-0000-0000-0000962B0000}"/>
    <cellStyle name="Normal 2 2 2 3 2 4" xfId="11151" xr:uid="{00000000-0005-0000-0000-0000972B0000}"/>
    <cellStyle name="Normal 2 2 2 3 2 5" xfId="11152" xr:uid="{00000000-0005-0000-0000-0000982B0000}"/>
    <cellStyle name="Normal 2 2 2 3 3" xfId="11153" xr:uid="{00000000-0005-0000-0000-0000992B0000}"/>
    <cellStyle name="Normal 2 2 2 3 4" xfId="11154" xr:uid="{00000000-0005-0000-0000-00009A2B0000}"/>
    <cellStyle name="Normal 2 2 2 3 5" xfId="11155" xr:uid="{00000000-0005-0000-0000-00009B2B0000}"/>
    <cellStyle name="Normal 2 2 2 3 6" xfId="11156" xr:uid="{00000000-0005-0000-0000-00009C2B0000}"/>
    <cellStyle name="Normal 2 2 2 30" xfId="11157" xr:uid="{00000000-0005-0000-0000-00009D2B0000}"/>
    <cellStyle name="Normal 2 2 2 30 2" xfId="11158" xr:uid="{00000000-0005-0000-0000-00009E2B0000}"/>
    <cellStyle name="Normal 2 2 2 31" xfId="11159" xr:uid="{00000000-0005-0000-0000-00009F2B0000}"/>
    <cellStyle name="Normal 2 2 2 31 2" xfId="11160" xr:uid="{00000000-0005-0000-0000-0000A02B0000}"/>
    <cellStyle name="Normal 2 2 2 32" xfId="11161" xr:uid="{00000000-0005-0000-0000-0000A12B0000}"/>
    <cellStyle name="Normal 2 2 2 32 10" xfId="11162" xr:uid="{00000000-0005-0000-0000-0000A22B0000}"/>
    <cellStyle name="Normal 2 2 2 32 10 2" xfId="11163" xr:uid="{00000000-0005-0000-0000-0000A32B0000}"/>
    <cellStyle name="Normal 2 2 2 32 10 2 2" xfId="11164" xr:uid="{00000000-0005-0000-0000-0000A42B0000}"/>
    <cellStyle name="Normal 2 2 2 32 10 2 3" xfId="11165" xr:uid="{00000000-0005-0000-0000-0000A52B0000}"/>
    <cellStyle name="Normal 2 2 2 32 10 3" xfId="11166" xr:uid="{00000000-0005-0000-0000-0000A62B0000}"/>
    <cellStyle name="Normal 2 2 2 32 10 3 2" xfId="11167" xr:uid="{00000000-0005-0000-0000-0000A72B0000}"/>
    <cellStyle name="Normal 2 2 2 32 10 4" xfId="11168" xr:uid="{00000000-0005-0000-0000-0000A82B0000}"/>
    <cellStyle name="Normal 2 2 2 32 11" xfId="11169" xr:uid="{00000000-0005-0000-0000-0000A92B0000}"/>
    <cellStyle name="Normal 2 2 2 32 2" xfId="11170" xr:uid="{00000000-0005-0000-0000-0000AA2B0000}"/>
    <cellStyle name="Normal 2 2 2 32 2 2" xfId="11171" xr:uid="{00000000-0005-0000-0000-0000AB2B0000}"/>
    <cellStyle name="Normal 2 2 2 32 2 2 2" xfId="11172" xr:uid="{00000000-0005-0000-0000-0000AC2B0000}"/>
    <cellStyle name="Normal 2 2 2 32 2 2 3" xfId="11173" xr:uid="{00000000-0005-0000-0000-0000AD2B0000}"/>
    <cellStyle name="Normal 2 2 2 32 2 3" xfId="11174" xr:uid="{00000000-0005-0000-0000-0000AE2B0000}"/>
    <cellStyle name="Normal 2 2 2 32 2 3 2" xfId="11175" xr:uid="{00000000-0005-0000-0000-0000AF2B0000}"/>
    <cellStyle name="Normal 2 2 2 32 2 4" xfId="11176" xr:uid="{00000000-0005-0000-0000-0000B02B0000}"/>
    <cellStyle name="Normal 2 2 2 32 3" xfId="11177" xr:uid="{00000000-0005-0000-0000-0000B12B0000}"/>
    <cellStyle name="Normal 2 2 2 32 3 2" xfId="11178" xr:uid="{00000000-0005-0000-0000-0000B22B0000}"/>
    <cellStyle name="Normal 2 2 2 32 3 2 2" xfId="11179" xr:uid="{00000000-0005-0000-0000-0000B32B0000}"/>
    <cellStyle name="Normal 2 2 2 32 3 2 3" xfId="11180" xr:uid="{00000000-0005-0000-0000-0000B42B0000}"/>
    <cellStyle name="Normal 2 2 2 32 3 3" xfId="11181" xr:uid="{00000000-0005-0000-0000-0000B52B0000}"/>
    <cellStyle name="Normal 2 2 2 32 3 3 2" xfId="11182" xr:uid="{00000000-0005-0000-0000-0000B62B0000}"/>
    <cellStyle name="Normal 2 2 2 32 3 4" xfId="11183" xr:uid="{00000000-0005-0000-0000-0000B72B0000}"/>
    <cellStyle name="Normal 2 2 2 32 4" xfId="11184" xr:uid="{00000000-0005-0000-0000-0000B82B0000}"/>
    <cellStyle name="Normal 2 2 2 32 4 2" xfId="11185" xr:uid="{00000000-0005-0000-0000-0000B92B0000}"/>
    <cellStyle name="Normal 2 2 2 32 4 2 2" xfId="11186" xr:uid="{00000000-0005-0000-0000-0000BA2B0000}"/>
    <cellStyle name="Normal 2 2 2 32 4 2 3" xfId="11187" xr:uid="{00000000-0005-0000-0000-0000BB2B0000}"/>
    <cellStyle name="Normal 2 2 2 32 4 3" xfId="11188" xr:uid="{00000000-0005-0000-0000-0000BC2B0000}"/>
    <cellStyle name="Normal 2 2 2 32 4 3 2" xfId="11189" xr:uid="{00000000-0005-0000-0000-0000BD2B0000}"/>
    <cellStyle name="Normal 2 2 2 32 4 4" xfId="11190" xr:uid="{00000000-0005-0000-0000-0000BE2B0000}"/>
    <cellStyle name="Normal 2 2 2 32 5" xfId="11191" xr:uid="{00000000-0005-0000-0000-0000BF2B0000}"/>
    <cellStyle name="Normal 2 2 2 32 5 2" xfId="11192" xr:uid="{00000000-0005-0000-0000-0000C02B0000}"/>
    <cellStyle name="Normal 2 2 2 32 5 2 2" xfId="11193" xr:uid="{00000000-0005-0000-0000-0000C12B0000}"/>
    <cellStyle name="Normal 2 2 2 32 5 2 3" xfId="11194" xr:uid="{00000000-0005-0000-0000-0000C22B0000}"/>
    <cellStyle name="Normal 2 2 2 32 5 3" xfId="11195" xr:uid="{00000000-0005-0000-0000-0000C32B0000}"/>
    <cellStyle name="Normal 2 2 2 32 5 3 2" xfId="11196" xr:uid="{00000000-0005-0000-0000-0000C42B0000}"/>
    <cellStyle name="Normal 2 2 2 32 5 4" xfId="11197" xr:uid="{00000000-0005-0000-0000-0000C52B0000}"/>
    <cellStyle name="Normal 2 2 2 32 6" xfId="11198" xr:uid="{00000000-0005-0000-0000-0000C62B0000}"/>
    <cellStyle name="Normal 2 2 2 32 6 2" xfId="11199" xr:uid="{00000000-0005-0000-0000-0000C72B0000}"/>
    <cellStyle name="Normal 2 2 2 32 6 2 2" xfId="11200" xr:uid="{00000000-0005-0000-0000-0000C82B0000}"/>
    <cellStyle name="Normal 2 2 2 32 6 2 3" xfId="11201" xr:uid="{00000000-0005-0000-0000-0000C92B0000}"/>
    <cellStyle name="Normal 2 2 2 32 6 3" xfId="11202" xr:uid="{00000000-0005-0000-0000-0000CA2B0000}"/>
    <cellStyle name="Normal 2 2 2 32 6 3 2" xfId="11203" xr:uid="{00000000-0005-0000-0000-0000CB2B0000}"/>
    <cellStyle name="Normal 2 2 2 32 6 4" xfId="11204" xr:uid="{00000000-0005-0000-0000-0000CC2B0000}"/>
    <cellStyle name="Normal 2 2 2 32 7" xfId="11205" xr:uid="{00000000-0005-0000-0000-0000CD2B0000}"/>
    <cellStyle name="Normal 2 2 2 32 7 2" xfId="11206" xr:uid="{00000000-0005-0000-0000-0000CE2B0000}"/>
    <cellStyle name="Normal 2 2 2 32 7 2 2" xfId="11207" xr:uid="{00000000-0005-0000-0000-0000CF2B0000}"/>
    <cellStyle name="Normal 2 2 2 32 7 2 3" xfId="11208" xr:uid="{00000000-0005-0000-0000-0000D02B0000}"/>
    <cellStyle name="Normal 2 2 2 32 7 3" xfId="11209" xr:uid="{00000000-0005-0000-0000-0000D12B0000}"/>
    <cellStyle name="Normal 2 2 2 32 7 3 2" xfId="11210" xr:uid="{00000000-0005-0000-0000-0000D22B0000}"/>
    <cellStyle name="Normal 2 2 2 32 7 4" xfId="11211" xr:uid="{00000000-0005-0000-0000-0000D32B0000}"/>
    <cellStyle name="Normal 2 2 2 32 8" xfId="11212" xr:uid="{00000000-0005-0000-0000-0000D42B0000}"/>
    <cellStyle name="Normal 2 2 2 32 8 2" xfId="11213" xr:uid="{00000000-0005-0000-0000-0000D52B0000}"/>
    <cellStyle name="Normal 2 2 2 32 8 2 2" xfId="11214" xr:uid="{00000000-0005-0000-0000-0000D62B0000}"/>
    <cellStyle name="Normal 2 2 2 32 8 2 3" xfId="11215" xr:uid="{00000000-0005-0000-0000-0000D72B0000}"/>
    <cellStyle name="Normal 2 2 2 32 8 3" xfId="11216" xr:uid="{00000000-0005-0000-0000-0000D82B0000}"/>
    <cellStyle name="Normal 2 2 2 32 8 3 2" xfId="11217" xr:uid="{00000000-0005-0000-0000-0000D92B0000}"/>
    <cellStyle name="Normal 2 2 2 32 8 4" xfId="11218" xr:uid="{00000000-0005-0000-0000-0000DA2B0000}"/>
    <cellStyle name="Normal 2 2 2 32 9" xfId="11219" xr:uid="{00000000-0005-0000-0000-0000DB2B0000}"/>
    <cellStyle name="Normal 2 2 2 32 9 2" xfId="11220" xr:uid="{00000000-0005-0000-0000-0000DC2B0000}"/>
    <cellStyle name="Normal 2 2 2 32 9 2 2" xfId="11221" xr:uid="{00000000-0005-0000-0000-0000DD2B0000}"/>
    <cellStyle name="Normal 2 2 2 32 9 2 3" xfId="11222" xr:uid="{00000000-0005-0000-0000-0000DE2B0000}"/>
    <cellStyle name="Normal 2 2 2 32 9 3" xfId="11223" xr:uid="{00000000-0005-0000-0000-0000DF2B0000}"/>
    <cellStyle name="Normal 2 2 2 32 9 3 2" xfId="11224" xr:uid="{00000000-0005-0000-0000-0000E02B0000}"/>
    <cellStyle name="Normal 2 2 2 32 9 4" xfId="11225" xr:uid="{00000000-0005-0000-0000-0000E12B0000}"/>
    <cellStyle name="Normal 2 2 2 33" xfId="11226" xr:uid="{00000000-0005-0000-0000-0000E22B0000}"/>
    <cellStyle name="Normal 2 2 2 33 2" xfId="11227" xr:uid="{00000000-0005-0000-0000-0000E32B0000}"/>
    <cellStyle name="Normal 2 2 2 34" xfId="11228" xr:uid="{00000000-0005-0000-0000-0000E42B0000}"/>
    <cellStyle name="Normal 2 2 2 34 2" xfId="11229" xr:uid="{00000000-0005-0000-0000-0000E52B0000}"/>
    <cellStyle name="Normal 2 2 2 35" xfId="11230" xr:uid="{00000000-0005-0000-0000-0000E62B0000}"/>
    <cellStyle name="Normal 2 2 2 35 2" xfId="11231" xr:uid="{00000000-0005-0000-0000-0000E72B0000}"/>
    <cellStyle name="Normal 2 2 2 36" xfId="11232" xr:uid="{00000000-0005-0000-0000-0000E82B0000}"/>
    <cellStyle name="Normal 2 2 2 36 2" xfId="11233" xr:uid="{00000000-0005-0000-0000-0000E92B0000}"/>
    <cellStyle name="Normal 2 2 2 37" xfId="11234" xr:uid="{00000000-0005-0000-0000-0000EA2B0000}"/>
    <cellStyle name="Normal 2 2 2 37 2" xfId="11235" xr:uid="{00000000-0005-0000-0000-0000EB2B0000}"/>
    <cellStyle name="Normal 2 2 2 38" xfId="11236" xr:uid="{00000000-0005-0000-0000-0000EC2B0000}"/>
    <cellStyle name="Normal 2 2 2 38 2" xfId="11237" xr:uid="{00000000-0005-0000-0000-0000ED2B0000}"/>
    <cellStyle name="Normal 2 2 2 39" xfId="11238" xr:uid="{00000000-0005-0000-0000-0000EE2B0000}"/>
    <cellStyle name="Normal 2 2 2 39 2" xfId="11239" xr:uid="{00000000-0005-0000-0000-0000EF2B0000}"/>
    <cellStyle name="Normal 2 2 2 4" xfId="11240" xr:uid="{00000000-0005-0000-0000-0000F02B0000}"/>
    <cellStyle name="Normal 2 2 2 4 10" xfId="11241" xr:uid="{00000000-0005-0000-0000-0000F12B0000}"/>
    <cellStyle name="Normal 2 2 2 4 10 2" xfId="11242" xr:uid="{00000000-0005-0000-0000-0000F22B0000}"/>
    <cellStyle name="Normal 2 2 2 4 10 2 2" xfId="11243" xr:uid="{00000000-0005-0000-0000-0000F32B0000}"/>
    <cellStyle name="Normal 2 2 2 4 10 2 3" xfId="11244" xr:uid="{00000000-0005-0000-0000-0000F42B0000}"/>
    <cellStyle name="Normal 2 2 2 4 10 3" xfId="11245" xr:uid="{00000000-0005-0000-0000-0000F52B0000}"/>
    <cellStyle name="Normal 2 2 2 4 10 3 2" xfId="11246" xr:uid="{00000000-0005-0000-0000-0000F62B0000}"/>
    <cellStyle name="Normal 2 2 2 4 10 4" xfId="11247" xr:uid="{00000000-0005-0000-0000-0000F72B0000}"/>
    <cellStyle name="Normal 2 2 2 4 11" xfId="11248" xr:uid="{00000000-0005-0000-0000-0000F82B0000}"/>
    <cellStyle name="Normal 2 2 2 4 11 2" xfId="11249" xr:uid="{00000000-0005-0000-0000-0000F92B0000}"/>
    <cellStyle name="Normal 2 2 2 4 11 2 2" xfId="11250" xr:uid="{00000000-0005-0000-0000-0000FA2B0000}"/>
    <cellStyle name="Normal 2 2 2 4 11 2 3" xfId="11251" xr:uid="{00000000-0005-0000-0000-0000FB2B0000}"/>
    <cellStyle name="Normal 2 2 2 4 11 3" xfId="11252" xr:uid="{00000000-0005-0000-0000-0000FC2B0000}"/>
    <cellStyle name="Normal 2 2 2 4 11 3 2" xfId="11253" xr:uid="{00000000-0005-0000-0000-0000FD2B0000}"/>
    <cellStyle name="Normal 2 2 2 4 11 4" xfId="11254" xr:uid="{00000000-0005-0000-0000-0000FE2B0000}"/>
    <cellStyle name="Normal 2 2 2 4 12" xfId="11255" xr:uid="{00000000-0005-0000-0000-0000FF2B0000}"/>
    <cellStyle name="Normal 2 2 2 4 13" xfId="11256" xr:uid="{00000000-0005-0000-0000-0000002C0000}"/>
    <cellStyle name="Normal 2 2 2 4 2" xfId="11257" xr:uid="{00000000-0005-0000-0000-0000012C0000}"/>
    <cellStyle name="Normal 2 2 2 4 2 10" xfId="11258" xr:uid="{00000000-0005-0000-0000-0000022C0000}"/>
    <cellStyle name="Normal 2 2 2 4 2 10 2" xfId="11259" xr:uid="{00000000-0005-0000-0000-0000032C0000}"/>
    <cellStyle name="Normal 2 2 2 4 2 11" xfId="11260" xr:uid="{00000000-0005-0000-0000-0000042C0000}"/>
    <cellStyle name="Normal 2 2 2 4 2 11 2" xfId="11261" xr:uid="{00000000-0005-0000-0000-0000052C0000}"/>
    <cellStyle name="Normal 2 2 2 4 2 11 3" xfId="11262" xr:uid="{00000000-0005-0000-0000-0000062C0000}"/>
    <cellStyle name="Normal 2 2 2 4 2 12" xfId="11263" xr:uid="{00000000-0005-0000-0000-0000072C0000}"/>
    <cellStyle name="Normal 2 2 2 4 2 12 2" xfId="11264" xr:uid="{00000000-0005-0000-0000-0000082C0000}"/>
    <cellStyle name="Normal 2 2 2 4 2 13" xfId="11265" xr:uid="{00000000-0005-0000-0000-0000092C0000}"/>
    <cellStyle name="Normal 2 2 2 4 2 14" xfId="11266" xr:uid="{00000000-0005-0000-0000-00000A2C0000}"/>
    <cellStyle name="Normal 2 2 2 4 2 2" xfId="11267" xr:uid="{00000000-0005-0000-0000-00000B2C0000}"/>
    <cellStyle name="Normal 2 2 2 4 2 2 2" xfId="11268" xr:uid="{00000000-0005-0000-0000-00000C2C0000}"/>
    <cellStyle name="Normal 2 2 2 4 2 3" xfId="11269" xr:uid="{00000000-0005-0000-0000-00000D2C0000}"/>
    <cellStyle name="Normal 2 2 2 4 2 3 2" xfId="11270" xr:uid="{00000000-0005-0000-0000-00000E2C0000}"/>
    <cellStyle name="Normal 2 2 2 4 2 4" xfId="11271" xr:uid="{00000000-0005-0000-0000-00000F2C0000}"/>
    <cellStyle name="Normal 2 2 2 4 2 4 2" xfId="11272" xr:uid="{00000000-0005-0000-0000-0000102C0000}"/>
    <cellStyle name="Normal 2 2 2 4 2 5" xfId="11273" xr:uid="{00000000-0005-0000-0000-0000112C0000}"/>
    <cellStyle name="Normal 2 2 2 4 2 5 2" xfId="11274" xr:uid="{00000000-0005-0000-0000-0000122C0000}"/>
    <cellStyle name="Normal 2 2 2 4 2 6" xfId="11275" xr:uid="{00000000-0005-0000-0000-0000132C0000}"/>
    <cellStyle name="Normal 2 2 2 4 2 6 2" xfId="11276" xr:uid="{00000000-0005-0000-0000-0000142C0000}"/>
    <cellStyle name="Normal 2 2 2 4 2 7" xfId="11277" xr:uid="{00000000-0005-0000-0000-0000152C0000}"/>
    <cellStyle name="Normal 2 2 2 4 2 7 2" xfId="11278" xr:uid="{00000000-0005-0000-0000-0000162C0000}"/>
    <cellStyle name="Normal 2 2 2 4 2 8" xfId="11279" xr:uid="{00000000-0005-0000-0000-0000172C0000}"/>
    <cellStyle name="Normal 2 2 2 4 2 8 2" xfId="11280" xr:uid="{00000000-0005-0000-0000-0000182C0000}"/>
    <cellStyle name="Normal 2 2 2 4 2 9" xfId="11281" xr:uid="{00000000-0005-0000-0000-0000192C0000}"/>
    <cellStyle name="Normal 2 2 2 4 2 9 2" xfId="11282" xr:uid="{00000000-0005-0000-0000-00001A2C0000}"/>
    <cellStyle name="Normal 2 2 2 4 3" xfId="11283" xr:uid="{00000000-0005-0000-0000-00001B2C0000}"/>
    <cellStyle name="Normal 2 2 2 4 3 2" xfId="11284" xr:uid="{00000000-0005-0000-0000-00001C2C0000}"/>
    <cellStyle name="Normal 2 2 2 4 3 3" xfId="11285" xr:uid="{00000000-0005-0000-0000-00001D2C0000}"/>
    <cellStyle name="Normal 2 2 2 4 4" xfId="11286" xr:uid="{00000000-0005-0000-0000-00001E2C0000}"/>
    <cellStyle name="Normal 2 2 2 4 4 2" xfId="11287" xr:uid="{00000000-0005-0000-0000-00001F2C0000}"/>
    <cellStyle name="Normal 2 2 2 4 4 2 2" xfId="11288" xr:uid="{00000000-0005-0000-0000-0000202C0000}"/>
    <cellStyle name="Normal 2 2 2 4 4 2 3" xfId="11289" xr:uid="{00000000-0005-0000-0000-0000212C0000}"/>
    <cellStyle name="Normal 2 2 2 4 4 3" xfId="11290" xr:uid="{00000000-0005-0000-0000-0000222C0000}"/>
    <cellStyle name="Normal 2 2 2 4 4 3 2" xfId="11291" xr:uid="{00000000-0005-0000-0000-0000232C0000}"/>
    <cellStyle name="Normal 2 2 2 4 4 4" xfId="11292" xr:uid="{00000000-0005-0000-0000-0000242C0000}"/>
    <cellStyle name="Normal 2 2 2 4 4 5" xfId="11293" xr:uid="{00000000-0005-0000-0000-0000252C0000}"/>
    <cellStyle name="Normal 2 2 2 4 5" xfId="11294" xr:uid="{00000000-0005-0000-0000-0000262C0000}"/>
    <cellStyle name="Normal 2 2 2 4 5 2" xfId="11295" xr:uid="{00000000-0005-0000-0000-0000272C0000}"/>
    <cellStyle name="Normal 2 2 2 4 5 2 2" xfId="11296" xr:uid="{00000000-0005-0000-0000-0000282C0000}"/>
    <cellStyle name="Normal 2 2 2 4 5 2 3" xfId="11297" xr:uid="{00000000-0005-0000-0000-0000292C0000}"/>
    <cellStyle name="Normal 2 2 2 4 5 3" xfId="11298" xr:uid="{00000000-0005-0000-0000-00002A2C0000}"/>
    <cellStyle name="Normal 2 2 2 4 5 3 2" xfId="11299" xr:uid="{00000000-0005-0000-0000-00002B2C0000}"/>
    <cellStyle name="Normal 2 2 2 4 5 4" xfId="11300" xr:uid="{00000000-0005-0000-0000-00002C2C0000}"/>
    <cellStyle name="Normal 2 2 2 4 6" xfId="11301" xr:uid="{00000000-0005-0000-0000-00002D2C0000}"/>
    <cellStyle name="Normal 2 2 2 4 6 2" xfId="11302" xr:uid="{00000000-0005-0000-0000-00002E2C0000}"/>
    <cellStyle name="Normal 2 2 2 4 6 2 2" xfId="11303" xr:uid="{00000000-0005-0000-0000-00002F2C0000}"/>
    <cellStyle name="Normal 2 2 2 4 6 2 3" xfId="11304" xr:uid="{00000000-0005-0000-0000-0000302C0000}"/>
    <cellStyle name="Normal 2 2 2 4 6 3" xfId="11305" xr:uid="{00000000-0005-0000-0000-0000312C0000}"/>
    <cellStyle name="Normal 2 2 2 4 6 3 2" xfId="11306" xr:uid="{00000000-0005-0000-0000-0000322C0000}"/>
    <cellStyle name="Normal 2 2 2 4 6 4" xfId="11307" xr:uid="{00000000-0005-0000-0000-0000332C0000}"/>
    <cellStyle name="Normal 2 2 2 4 7" xfId="11308" xr:uid="{00000000-0005-0000-0000-0000342C0000}"/>
    <cellStyle name="Normal 2 2 2 4 7 2" xfId="11309" xr:uid="{00000000-0005-0000-0000-0000352C0000}"/>
    <cellStyle name="Normal 2 2 2 4 7 2 2" xfId="11310" xr:uid="{00000000-0005-0000-0000-0000362C0000}"/>
    <cellStyle name="Normal 2 2 2 4 7 2 3" xfId="11311" xr:uid="{00000000-0005-0000-0000-0000372C0000}"/>
    <cellStyle name="Normal 2 2 2 4 7 3" xfId="11312" xr:uid="{00000000-0005-0000-0000-0000382C0000}"/>
    <cellStyle name="Normal 2 2 2 4 7 3 2" xfId="11313" xr:uid="{00000000-0005-0000-0000-0000392C0000}"/>
    <cellStyle name="Normal 2 2 2 4 7 4" xfId="11314" xr:uid="{00000000-0005-0000-0000-00003A2C0000}"/>
    <cellStyle name="Normal 2 2 2 4 8" xfId="11315" xr:uid="{00000000-0005-0000-0000-00003B2C0000}"/>
    <cellStyle name="Normal 2 2 2 4 8 2" xfId="11316" xr:uid="{00000000-0005-0000-0000-00003C2C0000}"/>
    <cellStyle name="Normal 2 2 2 4 8 2 2" xfId="11317" xr:uid="{00000000-0005-0000-0000-00003D2C0000}"/>
    <cellStyle name="Normal 2 2 2 4 8 2 3" xfId="11318" xr:uid="{00000000-0005-0000-0000-00003E2C0000}"/>
    <cellStyle name="Normal 2 2 2 4 8 3" xfId="11319" xr:uid="{00000000-0005-0000-0000-00003F2C0000}"/>
    <cellStyle name="Normal 2 2 2 4 8 3 2" xfId="11320" xr:uid="{00000000-0005-0000-0000-0000402C0000}"/>
    <cellStyle name="Normal 2 2 2 4 8 4" xfId="11321" xr:uid="{00000000-0005-0000-0000-0000412C0000}"/>
    <cellStyle name="Normal 2 2 2 4 9" xfId="11322" xr:uid="{00000000-0005-0000-0000-0000422C0000}"/>
    <cellStyle name="Normal 2 2 2 4 9 2" xfId="11323" xr:uid="{00000000-0005-0000-0000-0000432C0000}"/>
    <cellStyle name="Normal 2 2 2 4 9 2 2" xfId="11324" xr:uid="{00000000-0005-0000-0000-0000442C0000}"/>
    <cellStyle name="Normal 2 2 2 4 9 2 3" xfId="11325" xr:uid="{00000000-0005-0000-0000-0000452C0000}"/>
    <cellStyle name="Normal 2 2 2 4 9 3" xfId="11326" xr:uid="{00000000-0005-0000-0000-0000462C0000}"/>
    <cellStyle name="Normal 2 2 2 4 9 3 2" xfId="11327" xr:uid="{00000000-0005-0000-0000-0000472C0000}"/>
    <cellStyle name="Normal 2 2 2 4 9 4" xfId="11328" xr:uid="{00000000-0005-0000-0000-0000482C0000}"/>
    <cellStyle name="Normal 2 2 2 40" xfId="11329" xr:uid="{00000000-0005-0000-0000-0000492C0000}"/>
    <cellStyle name="Normal 2 2 2 40 2" xfId="11330" xr:uid="{00000000-0005-0000-0000-00004A2C0000}"/>
    <cellStyle name="Normal 2 2 2 41" xfId="11331" xr:uid="{00000000-0005-0000-0000-00004B2C0000}"/>
    <cellStyle name="Normal 2 2 2 41 10" xfId="11332" xr:uid="{00000000-0005-0000-0000-00004C2C0000}"/>
    <cellStyle name="Normal 2 2 2 41 10 2" xfId="11333" xr:uid="{00000000-0005-0000-0000-00004D2C0000}"/>
    <cellStyle name="Normal 2 2 2 41 10 2 2" xfId="11334" xr:uid="{00000000-0005-0000-0000-00004E2C0000}"/>
    <cellStyle name="Normal 2 2 2 41 10 2 3" xfId="11335" xr:uid="{00000000-0005-0000-0000-00004F2C0000}"/>
    <cellStyle name="Normal 2 2 2 41 10 3" xfId="11336" xr:uid="{00000000-0005-0000-0000-0000502C0000}"/>
    <cellStyle name="Normal 2 2 2 41 10 3 2" xfId="11337" xr:uid="{00000000-0005-0000-0000-0000512C0000}"/>
    <cellStyle name="Normal 2 2 2 41 10 4" xfId="11338" xr:uid="{00000000-0005-0000-0000-0000522C0000}"/>
    <cellStyle name="Normal 2 2 2 41 11" xfId="11339" xr:uid="{00000000-0005-0000-0000-0000532C0000}"/>
    <cellStyle name="Normal 2 2 2 41 11 2" xfId="11340" xr:uid="{00000000-0005-0000-0000-0000542C0000}"/>
    <cellStyle name="Normal 2 2 2 41 11 2 2" xfId="11341" xr:uid="{00000000-0005-0000-0000-0000552C0000}"/>
    <cellStyle name="Normal 2 2 2 41 11 2 3" xfId="11342" xr:uid="{00000000-0005-0000-0000-0000562C0000}"/>
    <cellStyle name="Normal 2 2 2 41 11 3" xfId="11343" xr:uid="{00000000-0005-0000-0000-0000572C0000}"/>
    <cellStyle name="Normal 2 2 2 41 11 3 2" xfId="11344" xr:uid="{00000000-0005-0000-0000-0000582C0000}"/>
    <cellStyle name="Normal 2 2 2 41 11 4" xfId="11345" xr:uid="{00000000-0005-0000-0000-0000592C0000}"/>
    <cellStyle name="Normal 2 2 2 41 12" xfId="11346" xr:uid="{00000000-0005-0000-0000-00005A2C0000}"/>
    <cellStyle name="Normal 2 2 2 41 12 2" xfId="11347" xr:uid="{00000000-0005-0000-0000-00005B2C0000}"/>
    <cellStyle name="Normal 2 2 2 41 12 2 2" xfId="11348" xr:uid="{00000000-0005-0000-0000-00005C2C0000}"/>
    <cellStyle name="Normal 2 2 2 41 12 2 3" xfId="11349" xr:uid="{00000000-0005-0000-0000-00005D2C0000}"/>
    <cellStyle name="Normal 2 2 2 41 12 3" xfId="11350" xr:uid="{00000000-0005-0000-0000-00005E2C0000}"/>
    <cellStyle name="Normal 2 2 2 41 12 3 2" xfId="11351" xr:uid="{00000000-0005-0000-0000-00005F2C0000}"/>
    <cellStyle name="Normal 2 2 2 41 12 4" xfId="11352" xr:uid="{00000000-0005-0000-0000-0000602C0000}"/>
    <cellStyle name="Normal 2 2 2 41 13" xfId="11353" xr:uid="{00000000-0005-0000-0000-0000612C0000}"/>
    <cellStyle name="Normal 2 2 2 41 13 2" xfId="11354" xr:uid="{00000000-0005-0000-0000-0000622C0000}"/>
    <cellStyle name="Normal 2 2 2 41 13 2 2" xfId="11355" xr:uid="{00000000-0005-0000-0000-0000632C0000}"/>
    <cellStyle name="Normal 2 2 2 41 13 2 3" xfId="11356" xr:uid="{00000000-0005-0000-0000-0000642C0000}"/>
    <cellStyle name="Normal 2 2 2 41 13 3" xfId="11357" xr:uid="{00000000-0005-0000-0000-0000652C0000}"/>
    <cellStyle name="Normal 2 2 2 41 13 3 2" xfId="11358" xr:uid="{00000000-0005-0000-0000-0000662C0000}"/>
    <cellStyle name="Normal 2 2 2 41 13 4" xfId="11359" xr:uid="{00000000-0005-0000-0000-0000672C0000}"/>
    <cellStyle name="Normal 2 2 2 41 14" xfId="11360" xr:uid="{00000000-0005-0000-0000-0000682C0000}"/>
    <cellStyle name="Normal 2 2 2 41 14 2" xfId="11361" xr:uid="{00000000-0005-0000-0000-0000692C0000}"/>
    <cellStyle name="Normal 2 2 2 41 14 2 2" xfId="11362" xr:uid="{00000000-0005-0000-0000-00006A2C0000}"/>
    <cellStyle name="Normal 2 2 2 41 14 2 3" xfId="11363" xr:uid="{00000000-0005-0000-0000-00006B2C0000}"/>
    <cellStyle name="Normal 2 2 2 41 14 3" xfId="11364" xr:uid="{00000000-0005-0000-0000-00006C2C0000}"/>
    <cellStyle name="Normal 2 2 2 41 14 3 2" xfId="11365" xr:uid="{00000000-0005-0000-0000-00006D2C0000}"/>
    <cellStyle name="Normal 2 2 2 41 14 4" xfId="11366" xr:uid="{00000000-0005-0000-0000-00006E2C0000}"/>
    <cellStyle name="Normal 2 2 2 41 15" xfId="11367" xr:uid="{00000000-0005-0000-0000-00006F2C0000}"/>
    <cellStyle name="Normal 2 2 2 41 15 2" xfId="11368" xr:uid="{00000000-0005-0000-0000-0000702C0000}"/>
    <cellStyle name="Normal 2 2 2 41 15 2 2" xfId="11369" xr:uid="{00000000-0005-0000-0000-0000712C0000}"/>
    <cellStyle name="Normal 2 2 2 41 15 2 3" xfId="11370" xr:uid="{00000000-0005-0000-0000-0000722C0000}"/>
    <cellStyle name="Normal 2 2 2 41 15 3" xfId="11371" xr:uid="{00000000-0005-0000-0000-0000732C0000}"/>
    <cellStyle name="Normal 2 2 2 41 15 3 2" xfId="11372" xr:uid="{00000000-0005-0000-0000-0000742C0000}"/>
    <cellStyle name="Normal 2 2 2 41 15 4" xfId="11373" xr:uid="{00000000-0005-0000-0000-0000752C0000}"/>
    <cellStyle name="Normal 2 2 2 41 16" xfId="11374" xr:uid="{00000000-0005-0000-0000-0000762C0000}"/>
    <cellStyle name="Normal 2 2 2 41 16 2" xfId="11375" xr:uid="{00000000-0005-0000-0000-0000772C0000}"/>
    <cellStyle name="Normal 2 2 2 41 16 2 2" xfId="11376" xr:uid="{00000000-0005-0000-0000-0000782C0000}"/>
    <cellStyle name="Normal 2 2 2 41 16 2 3" xfId="11377" xr:uid="{00000000-0005-0000-0000-0000792C0000}"/>
    <cellStyle name="Normal 2 2 2 41 16 3" xfId="11378" xr:uid="{00000000-0005-0000-0000-00007A2C0000}"/>
    <cellStyle name="Normal 2 2 2 41 16 3 2" xfId="11379" xr:uid="{00000000-0005-0000-0000-00007B2C0000}"/>
    <cellStyle name="Normal 2 2 2 41 16 4" xfId="11380" xr:uid="{00000000-0005-0000-0000-00007C2C0000}"/>
    <cellStyle name="Normal 2 2 2 41 17" xfId="11381" xr:uid="{00000000-0005-0000-0000-00007D2C0000}"/>
    <cellStyle name="Normal 2 2 2 41 17 2" xfId="11382" xr:uid="{00000000-0005-0000-0000-00007E2C0000}"/>
    <cellStyle name="Normal 2 2 2 41 17 2 2" xfId="11383" xr:uid="{00000000-0005-0000-0000-00007F2C0000}"/>
    <cellStyle name="Normal 2 2 2 41 17 2 3" xfId="11384" xr:uid="{00000000-0005-0000-0000-0000802C0000}"/>
    <cellStyle name="Normal 2 2 2 41 17 3" xfId="11385" xr:uid="{00000000-0005-0000-0000-0000812C0000}"/>
    <cellStyle name="Normal 2 2 2 41 17 3 2" xfId="11386" xr:uid="{00000000-0005-0000-0000-0000822C0000}"/>
    <cellStyle name="Normal 2 2 2 41 17 4" xfId="11387" xr:uid="{00000000-0005-0000-0000-0000832C0000}"/>
    <cellStyle name="Normal 2 2 2 41 18" xfId="11388" xr:uid="{00000000-0005-0000-0000-0000842C0000}"/>
    <cellStyle name="Normal 2 2 2 41 2" xfId="11389" xr:uid="{00000000-0005-0000-0000-0000852C0000}"/>
    <cellStyle name="Normal 2 2 2 41 2 10" xfId="11390" xr:uid="{00000000-0005-0000-0000-0000862C0000}"/>
    <cellStyle name="Normal 2 2 2 41 2 10 2" xfId="11391" xr:uid="{00000000-0005-0000-0000-0000872C0000}"/>
    <cellStyle name="Normal 2 2 2 41 2 11" xfId="11392" xr:uid="{00000000-0005-0000-0000-0000882C0000}"/>
    <cellStyle name="Normal 2 2 2 41 2 11 2" xfId="11393" xr:uid="{00000000-0005-0000-0000-0000892C0000}"/>
    <cellStyle name="Normal 2 2 2 41 2 12" xfId="11394" xr:uid="{00000000-0005-0000-0000-00008A2C0000}"/>
    <cellStyle name="Normal 2 2 2 41 2 12 2" xfId="11395" xr:uid="{00000000-0005-0000-0000-00008B2C0000}"/>
    <cellStyle name="Normal 2 2 2 41 2 13" xfId="11396" xr:uid="{00000000-0005-0000-0000-00008C2C0000}"/>
    <cellStyle name="Normal 2 2 2 41 2 13 2" xfId="11397" xr:uid="{00000000-0005-0000-0000-00008D2C0000}"/>
    <cellStyle name="Normal 2 2 2 41 2 14" xfId="11398" xr:uid="{00000000-0005-0000-0000-00008E2C0000}"/>
    <cellStyle name="Normal 2 2 2 41 2 14 2" xfId="11399" xr:uid="{00000000-0005-0000-0000-00008F2C0000}"/>
    <cellStyle name="Normal 2 2 2 41 2 15" xfId="11400" xr:uid="{00000000-0005-0000-0000-0000902C0000}"/>
    <cellStyle name="Normal 2 2 2 41 2 15 2" xfId="11401" xr:uid="{00000000-0005-0000-0000-0000912C0000}"/>
    <cellStyle name="Normal 2 2 2 41 2 16" xfId="11402" xr:uid="{00000000-0005-0000-0000-0000922C0000}"/>
    <cellStyle name="Normal 2 2 2 41 2 16 2" xfId="11403" xr:uid="{00000000-0005-0000-0000-0000932C0000}"/>
    <cellStyle name="Normal 2 2 2 41 2 17" xfId="11404" xr:uid="{00000000-0005-0000-0000-0000942C0000}"/>
    <cellStyle name="Normal 2 2 2 41 2 17 2" xfId="11405" xr:uid="{00000000-0005-0000-0000-0000952C0000}"/>
    <cellStyle name="Normal 2 2 2 41 2 18" xfId="11406" xr:uid="{00000000-0005-0000-0000-0000962C0000}"/>
    <cellStyle name="Normal 2 2 2 41 2 18 2" xfId="11407" xr:uid="{00000000-0005-0000-0000-0000972C0000}"/>
    <cellStyle name="Normal 2 2 2 41 2 18 3" xfId="11408" xr:uid="{00000000-0005-0000-0000-0000982C0000}"/>
    <cellStyle name="Normal 2 2 2 41 2 19" xfId="11409" xr:uid="{00000000-0005-0000-0000-0000992C0000}"/>
    <cellStyle name="Normal 2 2 2 41 2 19 2" xfId="11410" xr:uid="{00000000-0005-0000-0000-00009A2C0000}"/>
    <cellStyle name="Normal 2 2 2 41 2 2" xfId="11411" xr:uid="{00000000-0005-0000-0000-00009B2C0000}"/>
    <cellStyle name="Normal 2 2 2 41 2 2 2" xfId="11412" xr:uid="{00000000-0005-0000-0000-00009C2C0000}"/>
    <cellStyle name="Normal 2 2 2 41 2 20" xfId="11413" xr:uid="{00000000-0005-0000-0000-00009D2C0000}"/>
    <cellStyle name="Normal 2 2 2 41 2 3" xfId="11414" xr:uid="{00000000-0005-0000-0000-00009E2C0000}"/>
    <cellStyle name="Normal 2 2 2 41 2 3 2" xfId="11415" xr:uid="{00000000-0005-0000-0000-00009F2C0000}"/>
    <cellStyle name="Normal 2 2 2 41 2 4" xfId="11416" xr:uid="{00000000-0005-0000-0000-0000A02C0000}"/>
    <cellStyle name="Normal 2 2 2 41 2 4 2" xfId="11417" xr:uid="{00000000-0005-0000-0000-0000A12C0000}"/>
    <cellStyle name="Normal 2 2 2 41 2 5" xfId="11418" xr:uid="{00000000-0005-0000-0000-0000A22C0000}"/>
    <cellStyle name="Normal 2 2 2 41 2 5 2" xfId="11419" xr:uid="{00000000-0005-0000-0000-0000A32C0000}"/>
    <cellStyle name="Normal 2 2 2 41 2 6" xfId="11420" xr:uid="{00000000-0005-0000-0000-0000A42C0000}"/>
    <cellStyle name="Normal 2 2 2 41 2 6 2" xfId="11421" xr:uid="{00000000-0005-0000-0000-0000A52C0000}"/>
    <cellStyle name="Normal 2 2 2 41 2 7" xfId="11422" xr:uid="{00000000-0005-0000-0000-0000A62C0000}"/>
    <cellStyle name="Normal 2 2 2 41 2 7 2" xfId="11423" xr:uid="{00000000-0005-0000-0000-0000A72C0000}"/>
    <cellStyle name="Normal 2 2 2 41 2 8" xfId="11424" xr:uid="{00000000-0005-0000-0000-0000A82C0000}"/>
    <cellStyle name="Normal 2 2 2 41 2 8 2" xfId="11425" xr:uid="{00000000-0005-0000-0000-0000A92C0000}"/>
    <cellStyle name="Normal 2 2 2 41 2 9" xfId="11426" xr:uid="{00000000-0005-0000-0000-0000AA2C0000}"/>
    <cellStyle name="Normal 2 2 2 41 2 9 2" xfId="11427" xr:uid="{00000000-0005-0000-0000-0000AB2C0000}"/>
    <cellStyle name="Normal 2 2 2 41 3" xfId="11428" xr:uid="{00000000-0005-0000-0000-0000AC2C0000}"/>
    <cellStyle name="Normal 2 2 2 41 3 2" xfId="11429" xr:uid="{00000000-0005-0000-0000-0000AD2C0000}"/>
    <cellStyle name="Normal 2 2 2 41 3 2 2" xfId="11430" xr:uid="{00000000-0005-0000-0000-0000AE2C0000}"/>
    <cellStyle name="Normal 2 2 2 41 3 2 3" xfId="11431" xr:uid="{00000000-0005-0000-0000-0000AF2C0000}"/>
    <cellStyle name="Normal 2 2 2 41 3 3" xfId="11432" xr:uid="{00000000-0005-0000-0000-0000B02C0000}"/>
    <cellStyle name="Normal 2 2 2 41 3 3 2" xfId="11433" xr:uid="{00000000-0005-0000-0000-0000B12C0000}"/>
    <cellStyle name="Normal 2 2 2 41 3 4" xfId="11434" xr:uid="{00000000-0005-0000-0000-0000B22C0000}"/>
    <cellStyle name="Normal 2 2 2 41 4" xfId="11435" xr:uid="{00000000-0005-0000-0000-0000B32C0000}"/>
    <cellStyle name="Normal 2 2 2 41 4 2" xfId="11436" xr:uid="{00000000-0005-0000-0000-0000B42C0000}"/>
    <cellStyle name="Normal 2 2 2 41 4 2 2" xfId="11437" xr:uid="{00000000-0005-0000-0000-0000B52C0000}"/>
    <cellStyle name="Normal 2 2 2 41 4 2 3" xfId="11438" xr:uid="{00000000-0005-0000-0000-0000B62C0000}"/>
    <cellStyle name="Normal 2 2 2 41 4 3" xfId="11439" xr:uid="{00000000-0005-0000-0000-0000B72C0000}"/>
    <cellStyle name="Normal 2 2 2 41 4 3 2" xfId="11440" xr:uid="{00000000-0005-0000-0000-0000B82C0000}"/>
    <cellStyle name="Normal 2 2 2 41 4 4" xfId="11441" xr:uid="{00000000-0005-0000-0000-0000B92C0000}"/>
    <cellStyle name="Normal 2 2 2 41 5" xfId="11442" xr:uid="{00000000-0005-0000-0000-0000BA2C0000}"/>
    <cellStyle name="Normal 2 2 2 41 5 2" xfId="11443" xr:uid="{00000000-0005-0000-0000-0000BB2C0000}"/>
    <cellStyle name="Normal 2 2 2 41 5 2 2" xfId="11444" xr:uid="{00000000-0005-0000-0000-0000BC2C0000}"/>
    <cellStyle name="Normal 2 2 2 41 5 2 3" xfId="11445" xr:uid="{00000000-0005-0000-0000-0000BD2C0000}"/>
    <cellStyle name="Normal 2 2 2 41 5 3" xfId="11446" xr:uid="{00000000-0005-0000-0000-0000BE2C0000}"/>
    <cellStyle name="Normal 2 2 2 41 5 3 2" xfId="11447" xr:uid="{00000000-0005-0000-0000-0000BF2C0000}"/>
    <cellStyle name="Normal 2 2 2 41 5 4" xfId="11448" xr:uid="{00000000-0005-0000-0000-0000C02C0000}"/>
    <cellStyle name="Normal 2 2 2 41 6" xfId="11449" xr:uid="{00000000-0005-0000-0000-0000C12C0000}"/>
    <cellStyle name="Normal 2 2 2 41 6 2" xfId="11450" xr:uid="{00000000-0005-0000-0000-0000C22C0000}"/>
    <cellStyle name="Normal 2 2 2 41 6 2 2" xfId="11451" xr:uid="{00000000-0005-0000-0000-0000C32C0000}"/>
    <cellStyle name="Normal 2 2 2 41 6 2 3" xfId="11452" xr:uid="{00000000-0005-0000-0000-0000C42C0000}"/>
    <cellStyle name="Normal 2 2 2 41 6 3" xfId="11453" xr:uid="{00000000-0005-0000-0000-0000C52C0000}"/>
    <cellStyle name="Normal 2 2 2 41 6 3 2" xfId="11454" xr:uid="{00000000-0005-0000-0000-0000C62C0000}"/>
    <cellStyle name="Normal 2 2 2 41 6 4" xfId="11455" xr:uid="{00000000-0005-0000-0000-0000C72C0000}"/>
    <cellStyle name="Normal 2 2 2 41 7" xfId="11456" xr:uid="{00000000-0005-0000-0000-0000C82C0000}"/>
    <cellStyle name="Normal 2 2 2 41 7 2" xfId="11457" xr:uid="{00000000-0005-0000-0000-0000C92C0000}"/>
    <cellStyle name="Normal 2 2 2 41 7 2 2" xfId="11458" xr:uid="{00000000-0005-0000-0000-0000CA2C0000}"/>
    <cellStyle name="Normal 2 2 2 41 7 2 3" xfId="11459" xr:uid="{00000000-0005-0000-0000-0000CB2C0000}"/>
    <cellStyle name="Normal 2 2 2 41 7 3" xfId="11460" xr:uid="{00000000-0005-0000-0000-0000CC2C0000}"/>
    <cellStyle name="Normal 2 2 2 41 7 3 2" xfId="11461" xr:uid="{00000000-0005-0000-0000-0000CD2C0000}"/>
    <cellStyle name="Normal 2 2 2 41 7 4" xfId="11462" xr:uid="{00000000-0005-0000-0000-0000CE2C0000}"/>
    <cellStyle name="Normal 2 2 2 41 8" xfId="11463" xr:uid="{00000000-0005-0000-0000-0000CF2C0000}"/>
    <cellStyle name="Normal 2 2 2 41 8 2" xfId="11464" xr:uid="{00000000-0005-0000-0000-0000D02C0000}"/>
    <cellStyle name="Normal 2 2 2 41 8 2 2" xfId="11465" xr:uid="{00000000-0005-0000-0000-0000D12C0000}"/>
    <cellStyle name="Normal 2 2 2 41 8 2 3" xfId="11466" xr:uid="{00000000-0005-0000-0000-0000D22C0000}"/>
    <cellStyle name="Normal 2 2 2 41 8 3" xfId="11467" xr:uid="{00000000-0005-0000-0000-0000D32C0000}"/>
    <cellStyle name="Normal 2 2 2 41 8 3 2" xfId="11468" xr:uid="{00000000-0005-0000-0000-0000D42C0000}"/>
    <cellStyle name="Normal 2 2 2 41 8 4" xfId="11469" xr:uid="{00000000-0005-0000-0000-0000D52C0000}"/>
    <cellStyle name="Normal 2 2 2 41 9" xfId="11470" xr:uid="{00000000-0005-0000-0000-0000D62C0000}"/>
    <cellStyle name="Normal 2 2 2 41 9 2" xfId="11471" xr:uid="{00000000-0005-0000-0000-0000D72C0000}"/>
    <cellStyle name="Normal 2 2 2 41 9 2 2" xfId="11472" xr:uid="{00000000-0005-0000-0000-0000D82C0000}"/>
    <cellStyle name="Normal 2 2 2 41 9 2 3" xfId="11473" xr:uid="{00000000-0005-0000-0000-0000D92C0000}"/>
    <cellStyle name="Normal 2 2 2 41 9 3" xfId="11474" xr:uid="{00000000-0005-0000-0000-0000DA2C0000}"/>
    <cellStyle name="Normal 2 2 2 41 9 3 2" xfId="11475" xr:uid="{00000000-0005-0000-0000-0000DB2C0000}"/>
    <cellStyle name="Normal 2 2 2 41 9 4" xfId="11476" xr:uid="{00000000-0005-0000-0000-0000DC2C0000}"/>
    <cellStyle name="Normal 2 2 2 42" xfId="11477" xr:uid="{00000000-0005-0000-0000-0000DD2C0000}"/>
    <cellStyle name="Normal 2 2 2 42 2" xfId="11478" xr:uid="{00000000-0005-0000-0000-0000DE2C0000}"/>
    <cellStyle name="Normal 2 2 2 43" xfId="11479" xr:uid="{00000000-0005-0000-0000-0000DF2C0000}"/>
    <cellStyle name="Normal 2 2 2 43 2" xfId="11480" xr:uid="{00000000-0005-0000-0000-0000E02C0000}"/>
    <cellStyle name="Normal 2 2 2 44" xfId="11481" xr:uid="{00000000-0005-0000-0000-0000E12C0000}"/>
    <cellStyle name="Normal 2 2 2 44 2" xfId="11482" xr:uid="{00000000-0005-0000-0000-0000E22C0000}"/>
    <cellStyle name="Normal 2 2 2 45" xfId="11483" xr:uid="{00000000-0005-0000-0000-0000E32C0000}"/>
    <cellStyle name="Normal 2 2 2 45 2" xfId="11484" xr:uid="{00000000-0005-0000-0000-0000E42C0000}"/>
    <cellStyle name="Normal 2 2 2 46" xfId="11485" xr:uid="{00000000-0005-0000-0000-0000E52C0000}"/>
    <cellStyle name="Normal 2 2 2 46 2" xfId="11486" xr:uid="{00000000-0005-0000-0000-0000E62C0000}"/>
    <cellStyle name="Normal 2 2 2 47" xfId="11487" xr:uid="{00000000-0005-0000-0000-0000E72C0000}"/>
    <cellStyle name="Normal 2 2 2 47 2" xfId="11488" xr:uid="{00000000-0005-0000-0000-0000E82C0000}"/>
    <cellStyle name="Normal 2 2 2 48" xfId="11489" xr:uid="{00000000-0005-0000-0000-0000E92C0000}"/>
    <cellStyle name="Normal 2 2 2 48 2" xfId="11490" xr:uid="{00000000-0005-0000-0000-0000EA2C0000}"/>
    <cellStyle name="Normal 2 2 2 49" xfId="11491" xr:uid="{00000000-0005-0000-0000-0000EB2C0000}"/>
    <cellStyle name="Normal 2 2 2 49 2" xfId="11492" xr:uid="{00000000-0005-0000-0000-0000EC2C0000}"/>
    <cellStyle name="Normal 2 2 2 5" xfId="11493" xr:uid="{00000000-0005-0000-0000-0000ED2C0000}"/>
    <cellStyle name="Normal 2 2 2 5 2" xfId="11494" xr:uid="{00000000-0005-0000-0000-0000EE2C0000}"/>
    <cellStyle name="Normal 2 2 2 5 3" xfId="11495" xr:uid="{00000000-0005-0000-0000-0000EF2C0000}"/>
    <cellStyle name="Normal 2 2 2 50" xfId="11496" xr:uid="{00000000-0005-0000-0000-0000F02C0000}"/>
    <cellStyle name="Normal 2 2 2 50 2" xfId="11497" xr:uid="{00000000-0005-0000-0000-0000F12C0000}"/>
    <cellStyle name="Normal 2 2 2 51" xfId="11498" xr:uid="{00000000-0005-0000-0000-0000F22C0000}"/>
    <cellStyle name="Normal 2 2 2 51 2" xfId="11499" xr:uid="{00000000-0005-0000-0000-0000F32C0000}"/>
    <cellStyle name="Normal 2 2 2 52" xfId="11500" xr:uid="{00000000-0005-0000-0000-0000F42C0000}"/>
    <cellStyle name="Normal 2 2 2 52 2" xfId="11501" xr:uid="{00000000-0005-0000-0000-0000F52C0000}"/>
    <cellStyle name="Normal 2 2 2 53" xfId="11502" xr:uid="{00000000-0005-0000-0000-0000F62C0000}"/>
    <cellStyle name="Normal 2 2 2 53 2" xfId="11503" xr:uid="{00000000-0005-0000-0000-0000F72C0000}"/>
    <cellStyle name="Normal 2 2 2 54" xfId="11504" xr:uid="{00000000-0005-0000-0000-0000F82C0000}"/>
    <cellStyle name="Normal 2 2 2 54 2" xfId="11505" xr:uid="{00000000-0005-0000-0000-0000F92C0000}"/>
    <cellStyle name="Normal 2 2 2 55" xfId="11506" xr:uid="{00000000-0005-0000-0000-0000FA2C0000}"/>
    <cellStyle name="Normal 2 2 2 55 2" xfId="11507" xr:uid="{00000000-0005-0000-0000-0000FB2C0000}"/>
    <cellStyle name="Normal 2 2 2 56" xfId="11508" xr:uid="{00000000-0005-0000-0000-0000FC2C0000}"/>
    <cellStyle name="Normal 2 2 2 56 2" xfId="11509" xr:uid="{00000000-0005-0000-0000-0000FD2C0000}"/>
    <cellStyle name="Normal 2 2 2 57" xfId="11510" xr:uid="{00000000-0005-0000-0000-0000FE2C0000}"/>
    <cellStyle name="Normal 2 2 2 57 2" xfId="11511" xr:uid="{00000000-0005-0000-0000-0000FF2C0000}"/>
    <cellStyle name="Normal 2 2 2 58" xfId="11512" xr:uid="{00000000-0005-0000-0000-0000002D0000}"/>
    <cellStyle name="Normal 2 2 2 58 2" xfId="11513" xr:uid="{00000000-0005-0000-0000-0000012D0000}"/>
    <cellStyle name="Normal 2 2 2 59" xfId="11514" xr:uid="{00000000-0005-0000-0000-0000022D0000}"/>
    <cellStyle name="Normal 2 2 2 59 2" xfId="11515" xr:uid="{00000000-0005-0000-0000-0000032D0000}"/>
    <cellStyle name="Normal 2 2 2 59 3" xfId="11516" xr:uid="{00000000-0005-0000-0000-0000042D0000}"/>
    <cellStyle name="Normal 2 2 2 6" xfId="11517" xr:uid="{00000000-0005-0000-0000-0000052D0000}"/>
    <cellStyle name="Normal 2 2 2 6 2" xfId="11518" xr:uid="{00000000-0005-0000-0000-0000062D0000}"/>
    <cellStyle name="Normal 2 2 2 6 3" xfId="11519" xr:uid="{00000000-0005-0000-0000-0000072D0000}"/>
    <cellStyle name="Normal 2 2 2 60" xfId="11520" xr:uid="{00000000-0005-0000-0000-0000082D0000}"/>
    <cellStyle name="Normal 2 2 2 60 2" xfId="11521" xr:uid="{00000000-0005-0000-0000-0000092D0000}"/>
    <cellStyle name="Normal 2 2 2 61" xfId="11522" xr:uid="{00000000-0005-0000-0000-00000A2D0000}"/>
    <cellStyle name="Normal 2 2 2 7" xfId="11523" xr:uid="{00000000-0005-0000-0000-00000B2D0000}"/>
    <cellStyle name="Normal 2 2 2 7 2" xfId="11524" xr:uid="{00000000-0005-0000-0000-00000C2D0000}"/>
    <cellStyle name="Normal 2 2 2 7 3" xfId="11525" xr:uid="{00000000-0005-0000-0000-00000D2D0000}"/>
    <cellStyle name="Normal 2 2 2 8" xfId="11526" xr:uid="{00000000-0005-0000-0000-00000E2D0000}"/>
    <cellStyle name="Normal 2 2 2 8 2" xfId="11527" xr:uid="{00000000-0005-0000-0000-00000F2D0000}"/>
    <cellStyle name="Normal 2 2 2 9" xfId="11528" xr:uid="{00000000-0005-0000-0000-0000102D0000}"/>
    <cellStyle name="Normal 2 2 2 9 2" xfId="11529" xr:uid="{00000000-0005-0000-0000-0000112D0000}"/>
    <cellStyle name="Normal 2 2 20" xfId="11530" xr:uid="{00000000-0005-0000-0000-0000122D0000}"/>
    <cellStyle name="Normal 2 2 20 2" xfId="11531" xr:uid="{00000000-0005-0000-0000-0000132D0000}"/>
    <cellStyle name="Normal 2 2 20 2 2" xfId="11532" xr:uid="{00000000-0005-0000-0000-0000142D0000}"/>
    <cellStyle name="Normal 2 2 20 2 3" xfId="11533" xr:uid="{00000000-0005-0000-0000-0000152D0000}"/>
    <cellStyle name="Normal 2 2 20 3" xfId="11534" xr:uid="{00000000-0005-0000-0000-0000162D0000}"/>
    <cellStyle name="Normal 2 2 20 3 2" xfId="11535" xr:uid="{00000000-0005-0000-0000-0000172D0000}"/>
    <cellStyle name="Normal 2 2 20 4" xfId="11536" xr:uid="{00000000-0005-0000-0000-0000182D0000}"/>
    <cellStyle name="Normal 2 2 21" xfId="11537" xr:uid="{00000000-0005-0000-0000-0000192D0000}"/>
    <cellStyle name="Normal 2 2 21 2" xfId="11538" xr:uid="{00000000-0005-0000-0000-00001A2D0000}"/>
    <cellStyle name="Normal 2 2 21 2 2" xfId="11539" xr:uid="{00000000-0005-0000-0000-00001B2D0000}"/>
    <cellStyle name="Normal 2 2 21 2 3" xfId="11540" xr:uid="{00000000-0005-0000-0000-00001C2D0000}"/>
    <cellStyle name="Normal 2 2 21 3" xfId="11541" xr:uid="{00000000-0005-0000-0000-00001D2D0000}"/>
    <cellStyle name="Normal 2 2 21 3 2" xfId="11542" xr:uid="{00000000-0005-0000-0000-00001E2D0000}"/>
    <cellStyle name="Normal 2 2 21 4" xfId="11543" xr:uid="{00000000-0005-0000-0000-00001F2D0000}"/>
    <cellStyle name="Normal 2 2 22" xfId="11544" xr:uid="{00000000-0005-0000-0000-0000202D0000}"/>
    <cellStyle name="Normal 2 2 22 2" xfId="11545" xr:uid="{00000000-0005-0000-0000-0000212D0000}"/>
    <cellStyle name="Normal 2 2 22 2 2" xfId="11546" xr:uid="{00000000-0005-0000-0000-0000222D0000}"/>
    <cellStyle name="Normal 2 2 22 2 3" xfId="11547" xr:uid="{00000000-0005-0000-0000-0000232D0000}"/>
    <cellStyle name="Normal 2 2 22 3" xfId="11548" xr:uid="{00000000-0005-0000-0000-0000242D0000}"/>
    <cellStyle name="Normal 2 2 22 3 2" xfId="11549" xr:uid="{00000000-0005-0000-0000-0000252D0000}"/>
    <cellStyle name="Normal 2 2 22 4" xfId="11550" xr:uid="{00000000-0005-0000-0000-0000262D0000}"/>
    <cellStyle name="Normal 2 2 23" xfId="11551" xr:uid="{00000000-0005-0000-0000-0000272D0000}"/>
    <cellStyle name="Normal 2 2 23 2" xfId="11552" xr:uid="{00000000-0005-0000-0000-0000282D0000}"/>
    <cellStyle name="Normal 2 2 23 2 2" xfId="11553" xr:uid="{00000000-0005-0000-0000-0000292D0000}"/>
    <cellStyle name="Normal 2 2 23 2 3" xfId="11554" xr:uid="{00000000-0005-0000-0000-00002A2D0000}"/>
    <cellStyle name="Normal 2 2 23 3" xfId="11555" xr:uid="{00000000-0005-0000-0000-00002B2D0000}"/>
    <cellStyle name="Normal 2 2 23 3 2" xfId="11556" xr:uid="{00000000-0005-0000-0000-00002C2D0000}"/>
    <cellStyle name="Normal 2 2 23 4" xfId="11557" xr:uid="{00000000-0005-0000-0000-00002D2D0000}"/>
    <cellStyle name="Normal 2 2 24" xfId="11558" xr:uid="{00000000-0005-0000-0000-00002E2D0000}"/>
    <cellStyle name="Normal 2 2 24 2" xfId="11559" xr:uid="{00000000-0005-0000-0000-00002F2D0000}"/>
    <cellStyle name="Normal 2 2 24 2 2" xfId="11560" xr:uid="{00000000-0005-0000-0000-0000302D0000}"/>
    <cellStyle name="Normal 2 2 24 2 3" xfId="11561" xr:uid="{00000000-0005-0000-0000-0000312D0000}"/>
    <cellStyle name="Normal 2 2 24 3" xfId="11562" xr:uid="{00000000-0005-0000-0000-0000322D0000}"/>
    <cellStyle name="Normal 2 2 24 3 2" xfId="11563" xr:uid="{00000000-0005-0000-0000-0000332D0000}"/>
    <cellStyle name="Normal 2 2 24 4" xfId="11564" xr:uid="{00000000-0005-0000-0000-0000342D0000}"/>
    <cellStyle name="Normal 2 2 25" xfId="11565" xr:uid="{00000000-0005-0000-0000-0000352D0000}"/>
    <cellStyle name="Normal 2 2 25 2" xfId="11566" xr:uid="{00000000-0005-0000-0000-0000362D0000}"/>
    <cellStyle name="Normal 2 2 25 2 2" xfId="11567" xr:uid="{00000000-0005-0000-0000-0000372D0000}"/>
    <cellStyle name="Normal 2 2 25 2 3" xfId="11568" xr:uid="{00000000-0005-0000-0000-0000382D0000}"/>
    <cellStyle name="Normal 2 2 25 3" xfId="11569" xr:uid="{00000000-0005-0000-0000-0000392D0000}"/>
    <cellStyle name="Normal 2 2 25 3 2" xfId="11570" xr:uid="{00000000-0005-0000-0000-00003A2D0000}"/>
    <cellStyle name="Normal 2 2 25 4" xfId="11571" xr:uid="{00000000-0005-0000-0000-00003B2D0000}"/>
    <cellStyle name="Normal 2 2 26" xfId="11572" xr:uid="{00000000-0005-0000-0000-00003C2D0000}"/>
    <cellStyle name="Normal 2 2 26 2" xfId="11573" xr:uid="{00000000-0005-0000-0000-00003D2D0000}"/>
    <cellStyle name="Normal 2 2 26 2 2" xfId="11574" xr:uid="{00000000-0005-0000-0000-00003E2D0000}"/>
    <cellStyle name="Normal 2 2 26 2 3" xfId="11575" xr:uid="{00000000-0005-0000-0000-00003F2D0000}"/>
    <cellStyle name="Normal 2 2 26 3" xfId="11576" xr:uid="{00000000-0005-0000-0000-0000402D0000}"/>
    <cellStyle name="Normal 2 2 26 3 2" xfId="11577" xr:uid="{00000000-0005-0000-0000-0000412D0000}"/>
    <cellStyle name="Normal 2 2 26 4" xfId="11578" xr:uid="{00000000-0005-0000-0000-0000422D0000}"/>
    <cellStyle name="Normal 2 2 27" xfId="11579" xr:uid="{00000000-0005-0000-0000-0000432D0000}"/>
    <cellStyle name="Normal 2 2 27 2" xfId="11580" xr:uid="{00000000-0005-0000-0000-0000442D0000}"/>
    <cellStyle name="Normal 2 2 27 2 2" xfId="11581" xr:uid="{00000000-0005-0000-0000-0000452D0000}"/>
    <cellStyle name="Normal 2 2 27 2 3" xfId="11582" xr:uid="{00000000-0005-0000-0000-0000462D0000}"/>
    <cellStyle name="Normal 2 2 27 3" xfId="11583" xr:uid="{00000000-0005-0000-0000-0000472D0000}"/>
    <cellStyle name="Normal 2 2 27 3 2" xfId="11584" xr:uid="{00000000-0005-0000-0000-0000482D0000}"/>
    <cellStyle name="Normal 2 2 27 4" xfId="11585" xr:uid="{00000000-0005-0000-0000-0000492D0000}"/>
    <cellStyle name="Normal 2 2 28" xfId="11586" xr:uid="{00000000-0005-0000-0000-00004A2D0000}"/>
    <cellStyle name="Normal 2 2 28 2" xfId="11587" xr:uid="{00000000-0005-0000-0000-00004B2D0000}"/>
    <cellStyle name="Normal 2 2 28 2 2" xfId="11588" xr:uid="{00000000-0005-0000-0000-00004C2D0000}"/>
    <cellStyle name="Normal 2 2 28 2 3" xfId="11589" xr:uid="{00000000-0005-0000-0000-00004D2D0000}"/>
    <cellStyle name="Normal 2 2 28 3" xfId="11590" xr:uid="{00000000-0005-0000-0000-00004E2D0000}"/>
    <cellStyle name="Normal 2 2 28 3 2" xfId="11591" xr:uid="{00000000-0005-0000-0000-00004F2D0000}"/>
    <cellStyle name="Normal 2 2 28 4" xfId="11592" xr:uid="{00000000-0005-0000-0000-0000502D0000}"/>
    <cellStyle name="Normal 2 2 29" xfId="11593" xr:uid="{00000000-0005-0000-0000-0000512D0000}"/>
    <cellStyle name="Normal 2 2 29 2" xfId="11594" xr:uid="{00000000-0005-0000-0000-0000522D0000}"/>
    <cellStyle name="Normal 2 2 29 2 2" xfId="11595" xr:uid="{00000000-0005-0000-0000-0000532D0000}"/>
    <cellStyle name="Normal 2 2 29 2 3" xfId="11596" xr:uid="{00000000-0005-0000-0000-0000542D0000}"/>
    <cellStyle name="Normal 2 2 29 3" xfId="11597" xr:uid="{00000000-0005-0000-0000-0000552D0000}"/>
    <cellStyle name="Normal 2 2 29 3 2" xfId="11598" xr:uid="{00000000-0005-0000-0000-0000562D0000}"/>
    <cellStyle name="Normal 2 2 29 4" xfId="11599" xr:uid="{00000000-0005-0000-0000-0000572D0000}"/>
    <cellStyle name="Normal 2 2 3" xfId="11600" xr:uid="{00000000-0005-0000-0000-0000582D0000}"/>
    <cellStyle name="Normal 2 2 3 10" xfId="11601" xr:uid="{00000000-0005-0000-0000-0000592D0000}"/>
    <cellStyle name="Normal 2 2 3 10 2" xfId="11602" xr:uid="{00000000-0005-0000-0000-00005A2D0000}"/>
    <cellStyle name="Normal 2 2 3 11" xfId="11603" xr:uid="{00000000-0005-0000-0000-00005B2D0000}"/>
    <cellStyle name="Normal 2 2 3 11 2" xfId="11604" xr:uid="{00000000-0005-0000-0000-00005C2D0000}"/>
    <cellStyle name="Normal 2 2 3 12" xfId="11605" xr:uid="{00000000-0005-0000-0000-00005D2D0000}"/>
    <cellStyle name="Normal 2 2 3 12 2" xfId="11606" xr:uid="{00000000-0005-0000-0000-00005E2D0000}"/>
    <cellStyle name="Normal 2 2 3 13" xfId="11607" xr:uid="{00000000-0005-0000-0000-00005F2D0000}"/>
    <cellStyle name="Normal 2 2 3 13 2" xfId="11608" xr:uid="{00000000-0005-0000-0000-0000602D0000}"/>
    <cellStyle name="Normal 2 2 3 14" xfId="11609" xr:uid="{00000000-0005-0000-0000-0000612D0000}"/>
    <cellStyle name="Normal 2 2 3 14 2" xfId="11610" xr:uid="{00000000-0005-0000-0000-0000622D0000}"/>
    <cellStyle name="Normal 2 2 3 15" xfId="11611" xr:uid="{00000000-0005-0000-0000-0000632D0000}"/>
    <cellStyle name="Normal 2 2 3 15 2" xfId="11612" xr:uid="{00000000-0005-0000-0000-0000642D0000}"/>
    <cellStyle name="Normal 2 2 3 16" xfId="11613" xr:uid="{00000000-0005-0000-0000-0000652D0000}"/>
    <cellStyle name="Normal 2 2 3 16 2" xfId="11614" xr:uid="{00000000-0005-0000-0000-0000662D0000}"/>
    <cellStyle name="Normal 2 2 3 17" xfId="11615" xr:uid="{00000000-0005-0000-0000-0000672D0000}"/>
    <cellStyle name="Normal 2 2 3 17 2" xfId="11616" xr:uid="{00000000-0005-0000-0000-0000682D0000}"/>
    <cellStyle name="Normal 2 2 3 18" xfId="11617" xr:uid="{00000000-0005-0000-0000-0000692D0000}"/>
    <cellStyle name="Normal 2 2 3 18 2" xfId="11618" xr:uid="{00000000-0005-0000-0000-00006A2D0000}"/>
    <cellStyle name="Normal 2 2 3 19" xfId="11619" xr:uid="{00000000-0005-0000-0000-00006B2D0000}"/>
    <cellStyle name="Normal 2 2 3 19 2" xfId="11620" xr:uid="{00000000-0005-0000-0000-00006C2D0000}"/>
    <cellStyle name="Normal 2 2 3 2" xfId="11621" xr:uid="{00000000-0005-0000-0000-00006D2D0000}"/>
    <cellStyle name="Normal 2 2 3 2 10" xfId="11622" xr:uid="{00000000-0005-0000-0000-00006E2D0000}"/>
    <cellStyle name="Normal 2 2 3 2 10 2" xfId="11623" xr:uid="{00000000-0005-0000-0000-00006F2D0000}"/>
    <cellStyle name="Normal 2 2 3 2 10 2 2" xfId="11624" xr:uid="{00000000-0005-0000-0000-0000702D0000}"/>
    <cellStyle name="Normal 2 2 3 2 10 2 3" xfId="11625" xr:uid="{00000000-0005-0000-0000-0000712D0000}"/>
    <cellStyle name="Normal 2 2 3 2 10 3" xfId="11626" xr:uid="{00000000-0005-0000-0000-0000722D0000}"/>
    <cellStyle name="Normal 2 2 3 2 10 3 2" xfId="11627" xr:uid="{00000000-0005-0000-0000-0000732D0000}"/>
    <cellStyle name="Normal 2 2 3 2 10 4" xfId="11628" xr:uid="{00000000-0005-0000-0000-0000742D0000}"/>
    <cellStyle name="Normal 2 2 3 2 11" xfId="11629" xr:uid="{00000000-0005-0000-0000-0000752D0000}"/>
    <cellStyle name="Normal 2 2 3 2 11 2" xfId="11630" xr:uid="{00000000-0005-0000-0000-0000762D0000}"/>
    <cellStyle name="Normal 2 2 3 2 11 2 2" xfId="11631" xr:uid="{00000000-0005-0000-0000-0000772D0000}"/>
    <cellStyle name="Normal 2 2 3 2 11 2 3" xfId="11632" xr:uid="{00000000-0005-0000-0000-0000782D0000}"/>
    <cellStyle name="Normal 2 2 3 2 11 3" xfId="11633" xr:uid="{00000000-0005-0000-0000-0000792D0000}"/>
    <cellStyle name="Normal 2 2 3 2 11 3 2" xfId="11634" xr:uid="{00000000-0005-0000-0000-00007A2D0000}"/>
    <cellStyle name="Normal 2 2 3 2 11 4" xfId="11635" xr:uid="{00000000-0005-0000-0000-00007B2D0000}"/>
    <cellStyle name="Normal 2 2 3 2 12" xfId="11636" xr:uid="{00000000-0005-0000-0000-00007C2D0000}"/>
    <cellStyle name="Normal 2 2 3 2 12 2" xfId="11637" xr:uid="{00000000-0005-0000-0000-00007D2D0000}"/>
    <cellStyle name="Normal 2 2 3 2 12 2 2" xfId="11638" xr:uid="{00000000-0005-0000-0000-00007E2D0000}"/>
    <cellStyle name="Normal 2 2 3 2 12 2 3" xfId="11639" xr:uid="{00000000-0005-0000-0000-00007F2D0000}"/>
    <cellStyle name="Normal 2 2 3 2 12 3" xfId="11640" xr:uid="{00000000-0005-0000-0000-0000802D0000}"/>
    <cellStyle name="Normal 2 2 3 2 12 3 2" xfId="11641" xr:uid="{00000000-0005-0000-0000-0000812D0000}"/>
    <cellStyle name="Normal 2 2 3 2 12 4" xfId="11642" xr:uid="{00000000-0005-0000-0000-0000822D0000}"/>
    <cellStyle name="Normal 2 2 3 2 13" xfId="11643" xr:uid="{00000000-0005-0000-0000-0000832D0000}"/>
    <cellStyle name="Normal 2 2 3 2 13 2" xfId="11644" xr:uid="{00000000-0005-0000-0000-0000842D0000}"/>
    <cellStyle name="Normal 2 2 3 2 13 2 2" xfId="11645" xr:uid="{00000000-0005-0000-0000-0000852D0000}"/>
    <cellStyle name="Normal 2 2 3 2 13 2 3" xfId="11646" xr:uid="{00000000-0005-0000-0000-0000862D0000}"/>
    <cellStyle name="Normal 2 2 3 2 13 3" xfId="11647" xr:uid="{00000000-0005-0000-0000-0000872D0000}"/>
    <cellStyle name="Normal 2 2 3 2 13 3 2" xfId="11648" xr:uid="{00000000-0005-0000-0000-0000882D0000}"/>
    <cellStyle name="Normal 2 2 3 2 13 4" xfId="11649" xr:uid="{00000000-0005-0000-0000-0000892D0000}"/>
    <cellStyle name="Normal 2 2 3 2 14" xfId="11650" xr:uid="{00000000-0005-0000-0000-00008A2D0000}"/>
    <cellStyle name="Normal 2 2 3 2 14 2" xfId="11651" xr:uid="{00000000-0005-0000-0000-00008B2D0000}"/>
    <cellStyle name="Normal 2 2 3 2 14 2 2" xfId="11652" xr:uid="{00000000-0005-0000-0000-00008C2D0000}"/>
    <cellStyle name="Normal 2 2 3 2 14 2 3" xfId="11653" xr:uid="{00000000-0005-0000-0000-00008D2D0000}"/>
    <cellStyle name="Normal 2 2 3 2 14 3" xfId="11654" xr:uid="{00000000-0005-0000-0000-00008E2D0000}"/>
    <cellStyle name="Normal 2 2 3 2 14 3 2" xfId="11655" xr:uid="{00000000-0005-0000-0000-00008F2D0000}"/>
    <cellStyle name="Normal 2 2 3 2 14 4" xfId="11656" xr:uid="{00000000-0005-0000-0000-0000902D0000}"/>
    <cellStyle name="Normal 2 2 3 2 15" xfId="11657" xr:uid="{00000000-0005-0000-0000-0000912D0000}"/>
    <cellStyle name="Normal 2 2 3 2 15 2" xfId="11658" xr:uid="{00000000-0005-0000-0000-0000922D0000}"/>
    <cellStyle name="Normal 2 2 3 2 15 2 2" xfId="11659" xr:uid="{00000000-0005-0000-0000-0000932D0000}"/>
    <cellStyle name="Normal 2 2 3 2 15 2 3" xfId="11660" xr:uid="{00000000-0005-0000-0000-0000942D0000}"/>
    <cellStyle name="Normal 2 2 3 2 15 3" xfId="11661" xr:uid="{00000000-0005-0000-0000-0000952D0000}"/>
    <cellStyle name="Normal 2 2 3 2 15 3 2" xfId="11662" xr:uid="{00000000-0005-0000-0000-0000962D0000}"/>
    <cellStyle name="Normal 2 2 3 2 15 4" xfId="11663" xr:uid="{00000000-0005-0000-0000-0000972D0000}"/>
    <cellStyle name="Normal 2 2 3 2 16" xfId="11664" xr:uid="{00000000-0005-0000-0000-0000982D0000}"/>
    <cellStyle name="Normal 2 2 3 2 16 2" xfId="11665" xr:uid="{00000000-0005-0000-0000-0000992D0000}"/>
    <cellStyle name="Normal 2 2 3 2 16 2 2" xfId="11666" xr:uid="{00000000-0005-0000-0000-00009A2D0000}"/>
    <cellStyle name="Normal 2 2 3 2 16 2 3" xfId="11667" xr:uid="{00000000-0005-0000-0000-00009B2D0000}"/>
    <cellStyle name="Normal 2 2 3 2 16 3" xfId="11668" xr:uid="{00000000-0005-0000-0000-00009C2D0000}"/>
    <cellStyle name="Normal 2 2 3 2 16 3 2" xfId="11669" xr:uid="{00000000-0005-0000-0000-00009D2D0000}"/>
    <cellStyle name="Normal 2 2 3 2 16 4" xfId="11670" xr:uid="{00000000-0005-0000-0000-00009E2D0000}"/>
    <cellStyle name="Normal 2 2 3 2 17" xfId="11671" xr:uid="{00000000-0005-0000-0000-00009F2D0000}"/>
    <cellStyle name="Normal 2 2 3 2 17 2" xfId="11672" xr:uid="{00000000-0005-0000-0000-0000A02D0000}"/>
    <cellStyle name="Normal 2 2 3 2 17 2 2" xfId="11673" xr:uid="{00000000-0005-0000-0000-0000A12D0000}"/>
    <cellStyle name="Normal 2 2 3 2 17 2 3" xfId="11674" xr:uid="{00000000-0005-0000-0000-0000A22D0000}"/>
    <cellStyle name="Normal 2 2 3 2 17 3" xfId="11675" xr:uid="{00000000-0005-0000-0000-0000A32D0000}"/>
    <cellStyle name="Normal 2 2 3 2 17 3 2" xfId="11676" xr:uid="{00000000-0005-0000-0000-0000A42D0000}"/>
    <cellStyle name="Normal 2 2 3 2 17 4" xfId="11677" xr:uid="{00000000-0005-0000-0000-0000A52D0000}"/>
    <cellStyle name="Normal 2 2 3 2 18" xfId="11678" xr:uid="{00000000-0005-0000-0000-0000A62D0000}"/>
    <cellStyle name="Normal 2 2 3 2 18 2" xfId="11679" xr:uid="{00000000-0005-0000-0000-0000A72D0000}"/>
    <cellStyle name="Normal 2 2 3 2 18 2 2" xfId="11680" xr:uid="{00000000-0005-0000-0000-0000A82D0000}"/>
    <cellStyle name="Normal 2 2 3 2 18 2 3" xfId="11681" xr:uid="{00000000-0005-0000-0000-0000A92D0000}"/>
    <cellStyle name="Normal 2 2 3 2 18 3" xfId="11682" xr:uid="{00000000-0005-0000-0000-0000AA2D0000}"/>
    <cellStyle name="Normal 2 2 3 2 18 3 2" xfId="11683" xr:uid="{00000000-0005-0000-0000-0000AB2D0000}"/>
    <cellStyle name="Normal 2 2 3 2 18 4" xfId="11684" xr:uid="{00000000-0005-0000-0000-0000AC2D0000}"/>
    <cellStyle name="Normal 2 2 3 2 19" xfId="11685" xr:uid="{00000000-0005-0000-0000-0000AD2D0000}"/>
    <cellStyle name="Normal 2 2 3 2 19 2" xfId="11686" xr:uid="{00000000-0005-0000-0000-0000AE2D0000}"/>
    <cellStyle name="Normal 2 2 3 2 19 2 2" xfId="11687" xr:uid="{00000000-0005-0000-0000-0000AF2D0000}"/>
    <cellStyle name="Normal 2 2 3 2 19 2 3" xfId="11688" xr:uid="{00000000-0005-0000-0000-0000B02D0000}"/>
    <cellStyle name="Normal 2 2 3 2 19 3" xfId="11689" xr:uid="{00000000-0005-0000-0000-0000B12D0000}"/>
    <cellStyle name="Normal 2 2 3 2 19 3 2" xfId="11690" xr:uid="{00000000-0005-0000-0000-0000B22D0000}"/>
    <cellStyle name="Normal 2 2 3 2 19 4" xfId="11691" xr:uid="{00000000-0005-0000-0000-0000B32D0000}"/>
    <cellStyle name="Normal 2 2 3 2 2" xfId="11692" xr:uid="{00000000-0005-0000-0000-0000B42D0000}"/>
    <cellStyle name="Normal 2 2 3 2 2 10" xfId="11693" xr:uid="{00000000-0005-0000-0000-0000B52D0000}"/>
    <cellStyle name="Normal 2 2 3 2 2 10 2" xfId="11694" xr:uid="{00000000-0005-0000-0000-0000B62D0000}"/>
    <cellStyle name="Normal 2 2 3 2 2 11" xfId="11695" xr:uid="{00000000-0005-0000-0000-0000B72D0000}"/>
    <cellStyle name="Normal 2 2 3 2 2 11 2" xfId="11696" xr:uid="{00000000-0005-0000-0000-0000B82D0000}"/>
    <cellStyle name="Normal 2 2 3 2 2 12" xfId="11697" xr:uid="{00000000-0005-0000-0000-0000B92D0000}"/>
    <cellStyle name="Normal 2 2 3 2 2 12 2" xfId="11698" xr:uid="{00000000-0005-0000-0000-0000BA2D0000}"/>
    <cellStyle name="Normal 2 2 3 2 2 12 3" xfId="11699" xr:uid="{00000000-0005-0000-0000-0000BB2D0000}"/>
    <cellStyle name="Normal 2 2 3 2 2 13" xfId="11700" xr:uid="{00000000-0005-0000-0000-0000BC2D0000}"/>
    <cellStyle name="Normal 2 2 3 2 2 13 2" xfId="11701" xr:uid="{00000000-0005-0000-0000-0000BD2D0000}"/>
    <cellStyle name="Normal 2 2 3 2 2 14" xfId="11702" xr:uid="{00000000-0005-0000-0000-0000BE2D0000}"/>
    <cellStyle name="Normal 2 2 3 2 2 15" xfId="11703" xr:uid="{00000000-0005-0000-0000-0000BF2D0000}"/>
    <cellStyle name="Normal 2 2 3 2 2 2" xfId="11704" xr:uid="{00000000-0005-0000-0000-0000C02D0000}"/>
    <cellStyle name="Normal 2 2 3 2 2 2 10" xfId="11705" xr:uid="{00000000-0005-0000-0000-0000C12D0000}"/>
    <cellStyle name="Normal 2 2 3 2 2 2 10 2" xfId="11706" xr:uid="{00000000-0005-0000-0000-0000C22D0000}"/>
    <cellStyle name="Normal 2 2 3 2 2 2 10 2 2" xfId="11707" xr:uid="{00000000-0005-0000-0000-0000C32D0000}"/>
    <cellStyle name="Normal 2 2 3 2 2 2 10 2 3" xfId="11708" xr:uid="{00000000-0005-0000-0000-0000C42D0000}"/>
    <cellStyle name="Normal 2 2 3 2 2 2 10 3" xfId="11709" xr:uid="{00000000-0005-0000-0000-0000C52D0000}"/>
    <cellStyle name="Normal 2 2 3 2 2 2 10 3 2" xfId="11710" xr:uid="{00000000-0005-0000-0000-0000C62D0000}"/>
    <cellStyle name="Normal 2 2 3 2 2 2 10 4" xfId="11711" xr:uid="{00000000-0005-0000-0000-0000C72D0000}"/>
    <cellStyle name="Normal 2 2 3 2 2 2 11" xfId="11712" xr:uid="{00000000-0005-0000-0000-0000C82D0000}"/>
    <cellStyle name="Normal 2 2 3 2 2 2 12" xfId="11713" xr:uid="{00000000-0005-0000-0000-0000C92D0000}"/>
    <cellStyle name="Normal 2 2 3 2 2 2 2" xfId="11714" xr:uid="{00000000-0005-0000-0000-0000CA2D0000}"/>
    <cellStyle name="Normal 2 2 3 2 2 2 2 2" xfId="11715" xr:uid="{00000000-0005-0000-0000-0000CB2D0000}"/>
    <cellStyle name="Normal 2 2 3 2 2 2 2 2 2" xfId="11716" xr:uid="{00000000-0005-0000-0000-0000CC2D0000}"/>
    <cellStyle name="Normal 2 2 3 2 2 2 2 2 3" xfId="11717" xr:uid="{00000000-0005-0000-0000-0000CD2D0000}"/>
    <cellStyle name="Normal 2 2 3 2 2 2 2 3" xfId="11718" xr:uid="{00000000-0005-0000-0000-0000CE2D0000}"/>
    <cellStyle name="Normal 2 2 3 2 2 2 2 3 2" xfId="11719" xr:uid="{00000000-0005-0000-0000-0000CF2D0000}"/>
    <cellStyle name="Normal 2 2 3 2 2 2 2 4" xfId="11720" xr:uid="{00000000-0005-0000-0000-0000D02D0000}"/>
    <cellStyle name="Normal 2 2 3 2 2 2 3" xfId="11721" xr:uid="{00000000-0005-0000-0000-0000D12D0000}"/>
    <cellStyle name="Normal 2 2 3 2 2 2 3 2" xfId="11722" xr:uid="{00000000-0005-0000-0000-0000D22D0000}"/>
    <cellStyle name="Normal 2 2 3 2 2 2 3 2 2" xfId="11723" xr:uid="{00000000-0005-0000-0000-0000D32D0000}"/>
    <cellStyle name="Normal 2 2 3 2 2 2 3 2 3" xfId="11724" xr:uid="{00000000-0005-0000-0000-0000D42D0000}"/>
    <cellStyle name="Normal 2 2 3 2 2 2 3 3" xfId="11725" xr:uid="{00000000-0005-0000-0000-0000D52D0000}"/>
    <cellStyle name="Normal 2 2 3 2 2 2 3 3 2" xfId="11726" xr:uid="{00000000-0005-0000-0000-0000D62D0000}"/>
    <cellStyle name="Normal 2 2 3 2 2 2 3 4" xfId="11727" xr:uid="{00000000-0005-0000-0000-0000D72D0000}"/>
    <cellStyle name="Normal 2 2 3 2 2 2 4" xfId="11728" xr:uid="{00000000-0005-0000-0000-0000D82D0000}"/>
    <cellStyle name="Normal 2 2 3 2 2 2 4 2" xfId="11729" xr:uid="{00000000-0005-0000-0000-0000D92D0000}"/>
    <cellStyle name="Normal 2 2 3 2 2 2 4 2 2" xfId="11730" xr:uid="{00000000-0005-0000-0000-0000DA2D0000}"/>
    <cellStyle name="Normal 2 2 3 2 2 2 4 2 3" xfId="11731" xr:uid="{00000000-0005-0000-0000-0000DB2D0000}"/>
    <cellStyle name="Normal 2 2 3 2 2 2 4 3" xfId="11732" xr:uid="{00000000-0005-0000-0000-0000DC2D0000}"/>
    <cellStyle name="Normal 2 2 3 2 2 2 4 3 2" xfId="11733" xr:uid="{00000000-0005-0000-0000-0000DD2D0000}"/>
    <cellStyle name="Normal 2 2 3 2 2 2 4 4" xfId="11734" xr:uid="{00000000-0005-0000-0000-0000DE2D0000}"/>
    <cellStyle name="Normal 2 2 3 2 2 2 5" xfId="11735" xr:uid="{00000000-0005-0000-0000-0000DF2D0000}"/>
    <cellStyle name="Normal 2 2 3 2 2 2 5 2" xfId="11736" xr:uid="{00000000-0005-0000-0000-0000E02D0000}"/>
    <cellStyle name="Normal 2 2 3 2 2 2 5 2 2" xfId="11737" xr:uid="{00000000-0005-0000-0000-0000E12D0000}"/>
    <cellStyle name="Normal 2 2 3 2 2 2 5 2 3" xfId="11738" xr:uid="{00000000-0005-0000-0000-0000E22D0000}"/>
    <cellStyle name="Normal 2 2 3 2 2 2 5 3" xfId="11739" xr:uid="{00000000-0005-0000-0000-0000E32D0000}"/>
    <cellStyle name="Normal 2 2 3 2 2 2 5 3 2" xfId="11740" xr:uid="{00000000-0005-0000-0000-0000E42D0000}"/>
    <cellStyle name="Normal 2 2 3 2 2 2 5 4" xfId="11741" xr:uid="{00000000-0005-0000-0000-0000E52D0000}"/>
    <cellStyle name="Normal 2 2 3 2 2 2 6" xfId="11742" xr:uid="{00000000-0005-0000-0000-0000E62D0000}"/>
    <cellStyle name="Normal 2 2 3 2 2 2 6 2" xfId="11743" xr:uid="{00000000-0005-0000-0000-0000E72D0000}"/>
    <cellStyle name="Normal 2 2 3 2 2 2 6 2 2" xfId="11744" xr:uid="{00000000-0005-0000-0000-0000E82D0000}"/>
    <cellStyle name="Normal 2 2 3 2 2 2 6 2 3" xfId="11745" xr:uid="{00000000-0005-0000-0000-0000E92D0000}"/>
    <cellStyle name="Normal 2 2 3 2 2 2 6 3" xfId="11746" xr:uid="{00000000-0005-0000-0000-0000EA2D0000}"/>
    <cellStyle name="Normal 2 2 3 2 2 2 6 3 2" xfId="11747" xr:uid="{00000000-0005-0000-0000-0000EB2D0000}"/>
    <cellStyle name="Normal 2 2 3 2 2 2 6 4" xfId="11748" xr:uid="{00000000-0005-0000-0000-0000EC2D0000}"/>
    <cellStyle name="Normal 2 2 3 2 2 2 7" xfId="11749" xr:uid="{00000000-0005-0000-0000-0000ED2D0000}"/>
    <cellStyle name="Normal 2 2 3 2 2 2 7 2" xfId="11750" xr:uid="{00000000-0005-0000-0000-0000EE2D0000}"/>
    <cellStyle name="Normal 2 2 3 2 2 2 7 2 2" xfId="11751" xr:uid="{00000000-0005-0000-0000-0000EF2D0000}"/>
    <cellStyle name="Normal 2 2 3 2 2 2 7 2 3" xfId="11752" xr:uid="{00000000-0005-0000-0000-0000F02D0000}"/>
    <cellStyle name="Normal 2 2 3 2 2 2 7 3" xfId="11753" xr:uid="{00000000-0005-0000-0000-0000F12D0000}"/>
    <cellStyle name="Normal 2 2 3 2 2 2 7 3 2" xfId="11754" xr:uid="{00000000-0005-0000-0000-0000F22D0000}"/>
    <cellStyle name="Normal 2 2 3 2 2 2 7 4" xfId="11755" xr:uid="{00000000-0005-0000-0000-0000F32D0000}"/>
    <cellStyle name="Normal 2 2 3 2 2 2 8" xfId="11756" xr:uid="{00000000-0005-0000-0000-0000F42D0000}"/>
    <cellStyle name="Normal 2 2 3 2 2 2 8 2" xfId="11757" xr:uid="{00000000-0005-0000-0000-0000F52D0000}"/>
    <cellStyle name="Normal 2 2 3 2 2 2 8 2 2" xfId="11758" xr:uid="{00000000-0005-0000-0000-0000F62D0000}"/>
    <cellStyle name="Normal 2 2 3 2 2 2 8 2 3" xfId="11759" xr:uid="{00000000-0005-0000-0000-0000F72D0000}"/>
    <cellStyle name="Normal 2 2 3 2 2 2 8 3" xfId="11760" xr:uid="{00000000-0005-0000-0000-0000F82D0000}"/>
    <cellStyle name="Normal 2 2 3 2 2 2 8 3 2" xfId="11761" xr:uid="{00000000-0005-0000-0000-0000F92D0000}"/>
    <cellStyle name="Normal 2 2 3 2 2 2 8 4" xfId="11762" xr:uid="{00000000-0005-0000-0000-0000FA2D0000}"/>
    <cellStyle name="Normal 2 2 3 2 2 2 9" xfId="11763" xr:uid="{00000000-0005-0000-0000-0000FB2D0000}"/>
    <cellStyle name="Normal 2 2 3 2 2 2 9 2" xfId="11764" xr:uid="{00000000-0005-0000-0000-0000FC2D0000}"/>
    <cellStyle name="Normal 2 2 3 2 2 2 9 2 2" xfId="11765" xr:uid="{00000000-0005-0000-0000-0000FD2D0000}"/>
    <cellStyle name="Normal 2 2 3 2 2 2 9 2 3" xfId="11766" xr:uid="{00000000-0005-0000-0000-0000FE2D0000}"/>
    <cellStyle name="Normal 2 2 3 2 2 2 9 3" xfId="11767" xr:uid="{00000000-0005-0000-0000-0000FF2D0000}"/>
    <cellStyle name="Normal 2 2 3 2 2 2 9 3 2" xfId="11768" xr:uid="{00000000-0005-0000-0000-0000002E0000}"/>
    <cellStyle name="Normal 2 2 3 2 2 2 9 4" xfId="11769" xr:uid="{00000000-0005-0000-0000-0000012E0000}"/>
    <cellStyle name="Normal 2 2 3 2 2 3" xfId="11770" xr:uid="{00000000-0005-0000-0000-0000022E0000}"/>
    <cellStyle name="Normal 2 2 3 2 2 3 2" xfId="11771" xr:uid="{00000000-0005-0000-0000-0000032E0000}"/>
    <cellStyle name="Normal 2 2 3 2 2 3 2 2" xfId="11772" xr:uid="{00000000-0005-0000-0000-0000042E0000}"/>
    <cellStyle name="Normal 2 2 3 2 2 3 2 3" xfId="11773" xr:uid="{00000000-0005-0000-0000-0000052E0000}"/>
    <cellStyle name="Normal 2 2 3 2 2 3 3" xfId="11774" xr:uid="{00000000-0005-0000-0000-0000062E0000}"/>
    <cellStyle name="Normal 2 2 3 2 2 3 3 2" xfId="11775" xr:uid="{00000000-0005-0000-0000-0000072E0000}"/>
    <cellStyle name="Normal 2 2 3 2 2 3 4" xfId="11776" xr:uid="{00000000-0005-0000-0000-0000082E0000}"/>
    <cellStyle name="Normal 2 2 3 2 2 3 5" xfId="11777" xr:uid="{00000000-0005-0000-0000-0000092E0000}"/>
    <cellStyle name="Normal 2 2 3 2 2 4" xfId="11778" xr:uid="{00000000-0005-0000-0000-00000A2E0000}"/>
    <cellStyle name="Normal 2 2 3 2 2 4 2" xfId="11779" xr:uid="{00000000-0005-0000-0000-00000B2E0000}"/>
    <cellStyle name="Normal 2 2 3 2 2 4 3" xfId="11780" xr:uid="{00000000-0005-0000-0000-00000C2E0000}"/>
    <cellStyle name="Normal 2 2 3 2 2 5" xfId="11781" xr:uid="{00000000-0005-0000-0000-00000D2E0000}"/>
    <cellStyle name="Normal 2 2 3 2 2 5 2" xfId="11782" xr:uid="{00000000-0005-0000-0000-00000E2E0000}"/>
    <cellStyle name="Normal 2 2 3 2 2 6" xfId="11783" xr:uid="{00000000-0005-0000-0000-00000F2E0000}"/>
    <cellStyle name="Normal 2 2 3 2 2 6 2" xfId="11784" xr:uid="{00000000-0005-0000-0000-0000102E0000}"/>
    <cellStyle name="Normal 2 2 3 2 2 7" xfId="11785" xr:uid="{00000000-0005-0000-0000-0000112E0000}"/>
    <cellStyle name="Normal 2 2 3 2 2 7 2" xfId="11786" xr:uid="{00000000-0005-0000-0000-0000122E0000}"/>
    <cellStyle name="Normal 2 2 3 2 2 8" xfId="11787" xr:uid="{00000000-0005-0000-0000-0000132E0000}"/>
    <cellStyle name="Normal 2 2 3 2 2 8 2" xfId="11788" xr:uid="{00000000-0005-0000-0000-0000142E0000}"/>
    <cellStyle name="Normal 2 2 3 2 2 9" xfId="11789" xr:uid="{00000000-0005-0000-0000-0000152E0000}"/>
    <cellStyle name="Normal 2 2 3 2 2 9 2" xfId="11790" xr:uid="{00000000-0005-0000-0000-0000162E0000}"/>
    <cellStyle name="Normal 2 2 3 2 20" xfId="11791" xr:uid="{00000000-0005-0000-0000-0000172E0000}"/>
    <cellStyle name="Normal 2 2 3 2 20 2" xfId="11792" xr:uid="{00000000-0005-0000-0000-0000182E0000}"/>
    <cellStyle name="Normal 2 2 3 2 20 2 2" xfId="11793" xr:uid="{00000000-0005-0000-0000-0000192E0000}"/>
    <cellStyle name="Normal 2 2 3 2 20 2 3" xfId="11794" xr:uid="{00000000-0005-0000-0000-00001A2E0000}"/>
    <cellStyle name="Normal 2 2 3 2 20 3" xfId="11795" xr:uid="{00000000-0005-0000-0000-00001B2E0000}"/>
    <cellStyle name="Normal 2 2 3 2 20 3 2" xfId="11796" xr:uid="{00000000-0005-0000-0000-00001C2E0000}"/>
    <cellStyle name="Normal 2 2 3 2 20 4" xfId="11797" xr:uid="{00000000-0005-0000-0000-00001D2E0000}"/>
    <cellStyle name="Normal 2 2 3 2 21" xfId="11798" xr:uid="{00000000-0005-0000-0000-00001E2E0000}"/>
    <cellStyle name="Normal 2 2 3 2 21 2" xfId="11799" xr:uid="{00000000-0005-0000-0000-00001F2E0000}"/>
    <cellStyle name="Normal 2 2 3 2 21 2 2" xfId="11800" xr:uid="{00000000-0005-0000-0000-0000202E0000}"/>
    <cellStyle name="Normal 2 2 3 2 21 2 3" xfId="11801" xr:uid="{00000000-0005-0000-0000-0000212E0000}"/>
    <cellStyle name="Normal 2 2 3 2 21 3" xfId="11802" xr:uid="{00000000-0005-0000-0000-0000222E0000}"/>
    <cellStyle name="Normal 2 2 3 2 21 3 2" xfId="11803" xr:uid="{00000000-0005-0000-0000-0000232E0000}"/>
    <cellStyle name="Normal 2 2 3 2 21 4" xfId="11804" xr:uid="{00000000-0005-0000-0000-0000242E0000}"/>
    <cellStyle name="Normal 2 2 3 2 22" xfId="11805" xr:uid="{00000000-0005-0000-0000-0000252E0000}"/>
    <cellStyle name="Normal 2 2 3 2 22 2" xfId="11806" xr:uid="{00000000-0005-0000-0000-0000262E0000}"/>
    <cellStyle name="Normal 2 2 3 2 22 2 2" xfId="11807" xr:uid="{00000000-0005-0000-0000-0000272E0000}"/>
    <cellStyle name="Normal 2 2 3 2 22 2 3" xfId="11808" xr:uid="{00000000-0005-0000-0000-0000282E0000}"/>
    <cellStyle name="Normal 2 2 3 2 22 3" xfId="11809" xr:uid="{00000000-0005-0000-0000-0000292E0000}"/>
    <cellStyle name="Normal 2 2 3 2 22 3 2" xfId="11810" xr:uid="{00000000-0005-0000-0000-00002A2E0000}"/>
    <cellStyle name="Normal 2 2 3 2 22 4" xfId="11811" xr:uid="{00000000-0005-0000-0000-00002B2E0000}"/>
    <cellStyle name="Normal 2 2 3 2 23" xfId="11812" xr:uid="{00000000-0005-0000-0000-00002C2E0000}"/>
    <cellStyle name="Normal 2 2 3 2 23 2" xfId="11813" xr:uid="{00000000-0005-0000-0000-00002D2E0000}"/>
    <cellStyle name="Normal 2 2 3 2 23 2 2" xfId="11814" xr:uid="{00000000-0005-0000-0000-00002E2E0000}"/>
    <cellStyle name="Normal 2 2 3 2 23 2 3" xfId="11815" xr:uid="{00000000-0005-0000-0000-00002F2E0000}"/>
    <cellStyle name="Normal 2 2 3 2 23 3" xfId="11816" xr:uid="{00000000-0005-0000-0000-0000302E0000}"/>
    <cellStyle name="Normal 2 2 3 2 23 3 2" xfId="11817" xr:uid="{00000000-0005-0000-0000-0000312E0000}"/>
    <cellStyle name="Normal 2 2 3 2 23 4" xfId="11818" xr:uid="{00000000-0005-0000-0000-0000322E0000}"/>
    <cellStyle name="Normal 2 2 3 2 24" xfId="11819" xr:uid="{00000000-0005-0000-0000-0000332E0000}"/>
    <cellStyle name="Normal 2 2 3 2 24 2" xfId="11820" xr:uid="{00000000-0005-0000-0000-0000342E0000}"/>
    <cellStyle name="Normal 2 2 3 2 24 2 2" xfId="11821" xr:uid="{00000000-0005-0000-0000-0000352E0000}"/>
    <cellStyle name="Normal 2 2 3 2 24 2 3" xfId="11822" xr:uid="{00000000-0005-0000-0000-0000362E0000}"/>
    <cellStyle name="Normal 2 2 3 2 24 3" xfId="11823" xr:uid="{00000000-0005-0000-0000-0000372E0000}"/>
    <cellStyle name="Normal 2 2 3 2 24 3 2" xfId="11824" xr:uid="{00000000-0005-0000-0000-0000382E0000}"/>
    <cellStyle name="Normal 2 2 3 2 24 4" xfId="11825" xr:uid="{00000000-0005-0000-0000-0000392E0000}"/>
    <cellStyle name="Normal 2 2 3 2 25" xfId="11826" xr:uid="{00000000-0005-0000-0000-00003A2E0000}"/>
    <cellStyle name="Normal 2 2 3 2 25 2" xfId="11827" xr:uid="{00000000-0005-0000-0000-00003B2E0000}"/>
    <cellStyle name="Normal 2 2 3 2 25 2 2" xfId="11828" xr:uid="{00000000-0005-0000-0000-00003C2E0000}"/>
    <cellStyle name="Normal 2 2 3 2 25 2 3" xfId="11829" xr:uid="{00000000-0005-0000-0000-00003D2E0000}"/>
    <cellStyle name="Normal 2 2 3 2 25 3" xfId="11830" xr:uid="{00000000-0005-0000-0000-00003E2E0000}"/>
    <cellStyle name="Normal 2 2 3 2 25 3 2" xfId="11831" xr:uid="{00000000-0005-0000-0000-00003F2E0000}"/>
    <cellStyle name="Normal 2 2 3 2 25 4" xfId="11832" xr:uid="{00000000-0005-0000-0000-0000402E0000}"/>
    <cellStyle name="Normal 2 2 3 2 26" xfId="11833" xr:uid="{00000000-0005-0000-0000-0000412E0000}"/>
    <cellStyle name="Normal 2 2 3 2 26 2" xfId="11834" xr:uid="{00000000-0005-0000-0000-0000422E0000}"/>
    <cellStyle name="Normal 2 2 3 2 26 2 2" xfId="11835" xr:uid="{00000000-0005-0000-0000-0000432E0000}"/>
    <cellStyle name="Normal 2 2 3 2 26 2 3" xfId="11836" xr:uid="{00000000-0005-0000-0000-0000442E0000}"/>
    <cellStyle name="Normal 2 2 3 2 26 3" xfId="11837" xr:uid="{00000000-0005-0000-0000-0000452E0000}"/>
    <cellStyle name="Normal 2 2 3 2 26 3 2" xfId="11838" xr:uid="{00000000-0005-0000-0000-0000462E0000}"/>
    <cellStyle name="Normal 2 2 3 2 26 4" xfId="11839" xr:uid="{00000000-0005-0000-0000-0000472E0000}"/>
    <cellStyle name="Normal 2 2 3 2 27" xfId="11840" xr:uid="{00000000-0005-0000-0000-0000482E0000}"/>
    <cellStyle name="Normal 2 2 3 2 27 2" xfId="11841" xr:uid="{00000000-0005-0000-0000-0000492E0000}"/>
    <cellStyle name="Normal 2 2 3 2 27 2 2" xfId="11842" xr:uid="{00000000-0005-0000-0000-00004A2E0000}"/>
    <cellStyle name="Normal 2 2 3 2 27 2 3" xfId="11843" xr:uid="{00000000-0005-0000-0000-00004B2E0000}"/>
    <cellStyle name="Normal 2 2 3 2 27 3" xfId="11844" xr:uid="{00000000-0005-0000-0000-00004C2E0000}"/>
    <cellStyle name="Normal 2 2 3 2 27 3 2" xfId="11845" xr:uid="{00000000-0005-0000-0000-00004D2E0000}"/>
    <cellStyle name="Normal 2 2 3 2 27 4" xfId="11846" xr:uid="{00000000-0005-0000-0000-00004E2E0000}"/>
    <cellStyle name="Normal 2 2 3 2 28" xfId="11847" xr:uid="{00000000-0005-0000-0000-00004F2E0000}"/>
    <cellStyle name="Normal 2 2 3 2 28 2" xfId="11848" xr:uid="{00000000-0005-0000-0000-0000502E0000}"/>
    <cellStyle name="Normal 2 2 3 2 28 2 2" xfId="11849" xr:uid="{00000000-0005-0000-0000-0000512E0000}"/>
    <cellStyle name="Normal 2 2 3 2 28 2 3" xfId="11850" xr:uid="{00000000-0005-0000-0000-0000522E0000}"/>
    <cellStyle name="Normal 2 2 3 2 28 3" xfId="11851" xr:uid="{00000000-0005-0000-0000-0000532E0000}"/>
    <cellStyle name="Normal 2 2 3 2 28 3 2" xfId="11852" xr:uid="{00000000-0005-0000-0000-0000542E0000}"/>
    <cellStyle name="Normal 2 2 3 2 28 4" xfId="11853" xr:uid="{00000000-0005-0000-0000-0000552E0000}"/>
    <cellStyle name="Normal 2 2 3 2 29" xfId="11854" xr:uid="{00000000-0005-0000-0000-0000562E0000}"/>
    <cellStyle name="Normal 2 2 3 2 29 2" xfId="11855" xr:uid="{00000000-0005-0000-0000-0000572E0000}"/>
    <cellStyle name="Normal 2 2 3 2 29 2 2" xfId="11856" xr:uid="{00000000-0005-0000-0000-0000582E0000}"/>
    <cellStyle name="Normal 2 2 3 2 29 2 3" xfId="11857" xr:uid="{00000000-0005-0000-0000-0000592E0000}"/>
    <cellStyle name="Normal 2 2 3 2 29 3" xfId="11858" xr:uid="{00000000-0005-0000-0000-00005A2E0000}"/>
    <cellStyle name="Normal 2 2 3 2 29 3 2" xfId="11859" xr:uid="{00000000-0005-0000-0000-00005B2E0000}"/>
    <cellStyle name="Normal 2 2 3 2 29 4" xfId="11860" xr:uid="{00000000-0005-0000-0000-00005C2E0000}"/>
    <cellStyle name="Normal 2 2 3 2 3" xfId="11861" xr:uid="{00000000-0005-0000-0000-00005D2E0000}"/>
    <cellStyle name="Normal 2 2 3 2 3 2" xfId="11862" xr:uid="{00000000-0005-0000-0000-00005E2E0000}"/>
    <cellStyle name="Normal 2 2 3 2 3 2 2" xfId="11863" xr:uid="{00000000-0005-0000-0000-00005F2E0000}"/>
    <cellStyle name="Normal 2 2 3 2 3 2 3" xfId="11864" xr:uid="{00000000-0005-0000-0000-0000602E0000}"/>
    <cellStyle name="Normal 2 2 3 2 3 3" xfId="11865" xr:uid="{00000000-0005-0000-0000-0000612E0000}"/>
    <cellStyle name="Normal 2 2 3 2 3 3 2" xfId="11866" xr:uid="{00000000-0005-0000-0000-0000622E0000}"/>
    <cellStyle name="Normal 2 2 3 2 3 4" xfId="11867" xr:uid="{00000000-0005-0000-0000-0000632E0000}"/>
    <cellStyle name="Normal 2 2 3 2 3 5" xfId="11868" xr:uid="{00000000-0005-0000-0000-0000642E0000}"/>
    <cellStyle name="Normal 2 2 3 2 30" xfId="11869" xr:uid="{00000000-0005-0000-0000-0000652E0000}"/>
    <cellStyle name="Normal 2 2 3 2 30 10" xfId="11870" xr:uid="{00000000-0005-0000-0000-0000662E0000}"/>
    <cellStyle name="Normal 2 2 3 2 30 10 2" xfId="11871" xr:uid="{00000000-0005-0000-0000-0000672E0000}"/>
    <cellStyle name="Normal 2 2 3 2 30 11" xfId="11872" xr:uid="{00000000-0005-0000-0000-0000682E0000}"/>
    <cellStyle name="Normal 2 2 3 2 30 11 2" xfId="11873" xr:uid="{00000000-0005-0000-0000-0000692E0000}"/>
    <cellStyle name="Normal 2 2 3 2 30 11 3" xfId="11874" xr:uid="{00000000-0005-0000-0000-00006A2E0000}"/>
    <cellStyle name="Normal 2 2 3 2 30 12" xfId="11875" xr:uid="{00000000-0005-0000-0000-00006B2E0000}"/>
    <cellStyle name="Normal 2 2 3 2 30 12 2" xfId="11876" xr:uid="{00000000-0005-0000-0000-00006C2E0000}"/>
    <cellStyle name="Normal 2 2 3 2 30 13" xfId="11877" xr:uid="{00000000-0005-0000-0000-00006D2E0000}"/>
    <cellStyle name="Normal 2 2 3 2 30 2" xfId="11878" xr:uid="{00000000-0005-0000-0000-00006E2E0000}"/>
    <cellStyle name="Normal 2 2 3 2 30 2 2" xfId="11879" xr:uid="{00000000-0005-0000-0000-00006F2E0000}"/>
    <cellStyle name="Normal 2 2 3 2 30 3" xfId="11880" xr:uid="{00000000-0005-0000-0000-0000702E0000}"/>
    <cellStyle name="Normal 2 2 3 2 30 3 2" xfId="11881" xr:uid="{00000000-0005-0000-0000-0000712E0000}"/>
    <cellStyle name="Normal 2 2 3 2 30 4" xfId="11882" xr:uid="{00000000-0005-0000-0000-0000722E0000}"/>
    <cellStyle name="Normal 2 2 3 2 30 4 2" xfId="11883" xr:uid="{00000000-0005-0000-0000-0000732E0000}"/>
    <cellStyle name="Normal 2 2 3 2 30 5" xfId="11884" xr:uid="{00000000-0005-0000-0000-0000742E0000}"/>
    <cellStyle name="Normal 2 2 3 2 30 5 2" xfId="11885" xr:uid="{00000000-0005-0000-0000-0000752E0000}"/>
    <cellStyle name="Normal 2 2 3 2 30 6" xfId="11886" xr:uid="{00000000-0005-0000-0000-0000762E0000}"/>
    <cellStyle name="Normal 2 2 3 2 30 6 2" xfId="11887" xr:uid="{00000000-0005-0000-0000-0000772E0000}"/>
    <cellStyle name="Normal 2 2 3 2 30 7" xfId="11888" xr:uid="{00000000-0005-0000-0000-0000782E0000}"/>
    <cellStyle name="Normal 2 2 3 2 30 7 2" xfId="11889" xr:uid="{00000000-0005-0000-0000-0000792E0000}"/>
    <cellStyle name="Normal 2 2 3 2 30 8" xfId="11890" xr:uid="{00000000-0005-0000-0000-00007A2E0000}"/>
    <cellStyle name="Normal 2 2 3 2 30 8 2" xfId="11891" xr:uid="{00000000-0005-0000-0000-00007B2E0000}"/>
    <cellStyle name="Normal 2 2 3 2 30 9" xfId="11892" xr:uid="{00000000-0005-0000-0000-00007C2E0000}"/>
    <cellStyle name="Normal 2 2 3 2 30 9 2" xfId="11893" xr:uid="{00000000-0005-0000-0000-00007D2E0000}"/>
    <cellStyle name="Normal 2 2 3 2 31" xfId="11894" xr:uid="{00000000-0005-0000-0000-00007E2E0000}"/>
    <cellStyle name="Normal 2 2 3 2 31 2" xfId="11895" xr:uid="{00000000-0005-0000-0000-00007F2E0000}"/>
    <cellStyle name="Normal 2 2 3 2 31 2 2" xfId="11896" xr:uid="{00000000-0005-0000-0000-0000802E0000}"/>
    <cellStyle name="Normal 2 2 3 2 31 2 3" xfId="11897" xr:uid="{00000000-0005-0000-0000-0000812E0000}"/>
    <cellStyle name="Normal 2 2 3 2 31 3" xfId="11898" xr:uid="{00000000-0005-0000-0000-0000822E0000}"/>
    <cellStyle name="Normal 2 2 3 2 31 3 2" xfId="11899" xr:uid="{00000000-0005-0000-0000-0000832E0000}"/>
    <cellStyle name="Normal 2 2 3 2 31 4" xfId="11900" xr:uid="{00000000-0005-0000-0000-0000842E0000}"/>
    <cellStyle name="Normal 2 2 3 2 32" xfId="11901" xr:uid="{00000000-0005-0000-0000-0000852E0000}"/>
    <cellStyle name="Normal 2 2 3 2 32 2" xfId="11902" xr:uid="{00000000-0005-0000-0000-0000862E0000}"/>
    <cellStyle name="Normal 2 2 3 2 32 2 2" xfId="11903" xr:uid="{00000000-0005-0000-0000-0000872E0000}"/>
    <cellStyle name="Normal 2 2 3 2 32 2 3" xfId="11904" xr:uid="{00000000-0005-0000-0000-0000882E0000}"/>
    <cellStyle name="Normal 2 2 3 2 32 3" xfId="11905" xr:uid="{00000000-0005-0000-0000-0000892E0000}"/>
    <cellStyle name="Normal 2 2 3 2 32 3 2" xfId="11906" xr:uid="{00000000-0005-0000-0000-00008A2E0000}"/>
    <cellStyle name="Normal 2 2 3 2 32 4" xfId="11907" xr:uid="{00000000-0005-0000-0000-00008B2E0000}"/>
    <cellStyle name="Normal 2 2 3 2 33" xfId="11908" xr:uid="{00000000-0005-0000-0000-00008C2E0000}"/>
    <cellStyle name="Normal 2 2 3 2 33 2" xfId="11909" xr:uid="{00000000-0005-0000-0000-00008D2E0000}"/>
    <cellStyle name="Normal 2 2 3 2 33 2 2" xfId="11910" xr:uid="{00000000-0005-0000-0000-00008E2E0000}"/>
    <cellStyle name="Normal 2 2 3 2 33 2 3" xfId="11911" xr:uid="{00000000-0005-0000-0000-00008F2E0000}"/>
    <cellStyle name="Normal 2 2 3 2 33 3" xfId="11912" xr:uid="{00000000-0005-0000-0000-0000902E0000}"/>
    <cellStyle name="Normal 2 2 3 2 33 3 2" xfId="11913" xr:uid="{00000000-0005-0000-0000-0000912E0000}"/>
    <cellStyle name="Normal 2 2 3 2 33 4" xfId="11914" xr:uid="{00000000-0005-0000-0000-0000922E0000}"/>
    <cellStyle name="Normal 2 2 3 2 34" xfId="11915" xr:uid="{00000000-0005-0000-0000-0000932E0000}"/>
    <cellStyle name="Normal 2 2 3 2 34 2" xfId="11916" xr:uid="{00000000-0005-0000-0000-0000942E0000}"/>
    <cellStyle name="Normal 2 2 3 2 34 2 2" xfId="11917" xr:uid="{00000000-0005-0000-0000-0000952E0000}"/>
    <cellStyle name="Normal 2 2 3 2 34 2 3" xfId="11918" xr:uid="{00000000-0005-0000-0000-0000962E0000}"/>
    <cellStyle name="Normal 2 2 3 2 34 3" xfId="11919" xr:uid="{00000000-0005-0000-0000-0000972E0000}"/>
    <cellStyle name="Normal 2 2 3 2 34 3 2" xfId="11920" xr:uid="{00000000-0005-0000-0000-0000982E0000}"/>
    <cellStyle name="Normal 2 2 3 2 34 4" xfId="11921" xr:uid="{00000000-0005-0000-0000-0000992E0000}"/>
    <cellStyle name="Normal 2 2 3 2 35" xfId="11922" xr:uid="{00000000-0005-0000-0000-00009A2E0000}"/>
    <cellStyle name="Normal 2 2 3 2 35 2" xfId="11923" xr:uid="{00000000-0005-0000-0000-00009B2E0000}"/>
    <cellStyle name="Normal 2 2 3 2 35 2 2" xfId="11924" xr:uid="{00000000-0005-0000-0000-00009C2E0000}"/>
    <cellStyle name="Normal 2 2 3 2 35 2 3" xfId="11925" xr:uid="{00000000-0005-0000-0000-00009D2E0000}"/>
    <cellStyle name="Normal 2 2 3 2 35 3" xfId="11926" xr:uid="{00000000-0005-0000-0000-00009E2E0000}"/>
    <cellStyle name="Normal 2 2 3 2 35 3 2" xfId="11927" xr:uid="{00000000-0005-0000-0000-00009F2E0000}"/>
    <cellStyle name="Normal 2 2 3 2 35 4" xfId="11928" xr:uid="{00000000-0005-0000-0000-0000A02E0000}"/>
    <cellStyle name="Normal 2 2 3 2 36" xfId="11929" xr:uid="{00000000-0005-0000-0000-0000A12E0000}"/>
    <cellStyle name="Normal 2 2 3 2 36 2" xfId="11930" xr:uid="{00000000-0005-0000-0000-0000A22E0000}"/>
    <cellStyle name="Normal 2 2 3 2 36 2 2" xfId="11931" xr:uid="{00000000-0005-0000-0000-0000A32E0000}"/>
    <cellStyle name="Normal 2 2 3 2 36 2 3" xfId="11932" xr:uid="{00000000-0005-0000-0000-0000A42E0000}"/>
    <cellStyle name="Normal 2 2 3 2 36 3" xfId="11933" xr:uid="{00000000-0005-0000-0000-0000A52E0000}"/>
    <cellStyle name="Normal 2 2 3 2 36 3 2" xfId="11934" xr:uid="{00000000-0005-0000-0000-0000A62E0000}"/>
    <cellStyle name="Normal 2 2 3 2 36 4" xfId="11935" xr:uid="{00000000-0005-0000-0000-0000A72E0000}"/>
    <cellStyle name="Normal 2 2 3 2 37" xfId="11936" xr:uid="{00000000-0005-0000-0000-0000A82E0000}"/>
    <cellStyle name="Normal 2 2 3 2 37 2" xfId="11937" xr:uid="{00000000-0005-0000-0000-0000A92E0000}"/>
    <cellStyle name="Normal 2 2 3 2 37 2 2" xfId="11938" xr:uid="{00000000-0005-0000-0000-0000AA2E0000}"/>
    <cellStyle name="Normal 2 2 3 2 37 2 3" xfId="11939" xr:uid="{00000000-0005-0000-0000-0000AB2E0000}"/>
    <cellStyle name="Normal 2 2 3 2 37 3" xfId="11940" xr:uid="{00000000-0005-0000-0000-0000AC2E0000}"/>
    <cellStyle name="Normal 2 2 3 2 37 3 2" xfId="11941" xr:uid="{00000000-0005-0000-0000-0000AD2E0000}"/>
    <cellStyle name="Normal 2 2 3 2 37 4" xfId="11942" xr:uid="{00000000-0005-0000-0000-0000AE2E0000}"/>
    <cellStyle name="Normal 2 2 3 2 38" xfId="11943" xr:uid="{00000000-0005-0000-0000-0000AF2E0000}"/>
    <cellStyle name="Normal 2 2 3 2 38 2" xfId="11944" xr:uid="{00000000-0005-0000-0000-0000B02E0000}"/>
    <cellStyle name="Normal 2 2 3 2 38 2 2" xfId="11945" xr:uid="{00000000-0005-0000-0000-0000B12E0000}"/>
    <cellStyle name="Normal 2 2 3 2 38 2 3" xfId="11946" xr:uid="{00000000-0005-0000-0000-0000B22E0000}"/>
    <cellStyle name="Normal 2 2 3 2 38 3" xfId="11947" xr:uid="{00000000-0005-0000-0000-0000B32E0000}"/>
    <cellStyle name="Normal 2 2 3 2 38 3 2" xfId="11948" xr:uid="{00000000-0005-0000-0000-0000B42E0000}"/>
    <cellStyle name="Normal 2 2 3 2 38 4" xfId="11949" xr:uid="{00000000-0005-0000-0000-0000B52E0000}"/>
    <cellStyle name="Normal 2 2 3 2 39" xfId="11950" xr:uid="{00000000-0005-0000-0000-0000B62E0000}"/>
    <cellStyle name="Normal 2 2 3 2 4" xfId="11951" xr:uid="{00000000-0005-0000-0000-0000B72E0000}"/>
    <cellStyle name="Normal 2 2 3 2 4 2" xfId="11952" xr:uid="{00000000-0005-0000-0000-0000B82E0000}"/>
    <cellStyle name="Normal 2 2 3 2 4 2 2" xfId="11953" xr:uid="{00000000-0005-0000-0000-0000B92E0000}"/>
    <cellStyle name="Normal 2 2 3 2 4 2 3" xfId="11954" xr:uid="{00000000-0005-0000-0000-0000BA2E0000}"/>
    <cellStyle name="Normal 2 2 3 2 4 3" xfId="11955" xr:uid="{00000000-0005-0000-0000-0000BB2E0000}"/>
    <cellStyle name="Normal 2 2 3 2 4 3 2" xfId="11956" xr:uid="{00000000-0005-0000-0000-0000BC2E0000}"/>
    <cellStyle name="Normal 2 2 3 2 4 4" xfId="11957" xr:uid="{00000000-0005-0000-0000-0000BD2E0000}"/>
    <cellStyle name="Normal 2 2 3 2 4 5" xfId="11958" xr:uid="{00000000-0005-0000-0000-0000BE2E0000}"/>
    <cellStyle name="Normal 2 2 3 2 40" xfId="11959" xr:uid="{00000000-0005-0000-0000-0000BF2E0000}"/>
    <cellStyle name="Normal 2 2 3 2 5" xfId="11960" xr:uid="{00000000-0005-0000-0000-0000C02E0000}"/>
    <cellStyle name="Normal 2 2 3 2 5 2" xfId="11961" xr:uid="{00000000-0005-0000-0000-0000C12E0000}"/>
    <cellStyle name="Normal 2 2 3 2 5 2 2" xfId="11962" xr:uid="{00000000-0005-0000-0000-0000C22E0000}"/>
    <cellStyle name="Normal 2 2 3 2 5 2 3" xfId="11963" xr:uid="{00000000-0005-0000-0000-0000C32E0000}"/>
    <cellStyle name="Normal 2 2 3 2 5 3" xfId="11964" xr:uid="{00000000-0005-0000-0000-0000C42E0000}"/>
    <cellStyle name="Normal 2 2 3 2 5 3 2" xfId="11965" xr:uid="{00000000-0005-0000-0000-0000C52E0000}"/>
    <cellStyle name="Normal 2 2 3 2 5 4" xfId="11966" xr:uid="{00000000-0005-0000-0000-0000C62E0000}"/>
    <cellStyle name="Normal 2 2 3 2 5 5" xfId="11967" xr:uid="{00000000-0005-0000-0000-0000C72E0000}"/>
    <cellStyle name="Normal 2 2 3 2 6" xfId="11968" xr:uid="{00000000-0005-0000-0000-0000C82E0000}"/>
    <cellStyle name="Normal 2 2 3 2 6 2" xfId="11969" xr:uid="{00000000-0005-0000-0000-0000C92E0000}"/>
    <cellStyle name="Normal 2 2 3 2 6 2 2" xfId="11970" xr:uid="{00000000-0005-0000-0000-0000CA2E0000}"/>
    <cellStyle name="Normal 2 2 3 2 6 2 3" xfId="11971" xr:uid="{00000000-0005-0000-0000-0000CB2E0000}"/>
    <cellStyle name="Normal 2 2 3 2 6 3" xfId="11972" xr:uid="{00000000-0005-0000-0000-0000CC2E0000}"/>
    <cellStyle name="Normal 2 2 3 2 6 3 2" xfId="11973" xr:uid="{00000000-0005-0000-0000-0000CD2E0000}"/>
    <cellStyle name="Normal 2 2 3 2 6 4" xfId="11974" xr:uid="{00000000-0005-0000-0000-0000CE2E0000}"/>
    <cellStyle name="Normal 2 2 3 2 7" xfId="11975" xr:uid="{00000000-0005-0000-0000-0000CF2E0000}"/>
    <cellStyle name="Normal 2 2 3 2 7 2" xfId="11976" xr:uid="{00000000-0005-0000-0000-0000D02E0000}"/>
    <cellStyle name="Normal 2 2 3 2 7 2 2" xfId="11977" xr:uid="{00000000-0005-0000-0000-0000D12E0000}"/>
    <cellStyle name="Normal 2 2 3 2 7 2 3" xfId="11978" xr:uid="{00000000-0005-0000-0000-0000D22E0000}"/>
    <cellStyle name="Normal 2 2 3 2 7 3" xfId="11979" xr:uid="{00000000-0005-0000-0000-0000D32E0000}"/>
    <cellStyle name="Normal 2 2 3 2 7 3 2" xfId="11980" xr:uid="{00000000-0005-0000-0000-0000D42E0000}"/>
    <cellStyle name="Normal 2 2 3 2 7 4" xfId="11981" xr:uid="{00000000-0005-0000-0000-0000D52E0000}"/>
    <cellStyle name="Normal 2 2 3 2 8" xfId="11982" xr:uid="{00000000-0005-0000-0000-0000D62E0000}"/>
    <cellStyle name="Normal 2 2 3 2 8 2" xfId="11983" xr:uid="{00000000-0005-0000-0000-0000D72E0000}"/>
    <cellStyle name="Normal 2 2 3 2 8 2 2" xfId="11984" xr:uid="{00000000-0005-0000-0000-0000D82E0000}"/>
    <cellStyle name="Normal 2 2 3 2 8 2 3" xfId="11985" xr:uid="{00000000-0005-0000-0000-0000D92E0000}"/>
    <cellStyle name="Normal 2 2 3 2 8 3" xfId="11986" xr:uid="{00000000-0005-0000-0000-0000DA2E0000}"/>
    <cellStyle name="Normal 2 2 3 2 8 3 2" xfId="11987" xr:uid="{00000000-0005-0000-0000-0000DB2E0000}"/>
    <cellStyle name="Normal 2 2 3 2 8 4" xfId="11988" xr:uid="{00000000-0005-0000-0000-0000DC2E0000}"/>
    <cellStyle name="Normal 2 2 3 2 9" xfId="11989" xr:uid="{00000000-0005-0000-0000-0000DD2E0000}"/>
    <cellStyle name="Normal 2 2 3 2 9 2" xfId="11990" xr:uid="{00000000-0005-0000-0000-0000DE2E0000}"/>
    <cellStyle name="Normal 2 2 3 2 9 2 2" xfId="11991" xr:uid="{00000000-0005-0000-0000-0000DF2E0000}"/>
    <cellStyle name="Normal 2 2 3 2 9 2 3" xfId="11992" xr:uid="{00000000-0005-0000-0000-0000E02E0000}"/>
    <cellStyle name="Normal 2 2 3 2 9 3" xfId="11993" xr:uid="{00000000-0005-0000-0000-0000E12E0000}"/>
    <cellStyle name="Normal 2 2 3 2 9 3 2" xfId="11994" xr:uid="{00000000-0005-0000-0000-0000E22E0000}"/>
    <cellStyle name="Normal 2 2 3 2 9 4" xfId="11995" xr:uid="{00000000-0005-0000-0000-0000E32E0000}"/>
    <cellStyle name="Normal 2 2 3 20" xfId="11996" xr:uid="{00000000-0005-0000-0000-0000E42E0000}"/>
    <cellStyle name="Normal 2 2 3 20 2" xfId="11997" xr:uid="{00000000-0005-0000-0000-0000E52E0000}"/>
    <cellStyle name="Normal 2 2 3 21" xfId="11998" xr:uid="{00000000-0005-0000-0000-0000E62E0000}"/>
    <cellStyle name="Normal 2 2 3 21 2" xfId="11999" xr:uid="{00000000-0005-0000-0000-0000E72E0000}"/>
    <cellStyle name="Normal 2 2 3 22" xfId="12000" xr:uid="{00000000-0005-0000-0000-0000E82E0000}"/>
    <cellStyle name="Normal 2 2 3 22 2" xfId="12001" xr:uid="{00000000-0005-0000-0000-0000E92E0000}"/>
    <cellStyle name="Normal 2 2 3 23" xfId="12002" xr:uid="{00000000-0005-0000-0000-0000EA2E0000}"/>
    <cellStyle name="Normal 2 2 3 23 2" xfId="12003" xr:uid="{00000000-0005-0000-0000-0000EB2E0000}"/>
    <cellStyle name="Normal 2 2 3 24" xfId="12004" xr:uid="{00000000-0005-0000-0000-0000EC2E0000}"/>
    <cellStyle name="Normal 2 2 3 24 2" xfId="12005" xr:uid="{00000000-0005-0000-0000-0000ED2E0000}"/>
    <cellStyle name="Normal 2 2 3 25" xfId="12006" xr:uid="{00000000-0005-0000-0000-0000EE2E0000}"/>
    <cellStyle name="Normal 2 2 3 25 2" xfId="12007" xr:uid="{00000000-0005-0000-0000-0000EF2E0000}"/>
    <cellStyle name="Normal 2 2 3 26" xfId="12008" xr:uid="{00000000-0005-0000-0000-0000F02E0000}"/>
    <cellStyle name="Normal 2 2 3 26 2" xfId="12009" xr:uid="{00000000-0005-0000-0000-0000F12E0000}"/>
    <cellStyle name="Normal 2 2 3 27" xfId="12010" xr:uid="{00000000-0005-0000-0000-0000F22E0000}"/>
    <cellStyle name="Normal 2 2 3 27 2" xfId="12011" xr:uid="{00000000-0005-0000-0000-0000F32E0000}"/>
    <cellStyle name="Normal 2 2 3 28" xfId="12012" xr:uid="{00000000-0005-0000-0000-0000F42E0000}"/>
    <cellStyle name="Normal 2 2 3 28 2" xfId="12013" xr:uid="{00000000-0005-0000-0000-0000F52E0000}"/>
    <cellStyle name="Normal 2 2 3 29" xfId="12014" xr:uid="{00000000-0005-0000-0000-0000F62E0000}"/>
    <cellStyle name="Normal 2 2 3 29 2" xfId="12015" xr:uid="{00000000-0005-0000-0000-0000F72E0000}"/>
    <cellStyle name="Normal 2 2 3 3" xfId="12016" xr:uid="{00000000-0005-0000-0000-0000F82E0000}"/>
    <cellStyle name="Normal 2 2 3 3 10" xfId="12017" xr:uid="{00000000-0005-0000-0000-0000F92E0000}"/>
    <cellStyle name="Normal 2 2 3 3 10 2" xfId="12018" xr:uid="{00000000-0005-0000-0000-0000FA2E0000}"/>
    <cellStyle name="Normal 2 2 3 3 10 2 2" xfId="12019" xr:uid="{00000000-0005-0000-0000-0000FB2E0000}"/>
    <cellStyle name="Normal 2 2 3 3 10 2 3" xfId="12020" xr:uid="{00000000-0005-0000-0000-0000FC2E0000}"/>
    <cellStyle name="Normal 2 2 3 3 10 3" xfId="12021" xr:uid="{00000000-0005-0000-0000-0000FD2E0000}"/>
    <cellStyle name="Normal 2 2 3 3 10 3 2" xfId="12022" xr:uid="{00000000-0005-0000-0000-0000FE2E0000}"/>
    <cellStyle name="Normal 2 2 3 3 10 4" xfId="12023" xr:uid="{00000000-0005-0000-0000-0000FF2E0000}"/>
    <cellStyle name="Normal 2 2 3 3 11" xfId="12024" xr:uid="{00000000-0005-0000-0000-0000002F0000}"/>
    <cellStyle name="Normal 2 2 3 3 11 2" xfId="12025" xr:uid="{00000000-0005-0000-0000-0000012F0000}"/>
    <cellStyle name="Normal 2 2 3 3 11 2 2" xfId="12026" xr:uid="{00000000-0005-0000-0000-0000022F0000}"/>
    <cellStyle name="Normal 2 2 3 3 11 2 3" xfId="12027" xr:uid="{00000000-0005-0000-0000-0000032F0000}"/>
    <cellStyle name="Normal 2 2 3 3 11 3" xfId="12028" xr:uid="{00000000-0005-0000-0000-0000042F0000}"/>
    <cellStyle name="Normal 2 2 3 3 11 3 2" xfId="12029" xr:uid="{00000000-0005-0000-0000-0000052F0000}"/>
    <cellStyle name="Normal 2 2 3 3 11 4" xfId="12030" xr:uid="{00000000-0005-0000-0000-0000062F0000}"/>
    <cellStyle name="Normal 2 2 3 3 12" xfId="12031" xr:uid="{00000000-0005-0000-0000-0000072F0000}"/>
    <cellStyle name="Normal 2 2 3 3 2" xfId="12032" xr:uid="{00000000-0005-0000-0000-0000082F0000}"/>
    <cellStyle name="Normal 2 2 3 3 2 10" xfId="12033" xr:uid="{00000000-0005-0000-0000-0000092F0000}"/>
    <cellStyle name="Normal 2 2 3 3 2 10 2" xfId="12034" xr:uid="{00000000-0005-0000-0000-00000A2F0000}"/>
    <cellStyle name="Normal 2 2 3 3 2 11" xfId="12035" xr:uid="{00000000-0005-0000-0000-00000B2F0000}"/>
    <cellStyle name="Normal 2 2 3 3 2 11 2" xfId="12036" xr:uid="{00000000-0005-0000-0000-00000C2F0000}"/>
    <cellStyle name="Normal 2 2 3 3 2 11 3" xfId="12037" xr:uid="{00000000-0005-0000-0000-00000D2F0000}"/>
    <cellStyle name="Normal 2 2 3 3 2 12" xfId="12038" xr:uid="{00000000-0005-0000-0000-00000E2F0000}"/>
    <cellStyle name="Normal 2 2 3 3 2 12 2" xfId="12039" xr:uid="{00000000-0005-0000-0000-00000F2F0000}"/>
    <cellStyle name="Normal 2 2 3 3 2 13" xfId="12040" xr:uid="{00000000-0005-0000-0000-0000102F0000}"/>
    <cellStyle name="Normal 2 2 3 3 2 2" xfId="12041" xr:uid="{00000000-0005-0000-0000-0000112F0000}"/>
    <cellStyle name="Normal 2 2 3 3 2 2 2" xfId="12042" xr:uid="{00000000-0005-0000-0000-0000122F0000}"/>
    <cellStyle name="Normal 2 2 3 3 2 3" xfId="12043" xr:uid="{00000000-0005-0000-0000-0000132F0000}"/>
    <cellStyle name="Normal 2 2 3 3 2 3 2" xfId="12044" xr:uid="{00000000-0005-0000-0000-0000142F0000}"/>
    <cellStyle name="Normal 2 2 3 3 2 4" xfId="12045" xr:uid="{00000000-0005-0000-0000-0000152F0000}"/>
    <cellStyle name="Normal 2 2 3 3 2 4 2" xfId="12046" xr:uid="{00000000-0005-0000-0000-0000162F0000}"/>
    <cellStyle name="Normal 2 2 3 3 2 5" xfId="12047" xr:uid="{00000000-0005-0000-0000-0000172F0000}"/>
    <cellStyle name="Normal 2 2 3 3 2 5 2" xfId="12048" xr:uid="{00000000-0005-0000-0000-0000182F0000}"/>
    <cellStyle name="Normal 2 2 3 3 2 6" xfId="12049" xr:uid="{00000000-0005-0000-0000-0000192F0000}"/>
    <cellStyle name="Normal 2 2 3 3 2 6 2" xfId="12050" xr:uid="{00000000-0005-0000-0000-00001A2F0000}"/>
    <cellStyle name="Normal 2 2 3 3 2 7" xfId="12051" xr:uid="{00000000-0005-0000-0000-00001B2F0000}"/>
    <cellStyle name="Normal 2 2 3 3 2 7 2" xfId="12052" xr:uid="{00000000-0005-0000-0000-00001C2F0000}"/>
    <cellStyle name="Normal 2 2 3 3 2 8" xfId="12053" xr:uid="{00000000-0005-0000-0000-00001D2F0000}"/>
    <cellStyle name="Normal 2 2 3 3 2 8 2" xfId="12054" xr:uid="{00000000-0005-0000-0000-00001E2F0000}"/>
    <cellStyle name="Normal 2 2 3 3 2 9" xfId="12055" xr:uid="{00000000-0005-0000-0000-00001F2F0000}"/>
    <cellStyle name="Normal 2 2 3 3 2 9 2" xfId="12056" xr:uid="{00000000-0005-0000-0000-0000202F0000}"/>
    <cellStyle name="Normal 2 2 3 3 3" xfId="12057" xr:uid="{00000000-0005-0000-0000-0000212F0000}"/>
    <cellStyle name="Normal 2 2 3 3 3 2" xfId="12058" xr:uid="{00000000-0005-0000-0000-0000222F0000}"/>
    <cellStyle name="Normal 2 2 3 3 4" xfId="12059" xr:uid="{00000000-0005-0000-0000-0000232F0000}"/>
    <cellStyle name="Normal 2 2 3 3 4 2" xfId="12060" xr:uid="{00000000-0005-0000-0000-0000242F0000}"/>
    <cellStyle name="Normal 2 2 3 3 4 2 2" xfId="12061" xr:uid="{00000000-0005-0000-0000-0000252F0000}"/>
    <cellStyle name="Normal 2 2 3 3 4 2 3" xfId="12062" xr:uid="{00000000-0005-0000-0000-0000262F0000}"/>
    <cellStyle name="Normal 2 2 3 3 4 3" xfId="12063" xr:uid="{00000000-0005-0000-0000-0000272F0000}"/>
    <cellStyle name="Normal 2 2 3 3 4 3 2" xfId="12064" xr:uid="{00000000-0005-0000-0000-0000282F0000}"/>
    <cellStyle name="Normal 2 2 3 3 4 4" xfId="12065" xr:uid="{00000000-0005-0000-0000-0000292F0000}"/>
    <cellStyle name="Normal 2 2 3 3 5" xfId="12066" xr:uid="{00000000-0005-0000-0000-00002A2F0000}"/>
    <cellStyle name="Normal 2 2 3 3 5 2" xfId="12067" xr:uid="{00000000-0005-0000-0000-00002B2F0000}"/>
    <cellStyle name="Normal 2 2 3 3 5 2 2" xfId="12068" xr:uid="{00000000-0005-0000-0000-00002C2F0000}"/>
    <cellStyle name="Normal 2 2 3 3 5 2 3" xfId="12069" xr:uid="{00000000-0005-0000-0000-00002D2F0000}"/>
    <cellStyle name="Normal 2 2 3 3 5 3" xfId="12070" xr:uid="{00000000-0005-0000-0000-00002E2F0000}"/>
    <cellStyle name="Normal 2 2 3 3 5 3 2" xfId="12071" xr:uid="{00000000-0005-0000-0000-00002F2F0000}"/>
    <cellStyle name="Normal 2 2 3 3 5 4" xfId="12072" xr:uid="{00000000-0005-0000-0000-0000302F0000}"/>
    <cellStyle name="Normal 2 2 3 3 6" xfId="12073" xr:uid="{00000000-0005-0000-0000-0000312F0000}"/>
    <cellStyle name="Normal 2 2 3 3 6 2" xfId="12074" xr:uid="{00000000-0005-0000-0000-0000322F0000}"/>
    <cellStyle name="Normal 2 2 3 3 6 2 2" xfId="12075" xr:uid="{00000000-0005-0000-0000-0000332F0000}"/>
    <cellStyle name="Normal 2 2 3 3 6 2 3" xfId="12076" xr:uid="{00000000-0005-0000-0000-0000342F0000}"/>
    <cellStyle name="Normal 2 2 3 3 6 3" xfId="12077" xr:uid="{00000000-0005-0000-0000-0000352F0000}"/>
    <cellStyle name="Normal 2 2 3 3 6 3 2" xfId="12078" xr:uid="{00000000-0005-0000-0000-0000362F0000}"/>
    <cellStyle name="Normal 2 2 3 3 6 4" xfId="12079" xr:uid="{00000000-0005-0000-0000-0000372F0000}"/>
    <cellStyle name="Normal 2 2 3 3 7" xfId="12080" xr:uid="{00000000-0005-0000-0000-0000382F0000}"/>
    <cellStyle name="Normal 2 2 3 3 7 2" xfId="12081" xr:uid="{00000000-0005-0000-0000-0000392F0000}"/>
    <cellStyle name="Normal 2 2 3 3 7 2 2" xfId="12082" xr:uid="{00000000-0005-0000-0000-00003A2F0000}"/>
    <cellStyle name="Normal 2 2 3 3 7 2 3" xfId="12083" xr:uid="{00000000-0005-0000-0000-00003B2F0000}"/>
    <cellStyle name="Normal 2 2 3 3 7 3" xfId="12084" xr:uid="{00000000-0005-0000-0000-00003C2F0000}"/>
    <cellStyle name="Normal 2 2 3 3 7 3 2" xfId="12085" xr:uid="{00000000-0005-0000-0000-00003D2F0000}"/>
    <cellStyle name="Normal 2 2 3 3 7 4" xfId="12086" xr:uid="{00000000-0005-0000-0000-00003E2F0000}"/>
    <cellStyle name="Normal 2 2 3 3 8" xfId="12087" xr:uid="{00000000-0005-0000-0000-00003F2F0000}"/>
    <cellStyle name="Normal 2 2 3 3 8 2" xfId="12088" xr:uid="{00000000-0005-0000-0000-0000402F0000}"/>
    <cellStyle name="Normal 2 2 3 3 8 2 2" xfId="12089" xr:uid="{00000000-0005-0000-0000-0000412F0000}"/>
    <cellStyle name="Normal 2 2 3 3 8 2 3" xfId="12090" xr:uid="{00000000-0005-0000-0000-0000422F0000}"/>
    <cellStyle name="Normal 2 2 3 3 8 3" xfId="12091" xr:uid="{00000000-0005-0000-0000-0000432F0000}"/>
    <cellStyle name="Normal 2 2 3 3 8 3 2" xfId="12092" xr:uid="{00000000-0005-0000-0000-0000442F0000}"/>
    <cellStyle name="Normal 2 2 3 3 8 4" xfId="12093" xr:uid="{00000000-0005-0000-0000-0000452F0000}"/>
    <cellStyle name="Normal 2 2 3 3 9" xfId="12094" xr:uid="{00000000-0005-0000-0000-0000462F0000}"/>
    <cellStyle name="Normal 2 2 3 3 9 2" xfId="12095" xr:uid="{00000000-0005-0000-0000-0000472F0000}"/>
    <cellStyle name="Normal 2 2 3 3 9 2 2" xfId="12096" xr:uid="{00000000-0005-0000-0000-0000482F0000}"/>
    <cellStyle name="Normal 2 2 3 3 9 2 3" xfId="12097" xr:uid="{00000000-0005-0000-0000-0000492F0000}"/>
    <cellStyle name="Normal 2 2 3 3 9 3" xfId="12098" xr:uid="{00000000-0005-0000-0000-00004A2F0000}"/>
    <cellStyle name="Normal 2 2 3 3 9 3 2" xfId="12099" xr:uid="{00000000-0005-0000-0000-00004B2F0000}"/>
    <cellStyle name="Normal 2 2 3 3 9 4" xfId="12100" xr:uid="{00000000-0005-0000-0000-00004C2F0000}"/>
    <cellStyle name="Normal 2 2 3 30" xfId="12101" xr:uid="{00000000-0005-0000-0000-00004D2F0000}"/>
    <cellStyle name="Normal 2 2 3 30 10" xfId="12102" xr:uid="{00000000-0005-0000-0000-00004E2F0000}"/>
    <cellStyle name="Normal 2 2 3 30 10 2" xfId="12103" xr:uid="{00000000-0005-0000-0000-00004F2F0000}"/>
    <cellStyle name="Normal 2 2 3 30 10 2 2" xfId="12104" xr:uid="{00000000-0005-0000-0000-0000502F0000}"/>
    <cellStyle name="Normal 2 2 3 30 10 2 3" xfId="12105" xr:uid="{00000000-0005-0000-0000-0000512F0000}"/>
    <cellStyle name="Normal 2 2 3 30 10 3" xfId="12106" xr:uid="{00000000-0005-0000-0000-0000522F0000}"/>
    <cellStyle name="Normal 2 2 3 30 10 3 2" xfId="12107" xr:uid="{00000000-0005-0000-0000-0000532F0000}"/>
    <cellStyle name="Normal 2 2 3 30 10 4" xfId="12108" xr:uid="{00000000-0005-0000-0000-0000542F0000}"/>
    <cellStyle name="Normal 2 2 3 30 11" xfId="12109" xr:uid="{00000000-0005-0000-0000-0000552F0000}"/>
    <cellStyle name="Normal 2 2 3 30 2" xfId="12110" xr:uid="{00000000-0005-0000-0000-0000562F0000}"/>
    <cellStyle name="Normal 2 2 3 30 2 2" xfId="12111" xr:uid="{00000000-0005-0000-0000-0000572F0000}"/>
    <cellStyle name="Normal 2 2 3 30 2 2 2" xfId="12112" xr:uid="{00000000-0005-0000-0000-0000582F0000}"/>
    <cellStyle name="Normal 2 2 3 30 2 2 3" xfId="12113" xr:uid="{00000000-0005-0000-0000-0000592F0000}"/>
    <cellStyle name="Normal 2 2 3 30 2 3" xfId="12114" xr:uid="{00000000-0005-0000-0000-00005A2F0000}"/>
    <cellStyle name="Normal 2 2 3 30 2 3 2" xfId="12115" xr:uid="{00000000-0005-0000-0000-00005B2F0000}"/>
    <cellStyle name="Normal 2 2 3 30 2 4" xfId="12116" xr:uid="{00000000-0005-0000-0000-00005C2F0000}"/>
    <cellStyle name="Normal 2 2 3 30 3" xfId="12117" xr:uid="{00000000-0005-0000-0000-00005D2F0000}"/>
    <cellStyle name="Normal 2 2 3 30 3 2" xfId="12118" xr:uid="{00000000-0005-0000-0000-00005E2F0000}"/>
    <cellStyle name="Normal 2 2 3 30 3 2 2" xfId="12119" xr:uid="{00000000-0005-0000-0000-00005F2F0000}"/>
    <cellStyle name="Normal 2 2 3 30 3 2 3" xfId="12120" xr:uid="{00000000-0005-0000-0000-0000602F0000}"/>
    <cellStyle name="Normal 2 2 3 30 3 3" xfId="12121" xr:uid="{00000000-0005-0000-0000-0000612F0000}"/>
    <cellStyle name="Normal 2 2 3 30 3 3 2" xfId="12122" xr:uid="{00000000-0005-0000-0000-0000622F0000}"/>
    <cellStyle name="Normal 2 2 3 30 3 4" xfId="12123" xr:uid="{00000000-0005-0000-0000-0000632F0000}"/>
    <cellStyle name="Normal 2 2 3 30 4" xfId="12124" xr:uid="{00000000-0005-0000-0000-0000642F0000}"/>
    <cellStyle name="Normal 2 2 3 30 4 2" xfId="12125" xr:uid="{00000000-0005-0000-0000-0000652F0000}"/>
    <cellStyle name="Normal 2 2 3 30 4 2 2" xfId="12126" xr:uid="{00000000-0005-0000-0000-0000662F0000}"/>
    <cellStyle name="Normal 2 2 3 30 4 2 3" xfId="12127" xr:uid="{00000000-0005-0000-0000-0000672F0000}"/>
    <cellStyle name="Normal 2 2 3 30 4 3" xfId="12128" xr:uid="{00000000-0005-0000-0000-0000682F0000}"/>
    <cellStyle name="Normal 2 2 3 30 4 3 2" xfId="12129" xr:uid="{00000000-0005-0000-0000-0000692F0000}"/>
    <cellStyle name="Normal 2 2 3 30 4 4" xfId="12130" xr:uid="{00000000-0005-0000-0000-00006A2F0000}"/>
    <cellStyle name="Normal 2 2 3 30 5" xfId="12131" xr:uid="{00000000-0005-0000-0000-00006B2F0000}"/>
    <cellStyle name="Normal 2 2 3 30 5 2" xfId="12132" xr:uid="{00000000-0005-0000-0000-00006C2F0000}"/>
    <cellStyle name="Normal 2 2 3 30 5 2 2" xfId="12133" xr:uid="{00000000-0005-0000-0000-00006D2F0000}"/>
    <cellStyle name="Normal 2 2 3 30 5 2 3" xfId="12134" xr:uid="{00000000-0005-0000-0000-00006E2F0000}"/>
    <cellStyle name="Normal 2 2 3 30 5 3" xfId="12135" xr:uid="{00000000-0005-0000-0000-00006F2F0000}"/>
    <cellStyle name="Normal 2 2 3 30 5 3 2" xfId="12136" xr:uid="{00000000-0005-0000-0000-0000702F0000}"/>
    <cellStyle name="Normal 2 2 3 30 5 4" xfId="12137" xr:uid="{00000000-0005-0000-0000-0000712F0000}"/>
    <cellStyle name="Normal 2 2 3 30 6" xfId="12138" xr:uid="{00000000-0005-0000-0000-0000722F0000}"/>
    <cellStyle name="Normal 2 2 3 30 6 2" xfId="12139" xr:uid="{00000000-0005-0000-0000-0000732F0000}"/>
    <cellStyle name="Normal 2 2 3 30 6 2 2" xfId="12140" xr:uid="{00000000-0005-0000-0000-0000742F0000}"/>
    <cellStyle name="Normal 2 2 3 30 6 2 3" xfId="12141" xr:uid="{00000000-0005-0000-0000-0000752F0000}"/>
    <cellStyle name="Normal 2 2 3 30 6 3" xfId="12142" xr:uid="{00000000-0005-0000-0000-0000762F0000}"/>
    <cellStyle name="Normal 2 2 3 30 6 3 2" xfId="12143" xr:uid="{00000000-0005-0000-0000-0000772F0000}"/>
    <cellStyle name="Normal 2 2 3 30 6 4" xfId="12144" xr:uid="{00000000-0005-0000-0000-0000782F0000}"/>
    <cellStyle name="Normal 2 2 3 30 7" xfId="12145" xr:uid="{00000000-0005-0000-0000-0000792F0000}"/>
    <cellStyle name="Normal 2 2 3 30 7 2" xfId="12146" xr:uid="{00000000-0005-0000-0000-00007A2F0000}"/>
    <cellStyle name="Normal 2 2 3 30 7 2 2" xfId="12147" xr:uid="{00000000-0005-0000-0000-00007B2F0000}"/>
    <cellStyle name="Normal 2 2 3 30 7 2 3" xfId="12148" xr:uid="{00000000-0005-0000-0000-00007C2F0000}"/>
    <cellStyle name="Normal 2 2 3 30 7 3" xfId="12149" xr:uid="{00000000-0005-0000-0000-00007D2F0000}"/>
    <cellStyle name="Normal 2 2 3 30 7 3 2" xfId="12150" xr:uid="{00000000-0005-0000-0000-00007E2F0000}"/>
    <cellStyle name="Normal 2 2 3 30 7 4" xfId="12151" xr:uid="{00000000-0005-0000-0000-00007F2F0000}"/>
    <cellStyle name="Normal 2 2 3 30 8" xfId="12152" xr:uid="{00000000-0005-0000-0000-0000802F0000}"/>
    <cellStyle name="Normal 2 2 3 30 8 2" xfId="12153" xr:uid="{00000000-0005-0000-0000-0000812F0000}"/>
    <cellStyle name="Normal 2 2 3 30 8 2 2" xfId="12154" xr:uid="{00000000-0005-0000-0000-0000822F0000}"/>
    <cellStyle name="Normal 2 2 3 30 8 2 3" xfId="12155" xr:uid="{00000000-0005-0000-0000-0000832F0000}"/>
    <cellStyle name="Normal 2 2 3 30 8 3" xfId="12156" xr:uid="{00000000-0005-0000-0000-0000842F0000}"/>
    <cellStyle name="Normal 2 2 3 30 8 3 2" xfId="12157" xr:uid="{00000000-0005-0000-0000-0000852F0000}"/>
    <cellStyle name="Normal 2 2 3 30 8 4" xfId="12158" xr:uid="{00000000-0005-0000-0000-0000862F0000}"/>
    <cellStyle name="Normal 2 2 3 30 9" xfId="12159" xr:uid="{00000000-0005-0000-0000-0000872F0000}"/>
    <cellStyle name="Normal 2 2 3 30 9 2" xfId="12160" xr:uid="{00000000-0005-0000-0000-0000882F0000}"/>
    <cellStyle name="Normal 2 2 3 30 9 2 2" xfId="12161" xr:uid="{00000000-0005-0000-0000-0000892F0000}"/>
    <cellStyle name="Normal 2 2 3 30 9 2 3" xfId="12162" xr:uid="{00000000-0005-0000-0000-00008A2F0000}"/>
    <cellStyle name="Normal 2 2 3 30 9 3" xfId="12163" xr:uid="{00000000-0005-0000-0000-00008B2F0000}"/>
    <cellStyle name="Normal 2 2 3 30 9 3 2" xfId="12164" xr:uid="{00000000-0005-0000-0000-00008C2F0000}"/>
    <cellStyle name="Normal 2 2 3 30 9 4" xfId="12165" xr:uid="{00000000-0005-0000-0000-00008D2F0000}"/>
    <cellStyle name="Normal 2 2 3 31" xfId="12166" xr:uid="{00000000-0005-0000-0000-00008E2F0000}"/>
    <cellStyle name="Normal 2 2 3 31 2" xfId="12167" xr:uid="{00000000-0005-0000-0000-00008F2F0000}"/>
    <cellStyle name="Normal 2 2 3 32" xfId="12168" xr:uid="{00000000-0005-0000-0000-0000902F0000}"/>
    <cellStyle name="Normal 2 2 3 32 2" xfId="12169" xr:uid="{00000000-0005-0000-0000-0000912F0000}"/>
    <cellStyle name="Normal 2 2 3 33" xfId="12170" xr:uid="{00000000-0005-0000-0000-0000922F0000}"/>
    <cellStyle name="Normal 2 2 3 33 2" xfId="12171" xr:uid="{00000000-0005-0000-0000-0000932F0000}"/>
    <cellStyle name="Normal 2 2 3 34" xfId="12172" xr:uid="{00000000-0005-0000-0000-0000942F0000}"/>
    <cellStyle name="Normal 2 2 3 34 2" xfId="12173" xr:uid="{00000000-0005-0000-0000-0000952F0000}"/>
    <cellStyle name="Normal 2 2 3 35" xfId="12174" xr:uid="{00000000-0005-0000-0000-0000962F0000}"/>
    <cellStyle name="Normal 2 2 3 35 2" xfId="12175" xr:uid="{00000000-0005-0000-0000-0000972F0000}"/>
    <cellStyle name="Normal 2 2 3 36" xfId="12176" xr:uid="{00000000-0005-0000-0000-0000982F0000}"/>
    <cellStyle name="Normal 2 2 3 36 2" xfId="12177" xr:uid="{00000000-0005-0000-0000-0000992F0000}"/>
    <cellStyle name="Normal 2 2 3 37" xfId="12178" xr:uid="{00000000-0005-0000-0000-00009A2F0000}"/>
    <cellStyle name="Normal 2 2 3 37 2" xfId="12179" xr:uid="{00000000-0005-0000-0000-00009B2F0000}"/>
    <cellStyle name="Normal 2 2 3 38" xfId="12180" xr:uid="{00000000-0005-0000-0000-00009C2F0000}"/>
    <cellStyle name="Normal 2 2 3 38 2" xfId="12181" xr:uid="{00000000-0005-0000-0000-00009D2F0000}"/>
    <cellStyle name="Normal 2 2 3 39" xfId="12182" xr:uid="{00000000-0005-0000-0000-00009E2F0000}"/>
    <cellStyle name="Normal 2 2 3 39 2" xfId="12183" xr:uid="{00000000-0005-0000-0000-00009F2F0000}"/>
    <cellStyle name="Normal 2 2 3 39 3" xfId="12184" xr:uid="{00000000-0005-0000-0000-0000A02F0000}"/>
    <cellStyle name="Normal 2 2 3 4" xfId="12185" xr:uid="{00000000-0005-0000-0000-0000A12F0000}"/>
    <cellStyle name="Normal 2 2 3 4 2" xfId="12186" xr:uid="{00000000-0005-0000-0000-0000A22F0000}"/>
    <cellStyle name="Normal 2 2 3 40" xfId="12187" xr:uid="{00000000-0005-0000-0000-0000A32F0000}"/>
    <cellStyle name="Normal 2 2 3 40 2" xfId="12188" xr:uid="{00000000-0005-0000-0000-0000A42F0000}"/>
    <cellStyle name="Normal 2 2 3 41" xfId="12189" xr:uid="{00000000-0005-0000-0000-0000A52F0000}"/>
    <cellStyle name="Normal 2 2 3 42" xfId="12190" xr:uid="{00000000-0005-0000-0000-0000A62F0000}"/>
    <cellStyle name="Normal 2 2 3 43" xfId="12191" xr:uid="{00000000-0005-0000-0000-0000A72F0000}"/>
    <cellStyle name="Normal 2 2 3 5" xfId="12192" xr:uid="{00000000-0005-0000-0000-0000A82F0000}"/>
    <cellStyle name="Normal 2 2 3 5 2" xfId="12193" xr:uid="{00000000-0005-0000-0000-0000A92F0000}"/>
    <cellStyle name="Normal 2 2 3 6" xfId="12194" xr:uid="{00000000-0005-0000-0000-0000AA2F0000}"/>
    <cellStyle name="Normal 2 2 3 6 2" xfId="12195" xr:uid="{00000000-0005-0000-0000-0000AB2F0000}"/>
    <cellStyle name="Normal 2 2 3 7" xfId="12196" xr:uid="{00000000-0005-0000-0000-0000AC2F0000}"/>
    <cellStyle name="Normal 2 2 3 7 2" xfId="12197" xr:uid="{00000000-0005-0000-0000-0000AD2F0000}"/>
    <cellStyle name="Normal 2 2 3 8" xfId="12198" xr:uid="{00000000-0005-0000-0000-0000AE2F0000}"/>
    <cellStyle name="Normal 2 2 3 8 2" xfId="12199" xr:uid="{00000000-0005-0000-0000-0000AF2F0000}"/>
    <cellStyle name="Normal 2 2 3 9" xfId="12200" xr:uid="{00000000-0005-0000-0000-0000B02F0000}"/>
    <cellStyle name="Normal 2 2 3 9 2" xfId="12201" xr:uid="{00000000-0005-0000-0000-0000B12F0000}"/>
    <cellStyle name="Normal 2 2 30" xfId="12202" xr:uid="{00000000-0005-0000-0000-0000B22F0000}"/>
    <cellStyle name="Normal 2 2 30 2" xfId="12203" xr:uid="{00000000-0005-0000-0000-0000B32F0000}"/>
    <cellStyle name="Normal 2 2 30 2 2" xfId="12204" xr:uid="{00000000-0005-0000-0000-0000B42F0000}"/>
    <cellStyle name="Normal 2 2 30 2 3" xfId="12205" xr:uid="{00000000-0005-0000-0000-0000B52F0000}"/>
    <cellStyle name="Normal 2 2 30 3" xfId="12206" xr:uid="{00000000-0005-0000-0000-0000B62F0000}"/>
    <cellStyle name="Normal 2 2 30 3 2" xfId="12207" xr:uid="{00000000-0005-0000-0000-0000B72F0000}"/>
    <cellStyle name="Normal 2 2 30 4" xfId="12208" xr:uid="{00000000-0005-0000-0000-0000B82F0000}"/>
    <cellStyle name="Normal 2 2 31" xfId="12209" xr:uid="{00000000-0005-0000-0000-0000B92F0000}"/>
    <cellStyle name="Normal 2 2 31 2" xfId="12210" xr:uid="{00000000-0005-0000-0000-0000BA2F0000}"/>
    <cellStyle name="Normal 2 2 31 2 2" xfId="12211" xr:uid="{00000000-0005-0000-0000-0000BB2F0000}"/>
    <cellStyle name="Normal 2 2 31 2 3" xfId="12212" xr:uid="{00000000-0005-0000-0000-0000BC2F0000}"/>
    <cellStyle name="Normal 2 2 31 3" xfId="12213" xr:uid="{00000000-0005-0000-0000-0000BD2F0000}"/>
    <cellStyle name="Normal 2 2 31 3 2" xfId="12214" xr:uid="{00000000-0005-0000-0000-0000BE2F0000}"/>
    <cellStyle name="Normal 2 2 31 4" xfId="12215" xr:uid="{00000000-0005-0000-0000-0000BF2F0000}"/>
    <cellStyle name="Normal 2 2 32" xfId="12216" xr:uid="{00000000-0005-0000-0000-0000C02F0000}"/>
    <cellStyle name="Normal 2 2 32 10" xfId="12217" xr:uid="{00000000-0005-0000-0000-0000C12F0000}"/>
    <cellStyle name="Normal 2 2 32 10 2" xfId="12218" xr:uid="{00000000-0005-0000-0000-0000C22F0000}"/>
    <cellStyle name="Normal 2 2 32 11" xfId="12219" xr:uid="{00000000-0005-0000-0000-0000C32F0000}"/>
    <cellStyle name="Normal 2 2 32 11 2" xfId="12220" xr:uid="{00000000-0005-0000-0000-0000C42F0000}"/>
    <cellStyle name="Normal 2 2 32 11 3" xfId="12221" xr:uid="{00000000-0005-0000-0000-0000C52F0000}"/>
    <cellStyle name="Normal 2 2 32 12" xfId="12222" xr:uid="{00000000-0005-0000-0000-0000C62F0000}"/>
    <cellStyle name="Normal 2 2 32 12 2" xfId="12223" xr:uid="{00000000-0005-0000-0000-0000C72F0000}"/>
    <cellStyle name="Normal 2 2 32 13" xfId="12224" xr:uid="{00000000-0005-0000-0000-0000C82F0000}"/>
    <cellStyle name="Normal 2 2 32 2" xfId="12225" xr:uid="{00000000-0005-0000-0000-0000C92F0000}"/>
    <cellStyle name="Normal 2 2 32 2 2" xfId="12226" xr:uid="{00000000-0005-0000-0000-0000CA2F0000}"/>
    <cellStyle name="Normal 2 2 32 3" xfId="12227" xr:uid="{00000000-0005-0000-0000-0000CB2F0000}"/>
    <cellStyle name="Normal 2 2 32 3 2" xfId="12228" xr:uid="{00000000-0005-0000-0000-0000CC2F0000}"/>
    <cellStyle name="Normal 2 2 32 4" xfId="12229" xr:uid="{00000000-0005-0000-0000-0000CD2F0000}"/>
    <cellStyle name="Normal 2 2 32 4 2" xfId="12230" xr:uid="{00000000-0005-0000-0000-0000CE2F0000}"/>
    <cellStyle name="Normal 2 2 32 5" xfId="12231" xr:uid="{00000000-0005-0000-0000-0000CF2F0000}"/>
    <cellStyle name="Normal 2 2 32 5 2" xfId="12232" xr:uid="{00000000-0005-0000-0000-0000D02F0000}"/>
    <cellStyle name="Normal 2 2 32 6" xfId="12233" xr:uid="{00000000-0005-0000-0000-0000D12F0000}"/>
    <cellStyle name="Normal 2 2 32 6 2" xfId="12234" xr:uid="{00000000-0005-0000-0000-0000D22F0000}"/>
    <cellStyle name="Normal 2 2 32 7" xfId="12235" xr:uid="{00000000-0005-0000-0000-0000D32F0000}"/>
    <cellStyle name="Normal 2 2 32 7 2" xfId="12236" xr:uid="{00000000-0005-0000-0000-0000D42F0000}"/>
    <cellStyle name="Normal 2 2 32 8" xfId="12237" xr:uid="{00000000-0005-0000-0000-0000D52F0000}"/>
    <cellStyle name="Normal 2 2 32 8 2" xfId="12238" xr:uid="{00000000-0005-0000-0000-0000D62F0000}"/>
    <cellStyle name="Normal 2 2 32 9" xfId="12239" xr:uid="{00000000-0005-0000-0000-0000D72F0000}"/>
    <cellStyle name="Normal 2 2 32 9 2" xfId="12240" xr:uid="{00000000-0005-0000-0000-0000D82F0000}"/>
    <cellStyle name="Normal 2 2 33" xfId="12241" xr:uid="{00000000-0005-0000-0000-0000D92F0000}"/>
    <cellStyle name="Normal 2 2 33 2" xfId="12242" xr:uid="{00000000-0005-0000-0000-0000DA2F0000}"/>
    <cellStyle name="Normal 2 2 33 2 2" xfId="12243" xr:uid="{00000000-0005-0000-0000-0000DB2F0000}"/>
    <cellStyle name="Normal 2 2 33 2 3" xfId="12244" xr:uid="{00000000-0005-0000-0000-0000DC2F0000}"/>
    <cellStyle name="Normal 2 2 33 3" xfId="12245" xr:uid="{00000000-0005-0000-0000-0000DD2F0000}"/>
    <cellStyle name="Normal 2 2 33 3 2" xfId="12246" xr:uid="{00000000-0005-0000-0000-0000DE2F0000}"/>
    <cellStyle name="Normal 2 2 33 4" xfId="12247" xr:uid="{00000000-0005-0000-0000-0000DF2F0000}"/>
    <cellStyle name="Normal 2 2 34" xfId="12248" xr:uid="{00000000-0005-0000-0000-0000E02F0000}"/>
    <cellStyle name="Normal 2 2 34 2" xfId="12249" xr:uid="{00000000-0005-0000-0000-0000E12F0000}"/>
    <cellStyle name="Normal 2 2 34 2 2" xfId="12250" xr:uid="{00000000-0005-0000-0000-0000E22F0000}"/>
    <cellStyle name="Normal 2 2 34 2 3" xfId="12251" xr:uid="{00000000-0005-0000-0000-0000E32F0000}"/>
    <cellStyle name="Normal 2 2 34 3" xfId="12252" xr:uid="{00000000-0005-0000-0000-0000E42F0000}"/>
    <cellStyle name="Normal 2 2 34 3 2" xfId="12253" xr:uid="{00000000-0005-0000-0000-0000E52F0000}"/>
    <cellStyle name="Normal 2 2 34 4" xfId="12254" xr:uid="{00000000-0005-0000-0000-0000E62F0000}"/>
    <cellStyle name="Normal 2 2 35" xfId="12255" xr:uid="{00000000-0005-0000-0000-0000E72F0000}"/>
    <cellStyle name="Normal 2 2 35 2" xfId="12256" xr:uid="{00000000-0005-0000-0000-0000E82F0000}"/>
    <cellStyle name="Normal 2 2 35 2 2" xfId="12257" xr:uid="{00000000-0005-0000-0000-0000E92F0000}"/>
    <cellStyle name="Normal 2 2 35 2 3" xfId="12258" xr:uid="{00000000-0005-0000-0000-0000EA2F0000}"/>
    <cellStyle name="Normal 2 2 35 3" xfId="12259" xr:uid="{00000000-0005-0000-0000-0000EB2F0000}"/>
    <cellStyle name="Normal 2 2 35 3 2" xfId="12260" xr:uid="{00000000-0005-0000-0000-0000EC2F0000}"/>
    <cellStyle name="Normal 2 2 35 4" xfId="12261" xr:uid="{00000000-0005-0000-0000-0000ED2F0000}"/>
    <cellStyle name="Normal 2 2 36" xfId="12262" xr:uid="{00000000-0005-0000-0000-0000EE2F0000}"/>
    <cellStyle name="Normal 2 2 36 2" xfId="12263" xr:uid="{00000000-0005-0000-0000-0000EF2F0000}"/>
    <cellStyle name="Normal 2 2 36 2 2" xfId="12264" xr:uid="{00000000-0005-0000-0000-0000F02F0000}"/>
    <cellStyle name="Normal 2 2 36 2 3" xfId="12265" xr:uid="{00000000-0005-0000-0000-0000F12F0000}"/>
    <cellStyle name="Normal 2 2 36 3" xfId="12266" xr:uid="{00000000-0005-0000-0000-0000F22F0000}"/>
    <cellStyle name="Normal 2 2 36 3 2" xfId="12267" xr:uid="{00000000-0005-0000-0000-0000F32F0000}"/>
    <cellStyle name="Normal 2 2 36 4" xfId="12268" xr:uid="{00000000-0005-0000-0000-0000F42F0000}"/>
    <cellStyle name="Normal 2 2 37" xfId="12269" xr:uid="{00000000-0005-0000-0000-0000F52F0000}"/>
    <cellStyle name="Normal 2 2 37 2" xfId="12270" xr:uid="{00000000-0005-0000-0000-0000F62F0000}"/>
    <cellStyle name="Normal 2 2 37 2 2" xfId="12271" xr:uid="{00000000-0005-0000-0000-0000F72F0000}"/>
    <cellStyle name="Normal 2 2 37 2 3" xfId="12272" xr:uid="{00000000-0005-0000-0000-0000F82F0000}"/>
    <cellStyle name="Normal 2 2 37 3" xfId="12273" xr:uid="{00000000-0005-0000-0000-0000F92F0000}"/>
    <cellStyle name="Normal 2 2 37 3 2" xfId="12274" xr:uid="{00000000-0005-0000-0000-0000FA2F0000}"/>
    <cellStyle name="Normal 2 2 37 4" xfId="12275" xr:uid="{00000000-0005-0000-0000-0000FB2F0000}"/>
    <cellStyle name="Normal 2 2 38" xfId="12276" xr:uid="{00000000-0005-0000-0000-0000FC2F0000}"/>
    <cellStyle name="Normal 2 2 38 2" xfId="12277" xr:uid="{00000000-0005-0000-0000-0000FD2F0000}"/>
    <cellStyle name="Normal 2 2 38 2 2" xfId="12278" xr:uid="{00000000-0005-0000-0000-0000FE2F0000}"/>
    <cellStyle name="Normal 2 2 38 2 3" xfId="12279" xr:uid="{00000000-0005-0000-0000-0000FF2F0000}"/>
    <cellStyle name="Normal 2 2 38 3" xfId="12280" xr:uid="{00000000-0005-0000-0000-000000300000}"/>
    <cellStyle name="Normal 2 2 38 3 2" xfId="12281" xr:uid="{00000000-0005-0000-0000-000001300000}"/>
    <cellStyle name="Normal 2 2 38 4" xfId="12282" xr:uid="{00000000-0005-0000-0000-000002300000}"/>
    <cellStyle name="Normal 2 2 39" xfId="12283" xr:uid="{00000000-0005-0000-0000-000003300000}"/>
    <cellStyle name="Normal 2 2 39 2" xfId="12284" xr:uid="{00000000-0005-0000-0000-000004300000}"/>
    <cellStyle name="Normal 2 2 39 2 2" xfId="12285" xr:uid="{00000000-0005-0000-0000-000005300000}"/>
    <cellStyle name="Normal 2 2 39 2 3" xfId="12286" xr:uid="{00000000-0005-0000-0000-000006300000}"/>
    <cellStyle name="Normal 2 2 39 3" xfId="12287" xr:uid="{00000000-0005-0000-0000-000007300000}"/>
    <cellStyle name="Normal 2 2 39 3 2" xfId="12288" xr:uid="{00000000-0005-0000-0000-000008300000}"/>
    <cellStyle name="Normal 2 2 39 4" xfId="12289" xr:uid="{00000000-0005-0000-0000-000009300000}"/>
    <cellStyle name="Normal 2 2 4" xfId="12290" xr:uid="{00000000-0005-0000-0000-00000A300000}"/>
    <cellStyle name="Normal 2 2 4 10" xfId="12291" xr:uid="{00000000-0005-0000-0000-00000B300000}"/>
    <cellStyle name="Normal 2 2 4 10 2" xfId="12292" xr:uid="{00000000-0005-0000-0000-00000C300000}"/>
    <cellStyle name="Normal 2 2 4 11" xfId="12293" xr:uid="{00000000-0005-0000-0000-00000D300000}"/>
    <cellStyle name="Normal 2 2 4 11 2" xfId="12294" xr:uid="{00000000-0005-0000-0000-00000E300000}"/>
    <cellStyle name="Normal 2 2 4 12" xfId="12295" xr:uid="{00000000-0005-0000-0000-00000F300000}"/>
    <cellStyle name="Normal 2 2 4 12 2" xfId="12296" xr:uid="{00000000-0005-0000-0000-000010300000}"/>
    <cellStyle name="Normal 2 2 4 12 3" xfId="12297" xr:uid="{00000000-0005-0000-0000-000011300000}"/>
    <cellStyle name="Normal 2 2 4 13" xfId="12298" xr:uid="{00000000-0005-0000-0000-000012300000}"/>
    <cellStyle name="Normal 2 2 4 13 2" xfId="12299" xr:uid="{00000000-0005-0000-0000-000013300000}"/>
    <cellStyle name="Normal 2 2 4 14" xfId="12300" xr:uid="{00000000-0005-0000-0000-000014300000}"/>
    <cellStyle name="Normal 2 2 4 15" xfId="12301" xr:uid="{00000000-0005-0000-0000-000015300000}"/>
    <cellStyle name="Normal 2 2 4 2" xfId="12302" xr:uid="{00000000-0005-0000-0000-000016300000}"/>
    <cellStyle name="Normal 2 2 4 2 10" xfId="12303" xr:uid="{00000000-0005-0000-0000-000017300000}"/>
    <cellStyle name="Normal 2 2 4 2 10 2" xfId="12304" xr:uid="{00000000-0005-0000-0000-000018300000}"/>
    <cellStyle name="Normal 2 2 4 2 10 2 2" xfId="12305" xr:uid="{00000000-0005-0000-0000-000019300000}"/>
    <cellStyle name="Normal 2 2 4 2 10 2 3" xfId="12306" xr:uid="{00000000-0005-0000-0000-00001A300000}"/>
    <cellStyle name="Normal 2 2 4 2 10 3" xfId="12307" xr:uid="{00000000-0005-0000-0000-00001B300000}"/>
    <cellStyle name="Normal 2 2 4 2 10 3 2" xfId="12308" xr:uid="{00000000-0005-0000-0000-00001C300000}"/>
    <cellStyle name="Normal 2 2 4 2 10 4" xfId="12309" xr:uid="{00000000-0005-0000-0000-00001D300000}"/>
    <cellStyle name="Normal 2 2 4 2 11" xfId="12310" xr:uid="{00000000-0005-0000-0000-00001E300000}"/>
    <cellStyle name="Normal 2 2 4 2 12" xfId="12311" xr:uid="{00000000-0005-0000-0000-00001F300000}"/>
    <cellStyle name="Normal 2 2 4 2 2" xfId="12312" xr:uid="{00000000-0005-0000-0000-000020300000}"/>
    <cellStyle name="Normal 2 2 4 2 2 2" xfId="12313" xr:uid="{00000000-0005-0000-0000-000021300000}"/>
    <cellStyle name="Normal 2 2 4 2 2 2 2" xfId="12314" xr:uid="{00000000-0005-0000-0000-000022300000}"/>
    <cellStyle name="Normal 2 2 4 2 2 2 3" xfId="12315" xr:uid="{00000000-0005-0000-0000-000023300000}"/>
    <cellStyle name="Normal 2 2 4 2 2 3" xfId="12316" xr:uid="{00000000-0005-0000-0000-000024300000}"/>
    <cellStyle name="Normal 2 2 4 2 2 3 2" xfId="12317" xr:uid="{00000000-0005-0000-0000-000025300000}"/>
    <cellStyle name="Normal 2 2 4 2 2 4" xfId="12318" xr:uid="{00000000-0005-0000-0000-000026300000}"/>
    <cellStyle name="Normal 2 2 4 2 2 5" xfId="12319" xr:uid="{00000000-0005-0000-0000-000027300000}"/>
    <cellStyle name="Normal 2 2 4 2 3" xfId="12320" xr:uid="{00000000-0005-0000-0000-000028300000}"/>
    <cellStyle name="Normal 2 2 4 2 3 2" xfId="12321" xr:uid="{00000000-0005-0000-0000-000029300000}"/>
    <cellStyle name="Normal 2 2 4 2 3 2 2" xfId="12322" xr:uid="{00000000-0005-0000-0000-00002A300000}"/>
    <cellStyle name="Normal 2 2 4 2 3 2 3" xfId="12323" xr:uid="{00000000-0005-0000-0000-00002B300000}"/>
    <cellStyle name="Normal 2 2 4 2 3 3" xfId="12324" xr:uid="{00000000-0005-0000-0000-00002C300000}"/>
    <cellStyle name="Normal 2 2 4 2 3 3 2" xfId="12325" xr:uid="{00000000-0005-0000-0000-00002D300000}"/>
    <cellStyle name="Normal 2 2 4 2 3 4" xfId="12326" xr:uid="{00000000-0005-0000-0000-00002E300000}"/>
    <cellStyle name="Normal 2 2 4 2 3 5" xfId="12327" xr:uid="{00000000-0005-0000-0000-00002F300000}"/>
    <cellStyle name="Normal 2 2 4 2 4" xfId="12328" xr:uid="{00000000-0005-0000-0000-000030300000}"/>
    <cellStyle name="Normal 2 2 4 2 4 2" xfId="12329" xr:uid="{00000000-0005-0000-0000-000031300000}"/>
    <cellStyle name="Normal 2 2 4 2 4 2 2" xfId="12330" xr:uid="{00000000-0005-0000-0000-000032300000}"/>
    <cellStyle name="Normal 2 2 4 2 4 2 3" xfId="12331" xr:uid="{00000000-0005-0000-0000-000033300000}"/>
    <cellStyle name="Normal 2 2 4 2 4 3" xfId="12332" xr:uid="{00000000-0005-0000-0000-000034300000}"/>
    <cellStyle name="Normal 2 2 4 2 4 3 2" xfId="12333" xr:uid="{00000000-0005-0000-0000-000035300000}"/>
    <cellStyle name="Normal 2 2 4 2 4 4" xfId="12334" xr:uid="{00000000-0005-0000-0000-000036300000}"/>
    <cellStyle name="Normal 2 2 4 2 4 5" xfId="12335" xr:uid="{00000000-0005-0000-0000-000037300000}"/>
    <cellStyle name="Normal 2 2 4 2 5" xfId="12336" xr:uid="{00000000-0005-0000-0000-000038300000}"/>
    <cellStyle name="Normal 2 2 4 2 5 2" xfId="12337" xr:uid="{00000000-0005-0000-0000-000039300000}"/>
    <cellStyle name="Normal 2 2 4 2 5 2 2" xfId="12338" xr:uid="{00000000-0005-0000-0000-00003A300000}"/>
    <cellStyle name="Normal 2 2 4 2 5 2 3" xfId="12339" xr:uid="{00000000-0005-0000-0000-00003B300000}"/>
    <cellStyle name="Normal 2 2 4 2 5 3" xfId="12340" xr:uid="{00000000-0005-0000-0000-00003C300000}"/>
    <cellStyle name="Normal 2 2 4 2 5 3 2" xfId="12341" xr:uid="{00000000-0005-0000-0000-00003D300000}"/>
    <cellStyle name="Normal 2 2 4 2 5 4" xfId="12342" xr:uid="{00000000-0005-0000-0000-00003E300000}"/>
    <cellStyle name="Normal 2 2 4 2 6" xfId="12343" xr:uid="{00000000-0005-0000-0000-00003F300000}"/>
    <cellStyle name="Normal 2 2 4 2 6 2" xfId="12344" xr:uid="{00000000-0005-0000-0000-000040300000}"/>
    <cellStyle name="Normal 2 2 4 2 6 2 2" xfId="12345" xr:uid="{00000000-0005-0000-0000-000041300000}"/>
    <cellStyle name="Normal 2 2 4 2 6 2 3" xfId="12346" xr:uid="{00000000-0005-0000-0000-000042300000}"/>
    <cellStyle name="Normal 2 2 4 2 6 3" xfId="12347" xr:uid="{00000000-0005-0000-0000-000043300000}"/>
    <cellStyle name="Normal 2 2 4 2 6 3 2" xfId="12348" xr:uid="{00000000-0005-0000-0000-000044300000}"/>
    <cellStyle name="Normal 2 2 4 2 6 4" xfId="12349" xr:uid="{00000000-0005-0000-0000-000045300000}"/>
    <cellStyle name="Normal 2 2 4 2 7" xfId="12350" xr:uid="{00000000-0005-0000-0000-000046300000}"/>
    <cellStyle name="Normal 2 2 4 2 7 2" xfId="12351" xr:uid="{00000000-0005-0000-0000-000047300000}"/>
    <cellStyle name="Normal 2 2 4 2 7 2 2" xfId="12352" xr:uid="{00000000-0005-0000-0000-000048300000}"/>
    <cellStyle name="Normal 2 2 4 2 7 2 3" xfId="12353" xr:uid="{00000000-0005-0000-0000-000049300000}"/>
    <cellStyle name="Normal 2 2 4 2 7 3" xfId="12354" xr:uid="{00000000-0005-0000-0000-00004A300000}"/>
    <cellStyle name="Normal 2 2 4 2 7 3 2" xfId="12355" xr:uid="{00000000-0005-0000-0000-00004B300000}"/>
    <cellStyle name="Normal 2 2 4 2 7 4" xfId="12356" xr:uid="{00000000-0005-0000-0000-00004C300000}"/>
    <cellStyle name="Normal 2 2 4 2 8" xfId="12357" xr:uid="{00000000-0005-0000-0000-00004D300000}"/>
    <cellStyle name="Normal 2 2 4 2 8 2" xfId="12358" xr:uid="{00000000-0005-0000-0000-00004E300000}"/>
    <cellStyle name="Normal 2 2 4 2 8 2 2" xfId="12359" xr:uid="{00000000-0005-0000-0000-00004F300000}"/>
    <cellStyle name="Normal 2 2 4 2 8 2 3" xfId="12360" xr:uid="{00000000-0005-0000-0000-000050300000}"/>
    <cellStyle name="Normal 2 2 4 2 8 3" xfId="12361" xr:uid="{00000000-0005-0000-0000-000051300000}"/>
    <cellStyle name="Normal 2 2 4 2 8 3 2" xfId="12362" xr:uid="{00000000-0005-0000-0000-000052300000}"/>
    <cellStyle name="Normal 2 2 4 2 8 4" xfId="12363" xr:uid="{00000000-0005-0000-0000-000053300000}"/>
    <cellStyle name="Normal 2 2 4 2 9" xfId="12364" xr:uid="{00000000-0005-0000-0000-000054300000}"/>
    <cellStyle name="Normal 2 2 4 2 9 2" xfId="12365" xr:uid="{00000000-0005-0000-0000-000055300000}"/>
    <cellStyle name="Normal 2 2 4 2 9 2 2" xfId="12366" xr:uid="{00000000-0005-0000-0000-000056300000}"/>
    <cellStyle name="Normal 2 2 4 2 9 2 3" xfId="12367" xr:uid="{00000000-0005-0000-0000-000057300000}"/>
    <cellStyle name="Normal 2 2 4 2 9 3" xfId="12368" xr:uid="{00000000-0005-0000-0000-000058300000}"/>
    <cellStyle name="Normal 2 2 4 2 9 3 2" xfId="12369" xr:uid="{00000000-0005-0000-0000-000059300000}"/>
    <cellStyle name="Normal 2 2 4 2 9 4" xfId="12370" xr:uid="{00000000-0005-0000-0000-00005A300000}"/>
    <cellStyle name="Normal 2 2 4 3" xfId="12371" xr:uid="{00000000-0005-0000-0000-00005B300000}"/>
    <cellStyle name="Normal 2 2 4 3 2" xfId="12372" xr:uid="{00000000-0005-0000-0000-00005C300000}"/>
    <cellStyle name="Normal 2 2 4 3 2 2" xfId="12373" xr:uid="{00000000-0005-0000-0000-00005D300000}"/>
    <cellStyle name="Normal 2 2 4 3 2 3" xfId="12374" xr:uid="{00000000-0005-0000-0000-00005E300000}"/>
    <cellStyle name="Normal 2 2 4 3 3" xfId="12375" xr:uid="{00000000-0005-0000-0000-00005F300000}"/>
    <cellStyle name="Normal 2 2 4 3 3 2" xfId="12376" xr:uid="{00000000-0005-0000-0000-000060300000}"/>
    <cellStyle name="Normal 2 2 4 3 4" xfId="12377" xr:uid="{00000000-0005-0000-0000-000061300000}"/>
    <cellStyle name="Normal 2 2 4 3 5" xfId="12378" xr:uid="{00000000-0005-0000-0000-000062300000}"/>
    <cellStyle name="Normal 2 2 4 4" xfId="12379" xr:uid="{00000000-0005-0000-0000-000063300000}"/>
    <cellStyle name="Normal 2 2 4 4 2" xfId="12380" xr:uid="{00000000-0005-0000-0000-000064300000}"/>
    <cellStyle name="Normal 2 2 4 4 3" xfId="12381" xr:uid="{00000000-0005-0000-0000-000065300000}"/>
    <cellStyle name="Normal 2 2 4 5" xfId="12382" xr:uid="{00000000-0005-0000-0000-000066300000}"/>
    <cellStyle name="Normal 2 2 4 5 2" xfId="12383" xr:uid="{00000000-0005-0000-0000-000067300000}"/>
    <cellStyle name="Normal 2 2 4 5 3" xfId="12384" xr:uid="{00000000-0005-0000-0000-000068300000}"/>
    <cellStyle name="Normal 2 2 4 6" xfId="12385" xr:uid="{00000000-0005-0000-0000-000069300000}"/>
    <cellStyle name="Normal 2 2 4 6 2" xfId="12386" xr:uid="{00000000-0005-0000-0000-00006A300000}"/>
    <cellStyle name="Normal 2 2 4 7" xfId="12387" xr:uid="{00000000-0005-0000-0000-00006B300000}"/>
    <cellStyle name="Normal 2 2 4 7 2" xfId="12388" xr:uid="{00000000-0005-0000-0000-00006C300000}"/>
    <cellStyle name="Normal 2 2 4 8" xfId="12389" xr:uid="{00000000-0005-0000-0000-00006D300000}"/>
    <cellStyle name="Normal 2 2 4 8 2" xfId="12390" xr:uid="{00000000-0005-0000-0000-00006E300000}"/>
    <cellStyle name="Normal 2 2 4 9" xfId="12391" xr:uid="{00000000-0005-0000-0000-00006F300000}"/>
    <cellStyle name="Normal 2 2 4 9 2" xfId="12392" xr:uid="{00000000-0005-0000-0000-000070300000}"/>
    <cellStyle name="Normal 2 2 40" xfId="12393" xr:uid="{00000000-0005-0000-0000-000071300000}"/>
    <cellStyle name="Normal 2 2 40 2" xfId="12394" xr:uid="{00000000-0005-0000-0000-000072300000}"/>
    <cellStyle name="Normal 2 2 40 2 2" xfId="12395" xr:uid="{00000000-0005-0000-0000-000073300000}"/>
    <cellStyle name="Normal 2 2 40 2 3" xfId="12396" xr:uid="{00000000-0005-0000-0000-000074300000}"/>
    <cellStyle name="Normal 2 2 40 3" xfId="12397" xr:uid="{00000000-0005-0000-0000-000075300000}"/>
    <cellStyle name="Normal 2 2 40 3 2" xfId="12398" xr:uid="{00000000-0005-0000-0000-000076300000}"/>
    <cellStyle name="Normal 2 2 40 4" xfId="12399" xr:uid="{00000000-0005-0000-0000-000077300000}"/>
    <cellStyle name="Normal 2 2 41" xfId="12400" xr:uid="{00000000-0005-0000-0000-000078300000}"/>
    <cellStyle name="Normal 2 2 41 10" xfId="12401" xr:uid="{00000000-0005-0000-0000-000079300000}"/>
    <cellStyle name="Normal 2 2 41 10 2" xfId="12402" xr:uid="{00000000-0005-0000-0000-00007A300000}"/>
    <cellStyle name="Normal 2 2 41 11" xfId="12403" xr:uid="{00000000-0005-0000-0000-00007B300000}"/>
    <cellStyle name="Normal 2 2 41 11 2" xfId="12404" xr:uid="{00000000-0005-0000-0000-00007C300000}"/>
    <cellStyle name="Normal 2 2 41 12" xfId="12405" xr:uid="{00000000-0005-0000-0000-00007D300000}"/>
    <cellStyle name="Normal 2 2 41 12 2" xfId="12406" xr:uid="{00000000-0005-0000-0000-00007E300000}"/>
    <cellStyle name="Normal 2 2 41 13" xfId="12407" xr:uid="{00000000-0005-0000-0000-00007F300000}"/>
    <cellStyle name="Normal 2 2 41 13 2" xfId="12408" xr:uid="{00000000-0005-0000-0000-000080300000}"/>
    <cellStyle name="Normal 2 2 41 14" xfId="12409" xr:uid="{00000000-0005-0000-0000-000081300000}"/>
    <cellStyle name="Normal 2 2 41 14 2" xfId="12410" xr:uid="{00000000-0005-0000-0000-000082300000}"/>
    <cellStyle name="Normal 2 2 41 15" xfId="12411" xr:uid="{00000000-0005-0000-0000-000083300000}"/>
    <cellStyle name="Normal 2 2 41 15 2" xfId="12412" xr:uid="{00000000-0005-0000-0000-000084300000}"/>
    <cellStyle name="Normal 2 2 41 16" xfId="12413" xr:uid="{00000000-0005-0000-0000-000085300000}"/>
    <cellStyle name="Normal 2 2 41 16 2" xfId="12414" xr:uid="{00000000-0005-0000-0000-000086300000}"/>
    <cellStyle name="Normal 2 2 41 17" xfId="12415" xr:uid="{00000000-0005-0000-0000-000087300000}"/>
    <cellStyle name="Normal 2 2 41 17 2" xfId="12416" xr:uid="{00000000-0005-0000-0000-000088300000}"/>
    <cellStyle name="Normal 2 2 41 18" xfId="12417" xr:uid="{00000000-0005-0000-0000-000089300000}"/>
    <cellStyle name="Normal 2 2 41 18 2" xfId="12418" xr:uid="{00000000-0005-0000-0000-00008A300000}"/>
    <cellStyle name="Normal 2 2 41 18 3" xfId="12419" xr:uid="{00000000-0005-0000-0000-00008B300000}"/>
    <cellStyle name="Normal 2 2 41 19" xfId="12420" xr:uid="{00000000-0005-0000-0000-00008C300000}"/>
    <cellStyle name="Normal 2 2 41 19 2" xfId="12421" xr:uid="{00000000-0005-0000-0000-00008D300000}"/>
    <cellStyle name="Normal 2 2 41 2" xfId="12422" xr:uid="{00000000-0005-0000-0000-00008E300000}"/>
    <cellStyle name="Normal 2 2 41 2 10" xfId="12423" xr:uid="{00000000-0005-0000-0000-00008F300000}"/>
    <cellStyle name="Normal 2 2 41 2 10 2" xfId="12424" xr:uid="{00000000-0005-0000-0000-000090300000}"/>
    <cellStyle name="Normal 2 2 41 2 10 2 2" xfId="12425" xr:uid="{00000000-0005-0000-0000-000091300000}"/>
    <cellStyle name="Normal 2 2 41 2 10 2 3" xfId="12426" xr:uid="{00000000-0005-0000-0000-000092300000}"/>
    <cellStyle name="Normal 2 2 41 2 10 3" xfId="12427" xr:uid="{00000000-0005-0000-0000-000093300000}"/>
    <cellStyle name="Normal 2 2 41 2 10 3 2" xfId="12428" xr:uid="{00000000-0005-0000-0000-000094300000}"/>
    <cellStyle name="Normal 2 2 41 2 10 4" xfId="12429" xr:uid="{00000000-0005-0000-0000-000095300000}"/>
    <cellStyle name="Normal 2 2 41 2 11" xfId="12430" xr:uid="{00000000-0005-0000-0000-000096300000}"/>
    <cellStyle name="Normal 2 2 41 2 11 2" xfId="12431" xr:uid="{00000000-0005-0000-0000-000097300000}"/>
    <cellStyle name="Normal 2 2 41 2 11 2 2" xfId="12432" xr:uid="{00000000-0005-0000-0000-000098300000}"/>
    <cellStyle name="Normal 2 2 41 2 11 2 3" xfId="12433" xr:uid="{00000000-0005-0000-0000-000099300000}"/>
    <cellStyle name="Normal 2 2 41 2 11 3" xfId="12434" xr:uid="{00000000-0005-0000-0000-00009A300000}"/>
    <cellStyle name="Normal 2 2 41 2 11 3 2" xfId="12435" xr:uid="{00000000-0005-0000-0000-00009B300000}"/>
    <cellStyle name="Normal 2 2 41 2 11 4" xfId="12436" xr:uid="{00000000-0005-0000-0000-00009C300000}"/>
    <cellStyle name="Normal 2 2 41 2 12" xfId="12437" xr:uid="{00000000-0005-0000-0000-00009D300000}"/>
    <cellStyle name="Normal 2 2 41 2 12 2" xfId="12438" xr:uid="{00000000-0005-0000-0000-00009E300000}"/>
    <cellStyle name="Normal 2 2 41 2 12 2 2" xfId="12439" xr:uid="{00000000-0005-0000-0000-00009F300000}"/>
    <cellStyle name="Normal 2 2 41 2 12 2 3" xfId="12440" xr:uid="{00000000-0005-0000-0000-0000A0300000}"/>
    <cellStyle name="Normal 2 2 41 2 12 3" xfId="12441" xr:uid="{00000000-0005-0000-0000-0000A1300000}"/>
    <cellStyle name="Normal 2 2 41 2 12 3 2" xfId="12442" xr:uid="{00000000-0005-0000-0000-0000A2300000}"/>
    <cellStyle name="Normal 2 2 41 2 12 4" xfId="12443" xr:uid="{00000000-0005-0000-0000-0000A3300000}"/>
    <cellStyle name="Normal 2 2 41 2 13" xfId="12444" xr:uid="{00000000-0005-0000-0000-0000A4300000}"/>
    <cellStyle name="Normal 2 2 41 2 13 2" xfId="12445" xr:uid="{00000000-0005-0000-0000-0000A5300000}"/>
    <cellStyle name="Normal 2 2 41 2 13 2 2" xfId="12446" xr:uid="{00000000-0005-0000-0000-0000A6300000}"/>
    <cellStyle name="Normal 2 2 41 2 13 2 3" xfId="12447" xr:uid="{00000000-0005-0000-0000-0000A7300000}"/>
    <cellStyle name="Normal 2 2 41 2 13 3" xfId="12448" xr:uid="{00000000-0005-0000-0000-0000A8300000}"/>
    <cellStyle name="Normal 2 2 41 2 13 3 2" xfId="12449" xr:uid="{00000000-0005-0000-0000-0000A9300000}"/>
    <cellStyle name="Normal 2 2 41 2 13 4" xfId="12450" xr:uid="{00000000-0005-0000-0000-0000AA300000}"/>
    <cellStyle name="Normal 2 2 41 2 14" xfId="12451" xr:uid="{00000000-0005-0000-0000-0000AB300000}"/>
    <cellStyle name="Normal 2 2 41 2 14 2" xfId="12452" xr:uid="{00000000-0005-0000-0000-0000AC300000}"/>
    <cellStyle name="Normal 2 2 41 2 14 2 2" xfId="12453" xr:uid="{00000000-0005-0000-0000-0000AD300000}"/>
    <cellStyle name="Normal 2 2 41 2 14 2 3" xfId="12454" xr:uid="{00000000-0005-0000-0000-0000AE300000}"/>
    <cellStyle name="Normal 2 2 41 2 14 3" xfId="12455" xr:uid="{00000000-0005-0000-0000-0000AF300000}"/>
    <cellStyle name="Normal 2 2 41 2 14 3 2" xfId="12456" xr:uid="{00000000-0005-0000-0000-0000B0300000}"/>
    <cellStyle name="Normal 2 2 41 2 14 4" xfId="12457" xr:uid="{00000000-0005-0000-0000-0000B1300000}"/>
    <cellStyle name="Normal 2 2 41 2 15" xfId="12458" xr:uid="{00000000-0005-0000-0000-0000B2300000}"/>
    <cellStyle name="Normal 2 2 41 2 15 2" xfId="12459" xr:uid="{00000000-0005-0000-0000-0000B3300000}"/>
    <cellStyle name="Normal 2 2 41 2 15 2 2" xfId="12460" xr:uid="{00000000-0005-0000-0000-0000B4300000}"/>
    <cellStyle name="Normal 2 2 41 2 15 2 3" xfId="12461" xr:uid="{00000000-0005-0000-0000-0000B5300000}"/>
    <cellStyle name="Normal 2 2 41 2 15 3" xfId="12462" xr:uid="{00000000-0005-0000-0000-0000B6300000}"/>
    <cellStyle name="Normal 2 2 41 2 15 3 2" xfId="12463" xr:uid="{00000000-0005-0000-0000-0000B7300000}"/>
    <cellStyle name="Normal 2 2 41 2 15 4" xfId="12464" xr:uid="{00000000-0005-0000-0000-0000B8300000}"/>
    <cellStyle name="Normal 2 2 41 2 16" xfId="12465" xr:uid="{00000000-0005-0000-0000-0000B9300000}"/>
    <cellStyle name="Normal 2 2 41 2 16 2" xfId="12466" xr:uid="{00000000-0005-0000-0000-0000BA300000}"/>
    <cellStyle name="Normal 2 2 41 2 16 2 2" xfId="12467" xr:uid="{00000000-0005-0000-0000-0000BB300000}"/>
    <cellStyle name="Normal 2 2 41 2 16 2 3" xfId="12468" xr:uid="{00000000-0005-0000-0000-0000BC300000}"/>
    <cellStyle name="Normal 2 2 41 2 16 3" xfId="12469" xr:uid="{00000000-0005-0000-0000-0000BD300000}"/>
    <cellStyle name="Normal 2 2 41 2 16 3 2" xfId="12470" xr:uid="{00000000-0005-0000-0000-0000BE300000}"/>
    <cellStyle name="Normal 2 2 41 2 16 4" xfId="12471" xr:uid="{00000000-0005-0000-0000-0000BF300000}"/>
    <cellStyle name="Normal 2 2 41 2 17" xfId="12472" xr:uid="{00000000-0005-0000-0000-0000C0300000}"/>
    <cellStyle name="Normal 2 2 41 2 17 2" xfId="12473" xr:uid="{00000000-0005-0000-0000-0000C1300000}"/>
    <cellStyle name="Normal 2 2 41 2 17 2 2" xfId="12474" xr:uid="{00000000-0005-0000-0000-0000C2300000}"/>
    <cellStyle name="Normal 2 2 41 2 17 2 3" xfId="12475" xr:uid="{00000000-0005-0000-0000-0000C3300000}"/>
    <cellStyle name="Normal 2 2 41 2 17 3" xfId="12476" xr:uid="{00000000-0005-0000-0000-0000C4300000}"/>
    <cellStyle name="Normal 2 2 41 2 17 3 2" xfId="12477" xr:uid="{00000000-0005-0000-0000-0000C5300000}"/>
    <cellStyle name="Normal 2 2 41 2 17 4" xfId="12478" xr:uid="{00000000-0005-0000-0000-0000C6300000}"/>
    <cellStyle name="Normal 2 2 41 2 18" xfId="12479" xr:uid="{00000000-0005-0000-0000-0000C7300000}"/>
    <cellStyle name="Normal 2 2 41 2 2" xfId="12480" xr:uid="{00000000-0005-0000-0000-0000C8300000}"/>
    <cellStyle name="Normal 2 2 41 2 2 2" xfId="12481" xr:uid="{00000000-0005-0000-0000-0000C9300000}"/>
    <cellStyle name="Normal 2 2 41 2 2 2 2" xfId="12482" xr:uid="{00000000-0005-0000-0000-0000CA300000}"/>
    <cellStyle name="Normal 2 2 41 2 2 2 3" xfId="12483" xr:uid="{00000000-0005-0000-0000-0000CB300000}"/>
    <cellStyle name="Normal 2 2 41 2 2 3" xfId="12484" xr:uid="{00000000-0005-0000-0000-0000CC300000}"/>
    <cellStyle name="Normal 2 2 41 2 2 3 2" xfId="12485" xr:uid="{00000000-0005-0000-0000-0000CD300000}"/>
    <cellStyle name="Normal 2 2 41 2 2 4" xfId="12486" xr:uid="{00000000-0005-0000-0000-0000CE300000}"/>
    <cellStyle name="Normal 2 2 41 2 3" xfId="12487" xr:uid="{00000000-0005-0000-0000-0000CF300000}"/>
    <cellStyle name="Normal 2 2 41 2 3 2" xfId="12488" xr:uid="{00000000-0005-0000-0000-0000D0300000}"/>
    <cellStyle name="Normal 2 2 41 2 3 2 2" xfId="12489" xr:uid="{00000000-0005-0000-0000-0000D1300000}"/>
    <cellStyle name="Normal 2 2 41 2 3 2 3" xfId="12490" xr:uid="{00000000-0005-0000-0000-0000D2300000}"/>
    <cellStyle name="Normal 2 2 41 2 3 3" xfId="12491" xr:uid="{00000000-0005-0000-0000-0000D3300000}"/>
    <cellStyle name="Normal 2 2 41 2 3 3 2" xfId="12492" xr:uid="{00000000-0005-0000-0000-0000D4300000}"/>
    <cellStyle name="Normal 2 2 41 2 3 4" xfId="12493" xr:uid="{00000000-0005-0000-0000-0000D5300000}"/>
    <cellStyle name="Normal 2 2 41 2 4" xfId="12494" xr:uid="{00000000-0005-0000-0000-0000D6300000}"/>
    <cellStyle name="Normal 2 2 41 2 4 2" xfId="12495" xr:uid="{00000000-0005-0000-0000-0000D7300000}"/>
    <cellStyle name="Normal 2 2 41 2 4 2 2" xfId="12496" xr:uid="{00000000-0005-0000-0000-0000D8300000}"/>
    <cellStyle name="Normal 2 2 41 2 4 2 3" xfId="12497" xr:uid="{00000000-0005-0000-0000-0000D9300000}"/>
    <cellStyle name="Normal 2 2 41 2 4 3" xfId="12498" xr:uid="{00000000-0005-0000-0000-0000DA300000}"/>
    <cellStyle name="Normal 2 2 41 2 4 3 2" xfId="12499" xr:uid="{00000000-0005-0000-0000-0000DB300000}"/>
    <cellStyle name="Normal 2 2 41 2 4 4" xfId="12500" xr:uid="{00000000-0005-0000-0000-0000DC300000}"/>
    <cellStyle name="Normal 2 2 41 2 5" xfId="12501" xr:uid="{00000000-0005-0000-0000-0000DD300000}"/>
    <cellStyle name="Normal 2 2 41 2 5 2" xfId="12502" xr:uid="{00000000-0005-0000-0000-0000DE300000}"/>
    <cellStyle name="Normal 2 2 41 2 5 2 2" xfId="12503" xr:uid="{00000000-0005-0000-0000-0000DF300000}"/>
    <cellStyle name="Normal 2 2 41 2 5 2 3" xfId="12504" xr:uid="{00000000-0005-0000-0000-0000E0300000}"/>
    <cellStyle name="Normal 2 2 41 2 5 3" xfId="12505" xr:uid="{00000000-0005-0000-0000-0000E1300000}"/>
    <cellStyle name="Normal 2 2 41 2 5 3 2" xfId="12506" xr:uid="{00000000-0005-0000-0000-0000E2300000}"/>
    <cellStyle name="Normal 2 2 41 2 5 4" xfId="12507" xr:uid="{00000000-0005-0000-0000-0000E3300000}"/>
    <cellStyle name="Normal 2 2 41 2 6" xfId="12508" xr:uid="{00000000-0005-0000-0000-0000E4300000}"/>
    <cellStyle name="Normal 2 2 41 2 6 2" xfId="12509" xr:uid="{00000000-0005-0000-0000-0000E5300000}"/>
    <cellStyle name="Normal 2 2 41 2 6 2 2" xfId="12510" xr:uid="{00000000-0005-0000-0000-0000E6300000}"/>
    <cellStyle name="Normal 2 2 41 2 6 2 3" xfId="12511" xr:uid="{00000000-0005-0000-0000-0000E7300000}"/>
    <cellStyle name="Normal 2 2 41 2 6 3" xfId="12512" xr:uid="{00000000-0005-0000-0000-0000E8300000}"/>
    <cellStyle name="Normal 2 2 41 2 6 3 2" xfId="12513" xr:uid="{00000000-0005-0000-0000-0000E9300000}"/>
    <cellStyle name="Normal 2 2 41 2 6 4" xfId="12514" xr:uid="{00000000-0005-0000-0000-0000EA300000}"/>
    <cellStyle name="Normal 2 2 41 2 7" xfId="12515" xr:uid="{00000000-0005-0000-0000-0000EB300000}"/>
    <cellStyle name="Normal 2 2 41 2 7 2" xfId="12516" xr:uid="{00000000-0005-0000-0000-0000EC300000}"/>
    <cellStyle name="Normal 2 2 41 2 7 2 2" xfId="12517" xr:uid="{00000000-0005-0000-0000-0000ED300000}"/>
    <cellStyle name="Normal 2 2 41 2 7 2 3" xfId="12518" xr:uid="{00000000-0005-0000-0000-0000EE300000}"/>
    <cellStyle name="Normal 2 2 41 2 7 3" xfId="12519" xr:uid="{00000000-0005-0000-0000-0000EF300000}"/>
    <cellStyle name="Normal 2 2 41 2 7 3 2" xfId="12520" xr:uid="{00000000-0005-0000-0000-0000F0300000}"/>
    <cellStyle name="Normal 2 2 41 2 7 4" xfId="12521" xr:uid="{00000000-0005-0000-0000-0000F1300000}"/>
    <cellStyle name="Normal 2 2 41 2 8" xfId="12522" xr:uid="{00000000-0005-0000-0000-0000F2300000}"/>
    <cellStyle name="Normal 2 2 41 2 8 2" xfId="12523" xr:uid="{00000000-0005-0000-0000-0000F3300000}"/>
    <cellStyle name="Normal 2 2 41 2 8 2 2" xfId="12524" xr:uid="{00000000-0005-0000-0000-0000F4300000}"/>
    <cellStyle name="Normal 2 2 41 2 8 2 3" xfId="12525" xr:uid="{00000000-0005-0000-0000-0000F5300000}"/>
    <cellStyle name="Normal 2 2 41 2 8 3" xfId="12526" xr:uid="{00000000-0005-0000-0000-0000F6300000}"/>
    <cellStyle name="Normal 2 2 41 2 8 3 2" xfId="12527" xr:uid="{00000000-0005-0000-0000-0000F7300000}"/>
    <cellStyle name="Normal 2 2 41 2 8 4" xfId="12528" xr:uid="{00000000-0005-0000-0000-0000F8300000}"/>
    <cellStyle name="Normal 2 2 41 2 9" xfId="12529" xr:uid="{00000000-0005-0000-0000-0000F9300000}"/>
    <cellStyle name="Normal 2 2 41 2 9 2" xfId="12530" xr:uid="{00000000-0005-0000-0000-0000FA300000}"/>
    <cellStyle name="Normal 2 2 41 2 9 2 2" xfId="12531" xr:uid="{00000000-0005-0000-0000-0000FB300000}"/>
    <cellStyle name="Normal 2 2 41 2 9 2 3" xfId="12532" xr:uid="{00000000-0005-0000-0000-0000FC300000}"/>
    <cellStyle name="Normal 2 2 41 2 9 3" xfId="12533" xr:uid="{00000000-0005-0000-0000-0000FD300000}"/>
    <cellStyle name="Normal 2 2 41 2 9 3 2" xfId="12534" xr:uid="{00000000-0005-0000-0000-0000FE300000}"/>
    <cellStyle name="Normal 2 2 41 2 9 4" xfId="12535" xr:uid="{00000000-0005-0000-0000-0000FF300000}"/>
    <cellStyle name="Normal 2 2 41 20" xfId="12536" xr:uid="{00000000-0005-0000-0000-000000310000}"/>
    <cellStyle name="Normal 2 2 41 3" xfId="12537" xr:uid="{00000000-0005-0000-0000-000001310000}"/>
    <cellStyle name="Normal 2 2 41 3 2" xfId="12538" xr:uid="{00000000-0005-0000-0000-000002310000}"/>
    <cellStyle name="Normal 2 2 41 4" xfId="12539" xr:uid="{00000000-0005-0000-0000-000003310000}"/>
    <cellStyle name="Normal 2 2 41 4 2" xfId="12540" xr:uid="{00000000-0005-0000-0000-000004310000}"/>
    <cellStyle name="Normal 2 2 41 5" xfId="12541" xr:uid="{00000000-0005-0000-0000-000005310000}"/>
    <cellStyle name="Normal 2 2 41 5 2" xfId="12542" xr:uid="{00000000-0005-0000-0000-000006310000}"/>
    <cellStyle name="Normal 2 2 41 6" xfId="12543" xr:uid="{00000000-0005-0000-0000-000007310000}"/>
    <cellStyle name="Normal 2 2 41 6 2" xfId="12544" xr:uid="{00000000-0005-0000-0000-000008310000}"/>
    <cellStyle name="Normal 2 2 41 7" xfId="12545" xr:uid="{00000000-0005-0000-0000-000009310000}"/>
    <cellStyle name="Normal 2 2 41 7 2" xfId="12546" xr:uid="{00000000-0005-0000-0000-00000A310000}"/>
    <cellStyle name="Normal 2 2 41 8" xfId="12547" xr:uid="{00000000-0005-0000-0000-00000B310000}"/>
    <cellStyle name="Normal 2 2 41 8 2" xfId="12548" xr:uid="{00000000-0005-0000-0000-00000C310000}"/>
    <cellStyle name="Normal 2 2 41 9" xfId="12549" xr:uid="{00000000-0005-0000-0000-00000D310000}"/>
    <cellStyle name="Normal 2 2 41 9 2" xfId="12550" xr:uid="{00000000-0005-0000-0000-00000E310000}"/>
    <cellStyle name="Normal 2 2 42" xfId="12551" xr:uid="{00000000-0005-0000-0000-00000F310000}"/>
    <cellStyle name="Normal 2 2 42 2" xfId="12552" xr:uid="{00000000-0005-0000-0000-000010310000}"/>
    <cellStyle name="Normal 2 2 42 2 2" xfId="12553" xr:uid="{00000000-0005-0000-0000-000011310000}"/>
    <cellStyle name="Normal 2 2 42 2 3" xfId="12554" xr:uid="{00000000-0005-0000-0000-000012310000}"/>
    <cellStyle name="Normal 2 2 42 3" xfId="12555" xr:uid="{00000000-0005-0000-0000-000013310000}"/>
    <cellStyle name="Normal 2 2 42 3 2" xfId="12556" xr:uid="{00000000-0005-0000-0000-000014310000}"/>
    <cellStyle name="Normal 2 2 42 4" xfId="12557" xr:uid="{00000000-0005-0000-0000-000015310000}"/>
    <cellStyle name="Normal 2 2 43" xfId="12558" xr:uid="{00000000-0005-0000-0000-000016310000}"/>
    <cellStyle name="Normal 2 2 43 2" xfId="12559" xr:uid="{00000000-0005-0000-0000-000017310000}"/>
    <cellStyle name="Normal 2 2 43 2 2" xfId="12560" xr:uid="{00000000-0005-0000-0000-000018310000}"/>
    <cellStyle name="Normal 2 2 43 2 3" xfId="12561" xr:uid="{00000000-0005-0000-0000-000019310000}"/>
    <cellStyle name="Normal 2 2 43 3" xfId="12562" xr:uid="{00000000-0005-0000-0000-00001A310000}"/>
    <cellStyle name="Normal 2 2 43 3 2" xfId="12563" xr:uid="{00000000-0005-0000-0000-00001B310000}"/>
    <cellStyle name="Normal 2 2 43 4" xfId="12564" xr:uid="{00000000-0005-0000-0000-00001C310000}"/>
    <cellStyle name="Normal 2 2 44" xfId="12565" xr:uid="{00000000-0005-0000-0000-00001D310000}"/>
    <cellStyle name="Normal 2 2 44 2" xfId="12566" xr:uid="{00000000-0005-0000-0000-00001E310000}"/>
    <cellStyle name="Normal 2 2 44 2 2" xfId="12567" xr:uid="{00000000-0005-0000-0000-00001F310000}"/>
    <cellStyle name="Normal 2 2 44 2 3" xfId="12568" xr:uid="{00000000-0005-0000-0000-000020310000}"/>
    <cellStyle name="Normal 2 2 44 3" xfId="12569" xr:uid="{00000000-0005-0000-0000-000021310000}"/>
    <cellStyle name="Normal 2 2 44 3 2" xfId="12570" xr:uid="{00000000-0005-0000-0000-000022310000}"/>
    <cellStyle name="Normal 2 2 44 4" xfId="12571" xr:uid="{00000000-0005-0000-0000-000023310000}"/>
    <cellStyle name="Normal 2 2 45" xfId="12572" xr:uid="{00000000-0005-0000-0000-000024310000}"/>
    <cellStyle name="Normal 2 2 45 2" xfId="12573" xr:uid="{00000000-0005-0000-0000-000025310000}"/>
    <cellStyle name="Normal 2 2 45 2 2" xfId="12574" xr:uid="{00000000-0005-0000-0000-000026310000}"/>
    <cellStyle name="Normal 2 2 45 2 3" xfId="12575" xr:uid="{00000000-0005-0000-0000-000027310000}"/>
    <cellStyle name="Normal 2 2 45 3" xfId="12576" xr:uid="{00000000-0005-0000-0000-000028310000}"/>
    <cellStyle name="Normal 2 2 45 3 2" xfId="12577" xr:uid="{00000000-0005-0000-0000-000029310000}"/>
    <cellStyle name="Normal 2 2 45 4" xfId="12578" xr:uid="{00000000-0005-0000-0000-00002A310000}"/>
    <cellStyle name="Normal 2 2 46" xfId="12579" xr:uid="{00000000-0005-0000-0000-00002B310000}"/>
    <cellStyle name="Normal 2 2 46 2" xfId="12580" xr:uid="{00000000-0005-0000-0000-00002C310000}"/>
    <cellStyle name="Normal 2 2 46 2 2" xfId="12581" xr:uid="{00000000-0005-0000-0000-00002D310000}"/>
    <cellStyle name="Normal 2 2 46 2 3" xfId="12582" xr:uid="{00000000-0005-0000-0000-00002E310000}"/>
    <cellStyle name="Normal 2 2 46 3" xfId="12583" xr:uid="{00000000-0005-0000-0000-00002F310000}"/>
    <cellStyle name="Normal 2 2 46 3 2" xfId="12584" xr:uid="{00000000-0005-0000-0000-000030310000}"/>
    <cellStyle name="Normal 2 2 46 4" xfId="12585" xr:uid="{00000000-0005-0000-0000-000031310000}"/>
    <cellStyle name="Normal 2 2 47" xfId="12586" xr:uid="{00000000-0005-0000-0000-000032310000}"/>
    <cellStyle name="Normal 2 2 47 2" xfId="12587" xr:uid="{00000000-0005-0000-0000-000033310000}"/>
    <cellStyle name="Normal 2 2 47 2 2" xfId="12588" xr:uid="{00000000-0005-0000-0000-000034310000}"/>
    <cellStyle name="Normal 2 2 47 2 3" xfId="12589" xr:uid="{00000000-0005-0000-0000-000035310000}"/>
    <cellStyle name="Normal 2 2 47 3" xfId="12590" xr:uid="{00000000-0005-0000-0000-000036310000}"/>
    <cellStyle name="Normal 2 2 47 3 2" xfId="12591" xr:uid="{00000000-0005-0000-0000-000037310000}"/>
    <cellStyle name="Normal 2 2 47 4" xfId="12592" xr:uid="{00000000-0005-0000-0000-000038310000}"/>
    <cellStyle name="Normal 2 2 48" xfId="12593" xr:uid="{00000000-0005-0000-0000-000039310000}"/>
    <cellStyle name="Normal 2 2 48 2" xfId="12594" xr:uid="{00000000-0005-0000-0000-00003A310000}"/>
    <cellStyle name="Normal 2 2 48 2 2" xfId="12595" xr:uid="{00000000-0005-0000-0000-00003B310000}"/>
    <cellStyle name="Normal 2 2 48 2 3" xfId="12596" xr:uid="{00000000-0005-0000-0000-00003C310000}"/>
    <cellStyle name="Normal 2 2 48 3" xfId="12597" xr:uid="{00000000-0005-0000-0000-00003D310000}"/>
    <cellStyle name="Normal 2 2 48 3 2" xfId="12598" xr:uid="{00000000-0005-0000-0000-00003E310000}"/>
    <cellStyle name="Normal 2 2 48 4" xfId="12599" xr:uid="{00000000-0005-0000-0000-00003F310000}"/>
    <cellStyle name="Normal 2 2 49" xfId="12600" xr:uid="{00000000-0005-0000-0000-000040310000}"/>
    <cellStyle name="Normal 2 2 49 2" xfId="12601" xr:uid="{00000000-0005-0000-0000-000041310000}"/>
    <cellStyle name="Normal 2 2 49 2 2" xfId="12602" xr:uid="{00000000-0005-0000-0000-000042310000}"/>
    <cellStyle name="Normal 2 2 49 2 3" xfId="12603" xr:uid="{00000000-0005-0000-0000-000043310000}"/>
    <cellStyle name="Normal 2 2 49 3" xfId="12604" xr:uid="{00000000-0005-0000-0000-000044310000}"/>
    <cellStyle name="Normal 2 2 49 3 2" xfId="12605" xr:uid="{00000000-0005-0000-0000-000045310000}"/>
    <cellStyle name="Normal 2 2 49 4" xfId="12606" xr:uid="{00000000-0005-0000-0000-000046310000}"/>
    <cellStyle name="Normal 2 2 5" xfId="12607" xr:uid="{00000000-0005-0000-0000-000047310000}"/>
    <cellStyle name="Normal 2 2 5 2" xfId="12608" xr:uid="{00000000-0005-0000-0000-000048310000}"/>
    <cellStyle name="Normal 2 2 5 2 2" xfId="12609" xr:uid="{00000000-0005-0000-0000-000049310000}"/>
    <cellStyle name="Normal 2 2 5 2 2 2" xfId="12610" xr:uid="{00000000-0005-0000-0000-00004A310000}"/>
    <cellStyle name="Normal 2 2 5 2 3" xfId="12611" xr:uid="{00000000-0005-0000-0000-00004B310000}"/>
    <cellStyle name="Normal 2 2 5 2 4" xfId="12612" xr:uid="{00000000-0005-0000-0000-00004C310000}"/>
    <cellStyle name="Normal 2 2 5 2 5" xfId="12613" xr:uid="{00000000-0005-0000-0000-00004D310000}"/>
    <cellStyle name="Normal 2 2 5 2 6" xfId="12614" xr:uid="{00000000-0005-0000-0000-00004E310000}"/>
    <cellStyle name="Normal 2 2 5 3" xfId="12615" xr:uid="{00000000-0005-0000-0000-00004F310000}"/>
    <cellStyle name="Normal 2 2 5 3 2" xfId="12616" xr:uid="{00000000-0005-0000-0000-000050310000}"/>
    <cellStyle name="Normal 2 2 5 3 3" xfId="12617" xr:uid="{00000000-0005-0000-0000-000051310000}"/>
    <cellStyle name="Normal 2 2 5 4" xfId="12618" xr:uid="{00000000-0005-0000-0000-000052310000}"/>
    <cellStyle name="Normal 2 2 5 4 2" xfId="12619" xr:uid="{00000000-0005-0000-0000-000053310000}"/>
    <cellStyle name="Normal 2 2 5 5" xfId="12620" xr:uid="{00000000-0005-0000-0000-000054310000}"/>
    <cellStyle name="Normal 2 2 5 6" xfId="12621" xr:uid="{00000000-0005-0000-0000-000055310000}"/>
    <cellStyle name="Normal 2 2 5 7" xfId="12622" xr:uid="{00000000-0005-0000-0000-000056310000}"/>
    <cellStyle name="Normal 2 2 50" xfId="12623" xr:uid="{00000000-0005-0000-0000-000057310000}"/>
    <cellStyle name="Normal 2 2 50 2" xfId="12624" xr:uid="{00000000-0005-0000-0000-000058310000}"/>
    <cellStyle name="Normal 2 2 50 2 2" xfId="12625" xr:uid="{00000000-0005-0000-0000-000059310000}"/>
    <cellStyle name="Normal 2 2 50 2 3" xfId="12626" xr:uid="{00000000-0005-0000-0000-00005A310000}"/>
    <cellStyle name="Normal 2 2 50 3" xfId="12627" xr:uid="{00000000-0005-0000-0000-00005B310000}"/>
    <cellStyle name="Normal 2 2 50 3 2" xfId="12628" xr:uid="{00000000-0005-0000-0000-00005C310000}"/>
    <cellStyle name="Normal 2 2 50 4" xfId="12629" xr:uid="{00000000-0005-0000-0000-00005D310000}"/>
    <cellStyle name="Normal 2 2 51" xfId="12630" xr:uid="{00000000-0005-0000-0000-00005E310000}"/>
    <cellStyle name="Normal 2 2 51 2" xfId="12631" xr:uid="{00000000-0005-0000-0000-00005F310000}"/>
    <cellStyle name="Normal 2 2 51 2 2" xfId="12632" xr:uid="{00000000-0005-0000-0000-000060310000}"/>
    <cellStyle name="Normal 2 2 51 2 3" xfId="12633" xr:uid="{00000000-0005-0000-0000-000061310000}"/>
    <cellStyle name="Normal 2 2 51 3" xfId="12634" xr:uid="{00000000-0005-0000-0000-000062310000}"/>
    <cellStyle name="Normal 2 2 51 3 2" xfId="12635" xr:uid="{00000000-0005-0000-0000-000063310000}"/>
    <cellStyle name="Normal 2 2 51 4" xfId="12636" xr:uid="{00000000-0005-0000-0000-000064310000}"/>
    <cellStyle name="Normal 2 2 52" xfId="12637" xr:uid="{00000000-0005-0000-0000-000065310000}"/>
    <cellStyle name="Normal 2 2 52 2" xfId="12638" xr:uid="{00000000-0005-0000-0000-000066310000}"/>
    <cellStyle name="Normal 2 2 52 2 2" xfId="12639" xr:uid="{00000000-0005-0000-0000-000067310000}"/>
    <cellStyle name="Normal 2 2 52 2 3" xfId="12640" xr:uid="{00000000-0005-0000-0000-000068310000}"/>
    <cellStyle name="Normal 2 2 52 3" xfId="12641" xr:uid="{00000000-0005-0000-0000-000069310000}"/>
    <cellStyle name="Normal 2 2 52 3 2" xfId="12642" xr:uid="{00000000-0005-0000-0000-00006A310000}"/>
    <cellStyle name="Normal 2 2 52 4" xfId="12643" xr:uid="{00000000-0005-0000-0000-00006B310000}"/>
    <cellStyle name="Normal 2 2 53" xfId="12644" xr:uid="{00000000-0005-0000-0000-00006C310000}"/>
    <cellStyle name="Normal 2 2 53 2" xfId="12645" xr:uid="{00000000-0005-0000-0000-00006D310000}"/>
    <cellStyle name="Normal 2 2 53 2 2" xfId="12646" xr:uid="{00000000-0005-0000-0000-00006E310000}"/>
    <cellStyle name="Normal 2 2 53 2 3" xfId="12647" xr:uid="{00000000-0005-0000-0000-00006F310000}"/>
    <cellStyle name="Normal 2 2 53 3" xfId="12648" xr:uid="{00000000-0005-0000-0000-000070310000}"/>
    <cellStyle name="Normal 2 2 53 3 2" xfId="12649" xr:uid="{00000000-0005-0000-0000-000071310000}"/>
    <cellStyle name="Normal 2 2 53 4" xfId="12650" xr:uid="{00000000-0005-0000-0000-000072310000}"/>
    <cellStyle name="Normal 2 2 54" xfId="12651" xr:uid="{00000000-0005-0000-0000-000073310000}"/>
    <cellStyle name="Normal 2 2 54 2" xfId="12652" xr:uid="{00000000-0005-0000-0000-000074310000}"/>
    <cellStyle name="Normal 2 2 54 2 2" xfId="12653" xr:uid="{00000000-0005-0000-0000-000075310000}"/>
    <cellStyle name="Normal 2 2 54 2 3" xfId="12654" xr:uid="{00000000-0005-0000-0000-000076310000}"/>
    <cellStyle name="Normal 2 2 54 3" xfId="12655" xr:uid="{00000000-0005-0000-0000-000077310000}"/>
    <cellStyle name="Normal 2 2 54 3 2" xfId="12656" xr:uid="{00000000-0005-0000-0000-000078310000}"/>
    <cellStyle name="Normal 2 2 54 4" xfId="12657" xr:uid="{00000000-0005-0000-0000-000079310000}"/>
    <cellStyle name="Normal 2 2 55" xfId="12658" xr:uid="{00000000-0005-0000-0000-00007A310000}"/>
    <cellStyle name="Normal 2 2 55 2" xfId="12659" xr:uid="{00000000-0005-0000-0000-00007B310000}"/>
    <cellStyle name="Normal 2 2 55 2 2" xfId="12660" xr:uid="{00000000-0005-0000-0000-00007C310000}"/>
    <cellStyle name="Normal 2 2 55 2 3" xfId="12661" xr:uid="{00000000-0005-0000-0000-00007D310000}"/>
    <cellStyle name="Normal 2 2 55 3" xfId="12662" xr:uid="{00000000-0005-0000-0000-00007E310000}"/>
    <cellStyle name="Normal 2 2 55 3 2" xfId="12663" xr:uid="{00000000-0005-0000-0000-00007F310000}"/>
    <cellStyle name="Normal 2 2 55 4" xfId="12664" xr:uid="{00000000-0005-0000-0000-000080310000}"/>
    <cellStyle name="Normal 2 2 56" xfId="12665" xr:uid="{00000000-0005-0000-0000-000081310000}"/>
    <cellStyle name="Normal 2 2 56 2" xfId="12666" xr:uid="{00000000-0005-0000-0000-000082310000}"/>
    <cellStyle name="Normal 2 2 56 2 2" xfId="12667" xr:uid="{00000000-0005-0000-0000-000083310000}"/>
    <cellStyle name="Normal 2 2 56 2 3" xfId="12668" xr:uid="{00000000-0005-0000-0000-000084310000}"/>
    <cellStyle name="Normal 2 2 56 3" xfId="12669" xr:uid="{00000000-0005-0000-0000-000085310000}"/>
    <cellStyle name="Normal 2 2 56 3 2" xfId="12670" xr:uid="{00000000-0005-0000-0000-000086310000}"/>
    <cellStyle name="Normal 2 2 56 4" xfId="12671" xr:uid="{00000000-0005-0000-0000-000087310000}"/>
    <cellStyle name="Normal 2 2 57" xfId="12672" xr:uid="{00000000-0005-0000-0000-000088310000}"/>
    <cellStyle name="Normal 2 2 57 2" xfId="12673" xr:uid="{00000000-0005-0000-0000-000089310000}"/>
    <cellStyle name="Normal 2 2 57 2 2" xfId="12674" xr:uid="{00000000-0005-0000-0000-00008A310000}"/>
    <cellStyle name="Normal 2 2 57 2 3" xfId="12675" xr:uid="{00000000-0005-0000-0000-00008B310000}"/>
    <cellStyle name="Normal 2 2 57 3" xfId="12676" xr:uid="{00000000-0005-0000-0000-00008C310000}"/>
    <cellStyle name="Normal 2 2 57 3 2" xfId="12677" xr:uid="{00000000-0005-0000-0000-00008D310000}"/>
    <cellStyle name="Normal 2 2 57 4" xfId="12678" xr:uid="{00000000-0005-0000-0000-00008E310000}"/>
    <cellStyle name="Normal 2 2 58" xfId="12679" xr:uid="{00000000-0005-0000-0000-00008F310000}"/>
    <cellStyle name="Normal 2 2 58 2" xfId="12680" xr:uid="{00000000-0005-0000-0000-000090310000}"/>
    <cellStyle name="Normal 2 2 58 2 2" xfId="12681" xr:uid="{00000000-0005-0000-0000-000091310000}"/>
    <cellStyle name="Normal 2 2 58 2 3" xfId="12682" xr:uid="{00000000-0005-0000-0000-000092310000}"/>
    <cellStyle name="Normal 2 2 58 3" xfId="12683" xr:uid="{00000000-0005-0000-0000-000093310000}"/>
    <cellStyle name="Normal 2 2 58 3 2" xfId="12684" xr:uid="{00000000-0005-0000-0000-000094310000}"/>
    <cellStyle name="Normal 2 2 58 4" xfId="12685" xr:uid="{00000000-0005-0000-0000-000095310000}"/>
    <cellStyle name="Normal 2 2 59" xfId="12686" xr:uid="{00000000-0005-0000-0000-000096310000}"/>
    <cellStyle name="Normal 2 2 59 2" xfId="12687" xr:uid="{00000000-0005-0000-0000-000097310000}"/>
    <cellStyle name="Normal 2 2 59 3" xfId="12688" xr:uid="{00000000-0005-0000-0000-000098310000}"/>
    <cellStyle name="Normal 2 2 6" xfId="12689" xr:uid="{00000000-0005-0000-0000-000099310000}"/>
    <cellStyle name="Normal 2 2 6 2" xfId="12690" xr:uid="{00000000-0005-0000-0000-00009A310000}"/>
    <cellStyle name="Normal 2 2 6 2 2" xfId="12691" xr:uid="{00000000-0005-0000-0000-00009B310000}"/>
    <cellStyle name="Normal 2 2 6 2 2 2" xfId="12692" xr:uid="{00000000-0005-0000-0000-00009C310000}"/>
    <cellStyle name="Normal 2 2 6 2 3" xfId="12693" xr:uid="{00000000-0005-0000-0000-00009D310000}"/>
    <cellStyle name="Normal 2 2 6 3" xfId="12694" xr:uid="{00000000-0005-0000-0000-00009E310000}"/>
    <cellStyle name="Normal 2 2 6 3 2" xfId="12695" xr:uid="{00000000-0005-0000-0000-00009F310000}"/>
    <cellStyle name="Normal 2 2 6 3 3" xfId="12696" xr:uid="{00000000-0005-0000-0000-0000A0310000}"/>
    <cellStyle name="Normal 2 2 6 4" xfId="12697" xr:uid="{00000000-0005-0000-0000-0000A1310000}"/>
    <cellStyle name="Normal 2 2 6 4 2" xfId="12698" xr:uid="{00000000-0005-0000-0000-0000A2310000}"/>
    <cellStyle name="Normal 2 2 6 5" xfId="12699" xr:uid="{00000000-0005-0000-0000-0000A3310000}"/>
    <cellStyle name="Normal 2 2 6 6" xfId="12700" xr:uid="{00000000-0005-0000-0000-0000A4310000}"/>
    <cellStyle name="Normal 2 2 60" xfId="12701" xr:uid="{00000000-0005-0000-0000-0000A5310000}"/>
    <cellStyle name="Normal 2 2 60 2" xfId="12702" xr:uid="{00000000-0005-0000-0000-0000A6310000}"/>
    <cellStyle name="Normal 2 2 61" xfId="12703" xr:uid="{00000000-0005-0000-0000-0000A7310000}"/>
    <cellStyle name="Normal 2 2 7" xfId="12704" xr:uid="{00000000-0005-0000-0000-0000A8310000}"/>
    <cellStyle name="Normal 2 2 7 2" xfId="12705" xr:uid="{00000000-0005-0000-0000-0000A9310000}"/>
    <cellStyle name="Normal 2 2 7 2 2" xfId="12706" xr:uid="{00000000-0005-0000-0000-0000AA310000}"/>
    <cellStyle name="Normal 2 2 7 2 3" xfId="12707" xr:uid="{00000000-0005-0000-0000-0000AB310000}"/>
    <cellStyle name="Normal 2 2 7 3" xfId="12708" xr:uid="{00000000-0005-0000-0000-0000AC310000}"/>
    <cellStyle name="Normal 2 2 7 3 2" xfId="12709" xr:uid="{00000000-0005-0000-0000-0000AD310000}"/>
    <cellStyle name="Normal 2 2 7 4" xfId="12710" xr:uid="{00000000-0005-0000-0000-0000AE310000}"/>
    <cellStyle name="Normal 2 2 7 5" xfId="12711" xr:uid="{00000000-0005-0000-0000-0000AF310000}"/>
    <cellStyle name="Normal 2 2 7 6" xfId="12712" xr:uid="{00000000-0005-0000-0000-0000B0310000}"/>
    <cellStyle name="Normal 2 2 8" xfId="12713" xr:uid="{00000000-0005-0000-0000-0000B1310000}"/>
    <cellStyle name="Normal 2 2 8 2" xfId="12714" xr:uid="{00000000-0005-0000-0000-0000B2310000}"/>
    <cellStyle name="Normal 2 2 8 2 2" xfId="12715" xr:uid="{00000000-0005-0000-0000-0000B3310000}"/>
    <cellStyle name="Normal 2 2 8 2 3" xfId="12716" xr:uid="{00000000-0005-0000-0000-0000B4310000}"/>
    <cellStyle name="Normal 2 2 8 3" xfId="12717" xr:uid="{00000000-0005-0000-0000-0000B5310000}"/>
    <cellStyle name="Normal 2 2 8 3 2" xfId="12718" xr:uid="{00000000-0005-0000-0000-0000B6310000}"/>
    <cellStyle name="Normal 2 2 8 4" xfId="12719" xr:uid="{00000000-0005-0000-0000-0000B7310000}"/>
    <cellStyle name="Normal 2 2 8 5" xfId="12720" xr:uid="{00000000-0005-0000-0000-0000B8310000}"/>
    <cellStyle name="Normal 2 2 8 6" xfId="12721" xr:uid="{00000000-0005-0000-0000-0000B9310000}"/>
    <cellStyle name="Normal 2 2 9" xfId="12722" xr:uid="{00000000-0005-0000-0000-0000BA310000}"/>
    <cellStyle name="Normal 2 2 9 2" xfId="12723" xr:uid="{00000000-0005-0000-0000-0000BB310000}"/>
    <cellStyle name="Normal 2 2 9 2 2" xfId="12724" xr:uid="{00000000-0005-0000-0000-0000BC310000}"/>
    <cellStyle name="Normal 2 2 9 2 3" xfId="12725" xr:uid="{00000000-0005-0000-0000-0000BD310000}"/>
    <cellStyle name="Normal 2 2 9 3" xfId="12726" xr:uid="{00000000-0005-0000-0000-0000BE310000}"/>
    <cellStyle name="Normal 2 2 9 3 2" xfId="12727" xr:uid="{00000000-0005-0000-0000-0000BF310000}"/>
    <cellStyle name="Normal 2 2 9 4" xfId="12728" xr:uid="{00000000-0005-0000-0000-0000C0310000}"/>
    <cellStyle name="Normal 2 2 9 5" xfId="12729" xr:uid="{00000000-0005-0000-0000-0000C1310000}"/>
    <cellStyle name="Normal 2 2 9 6" xfId="12730" xr:uid="{00000000-0005-0000-0000-0000C2310000}"/>
    <cellStyle name="Normal 2 20" xfId="12731" xr:uid="{00000000-0005-0000-0000-0000C3310000}"/>
    <cellStyle name="Normal 2 20 2" xfId="12732" xr:uid="{00000000-0005-0000-0000-0000C4310000}"/>
    <cellStyle name="Normal 2 21" xfId="12733" xr:uid="{00000000-0005-0000-0000-0000C5310000}"/>
    <cellStyle name="Normal 2 21 2" xfId="12734" xr:uid="{00000000-0005-0000-0000-0000C6310000}"/>
    <cellStyle name="Normal 2 22" xfId="12735" xr:uid="{00000000-0005-0000-0000-0000C7310000}"/>
    <cellStyle name="Normal 2 22 2" xfId="12736" xr:uid="{00000000-0005-0000-0000-0000C8310000}"/>
    <cellStyle name="Normal 2 23" xfId="12737" xr:uid="{00000000-0005-0000-0000-0000C9310000}"/>
    <cellStyle name="Normal 2 23 2" xfId="12738" xr:uid="{00000000-0005-0000-0000-0000CA310000}"/>
    <cellStyle name="Normal 2 24" xfId="12739" xr:uid="{00000000-0005-0000-0000-0000CB310000}"/>
    <cellStyle name="Normal 2 24 2" xfId="12740" xr:uid="{00000000-0005-0000-0000-0000CC310000}"/>
    <cellStyle name="Normal 2 25" xfId="12741" xr:uid="{00000000-0005-0000-0000-0000CD310000}"/>
    <cellStyle name="Normal 2 25 2" xfId="12742" xr:uid="{00000000-0005-0000-0000-0000CE310000}"/>
    <cellStyle name="Normal 2 26" xfId="12743" xr:uid="{00000000-0005-0000-0000-0000CF310000}"/>
    <cellStyle name="Normal 2 26 2" xfId="12744" xr:uid="{00000000-0005-0000-0000-0000D0310000}"/>
    <cellStyle name="Normal 2 27" xfId="12745" xr:uid="{00000000-0005-0000-0000-0000D1310000}"/>
    <cellStyle name="Normal 2 27 2" xfId="12746" xr:uid="{00000000-0005-0000-0000-0000D2310000}"/>
    <cellStyle name="Normal 2 28" xfId="12747" xr:uid="{00000000-0005-0000-0000-0000D3310000}"/>
    <cellStyle name="Normal 2 28 2" xfId="12748" xr:uid="{00000000-0005-0000-0000-0000D4310000}"/>
    <cellStyle name="Normal 2 29" xfId="12749" xr:uid="{00000000-0005-0000-0000-0000D5310000}"/>
    <cellStyle name="Normal 2 29 2" xfId="12750" xr:uid="{00000000-0005-0000-0000-0000D6310000}"/>
    <cellStyle name="Normal 2 3" xfId="12751" xr:uid="{00000000-0005-0000-0000-0000D7310000}"/>
    <cellStyle name="Normal 2 3 2" xfId="12752" xr:uid="{00000000-0005-0000-0000-0000D8310000}"/>
    <cellStyle name="Normal 2 3 2 10" xfId="12753" xr:uid="{00000000-0005-0000-0000-0000D9310000}"/>
    <cellStyle name="Normal 2 3 2 11" xfId="12754" xr:uid="{00000000-0005-0000-0000-0000DA310000}"/>
    <cellStyle name="Normal 2 3 2 2" xfId="12755" xr:uid="{00000000-0005-0000-0000-0000DB310000}"/>
    <cellStyle name="Normal 2 3 2 2 2" xfId="12756" xr:uid="{00000000-0005-0000-0000-0000DC310000}"/>
    <cellStyle name="Normal 2 3 2 2 2 2" xfId="12757" xr:uid="{00000000-0005-0000-0000-0000DD310000}"/>
    <cellStyle name="Normal 2 3 2 2 3" xfId="12758" xr:uid="{00000000-0005-0000-0000-0000DE310000}"/>
    <cellStyle name="Normal 2 3 2 3" xfId="12759" xr:uid="{00000000-0005-0000-0000-0000DF310000}"/>
    <cellStyle name="Normal 2 3 2 3 2" xfId="12760" xr:uid="{00000000-0005-0000-0000-0000E0310000}"/>
    <cellStyle name="Normal 2 3 2 3 3" xfId="12761" xr:uid="{00000000-0005-0000-0000-0000E1310000}"/>
    <cellStyle name="Normal 2 3 2 4" xfId="12762" xr:uid="{00000000-0005-0000-0000-0000E2310000}"/>
    <cellStyle name="Normal 2 3 2 5" xfId="12763" xr:uid="{00000000-0005-0000-0000-0000E3310000}"/>
    <cellStyle name="Normal 2 3 2 6" xfId="12764" xr:uid="{00000000-0005-0000-0000-0000E4310000}"/>
    <cellStyle name="Normal 2 3 2 7" xfId="12765" xr:uid="{00000000-0005-0000-0000-0000E5310000}"/>
    <cellStyle name="Normal 2 3 2 8" xfId="12766" xr:uid="{00000000-0005-0000-0000-0000E6310000}"/>
    <cellStyle name="Normal 2 3 2 9" xfId="12767" xr:uid="{00000000-0005-0000-0000-0000E7310000}"/>
    <cellStyle name="Normal 2 3 3" xfId="12768" xr:uid="{00000000-0005-0000-0000-0000E8310000}"/>
    <cellStyle name="Normal 2 3 3 2" xfId="12769" xr:uid="{00000000-0005-0000-0000-0000E9310000}"/>
    <cellStyle name="Normal 2 3 3 3" xfId="12770" xr:uid="{00000000-0005-0000-0000-0000EA310000}"/>
    <cellStyle name="Normal 2 3 4" xfId="12771" xr:uid="{00000000-0005-0000-0000-0000EB310000}"/>
    <cellStyle name="Normal 2 3 4 2" xfId="12772" xr:uid="{00000000-0005-0000-0000-0000EC310000}"/>
    <cellStyle name="Normal 2 3 4 2 2" xfId="12773" xr:uid="{00000000-0005-0000-0000-0000ED310000}"/>
    <cellStyle name="Normal 2 3 4 2 3" xfId="12774" xr:uid="{00000000-0005-0000-0000-0000EE310000}"/>
    <cellStyle name="Normal 2 3 4 2 4" xfId="12775" xr:uid="{00000000-0005-0000-0000-0000EF310000}"/>
    <cellStyle name="Normal 2 3 4 3" xfId="12776" xr:uid="{00000000-0005-0000-0000-0000F0310000}"/>
    <cellStyle name="Normal 2 3 4 4" xfId="12777" xr:uid="{00000000-0005-0000-0000-0000F1310000}"/>
    <cellStyle name="Normal 2 3 4 5" xfId="12778" xr:uid="{00000000-0005-0000-0000-0000F2310000}"/>
    <cellStyle name="Normal 2 3 5" xfId="12779" xr:uid="{00000000-0005-0000-0000-0000F3310000}"/>
    <cellStyle name="Normal 2 3 5 2" xfId="12780" xr:uid="{00000000-0005-0000-0000-0000F4310000}"/>
    <cellStyle name="Normal 2 3 5 3" xfId="12781" xr:uid="{00000000-0005-0000-0000-0000F5310000}"/>
    <cellStyle name="Normal 2 3 5 4" xfId="12782" xr:uid="{00000000-0005-0000-0000-0000F6310000}"/>
    <cellStyle name="Normal 2 3 6" xfId="12783" xr:uid="{00000000-0005-0000-0000-0000F7310000}"/>
    <cellStyle name="Normal 2 3 7" xfId="12784" xr:uid="{00000000-0005-0000-0000-0000F8310000}"/>
    <cellStyle name="Normal 2 3 8" xfId="12785" xr:uid="{00000000-0005-0000-0000-0000F9310000}"/>
    <cellStyle name="Normal 2 3 9" xfId="12786" xr:uid="{00000000-0005-0000-0000-0000FA310000}"/>
    <cellStyle name="Normal 2 30" xfId="12787" xr:uid="{00000000-0005-0000-0000-0000FB310000}"/>
    <cellStyle name="Normal 2 30 2" xfId="12788" xr:uid="{00000000-0005-0000-0000-0000FC310000}"/>
    <cellStyle name="Normal 2 31" xfId="12789" xr:uid="{00000000-0005-0000-0000-0000FD310000}"/>
    <cellStyle name="Normal 2 31 2" xfId="12790" xr:uid="{00000000-0005-0000-0000-0000FE310000}"/>
    <cellStyle name="Normal 2 32" xfId="12791" xr:uid="{00000000-0005-0000-0000-0000FF310000}"/>
    <cellStyle name="Normal 2 32 2" xfId="12792" xr:uid="{00000000-0005-0000-0000-000000320000}"/>
    <cellStyle name="Normal 2 33" xfId="12793" xr:uid="{00000000-0005-0000-0000-000001320000}"/>
    <cellStyle name="Normal 2 33 2" xfId="12794" xr:uid="{00000000-0005-0000-0000-000002320000}"/>
    <cellStyle name="Normal 2 34" xfId="12795" xr:uid="{00000000-0005-0000-0000-000003320000}"/>
    <cellStyle name="Normal 2 34 2" xfId="12796" xr:uid="{00000000-0005-0000-0000-000004320000}"/>
    <cellStyle name="Normal 2 35" xfId="12797" xr:uid="{00000000-0005-0000-0000-000005320000}"/>
    <cellStyle name="Normal 2 35 2" xfId="12798" xr:uid="{00000000-0005-0000-0000-000006320000}"/>
    <cellStyle name="Normal 2 36" xfId="12799" xr:uid="{00000000-0005-0000-0000-000007320000}"/>
    <cellStyle name="Normal 2 37" xfId="12800" xr:uid="{00000000-0005-0000-0000-000008320000}"/>
    <cellStyle name="Normal 2 38" xfId="12801" xr:uid="{00000000-0005-0000-0000-000009320000}"/>
    <cellStyle name="Normal 2 39" xfId="12802" xr:uid="{00000000-0005-0000-0000-00000A320000}"/>
    <cellStyle name="Normal 2 4" xfId="12803" xr:uid="{00000000-0005-0000-0000-00000B320000}"/>
    <cellStyle name="Normal 2 4 2" xfId="12804" xr:uid="{00000000-0005-0000-0000-00000C320000}"/>
    <cellStyle name="Normal 2 4 2 2" xfId="12805" xr:uid="{00000000-0005-0000-0000-00000D320000}"/>
    <cellStyle name="Normal 2 4 2 2 2" xfId="12806" xr:uid="{00000000-0005-0000-0000-00000E320000}"/>
    <cellStyle name="Normal 2 4 2 2 3" xfId="12807" xr:uid="{00000000-0005-0000-0000-00000F320000}"/>
    <cellStyle name="Normal 2 4 2 3" xfId="12808" xr:uid="{00000000-0005-0000-0000-000010320000}"/>
    <cellStyle name="Normal 2 4 2 3 2" xfId="12809" xr:uid="{00000000-0005-0000-0000-000011320000}"/>
    <cellStyle name="Normal 2 4 2 4" xfId="12810" xr:uid="{00000000-0005-0000-0000-000012320000}"/>
    <cellStyle name="Normal 2 4 2 5" xfId="12811" xr:uid="{00000000-0005-0000-0000-000013320000}"/>
    <cellStyle name="Normal 2 4 3" xfId="12812" xr:uid="{00000000-0005-0000-0000-000014320000}"/>
    <cellStyle name="Normal 2 4 3 2" xfId="12813" xr:uid="{00000000-0005-0000-0000-000015320000}"/>
    <cellStyle name="Normal 2 4 3 2 2" xfId="12814" xr:uid="{00000000-0005-0000-0000-000016320000}"/>
    <cellStyle name="Normal 2 4 3 2 3" xfId="12815" xr:uid="{00000000-0005-0000-0000-000017320000}"/>
    <cellStyle name="Normal 2 4 3 2 4" xfId="12816" xr:uid="{00000000-0005-0000-0000-000018320000}"/>
    <cellStyle name="Normal 2 4 3 3" xfId="12817" xr:uid="{00000000-0005-0000-0000-000019320000}"/>
    <cellStyle name="Normal 2 4 3 4" xfId="12818" xr:uid="{00000000-0005-0000-0000-00001A320000}"/>
    <cellStyle name="Normal 2 4 3 5" xfId="12819" xr:uid="{00000000-0005-0000-0000-00001B320000}"/>
    <cellStyle name="Normal 2 4 3 6" xfId="12820" xr:uid="{00000000-0005-0000-0000-00001C320000}"/>
    <cellStyle name="Normal 2 4 3 7" xfId="12821" xr:uid="{00000000-0005-0000-0000-00001D320000}"/>
    <cellStyle name="Normal 2 4 3 8" xfId="12822" xr:uid="{00000000-0005-0000-0000-00001E320000}"/>
    <cellStyle name="Normal 2 4 4" xfId="12823" xr:uid="{00000000-0005-0000-0000-00001F320000}"/>
    <cellStyle name="Normal 2 4 5" xfId="12824" xr:uid="{00000000-0005-0000-0000-000020320000}"/>
    <cellStyle name="Normal 2 4 6" xfId="12825" xr:uid="{00000000-0005-0000-0000-000021320000}"/>
    <cellStyle name="Normal 2 40" xfId="12826" xr:uid="{00000000-0005-0000-0000-000022320000}"/>
    <cellStyle name="Normal 2 41" xfId="12827" xr:uid="{00000000-0005-0000-0000-000023320000}"/>
    <cellStyle name="Normal 2 42" xfId="12828" xr:uid="{00000000-0005-0000-0000-000024320000}"/>
    <cellStyle name="Normal 2 43" xfId="12829" xr:uid="{00000000-0005-0000-0000-000025320000}"/>
    <cellStyle name="Normal 2 44" xfId="12830" xr:uid="{00000000-0005-0000-0000-000026320000}"/>
    <cellStyle name="Normal 2 45" xfId="12831" xr:uid="{00000000-0005-0000-0000-000027320000}"/>
    <cellStyle name="Normal 2 46" xfId="12832" xr:uid="{00000000-0005-0000-0000-000028320000}"/>
    <cellStyle name="Normal 2 47" xfId="12833" xr:uid="{00000000-0005-0000-0000-000029320000}"/>
    <cellStyle name="Normal 2 48" xfId="12834" xr:uid="{00000000-0005-0000-0000-00002A320000}"/>
    <cellStyle name="Normal 2 49" xfId="12835" xr:uid="{00000000-0005-0000-0000-00002B320000}"/>
    <cellStyle name="Normal 2 5" xfId="12836" xr:uid="{00000000-0005-0000-0000-00002C320000}"/>
    <cellStyle name="Normal 2 5 2" xfId="12837" xr:uid="{00000000-0005-0000-0000-00002D320000}"/>
    <cellStyle name="Normal 2 5 2 2" xfId="12838" xr:uid="{00000000-0005-0000-0000-00002E320000}"/>
    <cellStyle name="Normal 2 5 2 2 2" xfId="12839" xr:uid="{00000000-0005-0000-0000-00002F320000}"/>
    <cellStyle name="Normal 2 5 2 2 2 2" xfId="12840" xr:uid="{00000000-0005-0000-0000-000030320000}"/>
    <cellStyle name="Normal 2 5 2 2 3" xfId="12841" xr:uid="{00000000-0005-0000-0000-000031320000}"/>
    <cellStyle name="Normal 2 5 2 2 4" xfId="12842" xr:uid="{00000000-0005-0000-0000-000032320000}"/>
    <cellStyle name="Normal 2 5 2 2 5" xfId="12843" xr:uid="{00000000-0005-0000-0000-000033320000}"/>
    <cellStyle name="Normal 2 5 2 2 6" xfId="12844" xr:uid="{00000000-0005-0000-0000-000034320000}"/>
    <cellStyle name="Normal 2 5 2 3" xfId="12845" xr:uid="{00000000-0005-0000-0000-000035320000}"/>
    <cellStyle name="Normal 2 5 2 3 2" xfId="12846" xr:uid="{00000000-0005-0000-0000-000036320000}"/>
    <cellStyle name="Normal 2 5 2 3 3" xfId="12847" xr:uid="{00000000-0005-0000-0000-000037320000}"/>
    <cellStyle name="Normal 2 5 2 4" xfId="12848" xr:uid="{00000000-0005-0000-0000-000038320000}"/>
    <cellStyle name="Normal 2 5 2 4 2" xfId="12849" xr:uid="{00000000-0005-0000-0000-000039320000}"/>
    <cellStyle name="Normal 2 5 2 5" xfId="12850" xr:uid="{00000000-0005-0000-0000-00003A320000}"/>
    <cellStyle name="Normal 2 5 2 6" xfId="12851" xr:uid="{00000000-0005-0000-0000-00003B320000}"/>
    <cellStyle name="Normal 2 5 3" xfId="12852" xr:uid="{00000000-0005-0000-0000-00003C320000}"/>
    <cellStyle name="Normal 2 5 3 2" xfId="12853" xr:uid="{00000000-0005-0000-0000-00003D320000}"/>
    <cellStyle name="Normal 2 5 3 3" xfId="12854" xr:uid="{00000000-0005-0000-0000-00003E320000}"/>
    <cellStyle name="Normal 2 5 4" xfId="12855" xr:uid="{00000000-0005-0000-0000-00003F320000}"/>
    <cellStyle name="Normal 2 5 4 2" xfId="12856" xr:uid="{00000000-0005-0000-0000-000040320000}"/>
    <cellStyle name="Normal 2 5 5" xfId="12857" xr:uid="{00000000-0005-0000-0000-000041320000}"/>
    <cellStyle name="Normal 2 5 6" xfId="12858" xr:uid="{00000000-0005-0000-0000-000042320000}"/>
    <cellStyle name="Normal 2 50" xfId="12859" xr:uid="{00000000-0005-0000-0000-000043320000}"/>
    <cellStyle name="Normal 2 51" xfId="12860" xr:uid="{00000000-0005-0000-0000-000044320000}"/>
    <cellStyle name="Normal 2 52" xfId="12861" xr:uid="{00000000-0005-0000-0000-000045320000}"/>
    <cellStyle name="Normal 2 53" xfId="12862" xr:uid="{00000000-0005-0000-0000-000046320000}"/>
    <cellStyle name="Normal 2 54" xfId="12863" xr:uid="{00000000-0005-0000-0000-000047320000}"/>
    <cellStyle name="Normal 2 55" xfId="12864" xr:uid="{00000000-0005-0000-0000-000048320000}"/>
    <cellStyle name="Normal 2 56" xfId="12865" xr:uid="{00000000-0005-0000-0000-000049320000}"/>
    <cellStyle name="Normal 2 57" xfId="12866" xr:uid="{00000000-0005-0000-0000-00004A320000}"/>
    <cellStyle name="Normal 2 58" xfId="12867" xr:uid="{00000000-0005-0000-0000-00004B320000}"/>
    <cellStyle name="Normal 2 59" xfId="12868" xr:uid="{00000000-0005-0000-0000-00004C320000}"/>
    <cellStyle name="Normal 2 6" xfId="12869" xr:uid="{00000000-0005-0000-0000-00004D320000}"/>
    <cellStyle name="Normal 2 6 2" xfId="12870" xr:uid="{00000000-0005-0000-0000-00004E320000}"/>
    <cellStyle name="Normal 2 6 2 2" xfId="12871" xr:uid="{00000000-0005-0000-0000-00004F320000}"/>
    <cellStyle name="Normal 2 6 2 2 2" xfId="12872" xr:uid="{00000000-0005-0000-0000-000050320000}"/>
    <cellStyle name="Normal 2 6 2 2 3" xfId="12873" xr:uid="{00000000-0005-0000-0000-000051320000}"/>
    <cellStyle name="Normal 2 6 2 3" xfId="12874" xr:uid="{00000000-0005-0000-0000-000052320000}"/>
    <cellStyle name="Normal 2 6 2 3 2" xfId="12875" xr:uid="{00000000-0005-0000-0000-000053320000}"/>
    <cellStyle name="Normal 2 6 2 4" xfId="12876" xr:uid="{00000000-0005-0000-0000-000054320000}"/>
    <cellStyle name="Normal 2 6 3" xfId="12877" xr:uid="{00000000-0005-0000-0000-000055320000}"/>
    <cellStyle name="Normal 2 6 3 2" xfId="12878" xr:uid="{00000000-0005-0000-0000-000056320000}"/>
    <cellStyle name="Normal 2 6 3 3" xfId="12879" xr:uid="{00000000-0005-0000-0000-000057320000}"/>
    <cellStyle name="Normal 2 6 4" xfId="12880" xr:uid="{00000000-0005-0000-0000-000058320000}"/>
    <cellStyle name="Normal 2 6 5" xfId="12881" xr:uid="{00000000-0005-0000-0000-000059320000}"/>
    <cellStyle name="Normal 2 6 6" xfId="12882" xr:uid="{00000000-0005-0000-0000-00005A320000}"/>
    <cellStyle name="Normal 2 60" xfId="12883" xr:uid="{00000000-0005-0000-0000-00005B320000}"/>
    <cellStyle name="Normal 2 61" xfId="12884" xr:uid="{00000000-0005-0000-0000-00005C320000}"/>
    <cellStyle name="Normal 2 62" xfId="12885" xr:uid="{00000000-0005-0000-0000-00005D320000}"/>
    <cellStyle name="Normal 2 63" xfId="12886" xr:uid="{00000000-0005-0000-0000-00005E320000}"/>
    <cellStyle name="Normal 2 64" xfId="12887" xr:uid="{00000000-0005-0000-0000-00005F320000}"/>
    <cellStyle name="Normal 2 65" xfId="12888" xr:uid="{00000000-0005-0000-0000-000060320000}"/>
    <cellStyle name="Normal 2 66" xfId="12889" xr:uid="{00000000-0005-0000-0000-000061320000}"/>
    <cellStyle name="Normal 2 67" xfId="12890" xr:uid="{00000000-0005-0000-0000-000062320000}"/>
    <cellStyle name="Normal 2 68" xfId="12891" xr:uid="{00000000-0005-0000-0000-000063320000}"/>
    <cellStyle name="Normal 2 69" xfId="12892" xr:uid="{00000000-0005-0000-0000-000064320000}"/>
    <cellStyle name="Normal 2 7" xfId="12893" xr:uid="{00000000-0005-0000-0000-000065320000}"/>
    <cellStyle name="Normal 2 7 2" xfId="12894" xr:uid="{00000000-0005-0000-0000-000066320000}"/>
    <cellStyle name="Normal 2 7 2 2" xfId="12895" xr:uid="{00000000-0005-0000-0000-000067320000}"/>
    <cellStyle name="Normal 2 7 2 2 2" xfId="12896" xr:uid="{00000000-0005-0000-0000-000068320000}"/>
    <cellStyle name="Normal 2 7 2 2 3" xfId="12897" xr:uid="{00000000-0005-0000-0000-000069320000}"/>
    <cellStyle name="Normal 2 7 2 3" xfId="12898" xr:uid="{00000000-0005-0000-0000-00006A320000}"/>
    <cellStyle name="Normal 2 7 2 3 2" xfId="12899" xr:uid="{00000000-0005-0000-0000-00006B320000}"/>
    <cellStyle name="Normal 2 7 2 4" xfId="12900" xr:uid="{00000000-0005-0000-0000-00006C320000}"/>
    <cellStyle name="Normal 2 7 3" xfId="12901" xr:uid="{00000000-0005-0000-0000-00006D320000}"/>
    <cellStyle name="Normal 2 7 3 2" xfId="12902" xr:uid="{00000000-0005-0000-0000-00006E320000}"/>
    <cellStyle name="Normal 2 7 3 3" xfId="12903" xr:uid="{00000000-0005-0000-0000-00006F320000}"/>
    <cellStyle name="Normal 2 7 4" xfId="12904" xr:uid="{00000000-0005-0000-0000-000070320000}"/>
    <cellStyle name="Normal 2 7 5" xfId="12905" xr:uid="{00000000-0005-0000-0000-000071320000}"/>
    <cellStyle name="Normal 2 7 6" xfId="12906" xr:uid="{00000000-0005-0000-0000-000072320000}"/>
    <cellStyle name="Normal 2 70" xfId="12907" xr:uid="{00000000-0005-0000-0000-000073320000}"/>
    <cellStyle name="Normal 2 71" xfId="12908" xr:uid="{00000000-0005-0000-0000-000074320000}"/>
    <cellStyle name="Normal 2 72" xfId="12909" xr:uid="{00000000-0005-0000-0000-000075320000}"/>
    <cellStyle name="Normal 2 73" xfId="12910" xr:uid="{00000000-0005-0000-0000-000076320000}"/>
    <cellStyle name="Normal 2 74" xfId="12911" xr:uid="{00000000-0005-0000-0000-000077320000}"/>
    <cellStyle name="Normal 2 75" xfId="12912" xr:uid="{00000000-0005-0000-0000-000078320000}"/>
    <cellStyle name="Normal 2 76" xfId="12913" xr:uid="{00000000-0005-0000-0000-000079320000}"/>
    <cellStyle name="Normal 2 77" xfId="12914" xr:uid="{00000000-0005-0000-0000-00007A320000}"/>
    <cellStyle name="Normal 2 78" xfId="12915" xr:uid="{00000000-0005-0000-0000-00007B320000}"/>
    <cellStyle name="Normal 2 79" xfId="12916" xr:uid="{00000000-0005-0000-0000-00007C320000}"/>
    <cellStyle name="Normal 2 8" xfId="12917" xr:uid="{00000000-0005-0000-0000-00007D320000}"/>
    <cellStyle name="Normal 2 8 2" xfId="12918" xr:uid="{00000000-0005-0000-0000-00007E320000}"/>
    <cellStyle name="Normal 2 8 2 2" xfId="12919" xr:uid="{00000000-0005-0000-0000-00007F320000}"/>
    <cellStyle name="Normal 2 8 2 3" xfId="12920" xr:uid="{00000000-0005-0000-0000-000080320000}"/>
    <cellStyle name="Normal 2 8 3" xfId="12921" xr:uid="{00000000-0005-0000-0000-000081320000}"/>
    <cellStyle name="Normal 2 8 4" xfId="12922" xr:uid="{00000000-0005-0000-0000-000082320000}"/>
    <cellStyle name="Normal 2 8 5" xfId="12923" xr:uid="{00000000-0005-0000-0000-000083320000}"/>
    <cellStyle name="Normal 2 8 6" xfId="12924" xr:uid="{00000000-0005-0000-0000-000084320000}"/>
    <cellStyle name="Normal 2 80" xfId="12925" xr:uid="{00000000-0005-0000-0000-000085320000}"/>
    <cellStyle name="Normal 2 81" xfId="12926" xr:uid="{00000000-0005-0000-0000-000086320000}"/>
    <cellStyle name="Normal 2 82" xfId="12927" xr:uid="{00000000-0005-0000-0000-000087320000}"/>
    <cellStyle name="Normal 2 83" xfId="12928" xr:uid="{00000000-0005-0000-0000-000088320000}"/>
    <cellStyle name="Normal 2 84" xfId="12929" xr:uid="{00000000-0005-0000-0000-000089320000}"/>
    <cellStyle name="Normal 2 85" xfId="12930" xr:uid="{00000000-0005-0000-0000-00008A320000}"/>
    <cellStyle name="Normal 2 86" xfId="12931" xr:uid="{00000000-0005-0000-0000-00008B320000}"/>
    <cellStyle name="Normal 2 87" xfId="12932" xr:uid="{00000000-0005-0000-0000-00008C320000}"/>
    <cellStyle name="Normal 2 88" xfId="12933" xr:uid="{00000000-0005-0000-0000-00008D320000}"/>
    <cellStyle name="Normal 2 89" xfId="12934" xr:uid="{00000000-0005-0000-0000-00008E320000}"/>
    <cellStyle name="Normal 2 9" xfId="12935" xr:uid="{00000000-0005-0000-0000-00008F320000}"/>
    <cellStyle name="Normal 2 9 2" xfId="12936" xr:uid="{00000000-0005-0000-0000-000090320000}"/>
    <cellStyle name="Normal 2 9 2 2" xfId="12937" xr:uid="{00000000-0005-0000-0000-000091320000}"/>
    <cellStyle name="Normal 2 9 2 3" xfId="12938" xr:uid="{00000000-0005-0000-0000-000092320000}"/>
    <cellStyle name="Normal 2 9 3" xfId="12939" xr:uid="{00000000-0005-0000-0000-000093320000}"/>
    <cellStyle name="Normal 2 9 4" xfId="12940" xr:uid="{00000000-0005-0000-0000-000094320000}"/>
    <cellStyle name="Normal 2 9 5" xfId="12941" xr:uid="{00000000-0005-0000-0000-000095320000}"/>
    <cellStyle name="Normal 2 9 6" xfId="12942" xr:uid="{00000000-0005-0000-0000-000096320000}"/>
    <cellStyle name="Normal 2 90" xfId="12943" xr:uid="{00000000-0005-0000-0000-000097320000}"/>
    <cellStyle name="Normal 2 91" xfId="12944" xr:uid="{00000000-0005-0000-0000-000098320000}"/>
    <cellStyle name="Normal 2 92" xfId="12945" xr:uid="{00000000-0005-0000-0000-000099320000}"/>
    <cellStyle name="Normal 2 93" xfId="12946" xr:uid="{00000000-0005-0000-0000-00009A320000}"/>
    <cellStyle name="Normal 2 94" xfId="12947" xr:uid="{00000000-0005-0000-0000-00009B320000}"/>
    <cellStyle name="Normal 2 95" xfId="12948" xr:uid="{00000000-0005-0000-0000-00009C320000}"/>
    <cellStyle name="Normal 2 96" xfId="12949" xr:uid="{00000000-0005-0000-0000-00009D320000}"/>
    <cellStyle name="Normal 2 97" xfId="12950" xr:uid="{00000000-0005-0000-0000-00009E320000}"/>
    <cellStyle name="Normal 2 98" xfId="12951" xr:uid="{00000000-0005-0000-0000-00009F320000}"/>
    <cellStyle name="Normal 2 99" xfId="12952" xr:uid="{00000000-0005-0000-0000-0000A0320000}"/>
    <cellStyle name="Normal 2_01_04 ACEGA m.imterno 080414 ini" xfId="12953" xr:uid="{00000000-0005-0000-0000-0000A1320000}"/>
    <cellStyle name="Normal 20" xfId="12954" xr:uid="{00000000-0005-0000-0000-0000A2320000}"/>
    <cellStyle name="Normal 20 10" xfId="12955" xr:uid="{00000000-0005-0000-0000-0000A3320000}"/>
    <cellStyle name="Normal 20 10 2" xfId="12956" xr:uid="{00000000-0005-0000-0000-0000A4320000}"/>
    <cellStyle name="Normal 20 10 2 2" xfId="12957" xr:uid="{00000000-0005-0000-0000-0000A5320000}"/>
    <cellStyle name="Normal 20 10 2 2 2" xfId="12958" xr:uid="{00000000-0005-0000-0000-0000A6320000}"/>
    <cellStyle name="Normal 20 10 2 3" xfId="12959" xr:uid="{00000000-0005-0000-0000-0000A7320000}"/>
    <cellStyle name="Normal 20 10 3" xfId="12960" xr:uid="{00000000-0005-0000-0000-0000A8320000}"/>
    <cellStyle name="Normal 20 10 3 2" xfId="12961" xr:uid="{00000000-0005-0000-0000-0000A9320000}"/>
    <cellStyle name="Normal 20 10 4" xfId="12962" xr:uid="{00000000-0005-0000-0000-0000AA320000}"/>
    <cellStyle name="Normal 20 10 5" xfId="12963" xr:uid="{00000000-0005-0000-0000-0000AB320000}"/>
    <cellStyle name="Normal 20 11" xfId="12964" xr:uid="{00000000-0005-0000-0000-0000AC320000}"/>
    <cellStyle name="Normal 20 11 2" xfId="12965" xr:uid="{00000000-0005-0000-0000-0000AD320000}"/>
    <cellStyle name="Normal 20 11 2 2" xfId="12966" xr:uid="{00000000-0005-0000-0000-0000AE320000}"/>
    <cellStyle name="Normal 20 11 2 3" xfId="12967" xr:uid="{00000000-0005-0000-0000-0000AF320000}"/>
    <cellStyle name="Normal 20 11 3" xfId="12968" xr:uid="{00000000-0005-0000-0000-0000B0320000}"/>
    <cellStyle name="Normal 20 11 3 2" xfId="12969" xr:uid="{00000000-0005-0000-0000-0000B1320000}"/>
    <cellStyle name="Normal 20 11 4" xfId="12970" xr:uid="{00000000-0005-0000-0000-0000B2320000}"/>
    <cellStyle name="Normal 20 11 5" xfId="12971" xr:uid="{00000000-0005-0000-0000-0000B3320000}"/>
    <cellStyle name="Normal 20 12" xfId="12972" xr:uid="{00000000-0005-0000-0000-0000B4320000}"/>
    <cellStyle name="Normal 20 12 2" xfId="12973" xr:uid="{00000000-0005-0000-0000-0000B5320000}"/>
    <cellStyle name="Normal 20 12 2 2" xfId="12974" xr:uid="{00000000-0005-0000-0000-0000B6320000}"/>
    <cellStyle name="Normal 20 12 2 3" xfId="12975" xr:uid="{00000000-0005-0000-0000-0000B7320000}"/>
    <cellStyle name="Normal 20 12 3" xfId="12976" xr:uid="{00000000-0005-0000-0000-0000B8320000}"/>
    <cellStyle name="Normal 20 12 3 2" xfId="12977" xr:uid="{00000000-0005-0000-0000-0000B9320000}"/>
    <cellStyle name="Normal 20 12 4" xfId="12978" xr:uid="{00000000-0005-0000-0000-0000BA320000}"/>
    <cellStyle name="Normal 20 13" xfId="12979" xr:uid="{00000000-0005-0000-0000-0000BB320000}"/>
    <cellStyle name="Normal 20 13 2" xfId="12980" xr:uid="{00000000-0005-0000-0000-0000BC320000}"/>
    <cellStyle name="Normal 20 13 2 2" xfId="12981" xr:uid="{00000000-0005-0000-0000-0000BD320000}"/>
    <cellStyle name="Normal 20 13 2 3" xfId="12982" xr:uid="{00000000-0005-0000-0000-0000BE320000}"/>
    <cellStyle name="Normal 20 13 3" xfId="12983" xr:uid="{00000000-0005-0000-0000-0000BF320000}"/>
    <cellStyle name="Normal 20 13 3 2" xfId="12984" xr:uid="{00000000-0005-0000-0000-0000C0320000}"/>
    <cellStyle name="Normal 20 13 4" xfId="12985" xr:uid="{00000000-0005-0000-0000-0000C1320000}"/>
    <cellStyle name="Normal 20 14" xfId="12986" xr:uid="{00000000-0005-0000-0000-0000C2320000}"/>
    <cellStyle name="Normal 20 14 2" xfId="12987" xr:uid="{00000000-0005-0000-0000-0000C3320000}"/>
    <cellStyle name="Normal 20 14 2 2" xfId="12988" xr:uid="{00000000-0005-0000-0000-0000C4320000}"/>
    <cellStyle name="Normal 20 14 2 3" xfId="12989" xr:uid="{00000000-0005-0000-0000-0000C5320000}"/>
    <cellStyle name="Normal 20 14 3" xfId="12990" xr:uid="{00000000-0005-0000-0000-0000C6320000}"/>
    <cellStyle name="Normal 20 14 3 2" xfId="12991" xr:uid="{00000000-0005-0000-0000-0000C7320000}"/>
    <cellStyle name="Normal 20 14 4" xfId="12992" xr:uid="{00000000-0005-0000-0000-0000C8320000}"/>
    <cellStyle name="Normal 20 15" xfId="12993" xr:uid="{00000000-0005-0000-0000-0000C9320000}"/>
    <cellStyle name="Normal 20 15 2" xfId="12994" xr:uid="{00000000-0005-0000-0000-0000CA320000}"/>
    <cellStyle name="Normal 20 15 2 2" xfId="12995" xr:uid="{00000000-0005-0000-0000-0000CB320000}"/>
    <cellStyle name="Normal 20 15 2 3" xfId="12996" xr:uid="{00000000-0005-0000-0000-0000CC320000}"/>
    <cellStyle name="Normal 20 15 3" xfId="12997" xr:uid="{00000000-0005-0000-0000-0000CD320000}"/>
    <cellStyle name="Normal 20 15 3 2" xfId="12998" xr:uid="{00000000-0005-0000-0000-0000CE320000}"/>
    <cellStyle name="Normal 20 15 4" xfId="12999" xr:uid="{00000000-0005-0000-0000-0000CF320000}"/>
    <cellStyle name="Normal 20 16" xfId="13000" xr:uid="{00000000-0005-0000-0000-0000D0320000}"/>
    <cellStyle name="Normal 20 16 2" xfId="13001" xr:uid="{00000000-0005-0000-0000-0000D1320000}"/>
    <cellStyle name="Normal 20 16 2 2" xfId="13002" xr:uid="{00000000-0005-0000-0000-0000D2320000}"/>
    <cellStyle name="Normal 20 16 2 3" xfId="13003" xr:uid="{00000000-0005-0000-0000-0000D3320000}"/>
    <cellStyle name="Normal 20 16 3" xfId="13004" xr:uid="{00000000-0005-0000-0000-0000D4320000}"/>
    <cellStyle name="Normal 20 16 3 2" xfId="13005" xr:uid="{00000000-0005-0000-0000-0000D5320000}"/>
    <cellStyle name="Normal 20 16 4" xfId="13006" xr:uid="{00000000-0005-0000-0000-0000D6320000}"/>
    <cellStyle name="Normal 20 17" xfId="13007" xr:uid="{00000000-0005-0000-0000-0000D7320000}"/>
    <cellStyle name="Normal 20 17 2" xfId="13008" xr:uid="{00000000-0005-0000-0000-0000D8320000}"/>
    <cellStyle name="Normal 20 17 2 2" xfId="13009" xr:uid="{00000000-0005-0000-0000-0000D9320000}"/>
    <cellStyle name="Normal 20 17 2 3" xfId="13010" xr:uid="{00000000-0005-0000-0000-0000DA320000}"/>
    <cellStyle name="Normal 20 17 3" xfId="13011" xr:uid="{00000000-0005-0000-0000-0000DB320000}"/>
    <cellStyle name="Normal 20 17 3 2" xfId="13012" xr:uid="{00000000-0005-0000-0000-0000DC320000}"/>
    <cellStyle name="Normal 20 17 4" xfId="13013" xr:uid="{00000000-0005-0000-0000-0000DD320000}"/>
    <cellStyle name="Normal 20 18" xfId="13014" xr:uid="{00000000-0005-0000-0000-0000DE320000}"/>
    <cellStyle name="Normal 20 18 2" xfId="13015" xr:uid="{00000000-0005-0000-0000-0000DF320000}"/>
    <cellStyle name="Normal 20 18 2 2" xfId="13016" xr:uid="{00000000-0005-0000-0000-0000E0320000}"/>
    <cellStyle name="Normal 20 18 2 3" xfId="13017" xr:uid="{00000000-0005-0000-0000-0000E1320000}"/>
    <cellStyle name="Normal 20 18 3" xfId="13018" xr:uid="{00000000-0005-0000-0000-0000E2320000}"/>
    <cellStyle name="Normal 20 18 3 2" xfId="13019" xr:uid="{00000000-0005-0000-0000-0000E3320000}"/>
    <cellStyle name="Normal 20 18 4" xfId="13020" xr:uid="{00000000-0005-0000-0000-0000E4320000}"/>
    <cellStyle name="Normal 20 19" xfId="13021" xr:uid="{00000000-0005-0000-0000-0000E5320000}"/>
    <cellStyle name="Normal 20 19 2" xfId="13022" xr:uid="{00000000-0005-0000-0000-0000E6320000}"/>
    <cellStyle name="Normal 20 19 2 2" xfId="13023" xr:uid="{00000000-0005-0000-0000-0000E7320000}"/>
    <cellStyle name="Normal 20 19 2 3" xfId="13024" xr:uid="{00000000-0005-0000-0000-0000E8320000}"/>
    <cellStyle name="Normal 20 19 3" xfId="13025" xr:uid="{00000000-0005-0000-0000-0000E9320000}"/>
    <cellStyle name="Normal 20 19 3 2" xfId="13026" xr:uid="{00000000-0005-0000-0000-0000EA320000}"/>
    <cellStyle name="Normal 20 19 4" xfId="13027" xr:uid="{00000000-0005-0000-0000-0000EB320000}"/>
    <cellStyle name="Normal 20 2" xfId="13028" xr:uid="{00000000-0005-0000-0000-0000EC320000}"/>
    <cellStyle name="Normal 20 2 2" xfId="13029" xr:uid="{00000000-0005-0000-0000-0000ED320000}"/>
    <cellStyle name="Normal 20 2 2 2" xfId="13030" xr:uid="{00000000-0005-0000-0000-0000EE320000}"/>
    <cellStyle name="Normal 20 2 2 2 2" xfId="13031" xr:uid="{00000000-0005-0000-0000-0000EF320000}"/>
    <cellStyle name="Normal 20 2 2 3" xfId="13032" xr:uid="{00000000-0005-0000-0000-0000F0320000}"/>
    <cellStyle name="Normal 20 2 3" xfId="13033" xr:uid="{00000000-0005-0000-0000-0000F1320000}"/>
    <cellStyle name="Normal 20 2 3 2" xfId="13034" xr:uid="{00000000-0005-0000-0000-0000F2320000}"/>
    <cellStyle name="Normal 20 2 4" xfId="13035" xr:uid="{00000000-0005-0000-0000-0000F3320000}"/>
    <cellStyle name="Normal 20 2 5" xfId="13036" xr:uid="{00000000-0005-0000-0000-0000F4320000}"/>
    <cellStyle name="Normal 20 20" xfId="13037" xr:uid="{00000000-0005-0000-0000-0000F5320000}"/>
    <cellStyle name="Normal 20 20 2" xfId="13038" xr:uid="{00000000-0005-0000-0000-0000F6320000}"/>
    <cellStyle name="Normal 20 20 2 2" xfId="13039" xr:uid="{00000000-0005-0000-0000-0000F7320000}"/>
    <cellStyle name="Normal 20 20 2 3" xfId="13040" xr:uid="{00000000-0005-0000-0000-0000F8320000}"/>
    <cellStyle name="Normal 20 20 3" xfId="13041" xr:uid="{00000000-0005-0000-0000-0000F9320000}"/>
    <cellStyle name="Normal 20 20 3 2" xfId="13042" xr:uid="{00000000-0005-0000-0000-0000FA320000}"/>
    <cellStyle name="Normal 20 20 4" xfId="13043" xr:uid="{00000000-0005-0000-0000-0000FB320000}"/>
    <cellStyle name="Normal 20 21" xfId="13044" xr:uid="{00000000-0005-0000-0000-0000FC320000}"/>
    <cellStyle name="Normal 20 21 2" xfId="13045" xr:uid="{00000000-0005-0000-0000-0000FD320000}"/>
    <cellStyle name="Normal 20 21 2 2" xfId="13046" xr:uid="{00000000-0005-0000-0000-0000FE320000}"/>
    <cellStyle name="Normal 20 21 2 3" xfId="13047" xr:uid="{00000000-0005-0000-0000-0000FF320000}"/>
    <cellStyle name="Normal 20 21 3" xfId="13048" xr:uid="{00000000-0005-0000-0000-000000330000}"/>
    <cellStyle name="Normal 20 21 3 2" xfId="13049" xr:uid="{00000000-0005-0000-0000-000001330000}"/>
    <cellStyle name="Normal 20 21 4" xfId="13050" xr:uid="{00000000-0005-0000-0000-000002330000}"/>
    <cellStyle name="Normal 20 22" xfId="13051" xr:uid="{00000000-0005-0000-0000-000003330000}"/>
    <cellStyle name="Normal 20 22 2" xfId="13052" xr:uid="{00000000-0005-0000-0000-000004330000}"/>
    <cellStyle name="Normal 20 22 2 2" xfId="13053" xr:uid="{00000000-0005-0000-0000-000005330000}"/>
    <cellStyle name="Normal 20 22 2 3" xfId="13054" xr:uid="{00000000-0005-0000-0000-000006330000}"/>
    <cellStyle name="Normal 20 22 3" xfId="13055" xr:uid="{00000000-0005-0000-0000-000007330000}"/>
    <cellStyle name="Normal 20 22 3 2" xfId="13056" xr:uid="{00000000-0005-0000-0000-000008330000}"/>
    <cellStyle name="Normal 20 22 4" xfId="13057" xr:uid="{00000000-0005-0000-0000-000009330000}"/>
    <cellStyle name="Normal 20 23" xfId="13058" xr:uid="{00000000-0005-0000-0000-00000A330000}"/>
    <cellStyle name="Normal 20 23 2" xfId="13059" xr:uid="{00000000-0005-0000-0000-00000B330000}"/>
    <cellStyle name="Normal 20 23 2 2" xfId="13060" xr:uid="{00000000-0005-0000-0000-00000C330000}"/>
    <cellStyle name="Normal 20 23 2 3" xfId="13061" xr:uid="{00000000-0005-0000-0000-00000D330000}"/>
    <cellStyle name="Normal 20 23 3" xfId="13062" xr:uid="{00000000-0005-0000-0000-00000E330000}"/>
    <cellStyle name="Normal 20 23 3 2" xfId="13063" xr:uid="{00000000-0005-0000-0000-00000F330000}"/>
    <cellStyle name="Normal 20 23 4" xfId="13064" xr:uid="{00000000-0005-0000-0000-000010330000}"/>
    <cellStyle name="Normal 20 24" xfId="13065" xr:uid="{00000000-0005-0000-0000-000011330000}"/>
    <cellStyle name="Normal 20 24 2" xfId="13066" xr:uid="{00000000-0005-0000-0000-000012330000}"/>
    <cellStyle name="Normal 20 24 2 2" xfId="13067" xr:uid="{00000000-0005-0000-0000-000013330000}"/>
    <cellStyle name="Normal 20 24 2 3" xfId="13068" xr:uid="{00000000-0005-0000-0000-000014330000}"/>
    <cellStyle name="Normal 20 24 3" xfId="13069" xr:uid="{00000000-0005-0000-0000-000015330000}"/>
    <cellStyle name="Normal 20 24 3 2" xfId="13070" xr:uid="{00000000-0005-0000-0000-000016330000}"/>
    <cellStyle name="Normal 20 24 4" xfId="13071" xr:uid="{00000000-0005-0000-0000-000017330000}"/>
    <cellStyle name="Normal 20 25" xfId="13072" xr:uid="{00000000-0005-0000-0000-000018330000}"/>
    <cellStyle name="Normal 20 25 2" xfId="13073" xr:uid="{00000000-0005-0000-0000-000019330000}"/>
    <cellStyle name="Normal 20 25 2 2" xfId="13074" xr:uid="{00000000-0005-0000-0000-00001A330000}"/>
    <cellStyle name="Normal 20 25 2 3" xfId="13075" xr:uid="{00000000-0005-0000-0000-00001B330000}"/>
    <cellStyle name="Normal 20 25 3" xfId="13076" xr:uid="{00000000-0005-0000-0000-00001C330000}"/>
    <cellStyle name="Normal 20 25 3 2" xfId="13077" xr:uid="{00000000-0005-0000-0000-00001D330000}"/>
    <cellStyle name="Normal 20 25 4" xfId="13078" xr:uid="{00000000-0005-0000-0000-00001E330000}"/>
    <cellStyle name="Normal 20 26" xfId="13079" xr:uid="{00000000-0005-0000-0000-00001F330000}"/>
    <cellStyle name="Normal 20 26 2" xfId="13080" xr:uid="{00000000-0005-0000-0000-000020330000}"/>
    <cellStyle name="Normal 20 26 2 2" xfId="13081" xr:uid="{00000000-0005-0000-0000-000021330000}"/>
    <cellStyle name="Normal 20 26 2 3" xfId="13082" xr:uid="{00000000-0005-0000-0000-000022330000}"/>
    <cellStyle name="Normal 20 26 3" xfId="13083" xr:uid="{00000000-0005-0000-0000-000023330000}"/>
    <cellStyle name="Normal 20 26 3 2" xfId="13084" xr:uid="{00000000-0005-0000-0000-000024330000}"/>
    <cellStyle name="Normal 20 26 4" xfId="13085" xr:uid="{00000000-0005-0000-0000-000025330000}"/>
    <cellStyle name="Normal 20 27" xfId="13086" xr:uid="{00000000-0005-0000-0000-000026330000}"/>
    <cellStyle name="Normal 20 27 2" xfId="13087" xr:uid="{00000000-0005-0000-0000-000027330000}"/>
    <cellStyle name="Normal 20 27 2 2" xfId="13088" xr:uid="{00000000-0005-0000-0000-000028330000}"/>
    <cellStyle name="Normal 20 27 2 3" xfId="13089" xr:uid="{00000000-0005-0000-0000-000029330000}"/>
    <cellStyle name="Normal 20 27 3" xfId="13090" xr:uid="{00000000-0005-0000-0000-00002A330000}"/>
    <cellStyle name="Normal 20 27 3 2" xfId="13091" xr:uid="{00000000-0005-0000-0000-00002B330000}"/>
    <cellStyle name="Normal 20 27 4" xfId="13092" xr:uid="{00000000-0005-0000-0000-00002C330000}"/>
    <cellStyle name="Normal 20 28" xfId="13093" xr:uid="{00000000-0005-0000-0000-00002D330000}"/>
    <cellStyle name="Normal 20 28 2" xfId="13094" xr:uid="{00000000-0005-0000-0000-00002E330000}"/>
    <cellStyle name="Normal 20 28 2 2" xfId="13095" xr:uid="{00000000-0005-0000-0000-00002F330000}"/>
    <cellStyle name="Normal 20 28 2 3" xfId="13096" xr:uid="{00000000-0005-0000-0000-000030330000}"/>
    <cellStyle name="Normal 20 28 3" xfId="13097" xr:uid="{00000000-0005-0000-0000-000031330000}"/>
    <cellStyle name="Normal 20 28 3 2" xfId="13098" xr:uid="{00000000-0005-0000-0000-000032330000}"/>
    <cellStyle name="Normal 20 28 4" xfId="13099" xr:uid="{00000000-0005-0000-0000-000033330000}"/>
    <cellStyle name="Normal 20 29" xfId="13100" xr:uid="{00000000-0005-0000-0000-000034330000}"/>
    <cellStyle name="Normal 20 29 2" xfId="13101" xr:uid="{00000000-0005-0000-0000-000035330000}"/>
    <cellStyle name="Normal 20 29 2 2" xfId="13102" xr:uid="{00000000-0005-0000-0000-000036330000}"/>
    <cellStyle name="Normal 20 29 2 3" xfId="13103" xr:uid="{00000000-0005-0000-0000-000037330000}"/>
    <cellStyle name="Normal 20 29 3" xfId="13104" xr:uid="{00000000-0005-0000-0000-000038330000}"/>
    <cellStyle name="Normal 20 29 3 2" xfId="13105" xr:uid="{00000000-0005-0000-0000-000039330000}"/>
    <cellStyle name="Normal 20 29 4" xfId="13106" xr:uid="{00000000-0005-0000-0000-00003A330000}"/>
    <cellStyle name="Normal 20 3" xfId="13107" xr:uid="{00000000-0005-0000-0000-00003B330000}"/>
    <cellStyle name="Normal 20 3 2" xfId="13108" xr:uid="{00000000-0005-0000-0000-00003C330000}"/>
    <cellStyle name="Normal 20 3 2 2" xfId="13109" xr:uid="{00000000-0005-0000-0000-00003D330000}"/>
    <cellStyle name="Normal 20 3 2 2 2" xfId="13110" xr:uid="{00000000-0005-0000-0000-00003E330000}"/>
    <cellStyle name="Normal 20 3 2 3" xfId="13111" xr:uid="{00000000-0005-0000-0000-00003F330000}"/>
    <cellStyle name="Normal 20 3 3" xfId="13112" xr:uid="{00000000-0005-0000-0000-000040330000}"/>
    <cellStyle name="Normal 20 3 3 2" xfId="13113" xr:uid="{00000000-0005-0000-0000-000041330000}"/>
    <cellStyle name="Normal 20 3 4" xfId="13114" xr:uid="{00000000-0005-0000-0000-000042330000}"/>
    <cellStyle name="Normal 20 3 5" xfId="13115" xr:uid="{00000000-0005-0000-0000-000043330000}"/>
    <cellStyle name="Normal 20 30" xfId="13116" xr:uid="{00000000-0005-0000-0000-000044330000}"/>
    <cellStyle name="Normal 20 30 2" xfId="13117" xr:uid="{00000000-0005-0000-0000-000045330000}"/>
    <cellStyle name="Normal 20 30 2 2" xfId="13118" xr:uid="{00000000-0005-0000-0000-000046330000}"/>
    <cellStyle name="Normal 20 30 2 3" xfId="13119" xr:uid="{00000000-0005-0000-0000-000047330000}"/>
    <cellStyle name="Normal 20 30 3" xfId="13120" xr:uid="{00000000-0005-0000-0000-000048330000}"/>
    <cellStyle name="Normal 20 30 3 2" xfId="13121" xr:uid="{00000000-0005-0000-0000-000049330000}"/>
    <cellStyle name="Normal 20 30 4" xfId="13122" xr:uid="{00000000-0005-0000-0000-00004A330000}"/>
    <cellStyle name="Normal 20 31" xfId="13123" xr:uid="{00000000-0005-0000-0000-00004B330000}"/>
    <cellStyle name="Normal 20 31 2" xfId="13124" xr:uid="{00000000-0005-0000-0000-00004C330000}"/>
    <cellStyle name="Normal 20 31 2 2" xfId="13125" xr:uid="{00000000-0005-0000-0000-00004D330000}"/>
    <cellStyle name="Normal 20 31 2 3" xfId="13126" xr:uid="{00000000-0005-0000-0000-00004E330000}"/>
    <cellStyle name="Normal 20 31 3" xfId="13127" xr:uid="{00000000-0005-0000-0000-00004F330000}"/>
    <cellStyle name="Normal 20 31 3 2" xfId="13128" xr:uid="{00000000-0005-0000-0000-000050330000}"/>
    <cellStyle name="Normal 20 31 4" xfId="13129" xr:uid="{00000000-0005-0000-0000-000051330000}"/>
    <cellStyle name="Normal 20 32" xfId="13130" xr:uid="{00000000-0005-0000-0000-000052330000}"/>
    <cellStyle name="Normal 20 32 2" xfId="13131" xr:uid="{00000000-0005-0000-0000-000053330000}"/>
    <cellStyle name="Normal 20 32 2 2" xfId="13132" xr:uid="{00000000-0005-0000-0000-000054330000}"/>
    <cellStyle name="Normal 20 32 2 3" xfId="13133" xr:uid="{00000000-0005-0000-0000-000055330000}"/>
    <cellStyle name="Normal 20 32 3" xfId="13134" xr:uid="{00000000-0005-0000-0000-000056330000}"/>
    <cellStyle name="Normal 20 32 3 2" xfId="13135" xr:uid="{00000000-0005-0000-0000-000057330000}"/>
    <cellStyle name="Normal 20 32 4" xfId="13136" xr:uid="{00000000-0005-0000-0000-000058330000}"/>
    <cellStyle name="Normal 20 33" xfId="13137" xr:uid="{00000000-0005-0000-0000-000059330000}"/>
    <cellStyle name="Normal 20 33 2" xfId="13138" xr:uid="{00000000-0005-0000-0000-00005A330000}"/>
    <cellStyle name="Normal 20 33 2 2" xfId="13139" xr:uid="{00000000-0005-0000-0000-00005B330000}"/>
    <cellStyle name="Normal 20 33 2 3" xfId="13140" xr:uid="{00000000-0005-0000-0000-00005C330000}"/>
    <cellStyle name="Normal 20 33 3" xfId="13141" xr:uid="{00000000-0005-0000-0000-00005D330000}"/>
    <cellStyle name="Normal 20 33 3 2" xfId="13142" xr:uid="{00000000-0005-0000-0000-00005E330000}"/>
    <cellStyle name="Normal 20 33 4" xfId="13143" xr:uid="{00000000-0005-0000-0000-00005F330000}"/>
    <cellStyle name="Normal 20 34" xfId="13144" xr:uid="{00000000-0005-0000-0000-000060330000}"/>
    <cellStyle name="Normal 20 34 2" xfId="13145" xr:uid="{00000000-0005-0000-0000-000061330000}"/>
    <cellStyle name="Normal 20 34 2 2" xfId="13146" xr:uid="{00000000-0005-0000-0000-000062330000}"/>
    <cellStyle name="Normal 20 34 2 3" xfId="13147" xr:uid="{00000000-0005-0000-0000-000063330000}"/>
    <cellStyle name="Normal 20 34 3" xfId="13148" xr:uid="{00000000-0005-0000-0000-000064330000}"/>
    <cellStyle name="Normal 20 34 3 2" xfId="13149" xr:uid="{00000000-0005-0000-0000-000065330000}"/>
    <cellStyle name="Normal 20 34 4" xfId="13150" xr:uid="{00000000-0005-0000-0000-000066330000}"/>
    <cellStyle name="Normal 20 35" xfId="13151" xr:uid="{00000000-0005-0000-0000-000067330000}"/>
    <cellStyle name="Normal 20 35 2" xfId="13152" xr:uid="{00000000-0005-0000-0000-000068330000}"/>
    <cellStyle name="Normal 20 35 2 2" xfId="13153" xr:uid="{00000000-0005-0000-0000-000069330000}"/>
    <cellStyle name="Normal 20 35 2 3" xfId="13154" xr:uid="{00000000-0005-0000-0000-00006A330000}"/>
    <cellStyle name="Normal 20 35 3" xfId="13155" xr:uid="{00000000-0005-0000-0000-00006B330000}"/>
    <cellStyle name="Normal 20 35 3 2" xfId="13156" xr:uid="{00000000-0005-0000-0000-00006C330000}"/>
    <cellStyle name="Normal 20 35 4" xfId="13157" xr:uid="{00000000-0005-0000-0000-00006D330000}"/>
    <cellStyle name="Normal 20 36" xfId="13158" xr:uid="{00000000-0005-0000-0000-00006E330000}"/>
    <cellStyle name="Normal 20 36 2" xfId="13159" xr:uid="{00000000-0005-0000-0000-00006F330000}"/>
    <cellStyle name="Normal 20 36 2 2" xfId="13160" xr:uid="{00000000-0005-0000-0000-000070330000}"/>
    <cellStyle name="Normal 20 36 2 3" xfId="13161" xr:uid="{00000000-0005-0000-0000-000071330000}"/>
    <cellStyle name="Normal 20 36 3" xfId="13162" xr:uid="{00000000-0005-0000-0000-000072330000}"/>
    <cellStyle name="Normal 20 36 3 2" xfId="13163" xr:uid="{00000000-0005-0000-0000-000073330000}"/>
    <cellStyle name="Normal 20 36 4" xfId="13164" xr:uid="{00000000-0005-0000-0000-000074330000}"/>
    <cellStyle name="Normal 20 37" xfId="13165" xr:uid="{00000000-0005-0000-0000-000075330000}"/>
    <cellStyle name="Normal 20 37 2" xfId="13166" xr:uid="{00000000-0005-0000-0000-000076330000}"/>
    <cellStyle name="Normal 20 37 2 2" xfId="13167" xr:uid="{00000000-0005-0000-0000-000077330000}"/>
    <cellStyle name="Normal 20 37 2 3" xfId="13168" xr:uid="{00000000-0005-0000-0000-000078330000}"/>
    <cellStyle name="Normal 20 37 3" xfId="13169" xr:uid="{00000000-0005-0000-0000-000079330000}"/>
    <cellStyle name="Normal 20 37 3 2" xfId="13170" xr:uid="{00000000-0005-0000-0000-00007A330000}"/>
    <cellStyle name="Normal 20 37 4" xfId="13171" xr:uid="{00000000-0005-0000-0000-00007B330000}"/>
    <cellStyle name="Normal 20 38" xfId="13172" xr:uid="{00000000-0005-0000-0000-00007C330000}"/>
    <cellStyle name="Normal 20 38 2" xfId="13173" xr:uid="{00000000-0005-0000-0000-00007D330000}"/>
    <cellStyle name="Normal 20 38 2 2" xfId="13174" xr:uid="{00000000-0005-0000-0000-00007E330000}"/>
    <cellStyle name="Normal 20 38 2 3" xfId="13175" xr:uid="{00000000-0005-0000-0000-00007F330000}"/>
    <cellStyle name="Normal 20 38 3" xfId="13176" xr:uid="{00000000-0005-0000-0000-000080330000}"/>
    <cellStyle name="Normal 20 38 3 2" xfId="13177" xr:uid="{00000000-0005-0000-0000-000081330000}"/>
    <cellStyle name="Normal 20 38 4" xfId="13178" xr:uid="{00000000-0005-0000-0000-000082330000}"/>
    <cellStyle name="Normal 20 39" xfId="13179" xr:uid="{00000000-0005-0000-0000-000083330000}"/>
    <cellStyle name="Normal 20 39 2" xfId="13180" xr:uid="{00000000-0005-0000-0000-000084330000}"/>
    <cellStyle name="Normal 20 39 2 2" xfId="13181" xr:uid="{00000000-0005-0000-0000-000085330000}"/>
    <cellStyle name="Normal 20 39 2 3" xfId="13182" xr:uid="{00000000-0005-0000-0000-000086330000}"/>
    <cellStyle name="Normal 20 39 3" xfId="13183" xr:uid="{00000000-0005-0000-0000-000087330000}"/>
    <cellStyle name="Normal 20 39 3 2" xfId="13184" xr:uid="{00000000-0005-0000-0000-000088330000}"/>
    <cellStyle name="Normal 20 39 4" xfId="13185" xr:uid="{00000000-0005-0000-0000-000089330000}"/>
    <cellStyle name="Normal 20 4" xfId="13186" xr:uid="{00000000-0005-0000-0000-00008A330000}"/>
    <cellStyle name="Normal 20 4 2" xfId="13187" xr:uid="{00000000-0005-0000-0000-00008B330000}"/>
    <cellStyle name="Normal 20 4 2 2" xfId="13188" xr:uid="{00000000-0005-0000-0000-00008C330000}"/>
    <cellStyle name="Normal 20 4 2 2 2" xfId="13189" xr:uid="{00000000-0005-0000-0000-00008D330000}"/>
    <cellStyle name="Normal 20 4 2 3" xfId="13190" xr:uid="{00000000-0005-0000-0000-00008E330000}"/>
    <cellStyle name="Normal 20 4 3" xfId="13191" xr:uid="{00000000-0005-0000-0000-00008F330000}"/>
    <cellStyle name="Normal 20 4 3 2" xfId="13192" xr:uid="{00000000-0005-0000-0000-000090330000}"/>
    <cellStyle name="Normal 20 4 4" xfId="13193" xr:uid="{00000000-0005-0000-0000-000091330000}"/>
    <cellStyle name="Normal 20 4 5" xfId="13194" xr:uid="{00000000-0005-0000-0000-000092330000}"/>
    <cellStyle name="Normal 20 40" xfId="13195" xr:uid="{00000000-0005-0000-0000-000093330000}"/>
    <cellStyle name="Normal 20 40 2" xfId="13196" xr:uid="{00000000-0005-0000-0000-000094330000}"/>
    <cellStyle name="Normal 20 40 2 2" xfId="13197" xr:uid="{00000000-0005-0000-0000-000095330000}"/>
    <cellStyle name="Normal 20 40 2 3" xfId="13198" xr:uid="{00000000-0005-0000-0000-000096330000}"/>
    <cellStyle name="Normal 20 40 3" xfId="13199" xr:uid="{00000000-0005-0000-0000-000097330000}"/>
    <cellStyle name="Normal 20 40 3 2" xfId="13200" xr:uid="{00000000-0005-0000-0000-000098330000}"/>
    <cellStyle name="Normal 20 40 4" xfId="13201" xr:uid="{00000000-0005-0000-0000-000099330000}"/>
    <cellStyle name="Normal 20 41" xfId="13202" xr:uid="{00000000-0005-0000-0000-00009A330000}"/>
    <cellStyle name="Normal 20 41 2" xfId="13203" xr:uid="{00000000-0005-0000-0000-00009B330000}"/>
    <cellStyle name="Normal 20 41 3" xfId="13204" xr:uid="{00000000-0005-0000-0000-00009C330000}"/>
    <cellStyle name="Normal 20 42" xfId="13205" xr:uid="{00000000-0005-0000-0000-00009D330000}"/>
    <cellStyle name="Normal 20 42 2" xfId="13206" xr:uid="{00000000-0005-0000-0000-00009E330000}"/>
    <cellStyle name="Normal 20 43" xfId="13207" xr:uid="{00000000-0005-0000-0000-00009F330000}"/>
    <cellStyle name="Normal 20 44" xfId="13208" xr:uid="{00000000-0005-0000-0000-0000A0330000}"/>
    <cellStyle name="Normal 20 5" xfId="13209" xr:uid="{00000000-0005-0000-0000-0000A1330000}"/>
    <cellStyle name="Normal 20 5 2" xfId="13210" xr:uid="{00000000-0005-0000-0000-0000A2330000}"/>
    <cellStyle name="Normal 20 5 2 2" xfId="13211" xr:uid="{00000000-0005-0000-0000-0000A3330000}"/>
    <cellStyle name="Normal 20 5 2 2 2" xfId="13212" xr:uid="{00000000-0005-0000-0000-0000A4330000}"/>
    <cellStyle name="Normal 20 5 2 3" xfId="13213" xr:uid="{00000000-0005-0000-0000-0000A5330000}"/>
    <cellStyle name="Normal 20 5 3" xfId="13214" xr:uid="{00000000-0005-0000-0000-0000A6330000}"/>
    <cellStyle name="Normal 20 5 3 2" xfId="13215" xr:uid="{00000000-0005-0000-0000-0000A7330000}"/>
    <cellStyle name="Normal 20 5 4" xfId="13216" xr:uid="{00000000-0005-0000-0000-0000A8330000}"/>
    <cellStyle name="Normal 20 5 5" xfId="13217" xr:uid="{00000000-0005-0000-0000-0000A9330000}"/>
    <cellStyle name="Normal 20 6" xfId="13218" xr:uid="{00000000-0005-0000-0000-0000AA330000}"/>
    <cellStyle name="Normal 20 6 2" xfId="13219" xr:uid="{00000000-0005-0000-0000-0000AB330000}"/>
    <cellStyle name="Normal 20 6 2 2" xfId="13220" xr:uid="{00000000-0005-0000-0000-0000AC330000}"/>
    <cellStyle name="Normal 20 6 2 2 2" xfId="13221" xr:uid="{00000000-0005-0000-0000-0000AD330000}"/>
    <cellStyle name="Normal 20 6 2 3" xfId="13222" xr:uid="{00000000-0005-0000-0000-0000AE330000}"/>
    <cellStyle name="Normal 20 6 3" xfId="13223" xr:uid="{00000000-0005-0000-0000-0000AF330000}"/>
    <cellStyle name="Normal 20 6 3 2" xfId="13224" xr:uid="{00000000-0005-0000-0000-0000B0330000}"/>
    <cellStyle name="Normal 20 6 4" xfId="13225" xr:uid="{00000000-0005-0000-0000-0000B1330000}"/>
    <cellStyle name="Normal 20 6 5" xfId="13226" xr:uid="{00000000-0005-0000-0000-0000B2330000}"/>
    <cellStyle name="Normal 20 7" xfId="13227" xr:uid="{00000000-0005-0000-0000-0000B3330000}"/>
    <cellStyle name="Normal 20 7 2" xfId="13228" xr:uid="{00000000-0005-0000-0000-0000B4330000}"/>
    <cellStyle name="Normal 20 7 2 2" xfId="13229" xr:uid="{00000000-0005-0000-0000-0000B5330000}"/>
    <cellStyle name="Normal 20 7 2 2 2" xfId="13230" xr:uid="{00000000-0005-0000-0000-0000B6330000}"/>
    <cellStyle name="Normal 20 7 2 3" xfId="13231" xr:uid="{00000000-0005-0000-0000-0000B7330000}"/>
    <cellStyle name="Normal 20 7 3" xfId="13232" xr:uid="{00000000-0005-0000-0000-0000B8330000}"/>
    <cellStyle name="Normal 20 7 3 2" xfId="13233" xr:uid="{00000000-0005-0000-0000-0000B9330000}"/>
    <cellStyle name="Normal 20 7 4" xfId="13234" xr:uid="{00000000-0005-0000-0000-0000BA330000}"/>
    <cellStyle name="Normal 20 7 5" xfId="13235" xr:uid="{00000000-0005-0000-0000-0000BB330000}"/>
    <cellStyle name="Normal 20 8" xfId="13236" xr:uid="{00000000-0005-0000-0000-0000BC330000}"/>
    <cellStyle name="Normal 20 8 2" xfId="13237" xr:uid="{00000000-0005-0000-0000-0000BD330000}"/>
    <cellStyle name="Normal 20 8 2 2" xfId="13238" xr:uid="{00000000-0005-0000-0000-0000BE330000}"/>
    <cellStyle name="Normal 20 8 2 2 2" xfId="13239" xr:uid="{00000000-0005-0000-0000-0000BF330000}"/>
    <cellStyle name="Normal 20 8 2 3" xfId="13240" xr:uid="{00000000-0005-0000-0000-0000C0330000}"/>
    <cellStyle name="Normal 20 8 3" xfId="13241" xr:uid="{00000000-0005-0000-0000-0000C1330000}"/>
    <cellStyle name="Normal 20 8 3 2" xfId="13242" xr:uid="{00000000-0005-0000-0000-0000C2330000}"/>
    <cellStyle name="Normal 20 8 4" xfId="13243" xr:uid="{00000000-0005-0000-0000-0000C3330000}"/>
    <cellStyle name="Normal 20 8 5" xfId="13244" xr:uid="{00000000-0005-0000-0000-0000C4330000}"/>
    <cellStyle name="Normal 20 9" xfId="13245" xr:uid="{00000000-0005-0000-0000-0000C5330000}"/>
    <cellStyle name="Normal 20 9 2" xfId="13246" xr:uid="{00000000-0005-0000-0000-0000C6330000}"/>
    <cellStyle name="Normal 20 9 2 2" xfId="13247" xr:uid="{00000000-0005-0000-0000-0000C7330000}"/>
    <cellStyle name="Normal 20 9 2 2 2" xfId="13248" xr:uid="{00000000-0005-0000-0000-0000C8330000}"/>
    <cellStyle name="Normal 20 9 2 3" xfId="13249" xr:uid="{00000000-0005-0000-0000-0000C9330000}"/>
    <cellStyle name="Normal 20 9 3" xfId="13250" xr:uid="{00000000-0005-0000-0000-0000CA330000}"/>
    <cellStyle name="Normal 20 9 3 2" xfId="13251" xr:uid="{00000000-0005-0000-0000-0000CB330000}"/>
    <cellStyle name="Normal 20 9 4" xfId="13252" xr:uid="{00000000-0005-0000-0000-0000CC330000}"/>
    <cellStyle name="Normal 20 9 5" xfId="13253" xr:uid="{00000000-0005-0000-0000-0000CD330000}"/>
    <cellStyle name="Normal 20_3097_OM cost model template_100810" xfId="13254" xr:uid="{00000000-0005-0000-0000-0000CE330000}"/>
    <cellStyle name="Normal 21" xfId="13255" xr:uid="{00000000-0005-0000-0000-0000CF330000}"/>
    <cellStyle name="Normal 21 10" xfId="13256" xr:uid="{00000000-0005-0000-0000-0000D0330000}"/>
    <cellStyle name="Normal 21 10 2" xfId="13257" xr:uid="{00000000-0005-0000-0000-0000D1330000}"/>
    <cellStyle name="Normal 21 11" xfId="13258" xr:uid="{00000000-0005-0000-0000-0000D2330000}"/>
    <cellStyle name="Normal 21 12" xfId="13259" xr:uid="{00000000-0005-0000-0000-0000D3330000}"/>
    <cellStyle name="Normal 21 2" xfId="13260" xr:uid="{00000000-0005-0000-0000-0000D4330000}"/>
    <cellStyle name="Normal 21 2 2" xfId="13261" xr:uid="{00000000-0005-0000-0000-0000D5330000}"/>
    <cellStyle name="Normal 21 2 2 2" xfId="13262" xr:uid="{00000000-0005-0000-0000-0000D6330000}"/>
    <cellStyle name="Normal 21 2 3" xfId="13263" xr:uid="{00000000-0005-0000-0000-0000D7330000}"/>
    <cellStyle name="Normal 21 2 4" xfId="13264" xr:uid="{00000000-0005-0000-0000-0000D8330000}"/>
    <cellStyle name="Normal 21 3" xfId="13265" xr:uid="{00000000-0005-0000-0000-0000D9330000}"/>
    <cellStyle name="Normal 21 3 2" xfId="13266" xr:uid="{00000000-0005-0000-0000-0000DA330000}"/>
    <cellStyle name="Normal 21 3 3" xfId="13267" xr:uid="{00000000-0005-0000-0000-0000DB330000}"/>
    <cellStyle name="Normal 21 3 4" xfId="13268" xr:uid="{00000000-0005-0000-0000-0000DC330000}"/>
    <cellStyle name="Normal 21 4" xfId="13269" xr:uid="{00000000-0005-0000-0000-0000DD330000}"/>
    <cellStyle name="Normal 21 4 2" xfId="13270" xr:uid="{00000000-0005-0000-0000-0000DE330000}"/>
    <cellStyle name="Normal 21 4 3" xfId="13271" xr:uid="{00000000-0005-0000-0000-0000DF330000}"/>
    <cellStyle name="Normal 21 4 4" xfId="13272" xr:uid="{00000000-0005-0000-0000-0000E0330000}"/>
    <cellStyle name="Normal 21 5" xfId="13273" xr:uid="{00000000-0005-0000-0000-0000E1330000}"/>
    <cellStyle name="Normal 21 5 2" xfId="13274" xr:uid="{00000000-0005-0000-0000-0000E2330000}"/>
    <cellStyle name="Normal 21 5 3" xfId="13275" xr:uid="{00000000-0005-0000-0000-0000E3330000}"/>
    <cellStyle name="Normal 21 6" xfId="13276" xr:uid="{00000000-0005-0000-0000-0000E4330000}"/>
    <cellStyle name="Normal 21 6 2" xfId="13277" xr:uid="{00000000-0005-0000-0000-0000E5330000}"/>
    <cellStyle name="Normal 21 7" xfId="13278" xr:uid="{00000000-0005-0000-0000-0000E6330000}"/>
    <cellStyle name="Normal 21 7 2" xfId="13279" xr:uid="{00000000-0005-0000-0000-0000E7330000}"/>
    <cellStyle name="Normal 21 8" xfId="13280" xr:uid="{00000000-0005-0000-0000-0000E8330000}"/>
    <cellStyle name="Normal 21 8 2" xfId="13281" xr:uid="{00000000-0005-0000-0000-0000E9330000}"/>
    <cellStyle name="Normal 21 9" xfId="13282" xr:uid="{00000000-0005-0000-0000-0000EA330000}"/>
    <cellStyle name="Normal 21 9 2" xfId="13283" xr:uid="{00000000-0005-0000-0000-0000EB330000}"/>
    <cellStyle name="Normal 21_3097_OM cost model template_100810" xfId="13284" xr:uid="{00000000-0005-0000-0000-0000EC330000}"/>
    <cellStyle name="Normal 22" xfId="13285" xr:uid="{00000000-0005-0000-0000-0000ED330000}"/>
    <cellStyle name="Normal 22 10" xfId="13286" xr:uid="{00000000-0005-0000-0000-0000EE330000}"/>
    <cellStyle name="Normal 22 10 2" xfId="13287" xr:uid="{00000000-0005-0000-0000-0000EF330000}"/>
    <cellStyle name="Normal 22 10 2 2" xfId="13288" xr:uid="{00000000-0005-0000-0000-0000F0330000}"/>
    <cellStyle name="Normal 22 10 2 3" xfId="13289" xr:uid="{00000000-0005-0000-0000-0000F1330000}"/>
    <cellStyle name="Normal 22 10 3" xfId="13290" xr:uid="{00000000-0005-0000-0000-0000F2330000}"/>
    <cellStyle name="Normal 22 10 3 2" xfId="13291" xr:uid="{00000000-0005-0000-0000-0000F3330000}"/>
    <cellStyle name="Normal 22 10 4" xfId="13292" xr:uid="{00000000-0005-0000-0000-0000F4330000}"/>
    <cellStyle name="Normal 22 10 5" xfId="13293" xr:uid="{00000000-0005-0000-0000-0000F5330000}"/>
    <cellStyle name="Normal 22 11" xfId="13294" xr:uid="{00000000-0005-0000-0000-0000F6330000}"/>
    <cellStyle name="Normal 22 11 2" xfId="13295" xr:uid="{00000000-0005-0000-0000-0000F7330000}"/>
    <cellStyle name="Normal 22 11 2 2" xfId="13296" xr:uid="{00000000-0005-0000-0000-0000F8330000}"/>
    <cellStyle name="Normal 22 11 2 3" xfId="13297" xr:uid="{00000000-0005-0000-0000-0000F9330000}"/>
    <cellStyle name="Normal 22 11 3" xfId="13298" xr:uid="{00000000-0005-0000-0000-0000FA330000}"/>
    <cellStyle name="Normal 22 11 3 2" xfId="13299" xr:uid="{00000000-0005-0000-0000-0000FB330000}"/>
    <cellStyle name="Normal 22 11 4" xfId="13300" xr:uid="{00000000-0005-0000-0000-0000FC330000}"/>
    <cellStyle name="Normal 22 12" xfId="13301" xr:uid="{00000000-0005-0000-0000-0000FD330000}"/>
    <cellStyle name="Normal 22 12 2" xfId="13302" xr:uid="{00000000-0005-0000-0000-0000FE330000}"/>
    <cellStyle name="Normal 22 12 2 2" xfId="13303" xr:uid="{00000000-0005-0000-0000-0000FF330000}"/>
    <cellStyle name="Normal 22 12 2 3" xfId="13304" xr:uid="{00000000-0005-0000-0000-000000340000}"/>
    <cellStyle name="Normal 22 12 3" xfId="13305" xr:uid="{00000000-0005-0000-0000-000001340000}"/>
    <cellStyle name="Normal 22 12 3 2" xfId="13306" xr:uid="{00000000-0005-0000-0000-000002340000}"/>
    <cellStyle name="Normal 22 12 4" xfId="13307" xr:uid="{00000000-0005-0000-0000-000003340000}"/>
    <cellStyle name="Normal 22 13" xfId="13308" xr:uid="{00000000-0005-0000-0000-000004340000}"/>
    <cellStyle name="Normal 22 13 2" xfId="13309" xr:uid="{00000000-0005-0000-0000-000005340000}"/>
    <cellStyle name="Normal 22 13 2 2" xfId="13310" xr:uid="{00000000-0005-0000-0000-000006340000}"/>
    <cellStyle name="Normal 22 13 2 3" xfId="13311" xr:uid="{00000000-0005-0000-0000-000007340000}"/>
    <cellStyle name="Normal 22 13 3" xfId="13312" xr:uid="{00000000-0005-0000-0000-000008340000}"/>
    <cellStyle name="Normal 22 13 3 2" xfId="13313" xr:uid="{00000000-0005-0000-0000-000009340000}"/>
    <cellStyle name="Normal 22 13 4" xfId="13314" xr:uid="{00000000-0005-0000-0000-00000A340000}"/>
    <cellStyle name="Normal 22 14" xfId="13315" xr:uid="{00000000-0005-0000-0000-00000B340000}"/>
    <cellStyle name="Normal 22 14 2" xfId="13316" xr:uid="{00000000-0005-0000-0000-00000C340000}"/>
    <cellStyle name="Normal 22 14 2 2" xfId="13317" xr:uid="{00000000-0005-0000-0000-00000D340000}"/>
    <cellStyle name="Normal 22 14 2 3" xfId="13318" xr:uid="{00000000-0005-0000-0000-00000E340000}"/>
    <cellStyle name="Normal 22 14 3" xfId="13319" xr:uid="{00000000-0005-0000-0000-00000F340000}"/>
    <cellStyle name="Normal 22 14 3 2" xfId="13320" xr:uid="{00000000-0005-0000-0000-000010340000}"/>
    <cellStyle name="Normal 22 14 4" xfId="13321" xr:uid="{00000000-0005-0000-0000-000011340000}"/>
    <cellStyle name="Normal 22 15" xfId="13322" xr:uid="{00000000-0005-0000-0000-000012340000}"/>
    <cellStyle name="Normal 22 15 2" xfId="13323" xr:uid="{00000000-0005-0000-0000-000013340000}"/>
    <cellStyle name="Normal 22 15 2 2" xfId="13324" xr:uid="{00000000-0005-0000-0000-000014340000}"/>
    <cellStyle name="Normal 22 15 2 3" xfId="13325" xr:uid="{00000000-0005-0000-0000-000015340000}"/>
    <cellStyle name="Normal 22 15 3" xfId="13326" xr:uid="{00000000-0005-0000-0000-000016340000}"/>
    <cellStyle name="Normal 22 15 3 2" xfId="13327" xr:uid="{00000000-0005-0000-0000-000017340000}"/>
    <cellStyle name="Normal 22 15 4" xfId="13328" xr:uid="{00000000-0005-0000-0000-000018340000}"/>
    <cellStyle name="Normal 22 16" xfId="13329" xr:uid="{00000000-0005-0000-0000-000019340000}"/>
    <cellStyle name="Normal 22 16 2" xfId="13330" xr:uid="{00000000-0005-0000-0000-00001A340000}"/>
    <cellStyle name="Normal 22 16 2 2" xfId="13331" xr:uid="{00000000-0005-0000-0000-00001B340000}"/>
    <cellStyle name="Normal 22 16 2 3" xfId="13332" xr:uid="{00000000-0005-0000-0000-00001C340000}"/>
    <cellStyle name="Normal 22 16 3" xfId="13333" xr:uid="{00000000-0005-0000-0000-00001D340000}"/>
    <cellStyle name="Normal 22 16 3 2" xfId="13334" xr:uid="{00000000-0005-0000-0000-00001E340000}"/>
    <cellStyle name="Normal 22 16 4" xfId="13335" xr:uid="{00000000-0005-0000-0000-00001F340000}"/>
    <cellStyle name="Normal 22 17" xfId="13336" xr:uid="{00000000-0005-0000-0000-000020340000}"/>
    <cellStyle name="Normal 22 17 2" xfId="13337" xr:uid="{00000000-0005-0000-0000-000021340000}"/>
    <cellStyle name="Normal 22 17 2 2" xfId="13338" xr:uid="{00000000-0005-0000-0000-000022340000}"/>
    <cellStyle name="Normal 22 17 2 3" xfId="13339" xr:uid="{00000000-0005-0000-0000-000023340000}"/>
    <cellStyle name="Normal 22 17 3" xfId="13340" xr:uid="{00000000-0005-0000-0000-000024340000}"/>
    <cellStyle name="Normal 22 17 3 2" xfId="13341" xr:uid="{00000000-0005-0000-0000-000025340000}"/>
    <cellStyle name="Normal 22 17 4" xfId="13342" xr:uid="{00000000-0005-0000-0000-000026340000}"/>
    <cellStyle name="Normal 22 18" xfId="13343" xr:uid="{00000000-0005-0000-0000-000027340000}"/>
    <cellStyle name="Normal 22 18 2" xfId="13344" xr:uid="{00000000-0005-0000-0000-000028340000}"/>
    <cellStyle name="Normal 22 18 2 2" xfId="13345" xr:uid="{00000000-0005-0000-0000-000029340000}"/>
    <cellStyle name="Normal 22 18 2 3" xfId="13346" xr:uid="{00000000-0005-0000-0000-00002A340000}"/>
    <cellStyle name="Normal 22 18 3" xfId="13347" xr:uid="{00000000-0005-0000-0000-00002B340000}"/>
    <cellStyle name="Normal 22 18 3 2" xfId="13348" xr:uid="{00000000-0005-0000-0000-00002C340000}"/>
    <cellStyle name="Normal 22 18 4" xfId="13349" xr:uid="{00000000-0005-0000-0000-00002D340000}"/>
    <cellStyle name="Normal 22 19" xfId="13350" xr:uid="{00000000-0005-0000-0000-00002E340000}"/>
    <cellStyle name="Normal 22 19 2" xfId="13351" xr:uid="{00000000-0005-0000-0000-00002F340000}"/>
    <cellStyle name="Normal 22 19 2 2" xfId="13352" xr:uid="{00000000-0005-0000-0000-000030340000}"/>
    <cellStyle name="Normal 22 19 2 3" xfId="13353" xr:uid="{00000000-0005-0000-0000-000031340000}"/>
    <cellStyle name="Normal 22 19 3" xfId="13354" xr:uid="{00000000-0005-0000-0000-000032340000}"/>
    <cellStyle name="Normal 22 19 3 2" xfId="13355" xr:uid="{00000000-0005-0000-0000-000033340000}"/>
    <cellStyle name="Normal 22 19 4" xfId="13356" xr:uid="{00000000-0005-0000-0000-000034340000}"/>
    <cellStyle name="Normal 22 2" xfId="13357" xr:uid="{00000000-0005-0000-0000-000035340000}"/>
    <cellStyle name="Normal 22 2 10" xfId="13358" xr:uid="{00000000-0005-0000-0000-000036340000}"/>
    <cellStyle name="Normal 22 2 11" xfId="13359" xr:uid="{00000000-0005-0000-0000-000037340000}"/>
    <cellStyle name="Normal 22 2 2" xfId="13360" xr:uid="{00000000-0005-0000-0000-000038340000}"/>
    <cellStyle name="Normal 22 2 2 2" xfId="13361" xr:uid="{00000000-0005-0000-0000-000039340000}"/>
    <cellStyle name="Normal 22 2 2 2 2" xfId="13362" xr:uid="{00000000-0005-0000-0000-00003A340000}"/>
    <cellStyle name="Normal 22 2 2 2 2 2" xfId="13363" xr:uid="{00000000-0005-0000-0000-00003B340000}"/>
    <cellStyle name="Normal 22 2 2 2 2 3" xfId="13364" xr:uid="{00000000-0005-0000-0000-00003C340000}"/>
    <cellStyle name="Normal 22 2 2 2 2 4" xfId="13365" xr:uid="{00000000-0005-0000-0000-00003D340000}"/>
    <cellStyle name="Normal 22 2 2 2 3" xfId="13366" xr:uid="{00000000-0005-0000-0000-00003E340000}"/>
    <cellStyle name="Normal 22 2 2 2 4" xfId="13367" xr:uid="{00000000-0005-0000-0000-00003F340000}"/>
    <cellStyle name="Normal 22 2 2 2 5" xfId="13368" xr:uid="{00000000-0005-0000-0000-000040340000}"/>
    <cellStyle name="Normal 22 2 2 2 6" xfId="13369" xr:uid="{00000000-0005-0000-0000-000041340000}"/>
    <cellStyle name="Normal 22 2 2 3" xfId="13370" xr:uid="{00000000-0005-0000-0000-000042340000}"/>
    <cellStyle name="Normal 22 2 2 3 2" xfId="13371" xr:uid="{00000000-0005-0000-0000-000043340000}"/>
    <cellStyle name="Normal 22 2 2 3 3" xfId="13372" xr:uid="{00000000-0005-0000-0000-000044340000}"/>
    <cellStyle name="Normal 22 2 2 3 4" xfId="13373" xr:uid="{00000000-0005-0000-0000-000045340000}"/>
    <cellStyle name="Normal 22 2 2 4" xfId="13374" xr:uid="{00000000-0005-0000-0000-000046340000}"/>
    <cellStyle name="Normal 22 2 2 5" xfId="13375" xr:uid="{00000000-0005-0000-0000-000047340000}"/>
    <cellStyle name="Normal 22 2 2 6" xfId="13376" xr:uid="{00000000-0005-0000-0000-000048340000}"/>
    <cellStyle name="Normal 22 2 2 7" xfId="13377" xr:uid="{00000000-0005-0000-0000-000049340000}"/>
    <cellStyle name="Normal 22 2 2 8" xfId="13378" xr:uid="{00000000-0005-0000-0000-00004A340000}"/>
    <cellStyle name="Normal 22 2 3" xfId="13379" xr:uid="{00000000-0005-0000-0000-00004B340000}"/>
    <cellStyle name="Normal 22 2 3 2" xfId="13380" xr:uid="{00000000-0005-0000-0000-00004C340000}"/>
    <cellStyle name="Normal 22 2 3 2 2" xfId="13381" xr:uid="{00000000-0005-0000-0000-00004D340000}"/>
    <cellStyle name="Normal 22 2 3 2 3" xfId="13382" xr:uid="{00000000-0005-0000-0000-00004E340000}"/>
    <cellStyle name="Normal 22 2 3 2 4" xfId="13383" xr:uid="{00000000-0005-0000-0000-00004F340000}"/>
    <cellStyle name="Normal 22 2 3 3" xfId="13384" xr:uid="{00000000-0005-0000-0000-000050340000}"/>
    <cellStyle name="Normal 22 2 3 4" xfId="13385" xr:uid="{00000000-0005-0000-0000-000051340000}"/>
    <cellStyle name="Normal 22 2 3 5" xfId="13386" xr:uid="{00000000-0005-0000-0000-000052340000}"/>
    <cellStyle name="Normal 22 2 3 6" xfId="13387" xr:uid="{00000000-0005-0000-0000-000053340000}"/>
    <cellStyle name="Normal 22 2 3 7" xfId="13388" xr:uid="{00000000-0005-0000-0000-000054340000}"/>
    <cellStyle name="Normal 22 2 4" xfId="13389" xr:uid="{00000000-0005-0000-0000-000055340000}"/>
    <cellStyle name="Normal 22 2 4 2" xfId="13390" xr:uid="{00000000-0005-0000-0000-000056340000}"/>
    <cellStyle name="Normal 22 2 4 2 2" xfId="13391" xr:uid="{00000000-0005-0000-0000-000057340000}"/>
    <cellStyle name="Normal 22 2 4 2 3" xfId="13392" xr:uid="{00000000-0005-0000-0000-000058340000}"/>
    <cellStyle name="Normal 22 2 4 2 4" xfId="13393" xr:uid="{00000000-0005-0000-0000-000059340000}"/>
    <cellStyle name="Normal 22 2 4 3" xfId="13394" xr:uid="{00000000-0005-0000-0000-00005A340000}"/>
    <cellStyle name="Normal 22 2 4 4" xfId="13395" xr:uid="{00000000-0005-0000-0000-00005B340000}"/>
    <cellStyle name="Normal 22 2 4 5" xfId="13396" xr:uid="{00000000-0005-0000-0000-00005C340000}"/>
    <cellStyle name="Normal 22 2 5" xfId="13397" xr:uid="{00000000-0005-0000-0000-00005D340000}"/>
    <cellStyle name="Normal 22 2 5 2" xfId="13398" xr:uid="{00000000-0005-0000-0000-00005E340000}"/>
    <cellStyle name="Normal 22 2 5 2 2" xfId="13399" xr:uid="{00000000-0005-0000-0000-00005F340000}"/>
    <cellStyle name="Normal 22 2 5 2 3" xfId="13400" xr:uid="{00000000-0005-0000-0000-000060340000}"/>
    <cellStyle name="Normal 22 2 5 2 4" xfId="13401" xr:uid="{00000000-0005-0000-0000-000061340000}"/>
    <cellStyle name="Normal 22 2 5 3" xfId="13402" xr:uid="{00000000-0005-0000-0000-000062340000}"/>
    <cellStyle name="Normal 22 2 5 4" xfId="13403" xr:uid="{00000000-0005-0000-0000-000063340000}"/>
    <cellStyle name="Normal 22 2 5 5" xfId="13404" xr:uid="{00000000-0005-0000-0000-000064340000}"/>
    <cellStyle name="Normal 22 2 6" xfId="13405" xr:uid="{00000000-0005-0000-0000-000065340000}"/>
    <cellStyle name="Normal 22 2 6 2" xfId="13406" xr:uid="{00000000-0005-0000-0000-000066340000}"/>
    <cellStyle name="Normal 22 2 6 3" xfId="13407" xr:uid="{00000000-0005-0000-0000-000067340000}"/>
    <cellStyle name="Normal 22 2 6 4" xfId="13408" xr:uid="{00000000-0005-0000-0000-000068340000}"/>
    <cellStyle name="Normal 22 2 7" xfId="13409" xr:uid="{00000000-0005-0000-0000-000069340000}"/>
    <cellStyle name="Normal 22 2 8" xfId="13410" xr:uid="{00000000-0005-0000-0000-00006A340000}"/>
    <cellStyle name="Normal 22 2 9" xfId="13411" xr:uid="{00000000-0005-0000-0000-00006B340000}"/>
    <cellStyle name="Normal 22 20" xfId="13412" xr:uid="{00000000-0005-0000-0000-00006C340000}"/>
    <cellStyle name="Normal 22 20 2" xfId="13413" xr:uid="{00000000-0005-0000-0000-00006D340000}"/>
    <cellStyle name="Normal 22 20 2 2" xfId="13414" xr:uid="{00000000-0005-0000-0000-00006E340000}"/>
    <cellStyle name="Normal 22 20 2 3" xfId="13415" xr:uid="{00000000-0005-0000-0000-00006F340000}"/>
    <cellStyle name="Normal 22 20 3" xfId="13416" xr:uid="{00000000-0005-0000-0000-000070340000}"/>
    <cellStyle name="Normal 22 20 3 2" xfId="13417" xr:uid="{00000000-0005-0000-0000-000071340000}"/>
    <cellStyle name="Normal 22 20 4" xfId="13418" xr:uid="{00000000-0005-0000-0000-000072340000}"/>
    <cellStyle name="Normal 22 21" xfId="13419" xr:uid="{00000000-0005-0000-0000-000073340000}"/>
    <cellStyle name="Normal 22 21 2" xfId="13420" xr:uid="{00000000-0005-0000-0000-000074340000}"/>
    <cellStyle name="Normal 22 21 2 2" xfId="13421" xr:uid="{00000000-0005-0000-0000-000075340000}"/>
    <cellStyle name="Normal 22 21 2 3" xfId="13422" xr:uid="{00000000-0005-0000-0000-000076340000}"/>
    <cellStyle name="Normal 22 21 3" xfId="13423" xr:uid="{00000000-0005-0000-0000-000077340000}"/>
    <cellStyle name="Normal 22 21 3 2" xfId="13424" xr:uid="{00000000-0005-0000-0000-000078340000}"/>
    <cellStyle name="Normal 22 21 4" xfId="13425" xr:uid="{00000000-0005-0000-0000-000079340000}"/>
    <cellStyle name="Normal 22 22" xfId="13426" xr:uid="{00000000-0005-0000-0000-00007A340000}"/>
    <cellStyle name="Normal 22 22 2" xfId="13427" xr:uid="{00000000-0005-0000-0000-00007B340000}"/>
    <cellStyle name="Normal 22 22 2 2" xfId="13428" xr:uid="{00000000-0005-0000-0000-00007C340000}"/>
    <cellStyle name="Normal 22 22 2 3" xfId="13429" xr:uid="{00000000-0005-0000-0000-00007D340000}"/>
    <cellStyle name="Normal 22 22 3" xfId="13430" xr:uid="{00000000-0005-0000-0000-00007E340000}"/>
    <cellStyle name="Normal 22 22 3 2" xfId="13431" xr:uid="{00000000-0005-0000-0000-00007F340000}"/>
    <cellStyle name="Normal 22 22 4" xfId="13432" xr:uid="{00000000-0005-0000-0000-000080340000}"/>
    <cellStyle name="Normal 22 23" xfId="13433" xr:uid="{00000000-0005-0000-0000-000081340000}"/>
    <cellStyle name="Normal 22 23 2" xfId="13434" xr:uid="{00000000-0005-0000-0000-000082340000}"/>
    <cellStyle name="Normal 22 23 2 2" xfId="13435" xr:uid="{00000000-0005-0000-0000-000083340000}"/>
    <cellStyle name="Normal 22 23 2 3" xfId="13436" xr:uid="{00000000-0005-0000-0000-000084340000}"/>
    <cellStyle name="Normal 22 23 3" xfId="13437" xr:uid="{00000000-0005-0000-0000-000085340000}"/>
    <cellStyle name="Normal 22 23 3 2" xfId="13438" xr:uid="{00000000-0005-0000-0000-000086340000}"/>
    <cellStyle name="Normal 22 23 4" xfId="13439" xr:uid="{00000000-0005-0000-0000-000087340000}"/>
    <cellStyle name="Normal 22 24" xfId="13440" xr:uid="{00000000-0005-0000-0000-000088340000}"/>
    <cellStyle name="Normal 22 24 2" xfId="13441" xr:uid="{00000000-0005-0000-0000-000089340000}"/>
    <cellStyle name="Normal 22 24 2 2" xfId="13442" xr:uid="{00000000-0005-0000-0000-00008A340000}"/>
    <cellStyle name="Normal 22 24 2 3" xfId="13443" xr:uid="{00000000-0005-0000-0000-00008B340000}"/>
    <cellStyle name="Normal 22 24 3" xfId="13444" xr:uid="{00000000-0005-0000-0000-00008C340000}"/>
    <cellStyle name="Normal 22 24 3 2" xfId="13445" xr:uid="{00000000-0005-0000-0000-00008D340000}"/>
    <cellStyle name="Normal 22 24 4" xfId="13446" xr:uid="{00000000-0005-0000-0000-00008E340000}"/>
    <cellStyle name="Normal 22 25" xfId="13447" xr:uid="{00000000-0005-0000-0000-00008F340000}"/>
    <cellStyle name="Normal 22 25 2" xfId="13448" xr:uid="{00000000-0005-0000-0000-000090340000}"/>
    <cellStyle name="Normal 22 25 2 2" xfId="13449" xr:uid="{00000000-0005-0000-0000-000091340000}"/>
    <cellStyle name="Normal 22 25 2 3" xfId="13450" xr:uid="{00000000-0005-0000-0000-000092340000}"/>
    <cellStyle name="Normal 22 25 3" xfId="13451" xr:uid="{00000000-0005-0000-0000-000093340000}"/>
    <cellStyle name="Normal 22 25 3 2" xfId="13452" xr:uid="{00000000-0005-0000-0000-000094340000}"/>
    <cellStyle name="Normal 22 25 4" xfId="13453" xr:uid="{00000000-0005-0000-0000-000095340000}"/>
    <cellStyle name="Normal 22 26" xfId="13454" xr:uid="{00000000-0005-0000-0000-000096340000}"/>
    <cellStyle name="Normal 22 26 2" xfId="13455" xr:uid="{00000000-0005-0000-0000-000097340000}"/>
    <cellStyle name="Normal 22 26 2 2" xfId="13456" xr:uid="{00000000-0005-0000-0000-000098340000}"/>
    <cellStyle name="Normal 22 26 2 3" xfId="13457" xr:uid="{00000000-0005-0000-0000-000099340000}"/>
    <cellStyle name="Normal 22 26 3" xfId="13458" xr:uid="{00000000-0005-0000-0000-00009A340000}"/>
    <cellStyle name="Normal 22 26 3 2" xfId="13459" xr:uid="{00000000-0005-0000-0000-00009B340000}"/>
    <cellStyle name="Normal 22 26 4" xfId="13460" xr:uid="{00000000-0005-0000-0000-00009C340000}"/>
    <cellStyle name="Normal 22 27" xfId="13461" xr:uid="{00000000-0005-0000-0000-00009D340000}"/>
    <cellStyle name="Normal 22 27 2" xfId="13462" xr:uid="{00000000-0005-0000-0000-00009E340000}"/>
    <cellStyle name="Normal 22 27 2 2" xfId="13463" xr:uid="{00000000-0005-0000-0000-00009F340000}"/>
    <cellStyle name="Normal 22 27 2 3" xfId="13464" xr:uid="{00000000-0005-0000-0000-0000A0340000}"/>
    <cellStyle name="Normal 22 27 3" xfId="13465" xr:uid="{00000000-0005-0000-0000-0000A1340000}"/>
    <cellStyle name="Normal 22 27 3 2" xfId="13466" xr:uid="{00000000-0005-0000-0000-0000A2340000}"/>
    <cellStyle name="Normal 22 27 4" xfId="13467" xr:uid="{00000000-0005-0000-0000-0000A3340000}"/>
    <cellStyle name="Normal 22 28" xfId="13468" xr:uid="{00000000-0005-0000-0000-0000A4340000}"/>
    <cellStyle name="Normal 22 28 2" xfId="13469" xr:uid="{00000000-0005-0000-0000-0000A5340000}"/>
    <cellStyle name="Normal 22 28 2 2" xfId="13470" xr:uid="{00000000-0005-0000-0000-0000A6340000}"/>
    <cellStyle name="Normal 22 28 2 3" xfId="13471" xr:uid="{00000000-0005-0000-0000-0000A7340000}"/>
    <cellStyle name="Normal 22 28 3" xfId="13472" xr:uid="{00000000-0005-0000-0000-0000A8340000}"/>
    <cellStyle name="Normal 22 28 3 2" xfId="13473" xr:uid="{00000000-0005-0000-0000-0000A9340000}"/>
    <cellStyle name="Normal 22 28 4" xfId="13474" xr:uid="{00000000-0005-0000-0000-0000AA340000}"/>
    <cellStyle name="Normal 22 29" xfId="13475" xr:uid="{00000000-0005-0000-0000-0000AB340000}"/>
    <cellStyle name="Normal 22 29 2" xfId="13476" xr:uid="{00000000-0005-0000-0000-0000AC340000}"/>
    <cellStyle name="Normal 22 29 2 2" xfId="13477" xr:uid="{00000000-0005-0000-0000-0000AD340000}"/>
    <cellStyle name="Normal 22 29 2 3" xfId="13478" xr:uid="{00000000-0005-0000-0000-0000AE340000}"/>
    <cellStyle name="Normal 22 29 3" xfId="13479" xr:uid="{00000000-0005-0000-0000-0000AF340000}"/>
    <cellStyle name="Normal 22 29 3 2" xfId="13480" xr:uid="{00000000-0005-0000-0000-0000B0340000}"/>
    <cellStyle name="Normal 22 29 4" xfId="13481" xr:uid="{00000000-0005-0000-0000-0000B1340000}"/>
    <cellStyle name="Normal 22 3" xfId="13482" xr:uid="{00000000-0005-0000-0000-0000B2340000}"/>
    <cellStyle name="Normal 22 3 2" xfId="13483" xr:uid="{00000000-0005-0000-0000-0000B3340000}"/>
    <cellStyle name="Normal 22 3 2 2" xfId="13484" xr:uid="{00000000-0005-0000-0000-0000B4340000}"/>
    <cellStyle name="Normal 22 3 2 2 2" xfId="13485" xr:uid="{00000000-0005-0000-0000-0000B5340000}"/>
    <cellStyle name="Normal 22 3 2 2 3" xfId="13486" xr:uid="{00000000-0005-0000-0000-0000B6340000}"/>
    <cellStyle name="Normal 22 3 2 2 4" xfId="13487" xr:uid="{00000000-0005-0000-0000-0000B7340000}"/>
    <cellStyle name="Normal 22 3 2 2 5" xfId="13488" xr:uid="{00000000-0005-0000-0000-0000B8340000}"/>
    <cellStyle name="Normal 22 3 2 3" xfId="13489" xr:uid="{00000000-0005-0000-0000-0000B9340000}"/>
    <cellStyle name="Normal 22 3 2 4" xfId="13490" xr:uid="{00000000-0005-0000-0000-0000BA340000}"/>
    <cellStyle name="Normal 22 3 2 5" xfId="13491" xr:uid="{00000000-0005-0000-0000-0000BB340000}"/>
    <cellStyle name="Normal 22 3 2 6" xfId="13492" xr:uid="{00000000-0005-0000-0000-0000BC340000}"/>
    <cellStyle name="Normal 22 3 2 7" xfId="13493" xr:uid="{00000000-0005-0000-0000-0000BD340000}"/>
    <cellStyle name="Normal 22 3 3" xfId="13494" xr:uid="{00000000-0005-0000-0000-0000BE340000}"/>
    <cellStyle name="Normal 22 3 3 2" xfId="13495" xr:uid="{00000000-0005-0000-0000-0000BF340000}"/>
    <cellStyle name="Normal 22 3 3 3" xfId="13496" xr:uid="{00000000-0005-0000-0000-0000C0340000}"/>
    <cellStyle name="Normal 22 3 3 4" xfId="13497" xr:uid="{00000000-0005-0000-0000-0000C1340000}"/>
    <cellStyle name="Normal 22 3 3 5" xfId="13498" xr:uid="{00000000-0005-0000-0000-0000C2340000}"/>
    <cellStyle name="Normal 22 3 3 6" xfId="13499" xr:uid="{00000000-0005-0000-0000-0000C3340000}"/>
    <cellStyle name="Normal 22 3 4" xfId="13500" xr:uid="{00000000-0005-0000-0000-0000C4340000}"/>
    <cellStyle name="Normal 22 3 5" xfId="13501" xr:uid="{00000000-0005-0000-0000-0000C5340000}"/>
    <cellStyle name="Normal 22 3 6" xfId="13502" xr:uid="{00000000-0005-0000-0000-0000C6340000}"/>
    <cellStyle name="Normal 22 3 7" xfId="13503" xr:uid="{00000000-0005-0000-0000-0000C7340000}"/>
    <cellStyle name="Normal 22 3 8" xfId="13504" xr:uid="{00000000-0005-0000-0000-0000C8340000}"/>
    <cellStyle name="Normal 22 30" xfId="13505" xr:uid="{00000000-0005-0000-0000-0000C9340000}"/>
    <cellStyle name="Normal 22 30 2" xfId="13506" xr:uid="{00000000-0005-0000-0000-0000CA340000}"/>
    <cellStyle name="Normal 22 30 2 2" xfId="13507" xr:uid="{00000000-0005-0000-0000-0000CB340000}"/>
    <cellStyle name="Normal 22 30 2 3" xfId="13508" xr:uid="{00000000-0005-0000-0000-0000CC340000}"/>
    <cellStyle name="Normal 22 30 3" xfId="13509" xr:uid="{00000000-0005-0000-0000-0000CD340000}"/>
    <cellStyle name="Normal 22 30 3 2" xfId="13510" xr:uid="{00000000-0005-0000-0000-0000CE340000}"/>
    <cellStyle name="Normal 22 30 4" xfId="13511" xr:uid="{00000000-0005-0000-0000-0000CF340000}"/>
    <cellStyle name="Normal 22 31" xfId="13512" xr:uid="{00000000-0005-0000-0000-0000D0340000}"/>
    <cellStyle name="Normal 22 31 2" xfId="13513" xr:uid="{00000000-0005-0000-0000-0000D1340000}"/>
    <cellStyle name="Normal 22 31 2 2" xfId="13514" xr:uid="{00000000-0005-0000-0000-0000D2340000}"/>
    <cellStyle name="Normal 22 31 2 3" xfId="13515" xr:uid="{00000000-0005-0000-0000-0000D3340000}"/>
    <cellStyle name="Normal 22 31 3" xfId="13516" xr:uid="{00000000-0005-0000-0000-0000D4340000}"/>
    <cellStyle name="Normal 22 31 3 2" xfId="13517" xr:uid="{00000000-0005-0000-0000-0000D5340000}"/>
    <cellStyle name="Normal 22 31 4" xfId="13518" xr:uid="{00000000-0005-0000-0000-0000D6340000}"/>
    <cellStyle name="Normal 22 32" xfId="13519" xr:uid="{00000000-0005-0000-0000-0000D7340000}"/>
    <cellStyle name="Normal 22 32 2" xfId="13520" xr:uid="{00000000-0005-0000-0000-0000D8340000}"/>
    <cellStyle name="Normal 22 32 2 2" xfId="13521" xr:uid="{00000000-0005-0000-0000-0000D9340000}"/>
    <cellStyle name="Normal 22 32 2 3" xfId="13522" xr:uid="{00000000-0005-0000-0000-0000DA340000}"/>
    <cellStyle name="Normal 22 32 3" xfId="13523" xr:uid="{00000000-0005-0000-0000-0000DB340000}"/>
    <cellStyle name="Normal 22 32 3 2" xfId="13524" xr:uid="{00000000-0005-0000-0000-0000DC340000}"/>
    <cellStyle name="Normal 22 32 4" xfId="13525" xr:uid="{00000000-0005-0000-0000-0000DD340000}"/>
    <cellStyle name="Normal 22 33" xfId="13526" xr:uid="{00000000-0005-0000-0000-0000DE340000}"/>
    <cellStyle name="Normal 22 33 2" xfId="13527" xr:uid="{00000000-0005-0000-0000-0000DF340000}"/>
    <cellStyle name="Normal 22 33 2 2" xfId="13528" xr:uid="{00000000-0005-0000-0000-0000E0340000}"/>
    <cellStyle name="Normal 22 33 2 3" xfId="13529" xr:uid="{00000000-0005-0000-0000-0000E1340000}"/>
    <cellStyle name="Normal 22 33 3" xfId="13530" xr:uid="{00000000-0005-0000-0000-0000E2340000}"/>
    <cellStyle name="Normal 22 33 3 2" xfId="13531" xr:uid="{00000000-0005-0000-0000-0000E3340000}"/>
    <cellStyle name="Normal 22 33 4" xfId="13532" xr:uid="{00000000-0005-0000-0000-0000E4340000}"/>
    <cellStyle name="Normal 22 34" xfId="13533" xr:uid="{00000000-0005-0000-0000-0000E5340000}"/>
    <cellStyle name="Normal 22 34 2" xfId="13534" xr:uid="{00000000-0005-0000-0000-0000E6340000}"/>
    <cellStyle name="Normal 22 34 2 2" xfId="13535" xr:uid="{00000000-0005-0000-0000-0000E7340000}"/>
    <cellStyle name="Normal 22 34 2 3" xfId="13536" xr:uid="{00000000-0005-0000-0000-0000E8340000}"/>
    <cellStyle name="Normal 22 34 3" xfId="13537" xr:uid="{00000000-0005-0000-0000-0000E9340000}"/>
    <cellStyle name="Normal 22 34 3 2" xfId="13538" xr:uid="{00000000-0005-0000-0000-0000EA340000}"/>
    <cellStyle name="Normal 22 34 4" xfId="13539" xr:uid="{00000000-0005-0000-0000-0000EB340000}"/>
    <cellStyle name="Normal 22 35" xfId="13540" xr:uid="{00000000-0005-0000-0000-0000EC340000}"/>
    <cellStyle name="Normal 22 35 2" xfId="13541" xr:uid="{00000000-0005-0000-0000-0000ED340000}"/>
    <cellStyle name="Normal 22 35 2 2" xfId="13542" xr:uid="{00000000-0005-0000-0000-0000EE340000}"/>
    <cellStyle name="Normal 22 35 2 3" xfId="13543" xr:uid="{00000000-0005-0000-0000-0000EF340000}"/>
    <cellStyle name="Normal 22 35 3" xfId="13544" xr:uid="{00000000-0005-0000-0000-0000F0340000}"/>
    <cellStyle name="Normal 22 35 3 2" xfId="13545" xr:uid="{00000000-0005-0000-0000-0000F1340000}"/>
    <cellStyle name="Normal 22 35 4" xfId="13546" xr:uid="{00000000-0005-0000-0000-0000F2340000}"/>
    <cellStyle name="Normal 22 36" xfId="13547" xr:uid="{00000000-0005-0000-0000-0000F3340000}"/>
    <cellStyle name="Normal 22 36 2" xfId="13548" xr:uid="{00000000-0005-0000-0000-0000F4340000}"/>
    <cellStyle name="Normal 22 36 2 2" xfId="13549" xr:uid="{00000000-0005-0000-0000-0000F5340000}"/>
    <cellStyle name="Normal 22 36 2 3" xfId="13550" xr:uid="{00000000-0005-0000-0000-0000F6340000}"/>
    <cellStyle name="Normal 22 36 3" xfId="13551" xr:uid="{00000000-0005-0000-0000-0000F7340000}"/>
    <cellStyle name="Normal 22 36 3 2" xfId="13552" xr:uid="{00000000-0005-0000-0000-0000F8340000}"/>
    <cellStyle name="Normal 22 36 4" xfId="13553" xr:uid="{00000000-0005-0000-0000-0000F9340000}"/>
    <cellStyle name="Normal 22 37" xfId="13554" xr:uid="{00000000-0005-0000-0000-0000FA340000}"/>
    <cellStyle name="Normal 22 37 2" xfId="13555" xr:uid="{00000000-0005-0000-0000-0000FB340000}"/>
    <cellStyle name="Normal 22 37 2 2" xfId="13556" xr:uid="{00000000-0005-0000-0000-0000FC340000}"/>
    <cellStyle name="Normal 22 37 2 3" xfId="13557" xr:uid="{00000000-0005-0000-0000-0000FD340000}"/>
    <cellStyle name="Normal 22 37 3" xfId="13558" xr:uid="{00000000-0005-0000-0000-0000FE340000}"/>
    <cellStyle name="Normal 22 37 3 2" xfId="13559" xr:uid="{00000000-0005-0000-0000-0000FF340000}"/>
    <cellStyle name="Normal 22 37 4" xfId="13560" xr:uid="{00000000-0005-0000-0000-000000350000}"/>
    <cellStyle name="Normal 22 38" xfId="13561" xr:uid="{00000000-0005-0000-0000-000001350000}"/>
    <cellStyle name="Normal 22 38 2" xfId="13562" xr:uid="{00000000-0005-0000-0000-000002350000}"/>
    <cellStyle name="Normal 22 38 2 2" xfId="13563" xr:uid="{00000000-0005-0000-0000-000003350000}"/>
    <cellStyle name="Normal 22 38 2 3" xfId="13564" xr:uid="{00000000-0005-0000-0000-000004350000}"/>
    <cellStyle name="Normal 22 38 3" xfId="13565" xr:uid="{00000000-0005-0000-0000-000005350000}"/>
    <cellStyle name="Normal 22 38 3 2" xfId="13566" xr:uid="{00000000-0005-0000-0000-000006350000}"/>
    <cellStyle name="Normal 22 38 4" xfId="13567" xr:uid="{00000000-0005-0000-0000-000007350000}"/>
    <cellStyle name="Normal 22 39" xfId="13568" xr:uid="{00000000-0005-0000-0000-000008350000}"/>
    <cellStyle name="Normal 22 39 2" xfId="13569" xr:uid="{00000000-0005-0000-0000-000009350000}"/>
    <cellStyle name="Normal 22 39 2 2" xfId="13570" xr:uid="{00000000-0005-0000-0000-00000A350000}"/>
    <cellStyle name="Normal 22 39 2 3" xfId="13571" xr:uid="{00000000-0005-0000-0000-00000B350000}"/>
    <cellStyle name="Normal 22 39 3" xfId="13572" xr:uid="{00000000-0005-0000-0000-00000C350000}"/>
    <cellStyle name="Normal 22 39 3 2" xfId="13573" xr:uid="{00000000-0005-0000-0000-00000D350000}"/>
    <cellStyle name="Normal 22 39 4" xfId="13574" xr:uid="{00000000-0005-0000-0000-00000E350000}"/>
    <cellStyle name="Normal 22 4" xfId="13575" xr:uid="{00000000-0005-0000-0000-00000F350000}"/>
    <cellStyle name="Normal 22 4 2" xfId="13576" xr:uid="{00000000-0005-0000-0000-000010350000}"/>
    <cellStyle name="Normal 22 4 2 2" xfId="13577" xr:uid="{00000000-0005-0000-0000-000011350000}"/>
    <cellStyle name="Normal 22 4 2 2 2" xfId="13578" xr:uid="{00000000-0005-0000-0000-000012350000}"/>
    <cellStyle name="Normal 22 4 2 3" xfId="13579" xr:uid="{00000000-0005-0000-0000-000013350000}"/>
    <cellStyle name="Normal 22 4 2 4" xfId="13580" xr:uid="{00000000-0005-0000-0000-000014350000}"/>
    <cellStyle name="Normal 22 4 2 5" xfId="13581" xr:uid="{00000000-0005-0000-0000-000015350000}"/>
    <cellStyle name="Normal 22 4 2 6" xfId="13582" xr:uid="{00000000-0005-0000-0000-000016350000}"/>
    <cellStyle name="Normal 22 4 3" xfId="13583" xr:uid="{00000000-0005-0000-0000-000017350000}"/>
    <cellStyle name="Normal 22 4 3 2" xfId="13584" xr:uid="{00000000-0005-0000-0000-000018350000}"/>
    <cellStyle name="Normal 22 4 3 3" xfId="13585" xr:uid="{00000000-0005-0000-0000-000019350000}"/>
    <cellStyle name="Normal 22 4 4" xfId="13586" xr:uid="{00000000-0005-0000-0000-00001A350000}"/>
    <cellStyle name="Normal 22 4 5" xfId="13587" xr:uid="{00000000-0005-0000-0000-00001B350000}"/>
    <cellStyle name="Normal 22 4 6" xfId="13588" xr:uid="{00000000-0005-0000-0000-00001C350000}"/>
    <cellStyle name="Normal 22 4 7" xfId="13589" xr:uid="{00000000-0005-0000-0000-00001D350000}"/>
    <cellStyle name="Normal 22 40" xfId="13590" xr:uid="{00000000-0005-0000-0000-00001E350000}"/>
    <cellStyle name="Normal 22 40 2" xfId="13591" xr:uid="{00000000-0005-0000-0000-00001F350000}"/>
    <cellStyle name="Normal 22 40 2 2" xfId="13592" xr:uid="{00000000-0005-0000-0000-000020350000}"/>
    <cellStyle name="Normal 22 40 2 3" xfId="13593" xr:uid="{00000000-0005-0000-0000-000021350000}"/>
    <cellStyle name="Normal 22 40 3" xfId="13594" xr:uid="{00000000-0005-0000-0000-000022350000}"/>
    <cellStyle name="Normal 22 40 3 2" xfId="13595" xr:uid="{00000000-0005-0000-0000-000023350000}"/>
    <cellStyle name="Normal 22 40 4" xfId="13596" xr:uid="{00000000-0005-0000-0000-000024350000}"/>
    <cellStyle name="Normal 22 41" xfId="13597" xr:uid="{00000000-0005-0000-0000-000025350000}"/>
    <cellStyle name="Normal 22 41 2" xfId="13598" xr:uid="{00000000-0005-0000-0000-000026350000}"/>
    <cellStyle name="Normal 22 41 3" xfId="13599" xr:uid="{00000000-0005-0000-0000-000027350000}"/>
    <cellStyle name="Normal 22 42" xfId="13600" xr:uid="{00000000-0005-0000-0000-000028350000}"/>
    <cellStyle name="Normal 22 42 2" xfId="13601" xr:uid="{00000000-0005-0000-0000-000029350000}"/>
    <cellStyle name="Normal 22 43" xfId="13602" xr:uid="{00000000-0005-0000-0000-00002A350000}"/>
    <cellStyle name="Normal 22 44" xfId="13603" xr:uid="{00000000-0005-0000-0000-00002B350000}"/>
    <cellStyle name="Normal 22 5" xfId="13604" xr:uid="{00000000-0005-0000-0000-00002C350000}"/>
    <cellStyle name="Normal 22 5 2" xfId="13605" xr:uid="{00000000-0005-0000-0000-00002D350000}"/>
    <cellStyle name="Normal 22 5 2 2" xfId="13606" xr:uid="{00000000-0005-0000-0000-00002E350000}"/>
    <cellStyle name="Normal 22 5 2 2 2" xfId="13607" xr:uid="{00000000-0005-0000-0000-00002F350000}"/>
    <cellStyle name="Normal 22 5 2 3" xfId="13608" xr:uid="{00000000-0005-0000-0000-000030350000}"/>
    <cellStyle name="Normal 22 5 2 4" xfId="13609" xr:uid="{00000000-0005-0000-0000-000031350000}"/>
    <cellStyle name="Normal 22 5 2 5" xfId="13610" xr:uid="{00000000-0005-0000-0000-000032350000}"/>
    <cellStyle name="Normal 22 5 2 6" xfId="13611" xr:uid="{00000000-0005-0000-0000-000033350000}"/>
    <cellStyle name="Normal 22 5 3" xfId="13612" xr:uid="{00000000-0005-0000-0000-000034350000}"/>
    <cellStyle name="Normal 22 5 3 2" xfId="13613" xr:uid="{00000000-0005-0000-0000-000035350000}"/>
    <cellStyle name="Normal 22 5 3 3" xfId="13614" xr:uid="{00000000-0005-0000-0000-000036350000}"/>
    <cellStyle name="Normal 22 5 4" xfId="13615" xr:uid="{00000000-0005-0000-0000-000037350000}"/>
    <cellStyle name="Normal 22 5 5" xfId="13616" xr:uid="{00000000-0005-0000-0000-000038350000}"/>
    <cellStyle name="Normal 22 5 6" xfId="13617" xr:uid="{00000000-0005-0000-0000-000039350000}"/>
    <cellStyle name="Normal 22 5 7" xfId="13618" xr:uid="{00000000-0005-0000-0000-00003A350000}"/>
    <cellStyle name="Normal 22 6" xfId="13619" xr:uid="{00000000-0005-0000-0000-00003B350000}"/>
    <cellStyle name="Normal 22 6 2" xfId="13620" xr:uid="{00000000-0005-0000-0000-00003C350000}"/>
    <cellStyle name="Normal 22 6 2 2" xfId="13621" xr:uid="{00000000-0005-0000-0000-00003D350000}"/>
    <cellStyle name="Normal 22 6 2 2 2" xfId="13622" xr:uid="{00000000-0005-0000-0000-00003E350000}"/>
    <cellStyle name="Normal 22 6 2 3" xfId="13623" xr:uid="{00000000-0005-0000-0000-00003F350000}"/>
    <cellStyle name="Normal 22 6 2 4" xfId="13624" xr:uid="{00000000-0005-0000-0000-000040350000}"/>
    <cellStyle name="Normal 22 6 2 5" xfId="13625" xr:uid="{00000000-0005-0000-0000-000041350000}"/>
    <cellStyle name="Normal 22 6 2 6" xfId="13626" xr:uid="{00000000-0005-0000-0000-000042350000}"/>
    <cellStyle name="Normal 22 6 3" xfId="13627" xr:uid="{00000000-0005-0000-0000-000043350000}"/>
    <cellStyle name="Normal 22 6 3 2" xfId="13628" xr:uid="{00000000-0005-0000-0000-000044350000}"/>
    <cellStyle name="Normal 22 6 3 3" xfId="13629" xr:uid="{00000000-0005-0000-0000-000045350000}"/>
    <cellStyle name="Normal 22 6 4" xfId="13630" xr:uid="{00000000-0005-0000-0000-000046350000}"/>
    <cellStyle name="Normal 22 6 5" xfId="13631" xr:uid="{00000000-0005-0000-0000-000047350000}"/>
    <cellStyle name="Normal 22 6 6" xfId="13632" xr:uid="{00000000-0005-0000-0000-000048350000}"/>
    <cellStyle name="Normal 22 6 7" xfId="13633" xr:uid="{00000000-0005-0000-0000-000049350000}"/>
    <cellStyle name="Normal 22 7" xfId="13634" xr:uid="{00000000-0005-0000-0000-00004A350000}"/>
    <cellStyle name="Normal 22 7 2" xfId="13635" xr:uid="{00000000-0005-0000-0000-00004B350000}"/>
    <cellStyle name="Normal 22 7 2 2" xfId="13636" xr:uid="{00000000-0005-0000-0000-00004C350000}"/>
    <cellStyle name="Normal 22 7 2 2 2" xfId="13637" xr:uid="{00000000-0005-0000-0000-00004D350000}"/>
    <cellStyle name="Normal 22 7 2 3" xfId="13638" xr:uid="{00000000-0005-0000-0000-00004E350000}"/>
    <cellStyle name="Normal 22 7 3" xfId="13639" xr:uid="{00000000-0005-0000-0000-00004F350000}"/>
    <cellStyle name="Normal 22 7 3 2" xfId="13640" xr:uid="{00000000-0005-0000-0000-000050350000}"/>
    <cellStyle name="Normal 22 7 3 3" xfId="13641" xr:uid="{00000000-0005-0000-0000-000051350000}"/>
    <cellStyle name="Normal 22 7 4" xfId="13642" xr:uid="{00000000-0005-0000-0000-000052350000}"/>
    <cellStyle name="Normal 22 7 5" xfId="13643" xr:uid="{00000000-0005-0000-0000-000053350000}"/>
    <cellStyle name="Normal 22 7 6" xfId="13644" xr:uid="{00000000-0005-0000-0000-000054350000}"/>
    <cellStyle name="Normal 22 8" xfId="13645" xr:uid="{00000000-0005-0000-0000-000055350000}"/>
    <cellStyle name="Normal 22 8 2" xfId="13646" xr:uid="{00000000-0005-0000-0000-000056350000}"/>
    <cellStyle name="Normal 22 8 2 2" xfId="13647" xr:uid="{00000000-0005-0000-0000-000057350000}"/>
    <cellStyle name="Normal 22 8 2 3" xfId="13648" xr:uid="{00000000-0005-0000-0000-000058350000}"/>
    <cellStyle name="Normal 22 8 3" xfId="13649" xr:uid="{00000000-0005-0000-0000-000059350000}"/>
    <cellStyle name="Normal 22 8 3 2" xfId="13650" xr:uid="{00000000-0005-0000-0000-00005A350000}"/>
    <cellStyle name="Normal 22 8 4" xfId="13651" xr:uid="{00000000-0005-0000-0000-00005B350000}"/>
    <cellStyle name="Normal 22 8 5" xfId="13652" xr:uid="{00000000-0005-0000-0000-00005C350000}"/>
    <cellStyle name="Normal 22 9" xfId="13653" xr:uid="{00000000-0005-0000-0000-00005D350000}"/>
    <cellStyle name="Normal 22 9 2" xfId="13654" xr:uid="{00000000-0005-0000-0000-00005E350000}"/>
    <cellStyle name="Normal 22 9 2 2" xfId="13655" xr:uid="{00000000-0005-0000-0000-00005F350000}"/>
    <cellStyle name="Normal 22 9 2 3" xfId="13656" xr:uid="{00000000-0005-0000-0000-000060350000}"/>
    <cellStyle name="Normal 22 9 3" xfId="13657" xr:uid="{00000000-0005-0000-0000-000061350000}"/>
    <cellStyle name="Normal 22 9 3 2" xfId="13658" xr:uid="{00000000-0005-0000-0000-000062350000}"/>
    <cellStyle name="Normal 22 9 4" xfId="13659" xr:uid="{00000000-0005-0000-0000-000063350000}"/>
    <cellStyle name="Normal 22 9 5" xfId="13660" xr:uid="{00000000-0005-0000-0000-000064350000}"/>
    <cellStyle name="Normal 23" xfId="13661" xr:uid="{00000000-0005-0000-0000-000065350000}"/>
    <cellStyle name="Normal 23 10" xfId="13662" xr:uid="{00000000-0005-0000-0000-000066350000}"/>
    <cellStyle name="Normal 23 10 2" xfId="13663" xr:uid="{00000000-0005-0000-0000-000067350000}"/>
    <cellStyle name="Normal 23 10 2 2" xfId="13664" xr:uid="{00000000-0005-0000-0000-000068350000}"/>
    <cellStyle name="Normal 23 10 2 3" xfId="13665" xr:uid="{00000000-0005-0000-0000-000069350000}"/>
    <cellStyle name="Normal 23 10 3" xfId="13666" xr:uid="{00000000-0005-0000-0000-00006A350000}"/>
    <cellStyle name="Normal 23 10 3 2" xfId="13667" xr:uid="{00000000-0005-0000-0000-00006B350000}"/>
    <cellStyle name="Normal 23 10 4" xfId="13668" xr:uid="{00000000-0005-0000-0000-00006C350000}"/>
    <cellStyle name="Normal 23 11" xfId="13669" xr:uid="{00000000-0005-0000-0000-00006D350000}"/>
    <cellStyle name="Normal 23 11 2" xfId="13670" xr:uid="{00000000-0005-0000-0000-00006E350000}"/>
    <cellStyle name="Normal 23 11 2 2" xfId="13671" xr:uid="{00000000-0005-0000-0000-00006F350000}"/>
    <cellStyle name="Normal 23 11 2 3" xfId="13672" xr:uid="{00000000-0005-0000-0000-000070350000}"/>
    <cellStyle name="Normal 23 11 3" xfId="13673" xr:uid="{00000000-0005-0000-0000-000071350000}"/>
    <cellStyle name="Normal 23 11 3 2" xfId="13674" xr:uid="{00000000-0005-0000-0000-000072350000}"/>
    <cellStyle name="Normal 23 11 4" xfId="13675" xr:uid="{00000000-0005-0000-0000-000073350000}"/>
    <cellStyle name="Normal 23 12" xfId="13676" xr:uid="{00000000-0005-0000-0000-000074350000}"/>
    <cellStyle name="Normal 23 12 2" xfId="13677" xr:uid="{00000000-0005-0000-0000-000075350000}"/>
    <cellStyle name="Normal 23 12 2 2" xfId="13678" xr:uid="{00000000-0005-0000-0000-000076350000}"/>
    <cellStyle name="Normal 23 12 2 3" xfId="13679" xr:uid="{00000000-0005-0000-0000-000077350000}"/>
    <cellStyle name="Normal 23 12 3" xfId="13680" xr:uid="{00000000-0005-0000-0000-000078350000}"/>
    <cellStyle name="Normal 23 12 3 2" xfId="13681" xr:uid="{00000000-0005-0000-0000-000079350000}"/>
    <cellStyle name="Normal 23 12 4" xfId="13682" xr:uid="{00000000-0005-0000-0000-00007A350000}"/>
    <cellStyle name="Normal 23 13" xfId="13683" xr:uid="{00000000-0005-0000-0000-00007B350000}"/>
    <cellStyle name="Normal 23 13 2" xfId="13684" xr:uid="{00000000-0005-0000-0000-00007C350000}"/>
    <cellStyle name="Normal 23 13 2 2" xfId="13685" xr:uid="{00000000-0005-0000-0000-00007D350000}"/>
    <cellStyle name="Normal 23 13 2 3" xfId="13686" xr:uid="{00000000-0005-0000-0000-00007E350000}"/>
    <cellStyle name="Normal 23 13 3" xfId="13687" xr:uid="{00000000-0005-0000-0000-00007F350000}"/>
    <cellStyle name="Normal 23 13 3 2" xfId="13688" xr:uid="{00000000-0005-0000-0000-000080350000}"/>
    <cellStyle name="Normal 23 13 4" xfId="13689" xr:uid="{00000000-0005-0000-0000-000081350000}"/>
    <cellStyle name="Normal 23 14" xfId="13690" xr:uid="{00000000-0005-0000-0000-000082350000}"/>
    <cellStyle name="Normal 23 14 2" xfId="13691" xr:uid="{00000000-0005-0000-0000-000083350000}"/>
    <cellStyle name="Normal 23 14 2 2" xfId="13692" xr:uid="{00000000-0005-0000-0000-000084350000}"/>
    <cellStyle name="Normal 23 14 2 3" xfId="13693" xr:uid="{00000000-0005-0000-0000-000085350000}"/>
    <cellStyle name="Normal 23 14 3" xfId="13694" xr:uid="{00000000-0005-0000-0000-000086350000}"/>
    <cellStyle name="Normal 23 14 3 2" xfId="13695" xr:uid="{00000000-0005-0000-0000-000087350000}"/>
    <cellStyle name="Normal 23 14 4" xfId="13696" xr:uid="{00000000-0005-0000-0000-000088350000}"/>
    <cellStyle name="Normal 23 15" xfId="13697" xr:uid="{00000000-0005-0000-0000-000089350000}"/>
    <cellStyle name="Normal 23 15 2" xfId="13698" xr:uid="{00000000-0005-0000-0000-00008A350000}"/>
    <cellStyle name="Normal 23 15 2 2" xfId="13699" xr:uid="{00000000-0005-0000-0000-00008B350000}"/>
    <cellStyle name="Normal 23 15 2 3" xfId="13700" xr:uid="{00000000-0005-0000-0000-00008C350000}"/>
    <cellStyle name="Normal 23 15 3" xfId="13701" xr:uid="{00000000-0005-0000-0000-00008D350000}"/>
    <cellStyle name="Normal 23 15 3 2" xfId="13702" xr:uid="{00000000-0005-0000-0000-00008E350000}"/>
    <cellStyle name="Normal 23 15 4" xfId="13703" xr:uid="{00000000-0005-0000-0000-00008F350000}"/>
    <cellStyle name="Normal 23 16" xfId="13704" xr:uid="{00000000-0005-0000-0000-000090350000}"/>
    <cellStyle name="Normal 23 16 2" xfId="13705" xr:uid="{00000000-0005-0000-0000-000091350000}"/>
    <cellStyle name="Normal 23 16 2 2" xfId="13706" xr:uid="{00000000-0005-0000-0000-000092350000}"/>
    <cellStyle name="Normal 23 16 2 3" xfId="13707" xr:uid="{00000000-0005-0000-0000-000093350000}"/>
    <cellStyle name="Normal 23 16 3" xfId="13708" xr:uid="{00000000-0005-0000-0000-000094350000}"/>
    <cellStyle name="Normal 23 16 3 2" xfId="13709" xr:uid="{00000000-0005-0000-0000-000095350000}"/>
    <cellStyle name="Normal 23 16 4" xfId="13710" xr:uid="{00000000-0005-0000-0000-000096350000}"/>
    <cellStyle name="Normal 23 17" xfId="13711" xr:uid="{00000000-0005-0000-0000-000097350000}"/>
    <cellStyle name="Normal 23 17 2" xfId="13712" xr:uid="{00000000-0005-0000-0000-000098350000}"/>
    <cellStyle name="Normal 23 17 2 2" xfId="13713" xr:uid="{00000000-0005-0000-0000-000099350000}"/>
    <cellStyle name="Normal 23 17 2 3" xfId="13714" xr:uid="{00000000-0005-0000-0000-00009A350000}"/>
    <cellStyle name="Normal 23 17 3" xfId="13715" xr:uid="{00000000-0005-0000-0000-00009B350000}"/>
    <cellStyle name="Normal 23 17 3 2" xfId="13716" xr:uid="{00000000-0005-0000-0000-00009C350000}"/>
    <cellStyle name="Normal 23 17 4" xfId="13717" xr:uid="{00000000-0005-0000-0000-00009D350000}"/>
    <cellStyle name="Normal 23 18" xfId="13718" xr:uid="{00000000-0005-0000-0000-00009E350000}"/>
    <cellStyle name="Normal 23 18 2" xfId="13719" xr:uid="{00000000-0005-0000-0000-00009F350000}"/>
    <cellStyle name="Normal 23 18 2 2" xfId="13720" xr:uid="{00000000-0005-0000-0000-0000A0350000}"/>
    <cellStyle name="Normal 23 18 2 3" xfId="13721" xr:uid="{00000000-0005-0000-0000-0000A1350000}"/>
    <cellStyle name="Normal 23 18 3" xfId="13722" xr:uid="{00000000-0005-0000-0000-0000A2350000}"/>
    <cellStyle name="Normal 23 18 3 2" xfId="13723" xr:uid="{00000000-0005-0000-0000-0000A3350000}"/>
    <cellStyle name="Normal 23 18 4" xfId="13724" xr:uid="{00000000-0005-0000-0000-0000A4350000}"/>
    <cellStyle name="Normal 23 19" xfId="13725" xr:uid="{00000000-0005-0000-0000-0000A5350000}"/>
    <cellStyle name="Normal 23 19 2" xfId="13726" xr:uid="{00000000-0005-0000-0000-0000A6350000}"/>
    <cellStyle name="Normal 23 19 2 2" xfId="13727" xr:uid="{00000000-0005-0000-0000-0000A7350000}"/>
    <cellStyle name="Normal 23 19 2 3" xfId="13728" xr:uid="{00000000-0005-0000-0000-0000A8350000}"/>
    <cellStyle name="Normal 23 19 3" xfId="13729" xr:uid="{00000000-0005-0000-0000-0000A9350000}"/>
    <cellStyle name="Normal 23 19 3 2" xfId="13730" xr:uid="{00000000-0005-0000-0000-0000AA350000}"/>
    <cellStyle name="Normal 23 19 4" xfId="13731" xr:uid="{00000000-0005-0000-0000-0000AB350000}"/>
    <cellStyle name="Normal 23 2" xfId="13732" xr:uid="{00000000-0005-0000-0000-0000AC350000}"/>
    <cellStyle name="Normal 23 2 2" xfId="13733" xr:uid="{00000000-0005-0000-0000-0000AD350000}"/>
    <cellStyle name="Normal 23 2 2 2" xfId="13734" xr:uid="{00000000-0005-0000-0000-0000AE350000}"/>
    <cellStyle name="Normal 23 2 2 3" xfId="13735" xr:uid="{00000000-0005-0000-0000-0000AF350000}"/>
    <cellStyle name="Normal 23 2 3" xfId="13736" xr:uid="{00000000-0005-0000-0000-0000B0350000}"/>
    <cellStyle name="Normal 23 2 3 2" xfId="13737" xr:uid="{00000000-0005-0000-0000-0000B1350000}"/>
    <cellStyle name="Normal 23 2 4" xfId="13738" xr:uid="{00000000-0005-0000-0000-0000B2350000}"/>
    <cellStyle name="Normal 23 2 5" xfId="13739" xr:uid="{00000000-0005-0000-0000-0000B3350000}"/>
    <cellStyle name="Normal 23 20" xfId="13740" xr:uid="{00000000-0005-0000-0000-0000B4350000}"/>
    <cellStyle name="Normal 23 20 2" xfId="13741" xr:uid="{00000000-0005-0000-0000-0000B5350000}"/>
    <cellStyle name="Normal 23 20 2 2" xfId="13742" xr:uid="{00000000-0005-0000-0000-0000B6350000}"/>
    <cellStyle name="Normal 23 20 2 3" xfId="13743" xr:uid="{00000000-0005-0000-0000-0000B7350000}"/>
    <cellStyle name="Normal 23 20 3" xfId="13744" xr:uid="{00000000-0005-0000-0000-0000B8350000}"/>
    <cellStyle name="Normal 23 20 3 2" xfId="13745" xr:uid="{00000000-0005-0000-0000-0000B9350000}"/>
    <cellStyle name="Normal 23 20 4" xfId="13746" xr:uid="{00000000-0005-0000-0000-0000BA350000}"/>
    <cellStyle name="Normal 23 21" xfId="13747" xr:uid="{00000000-0005-0000-0000-0000BB350000}"/>
    <cellStyle name="Normal 23 21 2" xfId="13748" xr:uid="{00000000-0005-0000-0000-0000BC350000}"/>
    <cellStyle name="Normal 23 21 2 2" xfId="13749" xr:uid="{00000000-0005-0000-0000-0000BD350000}"/>
    <cellStyle name="Normal 23 21 2 3" xfId="13750" xr:uid="{00000000-0005-0000-0000-0000BE350000}"/>
    <cellStyle name="Normal 23 21 3" xfId="13751" xr:uid="{00000000-0005-0000-0000-0000BF350000}"/>
    <cellStyle name="Normal 23 21 3 2" xfId="13752" xr:uid="{00000000-0005-0000-0000-0000C0350000}"/>
    <cellStyle name="Normal 23 21 4" xfId="13753" xr:uid="{00000000-0005-0000-0000-0000C1350000}"/>
    <cellStyle name="Normal 23 22" xfId="13754" xr:uid="{00000000-0005-0000-0000-0000C2350000}"/>
    <cellStyle name="Normal 23 22 2" xfId="13755" xr:uid="{00000000-0005-0000-0000-0000C3350000}"/>
    <cellStyle name="Normal 23 22 2 2" xfId="13756" xr:uid="{00000000-0005-0000-0000-0000C4350000}"/>
    <cellStyle name="Normal 23 22 2 3" xfId="13757" xr:uid="{00000000-0005-0000-0000-0000C5350000}"/>
    <cellStyle name="Normal 23 22 3" xfId="13758" xr:uid="{00000000-0005-0000-0000-0000C6350000}"/>
    <cellStyle name="Normal 23 22 3 2" xfId="13759" xr:uid="{00000000-0005-0000-0000-0000C7350000}"/>
    <cellStyle name="Normal 23 22 4" xfId="13760" xr:uid="{00000000-0005-0000-0000-0000C8350000}"/>
    <cellStyle name="Normal 23 23" xfId="13761" xr:uid="{00000000-0005-0000-0000-0000C9350000}"/>
    <cellStyle name="Normal 23 23 2" xfId="13762" xr:uid="{00000000-0005-0000-0000-0000CA350000}"/>
    <cellStyle name="Normal 23 23 2 2" xfId="13763" xr:uid="{00000000-0005-0000-0000-0000CB350000}"/>
    <cellStyle name="Normal 23 23 2 3" xfId="13764" xr:uid="{00000000-0005-0000-0000-0000CC350000}"/>
    <cellStyle name="Normal 23 23 3" xfId="13765" xr:uid="{00000000-0005-0000-0000-0000CD350000}"/>
    <cellStyle name="Normal 23 23 3 2" xfId="13766" xr:uid="{00000000-0005-0000-0000-0000CE350000}"/>
    <cellStyle name="Normal 23 23 4" xfId="13767" xr:uid="{00000000-0005-0000-0000-0000CF350000}"/>
    <cellStyle name="Normal 23 24" xfId="13768" xr:uid="{00000000-0005-0000-0000-0000D0350000}"/>
    <cellStyle name="Normal 23 24 2" xfId="13769" xr:uid="{00000000-0005-0000-0000-0000D1350000}"/>
    <cellStyle name="Normal 23 24 2 2" xfId="13770" xr:uid="{00000000-0005-0000-0000-0000D2350000}"/>
    <cellStyle name="Normal 23 24 2 3" xfId="13771" xr:uid="{00000000-0005-0000-0000-0000D3350000}"/>
    <cellStyle name="Normal 23 24 3" xfId="13772" xr:uid="{00000000-0005-0000-0000-0000D4350000}"/>
    <cellStyle name="Normal 23 24 3 2" xfId="13773" xr:uid="{00000000-0005-0000-0000-0000D5350000}"/>
    <cellStyle name="Normal 23 24 4" xfId="13774" xr:uid="{00000000-0005-0000-0000-0000D6350000}"/>
    <cellStyle name="Normal 23 25" xfId="13775" xr:uid="{00000000-0005-0000-0000-0000D7350000}"/>
    <cellStyle name="Normal 23 25 2" xfId="13776" xr:uid="{00000000-0005-0000-0000-0000D8350000}"/>
    <cellStyle name="Normal 23 25 2 2" xfId="13777" xr:uid="{00000000-0005-0000-0000-0000D9350000}"/>
    <cellStyle name="Normal 23 25 2 3" xfId="13778" xr:uid="{00000000-0005-0000-0000-0000DA350000}"/>
    <cellStyle name="Normal 23 25 3" xfId="13779" xr:uid="{00000000-0005-0000-0000-0000DB350000}"/>
    <cellStyle name="Normal 23 25 3 2" xfId="13780" xr:uid="{00000000-0005-0000-0000-0000DC350000}"/>
    <cellStyle name="Normal 23 25 4" xfId="13781" xr:uid="{00000000-0005-0000-0000-0000DD350000}"/>
    <cellStyle name="Normal 23 26" xfId="13782" xr:uid="{00000000-0005-0000-0000-0000DE350000}"/>
    <cellStyle name="Normal 23 26 2" xfId="13783" xr:uid="{00000000-0005-0000-0000-0000DF350000}"/>
    <cellStyle name="Normal 23 26 2 2" xfId="13784" xr:uid="{00000000-0005-0000-0000-0000E0350000}"/>
    <cellStyle name="Normal 23 26 2 3" xfId="13785" xr:uid="{00000000-0005-0000-0000-0000E1350000}"/>
    <cellStyle name="Normal 23 26 3" xfId="13786" xr:uid="{00000000-0005-0000-0000-0000E2350000}"/>
    <cellStyle name="Normal 23 26 3 2" xfId="13787" xr:uid="{00000000-0005-0000-0000-0000E3350000}"/>
    <cellStyle name="Normal 23 26 4" xfId="13788" xr:uid="{00000000-0005-0000-0000-0000E4350000}"/>
    <cellStyle name="Normal 23 27" xfId="13789" xr:uid="{00000000-0005-0000-0000-0000E5350000}"/>
    <cellStyle name="Normal 23 27 2" xfId="13790" xr:uid="{00000000-0005-0000-0000-0000E6350000}"/>
    <cellStyle name="Normal 23 27 2 2" xfId="13791" xr:uid="{00000000-0005-0000-0000-0000E7350000}"/>
    <cellStyle name="Normal 23 27 2 3" xfId="13792" xr:uid="{00000000-0005-0000-0000-0000E8350000}"/>
    <cellStyle name="Normal 23 27 3" xfId="13793" xr:uid="{00000000-0005-0000-0000-0000E9350000}"/>
    <cellStyle name="Normal 23 27 3 2" xfId="13794" xr:uid="{00000000-0005-0000-0000-0000EA350000}"/>
    <cellStyle name="Normal 23 27 4" xfId="13795" xr:uid="{00000000-0005-0000-0000-0000EB350000}"/>
    <cellStyle name="Normal 23 28" xfId="13796" xr:uid="{00000000-0005-0000-0000-0000EC350000}"/>
    <cellStyle name="Normal 23 28 2" xfId="13797" xr:uid="{00000000-0005-0000-0000-0000ED350000}"/>
    <cellStyle name="Normal 23 28 2 2" xfId="13798" xr:uid="{00000000-0005-0000-0000-0000EE350000}"/>
    <cellStyle name="Normal 23 28 2 3" xfId="13799" xr:uid="{00000000-0005-0000-0000-0000EF350000}"/>
    <cellStyle name="Normal 23 28 3" xfId="13800" xr:uid="{00000000-0005-0000-0000-0000F0350000}"/>
    <cellStyle name="Normal 23 28 3 2" xfId="13801" xr:uid="{00000000-0005-0000-0000-0000F1350000}"/>
    <cellStyle name="Normal 23 28 4" xfId="13802" xr:uid="{00000000-0005-0000-0000-0000F2350000}"/>
    <cellStyle name="Normal 23 29" xfId="13803" xr:uid="{00000000-0005-0000-0000-0000F3350000}"/>
    <cellStyle name="Normal 23 29 2" xfId="13804" xr:uid="{00000000-0005-0000-0000-0000F4350000}"/>
    <cellStyle name="Normal 23 29 2 2" xfId="13805" xr:uid="{00000000-0005-0000-0000-0000F5350000}"/>
    <cellStyle name="Normal 23 29 2 3" xfId="13806" xr:uid="{00000000-0005-0000-0000-0000F6350000}"/>
    <cellStyle name="Normal 23 29 3" xfId="13807" xr:uid="{00000000-0005-0000-0000-0000F7350000}"/>
    <cellStyle name="Normal 23 29 3 2" xfId="13808" xr:uid="{00000000-0005-0000-0000-0000F8350000}"/>
    <cellStyle name="Normal 23 29 4" xfId="13809" xr:uid="{00000000-0005-0000-0000-0000F9350000}"/>
    <cellStyle name="Normal 23 3" xfId="13810" xr:uid="{00000000-0005-0000-0000-0000FA350000}"/>
    <cellStyle name="Normal 23 3 2" xfId="13811" xr:uid="{00000000-0005-0000-0000-0000FB350000}"/>
    <cellStyle name="Normal 23 3 2 2" xfId="13812" xr:uid="{00000000-0005-0000-0000-0000FC350000}"/>
    <cellStyle name="Normal 23 3 2 3" xfId="13813" xr:uid="{00000000-0005-0000-0000-0000FD350000}"/>
    <cellStyle name="Normal 23 3 3" xfId="13814" xr:uid="{00000000-0005-0000-0000-0000FE350000}"/>
    <cellStyle name="Normal 23 3 3 2" xfId="13815" xr:uid="{00000000-0005-0000-0000-0000FF350000}"/>
    <cellStyle name="Normal 23 3 4" xfId="13816" xr:uid="{00000000-0005-0000-0000-000000360000}"/>
    <cellStyle name="Normal 23 30" xfId="13817" xr:uid="{00000000-0005-0000-0000-000001360000}"/>
    <cellStyle name="Normal 23 30 2" xfId="13818" xr:uid="{00000000-0005-0000-0000-000002360000}"/>
    <cellStyle name="Normal 23 30 2 2" xfId="13819" xr:uid="{00000000-0005-0000-0000-000003360000}"/>
    <cellStyle name="Normal 23 30 2 3" xfId="13820" xr:uid="{00000000-0005-0000-0000-000004360000}"/>
    <cellStyle name="Normal 23 30 3" xfId="13821" xr:uid="{00000000-0005-0000-0000-000005360000}"/>
    <cellStyle name="Normal 23 30 3 2" xfId="13822" xr:uid="{00000000-0005-0000-0000-000006360000}"/>
    <cellStyle name="Normal 23 30 4" xfId="13823" xr:uid="{00000000-0005-0000-0000-000007360000}"/>
    <cellStyle name="Normal 23 31" xfId="13824" xr:uid="{00000000-0005-0000-0000-000008360000}"/>
    <cellStyle name="Normal 23 31 2" xfId="13825" xr:uid="{00000000-0005-0000-0000-000009360000}"/>
    <cellStyle name="Normal 23 31 2 2" xfId="13826" xr:uid="{00000000-0005-0000-0000-00000A360000}"/>
    <cellStyle name="Normal 23 31 2 3" xfId="13827" xr:uid="{00000000-0005-0000-0000-00000B360000}"/>
    <cellStyle name="Normal 23 31 3" xfId="13828" xr:uid="{00000000-0005-0000-0000-00000C360000}"/>
    <cellStyle name="Normal 23 31 3 2" xfId="13829" xr:uid="{00000000-0005-0000-0000-00000D360000}"/>
    <cellStyle name="Normal 23 31 4" xfId="13830" xr:uid="{00000000-0005-0000-0000-00000E360000}"/>
    <cellStyle name="Normal 23 32" xfId="13831" xr:uid="{00000000-0005-0000-0000-00000F360000}"/>
    <cellStyle name="Normal 23 32 2" xfId="13832" xr:uid="{00000000-0005-0000-0000-000010360000}"/>
    <cellStyle name="Normal 23 32 2 2" xfId="13833" xr:uid="{00000000-0005-0000-0000-000011360000}"/>
    <cellStyle name="Normal 23 32 2 3" xfId="13834" xr:uid="{00000000-0005-0000-0000-000012360000}"/>
    <cellStyle name="Normal 23 32 3" xfId="13835" xr:uid="{00000000-0005-0000-0000-000013360000}"/>
    <cellStyle name="Normal 23 32 3 2" xfId="13836" xr:uid="{00000000-0005-0000-0000-000014360000}"/>
    <cellStyle name="Normal 23 32 4" xfId="13837" xr:uid="{00000000-0005-0000-0000-000015360000}"/>
    <cellStyle name="Normal 23 33" xfId="13838" xr:uid="{00000000-0005-0000-0000-000016360000}"/>
    <cellStyle name="Normal 23 33 2" xfId="13839" xr:uid="{00000000-0005-0000-0000-000017360000}"/>
    <cellStyle name="Normal 23 33 2 2" xfId="13840" xr:uid="{00000000-0005-0000-0000-000018360000}"/>
    <cellStyle name="Normal 23 33 2 3" xfId="13841" xr:uid="{00000000-0005-0000-0000-000019360000}"/>
    <cellStyle name="Normal 23 33 3" xfId="13842" xr:uid="{00000000-0005-0000-0000-00001A360000}"/>
    <cellStyle name="Normal 23 33 3 2" xfId="13843" xr:uid="{00000000-0005-0000-0000-00001B360000}"/>
    <cellStyle name="Normal 23 33 4" xfId="13844" xr:uid="{00000000-0005-0000-0000-00001C360000}"/>
    <cellStyle name="Normal 23 34" xfId="13845" xr:uid="{00000000-0005-0000-0000-00001D360000}"/>
    <cellStyle name="Normal 23 34 2" xfId="13846" xr:uid="{00000000-0005-0000-0000-00001E360000}"/>
    <cellStyle name="Normal 23 34 2 2" xfId="13847" xr:uid="{00000000-0005-0000-0000-00001F360000}"/>
    <cellStyle name="Normal 23 34 2 3" xfId="13848" xr:uid="{00000000-0005-0000-0000-000020360000}"/>
    <cellStyle name="Normal 23 34 3" xfId="13849" xr:uid="{00000000-0005-0000-0000-000021360000}"/>
    <cellStyle name="Normal 23 34 3 2" xfId="13850" xr:uid="{00000000-0005-0000-0000-000022360000}"/>
    <cellStyle name="Normal 23 34 4" xfId="13851" xr:uid="{00000000-0005-0000-0000-000023360000}"/>
    <cellStyle name="Normal 23 35" xfId="13852" xr:uid="{00000000-0005-0000-0000-000024360000}"/>
    <cellStyle name="Normal 23 35 2" xfId="13853" xr:uid="{00000000-0005-0000-0000-000025360000}"/>
    <cellStyle name="Normal 23 35 2 2" xfId="13854" xr:uid="{00000000-0005-0000-0000-000026360000}"/>
    <cellStyle name="Normal 23 35 2 3" xfId="13855" xr:uid="{00000000-0005-0000-0000-000027360000}"/>
    <cellStyle name="Normal 23 35 3" xfId="13856" xr:uid="{00000000-0005-0000-0000-000028360000}"/>
    <cellStyle name="Normal 23 35 3 2" xfId="13857" xr:uid="{00000000-0005-0000-0000-000029360000}"/>
    <cellStyle name="Normal 23 35 4" xfId="13858" xr:uid="{00000000-0005-0000-0000-00002A360000}"/>
    <cellStyle name="Normal 23 36" xfId="13859" xr:uid="{00000000-0005-0000-0000-00002B360000}"/>
    <cellStyle name="Normal 23 36 2" xfId="13860" xr:uid="{00000000-0005-0000-0000-00002C360000}"/>
    <cellStyle name="Normal 23 36 2 2" xfId="13861" xr:uid="{00000000-0005-0000-0000-00002D360000}"/>
    <cellStyle name="Normal 23 36 2 3" xfId="13862" xr:uid="{00000000-0005-0000-0000-00002E360000}"/>
    <cellStyle name="Normal 23 36 3" xfId="13863" xr:uid="{00000000-0005-0000-0000-00002F360000}"/>
    <cellStyle name="Normal 23 36 3 2" xfId="13864" xr:uid="{00000000-0005-0000-0000-000030360000}"/>
    <cellStyle name="Normal 23 36 4" xfId="13865" xr:uid="{00000000-0005-0000-0000-000031360000}"/>
    <cellStyle name="Normal 23 37" xfId="13866" xr:uid="{00000000-0005-0000-0000-000032360000}"/>
    <cellStyle name="Normal 23 37 2" xfId="13867" xr:uid="{00000000-0005-0000-0000-000033360000}"/>
    <cellStyle name="Normal 23 37 2 2" xfId="13868" xr:uid="{00000000-0005-0000-0000-000034360000}"/>
    <cellStyle name="Normal 23 37 2 3" xfId="13869" xr:uid="{00000000-0005-0000-0000-000035360000}"/>
    <cellStyle name="Normal 23 37 3" xfId="13870" xr:uid="{00000000-0005-0000-0000-000036360000}"/>
    <cellStyle name="Normal 23 37 3 2" xfId="13871" xr:uid="{00000000-0005-0000-0000-000037360000}"/>
    <cellStyle name="Normal 23 37 4" xfId="13872" xr:uid="{00000000-0005-0000-0000-000038360000}"/>
    <cellStyle name="Normal 23 38" xfId="13873" xr:uid="{00000000-0005-0000-0000-000039360000}"/>
    <cellStyle name="Normal 23 38 2" xfId="13874" xr:uid="{00000000-0005-0000-0000-00003A360000}"/>
    <cellStyle name="Normal 23 38 2 2" xfId="13875" xr:uid="{00000000-0005-0000-0000-00003B360000}"/>
    <cellStyle name="Normal 23 38 2 3" xfId="13876" xr:uid="{00000000-0005-0000-0000-00003C360000}"/>
    <cellStyle name="Normal 23 38 3" xfId="13877" xr:uid="{00000000-0005-0000-0000-00003D360000}"/>
    <cellStyle name="Normal 23 38 3 2" xfId="13878" xr:uid="{00000000-0005-0000-0000-00003E360000}"/>
    <cellStyle name="Normal 23 38 4" xfId="13879" xr:uid="{00000000-0005-0000-0000-00003F360000}"/>
    <cellStyle name="Normal 23 39" xfId="13880" xr:uid="{00000000-0005-0000-0000-000040360000}"/>
    <cellStyle name="Normal 23 39 2" xfId="13881" xr:uid="{00000000-0005-0000-0000-000041360000}"/>
    <cellStyle name="Normal 23 39 2 2" xfId="13882" xr:uid="{00000000-0005-0000-0000-000042360000}"/>
    <cellStyle name="Normal 23 39 2 3" xfId="13883" xr:uid="{00000000-0005-0000-0000-000043360000}"/>
    <cellStyle name="Normal 23 39 3" xfId="13884" xr:uid="{00000000-0005-0000-0000-000044360000}"/>
    <cellStyle name="Normal 23 39 3 2" xfId="13885" xr:uid="{00000000-0005-0000-0000-000045360000}"/>
    <cellStyle name="Normal 23 39 4" xfId="13886" xr:uid="{00000000-0005-0000-0000-000046360000}"/>
    <cellStyle name="Normal 23 4" xfId="13887" xr:uid="{00000000-0005-0000-0000-000047360000}"/>
    <cellStyle name="Normal 23 4 2" xfId="13888" xr:uid="{00000000-0005-0000-0000-000048360000}"/>
    <cellStyle name="Normal 23 4 2 2" xfId="13889" xr:uid="{00000000-0005-0000-0000-000049360000}"/>
    <cellStyle name="Normal 23 4 2 3" xfId="13890" xr:uid="{00000000-0005-0000-0000-00004A360000}"/>
    <cellStyle name="Normal 23 4 3" xfId="13891" xr:uid="{00000000-0005-0000-0000-00004B360000}"/>
    <cellStyle name="Normal 23 4 3 2" xfId="13892" xr:uid="{00000000-0005-0000-0000-00004C360000}"/>
    <cellStyle name="Normal 23 4 4" xfId="13893" xr:uid="{00000000-0005-0000-0000-00004D360000}"/>
    <cellStyle name="Normal 23 40" xfId="13894" xr:uid="{00000000-0005-0000-0000-00004E360000}"/>
    <cellStyle name="Normal 23 40 2" xfId="13895" xr:uid="{00000000-0005-0000-0000-00004F360000}"/>
    <cellStyle name="Normal 23 40 2 2" xfId="13896" xr:uid="{00000000-0005-0000-0000-000050360000}"/>
    <cellStyle name="Normal 23 40 2 3" xfId="13897" xr:uid="{00000000-0005-0000-0000-000051360000}"/>
    <cellStyle name="Normal 23 40 3" xfId="13898" xr:uid="{00000000-0005-0000-0000-000052360000}"/>
    <cellStyle name="Normal 23 40 3 2" xfId="13899" xr:uid="{00000000-0005-0000-0000-000053360000}"/>
    <cellStyle name="Normal 23 40 4" xfId="13900" xr:uid="{00000000-0005-0000-0000-000054360000}"/>
    <cellStyle name="Normal 23 41" xfId="13901" xr:uid="{00000000-0005-0000-0000-000055360000}"/>
    <cellStyle name="Normal 23 41 2" xfId="13902" xr:uid="{00000000-0005-0000-0000-000056360000}"/>
    <cellStyle name="Normal 23 41 3" xfId="13903" xr:uid="{00000000-0005-0000-0000-000057360000}"/>
    <cellStyle name="Normal 23 42" xfId="13904" xr:uid="{00000000-0005-0000-0000-000058360000}"/>
    <cellStyle name="Normal 23 42 2" xfId="13905" xr:uid="{00000000-0005-0000-0000-000059360000}"/>
    <cellStyle name="Normal 23 43" xfId="13906" xr:uid="{00000000-0005-0000-0000-00005A360000}"/>
    <cellStyle name="Normal 23 5" xfId="13907" xr:uid="{00000000-0005-0000-0000-00005B360000}"/>
    <cellStyle name="Normal 23 5 2" xfId="13908" xr:uid="{00000000-0005-0000-0000-00005C360000}"/>
    <cellStyle name="Normal 23 5 2 2" xfId="13909" xr:uid="{00000000-0005-0000-0000-00005D360000}"/>
    <cellStyle name="Normal 23 5 2 3" xfId="13910" xr:uid="{00000000-0005-0000-0000-00005E360000}"/>
    <cellStyle name="Normal 23 5 3" xfId="13911" xr:uid="{00000000-0005-0000-0000-00005F360000}"/>
    <cellStyle name="Normal 23 5 3 2" xfId="13912" xr:uid="{00000000-0005-0000-0000-000060360000}"/>
    <cellStyle name="Normal 23 5 4" xfId="13913" xr:uid="{00000000-0005-0000-0000-000061360000}"/>
    <cellStyle name="Normal 23 6" xfId="13914" xr:uid="{00000000-0005-0000-0000-000062360000}"/>
    <cellStyle name="Normal 23 6 2" xfId="13915" xr:uid="{00000000-0005-0000-0000-000063360000}"/>
    <cellStyle name="Normal 23 6 2 2" xfId="13916" xr:uid="{00000000-0005-0000-0000-000064360000}"/>
    <cellStyle name="Normal 23 6 2 3" xfId="13917" xr:uid="{00000000-0005-0000-0000-000065360000}"/>
    <cellStyle name="Normal 23 6 3" xfId="13918" xr:uid="{00000000-0005-0000-0000-000066360000}"/>
    <cellStyle name="Normal 23 6 3 2" xfId="13919" xr:uid="{00000000-0005-0000-0000-000067360000}"/>
    <cellStyle name="Normal 23 6 4" xfId="13920" xr:uid="{00000000-0005-0000-0000-000068360000}"/>
    <cellStyle name="Normal 23 7" xfId="13921" xr:uid="{00000000-0005-0000-0000-000069360000}"/>
    <cellStyle name="Normal 23 7 2" xfId="13922" xr:uid="{00000000-0005-0000-0000-00006A360000}"/>
    <cellStyle name="Normal 23 7 2 2" xfId="13923" xr:uid="{00000000-0005-0000-0000-00006B360000}"/>
    <cellStyle name="Normal 23 7 2 3" xfId="13924" xr:uid="{00000000-0005-0000-0000-00006C360000}"/>
    <cellStyle name="Normal 23 7 3" xfId="13925" xr:uid="{00000000-0005-0000-0000-00006D360000}"/>
    <cellStyle name="Normal 23 7 3 2" xfId="13926" xr:uid="{00000000-0005-0000-0000-00006E360000}"/>
    <cellStyle name="Normal 23 7 4" xfId="13927" xr:uid="{00000000-0005-0000-0000-00006F360000}"/>
    <cellStyle name="Normal 23 8" xfId="13928" xr:uid="{00000000-0005-0000-0000-000070360000}"/>
    <cellStyle name="Normal 23 8 2" xfId="13929" xr:uid="{00000000-0005-0000-0000-000071360000}"/>
    <cellStyle name="Normal 23 8 2 2" xfId="13930" xr:uid="{00000000-0005-0000-0000-000072360000}"/>
    <cellStyle name="Normal 23 8 2 3" xfId="13931" xr:uid="{00000000-0005-0000-0000-000073360000}"/>
    <cellStyle name="Normal 23 8 3" xfId="13932" xr:uid="{00000000-0005-0000-0000-000074360000}"/>
    <cellStyle name="Normal 23 8 3 2" xfId="13933" xr:uid="{00000000-0005-0000-0000-000075360000}"/>
    <cellStyle name="Normal 23 8 4" xfId="13934" xr:uid="{00000000-0005-0000-0000-000076360000}"/>
    <cellStyle name="Normal 23 9" xfId="13935" xr:uid="{00000000-0005-0000-0000-000077360000}"/>
    <cellStyle name="Normal 23 9 2" xfId="13936" xr:uid="{00000000-0005-0000-0000-000078360000}"/>
    <cellStyle name="Normal 23 9 2 2" xfId="13937" xr:uid="{00000000-0005-0000-0000-000079360000}"/>
    <cellStyle name="Normal 23 9 2 3" xfId="13938" xr:uid="{00000000-0005-0000-0000-00007A360000}"/>
    <cellStyle name="Normal 23 9 3" xfId="13939" xr:uid="{00000000-0005-0000-0000-00007B360000}"/>
    <cellStyle name="Normal 23 9 3 2" xfId="13940" xr:uid="{00000000-0005-0000-0000-00007C360000}"/>
    <cellStyle name="Normal 23 9 4" xfId="13941" xr:uid="{00000000-0005-0000-0000-00007D360000}"/>
    <cellStyle name="Normal 239 2" xfId="13942" xr:uid="{00000000-0005-0000-0000-00007E360000}"/>
    <cellStyle name="Normal 239 2 2" xfId="13943" xr:uid="{00000000-0005-0000-0000-00007F360000}"/>
    <cellStyle name="Normal 239 2 2 2" xfId="13944" xr:uid="{00000000-0005-0000-0000-000080360000}"/>
    <cellStyle name="Normal 239 2 3" xfId="13945" xr:uid="{00000000-0005-0000-0000-000081360000}"/>
    <cellStyle name="Normal 239 2 4" xfId="13946" xr:uid="{00000000-0005-0000-0000-000082360000}"/>
    <cellStyle name="Normal 24" xfId="13947" xr:uid="{00000000-0005-0000-0000-000083360000}"/>
    <cellStyle name="Normal 24 10" xfId="13948" xr:uid="{00000000-0005-0000-0000-000084360000}"/>
    <cellStyle name="Normal 24 10 2" xfId="13949" xr:uid="{00000000-0005-0000-0000-000085360000}"/>
    <cellStyle name="Normal 24 10 2 2" xfId="13950" xr:uid="{00000000-0005-0000-0000-000086360000}"/>
    <cellStyle name="Normal 24 10 2 3" xfId="13951" xr:uid="{00000000-0005-0000-0000-000087360000}"/>
    <cellStyle name="Normal 24 10 3" xfId="13952" xr:uid="{00000000-0005-0000-0000-000088360000}"/>
    <cellStyle name="Normal 24 10 3 2" xfId="13953" xr:uid="{00000000-0005-0000-0000-000089360000}"/>
    <cellStyle name="Normal 24 10 4" xfId="13954" xr:uid="{00000000-0005-0000-0000-00008A360000}"/>
    <cellStyle name="Normal 24 11" xfId="13955" xr:uid="{00000000-0005-0000-0000-00008B360000}"/>
    <cellStyle name="Normal 24 11 2" xfId="13956" xr:uid="{00000000-0005-0000-0000-00008C360000}"/>
    <cellStyle name="Normal 24 11 2 2" xfId="13957" xr:uid="{00000000-0005-0000-0000-00008D360000}"/>
    <cellStyle name="Normal 24 11 2 3" xfId="13958" xr:uid="{00000000-0005-0000-0000-00008E360000}"/>
    <cellStyle name="Normal 24 11 3" xfId="13959" xr:uid="{00000000-0005-0000-0000-00008F360000}"/>
    <cellStyle name="Normal 24 11 3 2" xfId="13960" xr:uid="{00000000-0005-0000-0000-000090360000}"/>
    <cellStyle name="Normal 24 11 4" xfId="13961" xr:uid="{00000000-0005-0000-0000-000091360000}"/>
    <cellStyle name="Normal 24 12" xfId="13962" xr:uid="{00000000-0005-0000-0000-000092360000}"/>
    <cellStyle name="Normal 24 12 2" xfId="13963" xr:uid="{00000000-0005-0000-0000-000093360000}"/>
    <cellStyle name="Normal 24 12 2 2" xfId="13964" xr:uid="{00000000-0005-0000-0000-000094360000}"/>
    <cellStyle name="Normal 24 12 2 3" xfId="13965" xr:uid="{00000000-0005-0000-0000-000095360000}"/>
    <cellStyle name="Normal 24 12 3" xfId="13966" xr:uid="{00000000-0005-0000-0000-000096360000}"/>
    <cellStyle name="Normal 24 12 3 2" xfId="13967" xr:uid="{00000000-0005-0000-0000-000097360000}"/>
    <cellStyle name="Normal 24 12 4" xfId="13968" xr:uid="{00000000-0005-0000-0000-000098360000}"/>
    <cellStyle name="Normal 24 13" xfId="13969" xr:uid="{00000000-0005-0000-0000-000099360000}"/>
    <cellStyle name="Normal 24 13 2" xfId="13970" xr:uid="{00000000-0005-0000-0000-00009A360000}"/>
    <cellStyle name="Normal 24 13 2 2" xfId="13971" xr:uid="{00000000-0005-0000-0000-00009B360000}"/>
    <cellStyle name="Normal 24 13 2 3" xfId="13972" xr:uid="{00000000-0005-0000-0000-00009C360000}"/>
    <cellStyle name="Normal 24 13 3" xfId="13973" xr:uid="{00000000-0005-0000-0000-00009D360000}"/>
    <cellStyle name="Normal 24 13 3 2" xfId="13974" xr:uid="{00000000-0005-0000-0000-00009E360000}"/>
    <cellStyle name="Normal 24 13 4" xfId="13975" xr:uid="{00000000-0005-0000-0000-00009F360000}"/>
    <cellStyle name="Normal 24 14" xfId="13976" xr:uid="{00000000-0005-0000-0000-0000A0360000}"/>
    <cellStyle name="Normal 24 14 2" xfId="13977" xr:uid="{00000000-0005-0000-0000-0000A1360000}"/>
    <cellStyle name="Normal 24 14 2 2" xfId="13978" xr:uid="{00000000-0005-0000-0000-0000A2360000}"/>
    <cellStyle name="Normal 24 14 2 3" xfId="13979" xr:uid="{00000000-0005-0000-0000-0000A3360000}"/>
    <cellStyle name="Normal 24 14 3" xfId="13980" xr:uid="{00000000-0005-0000-0000-0000A4360000}"/>
    <cellStyle name="Normal 24 14 3 2" xfId="13981" xr:uid="{00000000-0005-0000-0000-0000A5360000}"/>
    <cellStyle name="Normal 24 14 4" xfId="13982" xr:uid="{00000000-0005-0000-0000-0000A6360000}"/>
    <cellStyle name="Normal 24 15" xfId="13983" xr:uid="{00000000-0005-0000-0000-0000A7360000}"/>
    <cellStyle name="Normal 24 15 2" xfId="13984" xr:uid="{00000000-0005-0000-0000-0000A8360000}"/>
    <cellStyle name="Normal 24 15 2 2" xfId="13985" xr:uid="{00000000-0005-0000-0000-0000A9360000}"/>
    <cellStyle name="Normal 24 15 2 3" xfId="13986" xr:uid="{00000000-0005-0000-0000-0000AA360000}"/>
    <cellStyle name="Normal 24 15 3" xfId="13987" xr:uid="{00000000-0005-0000-0000-0000AB360000}"/>
    <cellStyle name="Normal 24 15 3 2" xfId="13988" xr:uid="{00000000-0005-0000-0000-0000AC360000}"/>
    <cellStyle name="Normal 24 15 4" xfId="13989" xr:uid="{00000000-0005-0000-0000-0000AD360000}"/>
    <cellStyle name="Normal 24 16" xfId="13990" xr:uid="{00000000-0005-0000-0000-0000AE360000}"/>
    <cellStyle name="Normal 24 16 2" xfId="13991" xr:uid="{00000000-0005-0000-0000-0000AF360000}"/>
    <cellStyle name="Normal 24 16 2 2" xfId="13992" xr:uid="{00000000-0005-0000-0000-0000B0360000}"/>
    <cellStyle name="Normal 24 16 2 3" xfId="13993" xr:uid="{00000000-0005-0000-0000-0000B1360000}"/>
    <cellStyle name="Normal 24 16 3" xfId="13994" xr:uid="{00000000-0005-0000-0000-0000B2360000}"/>
    <cellStyle name="Normal 24 16 3 2" xfId="13995" xr:uid="{00000000-0005-0000-0000-0000B3360000}"/>
    <cellStyle name="Normal 24 16 4" xfId="13996" xr:uid="{00000000-0005-0000-0000-0000B4360000}"/>
    <cellStyle name="Normal 24 17" xfId="13997" xr:uid="{00000000-0005-0000-0000-0000B5360000}"/>
    <cellStyle name="Normal 24 17 2" xfId="13998" xr:uid="{00000000-0005-0000-0000-0000B6360000}"/>
    <cellStyle name="Normal 24 17 2 2" xfId="13999" xr:uid="{00000000-0005-0000-0000-0000B7360000}"/>
    <cellStyle name="Normal 24 17 2 3" xfId="14000" xr:uid="{00000000-0005-0000-0000-0000B8360000}"/>
    <cellStyle name="Normal 24 17 3" xfId="14001" xr:uid="{00000000-0005-0000-0000-0000B9360000}"/>
    <cellStyle name="Normal 24 17 3 2" xfId="14002" xr:uid="{00000000-0005-0000-0000-0000BA360000}"/>
    <cellStyle name="Normal 24 17 4" xfId="14003" xr:uid="{00000000-0005-0000-0000-0000BB360000}"/>
    <cellStyle name="Normal 24 18" xfId="14004" xr:uid="{00000000-0005-0000-0000-0000BC360000}"/>
    <cellStyle name="Normal 24 18 2" xfId="14005" xr:uid="{00000000-0005-0000-0000-0000BD360000}"/>
    <cellStyle name="Normal 24 18 2 2" xfId="14006" xr:uid="{00000000-0005-0000-0000-0000BE360000}"/>
    <cellStyle name="Normal 24 18 2 3" xfId="14007" xr:uid="{00000000-0005-0000-0000-0000BF360000}"/>
    <cellStyle name="Normal 24 18 3" xfId="14008" xr:uid="{00000000-0005-0000-0000-0000C0360000}"/>
    <cellStyle name="Normal 24 18 3 2" xfId="14009" xr:uid="{00000000-0005-0000-0000-0000C1360000}"/>
    <cellStyle name="Normal 24 18 4" xfId="14010" xr:uid="{00000000-0005-0000-0000-0000C2360000}"/>
    <cellStyle name="Normal 24 19" xfId="14011" xr:uid="{00000000-0005-0000-0000-0000C3360000}"/>
    <cellStyle name="Normal 24 19 2" xfId="14012" xr:uid="{00000000-0005-0000-0000-0000C4360000}"/>
    <cellStyle name="Normal 24 19 2 2" xfId="14013" xr:uid="{00000000-0005-0000-0000-0000C5360000}"/>
    <cellStyle name="Normal 24 19 2 3" xfId="14014" xr:uid="{00000000-0005-0000-0000-0000C6360000}"/>
    <cellStyle name="Normal 24 19 3" xfId="14015" xr:uid="{00000000-0005-0000-0000-0000C7360000}"/>
    <cellStyle name="Normal 24 19 3 2" xfId="14016" xr:uid="{00000000-0005-0000-0000-0000C8360000}"/>
    <cellStyle name="Normal 24 19 4" xfId="14017" xr:uid="{00000000-0005-0000-0000-0000C9360000}"/>
    <cellStyle name="Normal 24 2" xfId="14018" xr:uid="{00000000-0005-0000-0000-0000CA360000}"/>
    <cellStyle name="Normal 24 2 2" xfId="14019" xr:uid="{00000000-0005-0000-0000-0000CB360000}"/>
    <cellStyle name="Normal 24 2 2 2" xfId="14020" xr:uid="{00000000-0005-0000-0000-0000CC360000}"/>
    <cellStyle name="Normal 24 2 2 3" xfId="14021" xr:uid="{00000000-0005-0000-0000-0000CD360000}"/>
    <cellStyle name="Normal 24 2 3" xfId="14022" xr:uid="{00000000-0005-0000-0000-0000CE360000}"/>
    <cellStyle name="Normal 24 2 3 2" xfId="14023" xr:uid="{00000000-0005-0000-0000-0000CF360000}"/>
    <cellStyle name="Normal 24 2 4" xfId="14024" xr:uid="{00000000-0005-0000-0000-0000D0360000}"/>
    <cellStyle name="Normal 24 2 5" xfId="14025" xr:uid="{00000000-0005-0000-0000-0000D1360000}"/>
    <cellStyle name="Normal 24 20" xfId="14026" xr:uid="{00000000-0005-0000-0000-0000D2360000}"/>
    <cellStyle name="Normal 24 20 2" xfId="14027" xr:uid="{00000000-0005-0000-0000-0000D3360000}"/>
    <cellStyle name="Normal 24 20 2 2" xfId="14028" xr:uid="{00000000-0005-0000-0000-0000D4360000}"/>
    <cellStyle name="Normal 24 20 2 3" xfId="14029" xr:uid="{00000000-0005-0000-0000-0000D5360000}"/>
    <cellStyle name="Normal 24 20 3" xfId="14030" xr:uid="{00000000-0005-0000-0000-0000D6360000}"/>
    <cellStyle name="Normal 24 20 3 2" xfId="14031" xr:uid="{00000000-0005-0000-0000-0000D7360000}"/>
    <cellStyle name="Normal 24 20 4" xfId="14032" xr:uid="{00000000-0005-0000-0000-0000D8360000}"/>
    <cellStyle name="Normal 24 21" xfId="14033" xr:uid="{00000000-0005-0000-0000-0000D9360000}"/>
    <cellStyle name="Normal 24 21 2" xfId="14034" xr:uid="{00000000-0005-0000-0000-0000DA360000}"/>
    <cellStyle name="Normal 24 21 2 2" xfId="14035" xr:uid="{00000000-0005-0000-0000-0000DB360000}"/>
    <cellStyle name="Normal 24 21 2 3" xfId="14036" xr:uid="{00000000-0005-0000-0000-0000DC360000}"/>
    <cellStyle name="Normal 24 21 3" xfId="14037" xr:uid="{00000000-0005-0000-0000-0000DD360000}"/>
    <cellStyle name="Normal 24 21 3 2" xfId="14038" xr:uid="{00000000-0005-0000-0000-0000DE360000}"/>
    <cellStyle name="Normal 24 21 4" xfId="14039" xr:uid="{00000000-0005-0000-0000-0000DF360000}"/>
    <cellStyle name="Normal 24 22" xfId="14040" xr:uid="{00000000-0005-0000-0000-0000E0360000}"/>
    <cellStyle name="Normal 24 22 2" xfId="14041" xr:uid="{00000000-0005-0000-0000-0000E1360000}"/>
    <cellStyle name="Normal 24 22 2 2" xfId="14042" xr:uid="{00000000-0005-0000-0000-0000E2360000}"/>
    <cellStyle name="Normal 24 22 2 3" xfId="14043" xr:uid="{00000000-0005-0000-0000-0000E3360000}"/>
    <cellStyle name="Normal 24 22 3" xfId="14044" xr:uid="{00000000-0005-0000-0000-0000E4360000}"/>
    <cellStyle name="Normal 24 22 3 2" xfId="14045" xr:uid="{00000000-0005-0000-0000-0000E5360000}"/>
    <cellStyle name="Normal 24 22 4" xfId="14046" xr:uid="{00000000-0005-0000-0000-0000E6360000}"/>
    <cellStyle name="Normal 24 23" xfId="14047" xr:uid="{00000000-0005-0000-0000-0000E7360000}"/>
    <cellStyle name="Normal 24 23 2" xfId="14048" xr:uid="{00000000-0005-0000-0000-0000E8360000}"/>
    <cellStyle name="Normal 24 23 2 2" xfId="14049" xr:uid="{00000000-0005-0000-0000-0000E9360000}"/>
    <cellStyle name="Normal 24 23 2 3" xfId="14050" xr:uid="{00000000-0005-0000-0000-0000EA360000}"/>
    <cellStyle name="Normal 24 23 3" xfId="14051" xr:uid="{00000000-0005-0000-0000-0000EB360000}"/>
    <cellStyle name="Normal 24 23 3 2" xfId="14052" xr:uid="{00000000-0005-0000-0000-0000EC360000}"/>
    <cellStyle name="Normal 24 23 4" xfId="14053" xr:uid="{00000000-0005-0000-0000-0000ED360000}"/>
    <cellStyle name="Normal 24 24" xfId="14054" xr:uid="{00000000-0005-0000-0000-0000EE360000}"/>
    <cellStyle name="Normal 24 24 2" xfId="14055" xr:uid="{00000000-0005-0000-0000-0000EF360000}"/>
    <cellStyle name="Normal 24 24 2 2" xfId="14056" xr:uid="{00000000-0005-0000-0000-0000F0360000}"/>
    <cellStyle name="Normal 24 24 2 3" xfId="14057" xr:uid="{00000000-0005-0000-0000-0000F1360000}"/>
    <cellStyle name="Normal 24 24 3" xfId="14058" xr:uid="{00000000-0005-0000-0000-0000F2360000}"/>
    <cellStyle name="Normal 24 24 3 2" xfId="14059" xr:uid="{00000000-0005-0000-0000-0000F3360000}"/>
    <cellStyle name="Normal 24 24 4" xfId="14060" xr:uid="{00000000-0005-0000-0000-0000F4360000}"/>
    <cellStyle name="Normal 24 25" xfId="14061" xr:uid="{00000000-0005-0000-0000-0000F5360000}"/>
    <cellStyle name="Normal 24 25 2" xfId="14062" xr:uid="{00000000-0005-0000-0000-0000F6360000}"/>
    <cellStyle name="Normal 24 25 2 2" xfId="14063" xr:uid="{00000000-0005-0000-0000-0000F7360000}"/>
    <cellStyle name="Normal 24 25 2 3" xfId="14064" xr:uid="{00000000-0005-0000-0000-0000F8360000}"/>
    <cellStyle name="Normal 24 25 3" xfId="14065" xr:uid="{00000000-0005-0000-0000-0000F9360000}"/>
    <cellStyle name="Normal 24 25 3 2" xfId="14066" xr:uid="{00000000-0005-0000-0000-0000FA360000}"/>
    <cellStyle name="Normal 24 25 4" xfId="14067" xr:uid="{00000000-0005-0000-0000-0000FB360000}"/>
    <cellStyle name="Normal 24 26" xfId="14068" xr:uid="{00000000-0005-0000-0000-0000FC360000}"/>
    <cellStyle name="Normal 24 26 2" xfId="14069" xr:uid="{00000000-0005-0000-0000-0000FD360000}"/>
    <cellStyle name="Normal 24 26 2 2" xfId="14070" xr:uid="{00000000-0005-0000-0000-0000FE360000}"/>
    <cellStyle name="Normal 24 26 2 3" xfId="14071" xr:uid="{00000000-0005-0000-0000-0000FF360000}"/>
    <cellStyle name="Normal 24 26 3" xfId="14072" xr:uid="{00000000-0005-0000-0000-000000370000}"/>
    <cellStyle name="Normal 24 26 3 2" xfId="14073" xr:uid="{00000000-0005-0000-0000-000001370000}"/>
    <cellStyle name="Normal 24 26 4" xfId="14074" xr:uid="{00000000-0005-0000-0000-000002370000}"/>
    <cellStyle name="Normal 24 27" xfId="14075" xr:uid="{00000000-0005-0000-0000-000003370000}"/>
    <cellStyle name="Normal 24 27 2" xfId="14076" xr:uid="{00000000-0005-0000-0000-000004370000}"/>
    <cellStyle name="Normal 24 27 2 2" xfId="14077" xr:uid="{00000000-0005-0000-0000-000005370000}"/>
    <cellStyle name="Normal 24 27 2 3" xfId="14078" xr:uid="{00000000-0005-0000-0000-000006370000}"/>
    <cellStyle name="Normal 24 27 3" xfId="14079" xr:uid="{00000000-0005-0000-0000-000007370000}"/>
    <cellStyle name="Normal 24 27 3 2" xfId="14080" xr:uid="{00000000-0005-0000-0000-000008370000}"/>
    <cellStyle name="Normal 24 27 4" xfId="14081" xr:uid="{00000000-0005-0000-0000-000009370000}"/>
    <cellStyle name="Normal 24 28" xfId="14082" xr:uid="{00000000-0005-0000-0000-00000A370000}"/>
    <cellStyle name="Normal 24 28 2" xfId="14083" xr:uid="{00000000-0005-0000-0000-00000B370000}"/>
    <cellStyle name="Normal 24 28 2 2" xfId="14084" xr:uid="{00000000-0005-0000-0000-00000C370000}"/>
    <cellStyle name="Normal 24 28 2 3" xfId="14085" xr:uid="{00000000-0005-0000-0000-00000D370000}"/>
    <cellStyle name="Normal 24 28 3" xfId="14086" xr:uid="{00000000-0005-0000-0000-00000E370000}"/>
    <cellStyle name="Normal 24 28 3 2" xfId="14087" xr:uid="{00000000-0005-0000-0000-00000F370000}"/>
    <cellStyle name="Normal 24 28 4" xfId="14088" xr:uid="{00000000-0005-0000-0000-000010370000}"/>
    <cellStyle name="Normal 24 29" xfId="14089" xr:uid="{00000000-0005-0000-0000-000011370000}"/>
    <cellStyle name="Normal 24 29 2" xfId="14090" xr:uid="{00000000-0005-0000-0000-000012370000}"/>
    <cellStyle name="Normal 24 29 2 2" xfId="14091" xr:uid="{00000000-0005-0000-0000-000013370000}"/>
    <cellStyle name="Normal 24 29 2 3" xfId="14092" xr:uid="{00000000-0005-0000-0000-000014370000}"/>
    <cellStyle name="Normal 24 29 3" xfId="14093" xr:uid="{00000000-0005-0000-0000-000015370000}"/>
    <cellStyle name="Normal 24 29 3 2" xfId="14094" xr:uid="{00000000-0005-0000-0000-000016370000}"/>
    <cellStyle name="Normal 24 29 4" xfId="14095" xr:uid="{00000000-0005-0000-0000-000017370000}"/>
    <cellStyle name="Normal 24 3" xfId="14096" xr:uid="{00000000-0005-0000-0000-000018370000}"/>
    <cellStyle name="Normal 24 3 2" xfId="14097" xr:uid="{00000000-0005-0000-0000-000019370000}"/>
    <cellStyle name="Normal 24 3 2 2" xfId="14098" xr:uid="{00000000-0005-0000-0000-00001A370000}"/>
    <cellStyle name="Normal 24 3 2 3" xfId="14099" xr:uid="{00000000-0005-0000-0000-00001B370000}"/>
    <cellStyle name="Normal 24 3 3" xfId="14100" xr:uid="{00000000-0005-0000-0000-00001C370000}"/>
    <cellStyle name="Normal 24 3 3 2" xfId="14101" xr:uid="{00000000-0005-0000-0000-00001D370000}"/>
    <cellStyle name="Normal 24 3 4" xfId="14102" xr:uid="{00000000-0005-0000-0000-00001E370000}"/>
    <cellStyle name="Normal 24 30" xfId="14103" xr:uid="{00000000-0005-0000-0000-00001F370000}"/>
    <cellStyle name="Normal 24 30 2" xfId="14104" xr:uid="{00000000-0005-0000-0000-000020370000}"/>
    <cellStyle name="Normal 24 30 2 2" xfId="14105" xr:uid="{00000000-0005-0000-0000-000021370000}"/>
    <cellStyle name="Normal 24 30 2 3" xfId="14106" xr:uid="{00000000-0005-0000-0000-000022370000}"/>
    <cellStyle name="Normal 24 30 3" xfId="14107" xr:uid="{00000000-0005-0000-0000-000023370000}"/>
    <cellStyle name="Normal 24 30 3 2" xfId="14108" xr:uid="{00000000-0005-0000-0000-000024370000}"/>
    <cellStyle name="Normal 24 30 4" xfId="14109" xr:uid="{00000000-0005-0000-0000-000025370000}"/>
    <cellStyle name="Normal 24 31" xfId="14110" xr:uid="{00000000-0005-0000-0000-000026370000}"/>
    <cellStyle name="Normal 24 31 2" xfId="14111" xr:uid="{00000000-0005-0000-0000-000027370000}"/>
    <cellStyle name="Normal 24 31 2 2" xfId="14112" xr:uid="{00000000-0005-0000-0000-000028370000}"/>
    <cellStyle name="Normal 24 31 2 3" xfId="14113" xr:uid="{00000000-0005-0000-0000-000029370000}"/>
    <cellStyle name="Normal 24 31 3" xfId="14114" xr:uid="{00000000-0005-0000-0000-00002A370000}"/>
    <cellStyle name="Normal 24 31 3 2" xfId="14115" xr:uid="{00000000-0005-0000-0000-00002B370000}"/>
    <cellStyle name="Normal 24 31 4" xfId="14116" xr:uid="{00000000-0005-0000-0000-00002C370000}"/>
    <cellStyle name="Normal 24 32" xfId="14117" xr:uid="{00000000-0005-0000-0000-00002D370000}"/>
    <cellStyle name="Normal 24 32 2" xfId="14118" xr:uid="{00000000-0005-0000-0000-00002E370000}"/>
    <cellStyle name="Normal 24 32 2 2" xfId="14119" xr:uid="{00000000-0005-0000-0000-00002F370000}"/>
    <cellStyle name="Normal 24 32 2 3" xfId="14120" xr:uid="{00000000-0005-0000-0000-000030370000}"/>
    <cellStyle name="Normal 24 32 3" xfId="14121" xr:uid="{00000000-0005-0000-0000-000031370000}"/>
    <cellStyle name="Normal 24 32 3 2" xfId="14122" xr:uid="{00000000-0005-0000-0000-000032370000}"/>
    <cellStyle name="Normal 24 32 4" xfId="14123" xr:uid="{00000000-0005-0000-0000-000033370000}"/>
    <cellStyle name="Normal 24 33" xfId="14124" xr:uid="{00000000-0005-0000-0000-000034370000}"/>
    <cellStyle name="Normal 24 33 2" xfId="14125" xr:uid="{00000000-0005-0000-0000-000035370000}"/>
    <cellStyle name="Normal 24 33 2 2" xfId="14126" xr:uid="{00000000-0005-0000-0000-000036370000}"/>
    <cellStyle name="Normal 24 33 2 3" xfId="14127" xr:uid="{00000000-0005-0000-0000-000037370000}"/>
    <cellStyle name="Normal 24 33 3" xfId="14128" xr:uid="{00000000-0005-0000-0000-000038370000}"/>
    <cellStyle name="Normal 24 33 3 2" xfId="14129" xr:uid="{00000000-0005-0000-0000-000039370000}"/>
    <cellStyle name="Normal 24 33 4" xfId="14130" xr:uid="{00000000-0005-0000-0000-00003A370000}"/>
    <cellStyle name="Normal 24 34" xfId="14131" xr:uid="{00000000-0005-0000-0000-00003B370000}"/>
    <cellStyle name="Normal 24 34 2" xfId="14132" xr:uid="{00000000-0005-0000-0000-00003C370000}"/>
    <cellStyle name="Normal 24 34 2 2" xfId="14133" xr:uid="{00000000-0005-0000-0000-00003D370000}"/>
    <cellStyle name="Normal 24 34 2 3" xfId="14134" xr:uid="{00000000-0005-0000-0000-00003E370000}"/>
    <cellStyle name="Normal 24 34 3" xfId="14135" xr:uid="{00000000-0005-0000-0000-00003F370000}"/>
    <cellStyle name="Normal 24 34 3 2" xfId="14136" xr:uid="{00000000-0005-0000-0000-000040370000}"/>
    <cellStyle name="Normal 24 34 4" xfId="14137" xr:uid="{00000000-0005-0000-0000-000041370000}"/>
    <cellStyle name="Normal 24 35" xfId="14138" xr:uid="{00000000-0005-0000-0000-000042370000}"/>
    <cellStyle name="Normal 24 35 2" xfId="14139" xr:uid="{00000000-0005-0000-0000-000043370000}"/>
    <cellStyle name="Normal 24 35 2 2" xfId="14140" xr:uid="{00000000-0005-0000-0000-000044370000}"/>
    <cellStyle name="Normal 24 35 2 3" xfId="14141" xr:uid="{00000000-0005-0000-0000-000045370000}"/>
    <cellStyle name="Normal 24 35 3" xfId="14142" xr:uid="{00000000-0005-0000-0000-000046370000}"/>
    <cellStyle name="Normal 24 35 3 2" xfId="14143" xr:uid="{00000000-0005-0000-0000-000047370000}"/>
    <cellStyle name="Normal 24 35 4" xfId="14144" xr:uid="{00000000-0005-0000-0000-000048370000}"/>
    <cellStyle name="Normal 24 36" xfId="14145" xr:uid="{00000000-0005-0000-0000-000049370000}"/>
    <cellStyle name="Normal 24 36 2" xfId="14146" xr:uid="{00000000-0005-0000-0000-00004A370000}"/>
    <cellStyle name="Normal 24 36 2 2" xfId="14147" xr:uid="{00000000-0005-0000-0000-00004B370000}"/>
    <cellStyle name="Normal 24 36 2 3" xfId="14148" xr:uid="{00000000-0005-0000-0000-00004C370000}"/>
    <cellStyle name="Normal 24 36 3" xfId="14149" xr:uid="{00000000-0005-0000-0000-00004D370000}"/>
    <cellStyle name="Normal 24 36 3 2" xfId="14150" xr:uid="{00000000-0005-0000-0000-00004E370000}"/>
    <cellStyle name="Normal 24 36 4" xfId="14151" xr:uid="{00000000-0005-0000-0000-00004F370000}"/>
    <cellStyle name="Normal 24 37" xfId="14152" xr:uid="{00000000-0005-0000-0000-000050370000}"/>
    <cellStyle name="Normal 24 37 2" xfId="14153" xr:uid="{00000000-0005-0000-0000-000051370000}"/>
    <cellStyle name="Normal 24 37 2 2" xfId="14154" xr:uid="{00000000-0005-0000-0000-000052370000}"/>
    <cellStyle name="Normal 24 37 2 3" xfId="14155" xr:uid="{00000000-0005-0000-0000-000053370000}"/>
    <cellStyle name="Normal 24 37 3" xfId="14156" xr:uid="{00000000-0005-0000-0000-000054370000}"/>
    <cellStyle name="Normal 24 37 3 2" xfId="14157" xr:uid="{00000000-0005-0000-0000-000055370000}"/>
    <cellStyle name="Normal 24 37 4" xfId="14158" xr:uid="{00000000-0005-0000-0000-000056370000}"/>
    <cellStyle name="Normal 24 38" xfId="14159" xr:uid="{00000000-0005-0000-0000-000057370000}"/>
    <cellStyle name="Normal 24 38 2" xfId="14160" xr:uid="{00000000-0005-0000-0000-000058370000}"/>
    <cellStyle name="Normal 24 38 2 2" xfId="14161" xr:uid="{00000000-0005-0000-0000-000059370000}"/>
    <cellStyle name="Normal 24 38 2 3" xfId="14162" xr:uid="{00000000-0005-0000-0000-00005A370000}"/>
    <cellStyle name="Normal 24 38 3" xfId="14163" xr:uid="{00000000-0005-0000-0000-00005B370000}"/>
    <cellStyle name="Normal 24 38 3 2" xfId="14164" xr:uid="{00000000-0005-0000-0000-00005C370000}"/>
    <cellStyle name="Normal 24 38 4" xfId="14165" xr:uid="{00000000-0005-0000-0000-00005D370000}"/>
    <cellStyle name="Normal 24 39" xfId="14166" xr:uid="{00000000-0005-0000-0000-00005E370000}"/>
    <cellStyle name="Normal 24 39 2" xfId="14167" xr:uid="{00000000-0005-0000-0000-00005F370000}"/>
    <cellStyle name="Normal 24 39 2 2" xfId="14168" xr:uid="{00000000-0005-0000-0000-000060370000}"/>
    <cellStyle name="Normal 24 39 2 3" xfId="14169" xr:uid="{00000000-0005-0000-0000-000061370000}"/>
    <cellStyle name="Normal 24 39 3" xfId="14170" xr:uid="{00000000-0005-0000-0000-000062370000}"/>
    <cellStyle name="Normal 24 39 3 2" xfId="14171" xr:uid="{00000000-0005-0000-0000-000063370000}"/>
    <cellStyle name="Normal 24 39 4" xfId="14172" xr:uid="{00000000-0005-0000-0000-000064370000}"/>
    <cellStyle name="Normal 24 4" xfId="14173" xr:uid="{00000000-0005-0000-0000-000065370000}"/>
    <cellStyle name="Normal 24 4 2" xfId="14174" xr:uid="{00000000-0005-0000-0000-000066370000}"/>
    <cellStyle name="Normal 24 4 2 2" xfId="14175" xr:uid="{00000000-0005-0000-0000-000067370000}"/>
    <cellStyle name="Normal 24 4 2 3" xfId="14176" xr:uid="{00000000-0005-0000-0000-000068370000}"/>
    <cellStyle name="Normal 24 4 3" xfId="14177" xr:uid="{00000000-0005-0000-0000-000069370000}"/>
    <cellStyle name="Normal 24 4 3 2" xfId="14178" xr:uid="{00000000-0005-0000-0000-00006A370000}"/>
    <cellStyle name="Normal 24 4 4" xfId="14179" xr:uid="{00000000-0005-0000-0000-00006B370000}"/>
    <cellStyle name="Normal 24 40" xfId="14180" xr:uid="{00000000-0005-0000-0000-00006C370000}"/>
    <cellStyle name="Normal 24 40 2" xfId="14181" xr:uid="{00000000-0005-0000-0000-00006D370000}"/>
    <cellStyle name="Normal 24 40 2 2" xfId="14182" xr:uid="{00000000-0005-0000-0000-00006E370000}"/>
    <cellStyle name="Normal 24 40 2 3" xfId="14183" xr:uid="{00000000-0005-0000-0000-00006F370000}"/>
    <cellStyle name="Normal 24 40 3" xfId="14184" xr:uid="{00000000-0005-0000-0000-000070370000}"/>
    <cellStyle name="Normal 24 40 3 2" xfId="14185" xr:uid="{00000000-0005-0000-0000-000071370000}"/>
    <cellStyle name="Normal 24 40 4" xfId="14186" xr:uid="{00000000-0005-0000-0000-000072370000}"/>
    <cellStyle name="Normal 24 41" xfId="14187" xr:uid="{00000000-0005-0000-0000-000073370000}"/>
    <cellStyle name="Normal 24 41 2" xfId="14188" xr:uid="{00000000-0005-0000-0000-000074370000}"/>
    <cellStyle name="Normal 24 41 3" xfId="14189" xr:uid="{00000000-0005-0000-0000-000075370000}"/>
    <cellStyle name="Normal 24 42" xfId="14190" xr:uid="{00000000-0005-0000-0000-000076370000}"/>
    <cellStyle name="Normal 24 43" xfId="14191" xr:uid="{00000000-0005-0000-0000-000077370000}"/>
    <cellStyle name="Normal 24 5" xfId="14192" xr:uid="{00000000-0005-0000-0000-000078370000}"/>
    <cellStyle name="Normal 24 5 2" xfId="14193" xr:uid="{00000000-0005-0000-0000-000079370000}"/>
    <cellStyle name="Normal 24 5 2 2" xfId="14194" xr:uid="{00000000-0005-0000-0000-00007A370000}"/>
    <cellStyle name="Normal 24 5 2 3" xfId="14195" xr:uid="{00000000-0005-0000-0000-00007B370000}"/>
    <cellStyle name="Normal 24 5 3" xfId="14196" xr:uid="{00000000-0005-0000-0000-00007C370000}"/>
    <cellStyle name="Normal 24 5 3 2" xfId="14197" xr:uid="{00000000-0005-0000-0000-00007D370000}"/>
    <cellStyle name="Normal 24 5 4" xfId="14198" xr:uid="{00000000-0005-0000-0000-00007E370000}"/>
    <cellStyle name="Normal 24 6" xfId="14199" xr:uid="{00000000-0005-0000-0000-00007F370000}"/>
    <cellStyle name="Normal 24 6 2" xfId="14200" xr:uid="{00000000-0005-0000-0000-000080370000}"/>
    <cellStyle name="Normal 24 6 2 2" xfId="14201" xr:uid="{00000000-0005-0000-0000-000081370000}"/>
    <cellStyle name="Normal 24 6 2 3" xfId="14202" xr:uid="{00000000-0005-0000-0000-000082370000}"/>
    <cellStyle name="Normal 24 6 3" xfId="14203" xr:uid="{00000000-0005-0000-0000-000083370000}"/>
    <cellStyle name="Normal 24 6 3 2" xfId="14204" xr:uid="{00000000-0005-0000-0000-000084370000}"/>
    <cellStyle name="Normal 24 6 4" xfId="14205" xr:uid="{00000000-0005-0000-0000-000085370000}"/>
    <cellStyle name="Normal 24 7" xfId="14206" xr:uid="{00000000-0005-0000-0000-000086370000}"/>
    <cellStyle name="Normal 24 7 2" xfId="14207" xr:uid="{00000000-0005-0000-0000-000087370000}"/>
    <cellStyle name="Normal 24 7 2 2" xfId="14208" xr:uid="{00000000-0005-0000-0000-000088370000}"/>
    <cellStyle name="Normal 24 7 2 3" xfId="14209" xr:uid="{00000000-0005-0000-0000-000089370000}"/>
    <cellStyle name="Normal 24 7 3" xfId="14210" xr:uid="{00000000-0005-0000-0000-00008A370000}"/>
    <cellStyle name="Normal 24 7 3 2" xfId="14211" xr:uid="{00000000-0005-0000-0000-00008B370000}"/>
    <cellStyle name="Normal 24 7 4" xfId="14212" xr:uid="{00000000-0005-0000-0000-00008C370000}"/>
    <cellStyle name="Normal 24 79" xfId="14213" xr:uid="{00000000-0005-0000-0000-00008D370000}"/>
    <cellStyle name="Normal 24 8" xfId="14214" xr:uid="{00000000-0005-0000-0000-00008E370000}"/>
    <cellStyle name="Normal 24 8 2" xfId="14215" xr:uid="{00000000-0005-0000-0000-00008F370000}"/>
    <cellStyle name="Normal 24 8 2 2" xfId="14216" xr:uid="{00000000-0005-0000-0000-000090370000}"/>
    <cellStyle name="Normal 24 8 2 3" xfId="14217" xr:uid="{00000000-0005-0000-0000-000091370000}"/>
    <cellStyle name="Normal 24 8 3" xfId="14218" xr:uid="{00000000-0005-0000-0000-000092370000}"/>
    <cellStyle name="Normal 24 8 3 2" xfId="14219" xr:uid="{00000000-0005-0000-0000-000093370000}"/>
    <cellStyle name="Normal 24 8 4" xfId="14220" xr:uid="{00000000-0005-0000-0000-000094370000}"/>
    <cellStyle name="Normal 24 9" xfId="14221" xr:uid="{00000000-0005-0000-0000-000095370000}"/>
    <cellStyle name="Normal 24 9 2" xfId="14222" xr:uid="{00000000-0005-0000-0000-000096370000}"/>
    <cellStyle name="Normal 24 9 2 2" xfId="14223" xr:uid="{00000000-0005-0000-0000-000097370000}"/>
    <cellStyle name="Normal 24 9 2 3" xfId="14224" xr:uid="{00000000-0005-0000-0000-000098370000}"/>
    <cellStyle name="Normal 24 9 3" xfId="14225" xr:uid="{00000000-0005-0000-0000-000099370000}"/>
    <cellStyle name="Normal 24 9 3 2" xfId="14226" xr:uid="{00000000-0005-0000-0000-00009A370000}"/>
    <cellStyle name="Normal 24 9 4" xfId="14227" xr:uid="{00000000-0005-0000-0000-00009B370000}"/>
    <cellStyle name="Normal 25" xfId="14228" xr:uid="{00000000-0005-0000-0000-00009C370000}"/>
    <cellStyle name="Normal 25 10" xfId="14229" xr:uid="{00000000-0005-0000-0000-00009D370000}"/>
    <cellStyle name="Normal 25 10 2" xfId="14230" xr:uid="{00000000-0005-0000-0000-00009E370000}"/>
    <cellStyle name="Normal 25 10 2 2" xfId="14231" xr:uid="{00000000-0005-0000-0000-00009F370000}"/>
    <cellStyle name="Normal 25 10 2 3" xfId="14232" xr:uid="{00000000-0005-0000-0000-0000A0370000}"/>
    <cellStyle name="Normal 25 10 3" xfId="14233" xr:uid="{00000000-0005-0000-0000-0000A1370000}"/>
    <cellStyle name="Normal 25 10 3 2" xfId="14234" xr:uid="{00000000-0005-0000-0000-0000A2370000}"/>
    <cellStyle name="Normal 25 10 4" xfId="14235" xr:uid="{00000000-0005-0000-0000-0000A3370000}"/>
    <cellStyle name="Normal 25 10 5" xfId="14236" xr:uid="{00000000-0005-0000-0000-0000A4370000}"/>
    <cellStyle name="Normal 25 11" xfId="14237" xr:uid="{00000000-0005-0000-0000-0000A5370000}"/>
    <cellStyle name="Normal 25 11 2" xfId="14238" xr:uid="{00000000-0005-0000-0000-0000A6370000}"/>
    <cellStyle name="Normal 25 11 2 2" xfId="14239" xr:uid="{00000000-0005-0000-0000-0000A7370000}"/>
    <cellStyle name="Normal 25 11 2 3" xfId="14240" xr:uid="{00000000-0005-0000-0000-0000A8370000}"/>
    <cellStyle name="Normal 25 11 3" xfId="14241" xr:uid="{00000000-0005-0000-0000-0000A9370000}"/>
    <cellStyle name="Normal 25 11 3 2" xfId="14242" xr:uid="{00000000-0005-0000-0000-0000AA370000}"/>
    <cellStyle name="Normal 25 11 4" xfId="14243" xr:uid="{00000000-0005-0000-0000-0000AB370000}"/>
    <cellStyle name="Normal 25 12" xfId="14244" xr:uid="{00000000-0005-0000-0000-0000AC370000}"/>
    <cellStyle name="Normal 25 12 2" xfId="14245" xr:uid="{00000000-0005-0000-0000-0000AD370000}"/>
    <cellStyle name="Normal 25 12 2 2" xfId="14246" xr:uid="{00000000-0005-0000-0000-0000AE370000}"/>
    <cellStyle name="Normal 25 12 2 3" xfId="14247" xr:uid="{00000000-0005-0000-0000-0000AF370000}"/>
    <cellStyle name="Normal 25 12 3" xfId="14248" xr:uid="{00000000-0005-0000-0000-0000B0370000}"/>
    <cellStyle name="Normal 25 12 3 2" xfId="14249" xr:uid="{00000000-0005-0000-0000-0000B1370000}"/>
    <cellStyle name="Normal 25 12 4" xfId="14250" xr:uid="{00000000-0005-0000-0000-0000B2370000}"/>
    <cellStyle name="Normal 25 13" xfId="14251" xr:uid="{00000000-0005-0000-0000-0000B3370000}"/>
    <cellStyle name="Normal 25 13 2" xfId="14252" xr:uid="{00000000-0005-0000-0000-0000B4370000}"/>
    <cellStyle name="Normal 25 13 2 2" xfId="14253" xr:uid="{00000000-0005-0000-0000-0000B5370000}"/>
    <cellStyle name="Normal 25 13 2 3" xfId="14254" xr:uid="{00000000-0005-0000-0000-0000B6370000}"/>
    <cellStyle name="Normal 25 13 3" xfId="14255" xr:uid="{00000000-0005-0000-0000-0000B7370000}"/>
    <cellStyle name="Normal 25 13 3 2" xfId="14256" xr:uid="{00000000-0005-0000-0000-0000B8370000}"/>
    <cellStyle name="Normal 25 13 4" xfId="14257" xr:uid="{00000000-0005-0000-0000-0000B9370000}"/>
    <cellStyle name="Normal 25 14" xfId="14258" xr:uid="{00000000-0005-0000-0000-0000BA370000}"/>
    <cellStyle name="Normal 25 14 2" xfId="14259" xr:uid="{00000000-0005-0000-0000-0000BB370000}"/>
    <cellStyle name="Normal 25 14 2 2" xfId="14260" xr:uid="{00000000-0005-0000-0000-0000BC370000}"/>
    <cellStyle name="Normal 25 14 2 3" xfId="14261" xr:uid="{00000000-0005-0000-0000-0000BD370000}"/>
    <cellStyle name="Normal 25 14 3" xfId="14262" xr:uid="{00000000-0005-0000-0000-0000BE370000}"/>
    <cellStyle name="Normal 25 14 3 2" xfId="14263" xr:uid="{00000000-0005-0000-0000-0000BF370000}"/>
    <cellStyle name="Normal 25 14 4" xfId="14264" xr:uid="{00000000-0005-0000-0000-0000C0370000}"/>
    <cellStyle name="Normal 25 15" xfId="14265" xr:uid="{00000000-0005-0000-0000-0000C1370000}"/>
    <cellStyle name="Normal 25 15 2" xfId="14266" xr:uid="{00000000-0005-0000-0000-0000C2370000}"/>
    <cellStyle name="Normal 25 15 2 2" xfId="14267" xr:uid="{00000000-0005-0000-0000-0000C3370000}"/>
    <cellStyle name="Normal 25 15 2 3" xfId="14268" xr:uid="{00000000-0005-0000-0000-0000C4370000}"/>
    <cellStyle name="Normal 25 15 3" xfId="14269" xr:uid="{00000000-0005-0000-0000-0000C5370000}"/>
    <cellStyle name="Normal 25 15 3 2" xfId="14270" xr:uid="{00000000-0005-0000-0000-0000C6370000}"/>
    <cellStyle name="Normal 25 15 4" xfId="14271" xr:uid="{00000000-0005-0000-0000-0000C7370000}"/>
    <cellStyle name="Normal 25 16" xfId="14272" xr:uid="{00000000-0005-0000-0000-0000C8370000}"/>
    <cellStyle name="Normal 25 16 2" xfId="14273" xr:uid="{00000000-0005-0000-0000-0000C9370000}"/>
    <cellStyle name="Normal 25 16 2 2" xfId="14274" xr:uid="{00000000-0005-0000-0000-0000CA370000}"/>
    <cellStyle name="Normal 25 16 2 3" xfId="14275" xr:uid="{00000000-0005-0000-0000-0000CB370000}"/>
    <cellStyle name="Normal 25 16 3" xfId="14276" xr:uid="{00000000-0005-0000-0000-0000CC370000}"/>
    <cellStyle name="Normal 25 16 3 2" xfId="14277" xr:uid="{00000000-0005-0000-0000-0000CD370000}"/>
    <cellStyle name="Normal 25 16 4" xfId="14278" xr:uid="{00000000-0005-0000-0000-0000CE370000}"/>
    <cellStyle name="Normal 25 17" xfId="14279" xr:uid="{00000000-0005-0000-0000-0000CF370000}"/>
    <cellStyle name="Normal 25 17 2" xfId="14280" xr:uid="{00000000-0005-0000-0000-0000D0370000}"/>
    <cellStyle name="Normal 25 17 2 2" xfId="14281" xr:uid="{00000000-0005-0000-0000-0000D1370000}"/>
    <cellStyle name="Normal 25 17 2 3" xfId="14282" xr:uid="{00000000-0005-0000-0000-0000D2370000}"/>
    <cellStyle name="Normal 25 17 3" xfId="14283" xr:uid="{00000000-0005-0000-0000-0000D3370000}"/>
    <cellStyle name="Normal 25 17 3 2" xfId="14284" xr:uid="{00000000-0005-0000-0000-0000D4370000}"/>
    <cellStyle name="Normal 25 17 4" xfId="14285" xr:uid="{00000000-0005-0000-0000-0000D5370000}"/>
    <cellStyle name="Normal 25 18" xfId="14286" xr:uid="{00000000-0005-0000-0000-0000D6370000}"/>
    <cellStyle name="Normal 25 18 2" xfId="14287" xr:uid="{00000000-0005-0000-0000-0000D7370000}"/>
    <cellStyle name="Normal 25 18 2 2" xfId="14288" xr:uid="{00000000-0005-0000-0000-0000D8370000}"/>
    <cellStyle name="Normal 25 18 2 3" xfId="14289" xr:uid="{00000000-0005-0000-0000-0000D9370000}"/>
    <cellStyle name="Normal 25 18 3" xfId="14290" xr:uid="{00000000-0005-0000-0000-0000DA370000}"/>
    <cellStyle name="Normal 25 18 3 2" xfId="14291" xr:uid="{00000000-0005-0000-0000-0000DB370000}"/>
    <cellStyle name="Normal 25 18 4" xfId="14292" xr:uid="{00000000-0005-0000-0000-0000DC370000}"/>
    <cellStyle name="Normal 25 19" xfId="14293" xr:uid="{00000000-0005-0000-0000-0000DD370000}"/>
    <cellStyle name="Normal 25 19 2" xfId="14294" xr:uid="{00000000-0005-0000-0000-0000DE370000}"/>
    <cellStyle name="Normal 25 19 2 2" xfId="14295" xr:uid="{00000000-0005-0000-0000-0000DF370000}"/>
    <cellStyle name="Normal 25 19 2 3" xfId="14296" xr:uid="{00000000-0005-0000-0000-0000E0370000}"/>
    <cellStyle name="Normal 25 19 3" xfId="14297" xr:uid="{00000000-0005-0000-0000-0000E1370000}"/>
    <cellStyle name="Normal 25 19 3 2" xfId="14298" xr:uid="{00000000-0005-0000-0000-0000E2370000}"/>
    <cellStyle name="Normal 25 19 4" xfId="14299" xr:uid="{00000000-0005-0000-0000-0000E3370000}"/>
    <cellStyle name="Normal 25 2" xfId="14300" xr:uid="{00000000-0005-0000-0000-0000E4370000}"/>
    <cellStyle name="Normal 25 2 10" xfId="14301" xr:uid="{00000000-0005-0000-0000-0000E5370000}"/>
    <cellStyle name="Normal 25 2 11" xfId="14302" xr:uid="{00000000-0005-0000-0000-0000E6370000}"/>
    <cellStyle name="Normal 25 2 2" xfId="14303" xr:uid="{00000000-0005-0000-0000-0000E7370000}"/>
    <cellStyle name="Normal 25 2 2 2" xfId="14304" xr:uid="{00000000-0005-0000-0000-0000E8370000}"/>
    <cellStyle name="Normal 25 2 2 2 2" xfId="14305" xr:uid="{00000000-0005-0000-0000-0000E9370000}"/>
    <cellStyle name="Normal 25 2 2 2 2 2" xfId="14306" xr:uid="{00000000-0005-0000-0000-0000EA370000}"/>
    <cellStyle name="Normal 25 2 2 2 2 3" xfId="14307" xr:uid="{00000000-0005-0000-0000-0000EB370000}"/>
    <cellStyle name="Normal 25 2 2 2 2 4" xfId="14308" xr:uid="{00000000-0005-0000-0000-0000EC370000}"/>
    <cellStyle name="Normal 25 2 2 2 3" xfId="14309" xr:uid="{00000000-0005-0000-0000-0000ED370000}"/>
    <cellStyle name="Normal 25 2 2 2 4" xfId="14310" xr:uid="{00000000-0005-0000-0000-0000EE370000}"/>
    <cellStyle name="Normal 25 2 2 2 5" xfId="14311" xr:uid="{00000000-0005-0000-0000-0000EF370000}"/>
    <cellStyle name="Normal 25 2 2 2 6" xfId="14312" xr:uid="{00000000-0005-0000-0000-0000F0370000}"/>
    <cellStyle name="Normal 25 2 2 3" xfId="14313" xr:uid="{00000000-0005-0000-0000-0000F1370000}"/>
    <cellStyle name="Normal 25 2 2 3 2" xfId="14314" xr:uid="{00000000-0005-0000-0000-0000F2370000}"/>
    <cellStyle name="Normal 25 2 2 3 3" xfId="14315" xr:uid="{00000000-0005-0000-0000-0000F3370000}"/>
    <cellStyle name="Normal 25 2 2 3 4" xfId="14316" xr:uid="{00000000-0005-0000-0000-0000F4370000}"/>
    <cellStyle name="Normal 25 2 2 4" xfId="14317" xr:uid="{00000000-0005-0000-0000-0000F5370000}"/>
    <cellStyle name="Normal 25 2 2 5" xfId="14318" xr:uid="{00000000-0005-0000-0000-0000F6370000}"/>
    <cellStyle name="Normal 25 2 2 6" xfId="14319" xr:uid="{00000000-0005-0000-0000-0000F7370000}"/>
    <cellStyle name="Normal 25 2 2 7" xfId="14320" xr:uid="{00000000-0005-0000-0000-0000F8370000}"/>
    <cellStyle name="Normal 25 2 2 8" xfId="14321" xr:uid="{00000000-0005-0000-0000-0000F9370000}"/>
    <cellStyle name="Normal 25 2 3" xfId="14322" xr:uid="{00000000-0005-0000-0000-0000FA370000}"/>
    <cellStyle name="Normal 25 2 3 2" xfId="14323" xr:uid="{00000000-0005-0000-0000-0000FB370000}"/>
    <cellStyle name="Normal 25 2 3 2 2" xfId="14324" xr:uid="{00000000-0005-0000-0000-0000FC370000}"/>
    <cellStyle name="Normal 25 2 3 2 3" xfId="14325" xr:uid="{00000000-0005-0000-0000-0000FD370000}"/>
    <cellStyle name="Normal 25 2 3 2 4" xfId="14326" xr:uid="{00000000-0005-0000-0000-0000FE370000}"/>
    <cellStyle name="Normal 25 2 3 3" xfId="14327" xr:uid="{00000000-0005-0000-0000-0000FF370000}"/>
    <cellStyle name="Normal 25 2 3 4" xfId="14328" xr:uid="{00000000-0005-0000-0000-000000380000}"/>
    <cellStyle name="Normal 25 2 3 5" xfId="14329" xr:uid="{00000000-0005-0000-0000-000001380000}"/>
    <cellStyle name="Normal 25 2 3 6" xfId="14330" xr:uid="{00000000-0005-0000-0000-000002380000}"/>
    <cellStyle name="Normal 25 2 3 7" xfId="14331" xr:uid="{00000000-0005-0000-0000-000003380000}"/>
    <cellStyle name="Normal 25 2 4" xfId="14332" xr:uid="{00000000-0005-0000-0000-000004380000}"/>
    <cellStyle name="Normal 25 2 4 2" xfId="14333" xr:uid="{00000000-0005-0000-0000-000005380000}"/>
    <cellStyle name="Normal 25 2 4 2 2" xfId="14334" xr:uid="{00000000-0005-0000-0000-000006380000}"/>
    <cellStyle name="Normal 25 2 4 2 3" xfId="14335" xr:uid="{00000000-0005-0000-0000-000007380000}"/>
    <cellStyle name="Normal 25 2 4 2 4" xfId="14336" xr:uid="{00000000-0005-0000-0000-000008380000}"/>
    <cellStyle name="Normal 25 2 4 3" xfId="14337" xr:uid="{00000000-0005-0000-0000-000009380000}"/>
    <cellStyle name="Normal 25 2 4 4" xfId="14338" xr:uid="{00000000-0005-0000-0000-00000A380000}"/>
    <cellStyle name="Normal 25 2 4 5" xfId="14339" xr:uid="{00000000-0005-0000-0000-00000B380000}"/>
    <cellStyle name="Normal 25 2 5" xfId="14340" xr:uid="{00000000-0005-0000-0000-00000C380000}"/>
    <cellStyle name="Normal 25 2 5 2" xfId="14341" xr:uid="{00000000-0005-0000-0000-00000D380000}"/>
    <cellStyle name="Normal 25 2 5 2 2" xfId="14342" xr:uid="{00000000-0005-0000-0000-00000E380000}"/>
    <cellStyle name="Normal 25 2 5 2 3" xfId="14343" xr:uid="{00000000-0005-0000-0000-00000F380000}"/>
    <cellStyle name="Normal 25 2 5 2 4" xfId="14344" xr:uid="{00000000-0005-0000-0000-000010380000}"/>
    <cellStyle name="Normal 25 2 5 3" xfId="14345" xr:uid="{00000000-0005-0000-0000-000011380000}"/>
    <cellStyle name="Normal 25 2 5 4" xfId="14346" xr:uid="{00000000-0005-0000-0000-000012380000}"/>
    <cellStyle name="Normal 25 2 5 5" xfId="14347" xr:uid="{00000000-0005-0000-0000-000013380000}"/>
    <cellStyle name="Normal 25 2 6" xfId="14348" xr:uid="{00000000-0005-0000-0000-000014380000}"/>
    <cellStyle name="Normal 25 2 6 2" xfId="14349" xr:uid="{00000000-0005-0000-0000-000015380000}"/>
    <cellStyle name="Normal 25 2 6 3" xfId="14350" xr:uid="{00000000-0005-0000-0000-000016380000}"/>
    <cellStyle name="Normal 25 2 6 4" xfId="14351" xr:uid="{00000000-0005-0000-0000-000017380000}"/>
    <cellStyle name="Normal 25 2 7" xfId="14352" xr:uid="{00000000-0005-0000-0000-000018380000}"/>
    <cellStyle name="Normal 25 2 8" xfId="14353" xr:uid="{00000000-0005-0000-0000-000019380000}"/>
    <cellStyle name="Normal 25 2 9" xfId="14354" xr:uid="{00000000-0005-0000-0000-00001A380000}"/>
    <cellStyle name="Normal 25 20" xfId="14355" xr:uid="{00000000-0005-0000-0000-00001B380000}"/>
    <cellStyle name="Normal 25 20 2" xfId="14356" xr:uid="{00000000-0005-0000-0000-00001C380000}"/>
    <cellStyle name="Normal 25 20 2 2" xfId="14357" xr:uid="{00000000-0005-0000-0000-00001D380000}"/>
    <cellStyle name="Normal 25 20 2 3" xfId="14358" xr:uid="{00000000-0005-0000-0000-00001E380000}"/>
    <cellStyle name="Normal 25 20 3" xfId="14359" xr:uid="{00000000-0005-0000-0000-00001F380000}"/>
    <cellStyle name="Normal 25 20 3 2" xfId="14360" xr:uid="{00000000-0005-0000-0000-000020380000}"/>
    <cellStyle name="Normal 25 20 4" xfId="14361" xr:uid="{00000000-0005-0000-0000-000021380000}"/>
    <cellStyle name="Normal 25 21" xfId="14362" xr:uid="{00000000-0005-0000-0000-000022380000}"/>
    <cellStyle name="Normal 25 21 2" xfId="14363" xr:uid="{00000000-0005-0000-0000-000023380000}"/>
    <cellStyle name="Normal 25 21 2 2" xfId="14364" xr:uid="{00000000-0005-0000-0000-000024380000}"/>
    <cellStyle name="Normal 25 21 2 3" xfId="14365" xr:uid="{00000000-0005-0000-0000-000025380000}"/>
    <cellStyle name="Normal 25 21 3" xfId="14366" xr:uid="{00000000-0005-0000-0000-000026380000}"/>
    <cellStyle name="Normal 25 21 3 2" xfId="14367" xr:uid="{00000000-0005-0000-0000-000027380000}"/>
    <cellStyle name="Normal 25 21 4" xfId="14368" xr:uid="{00000000-0005-0000-0000-000028380000}"/>
    <cellStyle name="Normal 25 22" xfId="14369" xr:uid="{00000000-0005-0000-0000-000029380000}"/>
    <cellStyle name="Normal 25 22 2" xfId="14370" xr:uid="{00000000-0005-0000-0000-00002A380000}"/>
    <cellStyle name="Normal 25 22 2 2" xfId="14371" xr:uid="{00000000-0005-0000-0000-00002B380000}"/>
    <cellStyle name="Normal 25 22 2 3" xfId="14372" xr:uid="{00000000-0005-0000-0000-00002C380000}"/>
    <cellStyle name="Normal 25 22 3" xfId="14373" xr:uid="{00000000-0005-0000-0000-00002D380000}"/>
    <cellStyle name="Normal 25 22 3 2" xfId="14374" xr:uid="{00000000-0005-0000-0000-00002E380000}"/>
    <cellStyle name="Normal 25 22 4" xfId="14375" xr:uid="{00000000-0005-0000-0000-00002F380000}"/>
    <cellStyle name="Normal 25 23" xfId="14376" xr:uid="{00000000-0005-0000-0000-000030380000}"/>
    <cellStyle name="Normal 25 23 2" xfId="14377" xr:uid="{00000000-0005-0000-0000-000031380000}"/>
    <cellStyle name="Normal 25 23 2 2" xfId="14378" xr:uid="{00000000-0005-0000-0000-000032380000}"/>
    <cellStyle name="Normal 25 23 2 3" xfId="14379" xr:uid="{00000000-0005-0000-0000-000033380000}"/>
    <cellStyle name="Normal 25 23 3" xfId="14380" xr:uid="{00000000-0005-0000-0000-000034380000}"/>
    <cellStyle name="Normal 25 23 3 2" xfId="14381" xr:uid="{00000000-0005-0000-0000-000035380000}"/>
    <cellStyle name="Normal 25 23 4" xfId="14382" xr:uid="{00000000-0005-0000-0000-000036380000}"/>
    <cellStyle name="Normal 25 24" xfId="14383" xr:uid="{00000000-0005-0000-0000-000037380000}"/>
    <cellStyle name="Normal 25 24 2" xfId="14384" xr:uid="{00000000-0005-0000-0000-000038380000}"/>
    <cellStyle name="Normal 25 24 2 2" xfId="14385" xr:uid="{00000000-0005-0000-0000-000039380000}"/>
    <cellStyle name="Normal 25 24 2 3" xfId="14386" xr:uid="{00000000-0005-0000-0000-00003A380000}"/>
    <cellStyle name="Normal 25 24 3" xfId="14387" xr:uid="{00000000-0005-0000-0000-00003B380000}"/>
    <cellStyle name="Normal 25 24 3 2" xfId="14388" xr:uid="{00000000-0005-0000-0000-00003C380000}"/>
    <cellStyle name="Normal 25 24 4" xfId="14389" xr:uid="{00000000-0005-0000-0000-00003D380000}"/>
    <cellStyle name="Normal 25 25" xfId="14390" xr:uid="{00000000-0005-0000-0000-00003E380000}"/>
    <cellStyle name="Normal 25 25 2" xfId="14391" xr:uid="{00000000-0005-0000-0000-00003F380000}"/>
    <cellStyle name="Normal 25 25 2 2" xfId="14392" xr:uid="{00000000-0005-0000-0000-000040380000}"/>
    <cellStyle name="Normal 25 25 2 3" xfId="14393" xr:uid="{00000000-0005-0000-0000-000041380000}"/>
    <cellStyle name="Normal 25 25 3" xfId="14394" xr:uid="{00000000-0005-0000-0000-000042380000}"/>
    <cellStyle name="Normal 25 25 3 2" xfId="14395" xr:uid="{00000000-0005-0000-0000-000043380000}"/>
    <cellStyle name="Normal 25 25 4" xfId="14396" xr:uid="{00000000-0005-0000-0000-000044380000}"/>
    <cellStyle name="Normal 25 26" xfId="14397" xr:uid="{00000000-0005-0000-0000-000045380000}"/>
    <cellStyle name="Normal 25 26 2" xfId="14398" xr:uid="{00000000-0005-0000-0000-000046380000}"/>
    <cellStyle name="Normal 25 26 2 2" xfId="14399" xr:uid="{00000000-0005-0000-0000-000047380000}"/>
    <cellStyle name="Normal 25 26 2 3" xfId="14400" xr:uid="{00000000-0005-0000-0000-000048380000}"/>
    <cellStyle name="Normal 25 26 3" xfId="14401" xr:uid="{00000000-0005-0000-0000-000049380000}"/>
    <cellStyle name="Normal 25 26 3 2" xfId="14402" xr:uid="{00000000-0005-0000-0000-00004A380000}"/>
    <cellStyle name="Normal 25 26 4" xfId="14403" xr:uid="{00000000-0005-0000-0000-00004B380000}"/>
    <cellStyle name="Normal 25 27" xfId="14404" xr:uid="{00000000-0005-0000-0000-00004C380000}"/>
    <cellStyle name="Normal 25 27 2" xfId="14405" xr:uid="{00000000-0005-0000-0000-00004D380000}"/>
    <cellStyle name="Normal 25 27 2 2" xfId="14406" xr:uid="{00000000-0005-0000-0000-00004E380000}"/>
    <cellStyle name="Normal 25 27 2 3" xfId="14407" xr:uid="{00000000-0005-0000-0000-00004F380000}"/>
    <cellStyle name="Normal 25 27 3" xfId="14408" xr:uid="{00000000-0005-0000-0000-000050380000}"/>
    <cellStyle name="Normal 25 27 3 2" xfId="14409" xr:uid="{00000000-0005-0000-0000-000051380000}"/>
    <cellStyle name="Normal 25 27 4" xfId="14410" xr:uid="{00000000-0005-0000-0000-000052380000}"/>
    <cellStyle name="Normal 25 28" xfId="14411" xr:uid="{00000000-0005-0000-0000-000053380000}"/>
    <cellStyle name="Normal 25 28 2" xfId="14412" xr:uid="{00000000-0005-0000-0000-000054380000}"/>
    <cellStyle name="Normal 25 28 2 2" xfId="14413" xr:uid="{00000000-0005-0000-0000-000055380000}"/>
    <cellStyle name="Normal 25 28 2 3" xfId="14414" xr:uid="{00000000-0005-0000-0000-000056380000}"/>
    <cellStyle name="Normal 25 28 3" xfId="14415" xr:uid="{00000000-0005-0000-0000-000057380000}"/>
    <cellStyle name="Normal 25 28 3 2" xfId="14416" xr:uid="{00000000-0005-0000-0000-000058380000}"/>
    <cellStyle name="Normal 25 28 4" xfId="14417" xr:uid="{00000000-0005-0000-0000-000059380000}"/>
    <cellStyle name="Normal 25 29" xfId="14418" xr:uid="{00000000-0005-0000-0000-00005A380000}"/>
    <cellStyle name="Normal 25 29 2" xfId="14419" xr:uid="{00000000-0005-0000-0000-00005B380000}"/>
    <cellStyle name="Normal 25 29 2 2" xfId="14420" xr:uid="{00000000-0005-0000-0000-00005C380000}"/>
    <cellStyle name="Normal 25 29 2 3" xfId="14421" xr:uid="{00000000-0005-0000-0000-00005D380000}"/>
    <cellStyle name="Normal 25 29 3" xfId="14422" xr:uid="{00000000-0005-0000-0000-00005E380000}"/>
    <cellStyle name="Normal 25 29 3 2" xfId="14423" xr:uid="{00000000-0005-0000-0000-00005F380000}"/>
    <cellStyle name="Normal 25 29 4" xfId="14424" xr:uid="{00000000-0005-0000-0000-000060380000}"/>
    <cellStyle name="Normal 25 3" xfId="14425" xr:uid="{00000000-0005-0000-0000-000061380000}"/>
    <cellStyle name="Normal 25 3 2" xfId="14426" xr:uid="{00000000-0005-0000-0000-000062380000}"/>
    <cellStyle name="Normal 25 3 2 2" xfId="14427" xr:uid="{00000000-0005-0000-0000-000063380000}"/>
    <cellStyle name="Normal 25 3 2 2 2" xfId="14428" xr:uid="{00000000-0005-0000-0000-000064380000}"/>
    <cellStyle name="Normal 25 3 2 2 3" xfId="14429" xr:uid="{00000000-0005-0000-0000-000065380000}"/>
    <cellStyle name="Normal 25 3 2 2 4" xfId="14430" xr:uid="{00000000-0005-0000-0000-000066380000}"/>
    <cellStyle name="Normal 25 3 2 2 5" xfId="14431" xr:uid="{00000000-0005-0000-0000-000067380000}"/>
    <cellStyle name="Normal 25 3 2 3" xfId="14432" xr:uid="{00000000-0005-0000-0000-000068380000}"/>
    <cellStyle name="Normal 25 3 2 4" xfId="14433" xr:uid="{00000000-0005-0000-0000-000069380000}"/>
    <cellStyle name="Normal 25 3 2 5" xfId="14434" xr:uid="{00000000-0005-0000-0000-00006A380000}"/>
    <cellStyle name="Normal 25 3 2 6" xfId="14435" xr:uid="{00000000-0005-0000-0000-00006B380000}"/>
    <cellStyle name="Normal 25 3 2 7" xfId="14436" xr:uid="{00000000-0005-0000-0000-00006C380000}"/>
    <cellStyle name="Normal 25 3 3" xfId="14437" xr:uid="{00000000-0005-0000-0000-00006D380000}"/>
    <cellStyle name="Normal 25 3 3 2" xfId="14438" xr:uid="{00000000-0005-0000-0000-00006E380000}"/>
    <cellStyle name="Normal 25 3 3 3" xfId="14439" xr:uid="{00000000-0005-0000-0000-00006F380000}"/>
    <cellStyle name="Normal 25 3 3 4" xfId="14440" xr:uid="{00000000-0005-0000-0000-000070380000}"/>
    <cellStyle name="Normal 25 3 3 5" xfId="14441" xr:uid="{00000000-0005-0000-0000-000071380000}"/>
    <cellStyle name="Normal 25 3 3 6" xfId="14442" xr:uid="{00000000-0005-0000-0000-000072380000}"/>
    <cellStyle name="Normal 25 3 4" xfId="14443" xr:uid="{00000000-0005-0000-0000-000073380000}"/>
    <cellStyle name="Normal 25 3 5" xfId="14444" xr:uid="{00000000-0005-0000-0000-000074380000}"/>
    <cellStyle name="Normal 25 3 6" xfId="14445" xr:uid="{00000000-0005-0000-0000-000075380000}"/>
    <cellStyle name="Normal 25 3 7" xfId="14446" xr:uid="{00000000-0005-0000-0000-000076380000}"/>
    <cellStyle name="Normal 25 3 8" xfId="14447" xr:uid="{00000000-0005-0000-0000-000077380000}"/>
    <cellStyle name="Normal 25 30" xfId="14448" xr:uid="{00000000-0005-0000-0000-000078380000}"/>
    <cellStyle name="Normal 25 30 2" xfId="14449" xr:uid="{00000000-0005-0000-0000-000079380000}"/>
    <cellStyle name="Normal 25 30 2 2" xfId="14450" xr:uid="{00000000-0005-0000-0000-00007A380000}"/>
    <cellStyle name="Normal 25 30 2 3" xfId="14451" xr:uid="{00000000-0005-0000-0000-00007B380000}"/>
    <cellStyle name="Normal 25 30 3" xfId="14452" xr:uid="{00000000-0005-0000-0000-00007C380000}"/>
    <cellStyle name="Normal 25 30 3 2" xfId="14453" xr:uid="{00000000-0005-0000-0000-00007D380000}"/>
    <cellStyle name="Normal 25 30 4" xfId="14454" xr:uid="{00000000-0005-0000-0000-00007E380000}"/>
    <cellStyle name="Normal 25 31" xfId="14455" xr:uid="{00000000-0005-0000-0000-00007F380000}"/>
    <cellStyle name="Normal 25 31 2" xfId="14456" xr:uid="{00000000-0005-0000-0000-000080380000}"/>
    <cellStyle name="Normal 25 31 2 2" xfId="14457" xr:uid="{00000000-0005-0000-0000-000081380000}"/>
    <cellStyle name="Normal 25 31 2 3" xfId="14458" xr:uid="{00000000-0005-0000-0000-000082380000}"/>
    <cellStyle name="Normal 25 31 3" xfId="14459" xr:uid="{00000000-0005-0000-0000-000083380000}"/>
    <cellStyle name="Normal 25 31 3 2" xfId="14460" xr:uid="{00000000-0005-0000-0000-000084380000}"/>
    <cellStyle name="Normal 25 31 4" xfId="14461" xr:uid="{00000000-0005-0000-0000-000085380000}"/>
    <cellStyle name="Normal 25 32" xfId="14462" xr:uid="{00000000-0005-0000-0000-000086380000}"/>
    <cellStyle name="Normal 25 32 2" xfId="14463" xr:uid="{00000000-0005-0000-0000-000087380000}"/>
    <cellStyle name="Normal 25 32 2 2" xfId="14464" xr:uid="{00000000-0005-0000-0000-000088380000}"/>
    <cellStyle name="Normal 25 32 2 3" xfId="14465" xr:uid="{00000000-0005-0000-0000-000089380000}"/>
    <cellStyle name="Normal 25 32 3" xfId="14466" xr:uid="{00000000-0005-0000-0000-00008A380000}"/>
    <cellStyle name="Normal 25 32 3 2" xfId="14467" xr:uid="{00000000-0005-0000-0000-00008B380000}"/>
    <cellStyle name="Normal 25 32 4" xfId="14468" xr:uid="{00000000-0005-0000-0000-00008C380000}"/>
    <cellStyle name="Normal 25 33" xfId="14469" xr:uid="{00000000-0005-0000-0000-00008D380000}"/>
    <cellStyle name="Normal 25 33 2" xfId="14470" xr:uid="{00000000-0005-0000-0000-00008E380000}"/>
    <cellStyle name="Normal 25 33 2 2" xfId="14471" xr:uid="{00000000-0005-0000-0000-00008F380000}"/>
    <cellStyle name="Normal 25 33 2 3" xfId="14472" xr:uid="{00000000-0005-0000-0000-000090380000}"/>
    <cellStyle name="Normal 25 33 3" xfId="14473" xr:uid="{00000000-0005-0000-0000-000091380000}"/>
    <cellStyle name="Normal 25 33 3 2" xfId="14474" xr:uid="{00000000-0005-0000-0000-000092380000}"/>
    <cellStyle name="Normal 25 33 4" xfId="14475" xr:uid="{00000000-0005-0000-0000-000093380000}"/>
    <cellStyle name="Normal 25 34" xfId="14476" xr:uid="{00000000-0005-0000-0000-000094380000}"/>
    <cellStyle name="Normal 25 34 2" xfId="14477" xr:uid="{00000000-0005-0000-0000-000095380000}"/>
    <cellStyle name="Normal 25 34 2 2" xfId="14478" xr:uid="{00000000-0005-0000-0000-000096380000}"/>
    <cellStyle name="Normal 25 34 2 3" xfId="14479" xr:uid="{00000000-0005-0000-0000-000097380000}"/>
    <cellStyle name="Normal 25 34 3" xfId="14480" xr:uid="{00000000-0005-0000-0000-000098380000}"/>
    <cellStyle name="Normal 25 34 3 2" xfId="14481" xr:uid="{00000000-0005-0000-0000-000099380000}"/>
    <cellStyle name="Normal 25 34 4" xfId="14482" xr:uid="{00000000-0005-0000-0000-00009A380000}"/>
    <cellStyle name="Normal 25 35" xfId="14483" xr:uid="{00000000-0005-0000-0000-00009B380000}"/>
    <cellStyle name="Normal 25 35 2" xfId="14484" xr:uid="{00000000-0005-0000-0000-00009C380000}"/>
    <cellStyle name="Normal 25 35 2 2" xfId="14485" xr:uid="{00000000-0005-0000-0000-00009D380000}"/>
    <cellStyle name="Normal 25 35 2 3" xfId="14486" xr:uid="{00000000-0005-0000-0000-00009E380000}"/>
    <cellStyle name="Normal 25 35 3" xfId="14487" xr:uid="{00000000-0005-0000-0000-00009F380000}"/>
    <cellStyle name="Normal 25 35 3 2" xfId="14488" xr:uid="{00000000-0005-0000-0000-0000A0380000}"/>
    <cellStyle name="Normal 25 35 4" xfId="14489" xr:uid="{00000000-0005-0000-0000-0000A1380000}"/>
    <cellStyle name="Normal 25 36" xfId="14490" xr:uid="{00000000-0005-0000-0000-0000A2380000}"/>
    <cellStyle name="Normal 25 36 2" xfId="14491" xr:uid="{00000000-0005-0000-0000-0000A3380000}"/>
    <cellStyle name="Normal 25 36 2 2" xfId="14492" xr:uid="{00000000-0005-0000-0000-0000A4380000}"/>
    <cellStyle name="Normal 25 36 2 3" xfId="14493" xr:uid="{00000000-0005-0000-0000-0000A5380000}"/>
    <cellStyle name="Normal 25 36 3" xfId="14494" xr:uid="{00000000-0005-0000-0000-0000A6380000}"/>
    <cellStyle name="Normal 25 36 3 2" xfId="14495" xr:uid="{00000000-0005-0000-0000-0000A7380000}"/>
    <cellStyle name="Normal 25 36 4" xfId="14496" xr:uid="{00000000-0005-0000-0000-0000A8380000}"/>
    <cellStyle name="Normal 25 37" xfId="14497" xr:uid="{00000000-0005-0000-0000-0000A9380000}"/>
    <cellStyle name="Normal 25 37 2" xfId="14498" xr:uid="{00000000-0005-0000-0000-0000AA380000}"/>
    <cellStyle name="Normal 25 37 2 2" xfId="14499" xr:uid="{00000000-0005-0000-0000-0000AB380000}"/>
    <cellStyle name="Normal 25 37 2 3" xfId="14500" xr:uid="{00000000-0005-0000-0000-0000AC380000}"/>
    <cellStyle name="Normal 25 37 3" xfId="14501" xr:uid="{00000000-0005-0000-0000-0000AD380000}"/>
    <cellStyle name="Normal 25 37 3 2" xfId="14502" xr:uid="{00000000-0005-0000-0000-0000AE380000}"/>
    <cellStyle name="Normal 25 37 4" xfId="14503" xr:uid="{00000000-0005-0000-0000-0000AF380000}"/>
    <cellStyle name="Normal 25 38" xfId="14504" xr:uid="{00000000-0005-0000-0000-0000B0380000}"/>
    <cellStyle name="Normal 25 38 2" xfId="14505" xr:uid="{00000000-0005-0000-0000-0000B1380000}"/>
    <cellStyle name="Normal 25 38 2 2" xfId="14506" xr:uid="{00000000-0005-0000-0000-0000B2380000}"/>
    <cellStyle name="Normal 25 38 2 3" xfId="14507" xr:uid="{00000000-0005-0000-0000-0000B3380000}"/>
    <cellStyle name="Normal 25 38 3" xfId="14508" xr:uid="{00000000-0005-0000-0000-0000B4380000}"/>
    <cellStyle name="Normal 25 38 3 2" xfId="14509" xr:uid="{00000000-0005-0000-0000-0000B5380000}"/>
    <cellStyle name="Normal 25 38 4" xfId="14510" xr:uid="{00000000-0005-0000-0000-0000B6380000}"/>
    <cellStyle name="Normal 25 39" xfId="14511" xr:uid="{00000000-0005-0000-0000-0000B7380000}"/>
    <cellStyle name="Normal 25 39 2" xfId="14512" xr:uid="{00000000-0005-0000-0000-0000B8380000}"/>
    <cellStyle name="Normal 25 39 2 2" xfId="14513" xr:uid="{00000000-0005-0000-0000-0000B9380000}"/>
    <cellStyle name="Normal 25 39 2 3" xfId="14514" xr:uid="{00000000-0005-0000-0000-0000BA380000}"/>
    <cellStyle name="Normal 25 39 3" xfId="14515" xr:uid="{00000000-0005-0000-0000-0000BB380000}"/>
    <cellStyle name="Normal 25 39 3 2" xfId="14516" xr:uid="{00000000-0005-0000-0000-0000BC380000}"/>
    <cellStyle name="Normal 25 39 4" xfId="14517" xr:uid="{00000000-0005-0000-0000-0000BD380000}"/>
    <cellStyle name="Normal 25 4" xfId="14518" xr:uid="{00000000-0005-0000-0000-0000BE380000}"/>
    <cellStyle name="Normal 25 4 2" xfId="14519" xr:uid="{00000000-0005-0000-0000-0000BF380000}"/>
    <cellStyle name="Normal 25 4 2 2" xfId="14520" xr:uid="{00000000-0005-0000-0000-0000C0380000}"/>
    <cellStyle name="Normal 25 4 2 2 2" xfId="14521" xr:uid="{00000000-0005-0000-0000-0000C1380000}"/>
    <cellStyle name="Normal 25 4 2 3" xfId="14522" xr:uid="{00000000-0005-0000-0000-0000C2380000}"/>
    <cellStyle name="Normal 25 4 2 4" xfId="14523" xr:uid="{00000000-0005-0000-0000-0000C3380000}"/>
    <cellStyle name="Normal 25 4 2 5" xfId="14524" xr:uid="{00000000-0005-0000-0000-0000C4380000}"/>
    <cellStyle name="Normal 25 4 2 6" xfId="14525" xr:uid="{00000000-0005-0000-0000-0000C5380000}"/>
    <cellStyle name="Normal 25 4 3" xfId="14526" xr:uid="{00000000-0005-0000-0000-0000C6380000}"/>
    <cellStyle name="Normal 25 4 3 2" xfId="14527" xr:uid="{00000000-0005-0000-0000-0000C7380000}"/>
    <cellStyle name="Normal 25 4 3 3" xfId="14528" xr:uid="{00000000-0005-0000-0000-0000C8380000}"/>
    <cellStyle name="Normal 25 4 4" xfId="14529" xr:uid="{00000000-0005-0000-0000-0000C9380000}"/>
    <cellStyle name="Normal 25 4 5" xfId="14530" xr:uid="{00000000-0005-0000-0000-0000CA380000}"/>
    <cellStyle name="Normal 25 4 6" xfId="14531" xr:uid="{00000000-0005-0000-0000-0000CB380000}"/>
    <cellStyle name="Normal 25 4 7" xfId="14532" xr:uid="{00000000-0005-0000-0000-0000CC380000}"/>
    <cellStyle name="Normal 25 40" xfId="14533" xr:uid="{00000000-0005-0000-0000-0000CD380000}"/>
    <cellStyle name="Normal 25 40 2" xfId="14534" xr:uid="{00000000-0005-0000-0000-0000CE380000}"/>
    <cellStyle name="Normal 25 40 2 2" xfId="14535" xr:uid="{00000000-0005-0000-0000-0000CF380000}"/>
    <cellStyle name="Normal 25 40 2 3" xfId="14536" xr:uid="{00000000-0005-0000-0000-0000D0380000}"/>
    <cellStyle name="Normal 25 40 3" xfId="14537" xr:uid="{00000000-0005-0000-0000-0000D1380000}"/>
    <cellStyle name="Normal 25 40 3 2" xfId="14538" xr:uid="{00000000-0005-0000-0000-0000D2380000}"/>
    <cellStyle name="Normal 25 40 4" xfId="14539" xr:uid="{00000000-0005-0000-0000-0000D3380000}"/>
    <cellStyle name="Normal 25 41" xfId="14540" xr:uid="{00000000-0005-0000-0000-0000D4380000}"/>
    <cellStyle name="Normal 25 41 2" xfId="14541" xr:uid="{00000000-0005-0000-0000-0000D5380000}"/>
    <cellStyle name="Normal 25 41 3" xfId="14542" xr:uid="{00000000-0005-0000-0000-0000D6380000}"/>
    <cellStyle name="Normal 25 42" xfId="14543" xr:uid="{00000000-0005-0000-0000-0000D7380000}"/>
    <cellStyle name="Normal 25 43" xfId="14544" xr:uid="{00000000-0005-0000-0000-0000D8380000}"/>
    <cellStyle name="Normal 25 5" xfId="14545" xr:uid="{00000000-0005-0000-0000-0000D9380000}"/>
    <cellStyle name="Normal 25 5 2" xfId="14546" xr:uid="{00000000-0005-0000-0000-0000DA380000}"/>
    <cellStyle name="Normal 25 5 2 2" xfId="14547" xr:uid="{00000000-0005-0000-0000-0000DB380000}"/>
    <cellStyle name="Normal 25 5 2 2 2" xfId="14548" xr:uid="{00000000-0005-0000-0000-0000DC380000}"/>
    <cellStyle name="Normal 25 5 2 3" xfId="14549" xr:uid="{00000000-0005-0000-0000-0000DD380000}"/>
    <cellStyle name="Normal 25 5 2 4" xfId="14550" xr:uid="{00000000-0005-0000-0000-0000DE380000}"/>
    <cellStyle name="Normal 25 5 2 5" xfId="14551" xr:uid="{00000000-0005-0000-0000-0000DF380000}"/>
    <cellStyle name="Normal 25 5 2 6" xfId="14552" xr:uid="{00000000-0005-0000-0000-0000E0380000}"/>
    <cellStyle name="Normal 25 5 3" xfId="14553" xr:uid="{00000000-0005-0000-0000-0000E1380000}"/>
    <cellStyle name="Normal 25 5 3 2" xfId="14554" xr:uid="{00000000-0005-0000-0000-0000E2380000}"/>
    <cellStyle name="Normal 25 5 3 3" xfId="14555" xr:uid="{00000000-0005-0000-0000-0000E3380000}"/>
    <cellStyle name="Normal 25 5 4" xfId="14556" xr:uid="{00000000-0005-0000-0000-0000E4380000}"/>
    <cellStyle name="Normal 25 5 5" xfId="14557" xr:uid="{00000000-0005-0000-0000-0000E5380000}"/>
    <cellStyle name="Normal 25 5 6" xfId="14558" xr:uid="{00000000-0005-0000-0000-0000E6380000}"/>
    <cellStyle name="Normal 25 5 7" xfId="14559" xr:uid="{00000000-0005-0000-0000-0000E7380000}"/>
    <cellStyle name="Normal 25 6" xfId="14560" xr:uid="{00000000-0005-0000-0000-0000E8380000}"/>
    <cellStyle name="Normal 25 6 2" xfId="14561" xr:uid="{00000000-0005-0000-0000-0000E9380000}"/>
    <cellStyle name="Normal 25 6 2 2" xfId="14562" xr:uid="{00000000-0005-0000-0000-0000EA380000}"/>
    <cellStyle name="Normal 25 6 2 2 2" xfId="14563" xr:uid="{00000000-0005-0000-0000-0000EB380000}"/>
    <cellStyle name="Normal 25 6 2 3" xfId="14564" xr:uid="{00000000-0005-0000-0000-0000EC380000}"/>
    <cellStyle name="Normal 25 6 2 4" xfId="14565" xr:uid="{00000000-0005-0000-0000-0000ED380000}"/>
    <cellStyle name="Normal 25 6 2 5" xfId="14566" xr:uid="{00000000-0005-0000-0000-0000EE380000}"/>
    <cellStyle name="Normal 25 6 2 6" xfId="14567" xr:uid="{00000000-0005-0000-0000-0000EF380000}"/>
    <cellStyle name="Normal 25 6 3" xfId="14568" xr:uid="{00000000-0005-0000-0000-0000F0380000}"/>
    <cellStyle name="Normal 25 6 3 2" xfId="14569" xr:uid="{00000000-0005-0000-0000-0000F1380000}"/>
    <cellStyle name="Normal 25 6 3 3" xfId="14570" xr:uid="{00000000-0005-0000-0000-0000F2380000}"/>
    <cellStyle name="Normal 25 6 4" xfId="14571" xr:uid="{00000000-0005-0000-0000-0000F3380000}"/>
    <cellStyle name="Normal 25 6 5" xfId="14572" xr:uid="{00000000-0005-0000-0000-0000F4380000}"/>
    <cellStyle name="Normal 25 6 6" xfId="14573" xr:uid="{00000000-0005-0000-0000-0000F5380000}"/>
    <cellStyle name="Normal 25 6 7" xfId="14574" xr:uid="{00000000-0005-0000-0000-0000F6380000}"/>
    <cellStyle name="Normal 25 7" xfId="14575" xr:uid="{00000000-0005-0000-0000-0000F7380000}"/>
    <cellStyle name="Normal 25 7 2" xfId="14576" xr:uid="{00000000-0005-0000-0000-0000F8380000}"/>
    <cellStyle name="Normal 25 7 2 2" xfId="14577" xr:uid="{00000000-0005-0000-0000-0000F9380000}"/>
    <cellStyle name="Normal 25 7 2 2 2" xfId="14578" xr:uid="{00000000-0005-0000-0000-0000FA380000}"/>
    <cellStyle name="Normal 25 7 2 3" xfId="14579" xr:uid="{00000000-0005-0000-0000-0000FB380000}"/>
    <cellStyle name="Normal 25 7 3" xfId="14580" xr:uid="{00000000-0005-0000-0000-0000FC380000}"/>
    <cellStyle name="Normal 25 7 3 2" xfId="14581" xr:uid="{00000000-0005-0000-0000-0000FD380000}"/>
    <cellStyle name="Normal 25 7 3 3" xfId="14582" xr:uid="{00000000-0005-0000-0000-0000FE380000}"/>
    <cellStyle name="Normal 25 7 4" xfId="14583" xr:uid="{00000000-0005-0000-0000-0000FF380000}"/>
    <cellStyle name="Normal 25 7 5" xfId="14584" xr:uid="{00000000-0005-0000-0000-000000390000}"/>
    <cellStyle name="Normal 25 7 6" xfId="14585" xr:uid="{00000000-0005-0000-0000-000001390000}"/>
    <cellStyle name="Normal 25 8" xfId="14586" xr:uid="{00000000-0005-0000-0000-000002390000}"/>
    <cellStyle name="Normal 25 8 2" xfId="14587" xr:uid="{00000000-0005-0000-0000-000003390000}"/>
    <cellStyle name="Normal 25 8 2 2" xfId="14588" xr:uid="{00000000-0005-0000-0000-000004390000}"/>
    <cellStyle name="Normal 25 8 2 3" xfId="14589" xr:uid="{00000000-0005-0000-0000-000005390000}"/>
    <cellStyle name="Normal 25 8 3" xfId="14590" xr:uid="{00000000-0005-0000-0000-000006390000}"/>
    <cellStyle name="Normal 25 8 3 2" xfId="14591" xr:uid="{00000000-0005-0000-0000-000007390000}"/>
    <cellStyle name="Normal 25 8 4" xfId="14592" xr:uid="{00000000-0005-0000-0000-000008390000}"/>
    <cellStyle name="Normal 25 8 5" xfId="14593" xr:uid="{00000000-0005-0000-0000-000009390000}"/>
    <cellStyle name="Normal 25 9" xfId="14594" xr:uid="{00000000-0005-0000-0000-00000A390000}"/>
    <cellStyle name="Normal 25 9 2" xfId="14595" xr:uid="{00000000-0005-0000-0000-00000B390000}"/>
    <cellStyle name="Normal 25 9 2 2" xfId="14596" xr:uid="{00000000-0005-0000-0000-00000C390000}"/>
    <cellStyle name="Normal 25 9 2 3" xfId="14597" xr:uid="{00000000-0005-0000-0000-00000D390000}"/>
    <cellStyle name="Normal 25 9 3" xfId="14598" xr:uid="{00000000-0005-0000-0000-00000E390000}"/>
    <cellStyle name="Normal 25 9 3 2" xfId="14599" xr:uid="{00000000-0005-0000-0000-00000F390000}"/>
    <cellStyle name="Normal 25 9 4" xfId="14600" xr:uid="{00000000-0005-0000-0000-000010390000}"/>
    <cellStyle name="Normal 25 9 5" xfId="14601" xr:uid="{00000000-0005-0000-0000-000011390000}"/>
    <cellStyle name="Normal 26" xfId="14602" xr:uid="{00000000-0005-0000-0000-000012390000}"/>
    <cellStyle name="Normal 26 10" xfId="14603" xr:uid="{00000000-0005-0000-0000-000013390000}"/>
    <cellStyle name="Normal 26 10 2" xfId="14604" xr:uid="{00000000-0005-0000-0000-000014390000}"/>
    <cellStyle name="Normal 26 10 2 2" xfId="14605" xr:uid="{00000000-0005-0000-0000-000015390000}"/>
    <cellStyle name="Normal 26 10 2 2 2" xfId="14606" xr:uid="{00000000-0005-0000-0000-000016390000}"/>
    <cellStyle name="Normal 26 10 2 3" xfId="14607" xr:uid="{00000000-0005-0000-0000-000017390000}"/>
    <cellStyle name="Normal 26 10 3" xfId="14608" xr:uid="{00000000-0005-0000-0000-000018390000}"/>
    <cellStyle name="Normal 26 10 3 2" xfId="14609" xr:uid="{00000000-0005-0000-0000-000019390000}"/>
    <cellStyle name="Normal 26 10 4" xfId="14610" xr:uid="{00000000-0005-0000-0000-00001A390000}"/>
    <cellStyle name="Normal 26 10 5" xfId="14611" xr:uid="{00000000-0005-0000-0000-00001B390000}"/>
    <cellStyle name="Normal 26 11" xfId="14612" xr:uid="{00000000-0005-0000-0000-00001C390000}"/>
    <cellStyle name="Normal 26 11 2" xfId="14613" xr:uid="{00000000-0005-0000-0000-00001D390000}"/>
    <cellStyle name="Normal 26 11 2 2" xfId="14614" xr:uid="{00000000-0005-0000-0000-00001E390000}"/>
    <cellStyle name="Normal 26 11 2 3" xfId="14615" xr:uid="{00000000-0005-0000-0000-00001F390000}"/>
    <cellStyle name="Normal 26 11 3" xfId="14616" xr:uid="{00000000-0005-0000-0000-000020390000}"/>
    <cellStyle name="Normal 26 11 3 2" xfId="14617" xr:uid="{00000000-0005-0000-0000-000021390000}"/>
    <cellStyle name="Normal 26 11 4" xfId="14618" xr:uid="{00000000-0005-0000-0000-000022390000}"/>
    <cellStyle name="Normal 26 11 5" xfId="14619" xr:uid="{00000000-0005-0000-0000-000023390000}"/>
    <cellStyle name="Normal 26 12" xfId="14620" xr:uid="{00000000-0005-0000-0000-000024390000}"/>
    <cellStyle name="Normal 26 12 2" xfId="14621" xr:uid="{00000000-0005-0000-0000-000025390000}"/>
    <cellStyle name="Normal 26 12 2 2" xfId="14622" xr:uid="{00000000-0005-0000-0000-000026390000}"/>
    <cellStyle name="Normal 26 12 2 3" xfId="14623" xr:uid="{00000000-0005-0000-0000-000027390000}"/>
    <cellStyle name="Normal 26 12 3" xfId="14624" xr:uid="{00000000-0005-0000-0000-000028390000}"/>
    <cellStyle name="Normal 26 12 3 2" xfId="14625" xr:uid="{00000000-0005-0000-0000-000029390000}"/>
    <cellStyle name="Normal 26 12 4" xfId="14626" xr:uid="{00000000-0005-0000-0000-00002A390000}"/>
    <cellStyle name="Normal 26 13" xfId="14627" xr:uid="{00000000-0005-0000-0000-00002B390000}"/>
    <cellStyle name="Normal 26 13 2" xfId="14628" xr:uid="{00000000-0005-0000-0000-00002C390000}"/>
    <cellStyle name="Normal 26 13 2 2" xfId="14629" xr:uid="{00000000-0005-0000-0000-00002D390000}"/>
    <cellStyle name="Normal 26 13 2 3" xfId="14630" xr:uid="{00000000-0005-0000-0000-00002E390000}"/>
    <cellStyle name="Normal 26 13 3" xfId="14631" xr:uid="{00000000-0005-0000-0000-00002F390000}"/>
    <cellStyle name="Normal 26 13 3 2" xfId="14632" xr:uid="{00000000-0005-0000-0000-000030390000}"/>
    <cellStyle name="Normal 26 13 4" xfId="14633" xr:uid="{00000000-0005-0000-0000-000031390000}"/>
    <cellStyle name="Normal 26 14" xfId="14634" xr:uid="{00000000-0005-0000-0000-000032390000}"/>
    <cellStyle name="Normal 26 14 2" xfId="14635" xr:uid="{00000000-0005-0000-0000-000033390000}"/>
    <cellStyle name="Normal 26 14 2 2" xfId="14636" xr:uid="{00000000-0005-0000-0000-000034390000}"/>
    <cellStyle name="Normal 26 14 2 3" xfId="14637" xr:uid="{00000000-0005-0000-0000-000035390000}"/>
    <cellStyle name="Normal 26 14 3" xfId="14638" xr:uid="{00000000-0005-0000-0000-000036390000}"/>
    <cellStyle name="Normal 26 14 3 2" xfId="14639" xr:uid="{00000000-0005-0000-0000-000037390000}"/>
    <cellStyle name="Normal 26 14 4" xfId="14640" xr:uid="{00000000-0005-0000-0000-000038390000}"/>
    <cellStyle name="Normal 26 15" xfId="14641" xr:uid="{00000000-0005-0000-0000-000039390000}"/>
    <cellStyle name="Normal 26 15 2" xfId="14642" xr:uid="{00000000-0005-0000-0000-00003A390000}"/>
    <cellStyle name="Normal 26 15 2 2" xfId="14643" xr:uid="{00000000-0005-0000-0000-00003B390000}"/>
    <cellStyle name="Normal 26 15 2 3" xfId="14644" xr:uid="{00000000-0005-0000-0000-00003C390000}"/>
    <cellStyle name="Normal 26 15 3" xfId="14645" xr:uid="{00000000-0005-0000-0000-00003D390000}"/>
    <cellStyle name="Normal 26 15 3 2" xfId="14646" xr:uid="{00000000-0005-0000-0000-00003E390000}"/>
    <cellStyle name="Normal 26 15 4" xfId="14647" xr:uid="{00000000-0005-0000-0000-00003F390000}"/>
    <cellStyle name="Normal 26 16" xfId="14648" xr:uid="{00000000-0005-0000-0000-000040390000}"/>
    <cellStyle name="Normal 26 16 2" xfId="14649" xr:uid="{00000000-0005-0000-0000-000041390000}"/>
    <cellStyle name="Normal 26 16 2 2" xfId="14650" xr:uid="{00000000-0005-0000-0000-000042390000}"/>
    <cellStyle name="Normal 26 16 2 3" xfId="14651" xr:uid="{00000000-0005-0000-0000-000043390000}"/>
    <cellStyle name="Normal 26 16 3" xfId="14652" xr:uid="{00000000-0005-0000-0000-000044390000}"/>
    <cellStyle name="Normal 26 16 3 2" xfId="14653" xr:uid="{00000000-0005-0000-0000-000045390000}"/>
    <cellStyle name="Normal 26 16 4" xfId="14654" xr:uid="{00000000-0005-0000-0000-000046390000}"/>
    <cellStyle name="Normal 26 17" xfId="14655" xr:uid="{00000000-0005-0000-0000-000047390000}"/>
    <cellStyle name="Normal 26 17 2" xfId="14656" xr:uid="{00000000-0005-0000-0000-000048390000}"/>
    <cellStyle name="Normal 26 17 2 2" xfId="14657" xr:uid="{00000000-0005-0000-0000-000049390000}"/>
    <cellStyle name="Normal 26 17 2 3" xfId="14658" xr:uid="{00000000-0005-0000-0000-00004A390000}"/>
    <cellStyle name="Normal 26 17 3" xfId="14659" xr:uid="{00000000-0005-0000-0000-00004B390000}"/>
    <cellStyle name="Normal 26 17 3 2" xfId="14660" xr:uid="{00000000-0005-0000-0000-00004C390000}"/>
    <cellStyle name="Normal 26 17 4" xfId="14661" xr:uid="{00000000-0005-0000-0000-00004D390000}"/>
    <cellStyle name="Normal 26 18" xfId="14662" xr:uid="{00000000-0005-0000-0000-00004E390000}"/>
    <cellStyle name="Normal 26 18 2" xfId="14663" xr:uid="{00000000-0005-0000-0000-00004F390000}"/>
    <cellStyle name="Normal 26 18 2 2" xfId="14664" xr:uid="{00000000-0005-0000-0000-000050390000}"/>
    <cellStyle name="Normal 26 18 2 3" xfId="14665" xr:uid="{00000000-0005-0000-0000-000051390000}"/>
    <cellStyle name="Normal 26 18 3" xfId="14666" xr:uid="{00000000-0005-0000-0000-000052390000}"/>
    <cellStyle name="Normal 26 18 3 2" xfId="14667" xr:uid="{00000000-0005-0000-0000-000053390000}"/>
    <cellStyle name="Normal 26 18 4" xfId="14668" xr:uid="{00000000-0005-0000-0000-000054390000}"/>
    <cellStyle name="Normal 26 19" xfId="14669" xr:uid="{00000000-0005-0000-0000-000055390000}"/>
    <cellStyle name="Normal 26 19 2" xfId="14670" xr:uid="{00000000-0005-0000-0000-000056390000}"/>
    <cellStyle name="Normal 26 19 2 2" xfId="14671" xr:uid="{00000000-0005-0000-0000-000057390000}"/>
    <cellStyle name="Normal 26 19 2 3" xfId="14672" xr:uid="{00000000-0005-0000-0000-000058390000}"/>
    <cellStyle name="Normal 26 19 3" xfId="14673" xr:uid="{00000000-0005-0000-0000-000059390000}"/>
    <cellStyle name="Normal 26 19 3 2" xfId="14674" xr:uid="{00000000-0005-0000-0000-00005A390000}"/>
    <cellStyle name="Normal 26 19 4" xfId="14675" xr:uid="{00000000-0005-0000-0000-00005B390000}"/>
    <cellStyle name="Normal 26 2" xfId="14676" xr:uid="{00000000-0005-0000-0000-00005C390000}"/>
    <cellStyle name="Normal 26 2 2" xfId="14677" xr:uid="{00000000-0005-0000-0000-00005D390000}"/>
    <cellStyle name="Normal 26 2 2 2" xfId="14678" xr:uid="{00000000-0005-0000-0000-00005E390000}"/>
    <cellStyle name="Normal 26 2 2 2 2" xfId="14679" xr:uid="{00000000-0005-0000-0000-00005F390000}"/>
    <cellStyle name="Normal 26 2 2 3" xfId="14680" xr:uid="{00000000-0005-0000-0000-000060390000}"/>
    <cellStyle name="Normal 26 2 3" xfId="14681" xr:uid="{00000000-0005-0000-0000-000061390000}"/>
    <cellStyle name="Normal 26 2 3 2" xfId="14682" xr:uid="{00000000-0005-0000-0000-000062390000}"/>
    <cellStyle name="Normal 26 2 4" xfId="14683" xr:uid="{00000000-0005-0000-0000-000063390000}"/>
    <cellStyle name="Normal 26 2 5" xfId="14684" xr:uid="{00000000-0005-0000-0000-000064390000}"/>
    <cellStyle name="Normal 26 20" xfId="14685" xr:uid="{00000000-0005-0000-0000-000065390000}"/>
    <cellStyle name="Normal 26 20 2" xfId="14686" xr:uid="{00000000-0005-0000-0000-000066390000}"/>
    <cellStyle name="Normal 26 20 2 2" xfId="14687" xr:uid="{00000000-0005-0000-0000-000067390000}"/>
    <cellStyle name="Normal 26 20 2 3" xfId="14688" xr:uid="{00000000-0005-0000-0000-000068390000}"/>
    <cellStyle name="Normal 26 20 3" xfId="14689" xr:uid="{00000000-0005-0000-0000-000069390000}"/>
    <cellStyle name="Normal 26 20 3 2" xfId="14690" xr:uid="{00000000-0005-0000-0000-00006A390000}"/>
    <cellStyle name="Normal 26 20 4" xfId="14691" xr:uid="{00000000-0005-0000-0000-00006B390000}"/>
    <cellStyle name="Normal 26 21" xfId="14692" xr:uid="{00000000-0005-0000-0000-00006C390000}"/>
    <cellStyle name="Normal 26 21 2" xfId="14693" xr:uid="{00000000-0005-0000-0000-00006D390000}"/>
    <cellStyle name="Normal 26 21 2 2" xfId="14694" xr:uid="{00000000-0005-0000-0000-00006E390000}"/>
    <cellStyle name="Normal 26 21 2 3" xfId="14695" xr:uid="{00000000-0005-0000-0000-00006F390000}"/>
    <cellStyle name="Normal 26 21 3" xfId="14696" xr:uid="{00000000-0005-0000-0000-000070390000}"/>
    <cellStyle name="Normal 26 21 3 2" xfId="14697" xr:uid="{00000000-0005-0000-0000-000071390000}"/>
    <cellStyle name="Normal 26 21 4" xfId="14698" xr:uid="{00000000-0005-0000-0000-000072390000}"/>
    <cellStyle name="Normal 26 22" xfId="14699" xr:uid="{00000000-0005-0000-0000-000073390000}"/>
    <cellStyle name="Normal 26 22 2" xfId="14700" xr:uid="{00000000-0005-0000-0000-000074390000}"/>
    <cellStyle name="Normal 26 22 2 2" xfId="14701" xr:uid="{00000000-0005-0000-0000-000075390000}"/>
    <cellStyle name="Normal 26 22 2 3" xfId="14702" xr:uid="{00000000-0005-0000-0000-000076390000}"/>
    <cellStyle name="Normal 26 22 3" xfId="14703" xr:uid="{00000000-0005-0000-0000-000077390000}"/>
    <cellStyle name="Normal 26 22 3 2" xfId="14704" xr:uid="{00000000-0005-0000-0000-000078390000}"/>
    <cellStyle name="Normal 26 22 4" xfId="14705" xr:uid="{00000000-0005-0000-0000-000079390000}"/>
    <cellStyle name="Normal 26 23" xfId="14706" xr:uid="{00000000-0005-0000-0000-00007A390000}"/>
    <cellStyle name="Normal 26 23 2" xfId="14707" xr:uid="{00000000-0005-0000-0000-00007B390000}"/>
    <cellStyle name="Normal 26 23 2 2" xfId="14708" xr:uid="{00000000-0005-0000-0000-00007C390000}"/>
    <cellStyle name="Normal 26 23 2 3" xfId="14709" xr:uid="{00000000-0005-0000-0000-00007D390000}"/>
    <cellStyle name="Normal 26 23 3" xfId="14710" xr:uid="{00000000-0005-0000-0000-00007E390000}"/>
    <cellStyle name="Normal 26 23 3 2" xfId="14711" xr:uid="{00000000-0005-0000-0000-00007F390000}"/>
    <cellStyle name="Normal 26 23 4" xfId="14712" xr:uid="{00000000-0005-0000-0000-000080390000}"/>
    <cellStyle name="Normal 26 24" xfId="14713" xr:uid="{00000000-0005-0000-0000-000081390000}"/>
    <cellStyle name="Normal 26 24 2" xfId="14714" xr:uid="{00000000-0005-0000-0000-000082390000}"/>
    <cellStyle name="Normal 26 24 2 2" xfId="14715" xr:uid="{00000000-0005-0000-0000-000083390000}"/>
    <cellStyle name="Normal 26 24 2 3" xfId="14716" xr:uid="{00000000-0005-0000-0000-000084390000}"/>
    <cellStyle name="Normal 26 24 3" xfId="14717" xr:uid="{00000000-0005-0000-0000-000085390000}"/>
    <cellStyle name="Normal 26 24 3 2" xfId="14718" xr:uid="{00000000-0005-0000-0000-000086390000}"/>
    <cellStyle name="Normal 26 24 4" xfId="14719" xr:uid="{00000000-0005-0000-0000-000087390000}"/>
    <cellStyle name="Normal 26 25" xfId="14720" xr:uid="{00000000-0005-0000-0000-000088390000}"/>
    <cellStyle name="Normal 26 25 2" xfId="14721" xr:uid="{00000000-0005-0000-0000-000089390000}"/>
    <cellStyle name="Normal 26 25 2 2" xfId="14722" xr:uid="{00000000-0005-0000-0000-00008A390000}"/>
    <cellStyle name="Normal 26 25 2 3" xfId="14723" xr:uid="{00000000-0005-0000-0000-00008B390000}"/>
    <cellStyle name="Normal 26 25 3" xfId="14724" xr:uid="{00000000-0005-0000-0000-00008C390000}"/>
    <cellStyle name="Normal 26 25 3 2" xfId="14725" xr:uid="{00000000-0005-0000-0000-00008D390000}"/>
    <cellStyle name="Normal 26 25 4" xfId="14726" xr:uid="{00000000-0005-0000-0000-00008E390000}"/>
    <cellStyle name="Normal 26 26" xfId="14727" xr:uid="{00000000-0005-0000-0000-00008F390000}"/>
    <cellStyle name="Normal 26 26 2" xfId="14728" xr:uid="{00000000-0005-0000-0000-000090390000}"/>
    <cellStyle name="Normal 26 26 2 2" xfId="14729" xr:uid="{00000000-0005-0000-0000-000091390000}"/>
    <cellStyle name="Normal 26 26 2 3" xfId="14730" xr:uid="{00000000-0005-0000-0000-000092390000}"/>
    <cellStyle name="Normal 26 26 3" xfId="14731" xr:uid="{00000000-0005-0000-0000-000093390000}"/>
    <cellStyle name="Normal 26 26 3 2" xfId="14732" xr:uid="{00000000-0005-0000-0000-000094390000}"/>
    <cellStyle name="Normal 26 26 4" xfId="14733" xr:uid="{00000000-0005-0000-0000-000095390000}"/>
    <cellStyle name="Normal 26 27" xfId="14734" xr:uid="{00000000-0005-0000-0000-000096390000}"/>
    <cellStyle name="Normal 26 27 2" xfId="14735" xr:uid="{00000000-0005-0000-0000-000097390000}"/>
    <cellStyle name="Normal 26 27 2 2" xfId="14736" xr:uid="{00000000-0005-0000-0000-000098390000}"/>
    <cellStyle name="Normal 26 27 2 3" xfId="14737" xr:uid="{00000000-0005-0000-0000-000099390000}"/>
    <cellStyle name="Normal 26 27 3" xfId="14738" xr:uid="{00000000-0005-0000-0000-00009A390000}"/>
    <cellStyle name="Normal 26 27 3 2" xfId="14739" xr:uid="{00000000-0005-0000-0000-00009B390000}"/>
    <cellStyle name="Normal 26 27 4" xfId="14740" xr:uid="{00000000-0005-0000-0000-00009C390000}"/>
    <cellStyle name="Normal 26 28" xfId="14741" xr:uid="{00000000-0005-0000-0000-00009D390000}"/>
    <cellStyle name="Normal 26 28 2" xfId="14742" xr:uid="{00000000-0005-0000-0000-00009E390000}"/>
    <cellStyle name="Normal 26 28 2 2" xfId="14743" xr:uid="{00000000-0005-0000-0000-00009F390000}"/>
    <cellStyle name="Normal 26 28 2 3" xfId="14744" xr:uid="{00000000-0005-0000-0000-0000A0390000}"/>
    <cellStyle name="Normal 26 28 3" xfId="14745" xr:uid="{00000000-0005-0000-0000-0000A1390000}"/>
    <cellStyle name="Normal 26 28 3 2" xfId="14746" xr:uid="{00000000-0005-0000-0000-0000A2390000}"/>
    <cellStyle name="Normal 26 28 4" xfId="14747" xr:uid="{00000000-0005-0000-0000-0000A3390000}"/>
    <cellStyle name="Normal 26 29" xfId="14748" xr:uid="{00000000-0005-0000-0000-0000A4390000}"/>
    <cellStyle name="Normal 26 29 2" xfId="14749" xr:uid="{00000000-0005-0000-0000-0000A5390000}"/>
    <cellStyle name="Normal 26 29 2 2" xfId="14750" xr:uid="{00000000-0005-0000-0000-0000A6390000}"/>
    <cellStyle name="Normal 26 29 2 3" xfId="14751" xr:uid="{00000000-0005-0000-0000-0000A7390000}"/>
    <cellStyle name="Normal 26 29 3" xfId="14752" xr:uid="{00000000-0005-0000-0000-0000A8390000}"/>
    <cellStyle name="Normal 26 29 3 2" xfId="14753" xr:uid="{00000000-0005-0000-0000-0000A9390000}"/>
    <cellStyle name="Normal 26 29 4" xfId="14754" xr:uid="{00000000-0005-0000-0000-0000AA390000}"/>
    <cellStyle name="Normal 26 3" xfId="14755" xr:uid="{00000000-0005-0000-0000-0000AB390000}"/>
    <cellStyle name="Normal 26 3 2" xfId="14756" xr:uid="{00000000-0005-0000-0000-0000AC390000}"/>
    <cellStyle name="Normal 26 3 2 2" xfId="14757" xr:uid="{00000000-0005-0000-0000-0000AD390000}"/>
    <cellStyle name="Normal 26 3 2 2 2" xfId="14758" xr:uid="{00000000-0005-0000-0000-0000AE390000}"/>
    <cellStyle name="Normal 26 3 2 3" xfId="14759" xr:uid="{00000000-0005-0000-0000-0000AF390000}"/>
    <cellStyle name="Normal 26 3 3" xfId="14760" xr:uid="{00000000-0005-0000-0000-0000B0390000}"/>
    <cellStyle name="Normal 26 3 3 2" xfId="14761" xr:uid="{00000000-0005-0000-0000-0000B1390000}"/>
    <cellStyle name="Normal 26 3 4" xfId="14762" xr:uid="{00000000-0005-0000-0000-0000B2390000}"/>
    <cellStyle name="Normal 26 3 5" xfId="14763" xr:uid="{00000000-0005-0000-0000-0000B3390000}"/>
    <cellStyle name="Normal 26 30" xfId="14764" xr:uid="{00000000-0005-0000-0000-0000B4390000}"/>
    <cellStyle name="Normal 26 30 2" xfId="14765" xr:uid="{00000000-0005-0000-0000-0000B5390000}"/>
    <cellStyle name="Normal 26 30 2 2" xfId="14766" xr:uid="{00000000-0005-0000-0000-0000B6390000}"/>
    <cellStyle name="Normal 26 30 2 3" xfId="14767" xr:uid="{00000000-0005-0000-0000-0000B7390000}"/>
    <cellStyle name="Normal 26 30 3" xfId="14768" xr:uid="{00000000-0005-0000-0000-0000B8390000}"/>
    <cellStyle name="Normal 26 30 3 2" xfId="14769" xr:uid="{00000000-0005-0000-0000-0000B9390000}"/>
    <cellStyle name="Normal 26 30 4" xfId="14770" xr:uid="{00000000-0005-0000-0000-0000BA390000}"/>
    <cellStyle name="Normal 26 31" xfId="14771" xr:uid="{00000000-0005-0000-0000-0000BB390000}"/>
    <cellStyle name="Normal 26 31 2" xfId="14772" xr:uid="{00000000-0005-0000-0000-0000BC390000}"/>
    <cellStyle name="Normal 26 31 2 2" xfId="14773" xr:uid="{00000000-0005-0000-0000-0000BD390000}"/>
    <cellStyle name="Normal 26 31 2 3" xfId="14774" xr:uid="{00000000-0005-0000-0000-0000BE390000}"/>
    <cellStyle name="Normal 26 31 3" xfId="14775" xr:uid="{00000000-0005-0000-0000-0000BF390000}"/>
    <cellStyle name="Normal 26 31 3 2" xfId="14776" xr:uid="{00000000-0005-0000-0000-0000C0390000}"/>
    <cellStyle name="Normal 26 31 4" xfId="14777" xr:uid="{00000000-0005-0000-0000-0000C1390000}"/>
    <cellStyle name="Normal 26 32" xfId="14778" xr:uid="{00000000-0005-0000-0000-0000C2390000}"/>
    <cellStyle name="Normal 26 32 2" xfId="14779" xr:uid="{00000000-0005-0000-0000-0000C3390000}"/>
    <cellStyle name="Normal 26 32 2 2" xfId="14780" xr:uid="{00000000-0005-0000-0000-0000C4390000}"/>
    <cellStyle name="Normal 26 32 2 3" xfId="14781" xr:uid="{00000000-0005-0000-0000-0000C5390000}"/>
    <cellStyle name="Normal 26 32 3" xfId="14782" xr:uid="{00000000-0005-0000-0000-0000C6390000}"/>
    <cellStyle name="Normal 26 32 3 2" xfId="14783" xr:uid="{00000000-0005-0000-0000-0000C7390000}"/>
    <cellStyle name="Normal 26 32 4" xfId="14784" xr:uid="{00000000-0005-0000-0000-0000C8390000}"/>
    <cellStyle name="Normal 26 33" xfId="14785" xr:uid="{00000000-0005-0000-0000-0000C9390000}"/>
    <cellStyle name="Normal 26 33 2" xfId="14786" xr:uid="{00000000-0005-0000-0000-0000CA390000}"/>
    <cellStyle name="Normal 26 33 2 2" xfId="14787" xr:uid="{00000000-0005-0000-0000-0000CB390000}"/>
    <cellStyle name="Normal 26 33 2 3" xfId="14788" xr:uid="{00000000-0005-0000-0000-0000CC390000}"/>
    <cellStyle name="Normal 26 33 3" xfId="14789" xr:uid="{00000000-0005-0000-0000-0000CD390000}"/>
    <cellStyle name="Normal 26 33 3 2" xfId="14790" xr:uid="{00000000-0005-0000-0000-0000CE390000}"/>
    <cellStyle name="Normal 26 33 4" xfId="14791" xr:uid="{00000000-0005-0000-0000-0000CF390000}"/>
    <cellStyle name="Normal 26 34" xfId="14792" xr:uid="{00000000-0005-0000-0000-0000D0390000}"/>
    <cellStyle name="Normal 26 34 2" xfId="14793" xr:uid="{00000000-0005-0000-0000-0000D1390000}"/>
    <cellStyle name="Normal 26 34 2 2" xfId="14794" xr:uid="{00000000-0005-0000-0000-0000D2390000}"/>
    <cellStyle name="Normal 26 34 2 3" xfId="14795" xr:uid="{00000000-0005-0000-0000-0000D3390000}"/>
    <cellStyle name="Normal 26 34 3" xfId="14796" xr:uid="{00000000-0005-0000-0000-0000D4390000}"/>
    <cellStyle name="Normal 26 34 3 2" xfId="14797" xr:uid="{00000000-0005-0000-0000-0000D5390000}"/>
    <cellStyle name="Normal 26 34 4" xfId="14798" xr:uid="{00000000-0005-0000-0000-0000D6390000}"/>
    <cellStyle name="Normal 26 35" xfId="14799" xr:uid="{00000000-0005-0000-0000-0000D7390000}"/>
    <cellStyle name="Normal 26 35 2" xfId="14800" xr:uid="{00000000-0005-0000-0000-0000D8390000}"/>
    <cellStyle name="Normal 26 35 2 2" xfId="14801" xr:uid="{00000000-0005-0000-0000-0000D9390000}"/>
    <cellStyle name="Normal 26 35 2 3" xfId="14802" xr:uid="{00000000-0005-0000-0000-0000DA390000}"/>
    <cellStyle name="Normal 26 35 3" xfId="14803" xr:uid="{00000000-0005-0000-0000-0000DB390000}"/>
    <cellStyle name="Normal 26 35 3 2" xfId="14804" xr:uid="{00000000-0005-0000-0000-0000DC390000}"/>
    <cellStyle name="Normal 26 35 4" xfId="14805" xr:uid="{00000000-0005-0000-0000-0000DD390000}"/>
    <cellStyle name="Normal 26 36" xfId="14806" xr:uid="{00000000-0005-0000-0000-0000DE390000}"/>
    <cellStyle name="Normal 26 36 2" xfId="14807" xr:uid="{00000000-0005-0000-0000-0000DF390000}"/>
    <cellStyle name="Normal 26 36 2 2" xfId="14808" xr:uid="{00000000-0005-0000-0000-0000E0390000}"/>
    <cellStyle name="Normal 26 36 2 3" xfId="14809" xr:uid="{00000000-0005-0000-0000-0000E1390000}"/>
    <cellStyle name="Normal 26 36 3" xfId="14810" xr:uid="{00000000-0005-0000-0000-0000E2390000}"/>
    <cellStyle name="Normal 26 36 3 2" xfId="14811" xr:uid="{00000000-0005-0000-0000-0000E3390000}"/>
    <cellStyle name="Normal 26 36 4" xfId="14812" xr:uid="{00000000-0005-0000-0000-0000E4390000}"/>
    <cellStyle name="Normal 26 37" xfId="14813" xr:uid="{00000000-0005-0000-0000-0000E5390000}"/>
    <cellStyle name="Normal 26 37 2" xfId="14814" xr:uid="{00000000-0005-0000-0000-0000E6390000}"/>
    <cellStyle name="Normal 26 37 2 2" xfId="14815" xr:uid="{00000000-0005-0000-0000-0000E7390000}"/>
    <cellStyle name="Normal 26 37 2 3" xfId="14816" xr:uid="{00000000-0005-0000-0000-0000E8390000}"/>
    <cellStyle name="Normal 26 37 3" xfId="14817" xr:uid="{00000000-0005-0000-0000-0000E9390000}"/>
    <cellStyle name="Normal 26 37 3 2" xfId="14818" xr:uid="{00000000-0005-0000-0000-0000EA390000}"/>
    <cellStyle name="Normal 26 37 4" xfId="14819" xr:uid="{00000000-0005-0000-0000-0000EB390000}"/>
    <cellStyle name="Normal 26 38" xfId="14820" xr:uid="{00000000-0005-0000-0000-0000EC390000}"/>
    <cellStyle name="Normal 26 38 2" xfId="14821" xr:uid="{00000000-0005-0000-0000-0000ED390000}"/>
    <cellStyle name="Normal 26 38 2 2" xfId="14822" xr:uid="{00000000-0005-0000-0000-0000EE390000}"/>
    <cellStyle name="Normal 26 38 2 3" xfId="14823" xr:uid="{00000000-0005-0000-0000-0000EF390000}"/>
    <cellStyle name="Normal 26 38 3" xfId="14824" xr:uid="{00000000-0005-0000-0000-0000F0390000}"/>
    <cellStyle name="Normal 26 38 3 2" xfId="14825" xr:uid="{00000000-0005-0000-0000-0000F1390000}"/>
    <cellStyle name="Normal 26 38 4" xfId="14826" xr:uid="{00000000-0005-0000-0000-0000F2390000}"/>
    <cellStyle name="Normal 26 39" xfId="14827" xr:uid="{00000000-0005-0000-0000-0000F3390000}"/>
    <cellStyle name="Normal 26 39 2" xfId="14828" xr:uid="{00000000-0005-0000-0000-0000F4390000}"/>
    <cellStyle name="Normal 26 39 2 2" xfId="14829" xr:uid="{00000000-0005-0000-0000-0000F5390000}"/>
    <cellStyle name="Normal 26 39 2 3" xfId="14830" xr:uid="{00000000-0005-0000-0000-0000F6390000}"/>
    <cellStyle name="Normal 26 39 3" xfId="14831" xr:uid="{00000000-0005-0000-0000-0000F7390000}"/>
    <cellStyle name="Normal 26 39 3 2" xfId="14832" xr:uid="{00000000-0005-0000-0000-0000F8390000}"/>
    <cellStyle name="Normal 26 39 4" xfId="14833" xr:uid="{00000000-0005-0000-0000-0000F9390000}"/>
    <cellStyle name="Normal 26 4" xfId="14834" xr:uid="{00000000-0005-0000-0000-0000FA390000}"/>
    <cellStyle name="Normal 26 4 2" xfId="14835" xr:uid="{00000000-0005-0000-0000-0000FB390000}"/>
    <cellStyle name="Normal 26 4 2 2" xfId="14836" xr:uid="{00000000-0005-0000-0000-0000FC390000}"/>
    <cellStyle name="Normal 26 4 2 2 2" xfId="14837" xr:uid="{00000000-0005-0000-0000-0000FD390000}"/>
    <cellStyle name="Normal 26 4 2 3" xfId="14838" xr:uid="{00000000-0005-0000-0000-0000FE390000}"/>
    <cellStyle name="Normal 26 4 3" xfId="14839" xr:uid="{00000000-0005-0000-0000-0000FF390000}"/>
    <cellStyle name="Normal 26 4 3 2" xfId="14840" xr:uid="{00000000-0005-0000-0000-0000003A0000}"/>
    <cellStyle name="Normal 26 4 4" xfId="14841" xr:uid="{00000000-0005-0000-0000-0000013A0000}"/>
    <cellStyle name="Normal 26 4 5" xfId="14842" xr:uid="{00000000-0005-0000-0000-0000023A0000}"/>
    <cellStyle name="Normal 26 40" xfId="14843" xr:uid="{00000000-0005-0000-0000-0000033A0000}"/>
    <cellStyle name="Normal 26 40 2" xfId="14844" xr:uid="{00000000-0005-0000-0000-0000043A0000}"/>
    <cellStyle name="Normal 26 40 2 2" xfId="14845" xr:uid="{00000000-0005-0000-0000-0000053A0000}"/>
    <cellStyle name="Normal 26 40 2 3" xfId="14846" xr:uid="{00000000-0005-0000-0000-0000063A0000}"/>
    <cellStyle name="Normal 26 40 3" xfId="14847" xr:uid="{00000000-0005-0000-0000-0000073A0000}"/>
    <cellStyle name="Normal 26 40 3 2" xfId="14848" xr:uid="{00000000-0005-0000-0000-0000083A0000}"/>
    <cellStyle name="Normal 26 40 4" xfId="14849" xr:uid="{00000000-0005-0000-0000-0000093A0000}"/>
    <cellStyle name="Normal 26 41" xfId="14850" xr:uid="{00000000-0005-0000-0000-00000A3A0000}"/>
    <cellStyle name="Normal 26 42" xfId="14851" xr:uid="{00000000-0005-0000-0000-00000B3A0000}"/>
    <cellStyle name="Normal 26 5" xfId="14852" xr:uid="{00000000-0005-0000-0000-00000C3A0000}"/>
    <cellStyle name="Normal 26 5 2" xfId="14853" xr:uid="{00000000-0005-0000-0000-00000D3A0000}"/>
    <cellStyle name="Normal 26 5 2 2" xfId="14854" xr:uid="{00000000-0005-0000-0000-00000E3A0000}"/>
    <cellStyle name="Normal 26 5 2 2 2" xfId="14855" xr:uid="{00000000-0005-0000-0000-00000F3A0000}"/>
    <cellStyle name="Normal 26 5 2 3" xfId="14856" xr:uid="{00000000-0005-0000-0000-0000103A0000}"/>
    <cellStyle name="Normal 26 5 3" xfId="14857" xr:uid="{00000000-0005-0000-0000-0000113A0000}"/>
    <cellStyle name="Normal 26 5 3 2" xfId="14858" xr:uid="{00000000-0005-0000-0000-0000123A0000}"/>
    <cellStyle name="Normal 26 5 4" xfId="14859" xr:uid="{00000000-0005-0000-0000-0000133A0000}"/>
    <cellStyle name="Normal 26 5 5" xfId="14860" xr:uid="{00000000-0005-0000-0000-0000143A0000}"/>
    <cellStyle name="Normal 26 6" xfId="14861" xr:uid="{00000000-0005-0000-0000-0000153A0000}"/>
    <cellStyle name="Normal 26 6 2" xfId="14862" xr:uid="{00000000-0005-0000-0000-0000163A0000}"/>
    <cellStyle name="Normal 26 6 2 2" xfId="14863" xr:uid="{00000000-0005-0000-0000-0000173A0000}"/>
    <cellStyle name="Normal 26 6 2 2 2" xfId="14864" xr:uid="{00000000-0005-0000-0000-0000183A0000}"/>
    <cellStyle name="Normal 26 6 2 3" xfId="14865" xr:uid="{00000000-0005-0000-0000-0000193A0000}"/>
    <cellStyle name="Normal 26 6 3" xfId="14866" xr:uid="{00000000-0005-0000-0000-00001A3A0000}"/>
    <cellStyle name="Normal 26 6 3 2" xfId="14867" xr:uid="{00000000-0005-0000-0000-00001B3A0000}"/>
    <cellStyle name="Normal 26 6 4" xfId="14868" xr:uid="{00000000-0005-0000-0000-00001C3A0000}"/>
    <cellStyle name="Normal 26 6 5" xfId="14869" xr:uid="{00000000-0005-0000-0000-00001D3A0000}"/>
    <cellStyle name="Normal 26 7" xfId="14870" xr:uid="{00000000-0005-0000-0000-00001E3A0000}"/>
    <cellStyle name="Normal 26 7 2" xfId="14871" xr:uid="{00000000-0005-0000-0000-00001F3A0000}"/>
    <cellStyle name="Normal 26 7 2 2" xfId="14872" xr:uid="{00000000-0005-0000-0000-0000203A0000}"/>
    <cellStyle name="Normal 26 7 2 2 2" xfId="14873" xr:uid="{00000000-0005-0000-0000-0000213A0000}"/>
    <cellStyle name="Normal 26 7 2 3" xfId="14874" xr:uid="{00000000-0005-0000-0000-0000223A0000}"/>
    <cellStyle name="Normal 26 7 3" xfId="14875" xr:uid="{00000000-0005-0000-0000-0000233A0000}"/>
    <cellStyle name="Normal 26 7 3 2" xfId="14876" xr:uid="{00000000-0005-0000-0000-0000243A0000}"/>
    <cellStyle name="Normal 26 7 4" xfId="14877" xr:uid="{00000000-0005-0000-0000-0000253A0000}"/>
    <cellStyle name="Normal 26 7 5" xfId="14878" xr:uid="{00000000-0005-0000-0000-0000263A0000}"/>
    <cellStyle name="Normal 26 8" xfId="14879" xr:uid="{00000000-0005-0000-0000-0000273A0000}"/>
    <cellStyle name="Normal 26 8 2" xfId="14880" xr:uid="{00000000-0005-0000-0000-0000283A0000}"/>
    <cellStyle name="Normal 26 8 2 2" xfId="14881" xr:uid="{00000000-0005-0000-0000-0000293A0000}"/>
    <cellStyle name="Normal 26 8 2 2 2" xfId="14882" xr:uid="{00000000-0005-0000-0000-00002A3A0000}"/>
    <cellStyle name="Normal 26 8 2 3" xfId="14883" xr:uid="{00000000-0005-0000-0000-00002B3A0000}"/>
    <cellStyle name="Normal 26 8 3" xfId="14884" xr:uid="{00000000-0005-0000-0000-00002C3A0000}"/>
    <cellStyle name="Normal 26 8 3 2" xfId="14885" xr:uid="{00000000-0005-0000-0000-00002D3A0000}"/>
    <cellStyle name="Normal 26 8 4" xfId="14886" xr:uid="{00000000-0005-0000-0000-00002E3A0000}"/>
    <cellStyle name="Normal 26 8 5" xfId="14887" xr:uid="{00000000-0005-0000-0000-00002F3A0000}"/>
    <cellStyle name="Normal 26 9" xfId="14888" xr:uid="{00000000-0005-0000-0000-0000303A0000}"/>
    <cellStyle name="Normal 26 9 2" xfId="14889" xr:uid="{00000000-0005-0000-0000-0000313A0000}"/>
    <cellStyle name="Normal 26 9 2 2" xfId="14890" xr:uid="{00000000-0005-0000-0000-0000323A0000}"/>
    <cellStyle name="Normal 26 9 2 2 2" xfId="14891" xr:uid="{00000000-0005-0000-0000-0000333A0000}"/>
    <cellStyle name="Normal 26 9 2 3" xfId="14892" xr:uid="{00000000-0005-0000-0000-0000343A0000}"/>
    <cellStyle name="Normal 26 9 3" xfId="14893" xr:uid="{00000000-0005-0000-0000-0000353A0000}"/>
    <cellStyle name="Normal 26 9 3 2" xfId="14894" xr:uid="{00000000-0005-0000-0000-0000363A0000}"/>
    <cellStyle name="Normal 26 9 4" xfId="14895" xr:uid="{00000000-0005-0000-0000-0000373A0000}"/>
    <cellStyle name="Normal 26 9 5" xfId="14896" xr:uid="{00000000-0005-0000-0000-0000383A0000}"/>
    <cellStyle name="Normal 26_3097_OM cost model template_100810" xfId="14897" xr:uid="{00000000-0005-0000-0000-0000393A0000}"/>
    <cellStyle name="Normal 27" xfId="14898" xr:uid="{00000000-0005-0000-0000-00003A3A0000}"/>
    <cellStyle name="Normal 27 10" xfId="14899" xr:uid="{00000000-0005-0000-0000-00003B3A0000}"/>
    <cellStyle name="Normal 27 10 2" xfId="14900" xr:uid="{00000000-0005-0000-0000-00003C3A0000}"/>
    <cellStyle name="Normal 27 10 2 2" xfId="14901" xr:uid="{00000000-0005-0000-0000-00003D3A0000}"/>
    <cellStyle name="Normal 27 10 2 3" xfId="14902" xr:uid="{00000000-0005-0000-0000-00003E3A0000}"/>
    <cellStyle name="Normal 27 10 3" xfId="14903" xr:uid="{00000000-0005-0000-0000-00003F3A0000}"/>
    <cellStyle name="Normal 27 10 3 2" xfId="14904" xr:uid="{00000000-0005-0000-0000-0000403A0000}"/>
    <cellStyle name="Normal 27 10 4" xfId="14905" xr:uid="{00000000-0005-0000-0000-0000413A0000}"/>
    <cellStyle name="Normal 27 11" xfId="14906" xr:uid="{00000000-0005-0000-0000-0000423A0000}"/>
    <cellStyle name="Normal 27 11 2" xfId="14907" xr:uid="{00000000-0005-0000-0000-0000433A0000}"/>
    <cellStyle name="Normal 27 11 2 2" xfId="14908" xr:uid="{00000000-0005-0000-0000-0000443A0000}"/>
    <cellStyle name="Normal 27 11 2 3" xfId="14909" xr:uid="{00000000-0005-0000-0000-0000453A0000}"/>
    <cellStyle name="Normal 27 11 3" xfId="14910" xr:uid="{00000000-0005-0000-0000-0000463A0000}"/>
    <cellStyle name="Normal 27 11 3 2" xfId="14911" xr:uid="{00000000-0005-0000-0000-0000473A0000}"/>
    <cellStyle name="Normal 27 11 4" xfId="14912" xr:uid="{00000000-0005-0000-0000-0000483A0000}"/>
    <cellStyle name="Normal 27 12" xfId="14913" xr:uid="{00000000-0005-0000-0000-0000493A0000}"/>
    <cellStyle name="Normal 27 12 2" xfId="14914" xr:uid="{00000000-0005-0000-0000-00004A3A0000}"/>
    <cellStyle name="Normal 27 12 2 2" xfId="14915" xr:uid="{00000000-0005-0000-0000-00004B3A0000}"/>
    <cellStyle name="Normal 27 12 2 3" xfId="14916" xr:uid="{00000000-0005-0000-0000-00004C3A0000}"/>
    <cellStyle name="Normal 27 12 3" xfId="14917" xr:uid="{00000000-0005-0000-0000-00004D3A0000}"/>
    <cellStyle name="Normal 27 12 3 2" xfId="14918" xr:uid="{00000000-0005-0000-0000-00004E3A0000}"/>
    <cellStyle name="Normal 27 12 4" xfId="14919" xr:uid="{00000000-0005-0000-0000-00004F3A0000}"/>
    <cellStyle name="Normal 27 13" xfId="14920" xr:uid="{00000000-0005-0000-0000-0000503A0000}"/>
    <cellStyle name="Normal 27 13 2" xfId="14921" xr:uid="{00000000-0005-0000-0000-0000513A0000}"/>
    <cellStyle name="Normal 27 13 2 2" xfId="14922" xr:uid="{00000000-0005-0000-0000-0000523A0000}"/>
    <cellStyle name="Normal 27 13 2 3" xfId="14923" xr:uid="{00000000-0005-0000-0000-0000533A0000}"/>
    <cellStyle name="Normal 27 13 3" xfId="14924" xr:uid="{00000000-0005-0000-0000-0000543A0000}"/>
    <cellStyle name="Normal 27 13 3 2" xfId="14925" xr:uid="{00000000-0005-0000-0000-0000553A0000}"/>
    <cellStyle name="Normal 27 13 4" xfId="14926" xr:uid="{00000000-0005-0000-0000-0000563A0000}"/>
    <cellStyle name="Normal 27 14" xfId="14927" xr:uid="{00000000-0005-0000-0000-0000573A0000}"/>
    <cellStyle name="Normal 27 14 2" xfId="14928" xr:uid="{00000000-0005-0000-0000-0000583A0000}"/>
    <cellStyle name="Normal 27 14 2 2" xfId="14929" xr:uid="{00000000-0005-0000-0000-0000593A0000}"/>
    <cellStyle name="Normal 27 14 2 3" xfId="14930" xr:uid="{00000000-0005-0000-0000-00005A3A0000}"/>
    <cellStyle name="Normal 27 14 3" xfId="14931" xr:uid="{00000000-0005-0000-0000-00005B3A0000}"/>
    <cellStyle name="Normal 27 14 3 2" xfId="14932" xr:uid="{00000000-0005-0000-0000-00005C3A0000}"/>
    <cellStyle name="Normal 27 14 4" xfId="14933" xr:uid="{00000000-0005-0000-0000-00005D3A0000}"/>
    <cellStyle name="Normal 27 15" xfId="14934" xr:uid="{00000000-0005-0000-0000-00005E3A0000}"/>
    <cellStyle name="Normal 27 15 2" xfId="14935" xr:uid="{00000000-0005-0000-0000-00005F3A0000}"/>
    <cellStyle name="Normal 27 15 2 2" xfId="14936" xr:uid="{00000000-0005-0000-0000-0000603A0000}"/>
    <cellStyle name="Normal 27 15 2 3" xfId="14937" xr:uid="{00000000-0005-0000-0000-0000613A0000}"/>
    <cellStyle name="Normal 27 15 3" xfId="14938" xr:uid="{00000000-0005-0000-0000-0000623A0000}"/>
    <cellStyle name="Normal 27 15 3 2" xfId="14939" xr:uid="{00000000-0005-0000-0000-0000633A0000}"/>
    <cellStyle name="Normal 27 15 4" xfId="14940" xr:uid="{00000000-0005-0000-0000-0000643A0000}"/>
    <cellStyle name="Normal 27 16" xfId="14941" xr:uid="{00000000-0005-0000-0000-0000653A0000}"/>
    <cellStyle name="Normal 27 16 2" xfId="14942" xr:uid="{00000000-0005-0000-0000-0000663A0000}"/>
    <cellStyle name="Normal 27 16 2 2" xfId="14943" xr:uid="{00000000-0005-0000-0000-0000673A0000}"/>
    <cellStyle name="Normal 27 16 2 3" xfId="14944" xr:uid="{00000000-0005-0000-0000-0000683A0000}"/>
    <cellStyle name="Normal 27 16 3" xfId="14945" xr:uid="{00000000-0005-0000-0000-0000693A0000}"/>
    <cellStyle name="Normal 27 16 3 2" xfId="14946" xr:uid="{00000000-0005-0000-0000-00006A3A0000}"/>
    <cellStyle name="Normal 27 16 4" xfId="14947" xr:uid="{00000000-0005-0000-0000-00006B3A0000}"/>
    <cellStyle name="Normal 27 17" xfId="14948" xr:uid="{00000000-0005-0000-0000-00006C3A0000}"/>
    <cellStyle name="Normal 27 17 2" xfId="14949" xr:uid="{00000000-0005-0000-0000-00006D3A0000}"/>
    <cellStyle name="Normal 27 17 2 2" xfId="14950" xr:uid="{00000000-0005-0000-0000-00006E3A0000}"/>
    <cellStyle name="Normal 27 17 2 3" xfId="14951" xr:uid="{00000000-0005-0000-0000-00006F3A0000}"/>
    <cellStyle name="Normal 27 17 3" xfId="14952" xr:uid="{00000000-0005-0000-0000-0000703A0000}"/>
    <cellStyle name="Normal 27 17 3 2" xfId="14953" xr:uid="{00000000-0005-0000-0000-0000713A0000}"/>
    <cellStyle name="Normal 27 17 4" xfId="14954" xr:uid="{00000000-0005-0000-0000-0000723A0000}"/>
    <cellStyle name="Normal 27 18" xfId="14955" xr:uid="{00000000-0005-0000-0000-0000733A0000}"/>
    <cellStyle name="Normal 27 18 2" xfId="14956" xr:uid="{00000000-0005-0000-0000-0000743A0000}"/>
    <cellStyle name="Normal 27 18 2 2" xfId="14957" xr:uid="{00000000-0005-0000-0000-0000753A0000}"/>
    <cellStyle name="Normal 27 18 2 3" xfId="14958" xr:uid="{00000000-0005-0000-0000-0000763A0000}"/>
    <cellStyle name="Normal 27 18 3" xfId="14959" xr:uid="{00000000-0005-0000-0000-0000773A0000}"/>
    <cellStyle name="Normal 27 18 3 2" xfId="14960" xr:uid="{00000000-0005-0000-0000-0000783A0000}"/>
    <cellStyle name="Normal 27 18 4" xfId="14961" xr:uid="{00000000-0005-0000-0000-0000793A0000}"/>
    <cellStyle name="Normal 27 19" xfId="14962" xr:uid="{00000000-0005-0000-0000-00007A3A0000}"/>
    <cellStyle name="Normal 27 19 2" xfId="14963" xr:uid="{00000000-0005-0000-0000-00007B3A0000}"/>
    <cellStyle name="Normal 27 19 2 2" xfId="14964" xr:uid="{00000000-0005-0000-0000-00007C3A0000}"/>
    <cellStyle name="Normal 27 19 2 3" xfId="14965" xr:uid="{00000000-0005-0000-0000-00007D3A0000}"/>
    <cellStyle name="Normal 27 19 3" xfId="14966" xr:uid="{00000000-0005-0000-0000-00007E3A0000}"/>
    <cellStyle name="Normal 27 19 3 2" xfId="14967" xr:uid="{00000000-0005-0000-0000-00007F3A0000}"/>
    <cellStyle name="Normal 27 19 4" xfId="14968" xr:uid="{00000000-0005-0000-0000-0000803A0000}"/>
    <cellStyle name="Normal 27 2" xfId="14969" xr:uid="{00000000-0005-0000-0000-0000813A0000}"/>
    <cellStyle name="Normal 27 2 2" xfId="14970" xr:uid="{00000000-0005-0000-0000-0000823A0000}"/>
    <cellStyle name="Normal 27 2 2 2" xfId="14971" xr:uid="{00000000-0005-0000-0000-0000833A0000}"/>
    <cellStyle name="Normal 27 2 2 3" xfId="14972" xr:uid="{00000000-0005-0000-0000-0000843A0000}"/>
    <cellStyle name="Normal 27 2 3" xfId="14973" xr:uid="{00000000-0005-0000-0000-0000853A0000}"/>
    <cellStyle name="Normal 27 2 3 2" xfId="14974" xr:uid="{00000000-0005-0000-0000-0000863A0000}"/>
    <cellStyle name="Normal 27 2 4" xfId="14975" xr:uid="{00000000-0005-0000-0000-0000873A0000}"/>
    <cellStyle name="Normal 27 2 5" xfId="14976" xr:uid="{00000000-0005-0000-0000-0000883A0000}"/>
    <cellStyle name="Normal 27 20" xfId="14977" xr:uid="{00000000-0005-0000-0000-0000893A0000}"/>
    <cellStyle name="Normal 27 20 2" xfId="14978" xr:uid="{00000000-0005-0000-0000-00008A3A0000}"/>
    <cellStyle name="Normal 27 20 2 2" xfId="14979" xr:uid="{00000000-0005-0000-0000-00008B3A0000}"/>
    <cellStyle name="Normal 27 20 2 3" xfId="14980" xr:uid="{00000000-0005-0000-0000-00008C3A0000}"/>
    <cellStyle name="Normal 27 20 3" xfId="14981" xr:uid="{00000000-0005-0000-0000-00008D3A0000}"/>
    <cellStyle name="Normal 27 20 3 2" xfId="14982" xr:uid="{00000000-0005-0000-0000-00008E3A0000}"/>
    <cellStyle name="Normal 27 20 4" xfId="14983" xr:uid="{00000000-0005-0000-0000-00008F3A0000}"/>
    <cellStyle name="Normal 27 21" xfId="14984" xr:uid="{00000000-0005-0000-0000-0000903A0000}"/>
    <cellStyle name="Normal 27 21 2" xfId="14985" xr:uid="{00000000-0005-0000-0000-0000913A0000}"/>
    <cellStyle name="Normal 27 21 2 2" xfId="14986" xr:uid="{00000000-0005-0000-0000-0000923A0000}"/>
    <cellStyle name="Normal 27 21 2 3" xfId="14987" xr:uid="{00000000-0005-0000-0000-0000933A0000}"/>
    <cellStyle name="Normal 27 21 3" xfId="14988" xr:uid="{00000000-0005-0000-0000-0000943A0000}"/>
    <cellStyle name="Normal 27 21 3 2" xfId="14989" xr:uid="{00000000-0005-0000-0000-0000953A0000}"/>
    <cellStyle name="Normal 27 21 4" xfId="14990" xr:uid="{00000000-0005-0000-0000-0000963A0000}"/>
    <cellStyle name="Normal 27 22" xfId="14991" xr:uid="{00000000-0005-0000-0000-0000973A0000}"/>
    <cellStyle name="Normal 27 22 2" xfId="14992" xr:uid="{00000000-0005-0000-0000-0000983A0000}"/>
    <cellStyle name="Normal 27 22 2 2" xfId="14993" xr:uid="{00000000-0005-0000-0000-0000993A0000}"/>
    <cellStyle name="Normal 27 22 2 3" xfId="14994" xr:uid="{00000000-0005-0000-0000-00009A3A0000}"/>
    <cellStyle name="Normal 27 22 3" xfId="14995" xr:uid="{00000000-0005-0000-0000-00009B3A0000}"/>
    <cellStyle name="Normal 27 22 3 2" xfId="14996" xr:uid="{00000000-0005-0000-0000-00009C3A0000}"/>
    <cellStyle name="Normal 27 22 4" xfId="14997" xr:uid="{00000000-0005-0000-0000-00009D3A0000}"/>
    <cellStyle name="Normal 27 23" xfId="14998" xr:uid="{00000000-0005-0000-0000-00009E3A0000}"/>
    <cellStyle name="Normal 27 23 2" xfId="14999" xr:uid="{00000000-0005-0000-0000-00009F3A0000}"/>
    <cellStyle name="Normal 27 23 2 2" xfId="15000" xr:uid="{00000000-0005-0000-0000-0000A03A0000}"/>
    <cellStyle name="Normal 27 23 2 3" xfId="15001" xr:uid="{00000000-0005-0000-0000-0000A13A0000}"/>
    <cellStyle name="Normal 27 23 3" xfId="15002" xr:uid="{00000000-0005-0000-0000-0000A23A0000}"/>
    <cellStyle name="Normal 27 23 3 2" xfId="15003" xr:uid="{00000000-0005-0000-0000-0000A33A0000}"/>
    <cellStyle name="Normal 27 23 4" xfId="15004" xr:uid="{00000000-0005-0000-0000-0000A43A0000}"/>
    <cellStyle name="Normal 27 24" xfId="15005" xr:uid="{00000000-0005-0000-0000-0000A53A0000}"/>
    <cellStyle name="Normal 27 24 2" xfId="15006" xr:uid="{00000000-0005-0000-0000-0000A63A0000}"/>
    <cellStyle name="Normal 27 24 2 2" xfId="15007" xr:uid="{00000000-0005-0000-0000-0000A73A0000}"/>
    <cellStyle name="Normal 27 24 2 3" xfId="15008" xr:uid="{00000000-0005-0000-0000-0000A83A0000}"/>
    <cellStyle name="Normal 27 24 3" xfId="15009" xr:uid="{00000000-0005-0000-0000-0000A93A0000}"/>
    <cellStyle name="Normal 27 24 3 2" xfId="15010" xr:uid="{00000000-0005-0000-0000-0000AA3A0000}"/>
    <cellStyle name="Normal 27 24 4" xfId="15011" xr:uid="{00000000-0005-0000-0000-0000AB3A0000}"/>
    <cellStyle name="Normal 27 25" xfId="15012" xr:uid="{00000000-0005-0000-0000-0000AC3A0000}"/>
    <cellStyle name="Normal 27 25 2" xfId="15013" xr:uid="{00000000-0005-0000-0000-0000AD3A0000}"/>
    <cellStyle name="Normal 27 25 2 2" xfId="15014" xr:uid="{00000000-0005-0000-0000-0000AE3A0000}"/>
    <cellStyle name="Normal 27 25 2 3" xfId="15015" xr:uid="{00000000-0005-0000-0000-0000AF3A0000}"/>
    <cellStyle name="Normal 27 25 3" xfId="15016" xr:uid="{00000000-0005-0000-0000-0000B03A0000}"/>
    <cellStyle name="Normal 27 25 3 2" xfId="15017" xr:uid="{00000000-0005-0000-0000-0000B13A0000}"/>
    <cellStyle name="Normal 27 25 4" xfId="15018" xr:uid="{00000000-0005-0000-0000-0000B23A0000}"/>
    <cellStyle name="Normal 27 26" xfId="15019" xr:uid="{00000000-0005-0000-0000-0000B33A0000}"/>
    <cellStyle name="Normal 27 26 2" xfId="15020" xr:uid="{00000000-0005-0000-0000-0000B43A0000}"/>
    <cellStyle name="Normal 27 26 2 2" xfId="15021" xr:uid="{00000000-0005-0000-0000-0000B53A0000}"/>
    <cellStyle name="Normal 27 26 2 3" xfId="15022" xr:uid="{00000000-0005-0000-0000-0000B63A0000}"/>
    <cellStyle name="Normal 27 26 3" xfId="15023" xr:uid="{00000000-0005-0000-0000-0000B73A0000}"/>
    <cellStyle name="Normal 27 26 3 2" xfId="15024" xr:uid="{00000000-0005-0000-0000-0000B83A0000}"/>
    <cellStyle name="Normal 27 26 4" xfId="15025" xr:uid="{00000000-0005-0000-0000-0000B93A0000}"/>
    <cellStyle name="Normal 27 27" xfId="15026" xr:uid="{00000000-0005-0000-0000-0000BA3A0000}"/>
    <cellStyle name="Normal 27 27 2" xfId="15027" xr:uid="{00000000-0005-0000-0000-0000BB3A0000}"/>
    <cellStyle name="Normal 27 27 2 2" xfId="15028" xr:uid="{00000000-0005-0000-0000-0000BC3A0000}"/>
    <cellStyle name="Normal 27 27 2 3" xfId="15029" xr:uid="{00000000-0005-0000-0000-0000BD3A0000}"/>
    <cellStyle name="Normal 27 27 3" xfId="15030" xr:uid="{00000000-0005-0000-0000-0000BE3A0000}"/>
    <cellStyle name="Normal 27 27 3 2" xfId="15031" xr:uid="{00000000-0005-0000-0000-0000BF3A0000}"/>
    <cellStyle name="Normal 27 27 4" xfId="15032" xr:uid="{00000000-0005-0000-0000-0000C03A0000}"/>
    <cellStyle name="Normal 27 28" xfId="15033" xr:uid="{00000000-0005-0000-0000-0000C13A0000}"/>
    <cellStyle name="Normal 27 28 2" xfId="15034" xr:uid="{00000000-0005-0000-0000-0000C23A0000}"/>
    <cellStyle name="Normal 27 28 2 2" xfId="15035" xr:uid="{00000000-0005-0000-0000-0000C33A0000}"/>
    <cellStyle name="Normal 27 28 2 3" xfId="15036" xr:uid="{00000000-0005-0000-0000-0000C43A0000}"/>
    <cellStyle name="Normal 27 28 3" xfId="15037" xr:uid="{00000000-0005-0000-0000-0000C53A0000}"/>
    <cellStyle name="Normal 27 28 3 2" xfId="15038" xr:uid="{00000000-0005-0000-0000-0000C63A0000}"/>
    <cellStyle name="Normal 27 28 4" xfId="15039" xr:uid="{00000000-0005-0000-0000-0000C73A0000}"/>
    <cellStyle name="Normal 27 29" xfId="15040" xr:uid="{00000000-0005-0000-0000-0000C83A0000}"/>
    <cellStyle name="Normal 27 29 2" xfId="15041" xr:uid="{00000000-0005-0000-0000-0000C93A0000}"/>
    <cellStyle name="Normal 27 29 2 2" xfId="15042" xr:uid="{00000000-0005-0000-0000-0000CA3A0000}"/>
    <cellStyle name="Normal 27 29 2 3" xfId="15043" xr:uid="{00000000-0005-0000-0000-0000CB3A0000}"/>
    <cellStyle name="Normal 27 29 3" xfId="15044" xr:uid="{00000000-0005-0000-0000-0000CC3A0000}"/>
    <cellStyle name="Normal 27 29 3 2" xfId="15045" xr:uid="{00000000-0005-0000-0000-0000CD3A0000}"/>
    <cellStyle name="Normal 27 29 4" xfId="15046" xr:uid="{00000000-0005-0000-0000-0000CE3A0000}"/>
    <cellStyle name="Normal 27 3" xfId="15047" xr:uid="{00000000-0005-0000-0000-0000CF3A0000}"/>
    <cellStyle name="Normal 27 3 2" xfId="15048" xr:uid="{00000000-0005-0000-0000-0000D03A0000}"/>
    <cellStyle name="Normal 27 3 2 2" xfId="15049" xr:uid="{00000000-0005-0000-0000-0000D13A0000}"/>
    <cellStyle name="Normal 27 3 2 3" xfId="15050" xr:uid="{00000000-0005-0000-0000-0000D23A0000}"/>
    <cellStyle name="Normal 27 3 3" xfId="15051" xr:uid="{00000000-0005-0000-0000-0000D33A0000}"/>
    <cellStyle name="Normal 27 3 3 2" xfId="15052" xr:uid="{00000000-0005-0000-0000-0000D43A0000}"/>
    <cellStyle name="Normal 27 3 4" xfId="15053" xr:uid="{00000000-0005-0000-0000-0000D53A0000}"/>
    <cellStyle name="Normal 27 30" xfId="15054" xr:uid="{00000000-0005-0000-0000-0000D63A0000}"/>
    <cellStyle name="Normal 27 30 2" xfId="15055" xr:uid="{00000000-0005-0000-0000-0000D73A0000}"/>
    <cellStyle name="Normal 27 30 2 2" xfId="15056" xr:uid="{00000000-0005-0000-0000-0000D83A0000}"/>
    <cellStyle name="Normal 27 30 2 3" xfId="15057" xr:uid="{00000000-0005-0000-0000-0000D93A0000}"/>
    <cellStyle name="Normal 27 30 3" xfId="15058" xr:uid="{00000000-0005-0000-0000-0000DA3A0000}"/>
    <cellStyle name="Normal 27 30 3 2" xfId="15059" xr:uid="{00000000-0005-0000-0000-0000DB3A0000}"/>
    <cellStyle name="Normal 27 30 4" xfId="15060" xr:uid="{00000000-0005-0000-0000-0000DC3A0000}"/>
    <cellStyle name="Normal 27 31" xfId="15061" xr:uid="{00000000-0005-0000-0000-0000DD3A0000}"/>
    <cellStyle name="Normal 27 31 2" xfId="15062" xr:uid="{00000000-0005-0000-0000-0000DE3A0000}"/>
    <cellStyle name="Normal 27 31 2 2" xfId="15063" xr:uid="{00000000-0005-0000-0000-0000DF3A0000}"/>
    <cellStyle name="Normal 27 31 2 3" xfId="15064" xr:uid="{00000000-0005-0000-0000-0000E03A0000}"/>
    <cellStyle name="Normal 27 31 3" xfId="15065" xr:uid="{00000000-0005-0000-0000-0000E13A0000}"/>
    <cellStyle name="Normal 27 31 3 2" xfId="15066" xr:uid="{00000000-0005-0000-0000-0000E23A0000}"/>
    <cellStyle name="Normal 27 31 4" xfId="15067" xr:uid="{00000000-0005-0000-0000-0000E33A0000}"/>
    <cellStyle name="Normal 27 32" xfId="15068" xr:uid="{00000000-0005-0000-0000-0000E43A0000}"/>
    <cellStyle name="Normal 27 32 2" xfId="15069" xr:uid="{00000000-0005-0000-0000-0000E53A0000}"/>
    <cellStyle name="Normal 27 32 2 2" xfId="15070" xr:uid="{00000000-0005-0000-0000-0000E63A0000}"/>
    <cellStyle name="Normal 27 32 2 3" xfId="15071" xr:uid="{00000000-0005-0000-0000-0000E73A0000}"/>
    <cellStyle name="Normal 27 32 3" xfId="15072" xr:uid="{00000000-0005-0000-0000-0000E83A0000}"/>
    <cellStyle name="Normal 27 32 3 2" xfId="15073" xr:uid="{00000000-0005-0000-0000-0000E93A0000}"/>
    <cellStyle name="Normal 27 32 4" xfId="15074" xr:uid="{00000000-0005-0000-0000-0000EA3A0000}"/>
    <cellStyle name="Normal 27 33" xfId="15075" xr:uid="{00000000-0005-0000-0000-0000EB3A0000}"/>
    <cellStyle name="Normal 27 33 2" xfId="15076" xr:uid="{00000000-0005-0000-0000-0000EC3A0000}"/>
    <cellStyle name="Normal 27 33 2 2" xfId="15077" xr:uid="{00000000-0005-0000-0000-0000ED3A0000}"/>
    <cellStyle name="Normal 27 33 2 3" xfId="15078" xr:uid="{00000000-0005-0000-0000-0000EE3A0000}"/>
    <cellStyle name="Normal 27 33 3" xfId="15079" xr:uid="{00000000-0005-0000-0000-0000EF3A0000}"/>
    <cellStyle name="Normal 27 33 3 2" xfId="15080" xr:uid="{00000000-0005-0000-0000-0000F03A0000}"/>
    <cellStyle name="Normal 27 33 4" xfId="15081" xr:uid="{00000000-0005-0000-0000-0000F13A0000}"/>
    <cellStyle name="Normal 27 34" xfId="15082" xr:uid="{00000000-0005-0000-0000-0000F23A0000}"/>
    <cellStyle name="Normal 27 34 2" xfId="15083" xr:uid="{00000000-0005-0000-0000-0000F33A0000}"/>
    <cellStyle name="Normal 27 34 2 2" xfId="15084" xr:uid="{00000000-0005-0000-0000-0000F43A0000}"/>
    <cellStyle name="Normal 27 34 2 3" xfId="15085" xr:uid="{00000000-0005-0000-0000-0000F53A0000}"/>
    <cellStyle name="Normal 27 34 3" xfId="15086" xr:uid="{00000000-0005-0000-0000-0000F63A0000}"/>
    <cellStyle name="Normal 27 34 3 2" xfId="15087" xr:uid="{00000000-0005-0000-0000-0000F73A0000}"/>
    <cellStyle name="Normal 27 34 4" xfId="15088" xr:uid="{00000000-0005-0000-0000-0000F83A0000}"/>
    <cellStyle name="Normal 27 35" xfId="15089" xr:uid="{00000000-0005-0000-0000-0000F93A0000}"/>
    <cellStyle name="Normal 27 35 2" xfId="15090" xr:uid="{00000000-0005-0000-0000-0000FA3A0000}"/>
    <cellStyle name="Normal 27 35 2 2" xfId="15091" xr:uid="{00000000-0005-0000-0000-0000FB3A0000}"/>
    <cellStyle name="Normal 27 35 2 3" xfId="15092" xr:uid="{00000000-0005-0000-0000-0000FC3A0000}"/>
    <cellStyle name="Normal 27 35 3" xfId="15093" xr:uid="{00000000-0005-0000-0000-0000FD3A0000}"/>
    <cellStyle name="Normal 27 35 3 2" xfId="15094" xr:uid="{00000000-0005-0000-0000-0000FE3A0000}"/>
    <cellStyle name="Normal 27 35 4" xfId="15095" xr:uid="{00000000-0005-0000-0000-0000FF3A0000}"/>
    <cellStyle name="Normal 27 36" xfId="15096" xr:uid="{00000000-0005-0000-0000-0000003B0000}"/>
    <cellStyle name="Normal 27 36 2" xfId="15097" xr:uid="{00000000-0005-0000-0000-0000013B0000}"/>
    <cellStyle name="Normal 27 36 2 2" xfId="15098" xr:uid="{00000000-0005-0000-0000-0000023B0000}"/>
    <cellStyle name="Normal 27 36 2 3" xfId="15099" xr:uid="{00000000-0005-0000-0000-0000033B0000}"/>
    <cellStyle name="Normal 27 36 3" xfId="15100" xr:uid="{00000000-0005-0000-0000-0000043B0000}"/>
    <cellStyle name="Normal 27 36 3 2" xfId="15101" xr:uid="{00000000-0005-0000-0000-0000053B0000}"/>
    <cellStyle name="Normal 27 36 4" xfId="15102" xr:uid="{00000000-0005-0000-0000-0000063B0000}"/>
    <cellStyle name="Normal 27 37" xfId="15103" xr:uid="{00000000-0005-0000-0000-0000073B0000}"/>
    <cellStyle name="Normal 27 37 2" xfId="15104" xr:uid="{00000000-0005-0000-0000-0000083B0000}"/>
    <cellStyle name="Normal 27 37 2 2" xfId="15105" xr:uid="{00000000-0005-0000-0000-0000093B0000}"/>
    <cellStyle name="Normal 27 37 2 3" xfId="15106" xr:uid="{00000000-0005-0000-0000-00000A3B0000}"/>
    <cellStyle name="Normal 27 37 3" xfId="15107" xr:uid="{00000000-0005-0000-0000-00000B3B0000}"/>
    <cellStyle name="Normal 27 37 3 2" xfId="15108" xr:uid="{00000000-0005-0000-0000-00000C3B0000}"/>
    <cellStyle name="Normal 27 37 4" xfId="15109" xr:uid="{00000000-0005-0000-0000-00000D3B0000}"/>
    <cellStyle name="Normal 27 38" xfId="15110" xr:uid="{00000000-0005-0000-0000-00000E3B0000}"/>
    <cellStyle name="Normal 27 38 2" xfId="15111" xr:uid="{00000000-0005-0000-0000-00000F3B0000}"/>
    <cellStyle name="Normal 27 38 2 2" xfId="15112" xr:uid="{00000000-0005-0000-0000-0000103B0000}"/>
    <cellStyle name="Normal 27 38 2 3" xfId="15113" xr:uid="{00000000-0005-0000-0000-0000113B0000}"/>
    <cellStyle name="Normal 27 38 3" xfId="15114" xr:uid="{00000000-0005-0000-0000-0000123B0000}"/>
    <cellStyle name="Normal 27 38 3 2" xfId="15115" xr:uid="{00000000-0005-0000-0000-0000133B0000}"/>
    <cellStyle name="Normal 27 38 4" xfId="15116" xr:uid="{00000000-0005-0000-0000-0000143B0000}"/>
    <cellStyle name="Normal 27 39" xfId="15117" xr:uid="{00000000-0005-0000-0000-0000153B0000}"/>
    <cellStyle name="Normal 27 39 2" xfId="15118" xr:uid="{00000000-0005-0000-0000-0000163B0000}"/>
    <cellStyle name="Normal 27 39 2 2" xfId="15119" xr:uid="{00000000-0005-0000-0000-0000173B0000}"/>
    <cellStyle name="Normal 27 39 2 3" xfId="15120" xr:uid="{00000000-0005-0000-0000-0000183B0000}"/>
    <cellStyle name="Normal 27 39 3" xfId="15121" xr:uid="{00000000-0005-0000-0000-0000193B0000}"/>
    <cellStyle name="Normal 27 39 3 2" xfId="15122" xr:uid="{00000000-0005-0000-0000-00001A3B0000}"/>
    <cellStyle name="Normal 27 39 4" xfId="15123" xr:uid="{00000000-0005-0000-0000-00001B3B0000}"/>
    <cellStyle name="Normal 27 4" xfId="15124" xr:uid="{00000000-0005-0000-0000-00001C3B0000}"/>
    <cellStyle name="Normal 27 4 2" xfId="15125" xr:uid="{00000000-0005-0000-0000-00001D3B0000}"/>
    <cellStyle name="Normal 27 4 2 2" xfId="15126" xr:uid="{00000000-0005-0000-0000-00001E3B0000}"/>
    <cellStyle name="Normal 27 4 2 3" xfId="15127" xr:uid="{00000000-0005-0000-0000-00001F3B0000}"/>
    <cellStyle name="Normal 27 4 3" xfId="15128" xr:uid="{00000000-0005-0000-0000-0000203B0000}"/>
    <cellStyle name="Normal 27 4 3 2" xfId="15129" xr:uid="{00000000-0005-0000-0000-0000213B0000}"/>
    <cellStyle name="Normal 27 4 4" xfId="15130" xr:uid="{00000000-0005-0000-0000-0000223B0000}"/>
    <cellStyle name="Normal 27 40" xfId="15131" xr:uid="{00000000-0005-0000-0000-0000233B0000}"/>
    <cellStyle name="Normal 27 40 2" xfId="15132" xr:uid="{00000000-0005-0000-0000-0000243B0000}"/>
    <cellStyle name="Normal 27 40 2 2" xfId="15133" xr:uid="{00000000-0005-0000-0000-0000253B0000}"/>
    <cellStyle name="Normal 27 40 2 3" xfId="15134" xr:uid="{00000000-0005-0000-0000-0000263B0000}"/>
    <cellStyle name="Normal 27 40 3" xfId="15135" xr:uid="{00000000-0005-0000-0000-0000273B0000}"/>
    <cellStyle name="Normal 27 40 3 2" xfId="15136" xr:uid="{00000000-0005-0000-0000-0000283B0000}"/>
    <cellStyle name="Normal 27 40 4" xfId="15137" xr:uid="{00000000-0005-0000-0000-0000293B0000}"/>
    <cellStyle name="Normal 27 41" xfId="15138" xr:uid="{00000000-0005-0000-0000-00002A3B0000}"/>
    <cellStyle name="Normal 27 42" xfId="15139" xr:uid="{00000000-0005-0000-0000-00002B3B0000}"/>
    <cellStyle name="Normal 27 43" xfId="15140" xr:uid="{00000000-0005-0000-0000-00002C3B0000}"/>
    <cellStyle name="Normal 27 5" xfId="15141" xr:uid="{00000000-0005-0000-0000-00002D3B0000}"/>
    <cellStyle name="Normal 27 5 2" xfId="15142" xr:uid="{00000000-0005-0000-0000-00002E3B0000}"/>
    <cellStyle name="Normal 27 5 2 2" xfId="15143" xr:uid="{00000000-0005-0000-0000-00002F3B0000}"/>
    <cellStyle name="Normal 27 5 2 3" xfId="15144" xr:uid="{00000000-0005-0000-0000-0000303B0000}"/>
    <cellStyle name="Normal 27 5 3" xfId="15145" xr:uid="{00000000-0005-0000-0000-0000313B0000}"/>
    <cellStyle name="Normal 27 5 3 2" xfId="15146" xr:uid="{00000000-0005-0000-0000-0000323B0000}"/>
    <cellStyle name="Normal 27 5 4" xfId="15147" xr:uid="{00000000-0005-0000-0000-0000333B0000}"/>
    <cellStyle name="Normal 27 6" xfId="15148" xr:uid="{00000000-0005-0000-0000-0000343B0000}"/>
    <cellStyle name="Normal 27 6 2" xfId="15149" xr:uid="{00000000-0005-0000-0000-0000353B0000}"/>
    <cellStyle name="Normal 27 6 2 2" xfId="15150" xr:uid="{00000000-0005-0000-0000-0000363B0000}"/>
    <cellStyle name="Normal 27 6 2 3" xfId="15151" xr:uid="{00000000-0005-0000-0000-0000373B0000}"/>
    <cellStyle name="Normal 27 6 3" xfId="15152" xr:uid="{00000000-0005-0000-0000-0000383B0000}"/>
    <cellStyle name="Normal 27 6 3 2" xfId="15153" xr:uid="{00000000-0005-0000-0000-0000393B0000}"/>
    <cellStyle name="Normal 27 6 4" xfId="15154" xr:uid="{00000000-0005-0000-0000-00003A3B0000}"/>
    <cellStyle name="Normal 27 7" xfId="15155" xr:uid="{00000000-0005-0000-0000-00003B3B0000}"/>
    <cellStyle name="Normal 27 7 2" xfId="15156" xr:uid="{00000000-0005-0000-0000-00003C3B0000}"/>
    <cellStyle name="Normal 27 7 2 2" xfId="15157" xr:uid="{00000000-0005-0000-0000-00003D3B0000}"/>
    <cellStyle name="Normal 27 7 2 3" xfId="15158" xr:uid="{00000000-0005-0000-0000-00003E3B0000}"/>
    <cellStyle name="Normal 27 7 3" xfId="15159" xr:uid="{00000000-0005-0000-0000-00003F3B0000}"/>
    <cellStyle name="Normal 27 7 3 2" xfId="15160" xr:uid="{00000000-0005-0000-0000-0000403B0000}"/>
    <cellStyle name="Normal 27 7 4" xfId="15161" xr:uid="{00000000-0005-0000-0000-0000413B0000}"/>
    <cellStyle name="Normal 27 8" xfId="15162" xr:uid="{00000000-0005-0000-0000-0000423B0000}"/>
    <cellStyle name="Normal 27 8 2" xfId="15163" xr:uid="{00000000-0005-0000-0000-0000433B0000}"/>
    <cellStyle name="Normal 27 8 2 2" xfId="15164" xr:uid="{00000000-0005-0000-0000-0000443B0000}"/>
    <cellStyle name="Normal 27 8 2 3" xfId="15165" xr:uid="{00000000-0005-0000-0000-0000453B0000}"/>
    <cellStyle name="Normal 27 8 3" xfId="15166" xr:uid="{00000000-0005-0000-0000-0000463B0000}"/>
    <cellStyle name="Normal 27 8 3 2" xfId="15167" xr:uid="{00000000-0005-0000-0000-0000473B0000}"/>
    <cellStyle name="Normal 27 8 4" xfId="15168" xr:uid="{00000000-0005-0000-0000-0000483B0000}"/>
    <cellStyle name="Normal 27 9" xfId="15169" xr:uid="{00000000-0005-0000-0000-0000493B0000}"/>
    <cellStyle name="Normal 27 9 2" xfId="15170" xr:uid="{00000000-0005-0000-0000-00004A3B0000}"/>
    <cellStyle name="Normal 27 9 2 2" xfId="15171" xr:uid="{00000000-0005-0000-0000-00004B3B0000}"/>
    <cellStyle name="Normal 27 9 2 3" xfId="15172" xr:uid="{00000000-0005-0000-0000-00004C3B0000}"/>
    <cellStyle name="Normal 27 9 3" xfId="15173" xr:uid="{00000000-0005-0000-0000-00004D3B0000}"/>
    <cellStyle name="Normal 27 9 3 2" xfId="15174" xr:uid="{00000000-0005-0000-0000-00004E3B0000}"/>
    <cellStyle name="Normal 27 9 4" xfId="15175" xr:uid="{00000000-0005-0000-0000-00004F3B0000}"/>
    <cellStyle name="Normal 28" xfId="15176" xr:uid="{00000000-0005-0000-0000-0000503B0000}"/>
    <cellStyle name="Normal 28 10" xfId="15177" xr:uid="{00000000-0005-0000-0000-0000513B0000}"/>
    <cellStyle name="Normal 28 10 2" xfId="15178" xr:uid="{00000000-0005-0000-0000-0000523B0000}"/>
    <cellStyle name="Normal 28 10 2 2" xfId="15179" xr:uid="{00000000-0005-0000-0000-0000533B0000}"/>
    <cellStyle name="Normal 28 10 2 3" xfId="15180" xr:uid="{00000000-0005-0000-0000-0000543B0000}"/>
    <cellStyle name="Normal 28 10 3" xfId="15181" xr:uid="{00000000-0005-0000-0000-0000553B0000}"/>
    <cellStyle name="Normal 28 10 3 2" xfId="15182" xr:uid="{00000000-0005-0000-0000-0000563B0000}"/>
    <cellStyle name="Normal 28 10 4" xfId="15183" xr:uid="{00000000-0005-0000-0000-0000573B0000}"/>
    <cellStyle name="Normal 28 10 5" xfId="15184" xr:uid="{00000000-0005-0000-0000-0000583B0000}"/>
    <cellStyle name="Normal 28 11" xfId="15185" xr:uid="{00000000-0005-0000-0000-0000593B0000}"/>
    <cellStyle name="Normal 28 11 2" xfId="15186" xr:uid="{00000000-0005-0000-0000-00005A3B0000}"/>
    <cellStyle name="Normal 28 11 2 2" xfId="15187" xr:uid="{00000000-0005-0000-0000-00005B3B0000}"/>
    <cellStyle name="Normal 28 11 2 3" xfId="15188" xr:uid="{00000000-0005-0000-0000-00005C3B0000}"/>
    <cellStyle name="Normal 28 11 3" xfId="15189" xr:uid="{00000000-0005-0000-0000-00005D3B0000}"/>
    <cellStyle name="Normal 28 11 3 2" xfId="15190" xr:uid="{00000000-0005-0000-0000-00005E3B0000}"/>
    <cellStyle name="Normal 28 11 4" xfId="15191" xr:uid="{00000000-0005-0000-0000-00005F3B0000}"/>
    <cellStyle name="Normal 28 12" xfId="15192" xr:uid="{00000000-0005-0000-0000-0000603B0000}"/>
    <cellStyle name="Normal 28 12 2" xfId="15193" xr:uid="{00000000-0005-0000-0000-0000613B0000}"/>
    <cellStyle name="Normal 28 12 2 2" xfId="15194" xr:uid="{00000000-0005-0000-0000-0000623B0000}"/>
    <cellStyle name="Normal 28 12 2 3" xfId="15195" xr:uid="{00000000-0005-0000-0000-0000633B0000}"/>
    <cellStyle name="Normal 28 12 3" xfId="15196" xr:uid="{00000000-0005-0000-0000-0000643B0000}"/>
    <cellStyle name="Normal 28 12 3 2" xfId="15197" xr:uid="{00000000-0005-0000-0000-0000653B0000}"/>
    <cellStyle name="Normal 28 12 4" xfId="15198" xr:uid="{00000000-0005-0000-0000-0000663B0000}"/>
    <cellStyle name="Normal 28 13" xfId="15199" xr:uid="{00000000-0005-0000-0000-0000673B0000}"/>
    <cellStyle name="Normal 28 13 2" xfId="15200" xr:uid="{00000000-0005-0000-0000-0000683B0000}"/>
    <cellStyle name="Normal 28 13 2 2" xfId="15201" xr:uid="{00000000-0005-0000-0000-0000693B0000}"/>
    <cellStyle name="Normal 28 13 2 3" xfId="15202" xr:uid="{00000000-0005-0000-0000-00006A3B0000}"/>
    <cellStyle name="Normal 28 13 3" xfId="15203" xr:uid="{00000000-0005-0000-0000-00006B3B0000}"/>
    <cellStyle name="Normal 28 13 3 2" xfId="15204" xr:uid="{00000000-0005-0000-0000-00006C3B0000}"/>
    <cellStyle name="Normal 28 13 4" xfId="15205" xr:uid="{00000000-0005-0000-0000-00006D3B0000}"/>
    <cellStyle name="Normal 28 14" xfId="15206" xr:uid="{00000000-0005-0000-0000-00006E3B0000}"/>
    <cellStyle name="Normal 28 14 2" xfId="15207" xr:uid="{00000000-0005-0000-0000-00006F3B0000}"/>
    <cellStyle name="Normal 28 14 2 2" xfId="15208" xr:uid="{00000000-0005-0000-0000-0000703B0000}"/>
    <cellStyle name="Normal 28 14 2 3" xfId="15209" xr:uid="{00000000-0005-0000-0000-0000713B0000}"/>
    <cellStyle name="Normal 28 14 3" xfId="15210" xr:uid="{00000000-0005-0000-0000-0000723B0000}"/>
    <cellStyle name="Normal 28 14 3 2" xfId="15211" xr:uid="{00000000-0005-0000-0000-0000733B0000}"/>
    <cellStyle name="Normal 28 14 4" xfId="15212" xr:uid="{00000000-0005-0000-0000-0000743B0000}"/>
    <cellStyle name="Normal 28 15" xfId="15213" xr:uid="{00000000-0005-0000-0000-0000753B0000}"/>
    <cellStyle name="Normal 28 15 2" xfId="15214" xr:uid="{00000000-0005-0000-0000-0000763B0000}"/>
    <cellStyle name="Normal 28 15 2 2" xfId="15215" xr:uid="{00000000-0005-0000-0000-0000773B0000}"/>
    <cellStyle name="Normal 28 15 2 3" xfId="15216" xr:uid="{00000000-0005-0000-0000-0000783B0000}"/>
    <cellStyle name="Normal 28 15 3" xfId="15217" xr:uid="{00000000-0005-0000-0000-0000793B0000}"/>
    <cellStyle name="Normal 28 15 3 2" xfId="15218" xr:uid="{00000000-0005-0000-0000-00007A3B0000}"/>
    <cellStyle name="Normal 28 15 4" xfId="15219" xr:uid="{00000000-0005-0000-0000-00007B3B0000}"/>
    <cellStyle name="Normal 28 16" xfId="15220" xr:uid="{00000000-0005-0000-0000-00007C3B0000}"/>
    <cellStyle name="Normal 28 16 2" xfId="15221" xr:uid="{00000000-0005-0000-0000-00007D3B0000}"/>
    <cellStyle name="Normal 28 16 2 2" xfId="15222" xr:uid="{00000000-0005-0000-0000-00007E3B0000}"/>
    <cellStyle name="Normal 28 16 2 3" xfId="15223" xr:uid="{00000000-0005-0000-0000-00007F3B0000}"/>
    <cellStyle name="Normal 28 16 3" xfId="15224" xr:uid="{00000000-0005-0000-0000-0000803B0000}"/>
    <cellStyle name="Normal 28 16 3 2" xfId="15225" xr:uid="{00000000-0005-0000-0000-0000813B0000}"/>
    <cellStyle name="Normal 28 16 4" xfId="15226" xr:uid="{00000000-0005-0000-0000-0000823B0000}"/>
    <cellStyle name="Normal 28 17" xfId="15227" xr:uid="{00000000-0005-0000-0000-0000833B0000}"/>
    <cellStyle name="Normal 28 17 2" xfId="15228" xr:uid="{00000000-0005-0000-0000-0000843B0000}"/>
    <cellStyle name="Normal 28 17 2 2" xfId="15229" xr:uid="{00000000-0005-0000-0000-0000853B0000}"/>
    <cellStyle name="Normal 28 17 2 3" xfId="15230" xr:uid="{00000000-0005-0000-0000-0000863B0000}"/>
    <cellStyle name="Normal 28 17 3" xfId="15231" xr:uid="{00000000-0005-0000-0000-0000873B0000}"/>
    <cellStyle name="Normal 28 17 3 2" xfId="15232" xr:uid="{00000000-0005-0000-0000-0000883B0000}"/>
    <cellStyle name="Normal 28 17 4" xfId="15233" xr:uid="{00000000-0005-0000-0000-0000893B0000}"/>
    <cellStyle name="Normal 28 18" xfId="15234" xr:uid="{00000000-0005-0000-0000-00008A3B0000}"/>
    <cellStyle name="Normal 28 18 2" xfId="15235" xr:uid="{00000000-0005-0000-0000-00008B3B0000}"/>
    <cellStyle name="Normal 28 18 2 2" xfId="15236" xr:uid="{00000000-0005-0000-0000-00008C3B0000}"/>
    <cellStyle name="Normal 28 18 2 3" xfId="15237" xr:uid="{00000000-0005-0000-0000-00008D3B0000}"/>
    <cellStyle name="Normal 28 18 3" xfId="15238" xr:uid="{00000000-0005-0000-0000-00008E3B0000}"/>
    <cellStyle name="Normal 28 18 3 2" xfId="15239" xr:uid="{00000000-0005-0000-0000-00008F3B0000}"/>
    <cellStyle name="Normal 28 18 4" xfId="15240" xr:uid="{00000000-0005-0000-0000-0000903B0000}"/>
    <cellStyle name="Normal 28 19" xfId="15241" xr:uid="{00000000-0005-0000-0000-0000913B0000}"/>
    <cellStyle name="Normal 28 19 2" xfId="15242" xr:uid="{00000000-0005-0000-0000-0000923B0000}"/>
    <cellStyle name="Normal 28 19 2 2" xfId="15243" xr:uid="{00000000-0005-0000-0000-0000933B0000}"/>
    <cellStyle name="Normal 28 19 2 3" xfId="15244" xr:uid="{00000000-0005-0000-0000-0000943B0000}"/>
    <cellStyle name="Normal 28 19 3" xfId="15245" xr:uid="{00000000-0005-0000-0000-0000953B0000}"/>
    <cellStyle name="Normal 28 19 3 2" xfId="15246" xr:uid="{00000000-0005-0000-0000-0000963B0000}"/>
    <cellStyle name="Normal 28 19 4" xfId="15247" xr:uid="{00000000-0005-0000-0000-0000973B0000}"/>
    <cellStyle name="Normal 28 2" xfId="15248" xr:uid="{00000000-0005-0000-0000-0000983B0000}"/>
    <cellStyle name="Normal 28 2 10" xfId="15249" xr:uid="{00000000-0005-0000-0000-0000993B0000}"/>
    <cellStyle name="Normal 28 2 11" xfId="15250" xr:uid="{00000000-0005-0000-0000-00009A3B0000}"/>
    <cellStyle name="Normal 28 2 2" xfId="15251" xr:uid="{00000000-0005-0000-0000-00009B3B0000}"/>
    <cellStyle name="Normal 28 2 2 2" xfId="15252" xr:uid="{00000000-0005-0000-0000-00009C3B0000}"/>
    <cellStyle name="Normal 28 2 2 2 2" xfId="15253" xr:uid="{00000000-0005-0000-0000-00009D3B0000}"/>
    <cellStyle name="Normal 28 2 2 2 2 2" xfId="15254" xr:uid="{00000000-0005-0000-0000-00009E3B0000}"/>
    <cellStyle name="Normal 28 2 2 2 2 3" xfId="15255" xr:uid="{00000000-0005-0000-0000-00009F3B0000}"/>
    <cellStyle name="Normal 28 2 2 2 2 4" xfId="15256" xr:uid="{00000000-0005-0000-0000-0000A03B0000}"/>
    <cellStyle name="Normal 28 2 2 2 3" xfId="15257" xr:uid="{00000000-0005-0000-0000-0000A13B0000}"/>
    <cellStyle name="Normal 28 2 2 2 4" xfId="15258" xr:uid="{00000000-0005-0000-0000-0000A23B0000}"/>
    <cellStyle name="Normal 28 2 2 2 5" xfId="15259" xr:uid="{00000000-0005-0000-0000-0000A33B0000}"/>
    <cellStyle name="Normal 28 2 2 2 6" xfId="15260" xr:uid="{00000000-0005-0000-0000-0000A43B0000}"/>
    <cellStyle name="Normal 28 2 2 3" xfId="15261" xr:uid="{00000000-0005-0000-0000-0000A53B0000}"/>
    <cellStyle name="Normal 28 2 2 3 2" xfId="15262" xr:uid="{00000000-0005-0000-0000-0000A63B0000}"/>
    <cellStyle name="Normal 28 2 2 3 3" xfId="15263" xr:uid="{00000000-0005-0000-0000-0000A73B0000}"/>
    <cellStyle name="Normal 28 2 2 3 4" xfId="15264" xr:uid="{00000000-0005-0000-0000-0000A83B0000}"/>
    <cellStyle name="Normal 28 2 2 4" xfId="15265" xr:uid="{00000000-0005-0000-0000-0000A93B0000}"/>
    <cellStyle name="Normal 28 2 2 5" xfId="15266" xr:uid="{00000000-0005-0000-0000-0000AA3B0000}"/>
    <cellStyle name="Normal 28 2 2 6" xfId="15267" xr:uid="{00000000-0005-0000-0000-0000AB3B0000}"/>
    <cellStyle name="Normal 28 2 2 7" xfId="15268" xr:uid="{00000000-0005-0000-0000-0000AC3B0000}"/>
    <cellStyle name="Normal 28 2 2 8" xfId="15269" xr:uid="{00000000-0005-0000-0000-0000AD3B0000}"/>
    <cellStyle name="Normal 28 2 3" xfId="15270" xr:uid="{00000000-0005-0000-0000-0000AE3B0000}"/>
    <cellStyle name="Normal 28 2 3 2" xfId="15271" xr:uid="{00000000-0005-0000-0000-0000AF3B0000}"/>
    <cellStyle name="Normal 28 2 3 2 2" xfId="15272" xr:uid="{00000000-0005-0000-0000-0000B03B0000}"/>
    <cellStyle name="Normal 28 2 3 2 3" xfId="15273" xr:uid="{00000000-0005-0000-0000-0000B13B0000}"/>
    <cellStyle name="Normal 28 2 3 2 4" xfId="15274" xr:uid="{00000000-0005-0000-0000-0000B23B0000}"/>
    <cellStyle name="Normal 28 2 3 3" xfId="15275" xr:uid="{00000000-0005-0000-0000-0000B33B0000}"/>
    <cellStyle name="Normal 28 2 3 4" xfId="15276" xr:uid="{00000000-0005-0000-0000-0000B43B0000}"/>
    <cellStyle name="Normal 28 2 3 5" xfId="15277" xr:uid="{00000000-0005-0000-0000-0000B53B0000}"/>
    <cellStyle name="Normal 28 2 3 6" xfId="15278" xr:uid="{00000000-0005-0000-0000-0000B63B0000}"/>
    <cellStyle name="Normal 28 2 3 7" xfId="15279" xr:uid="{00000000-0005-0000-0000-0000B73B0000}"/>
    <cellStyle name="Normal 28 2 4" xfId="15280" xr:uid="{00000000-0005-0000-0000-0000B83B0000}"/>
    <cellStyle name="Normal 28 2 4 2" xfId="15281" xr:uid="{00000000-0005-0000-0000-0000B93B0000}"/>
    <cellStyle name="Normal 28 2 4 2 2" xfId="15282" xr:uid="{00000000-0005-0000-0000-0000BA3B0000}"/>
    <cellStyle name="Normal 28 2 4 2 3" xfId="15283" xr:uid="{00000000-0005-0000-0000-0000BB3B0000}"/>
    <cellStyle name="Normal 28 2 4 2 4" xfId="15284" xr:uid="{00000000-0005-0000-0000-0000BC3B0000}"/>
    <cellStyle name="Normal 28 2 4 3" xfId="15285" xr:uid="{00000000-0005-0000-0000-0000BD3B0000}"/>
    <cellStyle name="Normal 28 2 4 4" xfId="15286" xr:uid="{00000000-0005-0000-0000-0000BE3B0000}"/>
    <cellStyle name="Normal 28 2 4 5" xfId="15287" xr:uid="{00000000-0005-0000-0000-0000BF3B0000}"/>
    <cellStyle name="Normal 28 2 5" xfId="15288" xr:uid="{00000000-0005-0000-0000-0000C03B0000}"/>
    <cellStyle name="Normal 28 2 5 2" xfId="15289" xr:uid="{00000000-0005-0000-0000-0000C13B0000}"/>
    <cellStyle name="Normal 28 2 5 2 2" xfId="15290" xr:uid="{00000000-0005-0000-0000-0000C23B0000}"/>
    <cellStyle name="Normal 28 2 5 2 3" xfId="15291" xr:uid="{00000000-0005-0000-0000-0000C33B0000}"/>
    <cellStyle name="Normal 28 2 5 2 4" xfId="15292" xr:uid="{00000000-0005-0000-0000-0000C43B0000}"/>
    <cellStyle name="Normal 28 2 5 3" xfId="15293" xr:uid="{00000000-0005-0000-0000-0000C53B0000}"/>
    <cellStyle name="Normal 28 2 5 4" xfId="15294" xr:uid="{00000000-0005-0000-0000-0000C63B0000}"/>
    <cellStyle name="Normal 28 2 5 5" xfId="15295" xr:uid="{00000000-0005-0000-0000-0000C73B0000}"/>
    <cellStyle name="Normal 28 2 6" xfId="15296" xr:uid="{00000000-0005-0000-0000-0000C83B0000}"/>
    <cellStyle name="Normal 28 2 6 2" xfId="15297" xr:uid="{00000000-0005-0000-0000-0000C93B0000}"/>
    <cellStyle name="Normal 28 2 6 3" xfId="15298" xr:uid="{00000000-0005-0000-0000-0000CA3B0000}"/>
    <cellStyle name="Normal 28 2 6 4" xfId="15299" xr:uid="{00000000-0005-0000-0000-0000CB3B0000}"/>
    <cellStyle name="Normal 28 2 7" xfId="15300" xr:uid="{00000000-0005-0000-0000-0000CC3B0000}"/>
    <cellStyle name="Normal 28 2 8" xfId="15301" xr:uid="{00000000-0005-0000-0000-0000CD3B0000}"/>
    <cellStyle name="Normal 28 2 9" xfId="15302" xr:uid="{00000000-0005-0000-0000-0000CE3B0000}"/>
    <cellStyle name="Normal 28 20" xfId="15303" xr:uid="{00000000-0005-0000-0000-0000CF3B0000}"/>
    <cellStyle name="Normal 28 20 2" xfId="15304" xr:uid="{00000000-0005-0000-0000-0000D03B0000}"/>
    <cellStyle name="Normal 28 20 2 2" xfId="15305" xr:uid="{00000000-0005-0000-0000-0000D13B0000}"/>
    <cellStyle name="Normal 28 20 2 3" xfId="15306" xr:uid="{00000000-0005-0000-0000-0000D23B0000}"/>
    <cellStyle name="Normal 28 20 3" xfId="15307" xr:uid="{00000000-0005-0000-0000-0000D33B0000}"/>
    <cellStyle name="Normal 28 20 3 2" xfId="15308" xr:uid="{00000000-0005-0000-0000-0000D43B0000}"/>
    <cellStyle name="Normal 28 20 4" xfId="15309" xr:uid="{00000000-0005-0000-0000-0000D53B0000}"/>
    <cellStyle name="Normal 28 21" xfId="15310" xr:uid="{00000000-0005-0000-0000-0000D63B0000}"/>
    <cellStyle name="Normal 28 21 2" xfId="15311" xr:uid="{00000000-0005-0000-0000-0000D73B0000}"/>
    <cellStyle name="Normal 28 21 2 2" xfId="15312" xr:uid="{00000000-0005-0000-0000-0000D83B0000}"/>
    <cellStyle name="Normal 28 21 2 3" xfId="15313" xr:uid="{00000000-0005-0000-0000-0000D93B0000}"/>
    <cellStyle name="Normal 28 21 3" xfId="15314" xr:uid="{00000000-0005-0000-0000-0000DA3B0000}"/>
    <cellStyle name="Normal 28 21 3 2" xfId="15315" xr:uid="{00000000-0005-0000-0000-0000DB3B0000}"/>
    <cellStyle name="Normal 28 21 4" xfId="15316" xr:uid="{00000000-0005-0000-0000-0000DC3B0000}"/>
    <cellStyle name="Normal 28 22" xfId="15317" xr:uid="{00000000-0005-0000-0000-0000DD3B0000}"/>
    <cellStyle name="Normal 28 22 2" xfId="15318" xr:uid="{00000000-0005-0000-0000-0000DE3B0000}"/>
    <cellStyle name="Normal 28 22 2 2" xfId="15319" xr:uid="{00000000-0005-0000-0000-0000DF3B0000}"/>
    <cellStyle name="Normal 28 22 2 3" xfId="15320" xr:uid="{00000000-0005-0000-0000-0000E03B0000}"/>
    <cellStyle name="Normal 28 22 3" xfId="15321" xr:uid="{00000000-0005-0000-0000-0000E13B0000}"/>
    <cellStyle name="Normal 28 22 3 2" xfId="15322" xr:uid="{00000000-0005-0000-0000-0000E23B0000}"/>
    <cellStyle name="Normal 28 22 4" xfId="15323" xr:uid="{00000000-0005-0000-0000-0000E33B0000}"/>
    <cellStyle name="Normal 28 23" xfId="15324" xr:uid="{00000000-0005-0000-0000-0000E43B0000}"/>
    <cellStyle name="Normal 28 23 2" xfId="15325" xr:uid="{00000000-0005-0000-0000-0000E53B0000}"/>
    <cellStyle name="Normal 28 23 2 2" xfId="15326" xr:uid="{00000000-0005-0000-0000-0000E63B0000}"/>
    <cellStyle name="Normal 28 23 2 3" xfId="15327" xr:uid="{00000000-0005-0000-0000-0000E73B0000}"/>
    <cellStyle name="Normal 28 23 3" xfId="15328" xr:uid="{00000000-0005-0000-0000-0000E83B0000}"/>
    <cellStyle name="Normal 28 23 3 2" xfId="15329" xr:uid="{00000000-0005-0000-0000-0000E93B0000}"/>
    <cellStyle name="Normal 28 23 4" xfId="15330" xr:uid="{00000000-0005-0000-0000-0000EA3B0000}"/>
    <cellStyle name="Normal 28 24" xfId="15331" xr:uid="{00000000-0005-0000-0000-0000EB3B0000}"/>
    <cellStyle name="Normal 28 24 2" xfId="15332" xr:uid="{00000000-0005-0000-0000-0000EC3B0000}"/>
    <cellStyle name="Normal 28 24 2 2" xfId="15333" xr:uid="{00000000-0005-0000-0000-0000ED3B0000}"/>
    <cellStyle name="Normal 28 24 2 3" xfId="15334" xr:uid="{00000000-0005-0000-0000-0000EE3B0000}"/>
    <cellStyle name="Normal 28 24 3" xfId="15335" xr:uid="{00000000-0005-0000-0000-0000EF3B0000}"/>
    <cellStyle name="Normal 28 24 3 2" xfId="15336" xr:uid="{00000000-0005-0000-0000-0000F03B0000}"/>
    <cellStyle name="Normal 28 24 4" xfId="15337" xr:uid="{00000000-0005-0000-0000-0000F13B0000}"/>
    <cellStyle name="Normal 28 25" xfId="15338" xr:uid="{00000000-0005-0000-0000-0000F23B0000}"/>
    <cellStyle name="Normal 28 25 2" xfId="15339" xr:uid="{00000000-0005-0000-0000-0000F33B0000}"/>
    <cellStyle name="Normal 28 25 2 2" xfId="15340" xr:uid="{00000000-0005-0000-0000-0000F43B0000}"/>
    <cellStyle name="Normal 28 25 2 3" xfId="15341" xr:uid="{00000000-0005-0000-0000-0000F53B0000}"/>
    <cellStyle name="Normal 28 25 3" xfId="15342" xr:uid="{00000000-0005-0000-0000-0000F63B0000}"/>
    <cellStyle name="Normal 28 25 3 2" xfId="15343" xr:uid="{00000000-0005-0000-0000-0000F73B0000}"/>
    <cellStyle name="Normal 28 25 4" xfId="15344" xr:uid="{00000000-0005-0000-0000-0000F83B0000}"/>
    <cellStyle name="Normal 28 26" xfId="15345" xr:uid="{00000000-0005-0000-0000-0000F93B0000}"/>
    <cellStyle name="Normal 28 26 2" xfId="15346" xr:uid="{00000000-0005-0000-0000-0000FA3B0000}"/>
    <cellStyle name="Normal 28 26 2 2" xfId="15347" xr:uid="{00000000-0005-0000-0000-0000FB3B0000}"/>
    <cellStyle name="Normal 28 26 2 3" xfId="15348" xr:uid="{00000000-0005-0000-0000-0000FC3B0000}"/>
    <cellStyle name="Normal 28 26 3" xfId="15349" xr:uid="{00000000-0005-0000-0000-0000FD3B0000}"/>
    <cellStyle name="Normal 28 26 3 2" xfId="15350" xr:uid="{00000000-0005-0000-0000-0000FE3B0000}"/>
    <cellStyle name="Normal 28 26 4" xfId="15351" xr:uid="{00000000-0005-0000-0000-0000FF3B0000}"/>
    <cellStyle name="Normal 28 27" xfId="15352" xr:uid="{00000000-0005-0000-0000-0000003C0000}"/>
    <cellStyle name="Normal 28 27 2" xfId="15353" xr:uid="{00000000-0005-0000-0000-0000013C0000}"/>
    <cellStyle name="Normal 28 27 2 2" xfId="15354" xr:uid="{00000000-0005-0000-0000-0000023C0000}"/>
    <cellStyle name="Normal 28 27 2 3" xfId="15355" xr:uid="{00000000-0005-0000-0000-0000033C0000}"/>
    <cellStyle name="Normal 28 27 3" xfId="15356" xr:uid="{00000000-0005-0000-0000-0000043C0000}"/>
    <cellStyle name="Normal 28 27 3 2" xfId="15357" xr:uid="{00000000-0005-0000-0000-0000053C0000}"/>
    <cellStyle name="Normal 28 27 4" xfId="15358" xr:uid="{00000000-0005-0000-0000-0000063C0000}"/>
    <cellStyle name="Normal 28 28" xfId="15359" xr:uid="{00000000-0005-0000-0000-0000073C0000}"/>
    <cellStyle name="Normal 28 28 2" xfId="15360" xr:uid="{00000000-0005-0000-0000-0000083C0000}"/>
    <cellStyle name="Normal 28 28 2 2" xfId="15361" xr:uid="{00000000-0005-0000-0000-0000093C0000}"/>
    <cellStyle name="Normal 28 28 2 3" xfId="15362" xr:uid="{00000000-0005-0000-0000-00000A3C0000}"/>
    <cellStyle name="Normal 28 28 3" xfId="15363" xr:uid="{00000000-0005-0000-0000-00000B3C0000}"/>
    <cellStyle name="Normal 28 28 3 2" xfId="15364" xr:uid="{00000000-0005-0000-0000-00000C3C0000}"/>
    <cellStyle name="Normal 28 28 4" xfId="15365" xr:uid="{00000000-0005-0000-0000-00000D3C0000}"/>
    <cellStyle name="Normal 28 29" xfId="15366" xr:uid="{00000000-0005-0000-0000-00000E3C0000}"/>
    <cellStyle name="Normal 28 29 2" xfId="15367" xr:uid="{00000000-0005-0000-0000-00000F3C0000}"/>
    <cellStyle name="Normal 28 29 2 2" xfId="15368" xr:uid="{00000000-0005-0000-0000-0000103C0000}"/>
    <cellStyle name="Normal 28 29 2 3" xfId="15369" xr:uid="{00000000-0005-0000-0000-0000113C0000}"/>
    <cellStyle name="Normal 28 29 3" xfId="15370" xr:uid="{00000000-0005-0000-0000-0000123C0000}"/>
    <cellStyle name="Normal 28 29 3 2" xfId="15371" xr:uid="{00000000-0005-0000-0000-0000133C0000}"/>
    <cellStyle name="Normal 28 29 4" xfId="15372" xr:uid="{00000000-0005-0000-0000-0000143C0000}"/>
    <cellStyle name="Normal 28 3" xfId="15373" xr:uid="{00000000-0005-0000-0000-0000153C0000}"/>
    <cellStyle name="Normal 28 3 2" xfId="15374" xr:uid="{00000000-0005-0000-0000-0000163C0000}"/>
    <cellStyle name="Normal 28 3 2 2" xfId="15375" xr:uid="{00000000-0005-0000-0000-0000173C0000}"/>
    <cellStyle name="Normal 28 3 2 2 2" xfId="15376" xr:uid="{00000000-0005-0000-0000-0000183C0000}"/>
    <cellStyle name="Normal 28 3 2 2 3" xfId="15377" xr:uid="{00000000-0005-0000-0000-0000193C0000}"/>
    <cellStyle name="Normal 28 3 2 2 4" xfId="15378" xr:uid="{00000000-0005-0000-0000-00001A3C0000}"/>
    <cellStyle name="Normal 28 3 2 2 5" xfId="15379" xr:uid="{00000000-0005-0000-0000-00001B3C0000}"/>
    <cellStyle name="Normal 28 3 2 3" xfId="15380" xr:uid="{00000000-0005-0000-0000-00001C3C0000}"/>
    <cellStyle name="Normal 28 3 2 4" xfId="15381" xr:uid="{00000000-0005-0000-0000-00001D3C0000}"/>
    <cellStyle name="Normal 28 3 2 5" xfId="15382" xr:uid="{00000000-0005-0000-0000-00001E3C0000}"/>
    <cellStyle name="Normal 28 3 2 6" xfId="15383" xr:uid="{00000000-0005-0000-0000-00001F3C0000}"/>
    <cellStyle name="Normal 28 3 2 7" xfId="15384" xr:uid="{00000000-0005-0000-0000-0000203C0000}"/>
    <cellStyle name="Normal 28 3 3" xfId="15385" xr:uid="{00000000-0005-0000-0000-0000213C0000}"/>
    <cellStyle name="Normal 28 3 3 2" xfId="15386" xr:uid="{00000000-0005-0000-0000-0000223C0000}"/>
    <cellStyle name="Normal 28 3 3 3" xfId="15387" xr:uid="{00000000-0005-0000-0000-0000233C0000}"/>
    <cellStyle name="Normal 28 3 3 4" xfId="15388" xr:uid="{00000000-0005-0000-0000-0000243C0000}"/>
    <cellStyle name="Normal 28 3 3 5" xfId="15389" xr:uid="{00000000-0005-0000-0000-0000253C0000}"/>
    <cellStyle name="Normal 28 3 3 6" xfId="15390" xr:uid="{00000000-0005-0000-0000-0000263C0000}"/>
    <cellStyle name="Normal 28 3 4" xfId="15391" xr:uid="{00000000-0005-0000-0000-0000273C0000}"/>
    <cellStyle name="Normal 28 3 5" xfId="15392" xr:uid="{00000000-0005-0000-0000-0000283C0000}"/>
    <cellStyle name="Normal 28 3 6" xfId="15393" xr:uid="{00000000-0005-0000-0000-0000293C0000}"/>
    <cellStyle name="Normal 28 3 7" xfId="15394" xr:uid="{00000000-0005-0000-0000-00002A3C0000}"/>
    <cellStyle name="Normal 28 3 8" xfId="15395" xr:uid="{00000000-0005-0000-0000-00002B3C0000}"/>
    <cellStyle name="Normal 28 30" xfId="15396" xr:uid="{00000000-0005-0000-0000-00002C3C0000}"/>
    <cellStyle name="Normal 28 30 2" xfId="15397" xr:uid="{00000000-0005-0000-0000-00002D3C0000}"/>
    <cellStyle name="Normal 28 30 2 2" xfId="15398" xr:uid="{00000000-0005-0000-0000-00002E3C0000}"/>
    <cellStyle name="Normal 28 30 2 3" xfId="15399" xr:uid="{00000000-0005-0000-0000-00002F3C0000}"/>
    <cellStyle name="Normal 28 30 3" xfId="15400" xr:uid="{00000000-0005-0000-0000-0000303C0000}"/>
    <cellStyle name="Normal 28 30 3 2" xfId="15401" xr:uid="{00000000-0005-0000-0000-0000313C0000}"/>
    <cellStyle name="Normal 28 30 4" xfId="15402" xr:uid="{00000000-0005-0000-0000-0000323C0000}"/>
    <cellStyle name="Normal 28 31" xfId="15403" xr:uid="{00000000-0005-0000-0000-0000333C0000}"/>
    <cellStyle name="Normal 28 31 2" xfId="15404" xr:uid="{00000000-0005-0000-0000-0000343C0000}"/>
    <cellStyle name="Normal 28 31 2 2" xfId="15405" xr:uid="{00000000-0005-0000-0000-0000353C0000}"/>
    <cellStyle name="Normal 28 31 2 3" xfId="15406" xr:uid="{00000000-0005-0000-0000-0000363C0000}"/>
    <cellStyle name="Normal 28 31 3" xfId="15407" xr:uid="{00000000-0005-0000-0000-0000373C0000}"/>
    <cellStyle name="Normal 28 31 3 2" xfId="15408" xr:uid="{00000000-0005-0000-0000-0000383C0000}"/>
    <cellStyle name="Normal 28 31 4" xfId="15409" xr:uid="{00000000-0005-0000-0000-0000393C0000}"/>
    <cellStyle name="Normal 28 32" xfId="15410" xr:uid="{00000000-0005-0000-0000-00003A3C0000}"/>
    <cellStyle name="Normal 28 32 2" xfId="15411" xr:uid="{00000000-0005-0000-0000-00003B3C0000}"/>
    <cellStyle name="Normal 28 32 2 2" xfId="15412" xr:uid="{00000000-0005-0000-0000-00003C3C0000}"/>
    <cellStyle name="Normal 28 32 2 3" xfId="15413" xr:uid="{00000000-0005-0000-0000-00003D3C0000}"/>
    <cellStyle name="Normal 28 32 3" xfId="15414" xr:uid="{00000000-0005-0000-0000-00003E3C0000}"/>
    <cellStyle name="Normal 28 32 3 2" xfId="15415" xr:uid="{00000000-0005-0000-0000-00003F3C0000}"/>
    <cellStyle name="Normal 28 32 4" xfId="15416" xr:uid="{00000000-0005-0000-0000-0000403C0000}"/>
    <cellStyle name="Normal 28 33" xfId="15417" xr:uid="{00000000-0005-0000-0000-0000413C0000}"/>
    <cellStyle name="Normal 28 33 2" xfId="15418" xr:uid="{00000000-0005-0000-0000-0000423C0000}"/>
    <cellStyle name="Normal 28 33 2 2" xfId="15419" xr:uid="{00000000-0005-0000-0000-0000433C0000}"/>
    <cellStyle name="Normal 28 33 2 3" xfId="15420" xr:uid="{00000000-0005-0000-0000-0000443C0000}"/>
    <cellStyle name="Normal 28 33 3" xfId="15421" xr:uid="{00000000-0005-0000-0000-0000453C0000}"/>
    <cellStyle name="Normal 28 33 3 2" xfId="15422" xr:uid="{00000000-0005-0000-0000-0000463C0000}"/>
    <cellStyle name="Normal 28 33 4" xfId="15423" xr:uid="{00000000-0005-0000-0000-0000473C0000}"/>
    <cellStyle name="Normal 28 34" xfId="15424" xr:uid="{00000000-0005-0000-0000-0000483C0000}"/>
    <cellStyle name="Normal 28 34 2" xfId="15425" xr:uid="{00000000-0005-0000-0000-0000493C0000}"/>
    <cellStyle name="Normal 28 34 2 2" xfId="15426" xr:uid="{00000000-0005-0000-0000-00004A3C0000}"/>
    <cellStyle name="Normal 28 34 2 3" xfId="15427" xr:uid="{00000000-0005-0000-0000-00004B3C0000}"/>
    <cellStyle name="Normal 28 34 3" xfId="15428" xr:uid="{00000000-0005-0000-0000-00004C3C0000}"/>
    <cellStyle name="Normal 28 34 3 2" xfId="15429" xr:uid="{00000000-0005-0000-0000-00004D3C0000}"/>
    <cellStyle name="Normal 28 34 4" xfId="15430" xr:uid="{00000000-0005-0000-0000-00004E3C0000}"/>
    <cellStyle name="Normal 28 35" xfId="15431" xr:uid="{00000000-0005-0000-0000-00004F3C0000}"/>
    <cellStyle name="Normal 28 35 2" xfId="15432" xr:uid="{00000000-0005-0000-0000-0000503C0000}"/>
    <cellStyle name="Normal 28 35 2 2" xfId="15433" xr:uid="{00000000-0005-0000-0000-0000513C0000}"/>
    <cellStyle name="Normal 28 35 2 3" xfId="15434" xr:uid="{00000000-0005-0000-0000-0000523C0000}"/>
    <cellStyle name="Normal 28 35 3" xfId="15435" xr:uid="{00000000-0005-0000-0000-0000533C0000}"/>
    <cellStyle name="Normal 28 35 3 2" xfId="15436" xr:uid="{00000000-0005-0000-0000-0000543C0000}"/>
    <cellStyle name="Normal 28 35 4" xfId="15437" xr:uid="{00000000-0005-0000-0000-0000553C0000}"/>
    <cellStyle name="Normal 28 36" xfId="15438" xr:uid="{00000000-0005-0000-0000-0000563C0000}"/>
    <cellStyle name="Normal 28 36 2" xfId="15439" xr:uid="{00000000-0005-0000-0000-0000573C0000}"/>
    <cellStyle name="Normal 28 36 2 2" xfId="15440" xr:uid="{00000000-0005-0000-0000-0000583C0000}"/>
    <cellStyle name="Normal 28 36 2 3" xfId="15441" xr:uid="{00000000-0005-0000-0000-0000593C0000}"/>
    <cellStyle name="Normal 28 36 3" xfId="15442" xr:uid="{00000000-0005-0000-0000-00005A3C0000}"/>
    <cellStyle name="Normal 28 36 3 2" xfId="15443" xr:uid="{00000000-0005-0000-0000-00005B3C0000}"/>
    <cellStyle name="Normal 28 36 4" xfId="15444" xr:uid="{00000000-0005-0000-0000-00005C3C0000}"/>
    <cellStyle name="Normal 28 37" xfId="15445" xr:uid="{00000000-0005-0000-0000-00005D3C0000}"/>
    <cellStyle name="Normal 28 37 2" xfId="15446" xr:uid="{00000000-0005-0000-0000-00005E3C0000}"/>
    <cellStyle name="Normal 28 37 2 2" xfId="15447" xr:uid="{00000000-0005-0000-0000-00005F3C0000}"/>
    <cellStyle name="Normal 28 37 2 3" xfId="15448" xr:uid="{00000000-0005-0000-0000-0000603C0000}"/>
    <cellStyle name="Normal 28 37 3" xfId="15449" xr:uid="{00000000-0005-0000-0000-0000613C0000}"/>
    <cellStyle name="Normal 28 37 3 2" xfId="15450" xr:uid="{00000000-0005-0000-0000-0000623C0000}"/>
    <cellStyle name="Normal 28 37 4" xfId="15451" xr:uid="{00000000-0005-0000-0000-0000633C0000}"/>
    <cellStyle name="Normal 28 38" xfId="15452" xr:uid="{00000000-0005-0000-0000-0000643C0000}"/>
    <cellStyle name="Normal 28 38 2" xfId="15453" xr:uid="{00000000-0005-0000-0000-0000653C0000}"/>
    <cellStyle name="Normal 28 38 2 2" xfId="15454" xr:uid="{00000000-0005-0000-0000-0000663C0000}"/>
    <cellStyle name="Normal 28 38 2 3" xfId="15455" xr:uid="{00000000-0005-0000-0000-0000673C0000}"/>
    <cellStyle name="Normal 28 38 3" xfId="15456" xr:uid="{00000000-0005-0000-0000-0000683C0000}"/>
    <cellStyle name="Normal 28 38 3 2" xfId="15457" xr:uid="{00000000-0005-0000-0000-0000693C0000}"/>
    <cellStyle name="Normal 28 38 4" xfId="15458" xr:uid="{00000000-0005-0000-0000-00006A3C0000}"/>
    <cellStyle name="Normal 28 39" xfId="15459" xr:uid="{00000000-0005-0000-0000-00006B3C0000}"/>
    <cellStyle name="Normal 28 4" xfId="15460" xr:uid="{00000000-0005-0000-0000-00006C3C0000}"/>
    <cellStyle name="Normal 28 4 2" xfId="15461" xr:uid="{00000000-0005-0000-0000-00006D3C0000}"/>
    <cellStyle name="Normal 28 4 2 2" xfId="15462" xr:uid="{00000000-0005-0000-0000-00006E3C0000}"/>
    <cellStyle name="Normal 28 4 2 2 2" xfId="15463" xr:uid="{00000000-0005-0000-0000-00006F3C0000}"/>
    <cellStyle name="Normal 28 4 2 3" xfId="15464" xr:uid="{00000000-0005-0000-0000-0000703C0000}"/>
    <cellStyle name="Normal 28 4 2 4" xfId="15465" xr:uid="{00000000-0005-0000-0000-0000713C0000}"/>
    <cellStyle name="Normal 28 4 2 5" xfId="15466" xr:uid="{00000000-0005-0000-0000-0000723C0000}"/>
    <cellStyle name="Normal 28 4 2 6" xfId="15467" xr:uid="{00000000-0005-0000-0000-0000733C0000}"/>
    <cellStyle name="Normal 28 4 3" xfId="15468" xr:uid="{00000000-0005-0000-0000-0000743C0000}"/>
    <cellStyle name="Normal 28 4 3 2" xfId="15469" xr:uid="{00000000-0005-0000-0000-0000753C0000}"/>
    <cellStyle name="Normal 28 4 3 3" xfId="15470" xr:uid="{00000000-0005-0000-0000-0000763C0000}"/>
    <cellStyle name="Normal 28 4 4" xfId="15471" xr:uid="{00000000-0005-0000-0000-0000773C0000}"/>
    <cellStyle name="Normal 28 4 5" xfId="15472" xr:uid="{00000000-0005-0000-0000-0000783C0000}"/>
    <cellStyle name="Normal 28 4 6" xfId="15473" xr:uid="{00000000-0005-0000-0000-0000793C0000}"/>
    <cellStyle name="Normal 28 4 7" xfId="15474" xr:uid="{00000000-0005-0000-0000-00007A3C0000}"/>
    <cellStyle name="Normal 28 40" xfId="15475" xr:uid="{00000000-0005-0000-0000-00007B3C0000}"/>
    <cellStyle name="Normal 28 41" xfId="25642" xr:uid="{00000000-0005-0000-0000-00007C3C0000}"/>
    <cellStyle name="Normal 28 5" xfId="15476" xr:uid="{00000000-0005-0000-0000-00007D3C0000}"/>
    <cellStyle name="Normal 28 5 2" xfId="15477" xr:uid="{00000000-0005-0000-0000-00007E3C0000}"/>
    <cellStyle name="Normal 28 5 2 2" xfId="15478" xr:uid="{00000000-0005-0000-0000-00007F3C0000}"/>
    <cellStyle name="Normal 28 5 2 2 2" xfId="15479" xr:uid="{00000000-0005-0000-0000-0000803C0000}"/>
    <cellStyle name="Normal 28 5 2 3" xfId="15480" xr:uid="{00000000-0005-0000-0000-0000813C0000}"/>
    <cellStyle name="Normal 28 5 2 4" xfId="15481" xr:uid="{00000000-0005-0000-0000-0000823C0000}"/>
    <cellStyle name="Normal 28 5 2 5" xfId="15482" xr:uid="{00000000-0005-0000-0000-0000833C0000}"/>
    <cellStyle name="Normal 28 5 2 6" xfId="15483" xr:uid="{00000000-0005-0000-0000-0000843C0000}"/>
    <cellStyle name="Normal 28 5 3" xfId="15484" xr:uid="{00000000-0005-0000-0000-0000853C0000}"/>
    <cellStyle name="Normal 28 5 3 2" xfId="15485" xr:uid="{00000000-0005-0000-0000-0000863C0000}"/>
    <cellStyle name="Normal 28 5 3 3" xfId="15486" xr:uid="{00000000-0005-0000-0000-0000873C0000}"/>
    <cellStyle name="Normal 28 5 4" xfId="15487" xr:uid="{00000000-0005-0000-0000-0000883C0000}"/>
    <cellStyle name="Normal 28 5 5" xfId="15488" xr:uid="{00000000-0005-0000-0000-0000893C0000}"/>
    <cellStyle name="Normal 28 5 6" xfId="15489" xr:uid="{00000000-0005-0000-0000-00008A3C0000}"/>
    <cellStyle name="Normal 28 5 7" xfId="15490" xr:uid="{00000000-0005-0000-0000-00008B3C0000}"/>
    <cellStyle name="Normal 28 6" xfId="15491" xr:uid="{00000000-0005-0000-0000-00008C3C0000}"/>
    <cellStyle name="Normal 28 6 2" xfId="15492" xr:uid="{00000000-0005-0000-0000-00008D3C0000}"/>
    <cellStyle name="Normal 28 6 2 2" xfId="15493" xr:uid="{00000000-0005-0000-0000-00008E3C0000}"/>
    <cellStyle name="Normal 28 6 2 2 2" xfId="15494" xr:uid="{00000000-0005-0000-0000-00008F3C0000}"/>
    <cellStyle name="Normal 28 6 2 3" xfId="15495" xr:uid="{00000000-0005-0000-0000-0000903C0000}"/>
    <cellStyle name="Normal 28 6 2 4" xfId="15496" xr:uid="{00000000-0005-0000-0000-0000913C0000}"/>
    <cellStyle name="Normal 28 6 2 5" xfId="15497" xr:uid="{00000000-0005-0000-0000-0000923C0000}"/>
    <cellStyle name="Normal 28 6 2 6" xfId="15498" xr:uid="{00000000-0005-0000-0000-0000933C0000}"/>
    <cellStyle name="Normal 28 6 3" xfId="15499" xr:uid="{00000000-0005-0000-0000-0000943C0000}"/>
    <cellStyle name="Normal 28 6 3 2" xfId="15500" xr:uid="{00000000-0005-0000-0000-0000953C0000}"/>
    <cellStyle name="Normal 28 6 3 3" xfId="15501" xr:uid="{00000000-0005-0000-0000-0000963C0000}"/>
    <cellStyle name="Normal 28 6 4" xfId="15502" xr:uid="{00000000-0005-0000-0000-0000973C0000}"/>
    <cellStyle name="Normal 28 6 5" xfId="15503" xr:uid="{00000000-0005-0000-0000-0000983C0000}"/>
    <cellStyle name="Normal 28 6 6" xfId="15504" xr:uid="{00000000-0005-0000-0000-0000993C0000}"/>
    <cellStyle name="Normal 28 6 7" xfId="15505" xr:uid="{00000000-0005-0000-0000-00009A3C0000}"/>
    <cellStyle name="Normal 28 7" xfId="15506" xr:uid="{00000000-0005-0000-0000-00009B3C0000}"/>
    <cellStyle name="Normal 28 7 2" xfId="15507" xr:uid="{00000000-0005-0000-0000-00009C3C0000}"/>
    <cellStyle name="Normal 28 7 2 2" xfId="15508" xr:uid="{00000000-0005-0000-0000-00009D3C0000}"/>
    <cellStyle name="Normal 28 7 2 2 2" xfId="15509" xr:uid="{00000000-0005-0000-0000-00009E3C0000}"/>
    <cellStyle name="Normal 28 7 2 3" xfId="15510" xr:uid="{00000000-0005-0000-0000-00009F3C0000}"/>
    <cellStyle name="Normal 28 7 3" xfId="15511" xr:uid="{00000000-0005-0000-0000-0000A03C0000}"/>
    <cellStyle name="Normal 28 7 3 2" xfId="15512" xr:uid="{00000000-0005-0000-0000-0000A13C0000}"/>
    <cellStyle name="Normal 28 7 3 3" xfId="15513" xr:uid="{00000000-0005-0000-0000-0000A23C0000}"/>
    <cellStyle name="Normal 28 7 4" xfId="15514" xr:uid="{00000000-0005-0000-0000-0000A33C0000}"/>
    <cellStyle name="Normal 28 7 5" xfId="15515" xr:uid="{00000000-0005-0000-0000-0000A43C0000}"/>
    <cellStyle name="Normal 28 7 6" xfId="15516" xr:uid="{00000000-0005-0000-0000-0000A53C0000}"/>
    <cellStyle name="Normal 28 8" xfId="15517" xr:uid="{00000000-0005-0000-0000-0000A63C0000}"/>
    <cellStyle name="Normal 28 8 2" xfId="15518" xr:uid="{00000000-0005-0000-0000-0000A73C0000}"/>
    <cellStyle name="Normal 28 8 2 2" xfId="15519" xr:uid="{00000000-0005-0000-0000-0000A83C0000}"/>
    <cellStyle name="Normal 28 8 2 3" xfId="15520" xr:uid="{00000000-0005-0000-0000-0000A93C0000}"/>
    <cellStyle name="Normal 28 8 3" xfId="15521" xr:uid="{00000000-0005-0000-0000-0000AA3C0000}"/>
    <cellStyle name="Normal 28 8 3 2" xfId="15522" xr:uid="{00000000-0005-0000-0000-0000AB3C0000}"/>
    <cellStyle name="Normal 28 8 4" xfId="15523" xr:uid="{00000000-0005-0000-0000-0000AC3C0000}"/>
    <cellStyle name="Normal 28 8 5" xfId="15524" xr:uid="{00000000-0005-0000-0000-0000AD3C0000}"/>
    <cellStyle name="Normal 28 9" xfId="15525" xr:uid="{00000000-0005-0000-0000-0000AE3C0000}"/>
    <cellStyle name="Normal 28 9 2" xfId="15526" xr:uid="{00000000-0005-0000-0000-0000AF3C0000}"/>
    <cellStyle name="Normal 28 9 2 2" xfId="15527" xr:uid="{00000000-0005-0000-0000-0000B03C0000}"/>
    <cellStyle name="Normal 28 9 2 3" xfId="15528" xr:uid="{00000000-0005-0000-0000-0000B13C0000}"/>
    <cellStyle name="Normal 28 9 3" xfId="15529" xr:uid="{00000000-0005-0000-0000-0000B23C0000}"/>
    <cellStyle name="Normal 28 9 3 2" xfId="15530" xr:uid="{00000000-0005-0000-0000-0000B33C0000}"/>
    <cellStyle name="Normal 28 9 4" xfId="15531" xr:uid="{00000000-0005-0000-0000-0000B43C0000}"/>
    <cellStyle name="Normal 28 9 5" xfId="15532" xr:uid="{00000000-0005-0000-0000-0000B53C0000}"/>
    <cellStyle name="Normal 29" xfId="15533" xr:uid="{00000000-0005-0000-0000-0000B63C0000}"/>
    <cellStyle name="Normal 29 10" xfId="15534" xr:uid="{00000000-0005-0000-0000-0000B73C0000}"/>
    <cellStyle name="Normal 29 10 2" xfId="15535" xr:uid="{00000000-0005-0000-0000-0000B83C0000}"/>
    <cellStyle name="Normal 29 10 2 2" xfId="15536" xr:uid="{00000000-0005-0000-0000-0000B93C0000}"/>
    <cellStyle name="Normal 29 10 2 2 2" xfId="15537" xr:uid="{00000000-0005-0000-0000-0000BA3C0000}"/>
    <cellStyle name="Normal 29 10 2 3" xfId="15538" xr:uid="{00000000-0005-0000-0000-0000BB3C0000}"/>
    <cellStyle name="Normal 29 10 3" xfId="15539" xr:uid="{00000000-0005-0000-0000-0000BC3C0000}"/>
    <cellStyle name="Normal 29 10 3 2" xfId="15540" xr:uid="{00000000-0005-0000-0000-0000BD3C0000}"/>
    <cellStyle name="Normal 29 10 4" xfId="15541" xr:uid="{00000000-0005-0000-0000-0000BE3C0000}"/>
    <cellStyle name="Normal 29 10 5" xfId="15542" xr:uid="{00000000-0005-0000-0000-0000BF3C0000}"/>
    <cellStyle name="Normal 29 11" xfId="15543" xr:uid="{00000000-0005-0000-0000-0000C03C0000}"/>
    <cellStyle name="Normal 29 11 2" xfId="15544" xr:uid="{00000000-0005-0000-0000-0000C13C0000}"/>
    <cellStyle name="Normal 29 11 2 2" xfId="15545" xr:uid="{00000000-0005-0000-0000-0000C23C0000}"/>
    <cellStyle name="Normal 29 11 2 3" xfId="15546" xr:uid="{00000000-0005-0000-0000-0000C33C0000}"/>
    <cellStyle name="Normal 29 11 3" xfId="15547" xr:uid="{00000000-0005-0000-0000-0000C43C0000}"/>
    <cellStyle name="Normal 29 11 3 2" xfId="15548" xr:uid="{00000000-0005-0000-0000-0000C53C0000}"/>
    <cellStyle name="Normal 29 11 4" xfId="15549" xr:uid="{00000000-0005-0000-0000-0000C63C0000}"/>
    <cellStyle name="Normal 29 11 5" xfId="15550" xr:uid="{00000000-0005-0000-0000-0000C73C0000}"/>
    <cellStyle name="Normal 29 12" xfId="15551" xr:uid="{00000000-0005-0000-0000-0000C83C0000}"/>
    <cellStyle name="Normal 29 12 2" xfId="15552" xr:uid="{00000000-0005-0000-0000-0000C93C0000}"/>
    <cellStyle name="Normal 29 12 2 2" xfId="15553" xr:uid="{00000000-0005-0000-0000-0000CA3C0000}"/>
    <cellStyle name="Normal 29 12 2 3" xfId="15554" xr:uid="{00000000-0005-0000-0000-0000CB3C0000}"/>
    <cellStyle name="Normal 29 12 3" xfId="15555" xr:uid="{00000000-0005-0000-0000-0000CC3C0000}"/>
    <cellStyle name="Normal 29 12 3 2" xfId="15556" xr:uid="{00000000-0005-0000-0000-0000CD3C0000}"/>
    <cellStyle name="Normal 29 12 4" xfId="15557" xr:uid="{00000000-0005-0000-0000-0000CE3C0000}"/>
    <cellStyle name="Normal 29 13" xfId="15558" xr:uid="{00000000-0005-0000-0000-0000CF3C0000}"/>
    <cellStyle name="Normal 29 13 2" xfId="15559" xr:uid="{00000000-0005-0000-0000-0000D03C0000}"/>
    <cellStyle name="Normal 29 13 2 2" xfId="15560" xr:uid="{00000000-0005-0000-0000-0000D13C0000}"/>
    <cellStyle name="Normal 29 13 2 3" xfId="15561" xr:uid="{00000000-0005-0000-0000-0000D23C0000}"/>
    <cellStyle name="Normal 29 13 3" xfId="15562" xr:uid="{00000000-0005-0000-0000-0000D33C0000}"/>
    <cellStyle name="Normal 29 13 3 2" xfId="15563" xr:uid="{00000000-0005-0000-0000-0000D43C0000}"/>
    <cellStyle name="Normal 29 13 4" xfId="15564" xr:uid="{00000000-0005-0000-0000-0000D53C0000}"/>
    <cellStyle name="Normal 29 14" xfId="15565" xr:uid="{00000000-0005-0000-0000-0000D63C0000}"/>
    <cellStyle name="Normal 29 14 2" xfId="15566" xr:uid="{00000000-0005-0000-0000-0000D73C0000}"/>
    <cellStyle name="Normal 29 14 2 2" xfId="15567" xr:uid="{00000000-0005-0000-0000-0000D83C0000}"/>
    <cellStyle name="Normal 29 14 2 3" xfId="15568" xr:uid="{00000000-0005-0000-0000-0000D93C0000}"/>
    <cellStyle name="Normal 29 14 3" xfId="15569" xr:uid="{00000000-0005-0000-0000-0000DA3C0000}"/>
    <cellStyle name="Normal 29 14 3 2" xfId="15570" xr:uid="{00000000-0005-0000-0000-0000DB3C0000}"/>
    <cellStyle name="Normal 29 14 4" xfId="15571" xr:uid="{00000000-0005-0000-0000-0000DC3C0000}"/>
    <cellStyle name="Normal 29 15" xfId="15572" xr:uid="{00000000-0005-0000-0000-0000DD3C0000}"/>
    <cellStyle name="Normal 29 15 2" xfId="15573" xr:uid="{00000000-0005-0000-0000-0000DE3C0000}"/>
    <cellStyle name="Normal 29 15 2 2" xfId="15574" xr:uid="{00000000-0005-0000-0000-0000DF3C0000}"/>
    <cellStyle name="Normal 29 15 2 3" xfId="15575" xr:uid="{00000000-0005-0000-0000-0000E03C0000}"/>
    <cellStyle name="Normal 29 15 3" xfId="15576" xr:uid="{00000000-0005-0000-0000-0000E13C0000}"/>
    <cellStyle name="Normal 29 15 3 2" xfId="15577" xr:uid="{00000000-0005-0000-0000-0000E23C0000}"/>
    <cellStyle name="Normal 29 15 4" xfId="15578" xr:uid="{00000000-0005-0000-0000-0000E33C0000}"/>
    <cellStyle name="Normal 29 16" xfId="15579" xr:uid="{00000000-0005-0000-0000-0000E43C0000}"/>
    <cellStyle name="Normal 29 16 2" xfId="15580" xr:uid="{00000000-0005-0000-0000-0000E53C0000}"/>
    <cellStyle name="Normal 29 16 2 2" xfId="15581" xr:uid="{00000000-0005-0000-0000-0000E63C0000}"/>
    <cellStyle name="Normal 29 16 2 3" xfId="15582" xr:uid="{00000000-0005-0000-0000-0000E73C0000}"/>
    <cellStyle name="Normal 29 16 3" xfId="15583" xr:uid="{00000000-0005-0000-0000-0000E83C0000}"/>
    <cellStyle name="Normal 29 16 3 2" xfId="15584" xr:uid="{00000000-0005-0000-0000-0000E93C0000}"/>
    <cellStyle name="Normal 29 16 4" xfId="15585" xr:uid="{00000000-0005-0000-0000-0000EA3C0000}"/>
    <cellStyle name="Normal 29 17" xfId="15586" xr:uid="{00000000-0005-0000-0000-0000EB3C0000}"/>
    <cellStyle name="Normal 29 17 2" xfId="15587" xr:uid="{00000000-0005-0000-0000-0000EC3C0000}"/>
    <cellStyle name="Normal 29 17 2 2" xfId="15588" xr:uid="{00000000-0005-0000-0000-0000ED3C0000}"/>
    <cellStyle name="Normal 29 17 2 3" xfId="15589" xr:uid="{00000000-0005-0000-0000-0000EE3C0000}"/>
    <cellStyle name="Normal 29 17 3" xfId="15590" xr:uid="{00000000-0005-0000-0000-0000EF3C0000}"/>
    <cellStyle name="Normal 29 17 3 2" xfId="15591" xr:uid="{00000000-0005-0000-0000-0000F03C0000}"/>
    <cellStyle name="Normal 29 17 4" xfId="15592" xr:uid="{00000000-0005-0000-0000-0000F13C0000}"/>
    <cellStyle name="Normal 29 18" xfId="15593" xr:uid="{00000000-0005-0000-0000-0000F23C0000}"/>
    <cellStyle name="Normal 29 18 2" xfId="15594" xr:uid="{00000000-0005-0000-0000-0000F33C0000}"/>
    <cellStyle name="Normal 29 18 2 2" xfId="15595" xr:uid="{00000000-0005-0000-0000-0000F43C0000}"/>
    <cellStyle name="Normal 29 18 2 3" xfId="15596" xr:uid="{00000000-0005-0000-0000-0000F53C0000}"/>
    <cellStyle name="Normal 29 18 3" xfId="15597" xr:uid="{00000000-0005-0000-0000-0000F63C0000}"/>
    <cellStyle name="Normal 29 18 3 2" xfId="15598" xr:uid="{00000000-0005-0000-0000-0000F73C0000}"/>
    <cellStyle name="Normal 29 18 4" xfId="15599" xr:uid="{00000000-0005-0000-0000-0000F83C0000}"/>
    <cellStyle name="Normal 29 19" xfId="15600" xr:uid="{00000000-0005-0000-0000-0000F93C0000}"/>
    <cellStyle name="Normal 29 19 2" xfId="15601" xr:uid="{00000000-0005-0000-0000-0000FA3C0000}"/>
    <cellStyle name="Normal 29 19 2 2" xfId="15602" xr:uid="{00000000-0005-0000-0000-0000FB3C0000}"/>
    <cellStyle name="Normal 29 19 2 3" xfId="15603" xr:uid="{00000000-0005-0000-0000-0000FC3C0000}"/>
    <cellStyle name="Normal 29 19 3" xfId="15604" xr:uid="{00000000-0005-0000-0000-0000FD3C0000}"/>
    <cellStyle name="Normal 29 19 3 2" xfId="15605" xr:uid="{00000000-0005-0000-0000-0000FE3C0000}"/>
    <cellStyle name="Normal 29 19 4" xfId="15606" xr:uid="{00000000-0005-0000-0000-0000FF3C0000}"/>
    <cellStyle name="Normal 29 2" xfId="15607" xr:uid="{00000000-0005-0000-0000-0000003D0000}"/>
    <cellStyle name="Normal 29 2 2" xfId="15608" xr:uid="{00000000-0005-0000-0000-0000013D0000}"/>
    <cellStyle name="Normal 29 2 2 2" xfId="15609" xr:uid="{00000000-0005-0000-0000-0000023D0000}"/>
    <cellStyle name="Normal 29 2 2 2 2" xfId="15610" xr:uid="{00000000-0005-0000-0000-0000033D0000}"/>
    <cellStyle name="Normal 29 2 2 3" xfId="15611" xr:uid="{00000000-0005-0000-0000-0000043D0000}"/>
    <cellStyle name="Normal 29 2 3" xfId="15612" xr:uid="{00000000-0005-0000-0000-0000053D0000}"/>
    <cellStyle name="Normal 29 2 3 2" xfId="15613" xr:uid="{00000000-0005-0000-0000-0000063D0000}"/>
    <cellStyle name="Normal 29 2 4" xfId="15614" xr:uid="{00000000-0005-0000-0000-0000073D0000}"/>
    <cellStyle name="Normal 29 2 5" xfId="15615" xr:uid="{00000000-0005-0000-0000-0000083D0000}"/>
    <cellStyle name="Normal 29 20" xfId="15616" xr:uid="{00000000-0005-0000-0000-0000093D0000}"/>
    <cellStyle name="Normal 29 20 2" xfId="15617" xr:uid="{00000000-0005-0000-0000-00000A3D0000}"/>
    <cellStyle name="Normal 29 20 2 2" xfId="15618" xr:uid="{00000000-0005-0000-0000-00000B3D0000}"/>
    <cellStyle name="Normal 29 20 2 3" xfId="15619" xr:uid="{00000000-0005-0000-0000-00000C3D0000}"/>
    <cellStyle name="Normal 29 20 3" xfId="15620" xr:uid="{00000000-0005-0000-0000-00000D3D0000}"/>
    <cellStyle name="Normal 29 20 3 2" xfId="15621" xr:uid="{00000000-0005-0000-0000-00000E3D0000}"/>
    <cellStyle name="Normal 29 20 4" xfId="15622" xr:uid="{00000000-0005-0000-0000-00000F3D0000}"/>
    <cellStyle name="Normal 29 21" xfId="15623" xr:uid="{00000000-0005-0000-0000-0000103D0000}"/>
    <cellStyle name="Normal 29 21 2" xfId="15624" xr:uid="{00000000-0005-0000-0000-0000113D0000}"/>
    <cellStyle name="Normal 29 21 2 2" xfId="15625" xr:uid="{00000000-0005-0000-0000-0000123D0000}"/>
    <cellStyle name="Normal 29 21 2 3" xfId="15626" xr:uid="{00000000-0005-0000-0000-0000133D0000}"/>
    <cellStyle name="Normal 29 21 3" xfId="15627" xr:uid="{00000000-0005-0000-0000-0000143D0000}"/>
    <cellStyle name="Normal 29 21 3 2" xfId="15628" xr:uid="{00000000-0005-0000-0000-0000153D0000}"/>
    <cellStyle name="Normal 29 21 4" xfId="15629" xr:uid="{00000000-0005-0000-0000-0000163D0000}"/>
    <cellStyle name="Normal 29 22" xfId="15630" xr:uid="{00000000-0005-0000-0000-0000173D0000}"/>
    <cellStyle name="Normal 29 22 2" xfId="15631" xr:uid="{00000000-0005-0000-0000-0000183D0000}"/>
    <cellStyle name="Normal 29 22 2 2" xfId="15632" xr:uid="{00000000-0005-0000-0000-0000193D0000}"/>
    <cellStyle name="Normal 29 22 2 3" xfId="15633" xr:uid="{00000000-0005-0000-0000-00001A3D0000}"/>
    <cellStyle name="Normal 29 22 3" xfId="15634" xr:uid="{00000000-0005-0000-0000-00001B3D0000}"/>
    <cellStyle name="Normal 29 22 3 2" xfId="15635" xr:uid="{00000000-0005-0000-0000-00001C3D0000}"/>
    <cellStyle name="Normal 29 22 4" xfId="15636" xr:uid="{00000000-0005-0000-0000-00001D3D0000}"/>
    <cellStyle name="Normal 29 23" xfId="15637" xr:uid="{00000000-0005-0000-0000-00001E3D0000}"/>
    <cellStyle name="Normal 29 23 2" xfId="15638" xr:uid="{00000000-0005-0000-0000-00001F3D0000}"/>
    <cellStyle name="Normal 29 23 2 2" xfId="15639" xr:uid="{00000000-0005-0000-0000-0000203D0000}"/>
    <cellStyle name="Normal 29 23 2 3" xfId="15640" xr:uid="{00000000-0005-0000-0000-0000213D0000}"/>
    <cellStyle name="Normal 29 23 3" xfId="15641" xr:uid="{00000000-0005-0000-0000-0000223D0000}"/>
    <cellStyle name="Normal 29 23 3 2" xfId="15642" xr:uid="{00000000-0005-0000-0000-0000233D0000}"/>
    <cellStyle name="Normal 29 23 4" xfId="15643" xr:uid="{00000000-0005-0000-0000-0000243D0000}"/>
    <cellStyle name="Normal 29 24" xfId="15644" xr:uid="{00000000-0005-0000-0000-0000253D0000}"/>
    <cellStyle name="Normal 29 24 2" xfId="15645" xr:uid="{00000000-0005-0000-0000-0000263D0000}"/>
    <cellStyle name="Normal 29 24 2 2" xfId="15646" xr:uid="{00000000-0005-0000-0000-0000273D0000}"/>
    <cellStyle name="Normal 29 24 2 3" xfId="15647" xr:uid="{00000000-0005-0000-0000-0000283D0000}"/>
    <cellStyle name="Normal 29 24 3" xfId="15648" xr:uid="{00000000-0005-0000-0000-0000293D0000}"/>
    <cellStyle name="Normal 29 24 3 2" xfId="15649" xr:uid="{00000000-0005-0000-0000-00002A3D0000}"/>
    <cellStyle name="Normal 29 24 4" xfId="15650" xr:uid="{00000000-0005-0000-0000-00002B3D0000}"/>
    <cellStyle name="Normal 29 25" xfId="15651" xr:uid="{00000000-0005-0000-0000-00002C3D0000}"/>
    <cellStyle name="Normal 29 25 2" xfId="15652" xr:uid="{00000000-0005-0000-0000-00002D3D0000}"/>
    <cellStyle name="Normal 29 25 2 2" xfId="15653" xr:uid="{00000000-0005-0000-0000-00002E3D0000}"/>
    <cellStyle name="Normal 29 25 2 3" xfId="15654" xr:uid="{00000000-0005-0000-0000-00002F3D0000}"/>
    <cellStyle name="Normal 29 25 3" xfId="15655" xr:uid="{00000000-0005-0000-0000-0000303D0000}"/>
    <cellStyle name="Normal 29 25 3 2" xfId="15656" xr:uid="{00000000-0005-0000-0000-0000313D0000}"/>
    <cellStyle name="Normal 29 25 4" xfId="15657" xr:uid="{00000000-0005-0000-0000-0000323D0000}"/>
    <cellStyle name="Normal 29 26" xfId="15658" xr:uid="{00000000-0005-0000-0000-0000333D0000}"/>
    <cellStyle name="Normal 29 26 2" xfId="15659" xr:uid="{00000000-0005-0000-0000-0000343D0000}"/>
    <cellStyle name="Normal 29 26 2 2" xfId="15660" xr:uid="{00000000-0005-0000-0000-0000353D0000}"/>
    <cellStyle name="Normal 29 26 2 3" xfId="15661" xr:uid="{00000000-0005-0000-0000-0000363D0000}"/>
    <cellStyle name="Normal 29 26 3" xfId="15662" xr:uid="{00000000-0005-0000-0000-0000373D0000}"/>
    <cellStyle name="Normal 29 26 3 2" xfId="15663" xr:uid="{00000000-0005-0000-0000-0000383D0000}"/>
    <cellStyle name="Normal 29 26 4" xfId="15664" xr:uid="{00000000-0005-0000-0000-0000393D0000}"/>
    <cellStyle name="Normal 29 27" xfId="15665" xr:uid="{00000000-0005-0000-0000-00003A3D0000}"/>
    <cellStyle name="Normal 29 27 2" xfId="15666" xr:uid="{00000000-0005-0000-0000-00003B3D0000}"/>
    <cellStyle name="Normal 29 27 2 2" xfId="15667" xr:uid="{00000000-0005-0000-0000-00003C3D0000}"/>
    <cellStyle name="Normal 29 27 2 3" xfId="15668" xr:uid="{00000000-0005-0000-0000-00003D3D0000}"/>
    <cellStyle name="Normal 29 27 3" xfId="15669" xr:uid="{00000000-0005-0000-0000-00003E3D0000}"/>
    <cellStyle name="Normal 29 27 3 2" xfId="15670" xr:uid="{00000000-0005-0000-0000-00003F3D0000}"/>
    <cellStyle name="Normal 29 27 4" xfId="15671" xr:uid="{00000000-0005-0000-0000-0000403D0000}"/>
    <cellStyle name="Normal 29 28" xfId="15672" xr:uid="{00000000-0005-0000-0000-0000413D0000}"/>
    <cellStyle name="Normal 29 28 2" xfId="15673" xr:uid="{00000000-0005-0000-0000-0000423D0000}"/>
    <cellStyle name="Normal 29 28 2 2" xfId="15674" xr:uid="{00000000-0005-0000-0000-0000433D0000}"/>
    <cellStyle name="Normal 29 28 2 3" xfId="15675" xr:uid="{00000000-0005-0000-0000-0000443D0000}"/>
    <cellStyle name="Normal 29 28 3" xfId="15676" xr:uid="{00000000-0005-0000-0000-0000453D0000}"/>
    <cellStyle name="Normal 29 28 3 2" xfId="15677" xr:uid="{00000000-0005-0000-0000-0000463D0000}"/>
    <cellStyle name="Normal 29 28 4" xfId="15678" xr:uid="{00000000-0005-0000-0000-0000473D0000}"/>
    <cellStyle name="Normal 29 29" xfId="15679" xr:uid="{00000000-0005-0000-0000-0000483D0000}"/>
    <cellStyle name="Normal 29 29 2" xfId="15680" xr:uid="{00000000-0005-0000-0000-0000493D0000}"/>
    <cellStyle name="Normal 29 29 2 2" xfId="15681" xr:uid="{00000000-0005-0000-0000-00004A3D0000}"/>
    <cellStyle name="Normal 29 29 2 3" xfId="15682" xr:uid="{00000000-0005-0000-0000-00004B3D0000}"/>
    <cellStyle name="Normal 29 29 3" xfId="15683" xr:uid="{00000000-0005-0000-0000-00004C3D0000}"/>
    <cellStyle name="Normal 29 29 3 2" xfId="15684" xr:uid="{00000000-0005-0000-0000-00004D3D0000}"/>
    <cellStyle name="Normal 29 29 4" xfId="15685" xr:uid="{00000000-0005-0000-0000-00004E3D0000}"/>
    <cellStyle name="Normal 29 3" xfId="15686" xr:uid="{00000000-0005-0000-0000-00004F3D0000}"/>
    <cellStyle name="Normal 29 3 2" xfId="15687" xr:uid="{00000000-0005-0000-0000-0000503D0000}"/>
    <cellStyle name="Normal 29 3 2 2" xfId="15688" xr:uid="{00000000-0005-0000-0000-0000513D0000}"/>
    <cellStyle name="Normal 29 3 2 2 2" xfId="15689" xr:uid="{00000000-0005-0000-0000-0000523D0000}"/>
    <cellStyle name="Normal 29 3 2 3" xfId="15690" xr:uid="{00000000-0005-0000-0000-0000533D0000}"/>
    <cellStyle name="Normal 29 3 3" xfId="15691" xr:uid="{00000000-0005-0000-0000-0000543D0000}"/>
    <cellStyle name="Normal 29 3 3 2" xfId="15692" xr:uid="{00000000-0005-0000-0000-0000553D0000}"/>
    <cellStyle name="Normal 29 3 4" xfId="15693" xr:uid="{00000000-0005-0000-0000-0000563D0000}"/>
    <cellStyle name="Normal 29 3 5" xfId="15694" xr:uid="{00000000-0005-0000-0000-0000573D0000}"/>
    <cellStyle name="Normal 29 30" xfId="15695" xr:uid="{00000000-0005-0000-0000-0000583D0000}"/>
    <cellStyle name="Normal 29 30 2" xfId="15696" xr:uid="{00000000-0005-0000-0000-0000593D0000}"/>
    <cellStyle name="Normal 29 30 2 2" xfId="15697" xr:uid="{00000000-0005-0000-0000-00005A3D0000}"/>
    <cellStyle name="Normal 29 30 2 3" xfId="15698" xr:uid="{00000000-0005-0000-0000-00005B3D0000}"/>
    <cellStyle name="Normal 29 30 3" xfId="15699" xr:uid="{00000000-0005-0000-0000-00005C3D0000}"/>
    <cellStyle name="Normal 29 30 3 2" xfId="15700" xr:uid="{00000000-0005-0000-0000-00005D3D0000}"/>
    <cellStyle name="Normal 29 30 4" xfId="15701" xr:uid="{00000000-0005-0000-0000-00005E3D0000}"/>
    <cellStyle name="Normal 29 31" xfId="15702" xr:uid="{00000000-0005-0000-0000-00005F3D0000}"/>
    <cellStyle name="Normal 29 31 2" xfId="15703" xr:uid="{00000000-0005-0000-0000-0000603D0000}"/>
    <cellStyle name="Normal 29 31 2 2" xfId="15704" xr:uid="{00000000-0005-0000-0000-0000613D0000}"/>
    <cellStyle name="Normal 29 31 2 3" xfId="15705" xr:uid="{00000000-0005-0000-0000-0000623D0000}"/>
    <cellStyle name="Normal 29 31 3" xfId="15706" xr:uid="{00000000-0005-0000-0000-0000633D0000}"/>
    <cellStyle name="Normal 29 31 3 2" xfId="15707" xr:uid="{00000000-0005-0000-0000-0000643D0000}"/>
    <cellStyle name="Normal 29 31 4" xfId="15708" xr:uid="{00000000-0005-0000-0000-0000653D0000}"/>
    <cellStyle name="Normal 29 32" xfId="15709" xr:uid="{00000000-0005-0000-0000-0000663D0000}"/>
    <cellStyle name="Normal 29 32 2" xfId="15710" xr:uid="{00000000-0005-0000-0000-0000673D0000}"/>
    <cellStyle name="Normal 29 32 2 2" xfId="15711" xr:uid="{00000000-0005-0000-0000-0000683D0000}"/>
    <cellStyle name="Normal 29 32 2 3" xfId="15712" xr:uid="{00000000-0005-0000-0000-0000693D0000}"/>
    <cellStyle name="Normal 29 32 3" xfId="15713" xr:uid="{00000000-0005-0000-0000-00006A3D0000}"/>
    <cellStyle name="Normal 29 32 3 2" xfId="15714" xr:uid="{00000000-0005-0000-0000-00006B3D0000}"/>
    <cellStyle name="Normal 29 32 4" xfId="15715" xr:uid="{00000000-0005-0000-0000-00006C3D0000}"/>
    <cellStyle name="Normal 29 33" xfId="15716" xr:uid="{00000000-0005-0000-0000-00006D3D0000}"/>
    <cellStyle name="Normal 29 33 2" xfId="15717" xr:uid="{00000000-0005-0000-0000-00006E3D0000}"/>
    <cellStyle name="Normal 29 33 2 2" xfId="15718" xr:uid="{00000000-0005-0000-0000-00006F3D0000}"/>
    <cellStyle name="Normal 29 33 2 3" xfId="15719" xr:uid="{00000000-0005-0000-0000-0000703D0000}"/>
    <cellStyle name="Normal 29 33 3" xfId="15720" xr:uid="{00000000-0005-0000-0000-0000713D0000}"/>
    <cellStyle name="Normal 29 33 3 2" xfId="15721" xr:uid="{00000000-0005-0000-0000-0000723D0000}"/>
    <cellStyle name="Normal 29 33 4" xfId="15722" xr:uid="{00000000-0005-0000-0000-0000733D0000}"/>
    <cellStyle name="Normal 29 34" xfId="15723" xr:uid="{00000000-0005-0000-0000-0000743D0000}"/>
    <cellStyle name="Normal 29 34 2" xfId="15724" xr:uid="{00000000-0005-0000-0000-0000753D0000}"/>
    <cellStyle name="Normal 29 34 2 2" xfId="15725" xr:uid="{00000000-0005-0000-0000-0000763D0000}"/>
    <cellStyle name="Normal 29 34 2 3" xfId="15726" xr:uid="{00000000-0005-0000-0000-0000773D0000}"/>
    <cellStyle name="Normal 29 34 3" xfId="15727" xr:uid="{00000000-0005-0000-0000-0000783D0000}"/>
    <cellStyle name="Normal 29 34 3 2" xfId="15728" xr:uid="{00000000-0005-0000-0000-0000793D0000}"/>
    <cellStyle name="Normal 29 34 4" xfId="15729" xr:uid="{00000000-0005-0000-0000-00007A3D0000}"/>
    <cellStyle name="Normal 29 35" xfId="15730" xr:uid="{00000000-0005-0000-0000-00007B3D0000}"/>
    <cellStyle name="Normal 29 35 2" xfId="15731" xr:uid="{00000000-0005-0000-0000-00007C3D0000}"/>
    <cellStyle name="Normal 29 35 2 2" xfId="15732" xr:uid="{00000000-0005-0000-0000-00007D3D0000}"/>
    <cellStyle name="Normal 29 35 2 3" xfId="15733" xr:uid="{00000000-0005-0000-0000-00007E3D0000}"/>
    <cellStyle name="Normal 29 35 3" xfId="15734" xr:uid="{00000000-0005-0000-0000-00007F3D0000}"/>
    <cellStyle name="Normal 29 35 3 2" xfId="15735" xr:uid="{00000000-0005-0000-0000-0000803D0000}"/>
    <cellStyle name="Normal 29 35 4" xfId="15736" xr:uid="{00000000-0005-0000-0000-0000813D0000}"/>
    <cellStyle name="Normal 29 36" xfId="15737" xr:uid="{00000000-0005-0000-0000-0000823D0000}"/>
    <cellStyle name="Normal 29 36 2" xfId="15738" xr:uid="{00000000-0005-0000-0000-0000833D0000}"/>
    <cellStyle name="Normal 29 36 2 2" xfId="15739" xr:uid="{00000000-0005-0000-0000-0000843D0000}"/>
    <cellStyle name="Normal 29 36 2 3" xfId="15740" xr:uid="{00000000-0005-0000-0000-0000853D0000}"/>
    <cellStyle name="Normal 29 36 3" xfId="15741" xr:uid="{00000000-0005-0000-0000-0000863D0000}"/>
    <cellStyle name="Normal 29 36 3 2" xfId="15742" xr:uid="{00000000-0005-0000-0000-0000873D0000}"/>
    <cellStyle name="Normal 29 36 4" xfId="15743" xr:uid="{00000000-0005-0000-0000-0000883D0000}"/>
    <cellStyle name="Normal 29 37" xfId="15744" xr:uid="{00000000-0005-0000-0000-0000893D0000}"/>
    <cellStyle name="Normal 29 37 2" xfId="15745" xr:uid="{00000000-0005-0000-0000-00008A3D0000}"/>
    <cellStyle name="Normal 29 37 2 2" xfId="15746" xr:uid="{00000000-0005-0000-0000-00008B3D0000}"/>
    <cellStyle name="Normal 29 37 2 3" xfId="15747" xr:uid="{00000000-0005-0000-0000-00008C3D0000}"/>
    <cellStyle name="Normal 29 37 3" xfId="15748" xr:uid="{00000000-0005-0000-0000-00008D3D0000}"/>
    <cellStyle name="Normal 29 37 3 2" xfId="15749" xr:uid="{00000000-0005-0000-0000-00008E3D0000}"/>
    <cellStyle name="Normal 29 37 4" xfId="15750" xr:uid="{00000000-0005-0000-0000-00008F3D0000}"/>
    <cellStyle name="Normal 29 38" xfId="15751" xr:uid="{00000000-0005-0000-0000-0000903D0000}"/>
    <cellStyle name="Normal 29 38 2" xfId="15752" xr:uid="{00000000-0005-0000-0000-0000913D0000}"/>
    <cellStyle name="Normal 29 38 2 2" xfId="15753" xr:uid="{00000000-0005-0000-0000-0000923D0000}"/>
    <cellStyle name="Normal 29 38 2 3" xfId="15754" xr:uid="{00000000-0005-0000-0000-0000933D0000}"/>
    <cellStyle name="Normal 29 38 3" xfId="15755" xr:uid="{00000000-0005-0000-0000-0000943D0000}"/>
    <cellStyle name="Normal 29 38 3 2" xfId="15756" xr:uid="{00000000-0005-0000-0000-0000953D0000}"/>
    <cellStyle name="Normal 29 38 4" xfId="15757" xr:uid="{00000000-0005-0000-0000-0000963D0000}"/>
    <cellStyle name="Normal 29 39" xfId="15758" xr:uid="{00000000-0005-0000-0000-0000973D0000}"/>
    <cellStyle name="Normal 29 4" xfId="15759" xr:uid="{00000000-0005-0000-0000-0000983D0000}"/>
    <cellStyle name="Normal 29 4 2" xfId="15760" xr:uid="{00000000-0005-0000-0000-0000993D0000}"/>
    <cellStyle name="Normal 29 4 2 2" xfId="15761" xr:uid="{00000000-0005-0000-0000-00009A3D0000}"/>
    <cellStyle name="Normal 29 4 2 2 2" xfId="15762" xr:uid="{00000000-0005-0000-0000-00009B3D0000}"/>
    <cellStyle name="Normal 29 4 2 3" xfId="15763" xr:uid="{00000000-0005-0000-0000-00009C3D0000}"/>
    <cellStyle name="Normal 29 4 3" xfId="15764" xr:uid="{00000000-0005-0000-0000-00009D3D0000}"/>
    <cellStyle name="Normal 29 4 3 2" xfId="15765" xr:uid="{00000000-0005-0000-0000-00009E3D0000}"/>
    <cellStyle name="Normal 29 4 4" xfId="15766" xr:uid="{00000000-0005-0000-0000-00009F3D0000}"/>
    <cellStyle name="Normal 29 4 5" xfId="15767" xr:uid="{00000000-0005-0000-0000-0000A03D0000}"/>
    <cellStyle name="Normal 29 40" xfId="15768" xr:uid="{00000000-0005-0000-0000-0000A13D0000}"/>
    <cellStyle name="Normal 29 5" xfId="15769" xr:uid="{00000000-0005-0000-0000-0000A23D0000}"/>
    <cellStyle name="Normal 29 5 2" xfId="15770" xr:uid="{00000000-0005-0000-0000-0000A33D0000}"/>
    <cellStyle name="Normal 29 5 2 2" xfId="15771" xr:uid="{00000000-0005-0000-0000-0000A43D0000}"/>
    <cellStyle name="Normal 29 5 2 2 2" xfId="15772" xr:uid="{00000000-0005-0000-0000-0000A53D0000}"/>
    <cellStyle name="Normal 29 5 2 3" xfId="15773" xr:uid="{00000000-0005-0000-0000-0000A63D0000}"/>
    <cellStyle name="Normal 29 5 3" xfId="15774" xr:uid="{00000000-0005-0000-0000-0000A73D0000}"/>
    <cellStyle name="Normal 29 5 3 2" xfId="15775" xr:uid="{00000000-0005-0000-0000-0000A83D0000}"/>
    <cellStyle name="Normal 29 5 4" xfId="15776" xr:uid="{00000000-0005-0000-0000-0000A93D0000}"/>
    <cellStyle name="Normal 29 5 5" xfId="15777" xr:uid="{00000000-0005-0000-0000-0000AA3D0000}"/>
    <cellStyle name="Normal 29 6" xfId="15778" xr:uid="{00000000-0005-0000-0000-0000AB3D0000}"/>
    <cellStyle name="Normal 29 6 2" xfId="15779" xr:uid="{00000000-0005-0000-0000-0000AC3D0000}"/>
    <cellStyle name="Normal 29 6 2 2" xfId="15780" xr:uid="{00000000-0005-0000-0000-0000AD3D0000}"/>
    <cellStyle name="Normal 29 6 2 2 2" xfId="15781" xr:uid="{00000000-0005-0000-0000-0000AE3D0000}"/>
    <cellStyle name="Normal 29 6 2 3" xfId="15782" xr:uid="{00000000-0005-0000-0000-0000AF3D0000}"/>
    <cellStyle name="Normal 29 6 3" xfId="15783" xr:uid="{00000000-0005-0000-0000-0000B03D0000}"/>
    <cellStyle name="Normal 29 6 3 2" xfId="15784" xr:uid="{00000000-0005-0000-0000-0000B13D0000}"/>
    <cellStyle name="Normal 29 6 4" xfId="15785" xr:uid="{00000000-0005-0000-0000-0000B23D0000}"/>
    <cellStyle name="Normal 29 6 5" xfId="15786" xr:uid="{00000000-0005-0000-0000-0000B33D0000}"/>
    <cellStyle name="Normal 29 7" xfId="15787" xr:uid="{00000000-0005-0000-0000-0000B43D0000}"/>
    <cellStyle name="Normal 29 7 2" xfId="15788" xr:uid="{00000000-0005-0000-0000-0000B53D0000}"/>
    <cellStyle name="Normal 29 7 2 2" xfId="15789" xr:uid="{00000000-0005-0000-0000-0000B63D0000}"/>
    <cellStyle name="Normal 29 7 2 2 2" xfId="15790" xr:uid="{00000000-0005-0000-0000-0000B73D0000}"/>
    <cellStyle name="Normal 29 7 2 3" xfId="15791" xr:uid="{00000000-0005-0000-0000-0000B83D0000}"/>
    <cellStyle name="Normal 29 7 3" xfId="15792" xr:uid="{00000000-0005-0000-0000-0000B93D0000}"/>
    <cellStyle name="Normal 29 7 3 2" xfId="15793" xr:uid="{00000000-0005-0000-0000-0000BA3D0000}"/>
    <cellStyle name="Normal 29 7 4" xfId="15794" xr:uid="{00000000-0005-0000-0000-0000BB3D0000}"/>
    <cellStyle name="Normal 29 7 5" xfId="15795" xr:uid="{00000000-0005-0000-0000-0000BC3D0000}"/>
    <cellStyle name="Normal 29 8" xfId="15796" xr:uid="{00000000-0005-0000-0000-0000BD3D0000}"/>
    <cellStyle name="Normal 29 8 2" xfId="15797" xr:uid="{00000000-0005-0000-0000-0000BE3D0000}"/>
    <cellStyle name="Normal 29 8 2 2" xfId="15798" xr:uid="{00000000-0005-0000-0000-0000BF3D0000}"/>
    <cellStyle name="Normal 29 8 2 2 2" xfId="15799" xr:uid="{00000000-0005-0000-0000-0000C03D0000}"/>
    <cellStyle name="Normal 29 8 2 3" xfId="15800" xr:uid="{00000000-0005-0000-0000-0000C13D0000}"/>
    <cellStyle name="Normal 29 8 3" xfId="15801" xr:uid="{00000000-0005-0000-0000-0000C23D0000}"/>
    <cellStyle name="Normal 29 8 3 2" xfId="15802" xr:uid="{00000000-0005-0000-0000-0000C33D0000}"/>
    <cellStyle name="Normal 29 8 4" xfId="15803" xr:uid="{00000000-0005-0000-0000-0000C43D0000}"/>
    <cellStyle name="Normal 29 8 5" xfId="15804" xr:uid="{00000000-0005-0000-0000-0000C53D0000}"/>
    <cellStyle name="Normal 29 9" xfId="15805" xr:uid="{00000000-0005-0000-0000-0000C63D0000}"/>
    <cellStyle name="Normal 29 9 2" xfId="15806" xr:uid="{00000000-0005-0000-0000-0000C73D0000}"/>
    <cellStyle name="Normal 29 9 2 2" xfId="15807" xr:uid="{00000000-0005-0000-0000-0000C83D0000}"/>
    <cellStyle name="Normal 29 9 2 2 2" xfId="15808" xr:uid="{00000000-0005-0000-0000-0000C93D0000}"/>
    <cellStyle name="Normal 29 9 2 3" xfId="15809" xr:uid="{00000000-0005-0000-0000-0000CA3D0000}"/>
    <cellStyle name="Normal 29 9 3" xfId="15810" xr:uid="{00000000-0005-0000-0000-0000CB3D0000}"/>
    <cellStyle name="Normal 29 9 3 2" xfId="15811" xr:uid="{00000000-0005-0000-0000-0000CC3D0000}"/>
    <cellStyle name="Normal 29 9 4" xfId="15812" xr:uid="{00000000-0005-0000-0000-0000CD3D0000}"/>
    <cellStyle name="Normal 29 9 5" xfId="15813" xr:uid="{00000000-0005-0000-0000-0000CE3D0000}"/>
    <cellStyle name="Normal 29_3097_OM cost model template_100810" xfId="15814" xr:uid="{00000000-0005-0000-0000-0000CF3D0000}"/>
    <cellStyle name="Normal 3" xfId="15815" xr:uid="{00000000-0005-0000-0000-0000D03D0000}"/>
    <cellStyle name="Normal 3 10" xfId="15816" xr:uid="{00000000-0005-0000-0000-0000D13D0000}"/>
    <cellStyle name="Normal 3 10 2" xfId="15817" xr:uid="{00000000-0005-0000-0000-0000D23D0000}"/>
    <cellStyle name="Normal 3 10 2 2" xfId="15818" xr:uid="{00000000-0005-0000-0000-0000D33D0000}"/>
    <cellStyle name="Normal 3 10 3" xfId="15819" xr:uid="{00000000-0005-0000-0000-0000D43D0000}"/>
    <cellStyle name="Normal 3 11" xfId="15820" xr:uid="{00000000-0005-0000-0000-0000D53D0000}"/>
    <cellStyle name="Normal 3 11 2" xfId="15821" xr:uid="{00000000-0005-0000-0000-0000D63D0000}"/>
    <cellStyle name="Normal 3 11 3" xfId="15822" xr:uid="{00000000-0005-0000-0000-0000D73D0000}"/>
    <cellStyle name="Normal 3 12" xfId="15823" xr:uid="{00000000-0005-0000-0000-0000D83D0000}"/>
    <cellStyle name="Normal 3 12 2" xfId="15824" xr:uid="{00000000-0005-0000-0000-0000D93D0000}"/>
    <cellStyle name="Normal 3 12 3" xfId="15825" xr:uid="{00000000-0005-0000-0000-0000DA3D0000}"/>
    <cellStyle name="Normal 3 13" xfId="15826" xr:uid="{00000000-0005-0000-0000-0000DB3D0000}"/>
    <cellStyle name="Normal 3 13 2" xfId="15827" xr:uid="{00000000-0005-0000-0000-0000DC3D0000}"/>
    <cellStyle name="Normal 3 13 3" xfId="15828" xr:uid="{00000000-0005-0000-0000-0000DD3D0000}"/>
    <cellStyle name="Normal 3 14" xfId="15829" xr:uid="{00000000-0005-0000-0000-0000DE3D0000}"/>
    <cellStyle name="Normal 3 14 2" xfId="15830" xr:uid="{00000000-0005-0000-0000-0000DF3D0000}"/>
    <cellStyle name="Normal 3 15" xfId="15831" xr:uid="{00000000-0005-0000-0000-0000E03D0000}"/>
    <cellStyle name="Normal 3 15 2" xfId="15832" xr:uid="{00000000-0005-0000-0000-0000E13D0000}"/>
    <cellStyle name="Normal 3 15 3" xfId="15833" xr:uid="{00000000-0005-0000-0000-0000E23D0000}"/>
    <cellStyle name="Normal 3 16" xfId="15834" xr:uid="{00000000-0005-0000-0000-0000E33D0000}"/>
    <cellStyle name="Normal 3 16 2" xfId="15835" xr:uid="{00000000-0005-0000-0000-0000E43D0000}"/>
    <cellStyle name="Normal 3 16 3" xfId="15836" xr:uid="{00000000-0005-0000-0000-0000E53D0000}"/>
    <cellStyle name="Normal 3 17" xfId="15837" xr:uid="{00000000-0005-0000-0000-0000E63D0000}"/>
    <cellStyle name="Normal 3 17 2" xfId="15838" xr:uid="{00000000-0005-0000-0000-0000E73D0000}"/>
    <cellStyle name="Normal 3 18" xfId="15839" xr:uid="{00000000-0005-0000-0000-0000E83D0000}"/>
    <cellStyle name="Normal 3 18 2" xfId="15840" xr:uid="{00000000-0005-0000-0000-0000E93D0000}"/>
    <cellStyle name="Normal 3 19" xfId="15841" xr:uid="{00000000-0005-0000-0000-0000EA3D0000}"/>
    <cellStyle name="Normal 3 19 2" xfId="15842" xr:uid="{00000000-0005-0000-0000-0000EB3D0000}"/>
    <cellStyle name="Normal 3 2" xfId="15843" xr:uid="{00000000-0005-0000-0000-0000EC3D0000}"/>
    <cellStyle name="Normal 3 2 10" xfId="15844" xr:uid="{00000000-0005-0000-0000-0000ED3D0000}"/>
    <cellStyle name="Normal 3 2 11" xfId="15845" xr:uid="{00000000-0005-0000-0000-0000EE3D0000}"/>
    <cellStyle name="Normal 3 2 12" xfId="15846" xr:uid="{00000000-0005-0000-0000-0000EF3D0000}"/>
    <cellStyle name="Normal 3 2 13" xfId="15847" xr:uid="{00000000-0005-0000-0000-0000F03D0000}"/>
    <cellStyle name="Normal 3 2 14" xfId="15848" xr:uid="{00000000-0005-0000-0000-0000F13D0000}"/>
    <cellStyle name="Normal 3 2 15" xfId="15849" xr:uid="{00000000-0005-0000-0000-0000F23D0000}"/>
    <cellStyle name="Normal 3 2 16" xfId="15850" xr:uid="{00000000-0005-0000-0000-0000F33D0000}"/>
    <cellStyle name="Normal 3 2 17" xfId="15851" xr:uid="{00000000-0005-0000-0000-0000F43D0000}"/>
    <cellStyle name="Normal 3 2 18" xfId="15852" xr:uid="{00000000-0005-0000-0000-0000F53D0000}"/>
    <cellStyle name="Normal 3 2 19" xfId="15853" xr:uid="{00000000-0005-0000-0000-0000F63D0000}"/>
    <cellStyle name="Normal 3 2 2" xfId="15854" xr:uid="{00000000-0005-0000-0000-0000F73D0000}"/>
    <cellStyle name="Normal 3 2 2 2" xfId="15855" xr:uid="{00000000-0005-0000-0000-0000F83D0000}"/>
    <cellStyle name="Normal 3 2 2 2 2" xfId="15856" xr:uid="{00000000-0005-0000-0000-0000F93D0000}"/>
    <cellStyle name="Normal 3 2 2 2 2 2" xfId="15857" xr:uid="{00000000-0005-0000-0000-0000FA3D0000}"/>
    <cellStyle name="Normal 3 2 2 2 2 3" xfId="15858" xr:uid="{00000000-0005-0000-0000-0000FB3D0000}"/>
    <cellStyle name="Normal 3 2 2 2 2 4" xfId="15859" xr:uid="{00000000-0005-0000-0000-0000FC3D0000}"/>
    <cellStyle name="Normal 3 2 2 2 2 5" xfId="15860" xr:uid="{00000000-0005-0000-0000-0000FD3D0000}"/>
    <cellStyle name="Normal 3 2 2 2 3" xfId="15861" xr:uid="{00000000-0005-0000-0000-0000FE3D0000}"/>
    <cellStyle name="Normal 3 2 2 2 4" xfId="15862" xr:uid="{00000000-0005-0000-0000-0000FF3D0000}"/>
    <cellStyle name="Normal 3 2 2 2 5" xfId="15863" xr:uid="{00000000-0005-0000-0000-0000003E0000}"/>
    <cellStyle name="Normal 3 2 2 2 6" xfId="15864" xr:uid="{00000000-0005-0000-0000-0000013E0000}"/>
    <cellStyle name="Normal 3 2 2 3" xfId="15865" xr:uid="{00000000-0005-0000-0000-0000023E0000}"/>
    <cellStyle name="Normal 3 2 2 3 2" xfId="15866" xr:uid="{00000000-0005-0000-0000-0000033E0000}"/>
    <cellStyle name="Normal 3 2 2 3 3" xfId="15867" xr:uid="{00000000-0005-0000-0000-0000043E0000}"/>
    <cellStyle name="Normal 3 2 2 3 4" xfId="15868" xr:uid="{00000000-0005-0000-0000-0000053E0000}"/>
    <cellStyle name="Normal 3 2 2 3 5" xfId="15869" xr:uid="{00000000-0005-0000-0000-0000063E0000}"/>
    <cellStyle name="Normal 3 2 2 4" xfId="15870" xr:uid="{00000000-0005-0000-0000-0000073E0000}"/>
    <cellStyle name="Normal 3 2 2 5" xfId="15871" xr:uid="{00000000-0005-0000-0000-0000083E0000}"/>
    <cellStyle name="Normal 3 2 2 6" xfId="15872" xr:uid="{00000000-0005-0000-0000-0000093E0000}"/>
    <cellStyle name="Normal 3 2 2 7" xfId="15873" xr:uid="{00000000-0005-0000-0000-00000A3E0000}"/>
    <cellStyle name="Normal 3 2 20" xfId="15874" xr:uid="{00000000-0005-0000-0000-00000B3E0000}"/>
    <cellStyle name="Normal 3 2 21" xfId="15875" xr:uid="{00000000-0005-0000-0000-00000C3E0000}"/>
    <cellStyle name="Normal 3 2 22" xfId="15876" xr:uid="{00000000-0005-0000-0000-00000D3E0000}"/>
    <cellStyle name="Normal 3 2 23" xfId="15877" xr:uid="{00000000-0005-0000-0000-00000E3E0000}"/>
    <cellStyle name="Normal 3 2 24" xfId="15878" xr:uid="{00000000-0005-0000-0000-00000F3E0000}"/>
    <cellStyle name="Normal 3 2 25" xfId="15879" xr:uid="{00000000-0005-0000-0000-0000103E0000}"/>
    <cellStyle name="Normal 3 2 26" xfId="15880" xr:uid="{00000000-0005-0000-0000-0000113E0000}"/>
    <cellStyle name="Normal 3 2 3" xfId="15881" xr:uid="{00000000-0005-0000-0000-0000123E0000}"/>
    <cellStyle name="Normal 3 2 3 2" xfId="15882" xr:uid="{00000000-0005-0000-0000-0000133E0000}"/>
    <cellStyle name="Normal 3 2 3 2 2" xfId="15883" xr:uid="{00000000-0005-0000-0000-0000143E0000}"/>
    <cellStyle name="Normal 3 2 3 2 3" xfId="15884" xr:uid="{00000000-0005-0000-0000-0000153E0000}"/>
    <cellStyle name="Normal 3 2 3 2 4" xfId="15885" xr:uid="{00000000-0005-0000-0000-0000163E0000}"/>
    <cellStyle name="Normal 3 2 3 3" xfId="15886" xr:uid="{00000000-0005-0000-0000-0000173E0000}"/>
    <cellStyle name="Normal 3 2 3 3 2" xfId="15887" xr:uid="{00000000-0005-0000-0000-0000183E0000}"/>
    <cellStyle name="Normal 3 2 3 4" xfId="15888" xr:uid="{00000000-0005-0000-0000-0000193E0000}"/>
    <cellStyle name="Normal 3 2 3 5" xfId="15889" xr:uid="{00000000-0005-0000-0000-00001A3E0000}"/>
    <cellStyle name="Normal 3 2 3 6" xfId="15890" xr:uid="{00000000-0005-0000-0000-00001B3E0000}"/>
    <cellStyle name="Normal 3 2 4" xfId="15891" xr:uid="{00000000-0005-0000-0000-00001C3E0000}"/>
    <cellStyle name="Normal 3 2 4 2" xfId="15892" xr:uid="{00000000-0005-0000-0000-00001D3E0000}"/>
    <cellStyle name="Normal 3 2 4 2 2" xfId="15893" xr:uid="{00000000-0005-0000-0000-00001E3E0000}"/>
    <cellStyle name="Normal 3 2 4 2 3" xfId="15894" xr:uid="{00000000-0005-0000-0000-00001F3E0000}"/>
    <cellStyle name="Normal 3 2 4 2 4" xfId="15895" xr:uid="{00000000-0005-0000-0000-0000203E0000}"/>
    <cellStyle name="Normal 3 2 4 3" xfId="15896" xr:uid="{00000000-0005-0000-0000-0000213E0000}"/>
    <cellStyle name="Normal 3 2 4 3 2" xfId="15897" xr:uid="{00000000-0005-0000-0000-0000223E0000}"/>
    <cellStyle name="Normal 3 2 4 4" xfId="15898" xr:uid="{00000000-0005-0000-0000-0000233E0000}"/>
    <cellStyle name="Normal 3 2 4 5" xfId="15899" xr:uid="{00000000-0005-0000-0000-0000243E0000}"/>
    <cellStyle name="Normal 3 2 4 6" xfId="15900" xr:uid="{00000000-0005-0000-0000-0000253E0000}"/>
    <cellStyle name="Normal 3 2 5" xfId="15901" xr:uid="{00000000-0005-0000-0000-0000263E0000}"/>
    <cellStyle name="Normal 3 2 5 2" xfId="15902" xr:uid="{00000000-0005-0000-0000-0000273E0000}"/>
    <cellStyle name="Normal 3 2 5 2 2" xfId="15903" xr:uid="{00000000-0005-0000-0000-0000283E0000}"/>
    <cellStyle name="Normal 3 2 5 2 3" xfId="15904" xr:uid="{00000000-0005-0000-0000-0000293E0000}"/>
    <cellStyle name="Normal 3 2 5 2 4" xfId="15905" xr:uid="{00000000-0005-0000-0000-00002A3E0000}"/>
    <cellStyle name="Normal 3 2 5 3" xfId="15906" xr:uid="{00000000-0005-0000-0000-00002B3E0000}"/>
    <cellStyle name="Normal 3 2 5 3 2" xfId="15907" xr:uid="{00000000-0005-0000-0000-00002C3E0000}"/>
    <cellStyle name="Normal 3 2 5 4" xfId="15908" xr:uid="{00000000-0005-0000-0000-00002D3E0000}"/>
    <cellStyle name="Normal 3 2 5 5" xfId="15909" xr:uid="{00000000-0005-0000-0000-00002E3E0000}"/>
    <cellStyle name="Normal 3 2 6" xfId="15910" xr:uid="{00000000-0005-0000-0000-00002F3E0000}"/>
    <cellStyle name="Normal 3 2 6 2" xfId="15911" xr:uid="{00000000-0005-0000-0000-0000303E0000}"/>
    <cellStyle name="Normal 3 2 6 3" xfId="15912" xr:uid="{00000000-0005-0000-0000-0000313E0000}"/>
    <cellStyle name="Normal 3 2 6 3 2" xfId="15913" xr:uid="{00000000-0005-0000-0000-0000323E0000}"/>
    <cellStyle name="Normal 3 2 6 4" xfId="15914" xr:uid="{00000000-0005-0000-0000-0000333E0000}"/>
    <cellStyle name="Normal 3 2 7" xfId="15915" xr:uid="{00000000-0005-0000-0000-0000343E0000}"/>
    <cellStyle name="Normal 3 2 7 2" xfId="15916" xr:uid="{00000000-0005-0000-0000-0000353E0000}"/>
    <cellStyle name="Normal 3 2 8" xfId="15917" xr:uid="{00000000-0005-0000-0000-0000363E0000}"/>
    <cellStyle name="Normal 3 2 9" xfId="15918" xr:uid="{00000000-0005-0000-0000-0000373E0000}"/>
    <cellStyle name="Normal 3 2 9 2" xfId="15919" xr:uid="{00000000-0005-0000-0000-0000383E0000}"/>
    <cellStyle name="Normal 3 20" xfId="15920" xr:uid="{00000000-0005-0000-0000-0000393E0000}"/>
    <cellStyle name="Normal 3 20 2" xfId="15921" xr:uid="{00000000-0005-0000-0000-00003A3E0000}"/>
    <cellStyle name="Normal 3 21" xfId="15922" xr:uid="{00000000-0005-0000-0000-00003B3E0000}"/>
    <cellStyle name="Normal 3 21 2" xfId="15923" xr:uid="{00000000-0005-0000-0000-00003C3E0000}"/>
    <cellStyle name="Normal 3 22" xfId="15924" xr:uid="{00000000-0005-0000-0000-00003D3E0000}"/>
    <cellStyle name="Normal 3 22 2" xfId="15925" xr:uid="{00000000-0005-0000-0000-00003E3E0000}"/>
    <cellStyle name="Normal 3 23" xfId="15926" xr:uid="{00000000-0005-0000-0000-00003F3E0000}"/>
    <cellStyle name="Normal 3 23 2" xfId="15927" xr:uid="{00000000-0005-0000-0000-0000403E0000}"/>
    <cellStyle name="Normal 3 24" xfId="15928" xr:uid="{00000000-0005-0000-0000-0000413E0000}"/>
    <cellStyle name="Normal 3 24 2" xfId="15929" xr:uid="{00000000-0005-0000-0000-0000423E0000}"/>
    <cellStyle name="Normal 3 24 3" xfId="15930" xr:uid="{00000000-0005-0000-0000-0000433E0000}"/>
    <cellStyle name="Normal 3 25" xfId="15931" xr:uid="{00000000-0005-0000-0000-0000443E0000}"/>
    <cellStyle name="Normal 3 25 2" xfId="15932" xr:uid="{00000000-0005-0000-0000-0000453E0000}"/>
    <cellStyle name="Normal 3 25 3" xfId="15933" xr:uid="{00000000-0005-0000-0000-0000463E0000}"/>
    <cellStyle name="Normal 3 26" xfId="15934" xr:uid="{00000000-0005-0000-0000-0000473E0000}"/>
    <cellStyle name="Normal 3 26 2" xfId="15935" xr:uid="{00000000-0005-0000-0000-0000483E0000}"/>
    <cellStyle name="Normal 3 26 2 2" xfId="15936" xr:uid="{00000000-0005-0000-0000-0000493E0000}"/>
    <cellStyle name="Normal 3 26 2 3" xfId="15937" xr:uid="{00000000-0005-0000-0000-00004A3E0000}"/>
    <cellStyle name="Normal 3 26 2 4" xfId="15938" xr:uid="{00000000-0005-0000-0000-00004B3E0000}"/>
    <cellStyle name="Normal 3 26 3" xfId="15939" xr:uid="{00000000-0005-0000-0000-00004C3E0000}"/>
    <cellStyle name="Normal 3 26 4" xfId="15940" xr:uid="{00000000-0005-0000-0000-00004D3E0000}"/>
    <cellStyle name="Normal 3 26 5" xfId="15941" xr:uid="{00000000-0005-0000-0000-00004E3E0000}"/>
    <cellStyle name="Normal 3 26 6" xfId="15942" xr:uid="{00000000-0005-0000-0000-00004F3E0000}"/>
    <cellStyle name="Normal 3 26 7" xfId="15943" xr:uid="{00000000-0005-0000-0000-0000503E0000}"/>
    <cellStyle name="Normal 3 27" xfId="15944" xr:uid="{00000000-0005-0000-0000-0000513E0000}"/>
    <cellStyle name="Normal 3 27 2" xfId="15945" xr:uid="{00000000-0005-0000-0000-0000523E0000}"/>
    <cellStyle name="Normal 3 27 2 2" xfId="15946" xr:uid="{00000000-0005-0000-0000-0000533E0000}"/>
    <cellStyle name="Normal 3 27 2 3" xfId="15947" xr:uid="{00000000-0005-0000-0000-0000543E0000}"/>
    <cellStyle name="Normal 3 27 2 4" xfId="15948" xr:uid="{00000000-0005-0000-0000-0000553E0000}"/>
    <cellStyle name="Normal 3 27 3" xfId="15949" xr:uid="{00000000-0005-0000-0000-0000563E0000}"/>
    <cellStyle name="Normal 3 27 4" xfId="15950" xr:uid="{00000000-0005-0000-0000-0000573E0000}"/>
    <cellStyle name="Normal 3 27 5" xfId="15951" xr:uid="{00000000-0005-0000-0000-0000583E0000}"/>
    <cellStyle name="Normal 3 27 6" xfId="15952" xr:uid="{00000000-0005-0000-0000-0000593E0000}"/>
    <cellStyle name="Normal 3 27 7" xfId="15953" xr:uid="{00000000-0005-0000-0000-00005A3E0000}"/>
    <cellStyle name="Normal 3 28" xfId="15954" xr:uid="{00000000-0005-0000-0000-00005B3E0000}"/>
    <cellStyle name="Normal 3 28 2" xfId="15955" xr:uid="{00000000-0005-0000-0000-00005C3E0000}"/>
    <cellStyle name="Normal 3 28 3" xfId="15956" xr:uid="{00000000-0005-0000-0000-00005D3E0000}"/>
    <cellStyle name="Normal 3 28 4" xfId="15957" xr:uid="{00000000-0005-0000-0000-00005E3E0000}"/>
    <cellStyle name="Normal 3 28 5" xfId="15958" xr:uid="{00000000-0005-0000-0000-00005F3E0000}"/>
    <cellStyle name="Normal 3 28 6" xfId="15959" xr:uid="{00000000-0005-0000-0000-0000603E0000}"/>
    <cellStyle name="Normal 3 29" xfId="15960" xr:uid="{00000000-0005-0000-0000-0000613E0000}"/>
    <cellStyle name="Normal 3 29 2" xfId="15961" xr:uid="{00000000-0005-0000-0000-0000623E0000}"/>
    <cellStyle name="Normal 3 29 3" xfId="15962" xr:uid="{00000000-0005-0000-0000-0000633E0000}"/>
    <cellStyle name="Normal 3 3" xfId="15963" xr:uid="{00000000-0005-0000-0000-0000643E0000}"/>
    <cellStyle name="Normal 3 3 10" xfId="15964" xr:uid="{00000000-0005-0000-0000-0000653E0000}"/>
    <cellStyle name="Normal 3 3 11" xfId="15965" xr:uid="{00000000-0005-0000-0000-0000663E0000}"/>
    <cellStyle name="Normal 3 3 12" xfId="15966" xr:uid="{00000000-0005-0000-0000-0000673E0000}"/>
    <cellStyle name="Normal 3 3 13" xfId="15967" xr:uid="{00000000-0005-0000-0000-0000683E0000}"/>
    <cellStyle name="Normal 3 3 14" xfId="15968" xr:uid="{00000000-0005-0000-0000-0000693E0000}"/>
    <cellStyle name="Normal 3 3 15" xfId="15969" xr:uid="{00000000-0005-0000-0000-00006A3E0000}"/>
    <cellStyle name="Normal 3 3 16" xfId="15970" xr:uid="{00000000-0005-0000-0000-00006B3E0000}"/>
    <cellStyle name="Normal 3 3 17" xfId="15971" xr:uid="{00000000-0005-0000-0000-00006C3E0000}"/>
    <cellStyle name="Normal 3 3 18" xfId="15972" xr:uid="{00000000-0005-0000-0000-00006D3E0000}"/>
    <cellStyle name="Normal 3 3 19" xfId="15973" xr:uid="{00000000-0005-0000-0000-00006E3E0000}"/>
    <cellStyle name="Normal 3 3 2" xfId="15974" xr:uid="{00000000-0005-0000-0000-00006F3E0000}"/>
    <cellStyle name="Normal 3 3 2 2" xfId="15975" xr:uid="{00000000-0005-0000-0000-0000703E0000}"/>
    <cellStyle name="Normal 3 3 2 2 2" xfId="15976" xr:uid="{00000000-0005-0000-0000-0000713E0000}"/>
    <cellStyle name="Normal 3 3 2 3" xfId="15977" xr:uid="{00000000-0005-0000-0000-0000723E0000}"/>
    <cellStyle name="Normal 3 3 2 4" xfId="15978" xr:uid="{00000000-0005-0000-0000-0000733E0000}"/>
    <cellStyle name="Normal 3 3 20" xfId="15979" xr:uid="{00000000-0005-0000-0000-0000743E0000}"/>
    <cellStyle name="Normal 3 3 21" xfId="15980" xr:uid="{00000000-0005-0000-0000-0000753E0000}"/>
    <cellStyle name="Normal 3 3 22" xfId="15981" xr:uid="{00000000-0005-0000-0000-0000763E0000}"/>
    <cellStyle name="Normal 3 3 23" xfId="15982" xr:uid="{00000000-0005-0000-0000-0000773E0000}"/>
    <cellStyle name="Normal 3 3 24" xfId="15983" xr:uid="{00000000-0005-0000-0000-0000783E0000}"/>
    <cellStyle name="Normal 3 3 25" xfId="15984" xr:uid="{00000000-0005-0000-0000-0000793E0000}"/>
    <cellStyle name="Normal 3 3 26" xfId="15985" xr:uid="{00000000-0005-0000-0000-00007A3E0000}"/>
    <cellStyle name="Normal 3 3 3" xfId="15986" xr:uid="{00000000-0005-0000-0000-00007B3E0000}"/>
    <cellStyle name="Normal 3 3 3 2" xfId="15987" xr:uid="{00000000-0005-0000-0000-00007C3E0000}"/>
    <cellStyle name="Normal 3 3 4" xfId="15988" xr:uid="{00000000-0005-0000-0000-00007D3E0000}"/>
    <cellStyle name="Normal 3 3 4 2" xfId="15989" xr:uid="{00000000-0005-0000-0000-00007E3E0000}"/>
    <cellStyle name="Normal 3 3 4 2 2" xfId="15990" xr:uid="{00000000-0005-0000-0000-00007F3E0000}"/>
    <cellStyle name="Normal 3 3 4 2 3" xfId="15991" xr:uid="{00000000-0005-0000-0000-0000803E0000}"/>
    <cellStyle name="Normal 3 3 4 2 4" xfId="15992" xr:uid="{00000000-0005-0000-0000-0000813E0000}"/>
    <cellStyle name="Normal 3 3 4 3" xfId="15993" xr:uid="{00000000-0005-0000-0000-0000823E0000}"/>
    <cellStyle name="Normal 3 3 4 4" xfId="15994" xr:uid="{00000000-0005-0000-0000-0000833E0000}"/>
    <cellStyle name="Normal 3 3 4 5" xfId="15995" xr:uid="{00000000-0005-0000-0000-0000843E0000}"/>
    <cellStyle name="Normal 3 3 4 6" xfId="15996" xr:uid="{00000000-0005-0000-0000-0000853E0000}"/>
    <cellStyle name="Normal 3 3 5" xfId="15997" xr:uid="{00000000-0005-0000-0000-0000863E0000}"/>
    <cellStyle name="Normal 3 3 5 2" xfId="15998" xr:uid="{00000000-0005-0000-0000-0000873E0000}"/>
    <cellStyle name="Normal 3 3 5 3" xfId="15999" xr:uid="{00000000-0005-0000-0000-0000883E0000}"/>
    <cellStyle name="Normal 3 3 5 4" xfId="16000" xr:uid="{00000000-0005-0000-0000-0000893E0000}"/>
    <cellStyle name="Normal 3 3 5 5" xfId="16001" xr:uid="{00000000-0005-0000-0000-00008A3E0000}"/>
    <cellStyle name="Normal 3 3 6" xfId="16002" xr:uid="{00000000-0005-0000-0000-00008B3E0000}"/>
    <cellStyle name="Normal 3 3 6 2" xfId="16003" xr:uid="{00000000-0005-0000-0000-00008C3E0000}"/>
    <cellStyle name="Normal 3 3 7" xfId="16004" xr:uid="{00000000-0005-0000-0000-00008D3E0000}"/>
    <cellStyle name="Normal 3 3 7 2" xfId="16005" xr:uid="{00000000-0005-0000-0000-00008E3E0000}"/>
    <cellStyle name="Normal 3 3 8" xfId="16006" xr:uid="{00000000-0005-0000-0000-00008F3E0000}"/>
    <cellStyle name="Normal 3 3 8 2" xfId="16007" xr:uid="{00000000-0005-0000-0000-0000903E0000}"/>
    <cellStyle name="Normal 3 3 9" xfId="16008" xr:uid="{00000000-0005-0000-0000-0000913E0000}"/>
    <cellStyle name="Normal 3 30" xfId="16009" xr:uid="{00000000-0005-0000-0000-0000923E0000}"/>
    <cellStyle name="Normal 3 30 2" xfId="16010" xr:uid="{00000000-0005-0000-0000-0000933E0000}"/>
    <cellStyle name="Normal 3 30 3" xfId="16011" xr:uid="{00000000-0005-0000-0000-0000943E0000}"/>
    <cellStyle name="Normal 3 31" xfId="16012" xr:uid="{00000000-0005-0000-0000-0000953E0000}"/>
    <cellStyle name="Normal 3 31 2" xfId="16013" xr:uid="{00000000-0005-0000-0000-0000963E0000}"/>
    <cellStyle name="Normal 3 31 3" xfId="16014" xr:uid="{00000000-0005-0000-0000-0000973E0000}"/>
    <cellStyle name="Normal 3 32" xfId="16015" xr:uid="{00000000-0005-0000-0000-0000983E0000}"/>
    <cellStyle name="Normal 3 32 2" xfId="16016" xr:uid="{00000000-0005-0000-0000-0000993E0000}"/>
    <cellStyle name="Normal 3 32 3" xfId="16017" xr:uid="{00000000-0005-0000-0000-00009A3E0000}"/>
    <cellStyle name="Normal 3 33" xfId="16018" xr:uid="{00000000-0005-0000-0000-00009B3E0000}"/>
    <cellStyle name="Normal 3 34" xfId="16019" xr:uid="{00000000-0005-0000-0000-00009C3E0000}"/>
    <cellStyle name="Normal 3 35" xfId="16020" xr:uid="{00000000-0005-0000-0000-00009D3E0000}"/>
    <cellStyle name="Normal 3 35 2" xfId="16021" xr:uid="{00000000-0005-0000-0000-00009E3E0000}"/>
    <cellStyle name="Normal 3 36" xfId="16022" xr:uid="{00000000-0005-0000-0000-00009F3E0000}"/>
    <cellStyle name="Normal 3 37" xfId="16023" xr:uid="{00000000-0005-0000-0000-0000A03E0000}"/>
    <cellStyle name="Normal 3 4" xfId="16024" xr:uid="{00000000-0005-0000-0000-0000A13E0000}"/>
    <cellStyle name="Normal 3 4 10" xfId="16025" xr:uid="{00000000-0005-0000-0000-0000A23E0000}"/>
    <cellStyle name="Normal 3 4 11" xfId="16026" xr:uid="{00000000-0005-0000-0000-0000A33E0000}"/>
    <cellStyle name="Normal 3 4 12" xfId="16027" xr:uid="{00000000-0005-0000-0000-0000A43E0000}"/>
    <cellStyle name="Normal 3 4 13" xfId="16028" xr:uid="{00000000-0005-0000-0000-0000A53E0000}"/>
    <cellStyle name="Normal 3 4 14" xfId="16029" xr:uid="{00000000-0005-0000-0000-0000A63E0000}"/>
    <cellStyle name="Normal 3 4 15" xfId="16030" xr:uid="{00000000-0005-0000-0000-0000A73E0000}"/>
    <cellStyle name="Normal 3 4 16" xfId="16031" xr:uid="{00000000-0005-0000-0000-0000A83E0000}"/>
    <cellStyle name="Normal 3 4 17" xfId="16032" xr:uid="{00000000-0005-0000-0000-0000A93E0000}"/>
    <cellStyle name="Normal 3 4 18" xfId="16033" xr:uid="{00000000-0005-0000-0000-0000AA3E0000}"/>
    <cellStyle name="Normal 3 4 19" xfId="16034" xr:uid="{00000000-0005-0000-0000-0000AB3E0000}"/>
    <cellStyle name="Normal 3 4 2" xfId="16035" xr:uid="{00000000-0005-0000-0000-0000AC3E0000}"/>
    <cellStyle name="Normal 3 4 2 2" xfId="16036" xr:uid="{00000000-0005-0000-0000-0000AD3E0000}"/>
    <cellStyle name="Normal 3 4 20" xfId="16037" xr:uid="{00000000-0005-0000-0000-0000AE3E0000}"/>
    <cellStyle name="Normal 3 4 21" xfId="16038" xr:uid="{00000000-0005-0000-0000-0000AF3E0000}"/>
    <cellStyle name="Normal 3 4 22" xfId="16039" xr:uid="{00000000-0005-0000-0000-0000B03E0000}"/>
    <cellStyle name="Normal 3 4 23" xfId="16040" xr:uid="{00000000-0005-0000-0000-0000B13E0000}"/>
    <cellStyle name="Normal 3 4 24" xfId="16041" xr:uid="{00000000-0005-0000-0000-0000B23E0000}"/>
    <cellStyle name="Normal 3 4 25" xfId="16042" xr:uid="{00000000-0005-0000-0000-0000B33E0000}"/>
    <cellStyle name="Normal 3 4 26" xfId="16043" xr:uid="{00000000-0005-0000-0000-0000B43E0000}"/>
    <cellStyle name="Normal 3 4 3" xfId="16044" xr:uid="{00000000-0005-0000-0000-0000B53E0000}"/>
    <cellStyle name="Normal 3 4 3 2" xfId="16045" xr:uid="{00000000-0005-0000-0000-0000B63E0000}"/>
    <cellStyle name="Normal 3 4 3 2 2" xfId="16046" xr:uid="{00000000-0005-0000-0000-0000B73E0000}"/>
    <cellStyle name="Normal 3 4 3 2 3" xfId="16047" xr:uid="{00000000-0005-0000-0000-0000B83E0000}"/>
    <cellStyle name="Normal 3 4 3 2 4" xfId="16048" xr:uid="{00000000-0005-0000-0000-0000B93E0000}"/>
    <cellStyle name="Normal 3 4 3 3" xfId="16049" xr:uid="{00000000-0005-0000-0000-0000BA3E0000}"/>
    <cellStyle name="Normal 3 4 3 4" xfId="16050" xr:uid="{00000000-0005-0000-0000-0000BB3E0000}"/>
    <cellStyle name="Normal 3 4 3 5" xfId="16051" xr:uid="{00000000-0005-0000-0000-0000BC3E0000}"/>
    <cellStyle name="Normal 3 4 4" xfId="16052" xr:uid="{00000000-0005-0000-0000-0000BD3E0000}"/>
    <cellStyle name="Normal 3 4 5" xfId="16053" xr:uid="{00000000-0005-0000-0000-0000BE3E0000}"/>
    <cellStyle name="Normal 3 4 6" xfId="16054" xr:uid="{00000000-0005-0000-0000-0000BF3E0000}"/>
    <cellStyle name="Normal 3 4 7" xfId="16055" xr:uid="{00000000-0005-0000-0000-0000C03E0000}"/>
    <cellStyle name="Normal 3 4 8" xfId="16056" xr:uid="{00000000-0005-0000-0000-0000C13E0000}"/>
    <cellStyle name="Normal 3 4 9" xfId="16057" xr:uid="{00000000-0005-0000-0000-0000C23E0000}"/>
    <cellStyle name="Normal 3 5" xfId="16058" xr:uid="{00000000-0005-0000-0000-0000C33E0000}"/>
    <cellStyle name="Normal 3 5 10" xfId="16059" xr:uid="{00000000-0005-0000-0000-0000C43E0000}"/>
    <cellStyle name="Normal 3 5 11" xfId="16060" xr:uid="{00000000-0005-0000-0000-0000C53E0000}"/>
    <cellStyle name="Normal 3 5 12" xfId="16061" xr:uid="{00000000-0005-0000-0000-0000C63E0000}"/>
    <cellStyle name="Normal 3 5 13" xfId="16062" xr:uid="{00000000-0005-0000-0000-0000C73E0000}"/>
    <cellStyle name="Normal 3 5 14" xfId="16063" xr:uid="{00000000-0005-0000-0000-0000C83E0000}"/>
    <cellStyle name="Normal 3 5 15" xfId="16064" xr:uid="{00000000-0005-0000-0000-0000C93E0000}"/>
    <cellStyle name="Normal 3 5 16" xfId="16065" xr:uid="{00000000-0005-0000-0000-0000CA3E0000}"/>
    <cellStyle name="Normal 3 5 17" xfId="16066" xr:uid="{00000000-0005-0000-0000-0000CB3E0000}"/>
    <cellStyle name="Normal 3 5 18" xfId="16067" xr:uid="{00000000-0005-0000-0000-0000CC3E0000}"/>
    <cellStyle name="Normal 3 5 19" xfId="16068" xr:uid="{00000000-0005-0000-0000-0000CD3E0000}"/>
    <cellStyle name="Normal 3 5 2" xfId="16069" xr:uid="{00000000-0005-0000-0000-0000CE3E0000}"/>
    <cellStyle name="Normal 3 5 2 2" xfId="16070" xr:uid="{00000000-0005-0000-0000-0000CF3E0000}"/>
    <cellStyle name="Normal 3 5 2 2 2" xfId="16071" xr:uid="{00000000-0005-0000-0000-0000D03E0000}"/>
    <cellStyle name="Normal 3 5 2 2 3" xfId="16072" xr:uid="{00000000-0005-0000-0000-0000D13E0000}"/>
    <cellStyle name="Normal 3 5 2 2 4" xfId="16073" xr:uid="{00000000-0005-0000-0000-0000D23E0000}"/>
    <cellStyle name="Normal 3 5 2 2 5" xfId="16074" xr:uid="{00000000-0005-0000-0000-0000D33E0000}"/>
    <cellStyle name="Normal 3 5 2 3" xfId="16075" xr:uid="{00000000-0005-0000-0000-0000D43E0000}"/>
    <cellStyle name="Normal 3 5 2 4" xfId="16076" xr:uid="{00000000-0005-0000-0000-0000D53E0000}"/>
    <cellStyle name="Normal 3 5 2 5" xfId="16077" xr:uid="{00000000-0005-0000-0000-0000D63E0000}"/>
    <cellStyle name="Normal 3 5 2 6" xfId="16078" xr:uid="{00000000-0005-0000-0000-0000D73E0000}"/>
    <cellStyle name="Normal 3 5 20" xfId="16079" xr:uid="{00000000-0005-0000-0000-0000D83E0000}"/>
    <cellStyle name="Normal 3 5 21" xfId="16080" xr:uid="{00000000-0005-0000-0000-0000D93E0000}"/>
    <cellStyle name="Normal 3 5 22" xfId="16081" xr:uid="{00000000-0005-0000-0000-0000DA3E0000}"/>
    <cellStyle name="Normal 3 5 23" xfId="16082" xr:uid="{00000000-0005-0000-0000-0000DB3E0000}"/>
    <cellStyle name="Normal 3 5 24" xfId="16083" xr:uid="{00000000-0005-0000-0000-0000DC3E0000}"/>
    <cellStyle name="Normal 3 5 25" xfId="16084" xr:uid="{00000000-0005-0000-0000-0000DD3E0000}"/>
    <cellStyle name="Normal 3 5 3" xfId="16085" xr:uid="{00000000-0005-0000-0000-0000DE3E0000}"/>
    <cellStyle name="Normal 3 5 3 2" xfId="16086" xr:uid="{00000000-0005-0000-0000-0000DF3E0000}"/>
    <cellStyle name="Normal 3 5 4" xfId="16087" xr:uid="{00000000-0005-0000-0000-0000E03E0000}"/>
    <cellStyle name="Normal 3 5 4 2" xfId="16088" xr:uid="{00000000-0005-0000-0000-0000E13E0000}"/>
    <cellStyle name="Normal 3 5 5" xfId="16089" xr:uid="{00000000-0005-0000-0000-0000E23E0000}"/>
    <cellStyle name="Normal 3 5 5 2" xfId="16090" xr:uid="{00000000-0005-0000-0000-0000E33E0000}"/>
    <cellStyle name="Normal 3 5 6" xfId="16091" xr:uid="{00000000-0005-0000-0000-0000E43E0000}"/>
    <cellStyle name="Normal 3 5 6 2" xfId="16092" xr:uid="{00000000-0005-0000-0000-0000E53E0000}"/>
    <cellStyle name="Normal 3 5 7" xfId="16093" xr:uid="{00000000-0005-0000-0000-0000E63E0000}"/>
    <cellStyle name="Normal 3 5 7 2" xfId="16094" xr:uid="{00000000-0005-0000-0000-0000E73E0000}"/>
    <cellStyle name="Normal 3 5 8" xfId="16095" xr:uid="{00000000-0005-0000-0000-0000E83E0000}"/>
    <cellStyle name="Normal 3 5 9" xfId="16096" xr:uid="{00000000-0005-0000-0000-0000E93E0000}"/>
    <cellStyle name="Normal 3 6" xfId="16097" xr:uid="{00000000-0005-0000-0000-0000EA3E0000}"/>
    <cellStyle name="Normal 3 6 10" xfId="16098" xr:uid="{00000000-0005-0000-0000-0000EB3E0000}"/>
    <cellStyle name="Normal 3 6 11" xfId="16099" xr:uid="{00000000-0005-0000-0000-0000EC3E0000}"/>
    <cellStyle name="Normal 3 6 12" xfId="16100" xr:uid="{00000000-0005-0000-0000-0000ED3E0000}"/>
    <cellStyle name="Normal 3 6 13" xfId="16101" xr:uid="{00000000-0005-0000-0000-0000EE3E0000}"/>
    <cellStyle name="Normal 3 6 14" xfId="16102" xr:uid="{00000000-0005-0000-0000-0000EF3E0000}"/>
    <cellStyle name="Normal 3 6 15" xfId="16103" xr:uid="{00000000-0005-0000-0000-0000F03E0000}"/>
    <cellStyle name="Normal 3 6 16" xfId="16104" xr:uid="{00000000-0005-0000-0000-0000F13E0000}"/>
    <cellStyle name="Normal 3 6 17" xfId="16105" xr:uid="{00000000-0005-0000-0000-0000F23E0000}"/>
    <cellStyle name="Normal 3 6 18" xfId="16106" xr:uid="{00000000-0005-0000-0000-0000F33E0000}"/>
    <cellStyle name="Normal 3 6 19" xfId="16107" xr:uid="{00000000-0005-0000-0000-0000F43E0000}"/>
    <cellStyle name="Normal 3 6 2" xfId="16108" xr:uid="{00000000-0005-0000-0000-0000F53E0000}"/>
    <cellStyle name="Normal 3 6 2 2" xfId="16109" xr:uid="{00000000-0005-0000-0000-0000F63E0000}"/>
    <cellStyle name="Normal 3 6 20" xfId="16110" xr:uid="{00000000-0005-0000-0000-0000F73E0000}"/>
    <cellStyle name="Normal 3 6 21" xfId="16111" xr:uid="{00000000-0005-0000-0000-0000F83E0000}"/>
    <cellStyle name="Normal 3 6 22" xfId="16112" xr:uid="{00000000-0005-0000-0000-0000F93E0000}"/>
    <cellStyle name="Normal 3 6 23" xfId="16113" xr:uid="{00000000-0005-0000-0000-0000FA3E0000}"/>
    <cellStyle name="Normal 3 6 24" xfId="16114" xr:uid="{00000000-0005-0000-0000-0000FB3E0000}"/>
    <cellStyle name="Normal 3 6 25" xfId="16115" xr:uid="{00000000-0005-0000-0000-0000FC3E0000}"/>
    <cellStyle name="Normal 3 6 3" xfId="16116" xr:uid="{00000000-0005-0000-0000-0000FD3E0000}"/>
    <cellStyle name="Normal 3 6 4" xfId="16117" xr:uid="{00000000-0005-0000-0000-0000FE3E0000}"/>
    <cellStyle name="Normal 3 6 5" xfId="16118" xr:uid="{00000000-0005-0000-0000-0000FF3E0000}"/>
    <cellStyle name="Normal 3 6 6" xfId="16119" xr:uid="{00000000-0005-0000-0000-0000003F0000}"/>
    <cellStyle name="Normal 3 6 7" xfId="16120" xr:uid="{00000000-0005-0000-0000-0000013F0000}"/>
    <cellStyle name="Normal 3 6 8" xfId="16121" xr:uid="{00000000-0005-0000-0000-0000023F0000}"/>
    <cellStyle name="Normal 3 6 9" xfId="16122" xr:uid="{00000000-0005-0000-0000-0000033F0000}"/>
    <cellStyle name="Normal 3 7" xfId="16123" xr:uid="{00000000-0005-0000-0000-0000043F0000}"/>
    <cellStyle name="Normal 3 7 10" xfId="16124" xr:uid="{00000000-0005-0000-0000-0000053F0000}"/>
    <cellStyle name="Normal 3 7 11" xfId="16125" xr:uid="{00000000-0005-0000-0000-0000063F0000}"/>
    <cellStyle name="Normal 3 7 12" xfId="16126" xr:uid="{00000000-0005-0000-0000-0000073F0000}"/>
    <cellStyle name="Normal 3 7 13" xfId="16127" xr:uid="{00000000-0005-0000-0000-0000083F0000}"/>
    <cellStyle name="Normal 3 7 14" xfId="16128" xr:uid="{00000000-0005-0000-0000-0000093F0000}"/>
    <cellStyle name="Normal 3 7 15" xfId="16129" xr:uid="{00000000-0005-0000-0000-00000A3F0000}"/>
    <cellStyle name="Normal 3 7 16" xfId="16130" xr:uid="{00000000-0005-0000-0000-00000B3F0000}"/>
    <cellStyle name="Normal 3 7 17" xfId="16131" xr:uid="{00000000-0005-0000-0000-00000C3F0000}"/>
    <cellStyle name="Normal 3 7 18" xfId="16132" xr:uid="{00000000-0005-0000-0000-00000D3F0000}"/>
    <cellStyle name="Normal 3 7 19" xfId="16133" xr:uid="{00000000-0005-0000-0000-00000E3F0000}"/>
    <cellStyle name="Normal 3 7 2" xfId="16134" xr:uid="{00000000-0005-0000-0000-00000F3F0000}"/>
    <cellStyle name="Normal 3 7 2 2" xfId="16135" xr:uid="{00000000-0005-0000-0000-0000103F0000}"/>
    <cellStyle name="Normal 3 7 20" xfId="16136" xr:uid="{00000000-0005-0000-0000-0000113F0000}"/>
    <cellStyle name="Normal 3 7 21" xfId="16137" xr:uid="{00000000-0005-0000-0000-0000123F0000}"/>
    <cellStyle name="Normal 3 7 22" xfId="16138" xr:uid="{00000000-0005-0000-0000-0000133F0000}"/>
    <cellStyle name="Normal 3 7 23" xfId="16139" xr:uid="{00000000-0005-0000-0000-0000143F0000}"/>
    <cellStyle name="Normal 3 7 24" xfId="16140" xr:uid="{00000000-0005-0000-0000-0000153F0000}"/>
    <cellStyle name="Normal 3 7 25" xfId="16141" xr:uid="{00000000-0005-0000-0000-0000163F0000}"/>
    <cellStyle name="Normal 3 7 3" xfId="16142" xr:uid="{00000000-0005-0000-0000-0000173F0000}"/>
    <cellStyle name="Normal 3 7 4" xfId="16143" xr:uid="{00000000-0005-0000-0000-0000183F0000}"/>
    <cellStyle name="Normal 3 7 5" xfId="16144" xr:uid="{00000000-0005-0000-0000-0000193F0000}"/>
    <cellStyle name="Normal 3 7 6" xfId="16145" xr:uid="{00000000-0005-0000-0000-00001A3F0000}"/>
    <cellStyle name="Normal 3 7 7" xfId="16146" xr:uid="{00000000-0005-0000-0000-00001B3F0000}"/>
    <cellStyle name="Normal 3 7 8" xfId="16147" xr:uid="{00000000-0005-0000-0000-00001C3F0000}"/>
    <cellStyle name="Normal 3 7 9" xfId="16148" xr:uid="{00000000-0005-0000-0000-00001D3F0000}"/>
    <cellStyle name="Normal 3 8" xfId="16149" xr:uid="{00000000-0005-0000-0000-00001E3F0000}"/>
    <cellStyle name="Normal 3 8 2" xfId="16150" xr:uid="{00000000-0005-0000-0000-00001F3F0000}"/>
    <cellStyle name="Normal 3 8 3" xfId="16151" xr:uid="{00000000-0005-0000-0000-0000203F0000}"/>
    <cellStyle name="Normal 3 9" xfId="16152" xr:uid="{00000000-0005-0000-0000-0000213F0000}"/>
    <cellStyle name="Normal 3 9 2" xfId="16153" xr:uid="{00000000-0005-0000-0000-0000223F0000}"/>
    <cellStyle name="Normal 3 9 3" xfId="16154" xr:uid="{00000000-0005-0000-0000-0000233F0000}"/>
    <cellStyle name="Normal 30" xfId="16155" xr:uid="{00000000-0005-0000-0000-0000243F0000}"/>
    <cellStyle name="Normal 30 10" xfId="16156" xr:uid="{00000000-0005-0000-0000-0000253F0000}"/>
    <cellStyle name="Normal 30 10 2" xfId="16157" xr:uid="{00000000-0005-0000-0000-0000263F0000}"/>
    <cellStyle name="Normal 30 10 2 2" xfId="16158" xr:uid="{00000000-0005-0000-0000-0000273F0000}"/>
    <cellStyle name="Normal 30 10 2 2 2" xfId="16159" xr:uid="{00000000-0005-0000-0000-0000283F0000}"/>
    <cellStyle name="Normal 30 10 2 3" xfId="16160" xr:uid="{00000000-0005-0000-0000-0000293F0000}"/>
    <cellStyle name="Normal 30 10 3" xfId="16161" xr:uid="{00000000-0005-0000-0000-00002A3F0000}"/>
    <cellStyle name="Normal 30 10 3 2" xfId="16162" xr:uid="{00000000-0005-0000-0000-00002B3F0000}"/>
    <cellStyle name="Normal 30 10 4" xfId="16163" xr:uid="{00000000-0005-0000-0000-00002C3F0000}"/>
    <cellStyle name="Normal 30 10 5" xfId="16164" xr:uid="{00000000-0005-0000-0000-00002D3F0000}"/>
    <cellStyle name="Normal 30 11" xfId="16165" xr:uid="{00000000-0005-0000-0000-00002E3F0000}"/>
    <cellStyle name="Normal 30 11 2" xfId="16166" xr:uid="{00000000-0005-0000-0000-00002F3F0000}"/>
    <cellStyle name="Normal 30 11 3" xfId="16167" xr:uid="{00000000-0005-0000-0000-0000303F0000}"/>
    <cellStyle name="Normal 30 12" xfId="16168" xr:uid="{00000000-0005-0000-0000-0000313F0000}"/>
    <cellStyle name="Normal 30 2" xfId="16169" xr:uid="{00000000-0005-0000-0000-0000323F0000}"/>
    <cellStyle name="Normal 30 2 2" xfId="16170" xr:uid="{00000000-0005-0000-0000-0000333F0000}"/>
    <cellStyle name="Normal 30 2 2 2" xfId="16171" xr:uid="{00000000-0005-0000-0000-0000343F0000}"/>
    <cellStyle name="Normal 30 2 2 2 2" xfId="16172" xr:uid="{00000000-0005-0000-0000-0000353F0000}"/>
    <cellStyle name="Normal 30 2 2 3" xfId="16173" xr:uid="{00000000-0005-0000-0000-0000363F0000}"/>
    <cellStyle name="Normal 30 2 3" xfId="16174" xr:uid="{00000000-0005-0000-0000-0000373F0000}"/>
    <cellStyle name="Normal 30 2 3 2" xfId="16175" xr:uid="{00000000-0005-0000-0000-0000383F0000}"/>
    <cellStyle name="Normal 30 2 4" xfId="16176" xr:uid="{00000000-0005-0000-0000-0000393F0000}"/>
    <cellStyle name="Normal 30 2 5" xfId="16177" xr:uid="{00000000-0005-0000-0000-00003A3F0000}"/>
    <cellStyle name="Normal 30 2 6" xfId="16178" xr:uid="{00000000-0005-0000-0000-00003B3F0000}"/>
    <cellStyle name="Normal 30 3" xfId="16179" xr:uid="{00000000-0005-0000-0000-00003C3F0000}"/>
    <cellStyle name="Normal 30 3 2" xfId="16180" xr:uid="{00000000-0005-0000-0000-00003D3F0000}"/>
    <cellStyle name="Normal 30 3 2 2" xfId="16181" xr:uid="{00000000-0005-0000-0000-00003E3F0000}"/>
    <cellStyle name="Normal 30 3 2 2 2" xfId="16182" xr:uid="{00000000-0005-0000-0000-00003F3F0000}"/>
    <cellStyle name="Normal 30 3 2 3" xfId="16183" xr:uid="{00000000-0005-0000-0000-0000403F0000}"/>
    <cellStyle name="Normal 30 3 3" xfId="16184" xr:uid="{00000000-0005-0000-0000-0000413F0000}"/>
    <cellStyle name="Normal 30 3 3 2" xfId="16185" xr:uid="{00000000-0005-0000-0000-0000423F0000}"/>
    <cellStyle name="Normal 30 3 4" xfId="16186" xr:uid="{00000000-0005-0000-0000-0000433F0000}"/>
    <cellStyle name="Normal 30 3 5" xfId="16187" xr:uid="{00000000-0005-0000-0000-0000443F0000}"/>
    <cellStyle name="Normal 30 4" xfId="16188" xr:uid="{00000000-0005-0000-0000-0000453F0000}"/>
    <cellStyle name="Normal 30 4 2" xfId="16189" xr:uid="{00000000-0005-0000-0000-0000463F0000}"/>
    <cellStyle name="Normal 30 4 2 2" xfId="16190" xr:uid="{00000000-0005-0000-0000-0000473F0000}"/>
    <cellStyle name="Normal 30 4 2 2 2" xfId="16191" xr:uid="{00000000-0005-0000-0000-0000483F0000}"/>
    <cellStyle name="Normal 30 4 2 3" xfId="16192" xr:uid="{00000000-0005-0000-0000-0000493F0000}"/>
    <cellStyle name="Normal 30 4 3" xfId="16193" xr:uid="{00000000-0005-0000-0000-00004A3F0000}"/>
    <cellStyle name="Normal 30 4 3 2" xfId="16194" xr:uid="{00000000-0005-0000-0000-00004B3F0000}"/>
    <cellStyle name="Normal 30 4 4" xfId="16195" xr:uid="{00000000-0005-0000-0000-00004C3F0000}"/>
    <cellStyle name="Normal 30 4 5" xfId="16196" xr:uid="{00000000-0005-0000-0000-00004D3F0000}"/>
    <cellStyle name="Normal 30 5" xfId="16197" xr:uid="{00000000-0005-0000-0000-00004E3F0000}"/>
    <cellStyle name="Normal 30 5 2" xfId="16198" xr:uid="{00000000-0005-0000-0000-00004F3F0000}"/>
    <cellStyle name="Normal 30 5 2 2" xfId="16199" xr:uid="{00000000-0005-0000-0000-0000503F0000}"/>
    <cellStyle name="Normal 30 5 2 2 2" xfId="16200" xr:uid="{00000000-0005-0000-0000-0000513F0000}"/>
    <cellStyle name="Normal 30 5 2 3" xfId="16201" xr:uid="{00000000-0005-0000-0000-0000523F0000}"/>
    <cellStyle name="Normal 30 5 3" xfId="16202" xr:uid="{00000000-0005-0000-0000-0000533F0000}"/>
    <cellStyle name="Normal 30 5 3 2" xfId="16203" xr:uid="{00000000-0005-0000-0000-0000543F0000}"/>
    <cellStyle name="Normal 30 5 4" xfId="16204" xr:uid="{00000000-0005-0000-0000-0000553F0000}"/>
    <cellStyle name="Normal 30 5 5" xfId="16205" xr:uid="{00000000-0005-0000-0000-0000563F0000}"/>
    <cellStyle name="Normal 30 6" xfId="16206" xr:uid="{00000000-0005-0000-0000-0000573F0000}"/>
    <cellStyle name="Normal 30 6 2" xfId="16207" xr:uid="{00000000-0005-0000-0000-0000583F0000}"/>
    <cellStyle name="Normal 30 6 2 2" xfId="16208" xr:uid="{00000000-0005-0000-0000-0000593F0000}"/>
    <cellStyle name="Normal 30 6 2 2 2" xfId="16209" xr:uid="{00000000-0005-0000-0000-00005A3F0000}"/>
    <cellStyle name="Normal 30 6 2 3" xfId="16210" xr:uid="{00000000-0005-0000-0000-00005B3F0000}"/>
    <cellStyle name="Normal 30 6 3" xfId="16211" xr:uid="{00000000-0005-0000-0000-00005C3F0000}"/>
    <cellStyle name="Normal 30 6 3 2" xfId="16212" xr:uid="{00000000-0005-0000-0000-00005D3F0000}"/>
    <cellStyle name="Normal 30 6 4" xfId="16213" xr:uid="{00000000-0005-0000-0000-00005E3F0000}"/>
    <cellStyle name="Normal 30 6 5" xfId="16214" xr:uid="{00000000-0005-0000-0000-00005F3F0000}"/>
    <cellStyle name="Normal 30 7" xfId="16215" xr:uid="{00000000-0005-0000-0000-0000603F0000}"/>
    <cellStyle name="Normal 30 7 2" xfId="16216" xr:uid="{00000000-0005-0000-0000-0000613F0000}"/>
    <cellStyle name="Normal 30 7 2 2" xfId="16217" xr:uid="{00000000-0005-0000-0000-0000623F0000}"/>
    <cellStyle name="Normal 30 7 2 2 2" xfId="16218" xr:uid="{00000000-0005-0000-0000-0000633F0000}"/>
    <cellStyle name="Normal 30 7 2 3" xfId="16219" xr:uid="{00000000-0005-0000-0000-0000643F0000}"/>
    <cellStyle name="Normal 30 7 3" xfId="16220" xr:uid="{00000000-0005-0000-0000-0000653F0000}"/>
    <cellStyle name="Normal 30 7 3 2" xfId="16221" xr:uid="{00000000-0005-0000-0000-0000663F0000}"/>
    <cellStyle name="Normal 30 7 4" xfId="16222" xr:uid="{00000000-0005-0000-0000-0000673F0000}"/>
    <cellStyle name="Normal 30 7 5" xfId="16223" xr:uid="{00000000-0005-0000-0000-0000683F0000}"/>
    <cellStyle name="Normal 30 8" xfId="16224" xr:uid="{00000000-0005-0000-0000-0000693F0000}"/>
    <cellStyle name="Normal 30 8 2" xfId="16225" xr:uid="{00000000-0005-0000-0000-00006A3F0000}"/>
    <cellStyle name="Normal 30 8 2 2" xfId="16226" xr:uid="{00000000-0005-0000-0000-00006B3F0000}"/>
    <cellStyle name="Normal 30 8 2 2 2" xfId="16227" xr:uid="{00000000-0005-0000-0000-00006C3F0000}"/>
    <cellStyle name="Normal 30 8 2 3" xfId="16228" xr:uid="{00000000-0005-0000-0000-00006D3F0000}"/>
    <cellStyle name="Normal 30 8 3" xfId="16229" xr:uid="{00000000-0005-0000-0000-00006E3F0000}"/>
    <cellStyle name="Normal 30 8 3 2" xfId="16230" xr:uid="{00000000-0005-0000-0000-00006F3F0000}"/>
    <cellStyle name="Normal 30 8 4" xfId="16231" xr:uid="{00000000-0005-0000-0000-0000703F0000}"/>
    <cellStyle name="Normal 30 8 5" xfId="16232" xr:uid="{00000000-0005-0000-0000-0000713F0000}"/>
    <cellStyle name="Normal 30 9" xfId="16233" xr:uid="{00000000-0005-0000-0000-0000723F0000}"/>
    <cellStyle name="Normal 30 9 2" xfId="16234" xr:uid="{00000000-0005-0000-0000-0000733F0000}"/>
    <cellStyle name="Normal 30 9 2 2" xfId="16235" xr:uid="{00000000-0005-0000-0000-0000743F0000}"/>
    <cellStyle name="Normal 30 9 2 2 2" xfId="16236" xr:uid="{00000000-0005-0000-0000-0000753F0000}"/>
    <cellStyle name="Normal 30 9 2 3" xfId="16237" xr:uid="{00000000-0005-0000-0000-0000763F0000}"/>
    <cellStyle name="Normal 30 9 3" xfId="16238" xr:uid="{00000000-0005-0000-0000-0000773F0000}"/>
    <cellStyle name="Normal 30 9 3 2" xfId="16239" xr:uid="{00000000-0005-0000-0000-0000783F0000}"/>
    <cellStyle name="Normal 30 9 4" xfId="16240" xr:uid="{00000000-0005-0000-0000-0000793F0000}"/>
    <cellStyle name="Normal 30 9 5" xfId="16241" xr:uid="{00000000-0005-0000-0000-00007A3F0000}"/>
    <cellStyle name="Normal 30_3097_OM cost model template_100810" xfId="16242" xr:uid="{00000000-0005-0000-0000-00007B3F0000}"/>
    <cellStyle name="Normal 31" xfId="16243" xr:uid="{00000000-0005-0000-0000-00007C3F0000}"/>
    <cellStyle name="Normal 31 10" xfId="16244" xr:uid="{00000000-0005-0000-0000-00007D3F0000}"/>
    <cellStyle name="Normal 31 10 2" xfId="16245" xr:uid="{00000000-0005-0000-0000-00007E3F0000}"/>
    <cellStyle name="Normal 31 10 2 2" xfId="16246" xr:uid="{00000000-0005-0000-0000-00007F3F0000}"/>
    <cellStyle name="Normal 31 10 2 2 2" xfId="16247" xr:uid="{00000000-0005-0000-0000-0000803F0000}"/>
    <cellStyle name="Normal 31 10 2 3" xfId="16248" xr:uid="{00000000-0005-0000-0000-0000813F0000}"/>
    <cellStyle name="Normal 31 10 3" xfId="16249" xr:uid="{00000000-0005-0000-0000-0000823F0000}"/>
    <cellStyle name="Normal 31 10 3 2" xfId="16250" xr:uid="{00000000-0005-0000-0000-0000833F0000}"/>
    <cellStyle name="Normal 31 10 4" xfId="16251" xr:uid="{00000000-0005-0000-0000-0000843F0000}"/>
    <cellStyle name="Normal 31 10 5" xfId="16252" xr:uid="{00000000-0005-0000-0000-0000853F0000}"/>
    <cellStyle name="Normal 31 11" xfId="16253" xr:uid="{00000000-0005-0000-0000-0000863F0000}"/>
    <cellStyle name="Normal 31 11 2" xfId="16254" xr:uid="{00000000-0005-0000-0000-0000873F0000}"/>
    <cellStyle name="Normal 31 12" xfId="16255" xr:uid="{00000000-0005-0000-0000-0000883F0000}"/>
    <cellStyle name="Normal 31 2" xfId="16256" xr:uid="{00000000-0005-0000-0000-0000893F0000}"/>
    <cellStyle name="Normal 31 2 2" xfId="16257" xr:uid="{00000000-0005-0000-0000-00008A3F0000}"/>
    <cellStyle name="Normal 31 2 2 2" xfId="16258" xr:uid="{00000000-0005-0000-0000-00008B3F0000}"/>
    <cellStyle name="Normal 31 2 2 2 2" xfId="16259" xr:uid="{00000000-0005-0000-0000-00008C3F0000}"/>
    <cellStyle name="Normal 31 2 2 3" xfId="16260" xr:uid="{00000000-0005-0000-0000-00008D3F0000}"/>
    <cellStyle name="Normal 31 2 3" xfId="16261" xr:uid="{00000000-0005-0000-0000-00008E3F0000}"/>
    <cellStyle name="Normal 31 2 3 2" xfId="16262" xr:uid="{00000000-0005-0000-0000-00008F3F0000}"/>
    <cellStyle name="Normal 31 2 4" xfId="16263" xr:uid="{00000000-0005-0000-0000-0000903F0000}"/>
    <cellStyle name="Normal 31 2 5" xfId="16264" xr:uid="{00000000-0005-0000-0000-0000913F0000}"/>
    <cellStyle name="Normal 31 3" xfId="16265" xr:uid="{00000000-0005-0000-0000-0000923F0000}"/>
    <cellStyle name="Normal 31 3 2" xfId="16266" xr:uid="{00000000-0005-0000-0000-0000933F0000}"/>
    <cellStyle name="Normal 31 3 2 2" xfId="16267" xr:uid="{00000000-0005-0000-0000-0000943F0000}"/>
    <cellStyle name="Normal 31 3 2 2 2" xfId="16268" xr:uid="{00000000-0005-0000-0000-0000953F0000}"/>
    <cellStyle name="Normal 31 3 2 3" xfId="16269" xr:uid="{00000000-0005-0000-0000-0000963F0000}"/>
    <cellStyle name="Normal 31 3 3" xfId="16270" xr:uid="{00000000-0005-0000-0000-0000973F0000}"/>
    <cellStyle name="Normal 31 3 3 2" xfId="16271" xr:uid="{00000000-0005-0000-0000-0000983F0000}"/>
    <cellStyle name="Normal 31 3 4" xfId="16272" xr:uid="{00000000-0005-0000-0000-0000993F0000}"/>
    <cellStyle name="Normal 31 3 5" xfId="16273" xr:uid="{00000000-0005-0000-0000-00009A3F0000}"/>
    <cellStyle name="Normal 31 4" xfId="16274" xr:uid="{00000000-0005-0000-0000-00009B3F0000}"/>
    <cellStyle name="Normal 31 4 2" xfId="16275" xr:uid="{00000000-0005-0000-0000-00009C3F0000}"/>
    <cellStyle name="Normal 31 4 2 2" xfId="16276" xr:uid="{00000000-0005-0000-0000-00009D3F0000}"/>
    <cellStyle name="Normal 31 4 2 2 2" xfId="16277" xr:uid="{00000000-0005-0000-0000-00009E3F0000}"/>
    <cellStyle name="Normal 31 4 2 3" xfId="16278" xr:uid="{00000000-0005-0000-0000-00009F3F0000}"/>
    <cellStyle name="Normal 31 4 3" xfId="16279" xr:uid="{00000000-0005-0000-0000-0000A03F0000}"/>
    <cellStyle name="Normal 31 4 3 2" xfId="16280" xr:uid="{00000000-0005-0000-0000-0000A13F0000}"/>
    <cellStyle name="Normal 31 4 4" xfId="16281" xr:uid="{00000000-0005-0000-0000-0000A23F0000}"/>
    <cellStyle name="Normal 31 4 5" xfId="16282" xr:uid="{00000000-0005-0000-0000-0000A33F0000}"/>
    <cellStyle name="Normal 31 5" xfId="16283" xr:uid="{00000000-0005-0000-0000-0000A43F0000}"/>
    <cellStyle name="Normal 31 5 2" xfId="16284" xr:uid="{00000000-0005-0000-0000-0000A53F0000}"/>
    <cellStyle name="Normal 31 5 2 2" xfId="16285" xr:uid="{00000000-0005-0000-0000-0000A63F0000}"/>
    <cellStyle name="Normal 31 5 2 2 2" xfId="16286" xr:uid="{00000000-0005-0000-0000-0000A73F0000}"/>
    <cellStyle name="Normal 31 5 2 3" xfId="16287" xr:uid="{00000000-0005-0000-0000-0000A83F0000}"/>
    <cellStyle name="Normal 31 5 3" xfId="16288" xr:uid="{00000000-0005-0000-0000-0000A93F0000}"/>
    <cellStyle name="Normal 31 5 3 2" xfId="16289" xr:uid="{00000000-0005-0000-0000-0000AA3F0000}"/>
    <cellStyle name="Normal 31 5 4" xfId="16290" xr:uid="{00000000-0005-0000-0000-0000AB3F0000}"/>
    <cellStyle name="Normal 31 5 5" xfId="16291" xr:uid="{00000000-0005-0000-0000-0000AC3F0000}"/>
    <cellStyle name="Normal 31 6" xfId="16292" xr:uid="{00000000-0005-0000-0000-0000AD3F0000}"/>
    <cellStyle name="Normal 31 6 2" xfId="16293" xr:uid="{00000000-0005-0000-0000-0000AE3F0000}"/>
    <cellStyle name="Normal 31 6 2 2" xfId="16294" xr:uid="{00000000-0005-0000-0000-0000AF3F0000}"/>
    <cellStyle name="Normal 31 6 2 2 2" xfId="16295" xr:uid="{00000000-0005-0000-0000-0000B03F0000}"/>
    <cellStyle name="Normal 31 6 2 3" xfId="16296" xr:uid="{00000000-0005-0000-0000-0000B13F0000}"/>
    <cellStyle name="Normal 31 6 3" xfId="16297" xr:uid="{00000000-0005-0000-0000-0000B23F0000}"/>
    <cellStyle name="Normal 31 6 3 2" xfId="16298" xr:uid="{00000000-0005-0000-0000-0000B33F0000}"/>
    <cellStyle name="Normal 31 6 4" xfId="16299" xr:uid="{00000000-0005-0000-0000-0000B43F0000}"/>
    <cellStyle name="Normal 31 6 5" xfId="16300" xr:uid="{00000000-0005-0000-0000-0000B53F0000}"/>
    <cellStyle name="Normal 31 7" xfId="16301" xr:uid="{00000000-0005-0000-0000-0000B63F0000}"/>
    <cellStyle name="Normal 31 7 2" xfId="16302" xr:uid="{00000000-0005-0000-0000-0000B73F0000}"/>
    <cellStyle name="Normal 31 7 2 2" xfId="16303" xr:uid="{00000000-0005-0000-0000-0000B83F0000}"/>
    <cellStyle name="Normal 31 7 2 2 2" xfId="16304" xr:uid="{00000000-0005-0000-0000-0000B93F0000}"/>
    <cellStyle name="Normal 31 7 2 3" xfId="16305" xr:uid="{00000000-0005-0000-0000-0000BA3F0000}"/>
    <cellStyle name="Normal 31 7 3" xfId="16306" xr:uid="{00000000-0005-0000-0000-0000BB3F0000}"/>
    <cellStyle name="Normal 31 7 3 2" xfId="16307" xr:uid="{00000000-0005-0000-0000-0000BC3F0000}"/>
    <cellStyle name="Normal 31 7 4" xfId="16308" xr:uid="{00000000-0005-0000-0000-0000BD3F0000}"/>
    <cellStyle name="Normal 31 7 5" xfId="16309" xr:uid="{00000000-0005-0000-0000-0000BE3F0000}"/>
    <cellStyle name="Normal 31 8" xfId="16310" xr:uid="{00000000-0005-0000-0000-0000BF3F0000}"/>
    <cellStyle name="Normal 31 8 2" xfId="16311" xr:uid="{00000000-0005-0000-0000-0000C03F0000}"/>
    <cellStyle name="Normal 31 8 2 2" xfId="16312" xr:uid="{00000000-0005-0000-0000-0000C13F0000}"/>
    <cellStyle name="Normal 31 8 2 2 2" xfId="16313" xr:uid="{00000000-0005-0000-0000-0000C23F0000}"/>
    <cellStyle name="Normal 31 8 2 3" xfId="16314" xr:uid="{00000000-0005-0000-0000-0000C33F0000}"/>
    <cellStyle name="Normal 31 8 3" xfId="16315" xr:uid="{00000000-0005-0000-0000-0000C43F0000}"/>
    <cellStyle name="Normal 31 8 3 2" xfId="16316" xr:uid="{00000000-0005-0000-0000-0000C53F0000}"/>
    <cellStyle name="Normal 31 8 4" xfId="16317" xr:uid="{00000000-0005-0000-0000-0000C63F0000}"/>
    <cellStyle name="Normal 31 8 5" xfId="16318" xr:uid="{00000000-0005-0000-0000-0000C73F0000}"/>
    <cellStyle name="Normal 31 9" xfId="16319" xr:uid="{00000000-0005-0000-0000-0000C83F0000}"/>
    <cellStyle name="Normal 31 9 2" xfId="16320" xr:uid="{00000000-0005-0000-0000-0000C93F0000}"/>
    <cellStyle name="Normal 31 9 2 2" xfId="16321" xr:uid="{00000000-0005-0000-0000-0000CA3F0000}"/>
    <cellStyle name="Normal 31 9 2 2 2" xfId="16322" xr:uid="{00000000-0005-0000-0000-0000CB3F0000}"/>
    <cellStyle name="Normal 31 9 2 3" xfId="16323" xr:uid="{00000000-0005-0000-0000-0000CC3F0000}"/>
    <cellStyle name="Normal 31 9 3" xfId="16324" xr:uid="{00000000-0005-0000-0000-0000CD3F0000}"/>
    <cellStyle name="Normal 31 9 3 2" xfId="16325" xr:uid="{00000000-0005-0000-0000-0000CE3F0000}"/>
    <cellStyle name="Normal 31 9 4" xfId="16326" xr:uid="{00000000-0005-0000-0000-0000CF3F0000}"/>
    <cellStyle name="Normal 31 9 5" xfId="16327" xr:uid="{00000000-0005-0000-0000-0000D03F0000}"/>
    <cellStyle name="Normal 31_3097_OM cost model template_100810" xfId="16328" xr:uid="{00000000-0005-0000-0000-0000D13F0000}"/>
    <cellStyle name="Normal 32" xfId="16329" xr:uid="{00000000-0005-0000-0000-0000D23F0000}"/>
    <cellStyle name="Normal 32 10" xfId="16330" xr:uid="{00000000-0005-0000-0000-0000D33F0000}"/>
    <cellStyle name="Normal 32 10 2" xfId="16331" xr:uid="{00000000-0005-0000-0000-0000D43F0000}"/>
    <cellStyle name="Normal 32 10 2 2" xfId="16332" xr:uid="{00000000-0005-0000-0000-0000D53F0000}"/>
    <cellStyle name="Normal 32 10 2 2 2" xfId="16333" xr:uid="{00000000-0005-0000-0000-0000D63F0000}"/>
    <cellStyle name="Normal 32 10 2 3" xfId="16334" xr:uid="{00000000-0005-0000-0000-0000D73F0000}"/>
    <cellStyle name="Normal 32 10 3" xfId="16335" xr:uid="{00000000-0005-0000-0000-0000D83F0000}"/>
    <cellStyle name="Normal 32 10 3 2" xfId="16336" xr:uid="{00000000-0005-0000-0000-0000D93F0000}"/>
    <cellStyle name="Normal 32 10 4" xfId="16337" xr:uid="{00000000-0005-0000-0000-0000DA3F0000}"/>
    <cellStyle name="Normal 32 10 5" xfId="16338" xr:uid="{00000000-0005-0000-0000-0000DB3F0000}"/>
    <cellStyle name="Normal 32 11" xfId="16339" xr:uid="{00000000-0005-0000-0000-0000DC3F0000}"/>
    <cellStyle name="Normal 32 11 2" xfId="16340" xr:uid="{00000000-0005-0000-0000-0000DD3F0000}"/>
    <cellStyle name="Normal 32 12" xfId="16341" xr:uid="{00000000-0005-0000-0000-0000DE3F0000}"/>
    <cellStyle name="Normal 32 2" xfId="16342" xr:uid="{00000000-0005-0000-0000-0000DF3F0000}"/>
    <cellStyle name="Normal 32 2 2" xfId="16343" xr:uid="{00000000-0005-0000-0000-0000E03F0000}"/>
    <cellStyle name="Normal 32 2 2 2" xfId="16344" xr:uid="{00000000-0005-0000-0000-0000E13F0000}"/>
    <cellStyle name="Normal 32 2 2 2 2" xfId="16345" xr:uid="{00000000-0005-0000-0000-0000E23F0000}"/>
    <cellStyle name="Normal 32 2 2 3" xfId="16346" xr:uid="{00000000-0005-0000-0000-0000E33F0000}"/>
    <cellStyle name="Normal 32 2 3" xfId="16347" xr:uid="{00000000-0005-0000-0000-0000E43F0000}"/>
    <cellStyle name="Normal 32 2 3 2" xfId="16348" xr:uid="{00000000-0005-0000-0000-0000E53F0000}"/>
    <cellStyle name="Normal 32 2 4" xfId="16349" xr:uid="{00000000-0005-0000-0000-0000E63F0000}"/>
    <cellStyle name="Normal 32 2 5" xfId="16350" xr:uid="{00000000-0005-0000-0000-0000E73F0000}"/>
    <cellStyle name="Normal 32 3" xfId="16351" xr:uid="{00000000-0005-0000-0000-0000E83F0000}"/>
    <cellStyle name="Normal 32 3 2" xfId="16352" xr:uid="{00000000-0005-0000-0000-0000E93F0000}"/>
    <cellStyle name="Normal 32 3 2 2" xfId="16353" xr:uid="{00000000-0005-0000-0000-0000EA3F0000}"/>
    <cellStyle name="Normal 32 3 2 2 2" xfId="16354" xr:uid="{00000000-0005-0000-0000-0000EB3F0000}"/>
    <cellStyle name="Normal 32 3 2 3" xfId="16355" xr:uid="{00000000-0005-0000-0000-0000EC3F0000}"/>
    <cellStyle name="Normal 32 3 3" xfId="16356" xr:uid="{00000000-0005-0000-0000-0000ED3F0000}"/>
    <cellStyle name="Normal 32 3 3 2" xfId="16357" xr:uid="{00000000-0005-0000-0000-0000EE3F0000}"/>
    <cellStyle name="Normal 32 3 4" xfId="16358" xr:uid="{00000000-0005-0000-0000-0000EF3F0000}"/>
    <cellStyle name="Normal 32 3 5" xfId="16359" xr:uid="{00000000-0005-0000-0000-0000F03F0000}"/>
    <cellStyle name="Normal 32 4" xfId="16360" xr:uid="{00000000-0005-0000-0000-0000F13F0000}"/>
    <cellStyle name="Normal 32 4 2" xfId="16361" xr:uid="{00000000-0005-0000-0000-0000F23F0000}"/>
    <cellStyle name="Normal 32 4 2 2" xfId="16362" xr:uid="{00000000-0005-0000-0000-0000F33F0000}"/>
    <cellStyle name="Normal 32 4 2 2 2" xfId="16363" xr:uid="{00000000-0005-0000-0000-0000F43F0000}"/>
    <cellStyle name="Normal 32 4 2 3" xfId="16364" xr:uid="{00000000-0005-0000-0000-0000F53F0000}"/>
    <cellStyle name="Normal 32 4 3" xfId="16365" xr:uid="{00000000-0005-0000-0000-0000F63F0000}"/>
    <cellStyle name="Normal 32 4 3 2" xfId="16366" xr:uid="{00000000-0005-0000-0000-0000F73F0000}"/>
    <cellStyle name="Normal 32 4 4" xfId="16367" xr:uid="{00000000-0005-0000-0000-0000F83F0000}"/>
    <cellStyle name="Normal 32 4 5" xfId="16368" xr:uid="{00000000-0005-0000-0000-0000F93F0000}"/>
    <cellStyle name="Normal 32 5" xfId="16369" xr:uid="{00000000-0005-0000-0000-0000FA3F0000}"/>
    <cellStyle name="Normal 32 5 2" xfId="16370" xr:uid="{00000000-0005-0000-0000-0000FB3F0000}"/>
    <cellStyle name="Normal 32 5 2 2" xfId="16371" xr:uid="{00000000-0005-0000-0000-0000FC3F0000}"/>
    <cellStyle name="Normal 32 5 2 2 2" xfId="16372" xr:uid="{00000000-0005-0000-0000-0000FD3F0000}"/>
    <cellStyle name="Normal 32 5 2 3" xfId="16373" xr:uid="{00000000-0005-0000-0000-0000FE3F0000}"/>
    <cellStyle name="Normal 32 5 3" xfId="16374" xr:uid="{00000000-0005-0000-0000-0000FF3F0000}"/>
    <cellStyle name="Normal 32 5 3 2" xfId="16375" xr:uid="{00000000-0005-0000-0000-000000400000}"/>
    <cellStyle name="Normal 32 5 4" xfId="16376" xr:uid="{00000000-0005-0000-0000-000001400000}"/>
    <cellStyle name="Normal 32 5 5" xfId="16377" xr:uid="{00000000-0005-0000-0000-000002400000}"/>
    <cellStyle name="Normal 32 6" xfId="16378" xr:uid="{00000000-0005-0000-0000-000003400000}"/>
    <cellStyle name="Normal 32 6 2" xfId="16379" xr:uid="{00000000-0005-0000-0000-000004400000}"/>
    <cellStyle name="Normal 32 6 2 2" xfId="16380" xr:uid="{00000000-0005-0000-0000-000005400000}"/>
    <cellStyle name="Normal 32 6 2 2 2" xfId="16381" xr:uid="{00000000-0005-0000-0000-000006400000}"/>
    <cellStyle name="Normal 32 6 2 3" xfId="16382" xr:uid="{00000000-0005-0000-0000-000007400000}"/>
    <cellStyle name="Normal 32 6 3" xfId="16383" xr:uid="{00000000-0005-0000-0000-000008400000}"/>
    <cellStyle name="Normal 32 6 3 2" xfId="16384" xr:uid="{00000000-0005-0000-0000-000009400000}"/>
    <cellStyle name="Normal 32 6 4" xfId="16385" xr:uid="{00000000-0005-0000-0000-00000A400000}"/>
    <cellStyle name="Normal 32 6 5" xfId="16386" xr:uid="{00000000-0005-0000-0000-00000B400000}"/>
    <cellStyle name="Normal 32 7" xfId="16387" xr:uid="{00000000-0005-0000-0000-00000C400000}"/>
    <cellStyle name="Normal 32 7 2" xfId="16388" xr:uid="{00000000-0005-0000-0000-00000D400000}"/>
    <cellStyle name="Normal 32 7 2 2" xfId="16389" xr:uid="{00000000-0005-0000-0000-00000E400000}"/>
    <cellStyle name="Normal 32 7 2 2 2" xfId="16390" xr:uid="{00000000-0005-0000-0000-00000F400000}"/>
    <cellStyle name="Normal 32 7 2 3" xfId="16391" xr:uid="{00000000-0005-0000-0000-000010400000}"/>
    <cellStyle name="Normal 32 7 3" xfId="16392" xr:uid="{00000000-0005-0000-0000-000011400000}"/>
    <cellStyle name="Normal 32 7 3 2" xfId="16393" xr:uid="{00000000-0005-0000-0000-000012400000}"/>
    <cellStyle name="Normal 32 7 4" xfId="16394" xr:uid="{00000000-0005-0000-0000-000013400000}"/>
    <cellStyle name="Normal 32 7 5" xfId="16395" xr:uid="{00000000-0005-0000-0000-000014400000}"/>
    <cellStyle name="Normal 32 8" xfId="16396" xr:uid="{00000000-0005-0000-0000-000015400000}"/>
    <cellStyle name="Normal 32 8 2" xfId="16397" xr:uid="{00000000-0005-0000-0000-000016400000}"/>
    <cellStyle name="Normal 32 8 2 2" xfId="16398" xr:uid="{00000000-0005-0000-0000-000017400000}"/>
    <cellStyle name="Normal 32 8 2 2 2" xfId="16399" xr:uid="{00000000-0005-0000-0000-000018400000}"/>
    <cellStyle name="Normal 32 8 2 3" xfId="16400" xr:uid="{00000000-0005-0000-0000-000019400000}"/>
    <cellStyle name="Normal 32 8 3" xfId="16401" xr:uid="{00000000-0005-0000-0000-00001A400000}"/>
    <cellStyle name="Normal 32 8 3 2" xfId="16402" xr:uid="{00000000-0005-0000-0000-00001B400000}"/>
    <cellStyle name="Normal 32 8 4" xfId="16403" xr:uid="{00000000-0005-0000-0000-00001C400000}"/>
    <cellStyle name="Normal 32 8 5" xfId="16404" xr:uid="{00000000-0005-0000-0000-00001D400000}"/>
    <cellStyle name="Normal 32 9" xfId="16405" xr:uid="{00000000-0005-0000-0000-00001E400000}"/>
    <cellStyle name="Normal 32 9 2" xfId="16406" xr:uid="{00000000-0005-0000-0000-00001F400000}"/>
    <cellStyle name="Normal 32 9 2 2" xfId="16407" xr:uid="{00000000-0005-0000-0000-000020400000}"/>
    <cellStyle name="Normal 32 9 2 2 2" xfId="16408" xr:uid="{00000000-0005-0000-0000-000021400000}"/>
    <cellStyle name="Normal 32 9 2 3" xfId="16409" xr:uid="{00000000-0005-0000-0000-000022400000}"/>
    <cellStyle name="Normal 32 9 3" xfId="16410" xr:uid="{00000000-0005-0000-0000-000023400000}"/>
    <cellStyle name="Normal 32 9 3 2" xfId="16411" xr:uid="{00000000-0005-0000-0000-000024400000}"/>
    <cellStyle name="Normal 32 9 4" xfId="16412" xr:uid="{00000000-0005-0000-0000-000025400000}"/>
    <cellStyle name="Normal 32 9 5" xfId="16413" xr:uid="{00000000-0005-0000-0000-000026400000}"/>
    <cellStyle name="Normal 32_3097_OM cost model template_100810" xfId="16414" xr:uid="{00000000-0005-0000-0000-000027400000}"/>
    <cellStyle name="Normal 33" xfId="16415" xr:uid="{00000000-0005-0000-0000-000028400000}"/>
    <cellStyle name="Normal 33 10" xfId="16416" xr:uid="{00000000-0005-0000-0000-000029400000}"/>
    <cellStyle name="Normal 33 10 2" xfId="16417" xr:uid="{00000000-0005-0000-0000-00002A400000}"/>
    <cellStyle name="Normal 33 10 2 2" xfId="16418" xr:uid="{00000000-0005-0000-0000-00002B400000}"/>
    <cellStyle name="Normal 33 10 2 2 2" xfId="16419" xr:uid="{00000000-0005-0000-0000-00002C400000}"/>
    <cellStyle name="Normal 33 10 2 3" xfId="16420" xr:uid="{00000000-0005-0000-0000-00002D400000}"/>
    <cellStyle name="Normal 33 10 3" xfId="16421" xr:uid="{00000000-0005-0000-0000-00002E400000}"/>
    <cellStyle name="Normal 33 10 3 2" xfId="16422" xr:uid="{00000000-0005-0000-0000-00002F400000}"/>
    <cellStyle name="Normal 33 10 4" xfId="16423" xr:uid="{00000000-0005-0000-0000-000030400000}"/>
    <cellStyle name="Normal 33 10 5" xfId="16424" xr:uid="{00000000-0005-0000-0000-000031400000}"/>
    <cellStyle name="Normal 33 11" xfId="16425" xr:uid="{00000000-0005-0000-0000-000032400000}"/>
    <cellStyle name="Normal 33 11 2" xfId="16426" xr:uid="{00000000-0005-0000-0000-000033400000}"/>
    <cellStyle name="Normal 33 11 3" xfId="16427" xr:uid="{00000000-0005-0000-0000-000034400000}"/>
    <cellStyle name="Normal 33 12" xfId="16428" xr:uid="{00000000-0005-0000-0000-000035400000}"/>
    <cellStyle name="Normal 33 13" xfId="16429" xr:uid="{00000000-0005-0000-0000-000036400000}"/>
    <cellStyle name="Normal 33 2" xfId="16430" xr:uid="{00000000-0005-0000-0000-000037400000}"/>
    <cellStyle name="Normal 33 2 2" xfId="16431" xr:uid="{00000000-0005-0000-0000-000038400000}"/>
    <cellStyle name="Normal 33 2 2 2" xfId="16432" xr:uid="{00000000-0005-0000-0000-000039400000}"/>
    <cellStyle name="Normal 33 2 2 2 2" xfId="16433" xr:uid="{00000000-0005-0000-0000-00003A400000}"/>
    <cellStyle name="Normal 33 2 2 3" xfId="16434" xr:uid="{00000000-0005-0000-0000-00003B400000}"/>
    <cellStyle name="Normal 33 2 3" xfId="16435" xr:uid="{00000000-0005-0000-0000-00003C400000}"/>
    <cellStyle name="Normal 33 2 3 2" xfId="16436" xr:uid="{00000000-0005-0000-0000-00003D400000}"/>
    <cellStyle name="Normal 33 2 4" xfId="16437" xr:uid="{00000000-0005-0000-0000-00003E400000}"/>
    <cellStyle name="Normal 33 2 5" xfId="16438" xr:uid="{00000000-0005-0000-0000-00003F400000}"/>
    <cellStyle name="Normal 33 3" xfId="16439" xr:uid="{00000000-0005-0000-0000-000040400000}"/>
    <cellStyle name="Normal 33 3 2" xfId="16440" xr:uid="{00000000-0005-0000-0000-000041400000}"/>
    <cellStyle name="Normal 33 3 2 2" xfId="16441" xr:uid="{00000000-0005-0000-0000-000042400000}"/>
    <cellStyle name="Normal 33 3 2 2 2" xfId="16442" xr:uid="{00000000-0005-0000-0000-000043400000}"/>
    <cellStyle name="Normal 33 3 2 3" xfId="16443" xr:uid="{00000000-0005-0000-0000-000044400000}"/>
    <cellStyle name="Normal 33 3 3" xfId="16444" xr:uid="{00000000-0005-0000-0000-000045400000}"/>
    <cellStyle name="Normal 33 3 3 2" xfId="16445" xr:uid="{00000000-0005-0000-0000-000046400000}"/>
    <cellStyle name="Normal 33 3 4" xfId="16446" xr:uid="{00000000-0005-0000-0000-000047400000}"/>
    <cellStyle name="Normal 33 3 5" xfId="16447" xr:uid="{00000000-0005-0000-0000-000048400000}"/>
    <cellStyle name="Normal 33 4" xfId="16448" xr:uid="{00000000-0005-0000-0000-000049400000}"/>
    <cellStyle name="Normal 33 4 2" xfId="16449" xr:uid="{00000000-0005-0000-0000-00004A400000}"/>
    <cellStyle name="Normal 33 4 2 2" xfId="16450" xr:uid="{00000000-0005-0000-0000-00004B400000}"/>
    <cellStyle name="Normal 33 4 2 2 2" xfId="16451" xr:uid="{00000000-0005-0000-0000-00004C400000}"/>
    <cellStyle name="Normal 33 4 2 3" xfId="16452" xr:uid="{00000000-0005-0000-0000-00004D400000}"/>
    <cellStyle name="Normal 33 4 3" xfId="16453" xr:uid="{00000000-0005-0000-0000-00004E400000}"/>
    <cellStyle name="Normal 33 4 3 2" xfId="16454" xr:uid="{00000000-0005-0000-0000-00004F400000}"/>
    <cellStyle name="Normal 33 4 4" xfId="16455" xr:uid="{00000000-0005-0000-0000-000050400000}"/>
    <cellStyle name="Normal 33 4 5" xfId="16456" xr:uid="{00000000-0005-0000-0000-000051400000}"/>
    <cellStyle name="Normal 33 5" xfId="16457" xr:uid="{00000000-0005-0000-0000-000052400000}"/>
    <cellStyle name="Normal 33 5 2" xfId="16458" xr:uid="{00000000-0005-0000-0000-000053400000}"/>
    <cellStyle name="Normal 33 5 2 2" xfId="16459" xr:uid="{00000000-0005-0000-0000-000054400000}"/>
    <cellStyle name="Normal 33 5 2 2 2" xfId="16460" xr:uid="{00000000-0005-0000-0000-000055400000}"/>
    <cellStyle name="Normal 33 5 2 3" xfId="16461" xr:uid="{00000000-0005-0000-0000-000056400000}"/>
    <cellStyle name="Normal 33 5 3" xfId="16462" xr:uid="{00000000-0005-0000-0000-000057400000}"/>
    <cellStyle name="Normal 33 5 3 2" xfId="16463" xr:uid="{00000000-0005-0000-0000-000058400000}"/>
    <cellStyle name="Normal 33 5 4" xfId="16464" xr:uid="{00000000-0005-0000-0000-000059400000}"/>
    <cellStyle name="Normal 33 5 5" xfId="16465" xr:uid="{00000000-0005-0000-0000-00005A400000}"/>
    <cellStyle name="Normal 33 6" xfId="16466" xr:uid="{00000000-0005-0000-0000-00005B400000}"/>
    <cellStyle name="Normal 33 6 2" xfId="16467" xr:uid="{00000000-0005-0000-0000-00005C400000}"/>
    <cellStyle name="Normal 33 6 2 2" xfId="16468" xr:uid="{00000000-0005-0000-0000-00005D400000}"/>
    <cellStyle name="Normal 33 6 2 2 2" xfId="16469" xr:uid="{00000000-0005-0000-0000-00005E400000}"/>
    <cellStyle name="Normal 33 6 2 3" xfId="16470" xr:uid="{00000000-0005-0000-0000-00005F400000}"/>
    <cellStyle name="Normal 33 6 3" xfId="16471" xr:uid="{00000000-0005-0000-0000-000060400000}"/>
    <cellStyle name="Normal 33 6 3 2" xfId="16472" xr:uid="{00000000-0005-0000-0000-000061400000}"/>
    <cellStyle name="Normal 33 6 4" xfId="16473" xr:uid="{00000000-0005-0000-0000-000062400000}"/>
    <cellStyle name="Normal 33 6 5" xfId="16474" xr:uid="{00000000-0005-0000-0000-000063400000}"/>
    <cellStyle name="Normal 33 7" xfId="16475" xr:uid="{00000000-0005-0000-0000-000064400000}"/>
    <cellStyle name="Normal 33 7 2" xfId="16476" xr:uid="{00000000-0005-0000-0000-000065400000}"/>
    <cellStyle name="Normal 33 7 2 2" xfId="16477" xr:uid="{00000000-0005-0000-0000-000066400000}"/>
    <cellStyle name="Normal 33 7 2 2 2" xfId="16478" xr:uid="{00000000-0005-0000-0000-000067400000}"/>
    <cellStyle name="Normal 33 7 2 3" xfId="16479" xr:uid="{00000000-0005-0000-0000-000068400000}"/>
    <cellStyle name="Normal 33 7 3" xfId="16480" xr:uid="{00000000-0005-0000-0000-000069400000}"/>
    <cellStyle name="Normal 33 7 3 2" xfId="16481" xr:uid="{00000000-0005-0000-0000-00006A400000}"/>
    <cellStyle name="Normal 33 7 4" xfId="16482" xr:uid="{00000000-0005-0000-0000-00006B400000}"/>
    <cellStyle name="Normal 33 7 5" xfId="16483" xr:uid="{00000000-0005-0000-0000-00006C400000}"/>
    <cellStyle name="Normal 33 8" xfId="16484" xr:uid="{00000000-0005-0000-0000-00006D400000}"/>
    <cellStyle name="Normal 33 8 2" xfId="16485" xr:uid="{00000000-0005-0000-0000-00006E400000}"/>
    <cellStyle name="Normal 33 8 2 2" xfId="16486" xr:uid="{00000000-0005-0000-0000-00006F400000}"/>
    <cellStyle name="Normal 33 8 2 2 2" xfId="16487" xr:uid="{00000000-0005-0000-0000-000070400000}"/>
    <cellStyle name="Normal 33 8 2 3" xfId="16488" xr:uid="{00000000-0005-0000-0000-000071400000}"/>
    <cellStyle name="Normal 33 8 3" xfId="16489" xr:uid="{00000000-0005-0000-0000-000072400000}"/>
    <cellStyle name="Normal 33 8 3 2" xfId="16490" xr:uid="{00000000-0005-0000-0000-000073400000}"/>
    <cellStyle name="Normal 33 8 4" xfId="16491" xr:uid="{00000000-0005-0000-0000-000074400000}"/>
    <cellStyle name="Normal 33 8 5" xfId="16492" xr:uid="{00000000-0005-0000-0000-000075400000}"/>
    <cellStyle name="Normal 33 9" xfId="16493" xr:uid="{00000000-0005-0000-0000-000076400000}"/>
    <cellStyle name="Normal 33 9 2" xfId="16494" xr:uid="{00000000-0005-0000-0000-000077400000}"/>
    <cellStyle name="Normal 33 9 2 2" xfId="16495" xr:uid="{00000000-0005-0000-0000-000078400000}"/>
    <cellStyle name="Normal 33 9 2 2 2" xfId="16496" xr:uid="{00000000-0005-0000-0000-000079400000}"/>
    <cellStyle name="Normal 33 9 2 3" xfId="16497" xr:uid="{00000000-0005-0000-0000-00007A400000}"/>
    <cellStyle name="Normal 33 9 3" xfId="16498" xr:uid="{00000000-0005-0000-0000-00007B400000}"/>
    <cellStyle name="Normal 33 9 3 2" xfId="16499" xr:uid="{00000000-0005-0000-0000-00007C400000}"/>
    <cellStyle name="Normal 33 9 4" xfId="16500" xr:uid="{00000000-0005-0000-0000-00007D400000}"/>
    <cellStyle name="Normal 33 9 5" xfId="16501" xr:uid="{00000000-0005-0000-0000-00007E400000}"/>
    <cellStyle name="Normal 33_3097_OM cost model template_100810" xfId="16502" xr:uid="{00000000-0005-0000-0000-00007F400000}"/>
    <cellStyle name="Normal 34" xfId="16503" xr:uid="{00000000-0005-0000-0000-000080400000}"/>
    <cellStyle name="Normal 34 10" xfId="16504" xr:uid="{00000000-0005-0000-0000-000081400000}"/>
    <cellStyle name="Normal 34 10 2" xfId="16505" xr:uid="{00000000-0005-0000-0000-000082400000}"/>
    <cellStyle name="Normal 34 10 2 2" xfId="16506" xr:uid="{00000000-0005-0000-0000-000083400000}"/>
    <cellStyle name="Normal 34 10 2 3" xfId="16507" xr:uid="{00000000-0005-0000-0000-000084400000}"/>
    <cellStyle name="Normal 34 10 3" xfId="16508" xr:uid="{00000000-0005-0000-0000-000085400000}"/>
    <cellStyle name="Normal 34 10 3 2" xfId="16509" xr:uid="{00000000-0005-0000-0000-000086400000}"/>
    <cellStyle name="Normal 34 10 4" xfId="16510" xr:uid="{00000000-0005-0000-0000-000087400000}"/>
    <cellStyle name="Normal 34 10 5" xfId="16511" xr:uid="{00000000-0005-0000-0000-000088400000}"/>
    <cellStyle name="Normal 34 11" xfId="16512" xr:uid="{00000000-0005-0000-0000-000089400000}"/>
    <cellStyle name="Normal 34 11 2" xfId="16513" xr:uid="{00000000-0005-0000-0000-00008A400000}"/>
    <cellStyle name="Normal 34 12" xfId="16514" xr:uid="{00000000-0005-0000-0000-00008B400000}"/>
    <cellStyle name="Normal 34 2" xfId="16515" xr:uid="{00000000-0005-0000-0000-00008C400000}"/>
    <cellStyle name="Normal 34 2 10" xfId="16516" xr:uid="{00000000-0005-0000-0000-00008D400000}"/>
    <cellStyle name="Normal 34 2 11" xfId="16517" xr:uid="{00000000-0005-0000-0000-00008E400000}"/>
    <cellStyle name="Normal 34 2 12" xfId="16518" xr:uid="{00000000-0005-0000-0000-00008F400000}"/>
    <cellStyle name="Normal 34 2 2" xfId="16519" xr:uid="{00000000-0005-0000-0000-000090400000}"/>
    <cellStyle name="Normal 34 2 2 2" xfId="16520" xr:uid="{00000000-0005-0000-0000-000091400000}"/>
    <cellStyle name="Normal 34 2 2 2 2" xfId="16521" xr:uid="{00000000-0005-0000-0000-000092400000}"/>
    <cellStyle name="Normal 34 2 2 2 2 2" xfId="16522" xr:uid="{00000000-0005-0000-0000-000093400000}"/>
    <cellStyle name="Normal 34 2 2 2 2 3" xfId="16523" xr:uid="{00000000-0005-0000-0000-000094400000}"/>
    <cellStyle name="Normal 34 2 2 2 2 4" xfId="16524" xr:uid="{00000000-0005-0000-0000-000095400000}"/>
    <cellStyle name="Normal 34 2 2 2 3" xfId="16525" xr:uid="{00000000-0005-0000-0000-000096400000}"/>
    <cellStyle name="Normal 34 2 2 2 4" xfId="16526" xr:uid="{00000000-0005-0000-0000-000097400000}"/>
    <cellStyle name="Normal 34 2 2 2 5" xfId="16527" xr:uid="{00000000-0005-0000-0000-000098400000}"/>
    <cellStyle name="Normal 34 2 2 2 6" xfId="16528" xr:uid="{00000000-0005-0000-0000-000099400000}"/>
    <cellStyle name="Normal 34 2 2 3" xfId="16529" xr:uid="{00000000-0005-0000-0000-00009A400000}"/>
    <cellStyle name="Normal 34 2 2 3 2" xfId="16530" xr:uid="{00000000-0005-0000-0000-00009B400000}"/>
    <cellStyle name="Normal 34 2 2 3 3" xfId="16531" xr:uid="{00000000-0005-0000-0000-00009C400000}"/>
    <cellStyle name="Normal 34 2 2 3 4" xfId="16532" xr:uid="{00000000-0005-0000-0000-00009D400000}"/>
    <cellStyle name="Normal 34 2 2 4" xfId="16533" xr:uid="{00000000-0005-0000-0000-00009E400000}"/>
    <cellStyle name="Normal 34 2 2 5" xfId="16534" xr:uid="{00000000-0005-0000-0000-00009F400000}"/>
    <cellStyle name="Normal 34 2 2 6" xfId="16535" xr:uid="{00000000-0005-0000-0000-0000A0400000}"/>
    <cellStyle name="Normal 34 2 2 7" xfId="16536" xr:uid="{00000000-0005-0000-0000-0000A1400000}"/>
    <cellStyle name="Normal 34 2 2 8" xfId="16537" xr:uid="{00000000-0005-0000-0000-0000A2400000}"/>
    <cellStyle name="Normal 34 2 3" xfId="16538" xr:uid="{00000000-0005-0000-0000-0000A3400000}"/>
    <cellStyle name="Normal 34 2 3 2" xfId="16539" xr:uid="{00000000-0005-0000-0000-0000A4400000}"/>
    <cellStyle name="Normal 34 2 3 2 2" xfId="16540" xr:uid="{00000000-0005-0000-0000-0000A5400000}"/>
    <cellStyle name="Normal 34 2 3 2 3" xfId="16541" xr:uid="{00000000-0005-0000-0000-0000A6400000}"/>
    <cellStyle name="Normal 34 2 3 2 4" xfId="16542" xr:uid="{00000000-0005-0000-0000-0000A7400000}"/>
    <cellStyle name="Normal 34 2 3 3" xfId="16543" xr:uid="{00000000-0005-0000-0000-0000A8400000}"/>
    <cellStyle name="Normal 34 2 3 4" xfId="16544" xr:uid="{00000000-0005-0000-0000-0000A9400000}"/>
    <cellStyle name="Normal 34 2 3 5" xfId="16545" xr:uid="{00000000-0005-0000-0000-0000AA400000}"/>
    <cellStyle name="Normal 34 2 3 6" xfId="16546" xr:uid="{00000000-0005-0000-0000-0000AB400000}"/>
    <cellStyle name="Normal 34 2 3 7" xfId="16547" xr:uid="{00000000-0005-0000-0000-0000AC400000}"/>
    <cellStyle name="Normal 34 2 4" xfId="16548" xr:uid="{00000000-0005-0000-0000-0000AD400000}"/>
    <cellStyle name="Normal 34 2 4 2" xfId="16549" xr:uid="{00000000-0005-0000-0000-0000AE400000}"/>
    <cellStyle name="Normal 34 2 4 2 2" xfId="16550" xr:uid="{00000000-0005-0000-0000-0000AF400000}"/>
    <cellStyle name="Normal 34 2 4 2 3" xfId="16551" xr:uid="{00000000-0005-0000-0000-0000B0400000}"/>
    <cellStyle name="Normal 34 2 4 2 4" xfId="16552" xr:uid="{00000000-0005-0000-0000-0000B1400000}"/>
    <cellStyle name="Normal 34 2 4 3" xfId="16553" xr:uid="{00000000-0005-0000-0000-0000B2400000}"/>
    <cellStyle name="Normal 34 2 4 4" xfId="16554" xr:uid="{00000000-0005-0000-0000-0000B3400000}"/>
    <cellStyle name="Normal 34 2 4 5" xfId="16555" xr:uid="{00000000-0005-0000-0000-0000B4400000}"/>
    <cellStyle name="Normal 34 2 5" xfId="16556" xr:uid="{00000000-0005-0000-0000-0000B5400000}"/>
    <cellStyle name="Normal 34 2 5 2" xfId="16557" xr:uid="{00000000-0005-0000-0000-0000B6400000}"/>
    <cellStyle name="Normal 34 2 5 2 2" xfId="16558" xr:uid="{00000000-0005-0000-0000-0000B7400000}"/>
    <cellStyle name="Normal 34 2 5 2 3" xfId="16559" xr:uid="{00000000-0005-0000-0000-0000B8400000}"/>
    <cellStyle name="Normal 34 2 5 2 4" xfId="16560" xr:uid="{00000000-0005-0000-0000-0000B9400000}"/>
    <cellStyle name="Normal 34 2 5 3" xfId="16561" xr:uid="{00000000-0005-0000-0000-0000BA400000}"/>
    <cellStyle name="Normal 34 2 5 4" xfId="16562" xr:uid="{00000000-0005-0000-0000-0000BB400000}"/>
    <cellStyle name="Normal 34 2 5 5" xfId="16563" xr:uid="{00000000-0005-0000-0000-0000BC400000}"/>
    <cellStyle name="Normal 34 2 6" xfId="16564" xr:uid="{00000000-0005-0000-0000-0000BD400000}"/>
    <cellStyle name="Normal 34 2 6 2" xfId="16565" xr:uid="{00000000-0005-0000-0000-0000BE400000}"/>
    <cellStyle name="Normal 34 2 6 3" xfId="16566" xr:uid="{00000000-0005-0000-0000-0000BF400000}"/>
    <cellStyle name="Normal 34 2 6 4" xfId="16567" xr:uid="{00000000-0005-0000-0000-0000C0400000}"/>
    <cellStyle name="Normal 34 2 7" xfId="16568" xr:uid="{00000000-0005-0000-0000-0000C1400000}"/>
    <cellStyle name="Normal 34 2 8" xfId="16569" xr:uid="{00000000-0005-0000-0000-0000C2400000}"/>
    <cellStyle name="Normal 34 2 9" xfId="16570" xr:uid="{00000000-0005-0000-0000-0000C3400000}"/>
    <cellStyle name="Normal 34 3" xfId="16571" xr:uid="{00000000-0005-0000-0000-0000C4400000}"/>
    <cellStyle name="Normal 34 3 2" xfId="16572" xr:uid="{00000000-0005-0000-0000-0000C5400000}"/>
    <cellStyle name="Normal 34 3 2 2" xfId="16573" xr:uid="{00000000-0005-0000-0000-0000C6400000}"/>
    <cellStyle name="Normal 34 3 2 2 2" xfId="16574" xr:uid="{00000000-0005-0000-0000-0000C7400000}"/>
    <cellStyle name="Normal 34 3 2 2 3" xfId="16575" xr:uid="{00000000-0005-0000-0000-0000C8400000}"/>
    <cellStyle name="Normal 34 3 2 2 4" xfId="16576" xr:uid="{00000000-0005-0000-0000-0000C9400000}"/>
    <cellStyle name="Normal 34 3 2 2 5" xfId="16577" xr:uid="{00000000-0005-0000-0000-0000CA400000}"/>
    <cellStyle name="Normal 34 3 2 3" xfId="16578" xr:uid="{00000000-0005-0000-0000-0000CB400000}"/>
    <cellStyle name="Normal 34 3 2 4" xfId="16579" xr:uid="{00000000-0005-0000-0000-0000CC400000}"/>
    <cellStyle name="Normal 34 3 2 5" xfId="16580" xr:uid="{00000000-0005-0000-0000-0000CD400000}"/>
    <cellStyle name="Normal 34 3 2 6" xfId="16581" xr:uid="{00000000-0005-0000-0000-0000CE400000}"/>
    <cellStyle name="Normal 34 3 2 7" xfId="16582" xr:uid="{00000000-0005-0000-0000-0000CF400000}"/>
    <cellStyle name="Normal 34 3 3" xfId="16583" xr:uid="{00000000-0005-0000-0000-0000D0400000}"/>
    <cellStyle name="Normal 34 3 3 2" xfId="16584" xr:uid="{00000000-0005-0000-0000-0000D1400000}"/>
    <cellStyle name="Normal 34 3 3 3" xfId="16585" xr:uid="{00000000-0005-0000-0000-0000D2400000}"/>
    <cellStyle name="Normal 34 3 3 4" xfId="16586" xr:uid="{00000000-0005-0000-0000-0000D3400000}"/>
    <cellStyle name="Normal 34 3 3 5" xfId="16587" xr:uid="{00000000-0005-0000-0000-0000D4400000}"/>
    <cellStyle name="Normal 34 3 3 6" xfId="16588" xr:uid="{00000000-0005-0000-0000-0000D5400000}"/>
    <cellStyle name="Normal 34 3 4" xfId="16589" xr:uid="{00000000-0005-0000-0000-0000D6400000}"/>
    <cellStyle name="Normal 34 3 5" xfId="16590" xr:uid="{00000000-0005-0000-0000-0000D7400000}"/>
    <cellStyle name="Normal 34 3 6" xfId="16591" xr:uid="{00000000-0005-0000-0000-0000D8400000}"/>
    <cellStyle name="Normal 34 3 7" xfId="16592" xr:uid="{00000000-0005-0000-0000-0000D9400000}"/>
    <cellStyle name="Normal 34 3 8" xfId="16593" xr:uid="{00000000-0005-0000-0000-0000DA400000}"/>
    <cellStyle name="Normal 34 4" xfId="16594" xr:uid="{00000000-0005-0000-0000-0000DB400000}"/>
    <cellStyle name="Normal 34 4 2" xfId="16595" xr:uid="{00000000-0005-0000-0000-0000DC400000}"/>
    <cellStyle name="Normal 34 4 2 2" xfId="16596" xr:uid="{00000000-0005-0000-0000-0000DD400000}"/>
    <cellStyle name="Normal 34 4 2 2 2" xfId="16597" xr:uid="{00000000-0005-0000-0000-0000DE400000}"/>
    <cellStyle name="Normal 34 4 2 2 3" xfId="16598" xr:uid="{00000000-0005-0000-0000-0000DF400000}"/>
    <cellStyle name="Normal 34 4 2 2 4" xfId="16599" xr:uid="{00000000-0005-0000-0000-0000E0400000}"/>
    <cellStyle name="Normal 34 4 2 2 5" xfId="16600" xr:uid="{00000000-0005-0000-0000-0000E1400000}"/>
    <cellStyle name="Normal 34 4 2 3" xfId="16601" xr:uid="{00000000-0005-0000-0000-0000E2400000}"/>
    <cellStyle name="Normal 34 4 2 4" xfId="16602" xr:uid="{00000000-0005-0000-0000-0000E3400000}"/>
    <cellStyle name="Normal 34 4 2 5" xfId="16603" xr:uid="{00000000-0005-0000-0000-0000E4400000}"/>
    <cellStyle name="Normal 34 4 2 6" xfId="16604" xr:uid="{00000000-0005-0000-0000-0000E5400000}"/>
    <cellStyle name="Normal 34 4 2 7" xfId="16605" xr:uid="{00000000-0005-0000-0000-0000E6400000}"/>
    <cellStyle name="Normal 34 4 3" xfId="16606" xr:uid="{00000000-0005-0000-0000-0000E7400000}"/>
    <cellStyle name="Normal 34 4 3 2" xfId="16607" xr:uid="{00000000-0005-0000-0000-0000E8400000}"/>
    <cellStyle name="Normal 34 4 3 3" xfId="16608" xr:uid="{00000000-0005-0000-0000-0000E9400000}"/>
    <cellStyle name="Normal 34 4 3 4" xfId="16609" xr:uid="{00000000-0005-0000-0000-0000EA400000}"/>
    <cellStyle name="Normal 34 4 3 5" xfId="16610" xr:uid="{00000000-0005-0000-0000-0000EB400000}"/>
    <cellStyle name="Normal 34 4 3 6" xfId="16611" xr:uid="{00000000-0005-0000-0000-0000EC400000}"/>
    <cellStyle name="Normal 34 4 4" xfId="16612" xr:uid="{00000000-0005-0000-0000-0000ED400000}"/>
    <cellStyle name="Normal 34 4 5" xfId="16613" xr:uid="{00000000-0005-0000-0000-0000EE400000}"/>
    <cellStyle name="Normal 34 4 6" xfId="16614" xr:uid="{00000000-0005-0000-0000-0000EF400000}"/>
    <cellStyle name="Normal 34 4 7" xfId="16615" xr:uid="{00000000-0005-0000-0000-0000F0400000}"/>
    <cellStyle name="Normal 34 4 8" xfId="16616" xr:uid="{00000000-0005-0000-0000-0000F1400000}"/>
    <cellStyle name="Normal 34 5" xfId="16617" xr:uid="{00000000-0005-0000-0000-0000F2400000}"/>
    <cellStyle name="Normal 34 5 2" xfId="16618" xr:uid="{00000000-0005-0000-0000-0000F3400000}"/>
    <cellStyle name="Normal 34 5 2 2" xfId="16619" xr:uid="{00000000-0005-0000-0000-0000F4400000}"/>
    <cellStyle name="Normal 34 5 2 2 2" xfId="16620" xr:uid="{00000000-0005-0000-0000-0000F5400000}"/>
    <cellStyle name="Normal 34 5 2 2 3" xfId="16621" xr:uid="{00000000-0005-0000-0000-0000F6400000}"/>
    <cellStyle name="Normal 34 5 2 2 4" xfId="16622" xr:uid="{00000000-0005-0000-0000-0000F7400000}"/>
    <cellStyle name="Normal 34 5 2 2 5" xfId="16623" xr:uid="{00000000-0005-0000-0000-0000F8400000}"/>
    <cellStyle name="Normal 34 5 2 3" xfId="16624" xr:uid="{00000000-0005-0000-0000-0000F9400000}"/>
    <cellStyle name="Normal 34 5 2 4" xfId="16625" xr:uid="{00000000-0005-0000-0000-0000FA400000}"/>
    <cellStyle name="Normal 34 5 2 5" xfId="16626" xr:uid="{00000000-0005-0000-0000-0000FB400000}"/>
    <cellStyle name="Normal 34 5 2 6" xfId="16627" xr:uid="{00000000-0005-0000-0000-0000FC400000}"/>
    <cellStyle name="Normal 34 5 2 7" xfId="16628" xr:uid="{00000000-0005-0000-0000-0000FD400000}"/>
    <cellStyle name="Normal 34 5 3" xfId="16629" xr:uid="{00000000-0005-0000-0000-0000FE400000}"/>
    <cellStyle name="Normal 34 5 3 2" xfId="16630" xr:uid="{00000000-0005-0000-0000-0000FF400000}"/>
    <cellStyle name="Normal 34 5 3 3" xfId="16631" xr:uid="{00000000-0005-0000-0000-000000410000}"/>
    <cellStyle name="Normal 34 5 3 4" xfId="16632" xr:uid="{00000000-0005-0000-0000-000001410000}"/>
    <cellStyle name="Normal 34 5 3 5" xfId="16633" xr:uid="{00000000-0005-0000-0000-000002410000}"/>
    <cellStyle name="Normal 34 5 3 6" xfId="16634" xr:uid="{00000000-0005-0000-0000-000003410000}"/>
    <cellStyle name="Normal 34 5 4" xfId="16635" xr:uid="{00000000-0005-0000-0000-000004410000}"/>
    <cellStyle name="Normal 34 5 5" xfId="16636" xr:uid="{00000000-0005-0000-0000-000005410000}"/>
    <cellStyle name="Normal 34 5 6" xfId="16637" xr:uid="{00000000-0005-0000-0000-000006410000}"/>
    <cellStyle name="Normal 34 5 7" xfId="16638" xr:uid="{00000000-0005-0000-0000-000007410000}"/>
    <cellStyle name="Normal 34 5 8" xfId="16639" xr:uid="{00000000-0005-0000-0000-000008410000}"/>
    <cellStyle name="Normal 34 6" xfId="16640" xr:uid="{00000000-0005-0000-0000-000009410000}"/>
    <cellStyle name="Normal 34 6 2" xfId="16641" xr:uid="{00000000-0005-0000-0000-00000A410000}"/>
    <cellStyle name="Normal 34 6 2 2" xfId="16642" xr:uid="{00000000-0005-0000-0000-00000B410000}"/>
    <cellStyle name="Normal 34 6 2 2 2" xfId="16643" xr:uid="{00000000-0005-0000-0000-00000C410000}"/>
    <cellStyle name="Normal 34 6 2 3" xfId="16644" xr:uid="{00000000-0005-0000-0000-00000D410000}"/>
    <cellStyle name="Normal 34 6 2 4" xfId="16645" xr:uid="{00000000-0005-0000-0000-00000E410000}"/>
    <cellStyle name="Normal 34 6 2 5" xfId="16646" xr:uid="{00000000-0005-0000-0000-00000F410000}"/>
    <cellStyle name="Normal 34 6 2 6" xfId="16647" xr:uid="{00000000-0005-0000-0000-000010410000}"/>
    <cellStyle name="Normal 34 6 3" xfId="16648" xr:uid="{00000000-0005-0000-0000-000011410000}"/>
    <cellStyle name="Normal 34 6 3 2" xfId="16649" xr:uid="{00000000-0005-0000-0000-000012410000}"/>
    <cellStyle name="Normal 34 6 3 3" xfId="16650" xr:uid="{00000000-0005-0000-0000-000013410000}"/>
    <cellStyle name="Normal 34 6 4" xfId="16651" xr:uid="{00000000-0005-0000-0000-000014410000}"/>
    <cellStyle name="Normal 34 6 5" xfId="16652" xr:uid="{00000000-0005-0000-0000-000015410000}"/>
    <cellStyle name="Normal 34 6 6" xfId="16653" xr:uid="{00000000-0005-0000-0000-000016410000}"/>
    <cellStyle name="Normal 34 6 7" xfId="16654" xr:uid="{00000000-0005-0000-0000-000017410000}"/>
    <cellStyle name="Normal 34 7" xfId="16655" xr:uid="{00000000-0005-0000-0000-000018410000}"/>
    <cellStyle name="Normal 34 7 2" xfId="16656" xr:uid="{00000000-0005-0000-0000-000019410000}"/>
    <cellStyle name="Normal 34 7 2 2" xfId="16657" xr:uid="{00000000-0005-0000-0000-00001A410000}"/>
    <cellStyle name="Normal 34 7 2 2 2" xfId="16658" xr:uid="{00000000-0005-0000-0000-00001B410000}"/>
    <cellStyle name="Normal 34 7 2 3" xfId="16659" xr:uid="{00000000-0005-0000-0000-00001C410000}"/>
    <cellStyle name="Normal 34 7 2 4" xfId="16660" xr:uid="{00000000-0005-0000-0000-00001D410000}"/>
    <cellStyle name="Normal 34 7 2 5" xfId="16661" xr:uid="{00000000-0005-0000-0000-00001E410000}"/>
    <cellStyle name="Normal 34 7 2 6" xfId="16662" xr:uid="{00000000-0005-0000-0000-00001F410000}"/>
    <cellStyle name="Normal 34 7 3" xfId="16663" xr:uid="{00000000-0005-0000-0000-000020410000}"/>
    <cellStyle name="Normal 34 7 3 2" xfId="16664" xr:uid="{00000000-0005-0000-0000-000021410000}"/>
    <cellStyle name="Normal 34 7 3 3" xfId="16665" xr:uid="{00000000-0005-0000-0000-000022410000}"/>
    <cellStyle name="Normal 34 7 4" xfId="16666" xr:uid="{00000000-0005-0000-0000-000023410000}"/>
    <cellStyle name="Normal 34 7 5" xfId="16667" xr:uid="{00000000-0005-0000-0000-000024410000}"/>
    <cellStyle name="Normal 34 7 6" xfId="16668" xr:uid="{00000000-0005-0000-0000-000025410000}"/>
    <cellStyle name="Normal 34 7 7" xfId="16669" xr:uid="{00000000-0005-0000-0000-000026410000}"/>
    <cellStyle name="Normal 34 8" xfId="16670" xr:uid="{00000000-0005-0000-0000-000027410000}"/>
    <cellStyle name="Normal 34 8 2" xfId="16671" xr:uid="{00000000-0005-0000-0000-000028410000}"/>
    <cellStyle name="Normal 34 8 2 2" xfId="16672" xr:uid="{00000000-0005-0000-0000-000029410000}"/>
    <cellStyle name="Normal 34 8 2 2 2" xfId="16673" xr:uid="{00000000-0005-0000-0000-00002A410000}"/>
    <cellStyle name="Normal 34 8 2 3" xfId="16674" xr:uid="{00000000-0005-0000-0000-00002B410000}"/>
    <cellStyle name="Normal 34 8 3" xfId="16675" xr:uid="{00000000-0005-0000-0000-00002C410000}"/>
    <cellStyle name="Normal 34 8 3 2" xfId="16676" xr:uid="{00000000-0005-0000-0000-00002D410000}"/>
    <cellStyle name="Normal 34 8 3 3" xfId="16677" xr:uid="{00000000-0005-0000-0000-00002E410000}"/>
    <cellStyle name="Normal 34 8 4" xfId="16678" xr:uid="{00000000-0005-0000-0000-00002F410000}"/>
    <cellStyle name="Normal 34 8 5" xfId="16679" xr:uid="{00000000-0005-0000-0000-000030410000}"/>
    <cellStyle name="Normal 34 8 6" xfId="16680" xr:uid="{00000000-0005-0000-0000-000031410000}"/>
    <cellStyle name="Normal 34 9" xfId="16681" xr:uid="{00000000-0005-0000-0000-000032410000}"/>
    <cellStyle name="Normal 34 9 2" xfId="16682" xr:uid="{00000000-0005-0000-0000-000033410000}"/>
    <cellStyle name="Normal 34 9 2 2" xfId="16683" xr:uid="{00000000-0005-0000-0000-000034410000}"/>
    <cellStyle name="Normal 34 9 2 3" xfId="16684" xr:uid="{00000000-0005-0000-0000-000035410000}"/>
    <cellStyle name="Normal 34 9 3" xfId="16685" xr:uid="{00000000-0005-0000-0000-000036410000}"/>
    <cellStyle name="Normal 34 9 3 2" xfId="16686" xr:uid="{00000000-0005-0000-0000-000037410000}"/>
    <cellStyle name="Normal 34 9 4" xfId="16687" xr:uid="{00000000-0005-0000-0000-000038410000}"/>
    <cellStyle name="Normal 34 9 5" xfId="16688" xr:uid="{00000000-0005-0000-0000-000039410000}"/>
    <cellStyle name="Normal 35" xfId="16689" xr:uid="{00000000-0005-0000-0000-00003A410000}"/>
    <cellStyle name="Normal 35 10" xfId="16690" xr:uid="{00000000-0005-0000-0000-00003B410000}"/>
    <cellStyle name="Normal 35 10 2" xfId="16691" xr:uid="{00000000-0005-0000-0000-00003C410000}"/>
    <cellStyle name="Normal 35 10 2 2" xfId="16692" xr:uid="{00000000-0005-0000-0000-00003D410000}"/>
    <cellStyle name="Normal 35 10 2 3" xfId="16693" xr:uid="{00000000-0005-0000-0000-00003E410000}"/>
    <cellStyle name="Normal 35 10 3" xfId="16694" xr:uid="{00000000-0005-0000-0000-00003F410000}"/>
    <cellStyle name="Normal 35 10 3 2" xfId="16695" xr:uid="{00000000-0005-0000-0000-000040410000}"/>
    <cellStyle name="Normal 35 10 4" xfId="16696" xr:uid="{00000000-0005-0000-0000-000041410000}"/>
    <cellStyle name="Normal 35 10 5" xfId="16697" xr:uid="{00000000-0005-0000-0000-000042410000}"/>
    <cellStyle name="Normal 35 11" xfId="16698" xr:uid="{00000000-0005-0000-0000-000043410000}"/>
    <cellStyle name="Normal 35 11 2" xfId="16699" xr:uid="{00000000-0005-0000-0000-000044410000}"/>
    <cellStyle name="Normal 35 12" xfId="16700" xr:uid="{00000000-0005-0000-0000-000045410000}"/>
    <cellStyle name="Normal 35 2" xfId="16701" xr:uid="{00000000-0005-0000-0000-000046410000}"/>
    <cellStyle name="Normal 35 2 10" xfId="16702" xr:uid="{00000000-0005-0000-0000-000047410000}"/>
    <cellStyle name="Normal 35 2 11" xfId="16703" xr:uid="{00000000-0005-0000-0000-000048410000}"/>
    <cellStyle name="Normal 35 2 2" xfId="16704" xr:uid="{00000000-0005-0000-0000-000049410000}"/>
    <cellStyle name="Normal 35 2 2 2" xfId="16705" xr:uid="{00000000-0005-0000-0000-00004A410000}"/>
    <cellStyle name="Normal 35 2 2 2 2" xfId="16706" xr:uid="{00000000-0005-0000-0000-00004B410000}"/>
    <cellStyle name="Normal 35 2 2 2 2 2" xfId="16707" xr:uid="{00000000-0005-0000-0000-00004C410000}"/>
    <cellStyle name="Normal 35 2 2 2 2 3" xfId="16708" xr:uid="{00000000-0005-0000-0000-00004D410000}"/>
    <cellStyle name="Normal 35 2 2 2 2 4" xfId="16709" xr:uid="{00000000-0005-0000-0000-00004E410000}"/>
    <cellStyle name="Normal 35 2 2 2 3" xfId="16710" xr:uid="{00000000-0005-0000-0000-00004F410000}"/>
    <cellStyle name="Normal 35 2 2 2 4" xfId="16711" xr:uid="{00000000-0005-0000-0000-000050410000}"/>
    <cellStyle name="Normal 35 2 2 2 5" xfId="16712" xr:uid="{00000000-0005-0000-0000-000051410000}"/>
    <cellStyle name="Normal 35 2 2 2 6" xfId="16713" xr:uid="{00000000-0005-0000-0000-000052410000}"/>
    <cellStyle name="Normal 35 2 2 3" xfId="16714" xr:uid="{00000000-0005-0000-0000-000053410000}"/>
    <cellStyle name="Normal 35 2 2 3 2" xfId="16715" xr:uid="{00000000-0005-0000-0000-000054410000}"/>
    <cellStyle name="Normal 35 2 2 3 3" xfId="16716" xr:uid="{00000000-0005-0000-0000-000055410000}"/>
    <cellStyle name="Normal 35 2 2 3 4" xfId="16717" xr:uid="{00000000-0005-0000-0000-000056410000}"/>
    <cellStyle name="Normal 35 2 2 4" xfId="16718" xr:uid="{00000000-0005-0000-0000-000057410000}"/>
    <cellStyle name="Normal 35 2 2 5" xfId="16719" xr:uid="{00000000-0005-0000-0000-000058410000}"/>
    <cellStyle name="Normal 35 2 2 6" xfId="16720" xr:uid="{00000000-0005-0000-0000-000059410000}"/>
    <cellStyle name="Normal 35 2 2 7" xfId="16721" xr:uid="{00000000-0005-0000-0000-00005A410000}"/>
    <cellStyle name="Normal 35 2 2 8" xfId="16722" xr:uid="{00000000-0005-0000-0000-00005B410000}"/>
    <cellStyle name="Normal 35 2 3" xfId="16723" xr:uid="{00000000-0005-0000-0000-00005C410000}"/>
    <cellStyle name="Normal 35 2 3 2" xfId="16724" xr:uid="{00000000-0005-0000-0000-00005D410000}"/>
    <cellStyle name="Normal 35 2 3 2 2" xfId="16725" xr:uid="{00000000-0005-0000-0000-00005E410000}"/>
    <cellStyle name="Normal 35 2 3 2 3" xfId="16726" xr:uid="{00000000-0005-0000-0000-00005F410000}"/>
    <cellStyle name="Normal 35 2 3 2 4" xfId="16727" xr:uid="{00000000-0005-0000-0000-000060410000}"/>
    <cellStyle name="Normal 35 2 3 3" xfId="16728" xr:uid="{00000000-0005-0000-0000-000061410000}"/>
    <cellStyle name="Normal 35 2 3 4" xfId="16729" xr:uid="{00000000-0005-0000-0000-000062410000}"/>
    <cellStyle name="Normal 35 2 3 5" xfId="16730" xr:uid="{00000000-0005-0000-0000-000063410000}"/>
    <cellStyle name="Normal 35 2 3 6" xfId="16731" xr:uid="{00000000-0005-0000-0000-000064410000}"/>
    <cellStyle name="Normal 35 2 3 7" xfId="16732" xr:uid="{00000000-0005-0000-0000-000065410000}"/>
    <cellStyle name="Normal 35 2 4" xfId="16733" xr:uid="{00000000-0005-0000-0000-000066410000}"/>
    <cellStyle name="Normal 35 2 4 2" xfId="16734" xr:uid="{00000000-0005-0000-0000-000067410000}"/>
    <cellStyle name="Normal 35 2 4 2 2" xfId="16735" xr:uid="{00000000-0005-0000-0000-000068410000}"/>
    <cellStyle name="Normal 35 2 4 2 3" xfId="16736" xr:uid="{00000000-0005-0000-0000-000069410000}"/>
    <cellStyle name="Normal 35 2 4 2 4" xfId="16737" xr:uid="{00000000-0005-0000-0000-00006A410000}"/>
    <cellStyle name="Normal 35 2 4 3" xfId="16738" xr:uid="{00000000-0005-0000-0000-00006B410000}"/>
    <cellStyle name="Normal 35 2 4 4" xfId="16739" xr:uid="{00000000-0005-0000-0000-00006C410000}"/>
    <cellStyle name="Normal 35 2 4 5" xfId="16740" xr:uid="{00000000-0005-0000-0000-00006D410000}"/>
    <cellStyle name="Normal 35 2 5" xfId="16741" xr:uid="{00000000-0005-0000-0000-00006E410000}"/>
    <cellStyle name="Normal 35 2 5 2" xfId="16742" xr:uid="{00000000-0005-0000-0000-00006F410000}"/>
    <cellStyle name="Normal 35 2 5 2 2" xfId="16743" xr:uid="{00000000-0005-0000-0000-000070410000}"/>
    <cellStyle name="Normal 35 2 5 2 3" xfId="16744" xr:uid="{00000000-0005-0000-0000-000071410000}"/>
    <cellStyle name="Normal 35 2 5 2 4" xfId="16745" xr:uid="{00000000-0005-0000-0000-000072410000}"/>
    <cellStyle name="Normal 35 2 5 3" xfId="16746" xr:uid="{00000000-0005-0000-0000-000073410000}"/>
    <cellStyle name="Normal 35 2 5 4" xfId="16747" xr:uid="{00000000-0005-0000-0000-000074410000}"/>
    <cellStyle name="Normal 35 2 5 5" xfId="16748" xr:uid="{00000000-0005-0000-0000-000075410000}"/>
    <cellStyle name="Normal 35 2 6" xfId="16749" xr:uid="{00000000-0005-0000-0000-000076410000}"/>
    <cellStyle name="Normal 35 2 6 2" xfId="16750" xr:uid="{00000000-0005-0000-0000-000077410000}"/>
    <cellStyle name="Normal 35 2 6 3" xfId="16751" xr:uid="{00000000-0005-0000-0000-000078410000}"/>
    <cellStyle name="Normal 35 2 6 4" xfId="16752" xr:uid="{00000000-0005-0000-0000-000079410000}"/>
    <cellStyle name="Normal 35 2 7" xfId="16753" xr:uid="{00000000-0005-0000-0000-00007A410000}"/>
    <cellStyle name="Normal 35 2 8" xfId="16754" xr:uid="{00000000-0005-0000-0000-00007B410000}"/>
    <cellStyle name="Normal 35 2 9" xfId="16755" xr:uid="{00000000-0005-0000-0000-00007C410000}"/>
    <cellStyle name="Normal 35 3" xfId="16756" xr:uid="{00000000-0005-0000-0000-00007D410000}"/>
    <cellStyle name="Normal 35 3 2" xfId="16757" xr:uid="{00000000-0005-0000-0000-00007E410000}"/>
    <cellStyle name="Normal 35 3 2 2" xfId="16758" xr:uid="{00000000-0005-0000-0000-00007F410000}"/>
    <cellStyle name="Normal 35 3 2 2 2" xfId="16759" xr:uid="{00000000-0005-0000-0000-000080410000}"/>
    <cellStyle name="Normal 35 3 2 2 3" xfId="16760" xr:uid="{00000000-0005-0000-0000-000081410000}"/>
    <cellStyle name="Normal 35 3 2 2 4" xfId="16761" xr:uid="{00000000-0005-0000-0000-000082410000}"/>
    <cellStyle name="Normal 35 3 2 2 5" xfId="16762" xr:uid="{00000000-0005-0000-0000-000083410000}"/>
    <cellStyle name="Normal 35 3 2 3" xfId="16763" xr:uid="{00000000-0005-0000-0000-000084410000}"/>
    <cellStyle name="Normal 35 3 2 4" xfId="16764" xr:uid="{00000000-0005-0000-0000-000085410000}"/>
    <cellStyle name="Normal 35 3 2 5" xfId="16765" xr:uid="{00000000-0005-0000-0000-000086410000}"/>
    <cellStyle name="Normal 35 3 2 6" xfId="16766" xr:uid="{00000000-0005-0000-0000-000087410000}"/>
    <cellStyle name="Normal 35 3 2 7" xfId="16767" xr:uid="{00000000-0005-0000-0000-000088410000}"/>
    <cellStyle name="Normal 35 3 3" xfId="16768" xr:uid="{00000000-0005-0000-0000-000089410000}"/>
    <cellStyle name="Normal 35 3 3 2" xfId="16769" xr:uid="{00000000-0005-0000-0000-00008A410000}"/>
    <cellStyle name="Normal 35 3 3 3" xfId="16770" xr:uid="{00000000-0005-0000-0000-00008B410000}"/>
    <cellStyle name="Normal 35 3 3 4" xfId="16771" xr:uid="{00000000-0005-0000-0000-00008C410000}"/>
    <cellStyle name="Normal 35 3 3 5" xfId="16772" xr:uid="{00000000-0005-0000-0000-00008D410000}"/>
    <cellStyle name="Normal 35 3 3 6" xfId="16773" xr:uid="{00000000-0005-0000-0000-00008E410000}"/>
    <cellStyle name="Normal 35 3 4" xfId="16774" xr:uid="{00000000-0005-0000-0000-00008F410000}"/>
    <cellStyle name="Normal 35 3 5" xfId="16775" xr:uid="{00000000-0005-0000-0000-000090410000}"/>
    <cellStyle name="Normal 35 3 6" xfId="16776" xr:uid="{00000000-0005-0000-0000-000091410000}"/>
    <cellStyle name="Normal 35 3 7" xfId="16777" xr:uid="{00000000-0005-0000-0000-000092410000}"/>
    <cellStyle name="Normal 35 3 8" xfId="16778" xr:uid="{00000000-0005-0000-0000-000093410000}"/>
    <cellStyle name="Normal 35 4" xfId="16779" xr:uid="{00000000-0005-0000-0000-000094410000}"/>
    <cellStyle name="Normal 35 4 2" xfId="16780" xr:uid="{00000000-0005-0000-0000-000095410000}"/>
    <cellStyle name="Normal 35 4 2 2" xfId="16781" xr:uid="{00000000-0005-0000-0000-000096410000}"/>
    <cellStyle name="Normal 35 4 2 2 2" xfId="16782" xr:uid="{00000000-0005-0000-0000-000097410000}"/>
    <cellStyle name="Normal 35 4 2 3" xfId="16783" xr:uid="{00000000-0005-0000-0000-000098410000}"/>
    <cellStyle name="Normal 35 4 2 4" xfId="16784" xr:uid="{00000000-0005-0000-0000-000099410000}"/>
    <cellStyle name="Normal 35 4 2 5" xfId="16785" xr:uid="{00000000-0005-0000-0000-00009A410000}"/>
    <cellStyle name="Normal 35 4 2 6" xfId="16786" xr:uid="{00000000-0005-0000-0000-00009B410000}"/>
    <cellStyle name="Normal 35 4 3" xfId="16787" xr:uid="{00000000-0005-0000-0000-00009C410000}"/>
    <cellStyle name="Normal 35 4 3 2" xfId="16788" xr:uid="{00000000-0005-0000-0000-00009D410000}"/>
    <cellStyle name="Normal 35 4 3 3" xfId="16789" xr:uid="{00000000-0005-0000-0000-00009E410000}"/>
    <cellStyle name="Normal 35 4 4" xfId="16790" xr:uid="{00000000-0005-0000-0000-00009F410000}"/>
    <cellStyle name="Normal 35 4 5" xfId="16791" xr:uid="{00000000-0005-0000-0000-0000A0410000}"/>
    <cellStyle name="Normal 35 4 6" xfId="16792" xr:uid="{00000000-0005-0000-0000-0000A1410000}"/>
    <cellStyle name="Normal 35 4 7" xfId="16793" xr:uid="{00000000-0005-0000-0000-0000A2410000}"/>
    <cellStyle name="Normal 35 5" xfId="16794" xr:uid="{00000000-0005-0000-0000-0000A3410000}"/>
    <cellStyle name="Normal 35 5 2" xfId="16795" xr:uid="{00000000-0005-0000-0000-0000A4410000}"/>
    <cellStyle name="Normal 35 5 2 2" xfId="16796" xr:uid="{00000000-0005-0000-0000-0000A5410000}"/>
    <cellStyle name="Normal 35 5 2 2 2" xfId="16797" xr:uid="{00000000-0005-0000-0000-0000A6410000}"/>
    <cellStyle name="Normal 35 5 2 3" xfId="16798" xr:uid="{00000000-0005-0000-0000-0000A7410000}"/>
    <cellStyle name="Normal 35 5 2 4" xfId="16799" xr:uid="{00000000-0005-0000-0000-0000A8410000}"/>
    <cellStyle name="Normal 35 5 2 5" xfId="16800" xr:uid="{00000000-0005-0000-0000-0000A9410000}"/>
    <cellStyle name="Normal 35 5 2 6" xfId="16801" xr:uid="{00000000-0005-0000-0000-0000AA410000}"/>
    <cellStyle name="Normal 35 5 3" xfId="16802" xr:uid="{00000000-0005-0000-0000-0000AB410000}"/>
    <cellStyle name="Normal 35 5 3 2" xfId="16803" xr:uid="{00000000-0005-0000-0000-0000AC410000}"/>
    <cellStyle name="Normal 35 5 3 3" xfId="16804" xr:uid="{00000000-0005-0000-0000-0000AD410000}"/>
    <cellStyle name="Normal 35 5 4" xfId="16805" xr:uid="{00000000-0005-0000-0000-0000AE410000}"/>
    <cellStyle name="Normal 35 5 5" xfId="16806" xr:uid="{00000000-0005-0000-0000-0000AF410000}"/>
    <cellStyle name="Normal 35 5 6" xfId="16807" xr:uid="{00000000-0005-0000-0000-0000B0410000}"/>
    <cellStyle name="Normal 35 5 7" xfId="16808" xr:uid="{00000000-0005-0000-0000-0000B1410000}"/>
    <cellStyle name="Normal 35 6" xfId="16809" xr:uid="{00000000-0005-0000-0000-0000B2410000}"/>
    <cellStyle name="Normal 35 6 2" xfId="16810" xr:uid="{00000000-0005-0000-0000-0000B3410000}"/>
    <cellStyle name="Normal 35 6 2 2" xfId="16811" xr:uid="{00000000-0005-0000-0000-0000B4410000}"/>
    <cellStyle name="Normal 35 6 2 2 2" xfId="16812" xr:uid="{00000000-0005-0000-0000-0000B5410000}"/>
    <cellStyle name="Normal 35 6 2 3" xfId="16813" xr:uid="{00000000-0005-0000-0000-0000B6410000}"/>
    <cellStyle name="Normal 35 6 2 4" xfId="16814" xr:uid="{00000000-0005-0000-0000-0000B7410000}"/>
    <cellStyle name="Normal 35 6 2 5" xfId="16815" xr:uid="{00000000-0005-0000-0000-0000B8410000}"/>
    <cellStyle name="Normal 35 6 2 6" xfId="16816" xr:uid="{00000000-0005-0000-0000-0000B9410000}"/>
    <cellStyle name="Normal 35 6 3" xfId="16817" xr:uid="{00000000-0005-0000-0000-0000BA410000}"/>
    <cellStyle name="Normal 35 6 3 2" xfId="16818" xr:uid="{00000000-0005-0000-0000-0000BB410000}"/>
    <cellStyle name="Normal 35 6 3 3" xfId="16819" xr:uid="{00000000-0005-0000-0000-0000BC410000}"/>
    <cellStyle name="Normal 35 6 4" xfId="16820" xr:uid="{00000000-0005-0000-0000-0000BD410000}"/>
    <cellStyle name="Normal 35 6 5" xfId="16821" xr:uid="{00000000-0005-0000-0000-0000BE410000}"/>
    <cellStyle name="Normal 35 6 6" xfId="16822" xr:uid="{00000000-0005-0000-0000-0000BF410000}"/>
    <cellStyle name="Normal 35 6 7" xfId="16823" xr:uid="{00000000-0005-0000-0000-0000C0410000}"/>
    <cellStyle name="Normal 35 7" xfId="16824" xr:uid="{00000000-0005-0000-0000-0000C1410000}"/>
    <cellStyle name="Normal 35 7 2" xfId="16825" xr:uid="{00000000-0005-0000-0000-0000C2410000}"/>
    <cellStyle name="Normal 35 7 2 2" xfId="16826" xr:uid="{00000000-0005-0000-0000-0000C3410000}"/>
    <cellStyle name="Normal 35 7 2 2 2" xfId="16827" xr:uid="{00000000-0005-0000-0000-0000C4410000}"/>
    <cellStyle name="Normal 35 7 2 3" xfId="16828" xr:uid="{00000000-0005-0000-0000-0000C5410000}"/>
    <cellStyle name="Normal 35 7 3" xfId="16829" xr:uid="{00000000-0005-0000-0000-0000C6410000}"/>
    <cellStyle name="Normal 35 7 3 2" xfId="16830" xr:uid="{00000000-0005-0000-0000-0000C7410000}"/>
    <cellStyle name="Normal 35 7 3 3" xfId="16831" xr:uid="{00000000-0005-0000-0000-0000C8410000}"/>
    <cellStyle name="Normal 35 7 4" xfId="16832" xr:uid="{00000000-0005-0000-0000-0000C9410000}"/>
    <cellStyle name="Normal 35 7 5" xfId="16833" xr:uid="{00000000-0005-0000-0000-0000CA410000}"/>
    <cellStyle name="Normal 35 7 6" xfId="16834" xr:uid="{00000000-0005-0000-0000-0000CB410000}"/>
    <cellStyle name="Normal 35 8" xfId="16835" xr:uid="{00000000-0005-0000-0000-0000CC410000}"/>
    <cellStyle name="Normal 35 8 2" xfId="16836" xr:uid="{00000000-0005-0000-0000-0000CD410000}"/>
    <cellStyle name="Normal 35 8 2 2" xfId="16837" xr:uid="{00000000-0005-0000-0000-0000CE410000}"/>
    <cellStyle name="Normal 35 8 2 3" xfId="16838" xr:uid="{00000000-0005-0000-0000-0000CF410000}"/>
    <cellStyle name="Normal 35 8 3" xfId="16839" xr:uid="{00000000-0005-0000-0000-0000D0410000}"/>
    <cellStyle name="Normal 35 8 3 2" xfId="16840" xr:uid="{00000000-0005-0000-0000-0000D1410000}"/>
    <cellStyle name="Normal 35 8 4" xfId="16841" xr:uid="{00000000-0005-0000-0000-0000D2410000}"/>
    <cellStyle name="Normal 35 8 5" xfId="16842" xr:uid="{00000000-0005-0000-0000-0000D3410000}"/>
    <cellStyle name="Normal 35 9" xfId="16843" xr:uid="{00000000-0005-0000-0000-0000D4410000}"/>
    <cellStyle name="Normal 35 9 2" xfId="16844" xr:uid="{00000000-0005-0000-0000-0000D5410000}"/>
    <cellStyle name="Normal 35 9 2 2" xfId="16845" xr:uid="{00000000-0005-0000-0000-0000D6410000}"/>
    <cellStyle name="Normal 35 9 2 3" xfId="16846" xr:uid="{00000000-0005-0000-0000-0000D7410000}"/>
    <cellStyle name="Normal 35 9 3" xfId="16847" xr:uid="{00000000-0005-0000-0000-0000D8410000}"/>
    <cellStyle name="Normal 35 9 3 2" xfId="16848" xr:uid="{00000000-0005-0000-0000-0000D9410000}"/>
    <cellStyle name="Normal 35 9 4" xfId="16849" xr:uid="{00000000-0005-0000-0000-0000DA410000}"/>
    <cellStyle name="Normal 35 9 5" xfId="16850" xr:uid="{00000000-0005-0000-0000-0000DB410000}"/>
    <cellStyle name="Normal 36" xfId="16851" xr:uid="{00000000-0005-0000-0000-0000DC410000}"/>
    <cellStyle name="Normal 36 10" xfId="16852" xr:uid="{00000000-0005-0000-0000-0000DD410000}"/>
    <cellStyle name="Normal 36 10 2" xfId="16853" xr:uid="{00000000-0005-0000-0000-0000DE410000}"/>
    <cellStyle name="Normal 36 10 2 2" xfId="16854" xr:uid="{00000000-0005-0000-0000-0000DF410000}"/>
    <cellStyle name="Normal 36 10 2 3" xfId="16855" xr:uid="{00000000-0005-0000-0000-0000E0410000}"/>
    <cellStyle name="Normal 36 10 3" xfId="16856" xr:uid="{00000000-0005-0000-0000-0000E1410000}"/>
    <cellStyle name="Normal 36 10 3 2" xfId="16857" xr:uid="{00000000-0005-0000-0000-0000E2410000}"/>
    <cellStyle name="Normal 36 10 4" xfId="16858" xr:uid="{00000000-0005-0000-0000-0000E3410000}"/>
    <cellStyle name="Normal 36 10 5" xfId="16859" xr:uid="{00000000-0005-0000-0000-0000E4410000}"/>
    <cellStyle name="Normal 36 11" xfId="16860" xr:uid="{00000000-0005-0000-0000-0000E5410000}"/>
    <cellStyle name="Normal 36 11 2" xfId="16861" xr:uid="{00000000-0005-0000-0000-0000E6410000}"/>
    <cellStyle name="Normal 36 12" xfId="16862" xr:uid="{00000000-0005-0000-0000-0000E7410000}"/>
    <cellStyle name="Normal 36 2" xfId="16863" xr:uid="{00000000-0005-0000-0000-0000E8410000}"/>
    <cellStyle name="Normal 36 2 2" xfId="16864" xr:uid="{00000000-0005-0000-0000-0000E9410000}"/>
    <cellStyle name="Normal 36 2 2 2" xfId="16865" xr:uid="{00000000-0005-0000-0000-0000EA410000}"/>
    <cellStyle name="Normal 36 2 2 2 2" xfId="16866" xr:uid="{00000000-0005-0000-0000-0000EB410000}"/>
    <cellStyle name="Normal 36 2 2 2 3" xfId="16867" xr:uid="{00000000-0005-0000-0000-0000EC410000}"/>
    <cellStyle name="Normal 36 2 2 2 4" xfId="16868" xr:uid="{00000000-0005-0000-0000-0000ED410000}"/>
    <cellStyle name="Normal 36 2 2 2 5" xfId="16869" xr:uid="{00000000-0005-0000-0000-0000EE410000}"/>
    <cellStyle name="Normal 36 2 2 3" xfId="16870" xr:uid="{00000000-0005-0000-0000-0000EF410000}"/>
    <cellStyle name="Normal 36 2 2 4" xfId="16871" xr:uid="{00000000-0005-0000-0000-0000F0410000}"/>
    <cellStyle name="Normal 36 2 2 5" xfId="16872" xr:uid="{00000000-0005-0000-0000-0000F1410000}"/>
    <cellStyle name="Normal 36 2 2 6" xfId="16873" xr:uid="{00000000-0005-0000-0000-0000F2410000}"/>
    <cellStyle name="Normal 36 2 2 7" xfId="16874" xr:uid="{00000000-0005-0000-0000-0000F3410000}"/>
    <cellStyle name="Normal 36 2 3" xfId="16875" xr:uid="{00000000-0005-0000-0000-0000F4410000}"/>
    <cellStyle name="Normal 36 2 3 2" xfId="16876" xr:uid="{00000000-0005-0000-0000-0000F5410000}"/>
    <cellStyle name="Normal 36 2 3 3" xfId="16877" xr:uid="{00000000-0005-0000-0000-0000F6410000}"/>
    <cellStyle name="Normal 36 2 3 4" xfId="16878" xr:uid="{00000000-0005-0000-0000-0000F7410000}"/>
    <cellStyle name="Normal 36 2 3 5" xfId="16879" xr:uid="{00000000-0005-0000-0000-0000F8410000}"/>
    <cellStyle name="Normal 36 2 3 6" xfId="16880" xr:uid="{00000000-0005-0000-0000-0000F9410000}"/>
    <cellStyle name="Normal 36 2 4" xfId="16881" xr:uid="{00000000-0005-0000-0000-0000FA410000}"/>
    <cellStyle name="Normal 36 2 5" xfId="16882" xr:uid="{00000000-0005-0000-0000-0000FB410000}"/>
    <cellStyle name="Normal 36 2 6" xfId="16883" xr:uid="{00000000-0005-0000-0000-0000FC410000}"/>
    <cellStyle name="Normal 36 2 7" xfId="16884" xr:uid="{00000000-0005-0000-0000-0000FD410000}"/>
    <cellStyle name="Normal 36 2 8" xfId="16885" xr:uid="{00000000-0005-0000-0000-0000FE410000}"/>
    <cellStyle name="Normal 36 3" xfId="16886" xr:uid="{00000000-0005-0000-0000-0000FF410000}"/>
    <cellStyle name="Normal 36 3 2" xfId="16887" xr:uid="{00000000-0005-0000-0000-000000420000}"/>
    <cellStyle name="Normal 36 3 2 2" xfId="16888" xr:uid="{00000000-0005-0000-0000-000001420000}"/>
    <cellStyle name="Normal 36 3 2 2 2" xfId="16889" xr:uid="{00000000-0005-0000-0000-000002420000}"/>
    <cellStyle name="Normal 36 3 2 3" xfId="16890" xr:uid="{00000000-0005-0000-0000-000003420000}"/>
    <cellStyle name="Normal 36 3 2 4" xfId="16891" xr:uid="{00000000-0005-0000-0000-000004420000}"/>
    <cellStyle name="Normal 36 3 2 5" xfId="16892" xr:uid="{00000000-0005-0000-0000-000005420000}"/>
    <cellStyle name="Normal 36 3 2 6" xfId="16893" xr:uid="{00000000-0005-0000-0000-000006420000}"/>
    <cellStyle name="Normal 36 3 3" xfId="16894" xr:uid="{00000000-0005-0000-0000-000007420000}"/>
    <cellStyle name="Normal 36 3 3 2" xfId="16895" xr:uid="{00000000-0005-0000-0000-000008420000}"/>
    <cellStyle name="Normal 36 3 3 3" xfId="16896" xr:uid="{00000000-0005-0000-0000-000009420000}"/>
    <cellStyle name="Normal 36 3 4" xfId="16897" xr:uid="{00000000-0005-0000-0000-00000A420000}"/>
    <cellStyle name="Normal 36 3 5" xfId="16898" xr:uid="{00000000-0005-0000-0000-00000B420000}"/>
    <cellStyle name="Normal 36 3 6" xfId="16899" xr:uid="{00000000-0005-0000-0000-00000C420000}"/>
    <cellStyle name="Normal 36 3 7" xfId="16900" xr:uid="{00000000-0005-0000-0000-00000D420000}"/>
    <cellStyle name="Normal 36 4" xfId="16901" xr:uid="{00000000-0005-0000-0000-00000E420000}"/>
    <cellStyle name="Normal 36 4 2" xfId="16902" xr:uid="{00000000-0005-0000-0000-00000F420000}"/>
    <cellStyle name="Normal 36 4 2 2" xfId="16903" xr:uid="{00000000-0005-0000-0000-000010420000}"/>
    <cellStyle name="Normal 36 4 2 2 2" xfId="16904" xr:uid="{00000000-0005-0000-0000-000011420000}"/>
    <cellStyle name="Normal 36 4 2 3" xfId="16905" xr:uid="{00000000-0005-0000-0000-000012420000}"/>
    <cellStyle name="Normal 36 4 2 4" xfId="16906" xr:uid="{00000000-0005-0000-0000-000013420000}"/>
    <cellStyle name="Normal 36 4 2 5" xfId="16907" xr:uid="{00000000-0005-0000-0000-000014420000}"/>
    <cellStyle name="Normal 36 4 2 6" xfId="16908" xr:uid="{00000000-0005-0000-0000-000015420000}"/>
    <cellStyle name="Normal 36 4 3" xfId="16909" xr:uid="{00000000-0005-0000-0000-000016420000}"/>
    <cellStyle name="Normal 36 4 3 2" xfId="16910" xr:uid="{00000000-0005-0000-0000-000017420000}"/>
    <cellStyle name="Normal 36 4 3 3" xfId="16911" xr:uid="{00000000-0005-0000-0000-000018420000}"/>
    <cellStyle name="Normal 36 4 4" xfId="16912" xr:uid="{00000000-0005-0000-0000-000019420000}"/>
    <cellStyle name="Normal 36 4 5" xfId="16913" xr:uid="{00000000-0005-0000-0000-00001A420000}"/>
    <cellStyle name="Normal 36 4 6" xfId="16914" xr:uid="{00000000-0005-0000-0000-00001B420000}"/>
    <cellStyle name="Normal 36 4 7" xfId="16915" xr:uid="{00000000-0005-0000-0000-00001C420000}"/>
    <cellStyle name="Normal 36 5" xfId="16916" xr:uid="{00000000-0005-0000-0000-00001D420000}"/>
    <cellStyle name="Normal 36 5 2" xfId="16917" xr:uid="{00000000-0005-0000-0000-00001E420000}"/>
    <cellStyle name="Normal 36 5 2 2" xfId="16918" xr:uid="{00000000-0005-0000-0000-00001F420000}"/>
    <cellStyle name="Normal 36 5 2 2 2" xfId="16919" xr:uid="{00000000-0005-0000-0000-000020420000}"/>
    <cellStyle name="Normal 36 5 2 3" xfId="16920" xr:uid="{00000000-0005-0000-0000-000021420000}"/>
    <cellStyle name="Normal 36 5 2 4" xfId="16921" xr:uid="{00000000-0005-0000-0000-000022420000}"/>
    <cellStyle name="Normal 36 5 2 5" xfId="16922" xr:uid="{00000000-0005-0000-0000-000023420000}"/>
    <cellStyle name="Normal 36 5 2 6" xfId="16923" xr:uid="{00000000-0005-0000-0000-000024420000}"/>
    <cellStyle name="Normal 36 5 3" xfId="16924" xr:uid="{00000000-0005-0000-0000-000025420000}"/>
    <cellStyle name="Normal 36 5 3 2" xfId="16925" xr:uid="{00000000-0005-0000-0000-000026420000}"/>
    <cellStyle name="Normal 36 5 3 3" xfId="16926" xr:uid="{00000000-0005-0000-0000-000027420000}"/>
    <cellStyle name="Normal 36 5 4" xfId="16927" xr:uid="{00000000-0005-0000-0000-000028420000}"/>
    <cellStyle name="Normal 36 5 5" xfId="16928" xr:uid="{00000000-0005-0000-0000-000029420000}"/>
    <cellStyle name="Normal 36 5 6" xfId="16929" xr:uid="{00000000-0005-0000-0000-00002A420000}"/>
    <cellStyle name="Normal 36 5 7" xfId="16930" xr:uid="{00000000-0005-0000-0000-00002B420000}"/>
    <cellStyle name="Normal 36 6" xfId="16931" xr:uid="{00000000-0005-0000-0000-00002C420000}"/>
    <cellStyle name="Normal 36 6 2" xfId="16932" xr:uid="{00000000-0005-0000-0000-00002D420000}"/>
    <cellStyle name="Normal 36 6 2 2" xfId="16933" xr:uid="{00000000-0005-0000-0000-00002E420000}"/>
    <cellStyle name="Normal 36 6 2 2 2" xfId="16934" xr:uid="{00000000-0005-0000-0000-00002F420000}"/>
    <cellStyle name="Normal 36 6 2 3" xfId="16935" xr:uid="{00000000-0005-0000-0000-000030420000}"/>
    <cellStyle name="Normal 36 6 2 4" xfId="16936" xr:uid="{00000000-0005-0000-0000-000031420000}"/>
    <cellStyle name="Normal 36 6 2 5" xfId="16937" xr:uid="{00000000-0005-0000-0000-000032420000}"/>
    <cellStyle name="Normal 36 6 2 6" xfId="16938" xr:uid="{00000000-0005-0000-0000-000033420000}"/>
    <cellStyle name="Normal 36 6 3" xfId="16939" xr:uid="{00000000-0005-0000-0000-000034420000}"/>
    <cellStyle name="Normal 36 6 3 2" xfId="16940" xr:uid="{00000000-0005-0000-0000-000035420000}"/>
    <cellStyle name="Normal 36 6 3 3" xfId="16941" xr:uid="{00000000-0005-0000-0000-000036420000}"/>
    <cellStyle name="Normal 36 6 4" xfId="16942" xr:uid="{00000000-0005-0000-0000-000037420000}"/>
    <cellStyle name="Normal 36 6 5" xfId="16943" xr:uid="{00000000-0005-0000-0000-000038420000}"/>
    <cellStyle name="Normal 36 6 6" xfId="16944" xr:uid="{00000000-0005-0000-0000-000039420000}"/>
    <cellStyle name="Normal 36 6 7" xfId="16945" xr:uid="{00000000-0005-0000-0000-00003A420000}"/>
    <cellStyle name="Normal 36 7" xfId="16946" xr:uid="{00000000-0005-0000-0000-00003B420000}"/>
    <cellStyle name="Normal 36 7 2" xfId="16947" xr:uid="{00000000-0005-0000-0000-00003C420000}"/>
    <cellStyle name="Normal 36 7 2 2" xfId="16948" xr:uid="{00000000-0005-0000-0000-00003D420000}"/>
    <cellStyle name="Normal 36 7 2 2 2" xfId="16949" xr:uid="{00000000-0005-0000-0000-00003E420000}"/>
    <cellStyle name="Normal 36 7 2 3" xfId="16950" xr:uid="{00000000-0005-0000-0000-00003F420000}"/>
    <cellStyle name="Normal 36 7 2 4" xfId="16951" xr:uid="{00000000-0005-0000-0000-000040420000}"/>
    <cellStyle name="Normal 36 7 2 5" xfId="16952" xr:uid="{00000000-0005-0000-0000-000041420000}"/>
    <cellStyle name="Normal 36 7 2 6" xfId="16953" xr:uid="{00000000-0005-0000-0000-000042420000}"/>
    <cellStyle name="Normal 36 7 3" xfId="16954" xr:uid="{00000000-0005-0000-0000-000043420000}"/>
    <cellStyle name="Normal 36 7 3 2" xfId="16955" xr:uid="{00000000-0005-0000-0000-000044420000}"/>
    <cellStyle name="Normal 36 7 3 3" xfId="16956" xr:uid="{00000000-0005-0000-0000-000045420000}"/>
    <cellStyle name="Normal 36 7 4" xfId="16957" xr:uid="{00000000-0005-0000-0000-000046420000}"/>
    <cellStyle name="Normal 36 7 5" xfId="16958" xr:uid="{00000000-0005-0000-0000-000047420000}"/>
    <cellStyle name="Normal 36 7 6" xfId="16959" xr:uid="{00000000-0005-0000-0000-000048420000}"/>
    <cellStyle name="Normal 36 7 7" xfId="16960" xr:uid="{00000000-0005-0000-0000-000049420000}"/>
    <cellStyle name="Normal 36 8" xfId="16961" xr:uid="{00000000-0005-0000-0000-00004A420000}"/>
    <cellStyle name="Normal 36 8 2" xfId="16962" xr:uid="{00000000-0005-0000-0000-00004B420000}"/>
    <cellStyle name="Normal 36 8 2 2" xfId="16963" xr:uid="{00000000-0005-0000-0000-00004C420000}"/>
    <cellStyle name="Normal 36 8 2 2 2" xfId="16964" xr:uid="{00000000-0005-0000-0000-00004D420000}"/>
    <cellStyle name="Normal 36 8 2 3" xfId="16965" xr:uid="{00000000-0005-0000-0000-00004E420000}"/>
    <cellStyle name="Normal 36 8 3" xfId="16966" xr:uid="{00000000-0005-0000-0000-00004F420000}"/>
    <cellStyle name="Normal 36 8 3 2" xfId="16967" xr:uid="{00000000-0005-0000-0000-000050420000}"/>
    <cellStyle name="Normal 36 8 3 3" xfId="16968" xr:uid="{00000000-0005-0000-0000-000051420000}"/>
    <cellStyle name="Normal 36 8 4" xfId="16969" xr:uid="{00000000-0005-0000-0000-000052420000}"/>
    <cellStyle name="Normal 36 8 5" xfId="16970" xr:uid="{00000000-0005-0000-0000-000053420000}"/>
    <cellStyle name="Normal 36 8 6" xfId="16971" xr:uid="{00000000-0005-0000-0000-000054420000}"/>
    <cellStyle name="Normal 36 9" xfId="16972" xr:uid="{00000000-0005-0000-0000-000055420000}"/>
    <cellStyle name="Normal 36 9 2" xfId="16973" xr:uid="{00000000-0005-0000-0000-000056420000}"/>
    <cellStyle name="Normal 36 9 2 2" xfId="16974" xr:uid="{00000000-0005-0000-0000-000057420000}"/>
    <cellStyle name="Normal 36 9 2 3" xfId="16975" xr:uid="{00000000-0005-0000-0000-000058420000}"/>
    <cellStyle name="Normal 36 9 3" xfId="16976" xr:uid="{00000000-0005-0000-0000-000059420000}"/>
    <cellStyle name="Normal 36 9 3 2" xfId="16977" xr:uid="{00000000-0005-0000-0000-00005A420000}"/>
    <cellStyle name="Normal 36 9 4" xfId="16978" xr:uid="{00000000-0005-0000-0000-00005B420000}"/>
    <cellStyle name="Normal 36 9 5" xfId="16979" xr:uid="{00000000-0005-0000-0000-00005C420000}"/>
    <cellStyle name="Normal 37" xfId="16980" xr:uid="{00000000-0005-0000-0000-00005D420000}"/>
    <cellStyle name="Normal 37 10" xfId="16981" xr:uid="{00000000-0005-0000-0000-00005E420000}"/>
    <cellStyle name="Normal 37 10 2" xfId="16982" xr:uid="{00000000-0005-0000-0000-00005F420000}"/>
    <cellStyle name="Normal 37 10 2 2" xfId="16983" xr:uid="{00000000-0005-0000-0000-000060420000}"/>
    <cellStyle name="Normal 37 10 2 3" xfId="16984" xr:uid="{00000000-0005-0000-0000-000061420000}"/>
    <cellStyle name="Normal 37 10 3" xfId="16985" xr:uid="{00000000-0005-0000-0000-000062420000}"/>
    <cellStyle name="Normal 37 10 3 2" xfId="16986" xr:uid="{00000000-0005-0000-0000-000063420000}"/>
    <cellStyle name="Normal 37 10 4" xfId="16987" xr:uid="{00000000-0005-0000-0000-000064420000}"/>
    <cellStyle name="Normal 37 11" xfId="16988" xr:uid="{00000000-0005-0000-0000-000065420000}"/>
    <cellStyle name="Normal 37 12" xfId="16989" xr:uid="{00000000-0005-0000-0000-000066420000}"/>
    <cellStyle name="Normal 37 2" xfId="16990" xr:uid="{00000000-0005-0000-0000-000067420000}"/>
    <cellStyle name="Normal 37 2 2" xfId="16991" xr:uid="{00000000-0005-0000-0000-000068420000}"/>
    <cellStyle name="Normal 37 2 2 2" xfId="16992" xr:uid="{00000000-0005-0000-0000-000069420000}"/>
    <cellStyle name="Normal 37 2 2 3" xfId="16993" xr:uid="{00000000-0005-0000-0000-00006A420000}"/>
    <cellStyle name="Normal 37 2 3" xfId="16994" xr:uid="{00000000-0005-0000-0000-00006B420000}"/>
    <cellStyle name="Normal 37 2 3 2" xfId="16995" xr:uid="{00000000-0005-0000-0000-00006C420000}"/>
    <cellStyle name="Normal 37 2 4" xfId="16996" xr:uid="{00000000-0005-0000-0000-00006D420000}"/>
    <cellStyle name="Normal 37 2 5" xfId="16997" xr:uid="{00000000-0005-0000-0000-00006E420000}"/>
    <cellStyle name="Normal 37 3" xfId="16998" xr:uid="{00000000-0005-0000-0000-00006F420000}"/>
    <cellStyle name="Normal 37 3 2" xfId="16999" xr:uid="{00000000-0005-0000-0000-000070420000}"/>
    <cellStyle name="Normal 37 3 2 2" xfId="17000" xr:uid="{00000000-0005-0000-0000-000071420000}"/>
    <cellStyle name="Normal 37 3 2 3" xfId="17001" xr:uid="{00000000-0005-0000-0000-000072420000}"/>
    <cellStyle name="Normal 37 3 3" xfId="17002" xr:uid="{00000000-0005-0000-0000-000073420000}"/>
    <cellStyle name="Normal 37 3 3 2" xfId="17003" xr:uid="{00000000-0005-0000-0000-000074420000}"/>
    <cellStyle name="Normal 37 3 4" xfId="17004" xr:uid="{00000000-0005-0000-0000-000075420000}"/>
    <cellStyle name="Normal 37 3 5" xfId="17005" xr:uid="{00000000-0005-0000-0000-000076420000}"/>
    <cellStyle name="Normal 37 4" xfId="17006" xr:uid="{00000000-0005-0000-0000-000077420000}"/>
    <cellStyle name="Normal 37 4 2" xfId="17007" xr:uid="{00000000-0005-0000-0000-000078420000}"/>
    <cellStyle name="Normal 37 4 2 2" xfId="17008" xr:uid="{00000000-0005-0000-0000-000079420000}"/>
    <cellStyle name="Normal 37 4 2 3" xfId="17009" xr:uid="{00000000-0005-0000-0000-00007A420000}"/>
    <cellStyle name="Normal 37 4 3" xfId="17010" xr:uid="{00000000-0005-0000-0000-00007B420000}"/>
    <cellStyle name="Normal 37 4 3 2" xfId="17011" xr:uid="{00000000-0005-0000-0000-00007C420000}"/>
    <cellStyle name="Normal 37 4 4" xfId="17012" xr:uid="{00000000-0005-0000-0000-00007D420000}"/>
    <cellStyle name="Normal 37 5" xfId="17013" xr:uid="{00000000-0005-0000-0000-00007E420000}"/>
    <cellStyle name="Normal 37 5 2" xfId="17014" xr:uid="{00000000-0005-0000-0000-00007F420000}"/>
    <cellStyle name="Normal 37 5 2 2" xfId="17015" xr:uid="{00000000-0005-0000-0000-000080420000}"/>
    <cellStyle name="Normal 37 5 2 3" xfId="17016" xr:uid="{00000000-0005-0000-0000-000081420000}"/>
    <cellStyle name="Normal 37 5 3" xfId="17017" xr:uid="{00000000-0005-0000-0000-000082420000}"/>
    <cellStyle name="Normal 37 5 3 2" xfId="17018" xr:uid="{00000000-0005-0000-0000-000083420000}"/>
    <cellStyle name="Normal 37 5 4" xfId="17019" xr:uid="{00000000-0005-0000-0000-000084420000}"/>
    <cellStyle name="Normal 37 6" xfId="17020" xr:uid="{00000000-0005-0000-0000-000085420000}"/>
    <cellStyle name="Normal 37 6 2" xfId="17021" xr:uid="{00000000-0005-0000-0000-000086420000}"/>
    <cellStyle name="Normal 37 6 2 2" xfId="17022" xr:uid="{00000000-0005-0000-0000-000087420000}"/>
    <cellStyle name="Normal 37 6 2 3" xfId="17023" xr:uid="{00000000-0005-0000-0000-000088420000}"/>
    <cellStyle name="Normal 37 6 3" xfId="17024" xr:uid="{00000000-0005-0000-0000-000089420000}"/>
    <cellStyle name="Normal 37 6 3 2" xfId="17025" xr:uid="{00000000-0005-0000-0000-00008A420000}"/>
    <cellStyle name="Normal 37 6 4" xfId="17026" xr:uid="{00000000-0005-0000-0000-00008B420000}"/>
    <cellStyle name="Normal 37 7" xfId="17027" xr:uid="{00000000-0005-0000-0000-00008C420000}"/>
    <cellStyle name="Normal 37 7 2" xfId="17028" xr:uid="{00000000-0005-0000-0000-00008D420000}"/>
    <cellStyle name="Normal 37 7 2 2" xfId="17029" xr:uid="{00000000-0005-0000-0000-00008E420000}"/>
    <cellStyle name="Normal 37 7 2 3" xfId="17030" xr:uid="{00000000-0005-0000-0000-00008F420000}"/>
    <cellStyle name="Normal 37 7 3" xfId="17031" xr:uid="{00000000-0005-0000-0000-000090420000}"/>
    <cellStyle name="Normal 37 7 3 2" xfId="17032" xr:uid="{00000000-0005-0000-0000-000091420000}"/>
    <cellStyle name="Normal 37 7 4" xfId="17033" xr:uid="{00000000-0005-0000-0000-000092420000}"/>
    <cellStyle name="Normal 37 8" xfId="17034" xr:uid="{00000000-0005-0000-0000-000093420000}"/>
    <cellStyle name="Normal 37 8 2" xfId="17035" xr:uid="{00000000-0005-0000-0000-000094420000}"/>
    <cellStyle name="Normal 37 8 2 2" xfId="17036" xr:uid="{00000000-0005-0000-0000-000095420000}"/>
    <cellStyle name="Normal 37 8 2 3" xfId="17037" xr:uid="{00000000-0005-0000-0000-000096420000}"/>
    <cellStyle name="Normal 37 8 3" xfId="17038" xr:uid="{00000000-0005-0000-0000-000097420000}"/>
    <cellStyle name="Normal 37 8 3 2" xfId="17039" xr:uid="{00000000-0005-0000-0000-000098420000}"/>
    <cellStyle name="Normal 37 8 4" xfId="17040" xr:uid="{00000000-0005-0000-0000-000099420000}"/>
    <cellStyle name="Normal 37 9" xfId="17041" xr:uid="{00000000-0005-0000-0000-00009A420000}"/>
    <cellStyle name="Normal 37 9 2" xfId="17042" xr:uid="{00000000-0005-0000-0000-00009B420000}"/>
    <cellStyle name="Normal 37 9 2 2" xfId="17043" xr:uid="{00000000-0005-0000-0000-00009C420000}"/>
    <cellStyle name="Normal 37 9 2 3" xfId="17044" xr:uid="{00000000-0005-0000-0000-00009D420000}"/>
    <cellStyle name="Normal 37 9 3" xfId="17045" xr:uid="{00000000-0005-0000-0000-00009E420000}"/>
    <cellStyle name="Normal 37 9 3 2" xfId="17046" xr:uid="{00000000-0005-0000-0000-00009F420000}"/>
    <cellStyle name="Normal 37 9 4" xfId="17047" xr:uid="{00000000-0005-0000-0000-0000A0420000}"/>
    <cellStyle name="Normal 38" xfId="17048" xr:uid="{00000000-0005-0000-0000-0000A1420000}"/>
    <cellStyle name="Normal 38 10" xfId="17049" xr:uid="{00000000-0005-0000-0000-0000A2420000}"/>
    <cellStyle name="Normal 38 10 2" xfId="17050" xr:uid="{00000000-0005-0000-0000-0000A3420000}"/>
    <cellStyle name="Normal 38 10 2 2" xfId="17051" xr:uid="{00000000-0005-0000-0000-0000A4420000}"/>
    <cellStyle name="Normal 38 10 2 3" xfId="17052" xr:uid="{00000000-0005-0000-0000-0000A5420000}"/>
    <cellStyle name="Normal 38 10 3" xfId="17053" xr:uid="{00000000-0005-0000-0000-0000A6420000}"/>
    <cellStyle name="Normal 38 10 3 2" xfId="17054" xr:uid="{00000000-0005-0000-0000-0000A7420000}"/>
    <cellStyle name="Normal 38 10 4" xfId="17055" xr:uid="{00000000-0005-0000-0000-0000A8420000}"/>
    <cellStyle name="Normal 38 11" xfId="17056" xr:uid="{00000000-0005-0000-0000-0000A9420000}"/>
    <cellStyle name="Normal 38 12" xfId="17057" xr:uid="{00000000-0005-0000-0000-0000AA420000}"/>
    <cellStyle name="Normal 38 2" xfId="17058" xr:uid="{00000000-0005-0000-0000-0000AB420000}"/>
    <cellStyle name="Normal 38 2 2" xfId="17059" xr:uid="{00000000-0005-0000-0000-0000AC420000}"/>
    <cellStyle name="Normal 38 2 2 2" xfId="17060" xr:uid="{00000000-0005-0000-0000-0000AD420000}"/>
    <cellStyle name="Normal 38 2 2 3" xfId="17061" xr:uid="{00000000-0005-0000-0000-0000AE420000}"/>
    <cellStyle name="Normal 38 2 3" xfId="17062" xr:uid="{00000000-0005-0000-0000-0000AF420000}"/>
    <cellStyle name="Normal 38 2 3 2" xfId="17063" xr:uid="{00000000-0005-0000-0000-0000B0420000}"/>
    <cellStyle name="Normal 38 2 4" xfId="17064" xr:uid="{00000000-0005-0000-0000-0000B1420000}"/>
    <cellStyle name="Normal 38 2 5" xfId="17065" xr:uid="{00000000-0005-0000-0000-0000B2420000}"/>
    <cellStyle name="Normal 38 3" xfId="17066" xr:uid="{00000000-0005-0000-0000-0000B3420000}"/>
    <cellStyle name="Normal 38 3 2" xfId="17067" xr:uid="{00000000-0005-0000-0000-0000B4420000}"/>
    <cellStyle name="Normal 38 3 2 2" xfId="17068" xr:uid="{00000000-0005-0000-0000-0000B5420000}"/>
    <cellStyle name="Normal 38 3 2 3" xfId="17069" xr:uid="{00000000-0005-0000-0000-0000B6420000}"/>
    <cellStyle name="Normal 38 3 3" xfId="17070" xr:uid="{00000000-0005-0000-0000-0000B7420000}"/>
    <cellStyle name="Normal 38 3 3 2" xfId="17071" xr:uid="{00000000-0005-0000-0000-0000B8420000}"/>
    <cellStyle name="Normal 38 3 4" xfId="17072" xr:uid="{00000000-0005-0000-0000-0000B9420000}"/>
    <cellStyle name="Normal 38 3 5" xfId="17073" xr:uid="{00000000-0005-0000-0000-0000BA420000}"/>
    <cellStyle name="Normal 38 4" xfId="17074" xr:uid="{00000000-0005-0000-0000-0000BB420000}"/>
    <cellStyle name="Normal 38 4 2" xfId="17075" xr:uid="{00000000-0005-0000-0000-0000BC420000}"/>
    <cellStyle name="Normal 38 4 2 2" xfId="17076" xr:uid="{00000000-0005-0000-0000-0000BD420000}"/>
    <cellStyle name="Normal 38 4 2 3" xfId="17077" xr:uid="{00000000-0005-0000-0000-0000BE420000}"/>
    <cellStyle name="Normal 38 4 3" xfId="17078" xr:uid="{00000000-0005-0000-0000-0000BF420000}"/>
    <cellStyle name="Normal 38 4 3 2" xfId="17079" xr:uid="{00000000-0005-0000-0000-0000C0420000}"/>
    <cellStyle name="Normal 38 4 4" xfId="17080" xr:uid="{00000000-0005-0000-0000-0000C1420000}"/>
    <cellStyle name="Normal 38 5" xfId="17081" xr:uid="{00000000-0005-0000-0000-0000C2420000}"/>
    <cellStyle name="Normal 38 5 2" xfId="17082" xr:uid="{00000000-0005-0000-0000-0000C3420000}"/>
    <cellStyle name="Normal 38 5 2 2" xfId="17083" xr:uid="{00000000-0005-0000-0000-0000C4420000}"/>
    <cellStyle name="Normal 38 5 2 3" xfId="17084" xr:uid="{00000000-0005-0000-0000-0000C5420000}"/>
    <cellStyle name="Normal 38 5 3" xfId="17085" xr:uid="{00000000-0005-0000-0000-0000C6420000}"/>
    <cellStyle name="Normal 38 5 3 2" xfId="17086" xr:uid="{00000000-0005-0000-0000-0000C7420000}"/>
    <cellStyle name="Normal 38 5 4" xfId="17087" xr:uid="{00000000-0005-0000-0000-0000C8420000}"/>
    <cellStyle name="Normal 38 6" xfId="17088" xr:uid="{00000000-0005-0000-0000-0000C9420000}"/>
    <cellStyle name="Normal 38 6 2" xfId="17089" xr:uid="{00000000-0005-0000-0000-0000CA420000}"/>
    <cellStyle name="Normal 38 6 2 2" xfId="17090" xr:uid="{00000000-0005-0000-0000-0000CB420000}"/>
    <cellStyle name="Normal 38 6 2 3" xfId="17091" xr:uid="{00000000-0005-0000-0000-0000CC420000}"/>
    <cellStyle name="Normal 38 6 3" xfId="17092" xr:uid="{00000000-0005-0000-0000-0000CD420000}"/>
    <cellStyle name="Normal 38 6 3 2" xfId="17093" xr:uid="{00000000-0005-0000-0000-0000CE420000}"/>
    <cellStyle name="Normal 38 6 4" xfId="17094" xr:uid="{00000000-0005-0000-0000-0000CF420000}"/>
    <cellStyle name="Normal 38 7" xfId="17095" xr:uid="{00000000-0005-0000-0000-0000D0420000}"/>
    <cellStyle name="Normal 38 7 2" xfId="17096" xr:uid="{00000000-0005-0000-0000-0000D1420000}"/>
    <cellStyle name="Normal 38 7 2 2" xfId="17097" xr:uid="{00000000-0005-0000-0000-0000D2420000}"/>
    <cellStyle name="Normal 38 7 2 3" xfId="17098" xr:uid="{00000000-0005-0000-0000-0000D3420000}"/>
    <cellStyle name="Normal 38 7 3" xfId="17099" xr:uid="{00000000-0005-0000-0000-0000D4420000}"/>
    <cellStyle name="Normal 38 7 3 2" xfId="17100" xr:uid="{00000000-0005-0000-0000-0000D5420000}"/>
    <cellStyle name="Normal 38 7 4" xfId="17101" xr:uid="{00000000-0005-0000-0000-0000D6420000}"/>
    <cellStyle name="Normal 38 8" xfId="17102" xr:uid="{00000000-0005-0000-0000-0000D7420000}"/>
    <cellStyle name="Normal 38 8 2" xfId="17103" xr:uid="{00000000-0005-0000-0000-0000D8420000}"/>
    <cellStyle name="Normal 38 8 2 2" xfId="17104" xr:uid="{00000000-0005-0000-0000-0000D9420000}"/>
    <cellStyle name="Normal 38 8 2 3" xfId="17105" xr:uid="{00000000-0005-0000-0000-0000DA420000}"/>
    <cellStyle name="Normal 38 8 3" xfId="17106" xr:uid="{00000000-0005-0000-0000-0000DB420000}"/>
    <cellStyle name="Normal 38 8 3 2" xfId="17107" xr:uid="{00000000-0005-0000-0000-0000DC420000}"/>
    <cellStyle name="Normal 38 8 4" xfId="17108" xr:uid="{00000000-0005-0000-0000-0000DD420000}"/>
    <cellStyle name="Normal 38 9" xfId="17109" xr:uid="{00000000-0005-0000-0000-0000DE420000}"/>
    <cellStyle name="Normal 38 9 2" xfId="17110" xr:uid="{00000000-0005-0000-0000-0000DF420000}"/>
    <cellStyle name="Normal 38 9 2 2" xfId="17111" xr:uid="{00000000-0005-0000-0000-0000E0420000}"/>
    <cellStyle name="Normal 38 9 2 3" xfId="17112" xr:uid="{00000000-0005-0000-0000-0000E1420000}"/>
    <cellStyle name="Normal 38 9 3" xfId="17113" xr:uid="{00000000-0005-0000-0000-0000E2420000}"/>
    <cellStyle name="Normal 38 9 3 2" xfId="17114" xr:uid="{00000000-0005-0000-0000-0000E3420000}"/>
    <cellStyle name="Normal 38 9 4" xfId="17115" xr:uid="{00000000-0005-0000-0000-0000E4420000}"/>
    <cellStyle name="Normal 39" xfId="17116" xr:uid="{00000000-0005-0000-0000-0000E5420000}"/>
    <cellStyle name="Normal 39 10" xfId="17117" xr:uid="{00000000-0005-0000-0000-0000E6420000}"/>
    <cellStyle name="Normal 39 10 2" xfId="17118" xr:uid="{00000000-0005-0000-0000-0000E7420000}"/>
    <cellStyle name="Normal 39 10 2 2" xfId="17119" xr:uid="{00000000-0005-0000-0000-0000E8420000}"/>
    <cellStyle name="Normal 39 10 2 3" xfId="17120" xr:uid="{00000000-0005-0000-0000-0000E9420000}"/>
    <cellStyle name="Normal 39 10 3" xfId="17121" xr:uid="{00000000-0005-0000-0000-0000EA420000}"/>
    <cellStyle name="Normal 39 10 3 2" xfId="17122" xr:uid="{00000000-0005-0000-0000-0000EB420000}"/>
    <cellStyle name="Normal 39 10 4" xfId="17123" xr:uid="{00000000-0005-0000-0000-0000EC420000}"/>
    <cellStyle name="Normal 39 11" xfId="17124" xr:uid="{00000000-0005-0000-0000-0000ED420000}"/>
    <cellStyle name="Normal 39 12" xfId="17125" xr:uid="{00000000-0005-0000-0000-0000EE420000}"/>
    <cellStyle name="Normal 39 2" xfId="17126" xr:uid="{00000000-0005-0000-0000-0000EF420000}"/>
    <cellStyle name="Normal 39 2 2" xfId="17127" xr:uid="{00000000-0005-0000-0000-0000F0420000}"/>
    <cellStyle name="Normal 39 2 2 2" xfId="17128" xr:uid="{00000000-0005-0000-0000-0000F1420000}"/>
    <cellStyle name="Normal 39 2 2 3" xfId="17129" xr:uid="{00000000-0005-0000-0000-0000F2420000}"/>
    <cellStyle name="Normal 39 2 3" xfId="17130" xr:uid="{00000000-0005-0000-0000-0000F3420000}"/>
    <cellStyle name="Normal 39 2 3 2" xfId="17131" xr:uid="{00000000-0005-0000-0000-0000F4420000}"/>
    <cellStyle name="Normal 39 2 4" xfId="17132" xr:uid="{00000000-0005-0000-0000-0000F5420000}"/>
    <cellStyle name="Normal 39 2 5" xfId="17133" xr:uid="{00000000-0005-0000-0000-0000F6420000}"/>
    <cellStyle name="Normal 39 3" xfId="17134" xr:uid="{00000000-0005-0000-0000-0000F7420000}"/>
    <cellStyle name="Normal 39 3 2" xfId="17135" xr:uid="{00000000-0005-0000-0000-0000F8420000}"/>
    <cellStyle name="Normal 39 3 2 2" xfId="17136" xr:uid="{00000000-0005-0000-0000-0000F9420000}"/>
    <cellStyle name="Normal 39 3 2 3" xfId="17137" xr:uid="{00000000-0005-0000-0000-0000FA420000}"/>
    <cellStyle name="Normal 39 3 3" xfId="17138" xr:uid="{00000000-0005-0000-0000-0000FB420000}"/>
    <cellStyle name="Normal 39 3 3 2" xfId="17139" xr:uid="{00000000-0005-0000-0000-0000FC420000}"/>
    <cellStyle name="Normal 39 3 4" xfId="17140" xr:uid="{00000000-0005-0000-0000-0000FD420000}"/>
    <cellStyle name="Normal 39 3 5" xfId="17141" xr:uid="{00000000-0005-0000-0000-0000FE420000}"/>
    <cellStyle name="Normal 39 4" xfId="17142" xr:uid="{00000000-0005-0000-0000-0000FF420000}"/>
    <cellStyle name="Normal 39 4 2" xfId="17143" xr:uid="{00000000-0005-0000-0000-000000430000}"/>
    <cellStyle name="Normal 39 4 2 2" xfId="17144" xr:uid="{00000000-0005-0000-0000-000001430000}"/>
    <cellStyle name="Normal 39 4 2 3" xfId="17145" xr:uid="{00000000-0005-0000-0000-000002430000}"/>
    <cellStyle name="Normal 39 4 3" xfId="17146" xr:uid="{00000000-0005-0000-0000-000003430000}"/>
    <cellStyle name="Normal 39 4 3 2" xfId="17147" xr:uid="{00000000-0005-0000-0000-000004430000}"/>
    <cellStyle name="Normal 39 4 4" xfId="17148" xr:uid="{00000000-0005-0000-0000-000005430000}"/>
    <cellStyle name="Normal 39 5" xfId="17149" xr:uid="{00000000-0005-0000-0000-000006430000}"/>
    <cellStyle name="Normal 39 5 2" xfId="17150" xr:uid="{00000000-0005-0000-0000-000007430000}"/>
    <cellStyle name="Normal 39 5 2 2" xfId="17151" xr:uid="{00000000-0005-0000-0000-000008430000}"/>
    <cellStyle name="Normal 39 5 2 3" xfId="17152" xr:uid="{00000000-0005-0000-0000-000009430000}"/>
    <cellStyle name="Normal 39 5 3" xfId="17153" xr:uid="{00000000-0005-0000-0000-00000A430000}"/>
    <cellStyle name="Normal 39 5 3 2" xfId="17154" xr:uid="{00000000-0005-0000-0000-00000B430000}"/>
    <cellStyle name="Normal 39 5 4" xfId="17155" xr:uid="{00000000-0005-0000-0000-00000C430000}"/>
    <cellStyle name="Normal 39 6" xfId="17156" xr:uid="{00000000-0005-0000-0000-00000D430000}"/>
    <cellStyle name="Normal 39 6 2" xfId="17157" xr:uid="{00000000-0005-0000-0000-00000E430000}"/>
    <cellStyle name="Normal 39 6 2 2" xfId="17158" xr:uid="{00000000-0005-0000-0000-00000F430000}"/>
    <cellStyle name="Normal 39 6 2 3" xfId="17159" xr:uid="{00000000-0005-0000-0000-000010430000}"/>
    <cellStyle name="Normal 39 6 3" xfId="17160" xr:uid="{00000000-0005-0000-0000-000011430000}"/>
    <cellStyle name="Normal 39 6 3 2" xfId="17161" xr:uid="{00000000-0005-0000-0000-000012430000}"/>
    <cellStyle name="Normal 39 6 4" xfId="17162" xr:uid="{00000000-0005-0000-0000-000013430000}"/>
    <cellStyle name="Normal 39 7" xfId="17163" xr:uid="{00000000-0005-0000-0000-000014430000}"/>
    <cellStyle name="Normal 39 7 2" xfId="17164" xr:uid="{00000000-0005-0000-0000-000015430000}"/>
    <cellStyle name="Normal 39 7 2 2" xfId="17165" xr:uid="{00000000-0005-0000-0000-000016430000}"/>
    <cellStyle name="Normal 39 7 2 3" xfId="17166" xr:uid="{00000000-0005-0000-0000-000017430000}"/>
    <cellStyle name="Normal 39 7 3" xfId="17167" xr:uid="{00000000-0005-0000-0000-000018430000}"/>
    <cellStyle name="Normal 39 7 3 2" xfId="17168" xr:uid="{00000000-0005-0000-0000-000019430000}"/>
    <cellStyle name="Normal 39 7 4" xfId="17169" xr:uid="{00000000-0005-0000-0000-00001A430000}"/>
    <cellStyle name="Normal 39 8" xfId="17170" xr:uid="{00000000-0005-0000-0000-00001B430000}"/>
    <cellStyle name="Normal 39 8 2" xfId="17171" xr:uid="{00000000-0005-0000-0000-00001C430000}"/>
    <cellStyle name="Normal 39 8 2 2" xfId="17172" xr:uid="{00000000-0005-0000-0000-00001D430000}"/>
    <cellStyle name="Normal 39 8 2 3" xfId="17173" xr:uid="{00000000-0005-0000-0000-00001E430000}"/>
    <cellStyle name="Normal 39 8 3" xfId="17174" xr:uid="{00000000-0005-0000-0000-00001F430000}"/>
    <cellStyle name="Normal 39 8 3 2" xfId="17175" xr:uid="{00000000-0005-0000-0000-000020430000}"/>
    <cellStyle name="Normal 39 8 4" xfId="17176" xr:uid="{00000000-0005-0000-0000-000021430000}"/>
    <cellStyle name="Normal 39 9" xfId="17177" xr:uid="{00000000-0005-0000-0000-000022430000}"/>
    <cellStyle name="Normal 39 9 2" xfId="17178" xr:uid="{00000000-0005-0000-0000-000023430000}"/>
    <cellStyle name="Normal 39 9 2 2" xfId="17179" xr:uid="{00000000-0005-0000-0000-000024430000}"/>
    <cellStyle name="Normal 39 9 2 3" xfId="17180" xr:uid="{00000000-0005-0000-0000-000025430000}"/>
    <cellStyle name="Normal 39 9 3" xfId="17181" xr:uid="{00000000-0005-0000-0000-000026430000}"/>
    <cellStyle name="Normal 39 9 3 2" xfId="17182" xr:uid="{00000000-0005-0000-0000-000027430000}"/>
    <cellStyle name="Normal 39 9 4" xfId="17183" xr:uid="{00000000-0005-0000-0000-000028430000}"/>
    <cellStyle name="Normal 4" xfId="17184" xr:uid="{00000000-0005-0000-0000-000029430000}"/>
    <cellStyle name="Normal 4 10" xfId="17185" xr:uid="{00000000-0005-0000-0000-00002A430000}"/>
    <cellStyle name="Normal 4 10 2" xfId="17186" xr:uid="{00000000-0005-0000-0000-00002B430000}"/>
    <cellStyle name="Normal 4 10 2 2" xfId="17187" xr:uid="{00000000-0005-0000-0000-00002C430000}"/>
    <cellStyle name="Normal 4 10 2 3" xfId="17188" xr:uid="{00000000-0005-0000-0000-00002D430000}"/>
    <cellStyle name="Normal 4 10 2 4" xfId="17189" xr:uid="{00000000-0005-0000-0000-00002E430000}"/>
    <cellStyle name="Normal 4 10 3" xfId="17190" xr:uid="{00000000-0005-0000-0000-00002F430000}"/>
    <cellStyle name="Normal 4 10 4" xfId="17191" xr:uid="{00000000-0005-0000-0000-000030430000}"/>
    <cellStyle name="Normal 4 10 5" xfId="17192" xr:uid="{00000000-0005-0000-0000-000031430000}"/>
    <cellStyle name="Normal 4 11" xfId="17193" xr:uid="{00000000-0005-0000-0000-000032430000}"/>
    <cellStyle name="Normal 4 11 2" xfId="17194" xr:uid="{00000000-0005-0000-0000-000033430000}"/>
    <cellStyle name="Normal 4 11 3" xfId="17195" xr:uid="{00000000-0005-0000-0000-000034430000}"/>
    <cellStyle name="Normal 4 11 4" xfId="17196" xr:uid="{00000000-0005-0000-0000-000035430000}"/>
    <cellStyle name="Normal 4 12" xfId="17197" xr:uid="{00000000-0005-0000-0000-000036430000}"/>
    <cellStyle name="Normal 4 13" xfId="17198" xr:uid="{00000000-0005-0000-0000-000037430000}"/>
    <cellStyle name="Normal 4 14" xfId="17199" xr:uid="{00000000-0005-0000-0000-000038430000}"/>
    <cellStyle name="Normal 4 15" xfId="17200" xr:uid="{00000000-0005-0000-0000-000039430000}"/>
    <cellStyle name="Normal 4 16" xfId="17201" xr:uid="{00000000-0005-0000-0000-00003A430000}"/>
    <cellStyle name="Normal 4 17" xfId="17202" xr:uid="{00000000-0005-0000-0000-00003B430000}"/>
    <cellStyle name="Normal 4 18" xfId="17203" xr:uid="{00000000-0005-0000-0000-00003C430000}"/>
    <cellStyle name="Normal 4 19" xfId="17204" xr:uid="{00000000-0005-0000-0000-00003D430000}"/>
    <cellStyle name="Normal 4 2" xfId="17205" xr:uid="{00000000-0005-0000-0000-00003E430000}"/>
    <cellStyle name="Normal 4 2 10" xfId="17206" xr:uid="{00000000-0005-0000-0000-00003F430000}"/>
    <cellStyle name="Normal 4 2 11" xfId="17207" xr:uid="{00000000-0005-0000-0000-000040430000}"/>
    <cellStyle name="Normal 4 2 2" xfId="17208" xr:uid="{00000000-0005-0000-0000-000041430000}"/>
    <cellStyle name="Normal 4 2 2 2" xfId="17209" xr:uid="{00000000-0005-0000-0000-000042430000}"/>
    <cellStyle name="Normal 4 2 2 2 2" xfId="17210" xr:uid="{00000000-0005-0000-0000-000043430000}"/>
    <cellStyle name="Normal 4 2 2 2 2 2" xfId="17211" xr:uid="{00000000-0005-0000-0000-000044430000}"/>
    <cellStyle name="Normal 4 2 2 2 2 3" xfId="17212" xr:uid="{00000000-0005-0000-0000-000045430000}"/>
    <cellStyle name="Normal 4 2 2 2 2 4" xfId="17213" xr:uid="{00000000-0005-0000-0000-000046430000}"/>
    <cellStyle name="Normal 4 2 2 2 3" xfId="17214" xr:uid="{00000000-0005-0000-0000-000047430000}"/>
    <cellStyle name="Normal 4 2 2 2 4" xfId="17215" xr:uid="{00000000-0005-0000-0000-000048430000}"/>
    <cellStyle name="Normal 4 2 2 2 5" xfId="17216" xr:uid="{00000000-0005-0000-0000-000049430000}"/>
    <cellStyle name="Normal 4 2 2 2 6" xfId="17217" xr:uid="{00000000-0005-0000-0000-00004A430000}"/>
    <cellStyle name="Normal 4 2 2 3" xfId="17218" xr:uid="{00000000-0005-0000-0000-00004B430000}"/>
    <cellStyle name="Normal 4 2 2 3 2" xfId="17219" xr:uid="{00000000-0005-0000-0000-00004C430000}"/>
    <cellStyle name="Normal 4 2 2 3 3" xfId="17220" xr:uid="{00000000-0005-0000-0000-00004D430000}"/>
    <cellStyle name="Normal 4 2 2 3 4" xfId="17221" xr:uid="{00000000-0005-0000-0000-00004E430000}"/>
    <cellStyle name="Normal 4 2 2 3 5" xfId="17222" xr:uid="{00000000-0005-0000-0000-00004F430000}"/>
    <cellStyle name="Normal 4 2 2 4" xfId="17223" xr:uid="{00000000-0005-0000-0000-000050430000}"/>
    <cellStyle name="Normal 4 2 2 5" xfId="17224" xr:uid="{00000000-0005-0000-0000-000051430000}"/>
    <cellStyle name="Normal 4 2 2 6" xfId="17225" xr:uid="{00000000-0005-0000-0000-000052430000}"/>
    <cellStyle name="Normal 4 2 3" xfId="17226" xr:uid="{00000000-0005-0000-0000-000053430000}"/>
    <cellStyle name="Normal 4 2 3 2" xfId="17227" xr:uid="{00000000-0005-0000-0000-000054430000}"/>
    <cellStyle name="Normal 4 2 3 2 2" xfId="17228" xr:uid="{00000000-0005-0000-0000-000055430000}"/>
    <cellStyle name="Normal 4 2 3 2 3" xfId="17229" xr:uid="{00000000-0005-0000-0000-000056430000}"/>
    <cellStyle name="Normal 4 2 3 2 4" xfId="17230" xr:uid="{00000000-0005-0000-0000-000057430000}"/>
    <cellStyle name="Normal 4 2 3 3" xfId="17231" xr:uid="{00000000-0005-0000-0000-000058430000}"/>
    <cellStyle name="Normal 4 2 3 4" xfId="17232" xr:uid="{00000000-0005-0000-0000-000059430000}"/>
    <cellStyle name="Normal 4 2 3 5" xfId="17233" xr:uid="{00000000-0005-0000-0000-00005A430000}"/>
    <cellStyle name="Normal 4 2 4" xfId="17234" xr:uid="{00000000-0005-0000-0000-00005B430000}"/>
    <cellStyle name="Normal 4 2 4 2" xfId="17235" xr:uid="{00000000-0005-0000-0000-00005C430000}"/>
    <cellStyle name="Normal 4 2 4 2 2" xfId="17236" xr:uid="{00000000-0005-0000-0000-00005D430000}"/>
    <cellStyle name="Normal 4 2 4 2 3" xfId="17237" xr:uid="{00000000-0005-0000-0000-00005E430000}"/>
    <cellStyle name="Normal 4 2 4 2 4" xfId="17238" xr:uid="{00000000-0005-0000-0000-00005F430000}"/>
    <cellStyle name="Normal 4 2 4 3" xfId="17239" xr:uid="{00000000-0005-0000-0000-000060430000}"/>
    <cellStyle name="Normal 4 2 4 4" xfId="17240" xr:uid="{00000000-0005-0000-0000-000061430000}"/>
    <cellStyle name="Normal 4 2 4 5" xfId="17241" xr:uid="{00000000-0005-0000-0000-000062430000}"/>
    <cellStyle name="Normal 4 2 5" xfId="17242" xr:uid="{00000000-0005-0000-0000-000063430000}"/>
    <cellStyle name="Normal 4 2 5 2" xfId="17243" xr:uid="{00000000-0005-0000-0000-000064430000}"/>
    <cellStyle name="Normal 4 2 5 2 2" xfId="17244" xr:uid="{00000000-0005-0000-0000-000065430000}"/>
    <cellStyle name="Normal 4 2 5 2 3" xfId="17245" xr:uid="{00000000-0005-0000-0000-000066430000}"/>
    <cellStyle name="Normal 4 2 5 2 4" xfId="17246" xr:uid="{00000000-0005-0000-0000-000067430000}"/>
    <cellStyle name="Normal 4 2 5 3" xfId="17247" xr:uid="{00000000-0005-0000-0000-000068430000}"/>
    <cellStyle name="Normal 4 2 5 4" xfId="17248" xr:uid="{00000000-0005-0000-0000-000069430000}"/>
    <cellStyle name="Normal 4 2 5 5" xfId="17249" xr:uid="{00000000-0005-0000-0000-00006A430000}"/>
    <cellStyle name="Normal 4 2 6" xfId="17250" xr:uid="{00000000-0005-0000-0000-00006B430000}"/>
    <cellStyle name="Normal 4 2 6 2" xfId="17251" xr:uid="{00000000-0005-0000-0000-00006C430000}"/>
    <cellStyle name="Normal 4 2 6 3" xfId="17252" xr:uid="{00000000-0005-0000-0000-00006D430000}"/>
    <cellStyle name="Normal 4 2 6 4" xfId="17253" xr:uid="{00000000-0005-0000-0000-00006E430000}"/>
    <cellStyle name="Normal 4 2 7" xfId="17254" xr:uid="{00000000-0005-0000-0000-00006F430000}"/>
    <cellStyle name="Normal 4 2 8" xfId="17255" xr:uid="{00000000-0005-0000-0000-000070430000}"/>
    <cellStyle name="Normal 4 2 9" xfId="17256" xr:uid="{00000000-0005-0000-0000-000071430000}"/>
    <cellStyle name="Normal 4 20" xfId="17257" xr:uid="{00000000-0005-0000-0000-000072430000}"/>
    <cellStyle name="Normal 4 21" xfId="17258" xr:uid="{00000000-0005-0000-0000-000073430000}"/>
    <cellStyle name="Normal 4 22" xfId="17259" xr:uid="{00000000-0005-0000-0000-000074430000}"/>
    <cellStyle name="Normal 4 23" xfId="17260" xr:uid="{00000000-0005-0000-0000-000075430000}"/>
    <cellStyle name="Normal 4 24" xfId="17261" xr:uid="{00000000-0005-0000-0000-000076430000}"/>
    <cellStyle name="Normal 4 25" xfId="17262" xr:uid="{00000000-0005-0000-0000-000077430000}"/>
    <cellStyle name="Normal 4 26" xfId="17263" xr:uid="{00000000-0005-0000-0000-000078430000}"/>
    <cellStyle name="Normal 4 27" xfId="17264" xr:uid="{00000000-0005-0000-0000-000079430000}"/>
    <cellStyle name="Normal 4 28" xfId="17265" xr:uid="{00000000-0005-0000-0000-00007A430000}"/>
    <cellStyle name="Normal 4 29" xfId="17266" xr:uid="{00000000-0005-0000-0000-00007B430000}"/>
    <cellStyle name="Normal 4 3" xfId="17267" xr:uid="{00000000-0005-0000-0000-00007C430000}"/>
    <cellStyle name="Normal 4 3 2" xfId="17268" xr:uid="{00000000-0005-0000-0000-00007D430000}"/>
    <cellStyle name="Normal 4 3 2 2" xfId="17269" xr:uid="{00000000-0005-0000-0000-00007E430000}"/>
    <cellStyle name="Normal 4 3 3" xfId="17270" xr:uid="{00000000-0005-0000-0000-00007F430000}"/>
    <cellStyle name="Normal 4 3 3 2" xfId="17271" xr:uid="{00000000-0005-0000-0000-000080430000}"/>
    <cellStyle name="Normal 4 3 4" xfId="17272" xr:uid="{00000000-0005-0000-0000-000081430000}"/>
    <cellStyle name="Normal 4 3 4 2" xfId="17273" xr:uid="{00000000-0005-0000-0000-000082430000}"/>
    <cellStyle name="Normal 4 3 4 2 2" xfId="17274" xr:uid="{00000000-0005-0000-0000-000083430000}"/>
    <cellStyle name="Normal 4 3 4 2 3" xfId="17275" xr:uid="{00000000-0005-0000-0000-000084430000}"/>
    <cellStyle name="Normal 4 3 4 2 4" xfId="17276" xr:uid="{00000000-0005-0000-0000-000085430000}"/>
    <cellStyle name="Normal 4 3 4 3" xfId="17277" xr:uid="{00000000-0005-0000-0000-000086430000}"/>
    <cellStyle name="Normal 4 3 4 4" xfId="17278" xr:uid="{00000000-0005-0000-0000-000087430000}"/>
    <cellStyle name="Normal 4 3 4 5" xfId="17279" xr:uid="{00000000-0005-0000-0000-000088430000}"/>
    <cellStyle name="Normal 4 3 5" xfId="17280" xr:uid="{00000000-0005-0000-0000-000089430000}"/>
    <cellStyle name="Normal 4 3 5 2" xfId="17281" xr:uid="{00000000-0005-0000-0000-00008A430000}"/>
    <cellStyle name="Normal 4 3 5 3" xfId="17282" xr:uid="{00000000-0005-0000-0000-00008B430000}"/>
    <cellStyle name="Normal 4 3 5 4" xfId="17283" xr:uid="{00000000-0005-0000-0000-00008C430000}"/>
    <cellStyle name="Normal 4 3 6" xfId="17284" xr:uid="{00000000-0005-0000-0000-00008D430000}"/>
    <cellStyle name="Normal 4 3 7" xfId="17285" xr:uid="{00000000-0005-0000-0000-00008E430000}"/>
    <cellStyle name="Normal 4 3 8" xfId="17286" xr:uid="{00000000-0005-0000-0000-00008F430000}"/>
    <cellStyle name="Normal 4 3 9" xfId="17287" xr:uid="{00000000-0005-0000-0000-000090430000}"/>
    <cellStyle name="Normal 4 30" xfId="17288" xr:uid="{00000000-0005-0000-0000-000091430000}"/>
    <cellStyle name="Normal 4 31" xfId="17289" xr:uid="{00000000-0005-0000-0000-000092430000}"/>
    <cellStyle name="Normal 4 32" xfId="17290" xr:uid="{00000000-0005-0000-0000-000093430000}"/>
    <cellStyle name="Normal 4 33" xfId="17291" xr:uid="{00000000-0005-0000-0000-000094430000}"/>
    <cellStyle name="Normal 4 34" xfId="17292" xr:uid="{00000000-0005-0000-0000-000095430000}"/>
    <cellStyle name="Normal 4 35" xfId="17293" xr:uid="{00000000-0005-0000-0000-000096430000}"/>
    <cellStyle name="Normal 4 36" xfId="17294" xr:uid="{00000000-0005-0000-0000-000097430000}"/>
    <cellStyle name="Normal 4 36 2" xfId="17295" xr:uid="{00000000-0005-0000-0000-000098430000}"/>
    <cellStyle name="Normal 4 37" xfId="17296" xr:uid="{00000000-0005-0000-0000-000099430000}"/>
    <cellStyle name="Normal 4 4" xfId="17297" xr:uid="{00000000-0005-0000-0000-00009A430000}"/>
    <cellStyle name="Normal 4 4 2" xfId="17298" xr:uid="{00000000-0005-0000-0000-00009B430000}"/>
    <cellStyle name="Normal 4 4 3" xfId="17299" xr:uid="{00000000-0005-0000-0000-00009C430000}"/>
    <cellStyle name="Normal 4 4 3 2" xfId="17300" xr:uid="{00000000-0005-0000-0000-00009D430000}"/>
    <cellStyle name="Normal 4 4 3 2 2" xfId="17301" xr:uid="{00000000-0005-0000-0000-00009E430000}"/>
    <cellStyle name="Normal 4 4 3 2 3" xfId="17302" xr:uid="{00000000-0005-0000-0000-00009F430000}"/>
    <cellStyle name="Normal 4 4 3 2 4" xfId="17303" xr:uid="{00000000-0005-0000-0000-0000A0430000}"/>
    <cellStyle name="Normal 4 4 3 3" xfId="17304" xr:uid="{00000000-0005-0000-0000-0000A1430000}"/>
    <cellStyle name="Normal 4 4 3 4" xfId="17305" xr:uid="{00000000-0005-0000-0000-0000A2430000}"/>
    <cellStyle name="Normal 4 4 3 5" xfId="17306" xr:uid="{00000000-0005-0000-0000-0000A3430000}"/>
    <cellStyle name="Normal 4 4 4" xfId="17307" xr:uid="{00000000-0005-0000-0000-0000A4430000}"/>
    <cellStyle name="Normal 4 4 4 2" xfId="17308" xr:uid="{00000000-0005-0000-0000-0000A5430000}"/>
    <cellStyle name="Normal 4 4 4 2 2" xfId="17309" xr:uid="{00000000-0005-0000-0000-0000A6430000}"/>
    <cellStyle name="Normal 4 4 4 2 3" xfId="17310" xr:uid="{00000000-0005-0000-0000-0000A7430000}"/>
    <cellStyle name="Normal 4 4 4 2 4" xfId="17311" xr:uid="{00000000-0005-0000-0000-0000A8430000}"/>
    <cellStyle name="Normal 4 4 4 3" xfId="17312" xr:uid="{00000000-0005-0000-0000-0000A9430000}"/>
    <cellStyle name="Normal 4 4 4 4" xfId="17313" xr:uid="{00000000-0005-0000-0000-0000AA430000}"/>
    <cellStyle name="Normal 4 4 4 5" xfId="17314" xr:uid="{00000000-0005-0000-0000-0000AB430000}"/>
    <cellStyle name="Normal 4 4 5" xfId="17315" xr:uid="{00000000-0005-0000-0000-0000AC430000}"/>
    <cellStyle name="Normal 4 4 5 2" xfId="17316" xr:uid="{00000000-0005-0000-0000-0000AD430000}"/>
    <cellStyle name="Normal 4 4 5 3" xfId="17317" xr:uid="{00000000-0005-0000-0000-0000AE430000}"/>
    <cellStyle name="Normal 4 4 5 4" xfId="17318" xr:uid="{00000000-0005-0000-0000-0000AF430000}"/>
    <cellStyle name="Normal 4 4 6" xfId="17319" xr:uid="{00000000-0005-0000-0000-0000B0430000}"/>
    <cellStyle name="Normal 4 4 7" xfId="17320" xr:uid="{00000000-0005-0000-0000-0000B1430000}"/>
    <cellStyle name="Normal 4 4 8" xfId="17321" xr:uid="{00000000-0005-0000-0000-0000B2430000}"/>
    <cellStyle name="Normal 4 4 9" xfId="17322" xr:uid="{00000000-0005-0000-0000-0000B3430000}"/>
    <cellStyle name="Normal 4 5" xfId="17323" xr:uid="{00000000-0005-0000-0000-0000B4430000}"/>
    <cellStyle name="Normal 4 5 2" xfId="17324" xr:uid="{00000000-0005-0000-0000-0000B5430000}"/>
    <cellStyle name="Normal 4 5 2 2" xfId="17325" xr:uid="{00000000-0005-0000-0000-0000B6430000}"/>
    <cellStyle name="Normal 4 5 2 2 2" xfId="17326" xr:uid="{00000000-0005-0000-0000-0000B7430000}"/>
    <cellStyle name="Normal 4 5 2 2 3" xfId="17327" xr:uid="{00000000-0005-0000-0000-0000B8430000}"/>
    <cellStyle name="Normal 4 5 2 2 4" xfId="17328" xr:uid="{00000000-0005-0000-0000-0000B9430000}"/>
    <cellStyle name="Normal 4 5 2 3" xfId="17329" xr:uid="{00000000-0005-0000-0000-0000BA430000}"/>
    <cellStyle name="Normal 4 5 2 4" xfId="17330" xr:uid="{00000000-0005-0000-0000-0000BB430000}"/>
    <cellStyle name="Normal 4 5 2 5" xfId="17331" xr:uid="{00000000-0005-0000-0000-0000BC430000}"/>
    <cellStyle name="Normal 4 5 3" xfId="17332" xr:uid="{00000000-0005-0000-0000-0000BD430000}"/>
    <cellStyle name="Normal 4 6" xfId="17333" xr:uid="{00000000-0005-0000-0000-0000BE430000}"/>
    <cellStyle name="Normal 4 6 2" xfId="17334" xr:uid="{00000000-0005-0000-0000-0000BF430000}"/>
    <cellStyle name="Normal 4 6 3" xfId="17335" xr:uid="{00000000-0005-0000-0000-0000C0430000}"/>
    <cellStyle name="Normal 4 7" xfId="17336" xr:uid="{00000000-0005-0000-0000-0000C1430000}"/>
    <cellStyle name="Normal 4 7 2" xfId="17337" xr:uid="{00000000-0005-0000-0000-0000C2430000}"/>
    <cellStyle name="Normal 4 7 3" xfId="17338" xr:uid="{00000000-0005-0000-0000-0000C3430000}"/>
    <cellStyle name="Normal 4 8" xfId="17339" xr:uid="{00000000-0005-0000-0000-0000C4430000}"/>
    <cellStyle name="Normal 4 9" xfId="17340" xr:uid="{00000000-0005-0000-0000-0000C5430000}"/>
    <cellStyle name="Normal 4 9 2" xfId="17341" xr:uid="{00000000-0005-0000-0000-0000C6430000}"/>
    <cellStyle name="Normal 40" xfId="17342" xr:uid="{00000000-0005-0000-0000-0000C7430000}"/>
    <cellStyle name="Normal 40 2" xfId="17343" xr:uid="{00000000-0005-0000-0000-0000C8430000}"/>
    <cellStyle name="Normal 40 3" xfId="17344" xr:uid="{00000000-0005-0000-0000-0000C9430000}"/>
    <cellStyle name="Normal 40 3 2" xfId="17345" xr:uid="{00000000-0005-0000-0000-0000CA430000}"/>
    <cellStyle name="Normal 40 3 3" xfId="17346" xr:uid="{00000000-0005-0000-0000-0000CB430000}"/>
    <cellStyle name="Normal 40 3 4" xfId="17347" xr:uid="{00000000-0005-0000-0000-0000CC430000}"/>
    <cellStyle name="Normal 40 4" xfId="17348" xr:uid="{00000000-0005-0000-0000-0000CD430000}"/>
    <cellStyle name="Normal 40 5" xfId="17349" xr:uid="{00000000-0005-0000-0000-0000CE430000}"/>
    <cellStyle name="Normal 40 6" xfId="17350" xr:uid="{00000000-0005-0000-0000-0000CF430000}"/>
    <cellStyle name="Normal 40 7" xfId="17351" xr:uid="{00000000-0005-0000-0000-0000D0430000}"/>
    <cellStyle name="Normal 41" xfId="17352" xr:uid="{00000000-0005-0000-0000-0000D1430000}"/>
    <cellStyle name="Normal 41 10" xfId="17353" xr:uid="{00000000-0005-0000-0000-0000D2430000}"/>
    <cellStyle name="Normal 41 2" xfId="17354" xr:uid="{00000000-0005-0000-0000-0000D3430000}"/>
    <cellStyle name="Normal 41 2 2" xfId="17355" xr:uid="{00000000-0005-0000-0000-0000D4430000}"/>
    <cellStyle name="Normal 41 2 3" xfId="17356" xr:uid="{00000000-0005-0000-0000-0000D5430000}"/>
    <cellStyle name="Normal 41 2 4" xfId="17357" xr:uid="{00000000-0005-0000-0000-0000D6430000}"/>
    <cellStyle name="Normal 41 3" xfId="17358" xr:uid="{00000000-0005-0000-0000-0000D7430000}"/>
    <cellStyle name="Normal 41 4" xfId="17359" xr:uid="{00000000-0005-0000-0000-0000D8430000}"/>
    <cellStyle name="Normal 41 5" xfId="17360" xr:uid="{00000000-0005-0000-0000-0000D9430000}"/>
    <cellStyle name="Normal 41 6" xfId="17361" xr:uid="{00000000-0005-0000-0000-0000DA430000}"/>
    <cellStyle name="Normal 41 7" xfId="17362" xr:uid="{00000000-0005-0000-0000-0000DB430000}"/>
    <cellStyle name="Normal 41 8" xfId="17363" xr:uid="{00000000-0005-0000-0000-0000DC430000}"/>
    <cellStyle name="Normal 41 9" xfId="17364" xr:uid="{00000000-0005-0000-0000-0000DD430000}"/>
    <cellStyle name="Normal 42" xfId="17365" xr:uid="{00000000-0005-0000-0000-0000DE430000}"/>
    <cellStyle name="Normal 42 10" xfId="17366" xr:uid="{00000000-0005-0000-0000-0000DF430000}"/>
    <cellStyle name="Normal 42 10 2" xfId="17367" xr:uid="{00000000-0005-0000-0000-0000E0430000}"/>
    <cellStyle name="Normal 42 10 2 2" xfId="17368" xr:uid="{00000000-0005-0000-0000-0000E1430000}"/>
    <cellStyle name="Normal 42 10 2 3" xfId="17369" xr:uid="{00000000-0005-0000-0000-0000E2430000}"/>
    <cellStyle name="Normal 42 10 3" xfId="17370" xr:uid="{00000000-0005-0000-0000-0000E3430000}"/>
    <cellStyle name="Normal 42 10 3 2" xfId="17371" xr:uid="{00000000-0005-0000-0000-0000E4430000}"/>
    <cellStyle name="Normal 42 10 4" xfId="17372" xr:uid="{00000000-0005-0000-0000-0000E5430000}"/>
    <cellStyle name="Normal 42 11" xfId="17373" xr:uid="{00000000-0005-0000-0000-0000E6430000}"/>
    <cellStyle name="Normal 42 2" xfId="17374" xr:uid="{00000000-0005-0000-0000-0000E7430000}"/>
    <cellStyle name="Normal 42 2 2" xfId="17375" xr:uid="{00000000-0005-0000-0000-0000E8430000}"/>
    <cellStyle name="Normal 42 2 2 2" xfId="17376" xr:uid="{00000000-0005-0000-0000-0000E9430000}"/>
    <cellStyle name="Normal 42 2 2 3" xfId="17377" xr:uid="{00000000-0005-0000-0000-0000EA430000}"/>
    <cellStyle name="Normal 42 2 3" xfId="17378" xr:uid="{00000000-0005-0000-0000-0000EB430000}"/>
    <cellStyle name="Normal 42 2 3 2" xfId="17379" xr:uid="{00000000-0005-0000-0000-0000EC430000}"/>
    <cellStyle name="Normal 42 2 4" xfId="17380" xr:uid="{00000000-0005-0000-0000-0000ED430000}"/>
    <cellStyle name="Normal 42 2 5" xfId="17381" xr:uid="{00000000-0005-0000-0000-0000EE430000}"/>
    <cellStyle name="Normal 42 3" xfId="17382" xr:uid="{00000000-0005-0000-0000-0000EF430000}"/>
    <cellStyle name="Normal 42 3 2" xfId="17383" xr:uid="{00000000-0005-0000-0000-0000F0430000}"/>
    <cellStyle name="Normal 42 3 2 2" xfId="17384" xr:uid="{00000000-0005-0000-0000-0000F1430000}"/>
    <cellStyle name="Normal 42 3 2 3" xfId="17385" xr:uid="{00000000-0005-0000-0000-0000F2430000}"/>
    <cellStyle name="Normal 42 3 3" xfId="17386" xr:uid="{00000000-0005-0000-0000-0000F3430000}"/>
    <cellStyle name="Normal 42 3 3 2" xfId="17387" xr:uid="{00000000-0005-0000-0000-0000F4430000}"/>
    <cellStyle name="Normal 42 3 4" xfId="17388" xr:uid="{00000000-0005-0000-0000-0000F5430000}"/>
    <cellStyle name="Normal 42 3 5" xfId="17389" xr:uid="{00000000-0005-0000-0000-0000F6430000}"/>
    <cellStyle name="Normal 42 4" xfId="17390" xr:uid="{00000000-0005-0000-0000-0000F7430000}"/>
    <cellStyle name="Normal 42 4 2" xfId="17391" xr:uid="{00000000-0005-0000-0000-0000F8430000}"/>
    <cellStyle name="Normal 42 4 2 2" xfId="17392" xr:uid="{00000000-0005-0000-0000-0000F9430000}"/>
    <cellStyle name="Normal 42 4 2 3" xfId="17393" xr:uid="{00000000-0005-0000-0000-0000FA430000}"/>
    <cellStyle name="Normal 42 4 3" xfId="17394" xr:uid="{00000000-0005-0000-0000-0000FB430000}"/>
    <cellStyle name="Normal 42 4 3 2" xfId="17395" xr:uid="{00000000-0005-0000-0000-0000FC430000}"/>
    <cellStyle name="Normal 42 4 4" xfId="17396" xr:uid="{00000000-0005-0000-0000-0000FD430000}"/>
    <cellStyle name="Normal 42 5" xfId="17397" xr:uid="{00000000-0005-0000-0000-0000FE430000}"/>
    <cellStyle name="Normal 42 5 2" xfId="17398" xr:uid="{00000000-0005-0000-0000-0000FF430000}"/>
    <cellStyle name="Normal 42 5 2 2" xfId="17399" xr:uid="{00000000-0005-0000-0000-000000440000}"/>
    <cellStyle name="Normal 42 5 2 3" xfId="17400" xr:uid="{00000000-0005-0000-0000-000001440000}"/>
    <cellStyle name="Normal 42 5 3" xfId="17401" xr:uid="{00000000-0005-0000-0000-000002440000}"/>
    <cellStyle name="Normal 42 5 3 2" xfId="17402" xr:uid="{00000000-0005-0000-0000-000003440000}"/>
    <cellStyle name="Normal 42 5 4" xfId="17403" xr:uid="{00000000-0005-0000-0000-000004440000}"/>
    <cellStyle name="Normal 42 6" xfId="17404" xr:uid="{00000000-0005-0000-0000-000005440000}"/>
    <cellStyle name="Normal 42 6 2" xfId="17405" xr:uid="{00000000-0005-0000-0000-000006440000}"/>
    <cellStyle name="Normal 42 6 2 2" xfId="17406" xr:uid="{00000000-0005-0000-0000-000007440000}"/>
    <cellStyle name="Normal 42 6 2 3" xfId="17407" xr:uid="{00000000-0005-0000-0000-000008440000}"/>
    <cellStyle name="Normal 42 6 3" xfId="17408" xr:uid="{00000000-0005-0000-0000-000009440000}"/>
    <cellStyle name="Normal 42 6 3 2" xfId="17409" xr:uid="{00000000-0005-0000-0000-00000A440000}"/>
    <cellStyle name="Normal 42 6 4" xfId="17410" xr:uid="{00000000-0005-0000-0000-00000B440000}"/>
    <cellStyle name="Normal 42 7" xfId="17411" xr:uid="{00000000-0005-0000-0000-00000C440000}"/>
    <cellStyle name="Normal 42 7 2" xfId="17412" xr:uid="{00000000-0005-0000-0000-00000D440000}"/>
    <cellStyle name="Normal 42 7 2 2" xfId="17413" xr:uid="{00000000-0005-0000-0000-00000E440000}"/>
    <cellStyle name="Normal 42 7 2 3" xfId="17414" xr:uid="{00000000-0005-0000-0000-00000F440000}"/>
    <cellStyle name="Normal 42 7 3" xfId="17415" xr:uid="{00000000-0005-0000-0000-000010440000}"/>
    <cellStyle name="Normal 42 7 3 2" xfId="17416" xr:uid="{00000000-0005-0000-0000-000011440000}"/>
    <cellStyle name="Normal 42 7 4" xfId="17417" xr:uid="{00000000-0005-0000-0000-000012440000}"/>
    <cellStyle name="Normal 42 8" xfId="17418" xr:uid="{00000000-0005-0000-0000-000013440000}"/>
    <cellStyle name="Normal 42 8 2" xfId="17419" xr:uid="{00000000-0005-0000-0000-000014440000}"/>
    <cellStyle name="Normal 42 8 2 2" xfId="17420" xr:uid="{00000000-0005-0000-0000-000015440000}"/>
    <cellStyle name="Normal 42 8 2 3" xfId="17421" xr:uid="{00000000-0005-0000-0000-000016440000}"/>
    <cellStyle name="Normal 42 8 3" xfId="17422" xr:uid="{00000000-0005-0000-0000-000017440000}"/>
    <cellStyle name="Normal 42 8 3 2" xfId="17423" xr:uid="{00000000-0005-0000-0000-000018440000}"/>
    <cellStyle name="Normal 42 8 4" xfId="17424" xr:uid="{00000000-0005-0000-0000-000019440000}"/>
    <cellStyle name="Normal 42 9" xfId="17425" xr:uid="{00000000-0005-0000-0000-00001A440000}"/>
    <cellStyle name="Normal 42 9 2" xfId="17426" xr:uid="{00000000-0005-0000-0000-00001B440000}"/>
    <cellStyle name="Normal 42 9 2 2" xfId="17427" xr:uid="{00000000-0005-0000-0000-00001C440000}"/>
    <cellStyle name="Normal 42 9 2 3" xfId="17428" xr:uid="{00000000-0005-0000-0000-00001D440000}"/>
    <cellStyle name="Normal 42 9 3" xfId="17429" xr:uid="{00000000-0005-0000-0000-00001E440000}"/>
    <cellStyle name="Normal 42 9 3 2" xfId="17430" xr:uid="{00000000-0005-0000-0000-00001F440000}"/>
    <cellStyle name="Normal 42 9 4" xfId="17431" xr:uid="{00000000-0005-0000-0000-000020440000}"/>
    <cellStyle name="Normal 43" xfId="17432" xr:uid="{00000000-0005-0000-0000-000021440000}"/>
    <cellStyle name="Normal 43 10" xfId="17433" xr:uid="{00000000-0005-0000-0000-000022440000}"/>
    <cellStyle name="Normal 43 10 2" xfId="17434" xr:uid="{00000000-0005-0000-0000-000023440000}"/>
    <cellStyle name="Normal 43 10 2 2" xfId="17435" xr:uid="{00000000-0005-0000-0000-000024440000}"/>
    <cellStyle name="Normal 43 10 2 3" xfId="17436" xr:uid="{00000000-0005-0000-0000-000025440000}"/>
    <cellStyle name="Normal 43 10 3" xfId="17437" xr:uid="{00000000-0005-0000-0000-000026440000}"/>
    <cellStyle name="Normal 43 10 3 2" xfId="17438" xr:uid="{00000000-0005-0000-0000-000027440000}"/>
    <cellStyle name="Normal 43 10 4" xfId="17439" xr:uid="{00000000-0005-0000-0000-000028440000}"/>
    <cellStyle name="Normal 43 11" xfId="17440" xr:uid="{00000000-0005-0000-0000-000029440000}"/>
    <cellStyle name="Normal 43 12" xfId="17441" xr:uid="{00000000-0005-0000-0000-00002A440000}"/>
    <cellStyle name="Normal 43 2" xfId="17442" xr:uid="{00000000-0005-0000-0000-00002B440000}"/>
    <cellStyle name="Normal 43 2 2" xfId="17443" xr:uid="{00000000-0005-0000-0000-00002C440000}"/>
    <cellStyle name="Normal 43 2 2 2" xfId="17444" xr:uid="{00000000-0005-0000-0000-00002D440000}"/>
    <cellStyle name="Normal 43 2 2 3" xfId="17445" xr:uid="{00000000-0005-0000-0000-00002E440000}"/>
    <cellStyle name="Normal 43 2 3" xfId="17446" xr:uid="{00000000-0005-0000-0000-00002F440000}"/>
    <cellStyle name="Normal 43 2 3 2" xfId="17447" xr:uid="{00000000-0005-0000-0000-000030440000}"/>
    <cellStyle name="Normal 43 2 4" xfId="17448" xr:uid="{00000000-0005-0000-0000-000031440000}"/>
    <cellStyle name="Normal 43 2 5" xfId="17449" xr:uid="{00000000-0005-0000-0000-000032440000}"/>
    <cellStyle name="Normal 43 3" xfId="17450" xr:uid="{00000000-0005-0000-0000-000033440000}"/>
    <cellStyle name="Normal 43 3 2" xfId="17451" xr:uid="{00000000-0005-0000-0000-000034440000}"/>
    <cellStyle name="Normal 43 3 2 2" xfId="17452" xr:uid="{00000000-0005-0000-0000-000035440000}"/>
    <cellStyle name="Normal 43 3 2 3" xfId="17453" xr:uid="{00000000-0005-0000-0000-000036440000}"/>
    <cellStyle name="Normal 43 3 3" xfId="17454" xr:uid="{00000000-0005-0000-0000-000037440000}"/>
    <cellStyle name="Normal 43 3 3 2" xfId="17455" xr:uid="{00000000-0005-0000-0000-000038440000}"/>
    <cellStyle name="Normal 43 3 4" xfId="17456" xr:uid="{00000000-0005-0000-0000-000039440000}"/>
    <cellStyle name="Normal 43 4" xfId="17457" xr:uid="{00000000-0005-0000-0000-00003A440000}"/>
    <cellStyle name="Normal 43 4 2" xfId="17458" xr:uid="{00000000-0005-0000-0000-00003B440000}"/>
    <cellStyle name="Normal 43 4 2 2" xfId="17459" xr:uid="{00000000-0005-0000-0000-00003C440000}"/>
    <cellStyle name="Normal 43 4 2 3" xfId="17460" xr:uid="{00000000-0005-0000-0000-00003D440000}"/>
    <cellStyle name="Normal 43 4 3" xfId="17461" xr:uid="{00000000-0005-0000-0000-00003E440000}"/>
    <cellStyle name="Normal 43 4 3 2" xfId="17462" xr:uid="{00000000-0005-0000-0000-00003F440000}"/>
    <cellStyle name="Normal 43 4 4" xfId="17463" xr:uid="{00000000-0005-0000-0000-000040440000}"/>
    <cellStyle name="Normal 43 5" xfId="17464" xr:uid="{00000000-0005-0000-0000-000041440000}"/>
    <cellStyle name="Normal 43 5 2" xfId="17465" xr:uid="{00000000-0005-0000-0000-000042440000}"/>
    <cellStyle name="Normal 43 5 2 2" xfId="17466" xr:uid="{00000000-0005-0000-0000-000043440000}"/>
    <cellStyle name="Normal 43 5 2 3" xfId="17467" xr:uid="{00000000-0005-0000-0000-000044440000}"/>
    <cellStyle name="Normal 43 5 3" xfId="17468" xr:uid="{00000000-0005-0000-0000-000045440000}"/>
    <cellStyle name="Normal 43 5 3 2" xfId="17469" xr:uid="{00000000-0005-0000-0000-000046440000}"/>
    <cellStyle name="Normal 43 5 4" xfId="17470" xr:uid="{00000000-0005-0000-0000-000047440000}"/>
    <cellStyle name="Normal 43 6" xfId="17471" xr:uid="{00000000-0005-0000-0000-000048440000}"/>
    <cellStyle name="Normal 43 6 2" xfId="17472" xr:uid="{00000000-0005-0000-0000-000049440000}"/>
    <cellStyle name="Normal 43 6 2 2" xfId="17473" xr:uid="{00000000-0005-0000-0000-00004A440000}"/>
    <cellStyle name="Normal 43 6 2 3" xfId="17474" xr:uid="{00000000-0005-0000-0000-00004B440000}"/>
    <cellStyle name="Normal 43 6 3" xfId="17475" xr:uid="{00000000-0005-0000-0000-00004C440000}"/>
    <cellStyle name="Normal 43 6 3 2" xfId="17476" xr:uid="{00000000-0005-0000-0000-00004D440000}"/>
    <cellStyle name="Normal 43 6 4" xfId="17477" xr:uid="{00000000-0005-0000-0000-00004E440000}"/>
    <cellStyle name="Normal 43 7" xfId="17478" xr:uid="{00000000-0005-0000-0000-00004F440000}"/>
    <cellStyle name="Normal 43 7 2" xfId="17479" xr:uid="{00000000-0005-0000-0000-000050440000}"/>
    <cellStyle name="Normal 43 7 2 2" xfId="17480" xr:uid="{00000000-0005-0000-0000-000051440000}"/>
    <cellStyle name="Normal 43 7 2 3" xfId="17481" xr:uid="{00000000-0005-0000-0000-000052440000}"/>
    <cellStyle name="Normal 43 7 3" xfId="17482" xr:uid="{00000000-0005-0000-0000-000053440000}"/>
    <cellStyle name="Normal 43 7 3 2" xfId="17483" xr:uid="{00000000-0005-0000-0000-000054440000}"/>
    <cellStyle name="Normal 43 7 4" xfId="17484" xr:uid="{00000000-0005-0000-0000-000055440000}"/>
    <cellStyle name="Normal 43 8" xfId="17485" xr:uid="{00000000-0005-0000-0000-000056440000}"/>
    <cellStyle name="Normal 43 8 2" xfId="17486" xr:uid="{00000000-0005-0000-0000-000057440000}"/>
    <cellStyle name="Normal 43 8 2 2" xfId="17487" xr:uid="{00000000-0005-0000-0000-000058440000}"/>
    <cellStyle name="Normal 43 8 2 3" xfId="17488" xr:uid="{00000000-0005-0000-0000-000059440000}"/>
    <cellStyle name="Normal 43 8 3" xfId="17489" xr:uid="{00000000-0005-0000-0000-00005A440000}"/>
    <cellStyle name="Normal 43 8 3 2" xfId="17490" xr:uid="{00000000-0005-0000-0000-00005B440000}"/>
    <cellStyle name="Normal 43 8 4" xfId="17491" xr:uid="{00000000-0005-0000-0000-00005C440000}"/>
    <cellStyle name="Normal 43 9" xfId="17492" xr:uid="{00000000-0005-0000-0000-00005D440000}"/>
    <cellStyle name="Normal 43 9 2" xfId="17493" xr:uid="{00000000-0005-0000-0000-00005E440000}"/>
    <cellStyle name="Normal 43 9 2 2" xfId="17494" xr:uid="{00000000-0005-0000-0000-00005F440000}"/>
    <cellStyle name="Normal 43 9 2 3" xfId="17495" xr:uid="{00000000-0005-0000-0000-000060440000}"/>
    <cellStyle name="Normal 43 9 3" xfId="17496" xr:uid="{00000000-0005-0000-0000-000061440000}"/>
    <cellStyle name="Normal 43 9 3 2" xfId="17497" xr:uid="{00000000-0005-0000-0000-000062440000}"/>
    <cellStyle name="Normal 43 9 4" xfId="17498" xr:uid="{00000000-0005-0000-0000-000063440000}"/>
    <cellStyle name="Normal 44" xfId="17499" xr:uid="{00000000-0005-0000-0000-000064440000}"/>
    <cellStyle name="Normal 44 10" xfId="17500" xr:uid="{00000000-0005-0000-0000-000065440000}"/>
    <cellStyle name="Normal 44 10 2" xfId="17501" xr:uid="{00000000-0005-0000-0000-000066440000}"/>
    <cellStyle name="Normal 44 10 2 2" xfId="17502" xr:uid="{00000000-0005-0000-0000-000067440000}"/>
    <cellStyle name="Normal 44 10 2 3" xfId="17503" xr:uid="{00000000-0005-0000-0000-000068440000}"/>
    <cellStyle name="Normal 44 10 3" xfId="17504" xr:uid="{00000000-0005-0000-0000-000069440000}"/>
    <cellStyle name="Normal 44 10 3 2" xfId="17505" xr:uid="{00000000-0005-0000-0000-00006A440000}"/>
    <cellStyle name="Normal 44 10 4" xfId="17506" xr:uid="{00000000-0005-0000-0000-00006B440000}"/>
    <cellStyle name="Normal 44 11" xfId="17507" xr:uid="{00000000-0005-0000-0000-00006C440000}"/>
    <cellStyle name="Normal 44 12" xfId="17508" xr:uid="{00000000-0005-0000-0000-00006D440000}"/>
    <cellStyle name="Normal 44 2" xfId="17509" xr:uid="{00000000-0005-0000-0000-00006E440000}"/>
    <cellStyle name="Normal 44 2 2" xfId="17510" xr:uid="{00000000-0005-0000-0000-00006F440000}"/>
    <cellStyle name="Normal 44 2 2 2" xfId="17511" xr:uid="{00000000-0005-0000-0000-000070440000}"/>
    <cellStyle name="Normal 44 2 2 3" xfId="17512" xr:uid="{00000000-0005-0000-0000-000071440000}"/>
    <cellStyle name="Normal 44 2 3" xfId="17513" xr:uid="{00000000-0005-0000-0000-000072440000}"/>
    <cellStyle name="Normal 44 2 3 2" xfId="17514" xr:uid="{00000000-0005-0000-0000-000073440000}"/>
    <cellStyle name="Normal 44 2 4" xfId="17515" xr:uid="{00000000-0005-0000-0000-000074440000}"/>
    <cellStyle name="Normal 44 2 5" xfId="17516" xr:uid="{00000000-0005-0000-0000-000075440000}"/>
    <cellStyle name="Normal 44 3" xfId="17517" xr:uid="{00000000-0005-0000-0000-000076440000}"/>
    <cellStyle name="Normal 44 3 2" xfId="17518" xr:uid="{00000000-0005-0000-0000-000077440000}"/>
    <cellStyle name="Normal 44 3 2 2" xfId="17519" xr:uid="{00000000-0005-0000-0000-000078440000}"/>
    <cellStyle name="Normal 44 3 2 3" xfId="17520" xr:uid="{00000000-0005-0000-0000-000079440000}"/>
    <cellStyle name="Normal 44 3 3" xfId="17521" xr:uid="{00000000-0005-0000-0000-00007A440000}"/>
    <cellStyle name="Normal 44 3 3 2" xfId="17522" xr:uid="{00000000-0005-0000-0000-00007B440000}"/>
    <cellStyle name="Normal 44 3 4" xfId="17523" xr:uid="{00000000-0005-0000-0000-00007C440000}"/>
    <cellStyle name="Normal 44 4" xfId="17524" xr:uid="{00000000-0005-0000-0000-00007D440000}"/>
    <cellStyle name="Normal 44 4 2" xfId="17525" xr:uid="{00000000-0005-0000-0000-00007E440000}"/>
    <cellStyle name="Normal 44 4 2 2" xfId="17526" xr:uid="{00000000-0005-0000-0000-00007F440000}"/>
    <cellStyle name="Normal 44 4 2 3" xfId="17527" xr:uid="{00000000-0005-0000-0000-000080440000}"/>
    <cellStyle name="Normal 44 4 3" xfId="17528" xr:uid="{00000000-0005-0000-0000-000081440000}"/>
    <cellStyle name="Normal 44 4 3 2" xfId="17529" xr:uid="{00000000-0005-0000-0000-000082440000}"/>
    <cellStyle name="Normal 44 4 4" xfId="17530" xr:uid="{00000000-0005-0000-0000-000083440000}"/>
    <cellStyle name="Normal 44 5" xfId="17531" xr:uid="{00000000-0005-0000-0000-000084440000}"/>
    <cellStyle name="Normal 44 5 2" xfId="17532" xr:uid="{00000000-0005-0000-0000-000085440000}"/>
    <cellStyle name="Normal 44 5 2 2" xfId="17533" xr:uid="{00000000-0005-0000-0000-000086440000}"/>
    <cellStyle name="Normal 44 5 2 3" xfId="17534" xr:uid="{00000000-0005-0000-0000-000087440000}"/>
    <cellStyle name="Normal 44 5 3" xfId="17535" xr:uid="{00000000-0005-0000-0000-000088440000}"/>
    <cellStyle name="Normal 44 5 3 2" xfId="17536" xr:uid="{00000000-0005-0000-0000-000089440000}"/>
    <cellStyle name="Normal 44 5 4" xfId="17537" xr:uid="{00000000-0005-0000-0000-00008A440000}"/>
    <cellStyle name="Normal 44 6" xfId="17538" xr:uid="{00000000-0005-0000-0000-00008B440000}"/>
    <cellStyle name="Normal 44 6 2" xfId="17539" xr:uid="{00000000-0005-0000-0000-00008C440000}"/>
    <cellStyle name="Normal 44 6 2 2" xfId="17540" xr:uid="{00000000-0005-0000-0000-00008D440000}"/>
    <cellStyle name="Normal 44 6 2 3" xfId="17541" xr:uid="{00000000-0005-0000-0000-00008E440000}"/>
    <cellStyle name="Normal 44 6 3" xfId="17542" xr:uid="{00000000-0005-0000-0000-00008F440000}"/>
    <cellStyle name="Normal 44 6 3 2" xfId="17543" xr:uid="{00000000-0005-0000-0000-000090440000}"/>
    <cellStyle name="Normal 44 6 4" xfId="17544" xr:uid="{00000000-0005-0000-0000-000091440000}"/>
    <cellStyle name="Normal 44 7" xfId="17545" xr:uid="{00000000-0005-0000-0000-000092440000}"/>
    <cellStyle name="Normal 44 7 2" xfId="17546" xr:uid="{00000000-0005-0000-0000-000093440000}"/>
    <cellStyle name="Normal 44 7 2 2" xfId="17547" xr:uid="{00000000-0005-0000-0000-000094440000}"/>
    <cellStyle name="Normal 44 7 2 3" xfId="17548" xr:uid="{00000000-0005-0000-0000-000095440000}"/>
    <cellStyle name="Normal 44 7 3" xfId="17549" xr:uid="{00000000-0005-0000-0000-000096440000}"/>
    <cellStyle name="Normal 44 7 3 2" xfId="17550" xr:uid="{00000000-0005-0000-0000-000097440000}"/>
    <cellStyle name="Normal 44 7 4" xfId="17551" xr:uid="{00000000-0005-0000-0000-000098440000}"/>
    <cellStyle name="Normal 44 8" xfId="17552" xr:uid="{00000000-0005-0000-0000-000099440000}"/>
    <cellStyle name="Normal 44 8 2" xfId="17553" xr:uid="{00000000-0005-0000-0000-00009A440000}"/>
    <cellStyle name="Normal 44 8 2 2" xfId="17554" xr:uid="{00000000-0005-0000-0000-00009B440000}"/>
    <cellStyle name="Normal 44 8 2 3" xfId="17555" xr:uid="{00000000-0005-0000-0000-00009C440000}"/>
    <cellStyle name="Normal 44 8 3" xfId="17556" xr:uid="{00000000-0005-0000-0000-00009D440000}"/>
    <cellStyle name="Normal 44 8 3 2" xfId="17557" xr:uid="{00000000-0005-0000-0000-00009E440000}"/>
    <cellStyle name="Normal 44 8 4" xfId="17558" xr:uid="{00000000-0005-0000-0000-00009F440000}"/>
    <cellStyle name="Normal 44 9" xfId="17559" xr:uid="{00000000-0005-0000-0000-0000A0440000}"/>
    <cellStyle name="Normal 44 9 2" xfId="17560" xr:uid="{00000000-0005-0000-0000-0000A1440000}"/>
    <cellStyle name="Normal 44 9 2 2" xfId="17561" xr:uid="{00000000-0005-0000-0000-0000A2440000}"/>
    <cellStyle name="Normal 44 9 2 3" xfId="17562" xr:uid="{00000000-0005-0000-0000-0000A3440000}"/>
    <cellStyle name="Normal 44 9 3" xfId="17563" xr:uid="{00000000-0005-0000-0000-0000A4440000}"/>
    <cellStyle name="Normal 44 9 3 2" xfId="17564" xr:uid="{00000000-0005-0000-0000-0000A5440000}"/>
    <cellStyle name="Normal 44 9 4" xfId="17565" xr:uid="{00000000-0005-0000-0000-0000A6440000}"/>
    <cellStyle name="Normal 45" xfId="17566" xr:uid="{00000000-0005-0000-0000-0000A7440000}"/>
    <cellStyle name="Normal 45 10" xfId="17567" xr:uid="{00000000-0005-0000-0000-0000A8440000}"/>
    <cellStyle name="Normal 45 10 2" xfId="17568" xr:uid="{00000000-0005-0000-0000-0000A9440000}"/>
    <cellStyle name="Normal 45 10 2 2" xfId="17569" xr:uid="{00000000-0005-0000-0000-0000AA440000}"/>
    <cellStyle name="Normal 45 10 2 3" xfId="17570" xr:uid="{00000000-0005-0000-0000-0000AB440000}"/>
    <cellStyle name="Normal 45 10 3" xfId="17571" xr:uid="{00000000-0005-0000-0000-0000AC440000}"/>
    <cellStyle name="Normal 45 10 3 2" xfId="17572" xr:uid="{00000000-0005-0000-0000-0000AD440000}"/>
    <cellStyle name="Normal 45 10 4" xfId="17573" xr:uid="{00000000-0005-0000-0000-0000AE440000}"/>
    <cellStyle name="Normal 45 11" xfId="17574" xr:uid="{00000000-0005-0000-0000-0000AF440000}"/>
    <cellStyle name="Normal 45 2" xfId="17575" xr:uid="{00000000-0005-0000-0000-0000B0440000}"/>
    <cellStyle name="Normal 45 2 2" xfId="17576" xr:uid="{00000000-0005-0000-0000-0000B1440000}"/>
    <cellStyle name="Normal 45 2 2 2" xfId="17577" xr:uid="{00000000-0005-0000-0000-0000B2440000}"/>
    <cellStyle name="Normal 45 2 2 3" xfId="17578" xr:uid="{00000000-0005-0000-0000-0000B3440000}"/>
    <cellStyle name="Normal 45 2 3" xfId="17579" xr:uid="{00000000-0005-0000-0000-0000B4440000}"/>
    <cellStyle name="Normal 45 2 3 2" xfId="17580" xr:uid="{00000000-0005-0000-0000-0000B5440000}"/>
    <cellStyle name="Normal 45 2 4" xfId="17581" xr:uid="{00000000-0005-0000-0000-0000B6440000}"/>
    <cellStyle name="Normal 45 2 5" xfId="17582" xr:uid="{00000000-0005-0000-0000-0000B7440000}"/>
    <cellStyle name="Normal 45 3" xfId="17583" xr:uid="{00000000-0005-0000-0000-0000B8440000}"/>
    <cellStyle name="Normal 45 3 2" xfId="17584" xr:uid="{00000000-0005-0000-0000-0000B9440000}"/>
    <cellStyle name="Normal 45 3 2 2" xfId="17585" xr:uid="{00000000-0005-0000-0000-0000BA440000}"/>
    <cellStyle name="Normal 45 3 2 3" xfId="17586" xr:uid="{00000000-0005-0000-0000-0000BB440000}"/>
    <cellStyle name="Normal 45 3 3" xfId="17587" xr:uid="{00000000-0005-0000-0000-0000BC440000}"/>
    <cellStyle name="Normal 45 3 3 2" xfId="17588" xr:uid="{00000000-0005-0000-0000-0000BD440000}"/>
    <cellStyle name="Normal 45 3 4" xfId="17589" xr:uid="{00000000-0005-0000-0000-0000BE440000}"/>
    <cellStyle name="Normal 45 4" xfId="17590" xr:uid="{00000000-0005-0000-0000-0000BF440000}"/>
    <cellStyle name="Normal 45 4 2" xfId="17591" xr:uid="{00000000-0005-0000-0000-0000C0440000}"/>
    <cellStyle name="Normal 45 4 2 2" xfId="17592" xr:uid="{00000000-0005-0000-0000-0000C1440000}"/>
    <cellStyle name="Normal 45 4 2 3" xfId="17593" xr:uid="{00000000-0005-0000-0000-0000C2440000}"/>
    <cellStyle name="Normal 45 4 3" xfId="17594" xr:uid="{00000000-0005-0000-0000-0000C3440000}"/>
    <cellStyle name="Normal 45 4 3 2" xfId="17595" xr:uid="{00000000-0005-0000-0000-0000C4440000}"/>
    <cellStyle name="Normal 45 4 4" xfId="17596" xr:uid="{00000000-0005-0000-0000-0000C5440000}"/>
    <cellStyle name="Normal 45 5" xfId="17597" xr:uid="{00000000-0005-0000-0000-0000C6440000}"/>
    <cellStyle name="Normal 45 5 2" xfId="17598" xr:uid="{00000000-0005-0000-0000-0000C7440000}"/>
    <cellStyle name="Normal 45 5 2 2" xfId="17599" xr:uid="{00000000-0005-0000-0000-0000C8440000}"/>
    <cellStyle name="Normal 45 5 2 3" xfId="17600" xr:uid="{00000000-0005-0000-0000-0000C9440000}"/>
    <cellStyle name="Normal 45 5 3" xfId="17601" xr:uid="{00000000-0005-0000-0000-0000CA440000}"/>
    <cellStyle name="Normal 45 5 3 2" xfId="17602" xr:uid="{00000000-0005-0000-0000-0000CB440000}"/>
    <cellStyle name="Normal 45 5 4" xfId="17603" xr:uid="{00000000-0005-0000-0000-0000CC440000}"/>
    <cellStyle name="Normal 45 6" xfId="17604" xr:uid="{00000000-0005-0000-0000-0000CD440000}"/>
    <cellStyle name="Normal 45 6 2" xfId="17605" xr:uid="{00000000-0005-0000-0000-0000CE440000}"/>
    <cellStyle name="Normal 45 6 2 2" xfId="17606" xr:uid="{00000000-0005-0000-0000-0000CF440000}"/>
    <cellStyle name="Normal 45 6 2 3" xfId="17607" xr:uid="{00000000-0005-0000-0000-0000D0440000}"/>
    <cellStyle name="Normal 45 6 3" xfId="17608" xr:uid="{00000000-0005-0000-0000-0000D1440000}"/>
    <cellStyle name="Normal 45 6 3 2" xfId="17609" xr:uid="{00000000-0005-0000-0000-0000D2440000}"/>
    <cellStyle name="Normal 45 6 4" xfId="17610" xr:uid="{00000000-0005-0000-0000-0000D3440000}"/>
    <cellStyle name="Normal 45 7" xfId="17611" xr:uid="{00000000-0005-0000-0000-0000D4440000}"/>
    <cellStyle name="Normal 45 7 2" xfId="17612" xr:uid="{00000000-0005-0000-0000-0000D5440000}"/>
    <cellStyle name="Normal 45 7 2 2" xfId="17613" xr:uid="{00000000-0005-0000-0000-0000D6440000}"/>
    <cellStyle name="Normal 45 7 2 3" xfId="17614" xr:uid="{00000000-0005-0000-0000-0000D7440000}"/>
    <cellStyle name="Normal 45 7 3" xfId="17615" xr:uid="{00000000-0005-0000-0000-0000D8440000}"/>
    <cellStyle name="Normal 45 7 3 2" xfId="17616" xr:uid="{00000000-0005-0000-0000-0000D9440000}"/>
    <cellStyle name="Normal 45 7 4" xfId="17617" xr:uid="{00000000-0005-0000-0000-0000DA440000}"/>
    <cellStyle name="Normal 45 8" xfId="17618" xr:uid="{00000000-0005-0000-0000-0000DB440000}"/>
    <cellStyle name="Normal 45 8 2" xfId="17619" xr:uid="{00000000-0005-0000-0000-0000DC440000}"/>
    <cellStyle name="Normal 45 8 2 2" xfId="17620" xr:uid="{00000000-0005-0000-0000-0000DD440000}"/>
    <cellStyle name="Normal 45 8 2 3" xfId="17621" xr:uid="{00000000-0005-0000-0000-0000DE440000}"/>
    <cellStyle name="Normal 45 8 3" xfId="17622" xr:uid="{00000000-0005-0000-0000-0000DF440000}"/>
    <cellStyle name="Normal 45 8 3 2" xfId="17623" xr:uid="{00000000-0005-0000-0000-0000E0440000}"/>
    <cellStyle name="Normal 45 8 4" xfId="17624" xr:uid="{00000000-0005-0000-0000-0000E1440000}"/>
    <cellStyle name="Normal 45 9" xfId="17625" xr:uid="{00000000-0005-0000-0000-0000E2440000}"/>
    <cellStyle name="Normal 45 9 2" xfId="17626" xr:uid="{00000000-0005-0000-0000-0000E3440000}"/>
    <cellStyle name="Normal 45 9 2 2" xfId="17627" xr:uid="{00000000-0005-0000-0000-0000E4440000}"/>
    <cellStyle name="Normal 45 9 2 3" xfId="17628" xr:uid="{00000000-0005-0000-0000-0000E5440000}"/>
    <cellStyle name="Normal 45 9 3" xfId="17629" xr:uid="{00000000-0005-0000-0000-0000E6440000}"/>
    <cellStyle name="Normal 45 9 3 2" xfId="17630" xr:uid="{00000000-0005-0000-0000-0000E7440000}"/>
    <cellStyle name="Normal 45 9 4" xfId="17631" xr:uid="{00000000-0005-0000-0000-0000E8440000}"/>
    <cellStyle name="Normal 46" xfId="17632" xr:uid="{00000000-0005-0000-0000-0000E9440000}"/>
    <cellStyle name="Normal 46 10" xfId="17633" xr:uid="{00000000-0005-0000-0000-0000EA440000}"/>
    <cellStyle name="Normal 46 10 2" xfId="17634" xr:uid="{00000000-0005-0000-0000-0000EB440000}"/>
    <cellStyle name="Normal 46 10 2 2" xfId="17635" xr:uid="{00000000-0005-0000-0000-0000EC440000}"/>
    <cellStyle name="Normal 46 10 2 3" xfId="17636" xr:uid="{00000000-0005-0000-0000-0000ED440000}"/>
    <cellStyle name="Normal 46 10 3" xfId="17637" xr:uid="{00000000-0005-0000-0000-0000EE440000}"/>
    <cellStyle name="Normal 46 10 3 2" xfId="17638" xr:uid="{00000000-0005-0000-0000-0000EF440000}"/>
    <cellStyle name="Normal 46 10 4" xfId="17639" xr:uid="{00000000-0005-0000-0000-0000F0440000}"/>
    <cellStyle name="Normal 46 11" xfId="17640" xr:uid="{00000000-0005-0000-0000-0000F1440000}"/>
    <cellStyle name="Normal 46 2" xfId="17641" xr:uid="{00000000-0005-0000-0000-0000F2440000}"/>
    <cellStyle name="Normal 46 2 2" xfId="17642" xr:uid="{00000000-0005-0000-0000-0000F3440000}"/>
    <cellStyle name="Normal 46 2 2 2" xfId="17643" xr:uid="{00000000-0005-0000-0000-0000F4440000}"/>
    <cellStyle name="Normal 46 2 2 2 2" xfId="17644" xr:uid="{00000000-0005-0000-0000-0000F5440000}"/>
    <cellStyle name="Normal 46 2 2 3" xfId="17645" xr:uid="{00000000-0005-0000-0000-0000F6440000}"/>
    <cellStyle name="Normal 46 2 3" xfId="17646" xr:uid="{00000000-0005-0000-0000-0000F7440000}"/>
    <cellStyle name="Normal 46 2 3 2" xfId="17647" xr:uid="{00000000-0005-0000-0000-0000F8440000}"/>
    <cellStyle name="Normal 46 2 3 3" xfId="17648" xr:uid="{00000000-0005-0000-0000-0000F9440000}"/>
    <cellStyle name="Normal 46 2 4" xfId="17649" xr:uid="{00000000-0005-0000-0000-0000FA440000}"/>
    <cellStyle name="Normal 46 2 5" xfId="17650" xr:uid="{00000000-0005-0000-0000-0000FB440000}"/>
    <cellStyle name="Normal 46 2 6" xfId="17651" xr:uid="{00000000-0005-0000-0000-0000FC440000}"/>
    <cellStyle name="Normal 46 2 7" xfId="17652" xr:uid="{00000000-0005-0000-0000-0000FD440000}"/>
    <cellStyle name="Normal 46 2 8" xfId="17653" xr:uid="{00000000-0005-0000-0000-0000FE440000}"/>
    <cellStyle name="Normal 46 2 9" xfId="17654" xr:uid="{00000000-0005-0000-0000-0000FF440000}"/>
    <cellStyle name="Normal 46 3" xfId="17655" xr:uid="{00000000-0005-0000-0000-000000450000}"/>
    <cellStyle name="Normal 46 3 2" xfId="17656" xr:uid="{00000000-0005-0000-0000-000001450000}"/>
    <cellStyle name="Normal 46 3 2 2" xfId="17657" xr:uid="{00000000-0005-0000-0000-000002450000}"/>
    <cellStyle name="Normal 46 3 2 3" xfId="17658" xr:uid="{00000000-0005-0000-0000-000003450000}"/>
    <cellStyle name="Normal 46 3 3" xfId="17659" xr:uid="{00000000-0005-0000-0000-000004450000}"/>
    <cellStyle name="Normal 46 3 3 2" xfId="17660" xr:uid="{00000000-0005-0000-0000-000005450000}"/>
    <cellStyle name="Normal 46 3 4" xfId="17661" xr:uid="{00000000-0005-0000-0000-000006450000}"/>
    <cellStyle name="Normal 46 3 5" xfId="17662" xr:uid="{00000000-0005-0000-0000-000007450000}"/>
    <cellStyle name="Normal 46 4" xfId="17663" xr:uid="{00000000-0005-0000-0000-000008450000}"/>
    <cellStyle name="Normal 46 4 2" xfId="17664" xr:uid="{00000000-0005-0000-0000-000009450000}"/>
    <cellStyle name="Normal 46 4 2 2" xfId="17665" xr:uid="{00000000-0005-0000-0000-00000A450000}"/>
    <cellStyle name="Normal 46 4 2 3" xfId="17666" xr:uid="{00000000-0005-0000-0000-00000B450000}"/>
    <cellStyle name="Normal 46 4 3" xfId="17667" xr:uid="{00000000-0005-0000-0000-00000C450000}"/>
    <cellStyle name="Normal 46 4 3 2" xfId="17668" xr:uid="{00000000-0005-0000-0000-00000D450000}"/>
    <cellStyle name="Normal 46 4 4" xfId="17669" xr:uid="{00000000-0005-0000-0000-00000E450000}"/>
    <cellStyle name="Normal 46 4 5" xfId="17670" xr:uid="{00000000-0005-0000-0000-00000F450000}"/>
    <cellStyle name="Normal 46 5" xfId="17671" xr:uid="{00000000-0005-0000-0000-000010450000}"/>
    <cellStyle name="Normal 46 5 2" xfId="17672" xr:uid="{00000000-0005-0000-0000-000011450000}"/>
    <cellStyle name="Normal 46 5 2 2" xfId="17673" xr:uid="{00000000-0005-0000-0000-000012450000}"/>
    <cellStyle name="Normal 46 5 2 3" xfId="17674" xr:uid="{00000000-0005-0000-0000-000013450000}"/>
    <cellStyle name="Normal 46 5 3" xfId="17675" xr:uid="{00000000-0005-0000-0000-000014450000}"/>
    <cellStyle name="Normal 46 5 3 2" xfId="17676" xr:uid="{00000000-0005-0000-0000-000015450000}"/>
    <cellStyle name="Normal 46 5 4" xfId="17677" xr:uid="{00000000-0005-0000-0000-000016450000}"/>
    <cellStyle name="Normal 46 5 5" xfId="17678" xr:uid="{00000000-0005-0000-0000-000017450000}"/>
    <cellStyle name="Normal 46 6" xfId="17679" xr:uid="{00000000-0005-0000-0000-000018450000}"/>
    <cellStyle name="Normal 46 6 2" xfId="17680" xr:uid="{00000000-0005-0000-0000-000019450000}"/>
    <cellStyle name="Normal 46 6 2 2" xfId="17681" xr:uid="{00000000-0005-0000-0000-00001A450000}"/>
    <cellStyle name="Normal 46 6 2 3" xfId="17682" xr:uid="{00000000-0005-0000-0000-00001B450000}"/>
    <cellStyle name="Normal 46 6 3" xfId="17683" xr:uid="{00000000-0005-0000-0000-00001C450000}"/>
    <cellStyle name="Normal 46 6 3 2" xfId="17684" xr:uid="{00000000-0005-0000-0000-00001D450000}"/>
    <cellStyle name="Normal 46 6 4" xfId="17685" xr:uid="{00000000-0005-0000-0000-00001E450000}"/>
    <cellStyle name="Normal 46 6 5" xfId="17686" xr:uid="{00000000-0005-0000-0000-00001F450000}"/>
    <cellStyle name="Normal 46 7" xfId="17687" xr:uid="{00000000-0005-0000-0000-000020450000}"/>
    <cellStyle name="Normal 46 7 2" xfId="17688" xr:uid="{00000000-0005-0000-0000-000021450000}"/>
    <cellStyle name="Normal 46 7 2 2" xfId="17689" xr:uid="{00000000-0005-0000-0000-000022450000}"/>
    <cellStyle name="Normal 46 7 2 3" xfId="17690" xr:uid="{00000000-0005-0000-0000-000023450000}"/>
    <cellStyle name="Normal 46 7 3" xfId="17691" xr:uid="{00000000-0005-0000-0000-000024450000}"/>
    <cellStyle name="Normal 46 7 3 2" xfId="17692" xr:uid="{00000000-0005-0000-0000-000025450000}"/>
    <cellStyle name="Normal 46 7 4" xfId="17693" xr:uid="{00000000-0005-0000-0000-000026450000}"/>
    <cellStyle name="Normal 46 7 5" xfId="17694" xr:uid="{00000000-0005-0000-0000-000027450000}"/>
    <cellStyle name="Normal 46 8" xfId="17695" xr:uid="{00000000-0005-0000-0000-000028450000}"/>
    <cellStyle name="Normal 46 8 2" xfId="17696" xr:uid="{00000000-0005-0000-0000-000029450000}"/>
    <cellStyle name="Normal 46 8 2 2" xfId="17697" xr:uid="{00000000-0005-0000-0000-00002A450000}"/>
    <cellStyle name="Normal 46 8 2 3" xfId="17698" xr:uid="{00000000-0005-0000-0000-00002B450000}"/>
    <cellStyle name="Normal 46 8 3" xfId="17699" xr:uid="{00000000-0005-0000-0000-00002C450000}"/>
    <cellStyle name="Normal 46 8 3 2" xfId="17700" xr:uid="{00000000-0005-0000-0000-00002D450000}"/>
    <cellStyle name="Normal 46 8 4" xfId="17701" xr:uid="{00000000-0005-0000-0000-00002E450000}"/>
    <cellStyle name="Normal 46 9" xfId="17702" xr:uid="{00000000-0005-0000-0000-00002F450000}"/>
    <cellStyle name="Normal 46 9 2" xfId="17703" xr:uid="{00000000-0005-0000-0000-000030450000}"/>
    <cellStyle name="Normal 46 9 2 2" xfId="17704" xr:uid="{00000000-0005-0000-0000-000031450000}"/>
    <cellStyle name="Normal 46 9 2 3" xfId="17705" xr:uid="{00000000-0005-0000-0000-000032450000}"/>
    <cellStyle name="Normal 46 9 3" xfId="17706" xr:uid="{00000000-0005-0000-0000-000033450000}"/>
    <cellStyle name="Normal 46 9 3 2" xfId="17707" xr:uid="{00000000-0005-0000-0000-000034450000}"/>
    <cellStyle name="Normal 46 9 4" xfId="17708" xr:uid="{00000000-0005-0000-0000-000035450000}"/>
    <cellStyle name="Normal 47" xfId="17709" xr:uid="{00000000-0005-0000-0000-000036450000}"/>
    <cellStyle name="Normal 47 10" xfId="17710" xr:uid="{00000000-0005-0000-0000-000037450000}"/>
    <cellStyle name="Normal 47 10 2" xfId="17711" xr:uid="{00000000-0005-0000-0000-000038450000}"/>
    <cellStyle name="Normal 47 10 2 2" xfId="17712" xr:uid="{00000000-0005-0000-0000-000039450000}"/>
    <cellStyle name="Normal 47 10 2 3" xfId="17713" xr:uid="{00000000-0005-0000-0000-00003A450000}"/>
    <cellStyle name="Normal 47 10 3" xfId="17714" xr:uid="{00000000-0005-0000-0000-00003B450000}"/>
    <cellStyle name="Normal 47 10 3 2" xfId="17715" xr:uid="{00000000-0005-0000-0000-00003C450000}"/>
    <cellStyle name="Normal 47 10 4" xfId="17716" xr:uid="{00000000-0005-0000-0000-00003D450000}"/>
    <cellStyle name="Normal 47 11" xfId="17717" xr:uid="{00000000-0005-0000-0000-00003E450000}"/>
    <cellStyle name="Normal 47 2" xfId="17718" xr:uid="{00000000-0005-0000-0000-00003F450000}"/>
    <cellStyle name="Normal 47 2 2" xfId="17719" xr:uid="{00000000-0005-0000-0000-000040450000}"/>
    <cellStyle name="Normal 47 2 2 2" xfId="17720" xr:uid="{00000000-0005-0000-0000-000041450000}"/>
    <cellStyle name="Normal 47 2 2 3" xfId="17721" xr:uid="{00000000-0005-0000-0000-000042450000}"/>
    <cellStyle name="Normal 47 2 3" xfId="17722" xr:uid="{00000000-0005-0000-0000-000043450000}"/>
    <cellStyle name="Normal 47 2 3 2" xfId="17723" xr:uid="{00000000-0005-0000-0000-000044450000}"/>
    <cellStyle name="Normal 47 2 4" xfId="17724" xr:uid="{00000000-0005-0000-0000-000045450000}"/>
    <cellStyle name="Normal 47 3" xfId="17725" xr:uid="{00000000-0005-0000-0000-000046450000}"/>
    <cellStyle name="Normal 47 3 2" xfId="17726" xr:uid="{00000000-0005-0000-0000-000047450000}"/>
    <cellStyle name="Normal 47 3 2 2" xfId="17727" xr:uid="{00000000-0005-0000-0000-000048450000}"/>
    <cellStyle name="Normal 47 3 2 3" xfId="17728" xr:uid="{00000000-0005-0000-0000-000049450000}"/>
    <cellStyle name="Normal 47 3 3" xfId="17729" xr:uid="{00000000-0005-0000-0000-00004A450000}"/>
    <cellStyle name="Normal 47 3 3 2" xfId="17730" xr:uid="{00000000-0005-0000-0000-00004B450000}"/>
    <cellStyle name="Normal 47 3 4" xfId="17731" xr:uid="{00000000-0005-0000-0000-00004C450000}"/>
    <cellStyle name="Normal 47 4" xfId="17732" xr:uid="{00000000-0005-0000-0000-00004D450000}"/>
    <cellStyle name="Normal 47 4 2" xfId="17733" xr:uid="{00000000-0005-0000-0000-00004E450000}"/>
    <cellStyle name="Normal 47 4 2 2" xfId="17734" xr:uid="{00000000-0005-0000-0000-00004F450000}"/>
    <cellStyle name="Normal 47 4 2 3" xfId="17735" xr:uid="{00000000-0005-0000-0000-000050450000}"/>
    <cellStyle name="Normal 47 4 3" xfId="17736" xr:uid="{00000000-0005-0000-0000-000051450000}"/>
    <cellStyle name="Normal 47 4 3 2" xfId="17737" xr:uid="{00000000-0005-0000-0000-000052450000}"/>
    <cellStyle name="Normal 47 4 4" xfId="17738" xr:uid="{00000000-0005-0000-0000-000053450000}"/>
    <cellStyle name="Normal 47 5" xfId="17739" xr:uid="{00000000-0005-0000-0000-000054450000}"/>
    <cellStyle name="Normal 47 5 2" xfId="17740" xr:uid="{00000000-0005-0000-0000-000055450000}"/>
    <cellStyle name="Normal 47 5 2 2" xfId="17741" xr:uid="{00000000-0005-0000-0000-000056450000}"/>
    <cellStyle name="Normal 47 5 2 3" xfId="17742" xr:uid="{00000000-0005-0000-0000-000057450000}"/>
    <cellStyle name="Normal 47 5 3" xfId="17743" xr:uid="{00000000-0005-0000-0000-000058450000}"/>
    <cellStyle name="Normal 47 5 3 2" xfId="17744" xr:uid="{00000000-0005-0000-0000-000059450000}"/>
    <cellStyle name="Normal 47 5 4" xfId="17745" xr:uid="{00000000-0005-0000-0000-00005A450000}"/>
    <cellStyle name="Normal 47 6" xfId="17746" xr:uid="{00000000-0005-0000-0000-00005B450000}"/>
    <cellStyle name="Normal 47 6 2" xfId="17747" xr:uid="{00000000-0005-0000-0000-00005C450000}"/>
    <cellStyle name="Normal 47 6 2 2" xfId="17748" xr:uid="{00000000-0005-0000-0000-00005D450000}"/>
    <cellStyle name="Normal 47 6 2 3" xfId="17749" xr:uid="{00000000-0005-0000-0000-00005E450000}"/>
    <cellStyle name="Normal 47 6 3" xfId="17750" xr:uid="{00000000-0005-0000-0000-00005F450000}"/>
    <cellStyle name="Normal 47 6 3 2" xfId="17751" xr:uid="{00000000-0005-0000-0000-000060450000}"/>
    <cellStyle name="Normal 47 6 4" xfId="17752" xr:uid="{00000000-0005-0000-0000-000061450000}"/>
    <cellStyle name="Normal 47 7" xfId="17753" xr:uid="{00000000-0005-0000-0000-000062450000}"/>
    <cellStyle name="Normal 47 7 2" xfId="17754" xr:uid="{00000000-0005-0000-0000-000063450000}"/>
    <cellStyle name="Normal 47 7 2 2" xfId="17755" xr:uid="{00000000-0005-0000-0000-000064450000}"/>
    <cellStyle name="Normal 47 7 2 3" xfId="17756" xr:uid="{00000000-0005-0000-0000-000065450000}"/>
    <cellStyle name="Normal 47 7 3" xfId="17757" xr:uid="{00000000-0005-0000-0000-000066450000}"/>
    <cellStyle name="Normal 47 7 3 2" xfId="17758" xr:uid="{00000000-0005-0000-0000-000067450000}"/>
    <cellStyle name="Normal 47 7 4" xfId="17759" xr:uid="{00000000-0005-0000-0000-000068450000}"/>
    <cellStyle name="Normal 47 8" xfId="17760" xr:uid="{00000000-0005-0000-0000-000069450000}"/>
    <cellStyle name="Normal 47 8 2" xfId="17761" xr:uid="{00000000-0005-0000-0000-00006A450000}"/>
    <cellStyle name="Normal 47 8 2 2" xfId="17762" xr:uid="{00000000-0005-0000-0000-00006B450000}"/>
    <cellStyle name="Normal 47 8 2 3" xfId="17763" xr:uid="{00000000-0005-0000-0000-00006C450000}"/>
    <cellStyle name="Normal 47 8 3" xfId="17764" xr:uid="{00000000-0005-0000-0000-00006D450000}"/>
    <cellStyle name="Normal 47 8 3 2" xfId="17765" xr:uid="{00000000-0005-0000-0000-00006E450000}"/>
    <cellStyle name="Normal 47 8 4" xfId="17766" xr:uid="{00000000-0005-0000-0000-00006F450000}"/>
    <cellStyle name="Normal 47 9" xfId="17767" xr:uid="{00000000-0005-0000-0000-000070450000}"/>
    <cellStyle name="Normal 47 9 2" xfId="17768" xr:uid="{00000000-0005-0000-0000-000071450000}"/>
    <cellStyle name="Normal 47 9 2 2" xfId="17769" xr:uid="{00000000-0005-0000-0000-000072450000}"/>
    <cellStyle name="Normal 47 9 2 3" xfId="17770" xr:uid="{00000000-0005-0000-0000-000073450000}"/>
    <cellStyle name="Normal 47 9 3" xfId="17771" xr:uid="{00000000-0005-0000-0000-000074450000}"/>
    <cellStyle name="Normal 47 9 3 2" xfId="17772" xr:uid="{00000000-0005-0000-0000-000075450000}"/>
    <cellStyle name="Normal 47 9 4" xfId="17773" xr:uid="{00000000-0005-0000-0000-000076450000}"/>
    <cellStyle name="Normal 48" xfId="17774" xr:uid="{00000000-0005-0000-0000-000077450000}"/>
    <cellStyle name="Normal 48 2" xfId="17775" xr:uid="{00000000-0005-0000-0000-000078450000}"/>
    <cellStyle name="Normal 49" xfId="17776" xr:uid="{00000000-0005-0000-0000-000079450000}"/>
    <cellStyle name="Normal 49 10" xfId="17777" xr:uid="{00000000-0005-0000-0000-00007A450000}"/>
    <cellStyle name="Normal 49 10 2" xfId="17778" xr:uid="{00000000-0005-0000-0000-00007B450000}"/>
    <cellStyle name="Normal 49 10 2 2" xfId="17779" xr:uid="{00000000-0005-0000-0000-00007C450000}"/>
    <cellStyle name="Normal 49 10 2 3" xfId="17780" xr:uid="{00000000-0005-0000-0000-00007D450000}"/>
    <cellStyle name="Normal 49 10 3" xfId="17781" xr:uid="{00000000-0005-0000-0000-00007E450000}"/>
    <cellStyle name="Normal 49 10 3 2" xfId="17782" xr:uid="{00000000-0005-0000-0000-00007F450000}"/>
    <cellStyle name="Normal 49 10 4" xfId="17783" xr:uid="{00000000-0005-0000-0000-000080450000}"/>
    <cellStyle name="Normal 49 11" xfId="17784" xr:uid="{00000000-0005-0000-0000-000081450000}"/>
    <cellStyle name="Normal 49 2" xfId="17785" xr:uid="{00000000-0005-0000-0000-000082450000}"/>
    <cellStyle name="Normal 49 2 2" xfId="17786" xr:uid="{00000000-0005-0000-0000-000083450000}"/>
    <cellStyle name="Normal 49 2 2 2" xfId="17787" xr:uid="{00000000-0005-0000-0000-000084450000}"/>
    <cellStyle name="Normal 49 2 2 3" xfId="17788" xr:uid="{00000000-0005-0000-0000-000085450000}"/>
    <cellStyle name="Normal 49 2 3" xfId="17789" xr:uid="{00000000-0005-0000-0000-000086450000}"/>
    <cellStyle name="Normal 49 2 3 2" xfId="17790" xr:uid="{00000000-0005-0000-0000-000087450000}"/>
    <cellStyle name="Normal 49 2 4" xfId="17791" xr:uid="{00000000-0005-0000-0000-000088450000}"/>
    <cellStyle name="Normal 49 3" xfId="17792" xr:uid="{00000000-0005-0000-0000-000089450000}"/>
    <cellStyle name="Normal 49 3 2" xfId="17793" xr:uid="{00000000-0005-0000-0000-00008A450000}"/>
    <cellStyle name="Normal 49 3 2 2" xfId="17794" xr:uid="{00000000-0005-0000-0000-00008B450000}"/>
    <cellStyle name="Normal 49 3 2 3" xfId="17795" xr:uid="{00000000-0005-0000-0000-00008C450000}"/>
    <cellStyle name="Normal 49 3 3" xfId="17796" xr:uid="{00000000-0005-0000-0000-00008D450000}"/>
    <cellStyle name="Normal 49 3 3 2" xfId="17797" xr:uid="{00000000-0005-0000-0000-00008E450000}"/>
    <cellStyle name="Normal 49 3 4" xfId="17798" xr:uid="{00000000-0005-0000-0000-00008F450000}"/>
    <cellStyle name="Normal 49 4" xfId="17799" xr:uid="{00000000-0005-0000-0000-000090450000}"/>
    <cellStyle name="Normal 49 4 2" xfId="17800" xr:uid="{00000000-0005-0000-0000-000091450000}"/>
    <cellStyle name="Normal 49 4 2 2" xfId="17801" xr:uid="{00000000-0005-0000-0000-000092450000}"/>
    <cellStyle name="Normal 49 4 2 3" xfId="17802" xr:uid="{00000000-0005-0000-0000-000093450000}"/>
    <cellStyle name="Normal 49 4 3" xfId="17803" xr:uid="{00000000-0005-0000-0000-000094450000}"/>
    <cellStyle name="Normal 49 4 3 2" xfId="17804" xr:uid="{00000000-0005-0000-0000-000095450000}"/>
    <cellStyle name="Normal 49 4 4" xfId="17805" xr:uid="{00000000-0005-0000-0000-000096450000}"/>
    <cellStyle name="Normal 49 5" xfId="17806" xr:uid="{00000000-0005-0000-0000-000097450000}"/>
    <cellStyle name="Normal 49 5 2" xfId="17807" xr:uid="{00000000-0005-0000-0000-000098450000}"/>
    <cellStyle name="Normal 49 5 2 2" xfId="17808" xr:uid="{00000000-0005-0000-0000-000099450000}"/>
    <cellStyle name="Normal 49 5 2 3" xfId="17809" xr:uid="{00000000-0005-0000-0000-00009A450000}"/>
    <cellStyle name="Normal 49 5 3" xfId="17810" xr:uid="{00000000-0005-0000-0000-00009B450000}"/>
    <cellStyle name="Normal 49 5 3 2" xfId="17811" xr:uid="{00000000-0005-0000-0000-00009C450000}"/>
    <cellStyle name="Normal 49 5 4" xfId="17812" xr:uid="{00000000-0005-0000-0000-00009D450000}"/>
    <cellStyle name="Normal 49 6" xfId="17813" xr:uid="{00000000-0005-0000-0000-00009E450000}"/>
    <cellStyle name="Normal 49 6 2" xfId="17814" xr:uid="{00000000-0005-0000-0000-00009F450000}"/>
    <cellStyle name="Normal 49 6 2 2" xfId="17815" xr:uid="{00000000-0005-0000-0000-0000A0450000}"/>
    <cellStyle name="Normal 49 6 2 3" xfId="17816" xr:uid="{00000000-0005-0000-0000-0000A1450000}"/>
    <cellStyle name="Normal 49 6 3" xfId="17817" xr:uid="{00000000-0005-0000-0000-0000A2450000}"/>
    <cellStyle name="Normal 49 6 3 2" xfId="17818" xr:uid="{00000000-0005-0000-0000-0000A3450000}"/>
    <cellStyle name="Normal 49 6 4" xfId="17819" xr:uid="{00000000-0005-0000-0000-0000A4450000}"/>
    <cellStyle name="Normal 49 7" xfId="17820" xr:uid="{00000000-0005-0000-0000-0000A5450000}"/>
    <cellStyle name="Normal 49 7 2" xfId="17821" xr:uid="{00000000-0005-0000-0000-0000A6450000}"/>
    <cellStyle name="Normal 49 7 2 2" xfId="17822" xr:uid="{00000000-0005-0000-0000-0000A7450000}"/>
    <cellStyle name="Normal 49 7 2 3" xfId="17823" xr:uid="{00000000-0005-0000-0000-0000A8450000}"/>
    <cellStyle name="Normal 49 7 3" xfId="17824" xr:uid="{00000000-0005-0000-0000-0000A9450000}"/>
    <cellStyle name="Normal 49 7 3 2" xfId="17825" xr:uid="{00000000-0005-0000-0000-0000AA450000}"/>
    <cellStyle name="Normal 49 7 4" xfId="17826" xr:uid="{00000000-0005-0000-0000-0000AB450000}"/>
    <cellStyle name="Normal 49 8" xfId="17827" xr:uid="{00000000-0005-0000-0000-0000AC450000}"/>
    <cellStyle name="Normal 49 8 2" xfId="17828" xr:uid="{00000000-0005-0000-0000-0000AD450000}"/>
    <cellStyle name="Normal 49 8 2 2" xfId="17829" xr:uid="{00000000-0005-0000-0000-0000AE450000}"/>
    <cellStyle name="Normal 49 8 2 3" xfId="17830" xr:uid="{00000000-0005-0000-0000-0000AF450000}"/>
    <cellStyle name="Normal 49 8 3" xfId="17831" xr:uid="{00000000-0005-0000-0000-0000B0450000}"/>
    <cellStyle name="Normal 49 8 3 2" xfId="17832" xr:uid="{00000000-0005-0000-0000-0000B1450000}"/>
    <cellStyle name="Normal 49 8 4" xfId="17833" xr:uid="{00000000-0005-0000-0000-0000B2450000}"/>
    <cellStyle name="Normal 49 9" xfId="17834" xr:uid="{00000000-0005-0000-0000-0000B3450000}"/>
    <cellStyle name="Normal 49 9 2" xfId="17835" xr:uid="{00000000-0005-0000-0000-0000B4450000}"/>
    <cellStyle name="Normal 49 9 2 2" xfId="17836" xr:uid="{00000000-0005-0000-0000-0000B5450000}"/>
    <cellStyle name="Normal 49 9 2 3" xfId="17837" xr:uid="{00000000-0005-0000-0000-0000B6450000}"/>
    <cellStyle name="Normal 49 9 3" xfId="17838" xr:uid="{00000000-0005-0000-0000-0000B7450000}"/>
    <cellStyle name="Normal 49 9 3 2" xfId="17839" xr:uid="{00000000-0005-0000-0000-0000B8450000}"/>
    <cellStyle name="Normal 49 9 4" xfId="17840" xr:uid="{00000000-0005-0000-0000-0000B9450000}"/>
    <cellStyle name="Normal 5" xfId="17841" xr:uid="{00000000-0005-0000-0000-0000BA450000}"/>
    <cellStyle name="Normal 5 10" xfId="17842" xr:uid="{00000000-0005-0000-0000-0000BB450000}"/>
    <cellStyle name="Normal 5 10 2" xfId="17843" xr:uid="{00000000-0005-0000-0000-0000BC450000}"/>
    <cellStyle name="Normal 5 11" xfId="17844" xr:uid="{00000000-0005-0000-0000-0000BD450000}"/>
    <cellStyle name="Normal 5 12" xfId="17845" xr:uid="{00000000-0005-0000-0000-0000BE450000}"/>
    <cellStyle name="Normal 5 13" xfId="17846" xr:uid="{00000000-0005-0000-0000-0000BF450000}"/>
    <cellStyle name="Normal 5 14" xfId="17847" xr:uid="{00000000-0005-0000-0000-0000C0450000}"/>
    <cellStyle name="Normal 5 15" xfId="17848" xr:uid="{00000000-0005-0000-0000-0000C1450000}"/>
    <cellStyle name="Normal 5 16" xfId="17849" xr:uid="{00000000-0005-0000-0000-0000C2450000}"/>
    <cellStyle name="Normal 5 17" xfId="17850" xr:uid="{00000000-0005-0000-0000-0000C3450000}"/>
    <cellStyle name="Normal 5 18" xfId="17851" xr:uid="{00000000-0005-0000-0000-0000C4450000}"/>
    <cellStyle name="Normal 5 19" xfId="17852" xr:uid="{00000000-0005-0000-0000-0000C5450000}"/>
    <cellStyle name="Normal 5 2" xfId="17853" xr:uid="{00000000-0005-0000-0000-0000C6450000}"/>
    <cellStyle name="Normal 5 2 10" xfId="17854" xr:uid="{00000000-0005-0000-0000-0000C7450000}"/>
    <cellStyle name="Normal 5 2 2" xfId="17855" xr:uid="{00000000-0005-0000-0000-0000C8450000}"/>
    <cellStyle name="Normal 5 2 2 2" xfId="17856" xr:uid="{00000000-0005-0000-0000-0000C9450000}"/>
    <cellStyle name="Normal 5 2 2 2 2" xfId="17857" xr:uid="{00000000-0005-0000-0000-0000CA450000}"/>
    <cellStyle name="Normal 5 2 2 2 2 2" xfId="17858" xr:uid="{00000000-0005-0000-0000-0000CB450000}"/>
    <cellStyle name="Normal 5 2 2 2 2 3" xfId="17859" xr:uid="{00000000-0005-0000-0000-0000CC450000}"/>
    <cellStyle name="Normal 5 2 2 2 2 4" xfId="17860" xr:uid="{00000000-0005-0000-0000-0000CD450000}"/>
    <cellStyle name="Normal 5 2 2 2 2 5" xfId="17861" xr:uid="{00000000-0005-0000-0000-0000CE450000}"/>
    <cellStyle name="Normal 5 2 2 2 3" xfId="17862" xr:uid="{00000000-0005-0000-0000-0000CF450000}"/>
    <cellStyle name="Normal 5 2 2 2 4" xfId="17863" xr:uid="{00000000-0005-0000-0000-0000D0450000}"/>
    <cellStyle name="Normal 5 2 2 2 5" xfId="17864" xr:uid="{00000000-0005-0000-0000-0000D1450000}"/>
    <cellStyle name="Normal 5 2 2 3" xfId="17865" xr:uid="{00000000-0005-0000-0000-0000D2450000}"/>
    <cellStyle name="Normal 5 2 2 3 2" xfId="17866" xr:uid="{00000000-0005-0000-0000-0000D3450000}"/>
    <cellStyle name="Normal 5 2 2 3 2 2" xfId="17867" xr:uid="{00000000-0005-0000-0000-0000D4450000}"/>
    <cellStyle name="Normal 5 2 2 3 3" xfId="17868" xr:uid="{00000000-0005-0000-0000-0000D5450000}"/>
    <cellStyle name="Normal 5 2 2 3 4" xfId="17869" xr:uid="{00000000-0005-0000-0000-0000D6450000}"/>
    <cellStyle name="Normal 5 2 2 4" xfId="17870" xr:uid="{00000000-0005-0000-0000-0000D7450000}"/>
    <cellStyle name="Normal 5 2 2 5" xfId="17871" xr:uid="{00000000-0005-0000-0000-0000D8450000}"/>
    <cellStyle name="Normal 5 2 2 6" xfId="17872" xr:uid="{00000000-0005-0000-0000-0000D9450000}"/>
    <cellStyle name="Normal 5 2 2 7" xfId="17873" xr:uid="{00000000-0005-0000-0000-0000DA450000}"/>
    <cellStyle name="Normal 5 2 2 8" xfId="17874" xr:uid="{00000000-0005-0000-0000-0000DB450000}"/>
    <cellStyle name="Normal 5 2 3" xfId="17875" xr:uid="{00000000-0005-0000-0000-0000DC450000}"/>
    <cellStyle name="Normal 5 2 3 2" xfId="17876" xr:uid="{00000000-0005-0000-0000-0000DD450000}"/>
    <cellStyle name="Normal 5 2 3 2 2" xfId="17877" xr:uid="{00000000-0005-0000-0000-0000DE450000}"/>
    <cellStyle name="Normal 5 2 3 2 2 2" xfId="17878" xr:uid="{00000000-0005-0000-0000-0000DF450000}"/>
    <cellStyle name="Normal 5 2 3 2 2 3" xfId="17879" xr:uid="{00000000-0005-0000-0000-0000E0450000}"/>
    <cellStyle name="Normal 5 2 3 2 2 4" xfId="17880" xr:uid="{00000000-0005-0000-0000-0000E1450000}"/>
    <cellStyle name="Normal 5 2 3 2 3" xfId="17881" xr:uid="{00000000-0005-0000-0000-0000E2450000}"/>
    <cellStyle name="Normal 5 2 3 2 4" xfId="17882" xr:uid="{00000000-0005-0000-0000-0000E3450000}"/>
    <cellStyle name="Normal 5 2 3 2 5" xfId="17883" xr:uid="{00000000-0005-0000-0000-0000E4450000}"/>
    <cellStyle name="Normal 5 2 4" xfId="17884" xr:uid="{00000000-0005-0000-0000-0000E5450000}"/>
    <cellStyle name="Normal 5 2 4 2" xfId="17885" xr:uid="{00000000-0005-0000-0000-0000E6450000}"/>
    <cellStyle name="Normal 5 2 4 2 2" xfId="17886" xr:uid="{00000000-0005-0000-0000-0000E7450000}"/>
    <cellStyle name="Normal 5 2 4 2 2 2" xfId="17887" xr:uid="{00000000-0005-0000-0000-0000E8450000}"/>
    <cellStyle name="Normal 5 2 4 2 2 3" xfId="17888" xr:uid="{00000000-0005-0000-0000-0000E9450000}"/>
    <cellStyle name="Normal 5 2 4 2 2 4" xfId="17889" xr:uid="{00000000-0005-0000-0000-0000EA450000}"/>
    <cellStyle name="Normal 5 2 4 2 3" xfId="17890" xr:uid="{00000000-0005-0000-0000-0000EB450000}"/>
    <cellStyle name="Normal 5 2 4 2 4" xfId="17891" xr:uid="{00000000-0005-0000-0000-0000EC450000}"/>
    <cellStyle name="Normal 5 2 4 2 5" xfId="17892" xr:uid="{00000000-0005-0000-0000-0000ED450000}"/>
    <cellStyle name="Normal 5 2 4 2 6" xfId="17893" xr:uid="{00000000-0005-0000-0000-0000EE450000}"/>
    <cellStyle name="Normal 5 2 5" xfId="17894" xr:uid="{00000000-0005-0000-0000-0000EF450000}"/>
    <cellStyle name="Normal 5 2 5 2" xfId="17895" xr:uid="{00000000-0005-0000-0000-0000F0450000}"/>
    <cellStyle name="Normal 5 2 5 2 2" xfId="17896" xr:uid="{00000000-0005-0000-0000-0000F1450000}"/>
    <cellStyle name="Normal 5 2 5 2 3" xfId="17897" xr:uid="{00000000-0005-0000-0000-0000F2450000}"/>
    <cellStyle name="Normal 5 2 5 2 4" xfId="17898" xr:uid="{00000000-0005-0000-0000-0000F3450000}"/>
    <cellStyle name="Normal 5 2 5 3" xfId="17899" xr:uid="{00000000-0005-0000-0000-0000F4450000}"/>
    <cellStyle name="Normal 5 2 5 4" xfId="17900" xr:uid="{00000000-0005-0000-0000-0000F5450000}"/>
    <cellStyle name="Normal 5 2 5 5" xfId="17901" xr:uid="{00000000-0005-0000-0000-0000F6450000}"/>
    <cellStyle name="Normal 5 2 6" xfId="17902" xr:uid="{00000000-0005-0000-0000-0000F7450000}"/>
    <cellStyle name="Normal 5 2 6 2" xfId="17903" xr:uid="{00000000-0005-0000-0000-0000F8450000}"/>
    <cellStyle name="Normal 5 2 6 3" xfId="17904" xr:uid="{00000000-0005-0000-0000-0000F9450000}"/>
    <cellStyle name="Normal 5 2 6 4" xfId="17905" xr:uid="{00000000-0005-0000-0000-0000FA450000}"/>
    <cellStyle name="Normal 5 2 7" xfId="17906" xr:uid="{00000000-0005-0000-0000-0000FB450000}"/>
    <cellStyle name="Normal 5 2 8" xfId="17907" xr:uid="{00000000-0005-0000-0000-0000FC450000}"/>
    <cellStyle name="Normal 5 2 9" xfId="17908" xr:uid="{00000000-0005-0000-0000-0000FD450000}"/>
    <cellStyle name="Normal 5 2 9 2" xfId="17909" xr:uid="{00000000-0005-0000-0000-0000FE450000}"/>
    <cellStyle name="Normal 5 20" xfId="17910" xr:uid="{00000000-0005-0000-0000-0000FF450000}"/>
    <cellStyle name="Normal 5 20 2" xfId="17911" xr:uid="{00000000-0005-0000-0000-000000460000}"/>
    <cellStyle name="Normal 5 20 3" xfId="17912" xr:uid="{00000000-0005-0000-0000-000001460000}"/>
    <cellStyle name="Normal 5 20 4" xfId="17913" xr:uid="{00000000-0005-0000-0000-000002460000}"/>
    <cellStyle name="Normal 5 21" xfId="17914" xr:uid="{00000000-0005-0000-0000-000003460000}"/>
    <cellStyle name="Normal 5 22" xfId="17915" xr:uid="{00000000-0005-0000-0000-000004460000}"/>
    <cellStyle name="Normal 5 23" xfId="17916" xr:uid="{00000000-0005-0000-0000-000005460000}"/>
    <cellStyle name="Normal 5 24" xfId="17917" xr:uid="{00000000-0005-0000-0000-000006460000}"/>
    <cellStyle name="Normal 5 25" xfId="17918" xr:uid="{00000000-0005-0000-0000-000007460000}"/>
    <cellStyle name="Normal 5 26" xfId="17919" xr:uid="{00000000-0005-0000-0000-000008460000}"/>
    <cellStyle name="Normal 5 27" xfId="17920" xr:uid="{00000000-0005-0000-0000-000009460000}"/>
    <cellStyle name="Normal 5 28" xfId="17921" xr:uid="{00000000-0005-0000-0000-00000A460000}"/>
    <cellStyle name="Normal 5 29" xfId="17922" xr:uid="{00000000-0005-0000-0000-00000B460000}"/>
    <cellStyle name="Normal 5 3" xfId="17923" xr:uid="{00000000-0005-0000-0000-00000C460000}"/>
    <cellStyle name="Normal 5 3 2" xfId="17924" xr:uid="{00000000-0005-0000-0000-00000D460000}"/>
    <cellStyle name="Normal 5 3 2 2" xfId="17925" xr:uid="{00000000-0005-0000-0000-00000E460000}"/>
    <cellStyle name="Normal 5 3 2 2 2" xfId="17926" xr:uid="{00000000-0005-0000-0000-00000F460000}"/>
    <cellStyle name="Normal 5 3 2 2 3" xfId="17927" xr:uid="{00000000-0005-0000-0000-000010460000}"/>
    <cellStyle name="Normal 5 3 2 2 4" xfId="17928" xr:uid="{00000000-0005-0000-0000-000011460000}"/>
    <cellStyle name="Normal 5 3 2 3" xfId="17929" xr:uid="{00000000-0005-0000-0000-000012460000}"/>
    <cellStyle name="Normal 5 3 2 3 2" xfId="17930" xr:uid="{00000000-0005-0000-0000-000013460000}"/>
    <cellStyle name="Normal 5 3 2 4" xfId="17931" xr:uid="{00000000-0005-0000-0000-000014460000}"/>
    <cellStyle name="Normal 5 3 2 5" xfId="17932" xr:uid="{00000000-0005-0000-0000-000015460000}"/>
    <cellStyle name="Normal 5 3 3" xfId="17933" xr:uid="{00000000-0005-0000-0000-000016460000}"/>
    <cellStyle name="Normal 5 3 3 2" xfId="17934" xr:uid="{00000000-0005-0000-0000-000017460000}"/>
    <cellStyle name="Normal 5 3 3 2 2" xfId="17935" xr:uid="{00000000-0005-0000-0000-000018460000}"/>
    <cellStyle name="Normal 5 3 3 3" xfId="17936" xr:uid="{00000000-0005-0000-0000-000019460000}"/>
    <cellStyle name="Normal 5 3 3 4" xfId="17937" xr:uid="{00000000-0005-0000-0000-00001A460000}"/>
    <cellStyle name="Normal 5 3 3 5" xfId="17938" xr:uid="{00000000-0005-0000-0000-00001B460000}"/>
    <cellStyle name="Normal 5 3 4" xfId="17939" xr:uid="{00000000-0005-0000-0000-00001C460000}"/>
    <cellStyle name="Normal 5 3 5" xfId="17940" xr:uid="{00000000-0005-0000-0000-00001D460000}"/>
    <cellStyle name="Normal 5 3 6" xfId="17941" xr:uid="{00000000-0005-0000-0000-00001E460000}"/>
    <cellStyle name="Normal 5 3 7" xfId="17942" xr:uid="{00000000-0005-0000-0000-00001F460000}"/>
    <cellStyle name="Normal 5 3 8" xfId="17943" xr:uid="{00000000-0005-0000-0000-000020460000}"/>
    <cellStyle name="Normal 5 3 9" xfId="17944" xr:uid="{00000000-0005-0000-0000-000021460000}"/>
    <cellStyle name="Normal 5 30" xfId="17945" xr:uid="{00000000-0005-0000-0000-000022460000}"/>
    <cellStyle name="Normal 5 31" xfId="17946" xr:uid="{00000000-0005-0000-0000-000023460000}"/>
    <cellStyle name="Normal 5 32" xfId="17947" xr:uid="{00000000-0005-0000-0000-000024460000}"/>
    <cellStyle name="Normal 5 4" xfId="17948" xr:uid="{00000000-0005-0000-0000-000025460000}"/>
    <cellStyle name="Normal 5 4 2" xfId="17949" xr:uid="{00000000-0005-0000-0000-000026460000}"/>
    <cellStyle name="Normal 5 4 2 2" xfId="17950" xr:uid="{00000000-0005-0000-0000-000027460000}"/>
    <cellStyle name="Normal 5 4 2 2 2" xfId="17951" xr:uid="{00000000-0005-0000-0000-000028460000}"/>
    <cellStyle name="Normal 5 4 2 2 3" xfId="17952" xr:uid="{00000000-0005-0000-0000-000029460000}"/>
    <cellStyle name="Normal 5 4 2 2 4" xfId="17953" xr:uid="{00000000-0005-0000-0000-00002A460000}"/>
    <cellStyle name="Normal 5 4 2 2 5" xfId="17954" xr:uid="{00000000-0005-0000-0000-00002B460000}"/>
    <cellStyle name="Normal 5 4 2 3" xfId="17955" xr:uid="{00000000-0005-0000-0000-00002C460000}"/>
    <cellStyle name="Normal 5 4 2 4" xfId="17956" xr:uid="{00000000-0005-0000-0000-00002D460000}"/>
    <cellStyle name="Normal 5 4 2 5" xfId="17957" xr:uid="{00000000-0005-0000-0000-00002E460000}"/>
    <cellStyle name="Normal 5 4 3" xfId="17958" xr:uid="{00000000-0005-0000-0000-00002F460000}"/>
    <cellStyle name="Normal 5 4 4" xfId="17959" xr:uid="{00000000-0005-0000-0000-000030460000}"/>
    <cellStyle name="Normal 5 5" xfId="17960" xr:uid="{00000000-0005-0000-0000-000031460000}"/>
    <cellStyle name="Normal 5 5 2" xfId="17961" xr:uid="{00000000-0005-0000-0000-000032460000}"/>
    <cellStyle name="Normal 5 5 2 2" xfId="17962" xr:uid="{00000000-0005-0000-0000-000033460000}"/>
    <cellStyle name="Normal 5 5 2 2 2" xfId="17963" xr:uid="{00000000-0005-0000-0000-000034460000}"/>
    <cellStyle name="Normal 5 5 2 2 3" xfId="17964" xr:uid="{00000000-0005-0000-0000-000035460000}"/>
    <cellStyle name="Normal 5 5 2 2 4" xfId="17965" xr:uid="{00000000-0005-0000-0000-000036460000}"/>
    <cellStyle name="Normal 5 5 2 3" xfId="17966" xr:uid="{00000000-0005-0000-0000-000037460000}"/>
    <cellStyle name="Normal 5 5 2 4" xfId="17967" xr:uid="{00000000-0005-0000-0000-000038460000}"/>
    <cellStyle name="Normal 5 5 2 5" xfId="17968" xr:uid="{00000000-0005-0000-0000-000039460000}"/>
    <cellStyle name="Normal 5 5 2 6" xfId="17969" xr:uid="{00000000-0005-0000-0000-00003A460000}"/>
    <cellStyle name="Normal 5 5 3" xfId="17970" xr:uid="{00000000-0005-0000-0000-00003B460000}"/>
    <cellStyle name="Normal 5 5 4" xfId="17971" xr:uid="{00000000-0005-0000-0000-00003C460000}"/>
    <cellStyle name="Normal 5 6" xfId="17972" xr:uid="{00000000-0005-0000-0000-00003D460000}"/>
    <cellStyle name="Normal 5 6 2" xfId="17973" xr:uid="{00000000-0005-0000-0000-00003E460000}"/>
    <cellStyle name="Normal 5 6 2 2" xfId="17974" xr:uid="{00000000-0005-0000-0000-00003F460000}"/>
    <cellStyle name="Normal 5 6 2 3" xfId="17975" xr:uid="{00000000-0005-0000-0000-000040460000}"/>
    <cellStyle name="Normal 5 6 2 4" xfId="17976" xr:uid="{00000000-0005-0000-0000-000041460000}"/>
    <cellStyle name="Normal 5 6 2 5" xfId="17977" xr:uid="{00000000-0005-0000-0000-000042460000}"/>
    <cellStyle name="Normal 5 6 3" xfId="17978" xr:uid="{00000000-0005-0000-0000-000043460000}"/>
    <cellStyle name="Normal 5 6 3 2" xfId="17979" xr:uid="{00000000-0005-0000-0000-000044460000}"/>
    <cellStyle name="Normal 5 6 4" xfId="17980" xr:uid="{00000000-0005-0000-0000-000045460000}"/>
    <cellStyle name="Normal 5 6 4 2" xfId="17981" xr:uid="{00000000-0005-0000-0000-000046460000}"/>
    <cellStyle name="Normal 5 6 5" xfId="17982" xr:uid="{00000000-0005-0000-0000-000047460000}"/>
    <cellStyle name="Normal 5 6 6" xfId="17983" xr:uid="{00000000-0005-0000-0000-000048460000}"/>
    <cellStyle name="Normal 5 7" xfId="17984" xr:uid="{00000000-0005-0000-0000-000049460000}"/>
    <cellStyle name="Normal 5 7 2" xfId="17985" xr:uid="{00000000-0005-0000-0000-00004A460000}"/>
    <cellStyle name="Normal 5 7 2 2" xfId="17986" xr:uid="{00000000-0005-0000-0000-00004B460000}"/>
    <cellStyle name="Normal 5 7 3" xfId="17987" xr:uid="{00000000-0005-0000-0000-00004C460000}"/>
    <cellStyle name="Normal 5 7 4" xfId="17988" xr:uid="{00000000-0005-0000-0000-00004D460000}"/>
    <cellStyle name="Normal 5 8" xfId="17989" xr:uid="{00000000-0005-0000-0000-00004E460000}"/>
    <cellStyle name="Normal 5 9" xfId="17990" xr:uid="{00000000-0005-0000-0000-00004F460000}"/>
    <cellStyle name="Normal 5 9 2" xfId="17991" xr:uid="{00000000-0005-0000-0000-000050460000}"/>
    <cellStyle name="Normal 50" xfId="17992" xr:uid="{00000000-0005-0000-0000-000051460000}"/>
    <cellStyle name="Normal 50 10" xfId="17993" xr:uid="{00000000-0005-0000-0000-000052460000}"/>
    <cellStyle name="Normal 50 10 2" xfId="17994" xr:uid="{00000000-0005-0000-0000-000053460000}"/>
    <cellStyle name="Normal 50 10 2 2" xfId="17995" xr:uid="{00000000-0005-0000-0000-000054460000}"/>
    <cellStyle name="Normal 50 10 2 3" xfId="17996" xr:uid="{00000000-0005-0000-0000-000055460000}"/>
    <cellStyle name="Normal 50 10 3" xfId="17997" xr:uid="{00000000-0005-0000-0000-000056460000}"/>
    <cellStyle name="Normal 50 10 3 2" xfId="17998" xr:uid="{00000000-0005-0000-0000-000057460000}"/>
    <cellStyle name="Normal 50 10 4" xfId="17999" xr:uid="{00000000-0005-0000-0000-000058460000}"/>
    <cellStyle name="Normal 50 2" xfId="18000" xr:uid="{00000000-0005-0000-0000-000059460000}"/>
    <cellStyle name="Normal 50 2 2" xfId="18001" xr:uid="{00000000-0005-0000-0000-00005A460000}"/>
    <cellStyle name="Normal 50 2 2 2" xfId="18002" xr:uid="{00000000-0005-0000-0000-00005B460000}"/>
    <cellStyle name="Normal 50 2 2 3" xfId="18003" xr:uid="{00000000-0005-0000-0000-00005C460000}"/>
    <cellStyle name="Normal 50 2 3" xfId="18004" xr:uid="{00000000-0005-0000-0000-00005D460000}"/>
    <cellStyle name="Normal 50 2 3 2" xfId="18005" xr:uid="{00000000-0005-0000-0000-00005E460000}"/>
    <cellStyle name="Normal 50 2 4" xfId="18006" xr:uid="{00000000-0005-0000-0000-00005F460000}"/>
    <cellStyle name="Normal 50 3" xfId="18007" xr:uid="{00000000-0005-0000-0000-000060460000}"/>
    <cellStyle name="Normal 50 3 2" xfId="18008" xr:uid="{00000000-0005-0000-0000-000061460000}"/>
    <cellStyle name="Normal 50 3 2 2" xfId="18009" xr:uid="{00000000-0005-0000-0000-000062460000}"/>
    <cellStyle name="Normal 50 3 2 3" xfId="18010" xr:uid="{00000000-0005-0000-0000-000063460000}"/>
    <cellStyle name="Normal 50 3 3" xfId="18011" xr:uid="{00000000-0005-0000-0000-000064460000}"/>
    <cellStyle name="Normal 50 3 3 2" xfId="18012" xr:uid="{00000000-0005-0000-0000-000065460000}"/>
    <cellStyle name="Normal 50 3 4" xfId="18013" xr:uid="{00000000-0005-0000-0000-000066460000}"/>
    <cellStyle name="Normal 50 4" xfId="18014" xr:uid="{00000000-0005-0000-0000-000067460000}"/>
    <cellStyle name="Normal 50 4 2" xfId="18015" xr:uid="{00000000-0005-0000-0000-000068460000}"/>
    <cellStyle name="Normal 50 4 2 2" xfId="18016" xr:uid="{00000000-0005-0000-0000-000069460000}"/>
    <cellStyle name="Normal 50 4 2 3" xfId="18017" xr:uid="{00000000-0005-0000-0000-00006A460000}"/>
    <cellStyle name="Normal 50 4 3" xfId="18018" xr:uid="{00000000-0005-0000-0000-00006B460000}"/>
    <cellStyle name="Normal 50 4 3 2" xfId="18019" xr:uid="{00000000-0005-0000-0000-00006C460000}"/>
    <cellStyle name="Normal 50 4 4" xfId="18020" xr:uid="{00000000-0005-0000-0000-00006D460000}"/>
    <cellStyle name="Normal 50 5" xfId="18021" xr:uid="{00000000-0005-0000-0000-00006E460000}"/>
    <cellStyle name="Normal 50 5 2" xfId="18022" xr:uid="{00000000-0005-0000-0000-00006F460000}"/>
    <cellStyle name="Normal 50 5 2 2" xfId="18023" xr:uid="{00000000-0005-0000-0000-000070460000}"/>
    <cellStyle name="Normal 50 5 2 3" xfId="18024" xr:uid="{00000000-0005-0000-0000-000071460000}"/>
    <cellStyle name="Normal 50 5 3" xfId="18025" xr:uid="{00000000-0005-0000-0000-000072460000}"/>
    <cellStyle name="Normal 50 5 3 2" xfId="18026" xr:uid="{00000000-0005-0000-0000-000073460000}"/>
    <cellStyle name="Normal 50 5 4" xfId="18027" xr:uid="{00000000-0005-0000-0000-000074460000}"/>
    <cellStyle name="Normal 50 6" xfId="18028" xr:uid="{00000000-0005-0000-0000-000075460000}"/>
    <cellStyle name="Normal 50 6 2" xfId="18029" xr:uid="{00000000-0005-0000-0000-000076460000}"/>
    <cellStyle name="Normal 50 6 2 2" xfId="18030" xr:uid="{00000000-0005-0000-0000-000077460000}"/>
    <cellStyle name="Normal 50 6 2 3" xfId="18031" xr:uid="{00000000-0005-0000-0000-000078460000}"/>
    <cellStyle name="Normal 50 6 3" xfId="18032" xr:uid="{00000000-0005-0000-0000-000079460000}"/>
    <cellStyle name="Normal 50 6 3 2" xfId="18033" xr:uid="{00000000-0005-0000-0000-00007A460000}"/>
    <cellStyle name="Normal 50 6 4" xfId="18034" xr:uid="{00000000-0005-0000-0000-00007B460000}"/>
    <cellStyle name="Normal 50 7" xfId="18035" xr:uid="{00000000-0005-0000-0000-00007C460000}"/>
    <cellStyle name="Normal 50 7 2" xfId="18036" xr:uid="{00000000-0005-0000-0000-00007D460000}"/>
    <cellStyle name="Normal 50 7 2 2" xfId="18037" xr:uid="{00000000-0005-0000-0000-00007E460000}"/>
    <cellStyle name="Normal 50 7 2 3" xfId="18038" xr:uid="{00000000-0005-0000-0000-00007F460000}"/>
    <cellStyle name="Normal 50 7 3" xfId="18039" xr:uid="{00000000-0005-0000-0000-000080460000}"/>
    <cellStyle name="Normal 50 7 3 2" xfId="18040" xr:uid="{00000000-0005-0000-0000-000081460000}"/>
    <cellStyle name="Normal 50 7 4" xfId="18041" xr:uid="{00000000-0005-0000-0000-000082460000}"/>
    <cellStyle name="Normal 50 8" xfId="18042" xr:uid="{00000000-0005-0000-0000-000083460000}"/>
    <cellStyle name="Normal 50 8 2" xfId="18043" xr:uid="{00000000-0005-0000-0000-000084460000}"/>
    <cellStyle name="Normal 50 8 2 2" xfId="18044" xr:uid="{00000000-0005-0000-0000-000085460000}"/>
    <cellStyle name="Normal 50 8 2 3" xfId="18045" xr:uid="{00000000-0005-0000-0000-000086460000}"/>
    <cellStyle name="Normal 50 8 3" xfId="18046" xr:uid="{00000000-0005-0000-0000-000087460000}"/>
    <cellStyle name="Normal 50 8 3 2" xfId="18047" xr:uid="{00000000-0005-0000-0000-000088460000}"/>
    <cellStyle name="Normal 50 8 4" xfId="18048" xr:uid="{00000000-0005-0000-0000-000089460000}"/>
    <cellStyle name="Normal 50 9" xfId="18049" xr:uid="{00000000-0005-0000-0000-00008A460000}"/>
    <cellStyle name="Normal 50 9 2" xfId="18050" xr:uid="{00000000-0005-0000-0000-00008B460000}"/>
    <cellStyle name="Normal 50 9 2 2" xfId="18051" xr:uid="{00000000-0005-0000-0000-00008C460000}"/>
    <cellStyle name="Normal 50 9 2 3" xfId="18052" xr:uid="{00000000-0005-0000-0000-00008D460000}"/>
    <cellStyle name="Normal 50 9 3" xfId="18053" xr:uid="{00000000-0005-0000-0000-00008E460000}"/>
    <cellStyle name="Normal 50 9 3 2" xfId="18054" xr:uid="{00000000-0005-0000-0000-00008F460000}"/>
    <cellStyle name="Normal 50 9 4" xfId="18055" xr:uid="{00000000-0005-0000-0000-000090460000}"/>
    <cellStyle name="Normal 51" xfId="18056" xr:uid="{00000000-0005-0000-0000-000091460000}"/>
    <cellStyle name="Normal 51 10" xfId="18057" xr:uid="{00000000-0005-0000-0000-000092460000}"/>
    <cellStyle name="Normal 51 10 2" xfId="18058" xr:uid="{00000000-0005-0000-0000-000093460000}"/>
    <cellStyle name="Normal 51 10 2 2" xfId="18059" xr:uid="{00000000-0005-0000-0000-000094460000}"/>
    <cellStyle name="Normal 51 10 2 3" xfId="18060" xr:uid="{00000000-0005-0000-0000-000095460000}"/>
    <cellStyle name="Normal 51 10 3" xfId="18061" xr:uid="{00000000-0005-0000-0000-000096460000}"/>
    <cellStyle name="Normal 51 10 3 2" xfId="18062" xr:uid="{00000000-0005-0000-0000-000097460000}"/>
    <cellStyle name="Normal 51 10 4" xfId="18063" xr:uid="{00000000-0005-0000-0000-000098460000}"/>
    <cellStyle name="Normal 51 11" xfId="18064" xr:uid="{00000000-0005-0000-0000-000099460000}"/>
    <cellStyle name="Normal 51 2" xfId="18065" xr:uid="{00000000-0005-0000-0000-00009A460000}"/>
    <cellStyle name="Normal 51 2 2" xfId="18066" xr:uid="{00000000-0005-0000-0000-00009B460000}"/>
    <cellStyle name="Normal 51 2 2 2" xfId="18067" xr:uid="{00000000-0005-0000-0000-00009C460000}"/>
    <cellStyle name="Normal 51 2 2 3" xfId="18068" xr:uid="{00000000-0005-0000-0000-00009D460000}"/>
    <cellStyle name="Normal 51 2 3" xfId="18069" xr:uid="{00000000-0005-0000-0000-00009E460000}"/>
    <cellStyle name="Normal 51 2 3 2" xfId="18070" xr:uid="{00000000-0005-0000-0000-00009F460000}"/>
    <cellStyle name="Normal 51 2 4" xfId="18071" xr:uid="{00000000-0005-0000-0000-0000A0460000}"/>
    <cellStyle name="Normal 51 3" xfId="18072" xr:uid="{00000000-0005-0000-0000-0000A1460000}"/>
    <cellStyle name="Normal 51 3 2" xfId="18073" xr:uid="{00000000-0005-0000-0000-0000A2460000}"/>
    <cellStyle name="Normal 51 3 2 2" xfId="18074" xr:uid="{00000000-0005-0000-0000-0000A3460000}"/>
    <cellStyle name="Normal 51 3 2 3" xfId="18075" xr:uid="{00000000-0005-0000-0000-0000A4460000}"/>
    <cellStyle name="Normal 51 3 3" xfId="18076" xr:uid="{00000000-0005-0000-0000-0000A5460000}"/>
    <cellStyle name="Normal 51 3 3 2" xfId="18077" xr:uid="{00000000-0005-0000-0000-0000A6460000}"/>
    <cellStyle name="Normal 51 3 4" xfId="18078" xr:uid="{00000000-0005-0000-0000-0000A7460000}"/>
    <cellStyle name="Normal 51 4" xfId="18079" xr:uid="{00000000-0005-0000-0000-0000A8460000}"/>
    <cellStyle name="Normal 51 4 2" xfId="18080" xr:uid="{00000000-0005-0000-0000-0000A9460000}"/>
    <cellStyle name="Normal 51 4 2 2" xfId="18081" xr:uid="{00000000-0005-0000-0000-0000AA460000}"/>
    <cellStyle name="Normal 51 4 2 3" xfId="18082" xr:uid="{00000000-0005-0000-0000-0000AB460000}"/>
    <cellStyle name="Normal 51 4 3" xfId="18083" xr:uid="{00000000-0005-0000-0000-0000AC460000}"/>
    <cellStyle name="Normal 51 4 3 2" xfId="18084" xr:uid="{00000000-0005-0000-0000-0000AD460000}"/>
    <cellStyle name="Normal 51 4 4" xfId="18085" xr:uid="{00000000-0005-0000-0000-0000AE460000}"/>
    <cellStyle name="Normal 51 5" xfId="18086" xr:uid="{00000000-0005-0000-0000-0000AF460000}"/>
    <cellStyle name="Normal 51 5 2" xfId="18087" xr:uid="{00000000-0005-0000-0000-0000B0460000}"/>
    <cellStyle name="Normal 51 5 2 2" xfId="18088" xr:uid="{00000000-0005-0000-0000-0000B1460000}"/>
    <cellStyle name="Normal 51 5 2 3" xfId="18089" xr:uid="{00000000-0005-0000-0000-0000B2460000}"/>
    <cellStyle name="Normal 51 5 3" xfId="18090" xr:uid="{00000000-0005-0000-0000-0000B3460000}"/>
    <cellStyle name="Normal 51 5 3 2" xfId="18091" xr:uid="{00000000-0005-0000-0000-0000B4460000}"/>
    <cellStyle name="Normal 51 5 4" xfId="18092" xr:uid="{00000000-0005-0000-0000-0000B5460000}"/>
    <cellStyle name="Normal 51 6" xfId="18093" xr:uid="{00000000-0005-0000-0000-0000B6460000}"/>
    <cellStyle name="Normal 51 6 2" xfId="18094" xr:uid="{00000000-0005-0000-0000-0000B7460000}"/>
    <cellStyle name="Normal 51 6 2 2" xfId="18095" xr:uid="{00000000-0005-0000-0000-0000B8460000}"/>
    <cellStyle name="Normal 51 6 2 3" xfId="18096" xr:uid="{00000000-0005-0000-0000-0000B9460000}"/>
    <cellStyle name="Normal 51 6 3" xfId="18097" xr:uid="{00000000-0005-0000-0000-0000BA460000}"/>
    <cellStyle name="Normal 51 6 3 2" xfId="18098" xr:uid="{00000000-0005-0000-0000-0000BB460000}"/>
    <cellStyle name="Normal 51 6 4" xfId="18099" xr:uid="{00000000-0005-0000-0000-0000BC460000}"/>
    <cellStyle name="Normal 51 7" xfId="18100" xr:uid="{00000000-0005-0000-0000-0000BD460000}"/>
    <cellStyle name="Normal 51 7 2" xfId="18101" xr:uid="{00000000-0005-0000-0000-0000BE460000}"/>
    <cellStyle name="Normal 51 7 2 2" xfId="18102" xr:uid="{00000000-0005-0000-0000-0000BF460000}"/>
    <cellStyle name="Normal 51 7 2 3" xfId="18103" xr:uid="{00000000-0005-0000-0000-0000C0460000}"/>
    <cellStyle name="Normal 51 7 3" xfId="18104" xr:uid="{00000000-0005-0000-0000-0000C1460000}"/>
    <cellStyle name="Normal 51 7 3 2" xfId="18105" xr:uid="{00000000-0005-0000-0000-0000C2460000}"/>
    <cellStyle name="Normal 51 7 4" xfId="18106" xr:uid="{00000000-0005-0000-0000-0000C3460000}"/>
    <cellStyle name="Normal 51 8" xfId="18107" xr:uid="{00000000-0005-0000-0000-0000C4460000}"/>
    <cellStyle name="Normal 51 8 2" xfId="18108" xr:uid="{00000000-0005-0000-0000-0000C5460000}"/>
    <cellStyle name="Normal 51 8 2 2" xfId="18109" xr:uid="{00000000-0005-0000-0000-0000C6460000}"/>
    <cellStyle name="Normal 51 8 2 3" xfId="18110" xr:uid="{00000000-0005-0000-0000-0000C7460000}"/>
    <cellStyle name="Normal 51 8 3" xfId="18111" xr:uid="{00000000-0005-0000-0000-0000C8460000}"/>
    <cellStyle name="Normal 51 8 3 2" xfId="18112" xr:uid="{00000000-0005-0000-0000-0000C9460000}"/>
    <cellStyle name="Normal 51 8 4" xfId="18113" xr:uid="{00000000-0005-0000-0000-0000CA460000}"/>
    <cellStyle name="Normal 51 9" xfId="18114" xr:uid="{00000000-0005-0000-0000-0000CB460000}"/>
    <cellStyle name="Normal 51 9 2" xfId="18115" xr:uid="{00000000-0005-0000-0000-0000CC460000}"/>
    <cellStyle name="Normal 51 9 2 2" xfId="18116" xr:uid="{00000000-0005-0000-0000-0000CD460000}"/>
    <cellStyle name="Normal 51 9 2 3" xfId="18117" xr:uid="{00000000-0005-0000-0000-0000CE460000}"/>
    <cellStyle name="Normal 51 9 3" xfId="18118" xr:uid="{00000000-0005-0000-0000-0000CF460000}"/>
    <cellStyle name="Normal 51 9 3 2" xfId="18119" xr:uid="{00000000-0005-0000-0000-0000D0460000}"/>
    <cellStyle name="Normal 51 9 4" xfId="18120" xr:uid="{00000000-0005-0000-0000-0000D1460000}"/>
    <cellStyle name="Normal 52" xfId="18121" xr:uid="{00000000-0005-0000-0000-0000D2460000}"/>
    <cellStyle name="Normal 52 10" xfId="18122" xr:uid="{00000000-0005-0000-0000-0000D3460000}"/>
    <cellStyle name="Normal 52 10 2" xfId="18123" xr:uid="{00000000-0005-0000-0000-0000D4460000}"/>
    <cellStyle name="Normal 52 10 2 2" xfId="18124" xr:uid="{00000000-0005-0000-0000-0000D5460000}"/>
    <cellStyle name="Normal 52 10 2 3" xfId="18125" xr:uid="{00000000-0005-0000-0000-0000D6460000}"/>
    <cellStyle name="Normal 52 10 3" xfId="18126" xr:uid="{00000000-0005-0000-0000-0000D7460000}"/>
    <cellStyle name="Normal 52 10 3 2" xfId="18127" xr:uid="{00000000-0005-0000-0000-0000D8460000}"/>
    <cellStyle name="Normal 52 10 4" xfId="18128" xr:uid="{00000000-0005-0000-0000-0000D9460000}"/>
    <cellStyle name="Normal 52 11" xfId="18129" xr:uid="{00000000-0005-0000-0000-0000DA460000}"/>
    <cellStyle name="Normal 52 2" xfId="18130" xr:uid="{00000000-0005-0000-0000-0000DB460000}"/>
    <cellStyle name="Normal 52 2 2" xfId="18131" xr:uid="{00000000-0005-0000-0000-0000DC460000}"/>
    <cellStyle name="Normal 52 2 2 2" xfId="18132" xr:uid="{00000000-0005-0000-0000-0000DD460000}"/>
    <cellStyle name="Normal 52 2 2 3" xfId="18133" xr:uid="{00000000-0005-0000-0000-0000DE460000}"/>
    <cellStyle name="Normal 52 2 3" xfId="18134" xr:uid="{00000000-0005-0000-0000-0000DF460000}"/>
    <cellStyle name="Normal 52 2 3 2" xfId="18135" xr:uid="{00000000-0005-0000-0000-0000E0460000}"/>
    <cellStyle name="Normal 52 2 4" xfId="18136" xr:uid="{00000000-0005-0000-0000-0000E1460000}"/>
    <cellStyle name="Normal 52 3" xfId="18137" xr:uid="{00000000-0005-0000-0000-0000E2460000}"/>
    <cellStyle name="Normal 52 3 2" xfId="18138" xr:uid="{00000000-0005-0000-0000-0000E3460000}"/>
    <cellStyle name="Normal 52 3 2 2" xfId="18139" xr:uid="{00000000-0005-0000-0000-0000E4460000}"/>
    <cellStyle name="Normal 52 3 2 3" xfId="18140" xr:uid="{00000000-0005-0000-0000-0000E5460000}"/>
    <cellStyle name="Normal 52 3 3" xfId="18141" xr:uid="{00000000-0005-0000-0000-0000E6460000}"/>
    <cellStyle name="Normal 52 3 3 2" xfId="18142" xr:uid="{00000000-0005-0000-0000-0000E7460000}"/>
    <cellStyle name="Normal 52 3 4" xfId="18143" xr:uid="{00000000-0005-0000-0000-0000E8460000}"/>
    <cellStyle name="Normal 52 4" xfId="18144" xr:uid="{00000000-0005-0000-0000-0000E9460000}"/>
    <cellStyle name="Normal 52 4 2" xfId="18145" xr:uid="{00000000-0005-0000-0000-0000EA460000}"/>
    <cellStyle name="Normal 52 4 2 2" xfId="18146" xr:uid="{00000000-0005-0000-0000-0000EB460000}"/>
    <cellStyle name="Normal 52 4 2 3" xfId="18147" xr:uid="{00000000-0005-0000-0000-0000EC460000}"/>
    <cellStyle name="Normal 52 4 3" xfId="18148" xr:uid="{00000000-0005-0000-0000-0000ED460000}"/>
    <cellStyle name="Normal 52 4 3 2" xfId="18149" xr:uid="{00000000-0005-0000-0000-0000EE460000}"/>
    <cellStyle name="Normal 52 4 4" xfId="18150" xr:uid="{00000000-0005-0000-0000-0000EF460000}"/>
    <cellStyle name="Normal 52 5" xfId="18151" xr:uid="{00000000-0005-0000-0000-0000F0460000}"/>
    <cellStyle name="Normal 52 5 2" xfId="18152" xr:uid="{00000000-0005-0000-0000-0000F1460000}"/>
    <cellStyle name="Normal 52 5 2 2" xfId="18153" xr:uid="{00000000-0005-0000-0000-0000F2460000}"/>
    <cellStyle name="Normal 52 5 2 3" xfId="18154" xr:uid="{00000000-0005-0000-0000-0000F3460000}"/>
    <cellStyle name="Normal 52 5 3" xfId="18155" xr:uid="{00000000-0005-0000-0000-0000F4460000}"/>
    <cellStyle name="Normal 52 5 3 2" xfId="18156" xr:uid="{00000000-0005-0000-0000-0000F5460000}"/>
    <cellStyle name="Normal 52 5 4" xfId="18157" xr:uid="{00000000-0005-0000-0000-0000F6460000}"/>
    <cellStyle name="Normal 52 6" xfId="18158" xr:uid="{00000000-0005-0000-0000-0000F7460000}"/>
    <cellStyle name="Normal 52 6 2" xfId="18159" xr:uid="{00000000-0005-0000-0000-0000F8460000}"/>
    <cellStyle name="Normal 52 6 2 2" xfId="18160" xr:uid="{00000000-0005-0000-0000-0000F9460000}"/>
    <cellStyle name="Normal 52 6 2 3" xfId="18161" xr:uid="{00000000-0005-0000-0000-0000FA460000}"/>
    <cellStyle name="Normal 52 6 3" xfId="18162" xr:uid="{00000000-0005-0000-0000-0000FB460000}"/>
    <cellStyle name="Normal 52 6 3 2" xfId="18163" xr:uid="{00000000-0005-0000-0000-0000FC460000}"/>
    <cellStyle name="Normal 52 6 4" xfId="18164" xr:uid="{00000000-0005-0000-0000-0000FD460000}"/>
    <cellStyle name="Normal 52 7" xfId="18165" xr:uid="{00000000-0005-0000-0000-0000FE460000}"/>
    <cellStyle name="Normal 52 7 2" xfId="18166" xr:uid="{00000000-0005-0000-0000-0000FF460000}"/>
    <cellStyle name="Normal 52 7 2 2" xfId="18167" xr:uid="{00000000-0005-0000-0000-000000470000}"/>
    <cellStyle name="Normal 52 7 2 3" xfId="18168" xr:uid="{00000000-0005-0000-0000-000001470000}"/>
    <cellStyle name="Normal 52 7 3" xfId="18169" xr:uid="{00000000-0005-0000-0000-000002470000}"/>
    <cellStyle name="Normal 52 7 3 2" xfId="18170" xr:uid="{00000000-0005-0000-0000-000003470000}"/>
    <cellStyle name="Normal 52 7 4" xfId="18171" xr:uid="{00000000-0005-0000-0000-000004470000}"/>
    <cellStyle name="Normal 52 8" xfId="18172" xr:uid="{00000000-0005-0000-0000-000005470000}"/>
    <cellStyle name="Normal 52 8 2" xfId="18173" xr:uid="{00000000-0005-0000-0000-000006470000}"/>
    <cellStyle name="Normal 52 8 2 2" xfId="18174" xr:uid="{00000000-0005-0000-0000-000007470000}"/>
    <cellStyle name="Normal 52 8 2 3" xfId="18175" xr:uid="{00000000-0005-0000-0000-000008470000}"/>
    <cellStyle name="Normal 52 8 3" xfId="18176" xr:uid="{00000000-0005-0000-0000-000009470000}"/>
    <cellStyle name="Normal 52 8 3 2" xfId="18177" xr:uid="{00000000-0005-0000-0000-00000A470000}"/>
    <cellStyle name="Normal 52 8 4" xfId="18178" xr:uid="{00000000-0005-0000-0000-00000B470000}"/>
    <cellStyle name="Normal 52 9" xfId="18179" xr:uid="{00000000-0005-0000-0000-00000C470000}"/>
    <cellStyle name="Normal 52 9 2" xfId="18180" xr:uid="{00000000-0005-0000-0000-00000D470000}"/>
    <cellStyle name="Normal 52 9 2 2" xfId="18181" xr:uid="{00000000-0005-0000-0000-00000E470000}"/>
    <cellStyle name="Normal 52 9 2 3" xfId="18182" xr:uid="{00000000-0005-0000-0000-00000F470000}"/>
    <cellStyle name="Normal 52 9 3" xfId="18183" xr:uid="{00000000-0005-0000-0000-000010470000}"/>
    <cellStyle name="Normal 52 9 3 2" xfId="18184" xr:uid="{00000000-0005-0000-0000-000011470000}"/>
    <cellStyle name="Normal 52 9 4" xfId="18185" xr:uid="{00000000-0005-0000-0000-000012470000}"/>
    <cellStyle name="Normal 53" xfId="18186" xr:uid="{00000000-0005-0000-0000-000013470000}"/>
    <cellStyle name="Normal 53 10" xfId="18187" xr:uid="{00000000-0005-0000-0000-000014470000}"/>
    <cellStyle name="Normal 53 10 2" xfId="18188" xr:uid="{00000000-0005-0000-0000-000015470000}"/>
    <cellStyle name="Normal 53 10 2 2" xfId="18189" xr:uid="{00000000-0005-0000-0000-000016470000}"/>
    <cellStyle name="Normal 53 10 2 3" xfId="18190" xr:uid="{00000000-0005-0000-0000-000017470000}"/>
    <cellStyle name="Normal 53 10 3" xfId="18191" xr:uid="{00000000-0005-0000-0000-000018470000}"/>
    <cellStyle name="Normal 53 10 3 2" xfId="18192" xr:uid="{00000000-0005-0000-0000-000019470000}"/>
    <cellStyle name="Normal 53 10 4" xfId="18193" xr:uid="{00000000-0005-0000-0000-00001A470000}"/>
    <cellStyle name="Normal 53 11" xfId="18194" xr:uid="{00000000-0005-0000-0000-00001B470000}"/>
    <cellStyle name="Normal 53 2" xfId="18195" xr:uid="{00000000-0005-0000-0000-00001C470000}"/>
    <cellStyle name="Normal 53 2 2" xfId="18196" xr:uid="{00000000-0005-0000-0000-00001D470000}"/>
    <cellStyle name="Normal 53 2 2 2" xfId="18197" xr:uid="{00000000-0005-0000-0000-00001E470000}"/>
    <cellStyle name="Normal 53 2 2 3" xfId="18198" xr:uid="{00000000-0005-0000-0000-00001F470000}"/>
    <cellStyle name="Normal 53 2 3" xfId="18199" xr:uid="{00000000-0005-0000-0000-000020470000}"/>
    <cellStyle name="Normal 53 2 3 2" xfId="18200" xr:uid="{00000000-0005-0000-0000-000021470000}"/>
    <cellStyle name="Normal 53 2 4" xfId="18201" xr:uid="{00000000-0005-0000-0000-000022470000}"/>
    <cellStyle name="Normal 53 3" xfId="18202" xr:uid="{00000000-0005-0000-0000-000023470000}"/>
    <cellStyle name="Normal 53 3 2" xfId="18203" xr:uid="{00000000-0005-0000-0000-000024470000}"/>
    <cellStyle name="Normal 53 3 2 2" xfId="18204" xr:uid="{00000000-0005-0000-0000-000025470000}"/>
    <cellStyle name="Normal 53 3 2 3" xfId="18205" xr:uid="{00000000-0005-0000-0000-000026470000}"/>
    <cellStyle name="Normal 53 3 3" xfId="18206" xr:uid="{00000000-0005-0000-0000-000027470000}"/>
    <cellStyle name="Normal 53 3 3 2" xfId="18207" xr:uid="{00000000-0005-0000-0000-000028470000}"/>
    <cellStyle name="Normal 53 3 4" xfId="18208" xr:uid="{00000000-0005-0000-0000-000029470000}"/>
    <cellStyle name="Normal 53 4" xfId="18209" xr:uid="{00000000-0005-0000-0000-00002A470000}"/>
    <cellStyle name="Normal 53 4 2" xfId="18210" xr:uid="{00000000-0005-0000-0000-00002B470000}"/>
    <cellStyle name="Normal 53 4 2 2" xfId="18211" xr:uid="{00000000-0005-0000-0000-00002C470000}"/>
    <cellStyle name="Normal 53 4 2 3" xfId="18212" xr:uid="{00000000-0005-0000-0000-00002D470000}"/>
    <cellStyle name="Normal 53 4 3" xfId="18213" xr:uid="{00000000-0005-0000-0000-00002E470000}"/>
    <cellStyle name="Normal 53 4 3 2" xfId="18214" xr:uid="{00000000-0005-0000-0000-00002F470000}"/>
    <cellStyle name="Normal 53 4 4" xfId="18215" xr:uid="{00000000-0005-0000-0000-000030470000}"/>
    <cellStyle name="Normal 53 5" xfId="18216" xr:uid="{00000000-0005-0000-0000-000031470000}"/>
    <cellStyle name="Normal 53 5 2" xfId="18217" xr:uid="{00000000-0005-0000-0000-000032470000}"/>
    <cellStyle name="Normal 53 5 2 2" xfId="18218" xr:uid="{00000000-0005-0000-0000-000033470000}"/>
    <cellStyle name="Normal 53 5 2 3" xfId="18219" xr:uid="{00000000-0005-0000-0000-000034470000}"/>
    <cellStyle name="Normal 53 5 3" xfId="18220" xr:uid="{00000000-0005-0000-0000-000035470000}"/>
    <cellStyle name="Normal 53 5 3 2" xfId="18221" xr:uid="{00000000-0005-0000-0000-000036470000}"/>
    <cellStyle name="Normal 53 5 4" xfId="18222" xr:uid="{00000000-0005-0000-0000-000037470000}"/>
    <cellStyle name="Normal 53 6" xfId="18223" xr:uid="{00000000-0005-0000-0000-000038470000}"/>
    <cellStyle name="Normal 53 6 2" xfId="18224" xr:uid="{00000000-0005-0000-0000-000039470000}"/>
    <cellStyle name="Normal 53 6 2 2" xfId="18225" xr:uid="{00000000-0005-0000-0000-00003A470000}"/>
    <cellStyle name="Normal 53 6 2 3" xfId="18226" xr:uid="{00000000-0005-0000-0000-00003B470000}"/>
    <cellStyle name="Normal 53 6 3" xfId="18227" xr:uid="{00000000-0005-0000-0000-00003C470000}"/>
    <cellStyle name="Normal 53 6 3 2" xfId="18228" xr:uid="{00000000-0005-0000-0000-00003D470000}"/>
    <cellStyle name="Normal 53 6 4" xfId="18229" xr:uid="{00000000-0005-0000-0000-00003E470000}"/>
    <cellStyle name="Normal 53 7" xfId="18230" xr:uid="{00000000-0005-0000-0000-00003F470000}"/>
    <cellStyle name="Normal 53 7 2" xfId="18231" xr:uid="{00000000-0005-0000-0000-000040470000}"/>
    <cellStyle name="Normal 53 7 2 2" xfId="18232" xr:uid="{00000000-0005-0000-0000-000041470000}"/>
    <cellStyle name="Normal 53 7 2 3" xfId="18233" xr:uid="{00000000-0005-0000-0000-000042470000}"/>
    <cellStyle name="Normal 53 7 3" xfId="18234" xr:uid="{00000000-0005-0000-0000-000043470000}"/>
    <cellStyle name="Normal 53 7 3 2" xfId="18235" xr:uid="{00000000-0005-0000-0000-000044470000}"/>
    <cellStyle name="Normal 53 7 4" xfId="18236" xr:uid="{00000000-0005-0000-0000-000045470000}"/>
    <cellStyle name="Normal 53 8" xfId="18237" xr:uid="{00000000-0005-0000-0000-000046470000}"/>
    <cellStyle name="Normal 53 8 2" xfId="18238" xr:uid="{00000000-0005-0000-0000-000047470000}"/>
    <cellStyle name="Normal 53 8 2 2" xfId="18239" xr:uid="{00000000-0005-0000-0000-000048470000}"/>
    <cellStyle name="Normal 53 8 2 3" xfId="18240" xr:uid="{00000000-0005-0000-0000-000049470000}"/>
    <cellStyle name="Normal 53 8 3" xfId="18241" xr:uid="{00000000-0005-0000-0000-00004A470000}"/>
    <cellStyle name="Normal 53 8 3 2" xfId="18242" xr:uid="{00000000-0005-0000-0000-00004B470000}"/>
    <cellStyle name="Normal 53 8 4" xfId="18243" xr:uid="{00000000-0005-0000-0000-00004C470000}"/>
    <cellStyle name="Normal 53 9" xfId="18244" xr:uid="{00000000-0005-0000-0000-00004D470000}"/>
    <cellStyle name="Normal 53 9 2" xfId="18245" xr:uid="{00000000-0005-0000-0000-00004E470000}"/>
    <cellStyle name="Normal 53 9 2 2" xfId="18246" xr:uid="{00000000-0005-0000-0000-00004F470000}"/>
    <cellStyle name="Normal 53 9 2 3" xfId="18247" xr:uid="{00000000-0005-0000-0000-000050470000}"/>
    <cellStyle name="Normal 53 9 3" xfId="18248" xr:uid="{00000000-0005-0000-0000-000051470000}"/>
    <cellStyle name="Normal 53 9 3 2" xfId="18249" xr:uid="{00000000-0005-0000-0000-000052470000}"/>
    <cellStyle name="Normal 53 9 4" xfId="18250" xr:uid="{00000000-0005-0000-0000-000053470000}"/>
    <cellStyle name="Normal 54" xfId="18251" xr:uid="{00000000-0005-0000-0000-000054470000}"/>
    <cellStyle name="Normal 54 2" xfId="18252" xr:uid="{00000000-0005-0000-0000-000055470000}"/>
    <cellStyle name="Normal 54 3" xfId="18253" xr:uid="{00000000-0005-0000-0000-000056470000}"/>
    <cellStyle name="Normal 55" xfId="18254" xr:uid="{00000000-0005-0000-0000-000057470000}"/>
    <cellStyle name="Normal 55 10" xfId="18255" xr:uid="{00000000-0005-0000-0000-000058470000}"/>
    <cellStyle name="Normal 55 10 2" xfId="18256" xr:uid="{00000000-0005-0000-0000-000059470000}"/>
    <cellStyle name="Normal 55 10 2 2" xfId="18257" xr:uid="{00000000-0005-0000-0000-00005A470000}"/>
    <cellStyle name="Normal 55 10 2 3" xfId="18258" xr:uid="{00000000-0005-0000-0000-00005B470000}"/>
    <cellStyle name="Normal 55 10 3" xfId="18259" xr:uid="{00000000-0005-0000-0000-00005C470000}"/>
    <cellStyle name="Normal 55 10 3 2" xfId="18260" xr:uid="{00000000-0005-0000-0000-00005D470000}"/>
    <cellStyle name="Normal 55 10 4" xfId="18261" xr:uid="{00000000-0005-0000-0000-00005E470000}"/>
    <cellStyle name="Normal 55 2" xfId="18262" xr:uid="{00000000-0005-0000-0000-00005F470000}"/>
    <cellStyle name="Normal 55 2 2" xfId="18263" xr:uid="{00000000-0005-0000-0000-000060470000}"/>
    <cellStyle name="Normal 55 2 2 2" xfId="18264" xr:uid="{00000000-0005-0000-0000-000061470000}"/>
    <cellStyle name="Normal 55 2 2 3" xfId="18265" xr:uid="{00000000-0005-0000-0000-000062470000}"/>
    <cellStyle name="Normal 55 2 3" xfId="18266" xr:uid="{00000000-0005-0000-0000-000063470000}"/>
    <cellStyle name="Normal 55 2 3 2" xfId="18267" xr:uid="{00000000-0005-0000-0000-000064470000}"/>
    <cellStyle name="Normal 55 2 4" xfId="18268" xr:uid="{00000000-0005-0000-0000-000065470000}"/>
    <cellStyle name="Normal 55 2 5" xfId="18269" xr:uid="{00000000-0005-0000-0000-000066470000}"/>
    <cellStyle name="Normal 55 3" xfId="18270" xr:uid="{00000000-0005-0000-0000-000067470000}"/>
    <cellStyle name="Normal 55 3 2" xfId="18271" xr:uid="{00000000-0005-0000-0000-000068470000}"/>
    <cellStyle name="Normal 55 3 2 2" xfId="18272" xr:uid="{00000000-0005-0000-0000-000069470000}"/>
    <cellStyle name="Normal 55 3 2 3" xfId="18273" xr:uid="{00000000-0005-0000-0000-00006A470000}"/>
    <cellStyle name="Normal 55 3 3" xfId="18274" xr:uid="{00000000-0005-0000-0000-00006B470000}"/>
    <cellStyle name="Normal 55 3 3 2" xfId="18275" xr:uid="{00000000-0005-0000-0000-00006C470000}"/>
    <cellStyle name="Normal 55 3 4" xfId="18276" xr:uid="{00000000-0005-0000-0000-00006D470000}"/>
    <cellStyle name="Normal 55 4" xfId="18277" xr:uid="{00000000-0005-0000-0000-00006E470000}"/>
    <cellStyle name="Normal 55 4 2" xfId="18278" xr:uid="{00000000-0005-0000-0000-00006F470000}"/>
    <cellStyle name="Normal 55 4 2 2" xfId="18279" xr:uid="{00000000-0005-0000-0000-000070470000}"/>
    <cellStyle name="Normal 55 4 2 3" xfId="18280" xr:uid="{00000000-0005-0000-0000-000071470000}"/>
    <cellStyle name="Normal 55 4 3" xfId="18281" xr:uid="{00000000-0005-0000-0000-000072470000}"/>
    <cellStyle name="Normal 55 4 3 2" xfId="18282" xr:uid="{00000000-0005-0000-0000-000073470000}"/>
    <cellStyle name="Normal 55 4 4" xfId="18283" xr:uid="{00000000-0005-0000-0000-000074470000}"/>
    <cellStyle name="Normal 55 5" xfId="18284" xr:uid="{00000000-0005-0000-0000-000075470000}"/>
    <cellStyle name="Normal 55 5 2" xfId="18285" xr:uid="{00000000-0005-0000-0000-000076470000}"/>
    <cellStyle name="Normal 55 5 2 2" xfId="18286" xr:uid="{00000000-0005-0000-0000-000077470000}"/>
    <cellStyle name="Normal 55 5 2 3" xfId="18287" xr:uid="{00000000-0005-0000-0000-000078470000}"/>
    <cellStyle name="Normal 55 5 3" xfId="18288" xr:uid="{00000000-0005-0000-0000-000079470000}"/>
    <cellStyle name="Normal 55 5 3 2" xfId="18289" xr:uid="{00000000-0005-0000-0000-00007A470000}"/>
    <cellStyle name="Normal 55 5 4" xfId="18290" xr:uid="{00000000-0005-0000-0000-00007B470000}"/>
    <cellStyle name="Normal 55 6" xfId="18291" xr:uid="{00000000-0005-0000-0000-00007C470000}"/>
    <cellStyle name="Normal 55 6 2" xfId="18292" xr:uid="{00000000-0005-0000-0000-00007D470000}"/>
    <cellStyle name="Normal 55 6 2 2" xfId="18293" xr:uid="{00000000-0005-0000-0000-00007E470000}"/>
    <cellStyle name="Normal 55 6 2 3" xfId="18294" xr:uid="{00000000-0005-0000-0000-00007F470000}"/>
    <cellStyle name="Normal 55 6 3" xfId="18295" xr:uid="{00000000-0005-0000-0000-000080470000}"/>
    <cellStyle name="Normal 55 6 3 2" xfId="18296" xr:uid="{00000000-0005-0000-0000-000081470000}"/>
    <cellStyle name="Normal 55 6 4" xfId="18297" xr:uid="{00000000-0005-0000-0000-000082470000}"/>
    <cellStyle name="Normal 55 7" xfId="18298" xr:uid="{00000000-0005-0000-0000-000083470000}"/>
    <cellStyle name="Normal 55 7 2" xfId="18299" xr:uid="{00000000-0005-0000-0000-000084470000}"/>
    <cellStyle name="Normal 55 7 2 2" xfId="18300" xr:uid="{00000000-0005-0000-0000-000085470000}"/>
    <cellStyle name="Normal 55 7 2 3" xfId="18301" xr:uid="{00000000-0005-0000-0000-000086470000}"/>
    <cellStyle name="Normal 55 7 3" xfId="18302" xr:uid="{00000000-0005-0000-0000-000087470000}"/>
    <cellStyle name="Normal 55 7 3 2" xfId="18303" xr:uid="{00000000-0005-0000-0000-000088470000}"/>
    <cellStyle name="Normal 55 7 4" xfId="18304" xr:uid="{00000000-0005-0000-0000-000089470000}"/>
    <cellStyle name="Normal 55 8" xfId="18305" xr:uid="{00000000-0005-0000-0000-00008A470000}"/>
    <cellStyle name="Normal 55 8 2" xfId="18306" xr:uid="{00000000-0005-0000-0000-00008B470000}"/>
    <cellStyle name="Normal 55 8 2 2" xfId="18307" xr:uid="{00000000-0005-0000-0000-00008C470000}"/>
    <cellStyle name="Normal 55 8 2 3" xfId="18308" xr:uid="{00000000-0005-0000-0000-00008D470000}"/>
    <cellStyle name="Normal 55 8 3" xfId="18309" xr:uid="{00000000-0005-0000-0000-00008E470000}"/>
    <cellStyle name="Normal 55 8 3 2" xfId="18310" xr:uid="{00000000-0005-0000-0000-00008F470000}"/>
    <cellStyle name="Normal 55 8 4" xfId="18311" xr:uid="{00000000-0005-0000-0000-000090470000}"/>
    <cellStyle name="Normal 55 9" xfId="18312" xr:uid="{00000000-0005-0000-0000-000091470000}"/>
    <cellStyle name="Normal 55 9 2" xfId="18313" xr:uid="{00000000-0005-0000-0000-000092470000}"/>
    <cellStyle name="Normal 55 9 2 2" xfId="18314" xr:uid="{00000000-0005-0000-0000-000093470000}"/>
    <cellStyle name="Normal 55 9 2 3" xfId="18315" xr:uid="{00000000-0005-0000-0000-000094470000}"/>
    <cellStyle name="Normal 55 9 3" xfId="18316" xr:uid="{00000000-0005-0000-0000-000095470000}"/>
    <cellStyle name="Normal 55 9 3 2" xfId="18317" xr:uid="{00000000-0005-0000-0000-000096470000}"/>
    <cellStyle name="Normal 55 9 4" xfId="18318" xr:uid="{00000000-0005-0000-0000-000097470000}"/>
    <cellStyle name="Normal 56" xfId="18319" xr:uid="{00000000-0005-0000-0000-000098470000}"/>
    <cellStyle name="Normal 56 10" xfId="18320" xr:uid="{00000000-0005-0000-0000-000099470000}"/>
    <cellStyle name="Normal 56 10 2" xfId="18321" xr:uid="{00000000-0005-0000-0000-00009A470000}"/>
    <cellStyle name="Normal 56 10 2 2" xfId="18322" xr:uid="{00000000-0005-0000-0000-00009B470000}"/>
    <cellStyle name="Normal 56 10 2 3" xfId="18323" xr:uid="{00000000-0005-0000-0000-00009C470000}"/>
    <cellStyle name="Normal 56 10 3" xfId="18324" xr:uid="{00000000-0005-0000-0000-00009D470000}"/>
    <cellStyle name="Normal 56 10 3 2" xfId="18325" xr:uid="{00000000-0005-0000-0000-00009E470000}"/>
    <cellStyle name="Normal 56 10 4" xfId="18326" xr:uid="{00000000-0005-0000-0000-00009F470000}"/>
    <cellStyle name="Normal 56 10 5" xfId="18327" xr:uid="{00000000-0005-0000-0000-0000A0470000}"/>
    <cellStyle name="Normal 56 2" xfId="18328" xr:uid="{00000000-0005-0000-0000-0000A1470000}"/>
    <cellStyle name="Normal 56 2 2" xfId="18329" xr:uid="{00000000-0005-0000-0000-0000A2470000}"/>
    <cellStyle name="Normal 56 2 2 2" xfId="18330" xr:uid="{00000000-0005-0000-0000-0000A3470000}"/>
    <cellStyle name="Normal 56 2 2 3" xfId="18331" xr:uid="{00000000-0005-0000-0000-0000A4470000}"/>
    <cellStyle name="Normal 56 2 3" xfId="18332" xr:uid="{00000000-0005-0000-0000-0000A5470000}"/>
    <cellStyle name="Normal 56 2 3 2" xfId="18333" xr:uid="{00000000-0005-0000-0000-0000A6470000}"/>
    <cellStyle name="Normal 56 2 4" xfId="18334" xr:uid="{00000000-0005-0000-0000-0000A7470000}"/>
    <cellStyle name="Normal 56 3" xfId="18335" xr:uid="{00000000-0005-0000-0000-0000A8470000}"/>
    <cellStyle name="Normal 56 3 2" xfId="18336" xr:uid="{00000000-0005-0000-0000-0000A9470000}"/>
    <cellStyle name="Normal 56 3 2 2" xfId="18337" xr:uid="{00000000-0005-0000-0000-0000AA470000}"/>
    <cellStyle name="Normal 56 3 2 3" xfId="18338" xr:uid="{00000000-0005-0000-0000-0000AB470000}"/>
    <cellStyle name="Normal 56 3 3" xfId="18339" xr:uid="{00000000-0005-0000-0000-0000AC470000}"/>
    <cellStyle name="Normal 56 3 3 2" xfId="18340" xr:uid="{00000000-0005-0000-0000-0000AD470000}"/>
    <cellStyle name="Normal 56 3 4" xfId="18341" xr:uid="{00000000-0005-0000-0000-0000AE470000}"/>
    <cellStyle name="Normal 56 4" xfId="18342" xr:uid="{00000000-0005-0000-0000-0000AF470000}"/>
    <cellStyle name="Normal 56 4 2" xfId="18343" xr:uid="{00000000-0005-0000-0000-0000B0470000}"/>
    <cellStyle name="Normal 56 4 2 2" xfId="18344" xr:uid="{00000000-0005-0000-0000-0000B1470000}"/>
    <cellStyle name="Normal 56 4 2 3" xfId="18345" xr:uid="{00000000-0005-0000-0000-0000B2470000}"/>
    <cellStyle name="Normal 56 4 3" xfId="18346" xr:uid="{00000000-0005-0000-0000-0000B3470000}"/>
    <cellStyle name="Normal 56 4 3 2" xfId="18347" xr:uid="{00000000-0005-0000-0000-0000B4470000}"/>
    <cellStyle name="Normal 56 4 4" xfId="18348" xr:uid="{00000000-0005-0000-0000-0000B5470000}"/>
    <cellStyle name="Normal 56 5" xfId="18349" xr:uid="{00000000-0005-0000-0000-0000B6470000}"/>
    <cellStyle name="Normal 56 5 2" xfId="18350" xr:uid="{00000000-0005-0000-0000-0000B7470000}"/>
    <cellStyle name="Normal 56 5 2 2" xfId="18351" xr:uid="{00000000-0005-0000-0000-0000B8470000}"/>
    <cellStyle name="Normal 56 5 2 3" xfId="18352" xr:uid="{00000000-0005-0000-0000-0000B9470000}"/>
    <cellStyle name="Normal 56 5 3" xfId="18353" xr:uid="{00000000-0005-0000-0000-0000BA470000}"/>
    <cellStyle name="Normal 56 5 3 2" xfId="18354" xr:uid="{00000000-0005-0000-0000-0000BB470000}"/>
    <cellStyle name="Normal 56 5 4" xfId="18355" xr:uid="{00000000-0005-0000-0000-0000BC470000}"/>
    <cellStyle name="Normal 56 6" xfId="18356" xr:uid="{00000000-0005-0000-0000-0000BD470000}"/>
    <cellStyle name="Normal 56 6 2" xfId="18357" xr:uid="{00000000-0005-0000-0000-0000BE470000}"/>
    <cellStyle name="Normal 56 6 2 2" xfId="18358" xr:uid="{00000000-0005-0000-0000-0000BF470000}"/>
    <cellStyle name="Normal 56 6 2 3" xfId="18359" xr:uid="{00000000-0005-0000-0000-0000C0470000}"/>
    <cellStyle name="Normal 56 6 3" xfId="18360" xr:uid="{00000000-0005-0000-0000-0000C1470000}"/>
    <cellStyle name="Normal 56 6 3 2" xfId="18361" xr:uid="{00000000-0005-0000-0000-0000C2470000}"/>
    <cellStyle name="Normal 56 6 4" xfId="18362" xr:uid="{00000000-0005-0000-0000-0000C3470000}"/>
    <cellStyle name="Normal 56 7" xfId="18363" xr:uid="{00000000-0005-0000-0000-0000C4470000}"/>
    <cellStyle name="Normal 56 7 2" xfId="18364" xr:uid="{00000000-0005-0000-0000-0000C5470000}"/>
    <cellStyle name="Normal 56 7 2 2" xfId="18365" xr:uid="{00000000-0005-0000-0000-0000C6470000}"/>
    <cellStyle name="Normal 56 7 2 3" xfId="18366" xr:uid="{00000000-0005-0000-0000-0000C7470000}"/>
    <cellStyle name="Normal 56 7 3" xfId="18367" xr:uid="{00000000-0005-0000-0000-0000C8470000}"/>
    <cellStyle name="Normal 56 7 3 2" xfId="18368" xr:uid="{00000000-0005-0000-0000-0000C9470000}"/>
    <cellStyle name="Normal 56 7 4" xfId="18369" xr:uid="{00000000-0005-0000-0000-0000CA470000}"/>
    <cellStyle name="Normal 56 8" xfId="18370" xr:uid="{00000000-0005-0000-0000-0000CB470000}"/>
    <cellStyle name="Normal 56 8 2" xfId="18371" xr:uid="{00000000-0005-0000-0000-0000CC470000}"/>
    <cellStyle name="Normal 56 8 2 2" xfId="18372" xr:uid="{00000000-0005-0000-0000-0000CD470000}"/>
    <cellStyle name="Normal 56 8 2 3" xfId="18373" xr:uid="{00000000-0005-0000-0000-0000CE470000}"/>
    <cellStyle name="Normal 56 8 3" xfId="18374" xr:uid="{00000000-0005-0000-0000-0000CF470000}"/>
    <cellStyle name="Normal 56 8 3 2" xfId="18375" xr:uid="{00000000-0005-0000-0000-0000D0470000}"/>
    <cellStyle name="Normal 56 8 4" xfId="18376" xr:uid="{00000000-0005-0000-0000-0000D1470000}"/>
    <cellStyle name="Normal 56 9" xfId="18377" xr:uid="{00000000-0005-0000-0000-0000D2470000}"/>
    <cellStyle name="Normal 56 9 2" xfId="18378" xr:uid="{00000000-0005-0000-0000-0000D3470000}"/>
    <cellStyle name="Normal 56 9 2 2" xfId="18379" xr:uid="{00000000-0005-0000-0000-0000D4470000}"/>
    <cellStyle name="Normal 56 9 2 3" xfId="18380" xr:uid="{00000000-0005-0000-0000-0000D5470000}"/>
    <cellStyle name="Normal 56 9 3" xfId="18381" xr:uid="{00000000-0005-0000-0000-0000D6470000}"/>
    <cellStyle name="Normal 56 9 3 2" xfId="18382" xr:uid="{00000000-0005-0000-0000-0000D7470000}"/>
    <cellStyle name="Normal 56 9 4" xfId="18383" xr:uid="{00000000-0005-0000-0000-0000D8470000}"/>
    <cellStyle name="Normal 57" xfId="18384" xr:uid="{00000000-0005-0000-0000-0000D9470000}"/>
    <cellStyle name="Normal 57 10" xfId="18385" xr:uid="{00000000-0005-0000-0000-0000DA470000}"/>
    <cellStyle name="Normal 57 10 2" xfId="18386" xr:uid="{00000000-0005-0000-0000-0000DB470000}"/>
    <cellStyle name="Normal 57 10 2 2" xfId="18387" xr:uid="{00000000-0005-0000-0000-0000DC470000}"/>
    <cellStyle name="Normal 57 10 2 3" xfId="18388" xr:uid="{00000000-0005-0000-0000-0000DD470000}"/>
    <cellStyle name="Normal 57 10 3" xfId="18389" xr:uid="{00000000-0005-0000-0000-0000DE470000}"/>
    <cellStyle name="Normal 57 10 3 2" xfId="18390" xr:uid="{00000000-0005-0000-0000-0000DF470000}"/>
    <cellStyle name="Normal 57 10 4" xfId="18391" xr:uid="{00000000-0005-0000-0000-0000E0470000}"/>
    <cellStyle name="Normal 57 2" xfId="18392" xr:uid="{00000000-0005-0000-0000-0000E1470000}"/>
    <cellStyle name="Normal 57 2 2" xfId="18393" xr:uid="{00000000-0005-0000-0000-0000E2470000}"/>
    <cellStyle name="Normal 57 2 2 2" xfId="18394" xr:uid="{00000000-0005-0000-0000-0000E3470000}"/>
    <cellStyle name="Normal 57 2 2 3" xfId="18395" xr:uid="{00000000-0005-0000-0000-0000E4470000}"/>
    <cellStyle name="Normal 57 2 3" xfId="18396" xr:uid="{00000000-0005-0000-0000-0000E5470000}"/>
    <cellStyle name="Normal 57 2 3 2" xfId="18397" xr:uid="{00000000-0005-0000-0000-0000E6470000}"/>
    <cellStyle name="Normal 57 2 4" xfId="18398" xr:uid="{00000000-0005-0000-0000-0000E7470000}"/>
    <cellStyle name="Normal 57 3" xfId="18399" xr:uid="{00000000-0005-0000-0000-0000E8470000}"/>
    <cellStyle name="Normal 57 3 2" xfId="18400" xr:uid="{00000000-0005-0000-0000-0000E9470000}"/>
    <cellStyle name="Normal 57 3 2 2" xfId="18401" xr:uid="{00000000-0005-0000-0000-0000EA470000}"/>
    <cellStyle name="Normal 57 3 2 3" xfId="18402" xr:uid="{00000000-0005-0000-0000-0000EB470000}"/>
    <cellStyle name="Normal 57 3 3" xfId="18403" xr:uid="{00000000-0005-0000-0000-0000EC470000}"/>
    <cellStyle name="Normal 57 3 3 2" xfId="18404" xr:uid="{00000000-0005-0000-0000-0000ED470000}"/>
    <cellStyle name="Normal 57 3 4" xfId="18405" xr:uid="{00000000-0005-0000-0000-0000EE470000}"/>
    <cellStyle name="Normal 57 4" xfId="18406" xr:uid="{00000000-0005-0000-0000-0000EF470000}"/>
    <cellStyle name="Normal 57 4 2" xfId="18407" xr:uid="{00000000-0005-0000-0000-0000F0470000}"/>
    <cellStyle name="Normal 57 4 2 2" xfId="18408" xr:uid="{00000000-0005-0000-0000-0000F1470000}"/>
    <cellStyle name="Normal 57 4 2 3" xfId="18409" xr:uid="{00000000-0005-0000-0000-0000F2470000}"/>
    <cellStyle name="Normal 57 4 3" xfId="18410" xr:uid="{00000000-0005-0000-0000-0000F3470000}"/>
    <cellStyle name="Normal 57 4 3 2" xfId="18411" xr:uid="{00000000-0005-0000-0000-0000F4470000}"/>
    <cellStyle name="Normal 57 4 4" xfId="18412" xr:uid="{00000000-0005-0000-0000-0000F5470000}"/>
    <cellStyle name="Normal 57 5" xfId="18413" xr:uid="{00000000-0005-0000-0000-0000F6470000}"/>
    <cellStyle name="Normal 57 5 2" xfId="18414" xr:uid="{00000000-0005-0000-0000-0000F7470000}"/>
    <cellStyle name="Normal 57 5 2 2" xfId="18415" xr:uid="{00000000-0005-0000-0000-0000F8470000}"/>
    <cellStyle name="Normal 57 5 2 3" xfId="18416" xr:uid="{00000000-0005-0000-0000-0000F9470000}"/>
    <cellStyle name="Normal 57 5 3" xfId="18417" xr:uid="{00000000-0005-0000-0000-0000FA470000}"/>
    <cellStyle name="Normal 57 5 3 2" xfId="18418" xr:uid="{00000000-0005-0000-0000-0000FB470000}"/>
    <cellStyle name="Normal 57 5 4" xfId="18419" xr:uid="{00000000-0005-0000-0000-0000FC470000}"/>
    <cellStyle name="Normal 57 6" xfId="18420" xr:uid="{00000000-0005-0000-0000-0000FD470000}"/>
    <cellStyle name="Normal 57 6 2" xfId="18421" xr:uid="{00000000-0005-0000-0000-0000FE470000}"/>
    <cellStyle name="Normal 57 6 2 2" xfId="18422" xr:uid="{00000000-0005-0000-0000-0000FF470000}"/>
    <cellStyle name="Normal 57 6 2 3" xfId="18423" xr:uid="{00000000-0005-0000-0000-000000480000}"/>
    <cellStyle name="Normal 57 6 3" xfId="18424" xr:uid="{00000000-0005-0000-0000-000001480000}"/>
    <cellStyle name="Normal 57 6 3 2" xfId="18425" xr:uid="{00000000-0005-0000-0000-000002480000}"/>
    <cellStyle name="Normal 57 6 4" xfId="18426" xr:uid="{00000000-0005-0000-0000-000003480000}"/>
    <cellStyle name="Normal 57 7" xfId="18427" xr:uid="{00000000-0005-0000-0000-000004480000}"/>
    <cellStyle name="Normal 57 7 2" xfId="18428" xr:uid="{00000000-0005-0000-0000-000005480000}"/>
    <cellStyle name="Normal 57 7 2 2" xfId="18429" xr:uid="{00000000-0005-0000-0000-000006480000}"/>
    <cellStyle name="Normal 57 7 2 3" xfId="18430" xr:uid="{00000000-0005-0000-0000-000007480000}"/>
    <cellStyle name="Normal 57 7 3" xfId="18431" xr:uid="{00000000-0005-0000-0000-000008480000}"/>
    <cellStyle name="Normal 57 7 3 2" xfId="18432" xr:uid="{00000000-0005-0000-0000-000009480000}"/>
    <cellStyle name="Normal 57 7 4" xfId="18433" xr:uid="{00000000-0005-0000-0000-00000A480000}"/>
    <cellStyle name="Normal 57 8" xfId="18434" xr:uid="{00000000-0005-0000-0000-00000B480000}"/>
    <cellStyle name="Normal 57 8 2" xfId="18435" xr:uid="{00000000-0005-0000-0000-00000C480000}"/>
    <cellStyle name="Normal 57 8 2 2" xfId="18436" xr:uid="{00000000-0005-0000-0000-00000D480000}"/>
    <cellStyle name="Normal 57 8 2 3" xfId="18437" xr:uid="{00000000-0005-0000-0000-00000E480000}"/>
    <cellStyle name="Normal 57 8 3" xfId="18438" xr:uid="{00000000-0005-0000-0000-00000F480000}"/>
    <cellStyle name="Normal 57 8 3 2" xfId="18439" xr:uid="{00000000-0005-0000-0000-000010480000}"/>
    <cellStyle name="Normal 57 8 4" xfId="18440" xr:uid="{00000000-0005-0000-0000-000011480000}"/>
    <cellStyle name="Normal 57 9" xfId="18441" xr:uid="{00000000-0005-0000-0000-000012480000}"/>
    <cellStyle name="Normal 57 9 2" xfId="18442" xr:uid="{00000000-0005-0000-0000-000013480000}"/>
    <cellStyle name="Normal 57 9 2 2" xfId="18443" xr:uid="{00000000-0005-0000-0000-000014480000}"/>
    <cellStyle name="Normal 57 9 2 3" xfId="18444" xr:uid="{00000000-0005-0000-0000-000015480000}"/>
    <cellStyle name="Normal 57 9 3" xfId="18445" xr:uid="{00000000-0005-0000-0000-000016480000}"/>
    <cellStyle name="Normal 57 9 3 2" xfId="18446" xr:uid="{00000000-0005-0000-0000-000017480000}"/>
    <cellStyle name="Normal 57 9 4" xfId="18447" xr:uid="{00000000-0005-0000-0000-000018480000}"/>
    <cellStyle name="Normal 58" xfId="18448" xr:uid="{00000000-0005-0000-0000-000019480000}"/>
    <cellStyle name="Normal 58 2" xfId="18449" xr:uid="{00000000-0005-0000-0000-00001A480000}"/>
    <cellStyle name="Normal 58 3" xfId="18450" xr:uid="{00000000-0005-0000-0000-00001B480000}"/>
    <cellStyle name="Normal 58 4" xfId="18451" xr:uid="{00000000-0005-0000-0000-00001C480000}"/>
    <cellStyle name="Normal 59" xfId="18452" xr:uid="{00000000-0005-0000-0000-00001D480000}"/>
    <cellStyle name="Normal 6" xfId="18453" xr:uid="{00000000-0005-0000-0000-00001E480000}"/>
    <cellStyle name="Normal 6 10" xfId="18454" xr:uid="{00000000-0005-0000-0000-00001F480000}"/>
    <cellStyle name="Normal 6 10 2" xfId="18455" xr:uid="{00000000-0005-0000-0000-000020480000}"/>
    <cellStyle name="Normal 6 10 3" xfId="18456" xr:uid="{00000000-0005-0000-0000-000021480000}"/>
    <cellStyle name="Normal 6 11" xfId="18457" xr:uid="{00000000-0005-0000-0000-000022480000}"/>
    <cellStyle name="Normal 6 11 2" xfId="18458" xr:uid="{00000000-0005-0000-0000-000023480000}"/>
    <cellStyle name="Normal 6 12" xfId="18459" xr:uid="{00000000-0005-0000-0000-000024480000}"/>
    <cellStyle name="Normal 6 12 2" xfId="18460" xr:uid="{00000000-0005-0000-0000-000025480000}"/>
    <cellStyle name="Normal 6 13" xfId="18461" xr:uid="{00000000-0005-0000-0000-000026480000}"/>
    <cellStyle name="Normal 6 13 2" xfId="18462" xr:uid="{00000000-0005-0000-0000-000027480000}"/>
    <cellStyle name="Normal 6 14" xfId="18463" xr:uid="{00000000-0005-0000-0000-000028480000}"/>
    <cellStyle name="Normal 6 14 2" xfId="18464" xr:uid="{00000000-0005-0000-0000-000029480000}"/>
    <cellStyle name="Normal 6 15" xfId="18465" xr:uid="{00000000-0005-0000-0000-00002A480000}"/>
    <cellStyle name="Normal 6 15 2" xfId="18466" xr:uid="{00000000-0005-0000-0000-00002B480000}"/>
    <cellStyle name="Normal 6 16" xfId="18467" xr:uid="{00000000-0005-0000-0000-00002C480000}"/>
    <cellStyle name="Normal 6 16 2" xfId="18468" xr:uid="{00000000-0005-0000-0000-00002D480000}"/>
    <cellStyle name="Normal 6 17" xfId="18469" xr:uid="{00000000-0005-0000-0000-00002E480000}"/>
    <cellStyle name="Normal 6 17 2" xfId="18470" xr:uid="{00000000-0005-0000-0000-00002F480000}"/>
    <cellStyle name="Normal 6 18" xfId="18471" xr:uid="{00000000-0005-0000-0000-000030480000}"/>
    <cellStyle name="Normal 6 18 2" xfId="18472" xr:uid="{00000000-0005-0000-0000-000031480000}"/>
    <cellStyle name="Normal 6 19" xfId="18473" xr:uid="{00000000-0005-0000-0000-000032480000}"/>
    <cellStyle name="Normal 6 19 2" xfId="18474" xr:uid="{00000000-0005-0000-0000-000033480000}"/>
    <cellStyle name="Normal 6 2" xfId="18475" xr:uid="{00000000-0005-0000-0000-000034480000}"/>
    <cellStyle name="Normal 6 2 10" xfId="18476" xr:uid="{00000000-0005-0000-0000-000035480000}"/>
    <cellStyle name="Normal 6 2 10 2" xfId="18477" xr:uid="{00000000-0005-0000-0000-000036480000}"/>
    <cellStyle name="Normal 6 2 10 3" xfId="18478" xr:uid="{00000000-0005-0000-0000-000037480000}"/>
    <cellStyle name="Normal 6 2 10 4" xfId="18479" xr:uid="{00000000-0005-0000-0000-000038480000}"/>
    <cellStyle name="Normal 6 2 11" xfId="18480" xr:uid="{00000000-0005-0000-0000-000039480000}"/>
    <cellStyle name="Normal 6 2 12" xfId="18481" xr:uid="{00000000-0005-0000-0000-00003A480000}"/>
    <cellStyle name="Normal 6 2 13" xfId="18482" xr:uid="{00000000-0005-0000-0000-00003B480000}"/>
    <cellStyle name="Normal 6 2 14" xfId="18483" xr:uid="{00000000-0005-0000-0000-00003C480000}"/>
    <cellStyle name="Normal 6 2 15" xfId="18484" xr:uid="{00000000-0005-0000-0000-00003D480000}"/>
    <cellStyle name="Normal 6 2 16" xfId="18485" xr:uid="{00000000-0005-0000-0000-00003E480000}"/>
    <cellStyle name="Normal 6 2 17" xfId="18486" xr:uid="{00000000-0005-0000-0000-00003F480000}"/>
    <cellStyle name="Normal 6 2 18" xfId="18487" xr:uid="{00000000-0005-0000-0000-000040480000}"/>
    <cellStyle name="Normal 6 2 19" xfId="18488" xr:uid="{00000000-0005-0000-0000-000041480000}"/>
    <cellStyle name="Normal 6 2 2" xfId="18489" xr:uid="{00000000-0005-0000-0000-000042480000}"/>
    <cellStyle name="Normal 6 2 2 2" xfId="18490" xr:uid="{00000000-0005-0000-0000-000043480000}"/>
    <cellStyle name="Normal 6 2 2 2 2" xfId="18491" xr:uid="{00000000-0005-0000-0000-000044480000}"/>
    <cellStyle name="Normal 6 2 2 2 2 2" xfId="18492" xr:uid="{00000000-0005-0000-0000-000045480000}"/>
    <cellStyle name="Normal 6 2 2 2 2 3" xfId="18493" xr:uid="{00000000-0005-0000-0000-000046480000}"/>
    <cellStyle name="Normal 6 2 2 2 2 4" xfId="18494" xr:uid="{00000000-0005-0000-0000-000047480000}"/>
    <cellStyle name="Normal 6 2 2 2 3" xfId="18495" xr:uid="{00000000-0005-0000-0000-000048480000}"/>
    <cellStyle name="Normal 6 2 2 2 4" xfId="18496" xr:uid="{00000000-0005-0000-0000-000049480000}"/>
    <cellStyle name="Normal 6 2 2 2 5" xfId="18497" xr:uid="{00000000-0005-0000-0000-00004A480000}"/>
    <cellStyle name="Normal 6 2 2 2 6" xfId="18498" xr:uid="{00000000-0005-0000-0000-00004B480000}"/>
    <cellStyle name="Normal 6 2 2 2 7" xfId="18499" xr:uid="{00000000-0005-0000-0000-00004C480000}"/>
    <cellStyle name="Normal 6 2 2 3" xfId="18500" xr:uid="{00000000-0005-0000-0000-00004D480000}"/>
    <cellStyle name="Normal 6 2 2 3 2" xfId="18501" xr:uid="{00000000-0005-0000-0000-00004E480000}"/>
    <cellStyle name="Normal 6 2 2 3 3" xfId="18502" xr:uid="{00000000-0005-0000-0000-00004F480000}"/>
    <cellStyle name="Normal 6 2 2 3 4" xfId="18503" xr:uid="{00000000-0005-0000-0000-000050480000}"/>
    <cellStyle name="Normal 6 2 2 3 5" xfId="18504" xr:uid="{00000000-0005-0000-0000-000051480000}"/>
    <cellStyle name="Normal 6 2 2 4" xfId="18505" xr:uid="{00000000-0005-0000-0000-000052480000}"/>
    <cellStyle name="Normal 6 2 2 4 2" xfId="18506" xr:uid="{00000000-0005-0000-0000-000053480000}"/>
    <cellStyle name="Normal 6 2 2 5" xfId="18507" xr:uid="{00000000-0005-0000-0000-000054480000}"/>
    <cellStyle name="Normal 6 2 2 6" xfId="18508" xr:uid="{00000000-0005-0000-0000-000055480000}"/>
    <cellStyle name="Normal 6 2 2 7" xfId="18509" xr:uid="{00000000-0005-0000-0000-000056480000}"/>
    <cellStyle name="Normal 6 2 3" xfId="18510" xr:uid="{00000000-0005-0000-0000-000057480000}"/>
    <cellStyle name="Normal 6 2 3 2" xfId="18511" xr:uid="{00000000-0005-0000-0000-000058480000}"/>
    <cellStyle name="Normal 6 2 3 2 2" xfId="18512" xr:uid="{00000000-0005-0000-0000-000059480000}"/>
    <cellStyle name="Normal 6 2 3 2 2 2" xfId="18513" xr:uid="{00000000-0005-0000-0000-00005A480000}"/>
    <cellStyle name="Normal 6 2 3 2 2 3" xfId="18514" xr:uid="{00000000-0005-0000-0000-00005B480000}"/>
    <cellStyle name="Normal 6 2 3 2 2 4" xfId="18515" xr:uid="{00000000-0005-0000-0000-00005C480000}"/>
    <cellStyle name="Normal 6 2 3 2 3" xfId="18516" xr:uid="{00000000-0005-0000-0000-00005D480000}"/>
    <cellStyle name="Normal 6 2 3 2 4" xfId="18517" xr:uid="{00000000-0005-0000-0000-00005E480000}"/>
    <cellStyle name="Normal 6 2 3 2 5" xfId="18518" xr:uid="{00000000-0005-0000-0000-00005F480000}"/>
    <cellStyle name="Normal 6 2 3 2 6" xfId="18519" xr:uid="{00000000-0005-0000-0000-000060480000}"/>
    <cellStyle name="Normal 6 2 3 3" xfId="18520" xr:uid="{00000000-0005-0000-0000-000061480000}"/>
    <cellStyle name="Normal 6 2 3 4" xfId="18521" xr:uid="{00000000-0005-0000-0000-000062480000}"/>
    <cellStyle name="Normal 6 2 4" xfId="18522" xr:uid="{00000000-0005-0000-0000-000063480000}"/>
    <cellStyle name="Normal 6 2 4 2" xfId="18523" xr:uid="{00000000-0005-0000-0000-000064480000}"/>
    <cellStyle name="Normal 6 2 4 2 2" xfId="18524" xr:uid="{00000000-0005-0000-0000-000065480000}"/>
    <cellStyle name="Normal 6 2 4 2 3" xfId="18525" xr:uid="{00000000-0005-0000-0000-000066480000}"/>
    <cellStyle name="Normal 6 2 4 2 4" xfId="18526" xr:uid="{00000000-0005-0000-0000-000067480000}"/>
    <cellStyle name="Normal 6 2 4 2 5" xfId="18527" xr:uid="{00000000-0005-0000-0000-000068480000}"/>
    <cellStyle name="Normal 6 2 4 3" xfId="18528" xr:uid="{00000000-0005-0000-0000-000069480000}"/>
    <cellStyle name="Normal 6 2 4 3 2" xfId="18529" xr:uid="{00000000-0005-0000-0000-00006A480000}"/>
    <cellStyle name="Normal 6 2 4 4" xfId="18530" xr:uid="{00000000-0005-0000-0000-00006B480000}"/>
    <cellStyle name="Normal 6 2 4 4 2" xfId="18531" xr:uid="{00000000-0005-0000-0000-00006C480000}"/>
    <cellStyle name="Normal 6 2 4 5" xfId="18532" xr:uid="{00000000-0005-0000-0000-00006D480000}"/>
    <cellStyle name="Normal 6 2 5" xfId="18533" xr:uid="{00000000-0005-0000-0000-00006E480000}"/>
    <cellStyle name="Normal 6 2 5 2" xfId="18534" xr:uid="{00000000-0005-0000-0000-00006F480000}"/>
    <cellStyle name="Normal 6 2 5 2 2" xfId="18535" xr:uid="{00000000-0005-0000-0000-000070480000}"/>
    <cellStyle name="Normal 6 2 5 2 3" xfId="18536" xr:uid="{00000000-0005-0000-0000-000071480000}"/>
    <cellStyle name="Normal 6 2 5 2 4" xfId="18537" xr:uid="{00000000-0005-0000-0000-000072480000}"/>
    <cellStyle name="Normal 6 2 5 2 5" xfId="18538" xr:uid="{00000000-0005-0000-0000-000073480000}"/>
    <cellStyle name="Normal 6 2 5 3" xfId="18539" xr:uid="{00000000-0005-0000-0000-000074480000}"/>
    <cellStyle name="Normal 6 2 5 3 2" xfId="18540" xr:uid="{00000000-0005-0000-0000-000075480000}"/>
    <cellStyle name="Normal 6 2 5 4" xfId="18541" xr:uid="{00000000-0005-0000-0000-000076480000}"/>
    <cellStyle name="Normal 6 2 5 4 2" xfId="18542" xr:uid="{00000000-0005-0000-0000-000077480000}"/>
    <cellStyle name="Normal 6 2 5 5" xfId="18543" xr:uid="{00000000-0005-0000-0000-000078480000}"/>
    <cellStyle name="Normal 6 2 6" xfId="18544" xr:uid="{00000000-0005-0000-0000-000079480000}"/>
    <cellStyle name="Normal 6 2 6 2" xfId="18545" xr:uid="{00000000-0005-0000-0000-00007A480000}"/>
    <cellStyle name="Normal 6 2 6 2 2" xfId="18546" xr:uid="{00000000-0005-0000-0000-00007B480000}"/>
    <cellStyle name="Normal 6 2 6 3" xfId="18547" xr:uid="{00000000-0005-0000-0000-00007C480000}"/>
    <cellStyle name="Normal 6 2 6 3 2" xfId="18548" xr:uid="{00000000-0005-0000-0000-00007D480000}"/>
    <cellStyle name="Normal 6 2 6 4" xfId="18549" xr:uid="{00000000-0005-0000-0000-00007E480000}"/>
    <cellStyle name="Normal 6 2 6 4 2" xfId="18550" xr:uid="{00000000-0005-0000-0000-00007F480000}"/>
    <cellStyle name="Normal 6 2 7" xfId="18551" xr:uid="{00000000-0005-0000-0000-000080480000}"/>
    <cellStyle name="Normal 6 2 7 2" xfId="18552" xr:uid="{00000000-0005-0000-0000-000081480000}"/>
    <cellStyle name="Normal 6 2 7 3" xfId="18553" xr:uid="{00000000-0005-0000-0000-000082480000}"/>
    <cellStyle name="Normal 6 2 7 4" xfId="18554" xr:uid="{00000000-0005-0000-0000-000083480000}"/>
    <cellStyle name="Normal 6 2 8" xfId="18555" xr:uid="{00000000-0005-0000-0000-000084480000}"/>
    <cellStyle name="Normal 6 2 8 2" xfId="18556" xr:uid="{00000000-0005-0000-0000-000085480000}"/>
    <cellStyle name="Normal 6 2 8 3" xfId="18557" xr:uid="{00000000-0005-0000-0000-000086480000}"/>
    <cellStyle name="Normal 6 2 8 4" xfId="18558" xr:uid="{00000000-0005-0000-0000-000087480000}"/>
    <cellStyle name="Normal 6 2 8 5" xfId="18559" xr:uid="{00000000-0005-0000-0000-000088480000}"/>
    <cellStyle name="Normal 6 2 9" xfId="18560" xr:uid="{00000000-0005-0000-0000-000089480000}"/>
    <cellStyle name="Normal 6 2 9 2" xfId="18561" xr:uid="{00000000-0005-0000-0000-00008A480000}"/>
    <cellStyle name="Normal 6 2 9 3" xfId="18562" xr:uid="{00000000-0005-0000-0000-00008B480000}"/>
    <cellStyle name="Normal 6 2 9 4" xfId="18563" xr:uid="{00000000-0005-0000-0000-00008C480000}"/>
    <cellStyle name="Normal 6 2 9 5" xfId="18564" xr:uid="{00000000-0005-0000-0000-00008D480000}"/>
    <cellStyle name="Normal 6 20" xfId="18565" xr:uid="{00000000-0005-0000-0000-00008E480000}"/>
    <cellStyle name="Normal 6 20 2" xfId="18566" xr:uid="{00000000-0005-0000-0000-00008F480000}"/>
    <cellStyle name="Normal 6 21" xfId="18567" xr:uid="{00000000-0005-0000-0000-000090480000}"/>
    <cellStyle name="Normal 6 21 2" xfId="18568" xr:uid="{00000000-0005-0000-0000-000091480000}"/>
    <cellStyle name="Normal 6 22" xfId="18569" xr:uid="{00000000-0005-0000-0000-000092480000}"/>
    <cellStyle name="Normal 6 22 2" xfId="18570" xr:uid="{00000000-0005-0000-0000-000093480000}"/>
    <cellStyle name="Normal 6 23" xfId="18571" xr:uid="{00000000-0005-0000-0000-000094480000}"/>
    <cellStyle name="Normal 6 23 2" xfId="18572" xr:uid="{00000000-0005-0000-0000-000095480000}"/>
    <cellStyle name="Normal 6 24" xfId="18573" xr:uid="{00000000-0005-0000-0000-000096480000}"/>
    <cellStyle name="Normal 6 24 2" xfId="18574" xr:uid="{00000000-0005-0000-0000-000097480000}"/>
    <cellStyle name="Normal 6 25" xfId="18575" xr:uid="{00000000-0005-0000-0000-000098480000}"/>
    <cellStyle name="Normal 6 25 2" xfId="18576" xr:uid="{00000000-0005-0000-0000-000099480000}"/>
    <cellStyle name="Normal 6 26" xfId="18577" xr:uid="{00000000-0005-0000-0000-00009A480000}"/>
    <cellStyle name="Normal 6 26 2" xfId="18578" xr:uid="{00000000-0005-0000-0000-00009B480000}"/>
    <cellStyle name="Normal 6 27" xfId="18579" xr:uid="{00000000-0005-0000-0000-00009C480000}"/>
    <cellStyle name="Normal 6 27 2" xfId="18580" xr:uid="{00000000-0005-0000-0000-00009D480000}"/>
    <cellStyle name="Normal 6 28" xfId="18581" xr:uid="{00000000-0005-0000-0000-00009E480000}"/>
    <cellStyle name="Normal 6 28 2" xfId="18582" xr:uid="{00000000-0005-0000-0000-00009F480000}"/>
    <cellStyle name="Normal 6 29" xfId="18583" xr:uid="{00000000-0005-0000-0000-0000A0480000}"/>
    <cellStyle name="Normal 6 29 2" xfId="18584" xr:uid="{00000000-0005-0000-0000-0000A1480000}"/>
    <cellStyle name="Normal 6 3" xfId="18585" xr:uid="{00000000-0005-0000-0000-0000A2480000}"/>
    <cellStyle name="Normal 6 3 2" xfId="18586" xr:uid="{00000000-0005-0000-0000-0000A3480000}"/>
    <cellStyle name="Normal 6 3 2 2" xfId="18587" xr:uid="{00000000-0005-0000-0000-0000A4480000}"/>
    <cellStyle name="Normal 6 3 2 2 2" xfId="18588" xr:uid="{00000000-0005-0000-0000-0000A5480000}"/>
    <cellStyle name="Normal 6 3 2 2 3" xfId="18589" xr:uid="{00000000-0005-0000-0000-0000A6480000}"/>
    <cellStyle name="Normal 6 3 2 2 4" xfId="18590" xr:uid="{00000000-0005-0000-0000-0000A7480000}"/>
    <cellStyle name="Normal 6 3 2 3" xfId="18591" xr:uid="{00000000-0005-0000-0000-0000A8480000}"/>
    <cellStyle name="Normal 6 3 2 4" xfId="18592" xr:uid="{00000000-0005-0000-0000-0000A9480000}"/>
    <cellStyle name="Normal 6 3 2 5" xfId="18593" xr:uid="{00000000-0005-0000-0000-0000AA480000}"/>
    <cellStyle name="Normal 6 3 2 6" xfId="18594" xr:uid="{00000000-0005-0000-0000-0000AB480000}"/>
    <cellStyle name="Normal 6 3 3" xfId="18595" xr:uid="{00000000-0005-0000-0000-0000AC480000}"/>
    <cellStyle name="Normal 6 3 3 2" xfId="18596" xr:uid="{00000000-0005-0000-0000-0000AD480000}"/>
    <cellStyle name="Normal 6 3 3 3" xfId="18597" xr:uid="{00000000-0005-0000-0000-0000AE480000}"/>
    <cellStyle name="Normal 6 3 3 4" xfId="18598" xr:uid="{00000000-0005-0000-0000-0000AF480000}"/>
    <cellStyle name="Normal 6 3 3 5" xfId="18599" xr:uid="{00000000-0005-0000-0000-0000B0480000}"/>
    <cellStyle name="Normal 6 3 3 6" xfId="18600" xr:uid="{00000000-0005-0000-0000-0000B1480000}"/>
    <cellStyle name="Normal 6 3 4" xfId="18601" xr:uid="{00000000-0005-0000-0000-0000B2480000}"/>
    <cellStyle name="Normal 6 3 5" xfId="18602" xr:uid="{00000000-0005-0000-0000-0000B3480000}"/>
    <cellStyle name="Normal 6 3 6" xfId="18603" xr:uid="{00000000-0005-0000-0000-0000B4480000}"/>
    <cellStyle name="Normal 6 3 7" xfId="18604" xr:uid="{00000000-0005-0000-0000-0000B5480000}"/>
    <cellStyle name="Normal 6 3 8" xfId="18605" xr:uid="{00000000-0005-0000-0000-0000B6480000}"/>
    <cellStyle name="Normal 6 30" xfId="18606" xr:uid="{00000000-0005-0000-0000-0000B7480000}"/>
    <cellStyle name="Normal 6 30 2" xfId="18607" xr:uid="{00000000-0005-0000-0000-0000B8480000}"/>
    <cellStyle name="Normal 6 30 3" xfId="18608" xr:uid="{00000000-0005-0000-0000-0000B9480000}"/>
    <cellStyle name="Normal 6 31" xfId="18609" xr:uid="{00000000-0005-0000-0000-0000BA480000}"/>
    <cellStyle name="Normal 6 31 2" xfId="18610" xr:uid="{00000000-0005-0000-0000-0000BB480000}"/>
    <cellStyle name="Normal 6 32" xfId="18611" xr:uid="{00000000-0005-0000-0000-0000BC480000}"/>
    <cellStyle name="Normal 6 32 2" xfId="18612" xr:uid="{00000000-0005-0000-0000-0000BD480000}"/>
    <cellStyle name="Normal 6 33" xfId="18613" xr:uid="{00000000-0005-0000-0000-0000BE480000}"/>
    <cellStyle name="Normal 6 33 2" xfId="18614" xr:uid="{00000000-0005-0000-0000-0000BF480000}"/>
    <cellStyle name="Normal 6 34" xfId="18615" xr:uid="{00000000-0005-0000-0000-0000C0480000}"/>
    <cellStyle name="Normal 6 34 2" xfId="18616" xr:uid="{00000000-0005-0000-0000-0000C1480000}"/>
    <cellStyle name="Normal 6 35" xfId="18617" xr:uid="{00000000-0005-0000-0000-0000C2480000}"/>
    <cellStyle name="Normal 6 35 2" xfId="18618" xr:uid="{00000000-0005-0000-0000-0000C3480000}"/>
    <cellStyle name="Normal 6 36" xfId="18619" xr:uid="{00000000-0005-0000-0000-0000C4480000}"/>
    <cellStyle name="Normal 6 36 2" xfId="18620" xr:uid="{00000000-0005-0000-0000-0000C5480000}"/>
    <cellStyle name="Normal 6 37" xfId="18621" xr:uid="{00000000-0005-0000-0000-0000C6480000}"/>
    <cellStyle name="Normal 6 37 2" xfId="18622" xr:uid="{00000000-0005-0000-0000-0000C7480000}"/>
    <cellStyle name="Normal 6 38" xfId="18623" xr:uid="{00000000-0005-0000-0000-0000C8480000}"/>
    <cellStyle name="Normal 6 38 2" xfId="18624" xr:uid="{00000000-0005-0000-0000-0000C9480000}"/>
    <cellStyle name="Normal 6 39" xfId="18625" xr:uid="{00000000-0005-0000-0000-0000CA480000}"/>
    <cellStyle name="Normal 6 39 2" xfId="18626" xr:uid="{00000000-0005-0000-0000-0000CB480000}"/>
    <cellStyle name="Normal 6 4" xfId="18627" xr:uid="{00000000-0005-0000-0000-0000CC480000}"/>
    <cellStyle name="Normal 6 4 2" xfId="18628" xr:uid="{00000000-0005-0000-0000-0000CD480000}"/>
    <cellStyle name="Normal 6 4 2 2" xfId="18629" xr:uid="{00000000-0005-0000-0000-0000CE480000}"/>
    <cellStyle name="Normal 6 4 2 2 2" xfId="18630" xr:uid="{00000000-0005-0000-0000-0000CF480000}"/>
    <cellStyle name="Normal 6 4 2 2 3" xfId="18631" xr:uid="{00000000-0005-0000-0000-0000D0480000}"/>
    <cellStyle name="Normal 6 4 2 2 4" xfId="18632" xr:uid="{00000000-0005-0000-0000-0000D1480000}"/>
    <cellStyle name="Normal 6 4 2 3" xfId="18633" xr:uid="{00000000-0005-0000-0000-0000D2480000}"/>
    <cellStyle name="Normal 6 4 2 4" xfId="18634" xr:uid="{00000000-0005-0000-0000-0000D3480000}"/>
    <cellStyle name="Normal 6 4 2 5" xfId="18635" xr:uid="{00000000-0005-0000-0000-0000D4480000}"/>
    <cellStyle name="Normal 6 4 2 6" xfId="18636" xr:uid="{00000000-0005-0000-0000-0000D5480000}"/>
    <cellStyle name="Normal 6 4 3" xfId="18637" xr:uid="{00000000-0005-0000-0000-0000D6480000}"/>
    <cellStyle name="Normal 6 4 4" xfId="18638" xr:uid="{00000000-0005-0000-0000-0000D7480000}"/>
    <cellStyle name="Normal 6 40" xfId="18639" xr:uid="{00000000-0005-0000-0000-0000D8480000}"/>
    <cellStyle name="Normal 6 40 2" xfId="18640" xr:uid="{00000000-0005-0000-0000-0000D9480000}"/>
    <cellStyle name="Normal 6 41" xfId="18641" xr:uid="{00000000-0005-0000-0000-0000DA480000}"/>
    <cellStyle name="Normal 6 41 2" xfId="18642" xr:uid="{00000000-0005-0000-0000-0000DB480000}"/>
    <cellStyle name="Normal 6 42" xfId="18643" xr:uid="{00000000-0005-0000-0000-0000DC480000}"/>
    <cellStyle name="Normal 6 42 2" xfId="18644" xr:uid="{00000000-0005-0000-0000-0000DD480000}"/>
    <cellStyle name="Normal 6 43" xfId="18645" xr:uid="{00000000-0005-0000-0000-0000DE480000}"/>
    <cellStyle name="Normal 6 43 2" xfId="18646" xr:uid="{00000000-0005-0000-0000-0000DF480000}"/>
    <cellStyle name="Normal 6 44" xfId="18647" xr:uid="{00000000-0005-0000-0000-0000E0480000}"/>
    <cellStyle name="Normal 6 44 2" xfId="18648" xr:uid="{00000000-0005-0000-0000-0000E1480000}"/>
    <cellStyle name="Normal 6 45" xfId="18649" xr:uid="{00000000-0005-0000-0000-0000E2480000}"/>
    <cellStyle name="Normal 6 45 2" xfId="18650" xr:uid="{00000000-0005-0000-0000-0000E3480000}"/>
    <cellStyle name="Normal 6 46" xfId="18651" xr:uid="{00000000-0005-0000-0000-0000E4480000}"/>
    <cellStyle name="Normal 6 46 2" xfId="18652" xr:uid="{00000000-0005-0000-0000-0000E5480000}"/>
    <cellStyle name="Normal 6 47" xfId="18653" xr:uid="{00000000-0005-0000-0000-0000E6480000}"/>
    <cellStyle name="Normal 6 47 2" xfId="18654" xr:uid="{00000000-0005-0000-0000-0000E7480000}"/>
    <cellStyle name="Normal 6 48" xfId="18655" xr:uid="{00000000-0005-0000-0000-0000E8480000}"/>
    <cellStyle name="Normal 6 48 2" xfId="18656" xr:uid="{00000000-0005-0000-0000-0000E9480000}"/>
    <cellStyle name="Normal 6 49" xfId="18657" xr:uid="{00000000-0005-0000-0000-0000EA480000}"/>
    <cellStyle name="Normal 6 49 2" xfId="18658" xr:uid="{00000000-0005-0000-0000-0000EB480000}"/>
    <cellStyle name="Normal 6 5" xfId="18659" xr:uid="{00000000-0005-0000-0000-0000EC480000}"/>
    <cellStyle name="Normal 6 5 2" xfId="18660" xr:uid="{00000000-0005-0000-0000-0000ED480000}"/>
    <cellStyle name="Normal 6 5 2 2" xfId="18661" xr:uid="{00000000-0005-0000-0000-0000EE480000}"/>
    <cellStyle name="Normal 6 5 2 2 2" xfId="18662" xr:uid="{00000000-0005-0000-0000-0000EF480000}"/>
    <cellStyle name="Normal 6 5 2 2 3" xfId="18663" xr:uid="{00000000-0005-0000-0000-0000F0480000}"/>
    <cellStyle name="Normal 6 5 2 2 4" xfId="18664" xr:uid="{00000000-0005-0000-0000-0000F1480000}"/>
    <cellStyle name="Normal 6 5 2 3" xfId="18665" xr:uid="{00000000-0005-0000-0000-0000F2480000}"/>
    <cellStyle name="Normal 6 5 2 4" xfId="18666" xr:uid="{00000000-0005-0000-0000-0000F3480000}"/>
    <cellStyle name="Normal 6 5 2 5" xfId="18667" xr:uid="{00000000-0005-0000-0000-0000F4480000}"/>
    <cellStyle name="Normal 6 5 2 6" xfId="18668" xr:uid="{00000000-0005-0000-0000-0000F5480000}"/>
    <cellStyle name="Normal 6 5 3" xfId="18669" xr:uid="{00000000-0005-0000-0000-0000F6480000}"/>
    <cellStyle name="Normal 6 5 4" xfId="18670" xr:uid="{00000000-0005-0000-0000-0000F7480000}"/>
    <cellStyle name="Normal 6 5 5" xfId="18671" xr:uid="{00000000-0005-0000-0000-0000F8480000}"/>
    <cellStyle name="Normal 6 50" xfId="18672" xr:uid="{00000000-0005-0000-0000-0000F9480000}"/>
    <cellStyle name="Normal 6 50 2" xfId="18673" xr:uid="{00000000-0005-0000-0000-0000FA480000}"/>
    <cellStyle name="Normal 6 51" xfId="18674" xr:uid="{00000000-0005-0000-0000-0000FB480000}"/>
    <cellStyle name="Normal 6 51 2" xfId="18675" xr:uid="{00000000-0005-0000-0000-0000FC480000}"/>
    <cellStyle name="Normal 6 52" xfId="18676" xr:uid="{00000000-0005-0000-0000-0000FD480000}"/>
    <cellStyle name="Normal 6 52 2" xfId="18677" xr:uid="{00000000-0005-0000-0000-0000FE480000}"/>
    <cellStyle name="Normal 6 53" xfId="18678" xr:uid="{00000000-0005-0000-0000-0000FF480000}"/>
    <cellStyle name="Normal 6 53 2" xfId="18679" xr:uid="{00000000-0005-0000-0000-000000490000}"/>
    <cellStyle name="Normal 6 54" xfId="18680" xr:uid="{00000000-0005-0000-0000-000001490000}"/>
    <cellStyle name="Normal 6 54 2" xfId="18681" xr:uid="{00000000-0005-0000-0000-000002490000}"/>
    <cellStyle name="Normal 6 55" xfId="18682" xr:uid="{00000000-0005-0000-0000-000003490000}"/>
    <cellStyle name="Normal 6 55 2" xfId="18683" xr:uid="{00000000-0005-0000-0000-000004490000}"/>
    <cellStyle name="Normal 6 56" xfId="18684" xr:uid="{00000000-0005-0000-0000-000005490000}"/>
    <cellStyle name="Normal 6 56 2" xfId="18685" xr:uid="{00000000-0005-0000-0000-000006490000}"/>
    <cellStyle name="Normal 6 57" xfId="18686" xr:uid="{00000000-0005-0000-0000-000007490000}"/>
    <cellStyle name="Normal 6 57 2" xfId="18687" xr:uid="{00000000-0005-0000-0000-000008490000}"/>
    <cellStyle name="Normal 6 58" xfId="18688" xr:uid="{00000000-0005-0000-0000-000009490000}"/>
    <cellStyle name="Normal 6 58 2" xfId="18689" xr:uid="{00000000-0005-0000-0000-00000A490000}"/>
    <cellStyle name="Normal 6 59" xfId="18690" xr:uid="{00000000-0005-0000-0000-00000B490000}"/>
    <cellStyle name="Normal 6 59 2" xfId="18691" xr:uid="{00000000-0005-0000-0000-00000C490000}"/>
    <cellStyle name="Normal 6 6" xfId="18692" xr:uid="{00000000-0005-0000-0000-00000D490000}"/>
    <cellStyle name="Normal 6 6 2" xfId="18693" xr:uid="{00000000-0005-0000-0000-00000E490000}"/>
    <cellStyle name="Normal 6 6 2 2" xfId="18694" xr:uid="{00000000-0005-0000-0000-00000F490000}"/>
    <cellStyle name="Normal 6 6 2 3" xfId="18695" xr:uid="{00000000-0005-0000-0000-000010490000}"/>
    <cellStyle name="Normal 6 6 2 4" xfId="18696" xr:uid="{00000000-0005-0000-0000-000011490000}"/>
    <cellStyle name="Normal 6 6 2 5" xfId="18697" xr:uid="{00000000-0005-0000-0000-000012490000}"/>
    <cellStyle name="Normal 6 6 3" xfId="18698" xr:uid="{00000000-0005-0000-0000-000013490000}"/>
    <cellStyle name="Normal 6 6 4" xfId="18699" xr:uid="{00000000-0005-0000-0000-000014490000}"/>
    <cellStyle name="Normal 6 6 5" xfId="18700" xr:uid="{00000000-0005-0000-0000-000015490000}"/>
    <cellStyle name="Normal 6 6 6" xfId="18701" xr:uid="{00000000-0005-0000-0000-000016490000}"/>
    <cellStyle name="Normal 6 6 7" xfId="18702" xr:uid="{00000000-0005-0000-0000-000017490000}"/>
    <cellStyle name="Normal 6 60" xfId="18703" xr:uid="{00000000-0005-0000-0000-000018490000}"/>
    <cellStyle name="Normal 6 60 2" xfId="18704" xr:uid="{00000000-0005-0000-0000-000019490000}"/>
    <cellStyle name="Normal 6 61" xfId="18705" xr:uid="{00000000-0005-0000-0000-00001A490000}"/>
    <cellStyle name="Normal 6 7" xfId="18706" xr:uid="{00000000-0005-0000-0000-00001B490000}"/>
    <cellStyle name="Normal 6 7 2" xfId="18707" xr:uid="{00000000-0005-0000-0000-00001C490000}"/>
    <cellStyle name="Normal 6 7 2 2" xfId="18708" xr:uid="{00000000-0005-0000-0000-00001D490000}"/>
    <cellStyle name="Normal 6 7 3" xfId="18709" xr:uid="{00000000-0005-0000-0000-00001E490000}"/>
    <cellStyle name="Normal 6 7 4" xfId="18710" xr:uid="{00000000-0005-0000-0000-00001F490000}"/>
    <cellStyle name="Normal 6 7 5" xfId="18711" xr:uid="{00000000-0005-0000-0000-000020490000}"/>
    <cellStyle name="Normal 6 8" xfId="18712" xr:uid="{00000000-0005-0000-0000-000021490000}"/>
    <cellStyle name="Normal 6 8 2" xfId="18713" xr:uid="{00000000-0005-0000-0000-000022490000}"/>
    <cellStyle name="Normal 6 8 3" xfId="18714" xr:uid="{00000000-0005-0000-0000-000023490000}"/>
    <cellStyle name="Normal 6 9" xfId="18715" xr:uid="{00000000-0005-0000-0000-000024490000}"/>
    <cellStyle name="Normal 6 9 2" xfId="18716" xr:uid="{00000000-0005-0000-0000-000025490000}"/>
    <cellStyle name="Normal 6 9 3" xfId="18717" xr:uid="{00000000-0005-0000-0000-000026490000}"/>
    <cellStyle name="Normal 6_07_02 HUSD m interno 100128_v1" xfId="18718" xr:uid="{00000000-0005-0000-0000-000027490000}"/>
    <cellStyle name="Normal 60" xfId="18719" xr:uid="{00000000-0005-0000-0000-000028490000}"/>
    <cellStyle name="Normal 61" xfId="18720" xr:uid="{00000000-0005-0000-0000-000029490000}"/>
    <cellStyle name="Normal 62" xfId="18721" xr:uid="{00000000-0005-0000-0000-00002A490000}"/>
    <cellStyle name="Normal 63" xfId="18722" xr:uid="{00000000-0005-0000-0000-00002B490000}"/>
    <cellStyle name="Normal 64" xfId="18723" xr:uid="{00000000-0005-0000-0000-00002C490000}"/>
    <cellStyle name="Normal 65" xfId="18724" xr:uid="{00000000-0005-0000-0000-00002D490000}"/>
    <cellStyle name="Normal 66" xfId="18725" xr:uid="{00000000-0005-0000-0000-00002E490000}"/>
    <cellStyle name="Normal 67" xfId="18726" xr:uid="{00000000-0005-0000-0000-00002F490000}"/>
    <cellStyle name="Normal 68" xfId="18727" xr:uid="{00000000-0005-0000-0000-000030490000}"/>
    <cellStyle name="Normal 69" xfId="18728" xr:uid="{00000000-0005-0000-0000-000031490000}"/>
    <cellStyle name="Normal 7" xfId="18729" xr:uid="{00000000-0005-0000-0000-000032490000}"/>
    <cellStyle name="Normal 7 10" xfId="18730" xr:uid="{00000000-0005-0000-0000-000033490000}"/>
    <cellStyle name="Normal 7 10 2" xfId="18731" xr:uid="{00000000-0005-0000-0000-000034490000}"/>
    <cellStyle name="Normal 7 10 2 2" xfId="18732" xr:uid="{00000000-0005-0000-0000-000035490000}"/>
    <cellStyle name="Normal 7 10 2 3" xfId="18733" xr:uid="{00000000-0005-0000-0000-000036490000}"/>
    <cellStyle name="Normal 7 10 3" xfId="18734" xr:uid="{00000000-0005-0000-0000-000037490000}"/>
    <cellStyle name="Normal 7 10 3 2" xfId="18735" xr:uid="{00000000-0005-0000-0000-000038490000}"/>
    <cellStyle name="Normal 7 10 4" xfId="18736" xr:uid="{00000000-0005-0000-0000-000039490000}"/>
    <cellStyle name="Normal 7 10 5" xfId="18737" xr:uid="{00000000-0005-0000-0000-00003A490000}"/>
    <cellStyle name="Normal 7 11" xfId="18738" xr:uid="{00000000-0005-0000-0000-00003B490000}"/>
    <cellStyle name="Normal 7 11 2" xfId="18739" xr:uid="{00000000-0005-0000-0000-00003C490000}"/>
    <cellStyle name="Normal 7 11 2 2" xfId="18740" xr:uid="{00000000-0005-0000-0000-00003D490000}"/>
    <cellStyle name="Normal 7 11 2 3" xfId="18741" xr:uid="{00000000-0005-0000-0000-00003E490000}"/>
    <cellStyle name="Normal 7 11 3" xfId="18742" xr:uid="{00000000-0005-0000-0000-00003F490000}"/>
    <cellStyle name="Normal 7 11 3 2" xfId="18743" xr:uid="{00000000-0005-0000-0000-000040490000}"/>
    <cellStyle name="Normal 7 11 4" xfId="18744" xr:uid="{00000000-0005-0000-0000-000041490000}"/>
    <cellStyle name="Normal 7 12" xfId="18745" xr:uid="{00000000-0005-0000-0000-000042490000}"/>
    <cellStyle name="Normal 7 12 2" xfId="18746" xr:uid="{00000000-0005-0000-0000-000043490000}"/>
    <cellStyle name="Normal 7 12 2 2" xfId="18747" xr:uid="{00000000-0005-0000-0000-000044490000}"/>
    <cellStyle name="Normal 7 12 2 3" xfId="18748" xr:uid="{00000000-0005-0000-0000-000045490000}"/>
    <cellStyle name="Normal 7 12 3" xfId="18749" xr:uid="{00000000-0005-0000-0000-000046490000}"/>
    <cellStyle name="Normal 7 12 3 2" xfId="18750" xr:uid="{00000000-0005-0000-0000-000047490000}"/>
    <cellStyle name="Normal 7 12 4" xfId="18751" xr:uid="{00000000-0005-0000-0000-000048490000}"/>
    <cellStyle name="Normal 7 13" xfId="18752" xr:uid="{00000000-0005-0000-0000-000049490000}"/>
    <cellStyle name="Normal 7 13 2" xfId="18753" xr:uid="{00000000-0005-0000-0000-00004A490000}"/>
    <cellStyle name="Normal 7 13 2 2" xfId="18754" xr:uid="{00000000-0005-0000-0000-00004B490000}"/>
    <cellStyle name="Normal 7 13 2 3" xfId="18755" xr:uid="{00000000-0005-0000-0000-00004C490000}"/>
    <cellStyle name="Normal 7 13 3" xfId="18756" xr:uid="{00000000-0005-0000-0000-00004D490000}"/>
    <cellStyle name="Normal 7 13 3 2" xfId="18757" xr:uid="{00000000-0005-0000-0000-00004E490000}"/>
    <cellStyle name="Normal 7 13 4" xfId="18758" xr:uid="{00000000-0005-0000-0000-00004F490000}"/>
    <cellStyle name="Normal 7 14" xfId="18759" xr:uid="{00000000-0005-0000-0000-000050490000}"/>
    <cellStyle name="Normal 7 14 2" xfId="18760" xr:uid="{00000000-0005-0000-0000-000051490000}"/>
    <cellStyle name="Normal 7 14 2 2" xfId="18761" xr:uid="{00000000-0005-0000-0000-000052490000}"/>
    <cellStyle name="Normal 7 14 2 3" xfId="18762" xr:uid="{00000000-0005-0000-0000-000053490000}"/>
    <cellStyle name="Normal 7 14 3" xfId="18763" xr:uid="{00000000-0005-0000-0000-000054490000}"/>
    <cellStyle name="Normal 7 14 3 2" xfId="18764" xr:uid="{00000000-0005-0000-0000-000055490000}"/>
    <cellStyle name="Normal 7 14 4" xfId="18765" xr:uid="{00000000-0005-0000-0000-000056490000}"/>
    <cellStyle name="Normal 7 15" xfId="18766" xr:uid="{00000000-0005-0000-0000-000057490000}"/>
    <cellStyle name="Normal 7 15 2" xfId="18767" xr:uid="{00000000-0005-0000-0000-000058490000}"/>
    <cellStyle name="Normal 7 15 2 2" xfId="18768" xr:uid="{00000000-0005-0000-0000-000059490000}"/>
    <cellStyle name="Normal 7 15 2 3" xfId="18769" xr:uid="{00000000-0005-0000-0000-00005A490000}"/>
    <cellStyle name="Normal 7 15 3" xfId="18770" xr:uid="{00000000-0005-0000-0000-00005B490000}"/>
    <cellStyle name="Normal 7 15 3 2" xfId="18771" xr:uid="{00000000-0005-0000-0000-00005C490000}"/>
    <cellStyle name="Normal 7 15 4" xfId="18772" xr:uid="{00000000-0005-0000-0000-00005D490000}"/>
    <cellStyle name="Normal 7 16" xfId="18773" xr:uid="{00000000-0005-0000-0000-00005E490000}"/>
    <cellStyle name="Normal 7 16 2" xfId="18774" xr:uid="{00000000-0005-0000-0000-00005F490000}"/>
    <cellStyle name="Normal 7 16 2 2" xfId="18775" xr:uid="{00000000-0005-0000-0000-000060490000}"/>
    <cellStyle name="Normal 7 16 2 3" xfId="18776" xr:uid="{00000000-0005-0000-0000-000061490000}"/>
    <cellStyle name="Normal 7 16 3" xfId="18777" xr:uid="{00000000-0005-0000-0000-000062490000}"/>
    <cellStyle name="Normal 7 16 3 2" xfId="18778" xr:uid="{00000000-0005-0000-0000-000063490000}"/>
    <cellStyle name="Normal 7 16 4" xfId="18779" xr:uid="{00000000-0005-0000-0000-000064490000}"/>
    <cellStyle name="Normal 7 17" xfId="18780" xr:uid="{00000000-0005-0000-0000-000065490000}"/>
    <cellStyle name="Normal 7 17 2" xfId="18781" xr:uid="{00000000-0005-0000-0000-000066490000}"/>
    <cellStyle name="Normal 7 17 2 2" xfId="18782" xr:uid="{00000000-0005-0000-0000-000067490000}"/>
    <cellStyle name="Normal 7 17 2 3" xfId="18783" xr:uid="{00000000-0005-0000-0000-000068490000}"/>
    <cellStyle name="Normal 7 17 3" xfId="18784" xr:uid="{00000000-0005-0000-0000-000069490000}"/>
    <cellStyle name="Normal 7 17 3 2" xfId="18785" xr:uid="{00000000-0005-0000-0000-00006A490000}"/>
    <cellStyle name="Normal 7 17 4" xfId="18786" xr:uid="{00000000-0005-0000-0000-00006B490000}"/>
    <cellStyle name="Normal 7 18" xfId="18787" xr:uid="{00000000-0005-0000-0000-00006C490000}"/>
    <cellStyle name="Normal 7 18 2" xfId="18788" xr:uid="{00000000-0005-0000-0000-00006D490000}"/>
    <cellStyle name="Normal 7 18 2 2" xfId="18789" xr:uid="{00000000-0005-0000-0000-00006E490000}"/>
    <cellStyle name="Normal 7 18 2 3" xfId="18790" xr:uid="{00000000-0005-0000-0000-00006F490000}"/>
    <cellStyle name="Normal 7 18 3" xfId="18791" xr:uid="{00000000-0005-0000-0000-000070490000}"/>
    <cellStyle name="Normal 7 18 3 2" xfId="18792" xr:uid="{00000000-0005-0000-0000-000071490000}"/>
    <cellStyle name="Normal 7 18 4" xfId="18793" xr:uid="{00000000-0005-0000-0000-000072490000}"/>
    <cellStyle name="Normal 7 19" xfId="18794" xr:uid="{00000000-0005-0000-0000-000073490000}"/>
    <cellStyle name="Normal 7 19 2" xfId="18795" xr:uid="{00000000-0005-0000-0000-000074490000}"/>
    <cellStyle name="Normal 7 19 2 2" xfId="18796" xr:uid="{00000000-0005-0000-0000-000075490000}"/>
    <cellStyle name="Normal 7 19 2 3" xfId="18797" xr:uid="{00000000-0005-0000-0000-000076490000}"/>
    <cellStyle name="Normal 7 19 3" xfId="18798" xr:uid="{00000000-0005-0000-0000-000077490000}"/>
    <cellStyle name="Normal 7 19 3 2" xfId="18799" xr:uid="{00000000-0005-0000-0000-000078490000}"/>
    <cellStyle name="Normal 7 19 4" xfId="18800" xr:uid="{00000000-0005-0000-0000-000079490000}"/>
    <cellStyle name="Normal 7 2" xfId="18801" xr:uid="{00000000-0005-0000-0000-00007A490000}"/>
    <cellStyle name="Normal 7 2 10" xfId="18802" xr:uid="{00000000-0005-0000-0000-00007B490000}"/>
    <cellStyle name="Normal 7 2 2" xfId="18803" xr:uid="{00000000-0005-0000-0000-00007C490000}"/>
    <cellStyle name="Normal 7 2 2 2" xfId="18804" xr:uid="{00000000-0005-0000-0000-00007D490000}"/>
    <cellStyle name="Normal 7 2 2 2 2" xfId="18805" xr:uid="{00000000-0005-0000-0000-00007E490000}"/>
    <cellStyle name="Normal 7 2 2 2 2 2" xfId="18806" xr:uid="{00000000-0005-0000-0000-00007F490000}"/>
    <cellStyle name="Normal 7 2 2 2 2 3" xfId="18807" xr:uid="{00000000-0005-0000-0000-000080490000}"/>
    <cellStyle name="Normal 7 2 2 2 2 4" xfId="18808" xr:uid="{00000000-0005-0000-0000-000081490000}"/>
    <cellStyle name="Normal 7 2 2 2 3" xfId="18809" xr:uid="{00000000-0005-0000-0000-000082490000}"/>
    <cellStyle name="Normal 7 2 2 2 4" xfId="18810" xr:uid="{00000000-0005-0000-0000-000083490000}"/>
    <cellStyle name="Normal 7 2 2 2 5" xfId="18811" xr:uid="{00000000-0005-0000-0000-000084490000}"/>
    <cellStyle name="Normal 7 2 2 2 6" xfId="18812" xr:uid="{00000000-0005-0000-0000-000085490000}"/>
    <cellStyle name="Normal 7 2 2 2 7" xfId="18813" xr:uid="{00000000-0005-0000-0000-000086490000}"/>
    <cellStyle name="Normal 7 2 2 3" xfId="18814" xr:uid="{00000000-0005-0000-0000-000087490000}"/>
    <cellStyle name="Normal 7 2 2 3 2" xfId="18815" xr:uid="{00000000-0005-0000-0000-000088490000}"/>
    <cellStyle name="Normal 7 2 2 3 3" xfId="18816" xr:uid="{00000000-0005-0000-0000-000089490000}"/>
    <cellStyle name="Normal 7 2 2 3 4" xfId="18817" xr:uid="{00000000-0005-0000-0000-00008A490000}"/>
    <cellStyle name="Normal 7 2 2 3 5" xfId="18818" xr:uid="{00000000-0005-0000-0000-00008B490000}"/>
    <cellStyle name="Normal 7 2 2 3 6" xfId="18819" xr:uid="{00000000-0005-0000-0000-00008C490000}"/>
    <cellStyle name="Normal 7 2 2 4" xfId="18820" xr:uid="{00000000-0005-0000-0000-00008D490000}"/>
    <cellStyle name="Normal 7 2 2 5" xfId="18821" xr:uid="{00000000-0005-0000-0000-00008E490000}"/>
    <cellStyle name="Normal 7 2 2 6" xfId="18822" xr:uid="{00000000-0005-0000-0000-00008F490000}"/>
    <cellStyle name="Normal 7 2 2 7" xfId="18823" xr:uid="{00000000-0005-0000-0000-000090490000}"/>
    <cellStyle name="Normal 7 2 3" xfId="18824" xr:uid="{00000000-0005-0000-0000-000091490000}"/>
    <cellStyle name="Normal 7 2 3 2" xfId="18825" xr:uid="{00000000-0005-0000-0000-000092490000}"/>
    <cellStyle name="Normal 7 2 3 2 2" xfId="18826" xr:uid="{00000000-0005-0000-0000-000093490000}"/>
    <cellStyle name="Normal 7 2 3 2 3" xfId="18827" xr:uid="{00000000-0005-0000-0000-000094490000}"/>
    <cellStyle name="Normal 7 2 3 2 4" xfId="18828" xr:uid="{00000000-0005-0000-0000-000095490000}"/>
    <cellStyle name="Normal 7 2 3 2 5" xfId="18829" xr:uid="{00000000-0005-0000-0000-000096490000}"/>
    <cellStyle name="Normal 7 2 3 2 6" xfId="18830" xr:uid="{00000000-0005-0000-0000-000097490000}"/>
    <cellStyle name="Normal 7 2 3 3" xfId="18831" xr:uid="{00000000-0005-0000-0000-000098490000}"/>
    <cellStyle name="Normal 7 2 3 3 2" xfId="18832" xr:uid="{00000000-0005-0000-0000-000099490000}"/>
    <cellStyle name="Normal 7 2 3 4" xfId="18833" xr:uid="{00000000-0005-0000-0000-00009A490000}"/>
    <cellStyle name="Normal 7 2 3 5" xfId="18834" xr:uid="{00000000-0005-0000-0000-00009B490000}"/>
    <cellStyle name="Normal 7 2 3 6" xfId="18835" xr:uid="{00000000-0005-0000-0000-00009C490000}"/>
    <cellStyle name="Normal 7 2 4" xfId="18836" xr:uid="{00000000-0005-0000-0000-00009D490000}"/>
    <cellStyle name="Normal 7 2 4 2" xfId="18837" xr:uid="{00000000-0005-0000-0000-00009E490000}"/>
    <cellStyle name="Normal 7 2 4 2 2" xfId="18838" xr:uid="{00000000-0005-0000-0000-00009F490000}"/>
    <cellStyle name="Normal 7 2 4 2 3" xfId="18839" xr:uid="{00000000-0005-0000-0000-0000A0490000}"/>
    <cellStyle name="Normal 7 2 4 2 4" xfId="18840" xr:uid="{00000000-0005-0000-0000-0000A1490000}"/>
    <cellStyle name="Normal 7 2 4 3" xfId="18841" xr:uid="{00000000-0005-0000-0000-0000A2490000}"/>
    <cellStyle name="Normal 7 2 4 4" xfId="18842" xr:uid="{00000000-0005-0000-0000-0000A3490000}"/>
    <cellStyle name="Normal 7 2 4 5" xfId="18843" xr:uid="{00000000-0005-0000-0000-0000A4490000}"/>
    <cellStyle name="Normal 7 2 4 6" xfId="18844" xr:uid="{00000000-0005-0000-0000-0000A5490000}"/>
    <cellStyle name="Normal 7 2 5" xfId="18845" xr:uid="{00000000-0005-0000-0000-0000A6490000}"/>
    <cellStyle name="Normal 7 2 5 2" xfId="18846" xr:uid="{00000000-0005-0000-0000-0000A7490000}"/>
    <cellStyle name="Normal 7 2 5 2 2" xfId="18847" xr:uid="{00000000-0005-0000-0000-0000A8490000}"/>
    <cellStyle name="Normal 7 2 5 2 3" xfId="18848" xr:uid="{00000000-0005-0000-0000-0000A9490000}"/>
    <cellStyle name="Normal 7 2 5 2 4" xfId="18849" xr:uid="{00000000-0005-0000-0000-0000AA490000}"/>
    <cellStyle name="Normal 7 2 5 3" xfId="18850" xr:uid="{00000000-0005-0000-0000-0000AB490000}"/>
    <cellStyle name="Normal 7 2 5 4" xfId="18851" xr:uid="{00000000-0005-0000-0000-0000AC490000}"/>
    <cellStyle name="Normal 7 2 5 5" xfId="18852" xr:uid="{00000000-0005-0000-0000-0000AD490000}"/>
    <cellStyle name="Normal 7 2 5 6" xfId="18853" xr:uid="{00000000-0005-0000-0000-0000AE490000}"/>
    <cellStyle name="Normal 7 2 6" xfId="18854" xr:uid="{00000000-0005-0000-0000-0000AF490000}"/>
    <cellStyle name="Normal 7 2 6 2" xfId="18855" xr:uid="{00000000-0005-0000-0000-0000B0490000}"/>
    <cellStyle name="Normal 7 2 6 3" xfId="18856" xr:uid="{00000000-0005-0000-0000-0000B1490000}"/>
    <cellStyle name="Normal 7 2 6 4" xfId="18857" xr:uid="{00000000-0005-0000-0000-0000B2490000}"/>
    <cellStyle name="Normal 7 2 7" xfId="18858" xr:uid="{00000000-0005-0000-0000-0000B3490000}"/>
    <cellStyle name="Normal 7 2 8" xfId="18859" xr:uid="{00000000-0005-0000-0000-0000B4490000}"/>
    <cellStyle name="Normal 7 2 9" xfId="18860" xr:uid="{00000000-0005-0000-0000-0000B5490000}"/>
    <cellStyle name="Normal 7 20" xfId="18861" xr:uid="{00000000-0005-0000-0000-0000B6490000}"/>
    <cellStyle name="Normal 7 20 2" xfId="18862" xr:uid="{00000000-0005-0000-0000-0000B7490000}"/>
    <cellStyle name="Normal 7 20 2 2" xfId="18863" xr:uid="{00000000-0005-0000-0000-0000B8490000}"/>
    <cellStyle name="Normal 7 20 2 3" xfId="18864" xr:uid="{00000000-0005-0000-0000-0000B9490000}"/>
    <cellStyle name="Normal 7 20 3" xfId="18865" xr:uid="{00000000-0005-0000-0000-0000BA490000}"/>
    <cellStyle name="Normal 7 20 3 2" xfId="18866" xr:uid="{00000000-0005-0000-0000-0000BB490000}"/>
    <cellStyle name="Normal 7 20 4" xfId="18867" xr:uid="{00000000-0005-0000-0000-0000BC490000}"/>
    <cellStyle name="Normal 7 21" xfId="18868" xr:uid="{00000000-0005-0000-0000-0000BD490000}"/>
    <cellStyle name="Normal 7 21 2" xfId="18869" xr:uid="{00000000-0005-0000-0000-0000BE490000}"/>
    <cellStyle name="Normal 7 21 2 2" xfId="18870" xr:uid="{00000000-0005-0000-0000-0000BF490000}"/>
    <cellStyle name="Normal 7 21 2 3" xfId="18871" xr:uid="{00000000-0005-0000-0000-0000C0490000}"/>
    <cellStyle name="Normal 7 21 3" xfId="18872" xr:uid="{00000000-0005-0000-0000-0000C1490000}"/>
    <cellStyle name="Normal 7 21 3 2" xfId="18873" xr:uid="{00000000-0005-0000-0000-0000C2490000}"/>
    <cellStyle name="Normal 7 21 4" xfId="18874" xr:uid="{00000000-0005-0000-0000-0000C3490000}"/>
    <cellStyle name="Normal 7 22" xfId="18875" xr:uid="{00000000-0005-0000-0000-0000C4490000}"/>
    <cellStyle name="Normal 7 22 2" xfId="18876" xr:uid="{00000000-0005-0000-0000-0000C5490000}"/>
    <cellStyle name="Normal 7 22 2 2" xfId="18877" xr:uid="{00000000-0005-0000-0000-0000C6490000}"/>
    <cellStyle name="Normal 7 22 2 3" xfId="18878" xr:uid="{00000000-0005-0000-0000-0000C7490000}"/>
    <cellStyle name="Normal 7 22 3" xfId="18879" xr:uid="{00000000-0005-0000-0000-0000C8490000}"/>
    <cellStyle name="Normal 7 22 3 2" xfId="18880" xr:uid="{00000000-0005-0000-0000-0000C9490000}"/>
    <cellStyle name="Normal 7 22 4" xfId="18881" xr:uid="{00000000-0005-0000-0000-0000CA490000}"/>
    <cellStyle name="Normal 7 23" xfId="18882" xr:uid="{00000000-0005-0000-0000-0000CB490000}"/>
    <cellStyle name="Normal 7 23 2" xfId="18883" xr:uid="{00000000-0005-0000-0000-0000CC490000}"/>
    <cellStyle name="Normal 7 23 2 2" xfId="18884" xr:uid="{00000000-0005-0000-0000-0000CD490000}"/>
    <cellStyle name="Normal 7 23 2 3" xfId="18885" xr:uid="{00000000-0005-0000-0000-0000CE490000}"/>
    <cellStyle name="Normal 7 23 3" xfId="18886" xr:uid="{00000000-0005-0000-0000-0000CF490000}"/>
    <cellStyle name="Normal 7 23 3 2" xfId="18887" xr:uid="{00000000-0005-0000-0000-0000D0490000}"/>
    <cellStyle name="Normal 7 23 4" xfId="18888" xr:uid="{00000000-0005-0000-0000-0000D1490000}"/>
    <cellStyle name="Normal 7 24" xfId="18889" xr:uid="{00000000-0005-0000-0000-0000D2490000}"/>
    <cellStyle name="Normal 7 24 2" xfId="18890" xr:uid="{00000000-0005-0000-0000-0000D3490000}"/>
    <cellStyle name="Normal 7 24 2 2" xfId="18891" xr:uid="{00000000-0005-0000-0000-0000D4490000}"/>
    <cellStyle name="Normal 7 24 2 3" xfId="18892" xr:uid="{00000000-0005-0000-0000-0000D5490000}"/>
    <cellStyle name="Normal 7 24 3" xfId="18893" xr:uid="{00000000-0005-0000-0000-0000D6490000}"/>
    <cellStyle name="Normal 7 24 3 2" xfId="18894" xr:uid="{00000000-0005-0000-0000-0000D7490000}"/>
    <cellStyle name="Normal 7 24 4" xfId="18895" xr:uid="{00000000-0005-0000-0000-0000D8490000}"/>
    <cellStyle name="Normal 7 25" xfId="18896" xr:uid="{00000000-0005-0000-0000-0000D9490000}"/>
    <cellStyle name="Normal 7 25 2" xfId="18897" xr:uid="{00000000-0005-0000-0000-0000DA490000}"/>
    <cellStyle name="Normal 7 25 2 2" xfId="18898" xr:uid="{00000000-0005-0000-0000-0000DB490000}"/>
    <cellStyle name="Normal 7 25 2 3" xfId="18899" xr:uid="{00000000-0005-0000-0000-0000DC490000}"/>
    <cellStyle name="Normal 7 25 3" xfId="18900" xr:uid="{00000000-0005-0000-0000-0000DD490000}"/>
    <cellStyle name="Normal 7 25 3 2" xfId="18901" xr:uid="{00000000-0005-0000-0000-0000DE490000}"/>
    <cellStyle name="Normal 7 25 4" xfId="18902" xr:uid="{00000000-0005-0000-0000-0000DF490000}"/>
    <cellStyle name="Normal 7 26" xfId="18903" xr:uid="{00000000-0005-0000-0000-0000E0490000}"/>
    <cellStyle name="Normal 7 26 2" xfId="18904" xr:uid="{00000000-0005-0000-0000-0000E1490000}"/>
    <cellStyle name="Normal 7 26 2 2" xfId="18905" xr:uid="{00000000-0005-0000-0000-0000E2490000}"/>
    <cellStyle name="Normal 7 26 2 3" xfId="18906" xr:uid="{00000000-0005-0000-0000-0000E3490000}"/>
    <cellStyle name="Normal 7 26 3" xfId="18907" xr:uid="{00000000-0005-0000-0000-0000E4490000}"/>
    <cellStyle name="Normal 7 26 3 2" xfId="18908" xr:uid="{00000000-0005-0000-0000-0000E5490000}"/>
    <cellStyle name="Normal 7 26 4" xfId="18909" xr:uid="{00000000-0005-0000-0000-0000E6490000}"/>
    <cellStyle name="Normal 7 27" xfId="18910" xr:uid="{00000000-0005-0000-0000-0000E7490000}"/>
    <cellStyle name="Normal 7 27 2" xfId="18911" xr:uid="{00000000-0005-0000-0000-0000E8490000}"/>
    <cellStyle name="Normal 7 27 2 2" xfId="18912" xr:uid="{00000000-0005-0000-0000-0000E9490000}"/>
    <cellStyle name="Normal 7 27 2 3" xfId="18913" xr:uid="{00000000-0005-0000-0000-0000EA490000}"/>
    <cellStyle name="Normal 7 27 3" xfId="18914" xr:uid="{00000000-0005-0000-0000-0000EB490000}"/>
    <cellStyle name="Normal 7 27 3 2" xfId="18915" xr:uid="{00000000-0005-0000-0000-0000EC490000}"/>
    <cellStyle name="Normal 7 27 4" xfId="18916" xr:uid="{00000000-0005-0000-0000-0000ED490000}"/>
    <cellStyle name="Normal 7 28" xfId="18917" xr:uid="{00000000-0005-0000-0000-0000EE490000}"/>
    <cellStyle name="Normal 7 28 2" xfId="18918" xr:uid="{00000000-0005-0000-0000-0000EF490000}"/>
    <cellStyle name="Normal 7 28 2 2" xfId="18919" xr:uid="{00000000-0005-0000-0000-0000F0490000}"/>
    <cellStyle name="Normal 7 28 2 3" xfId="18920" xr:uid="{00000000-0005-0000-0000-0000F1490000}"/>
    <cellStyle name="Normal 7 28 3" xfId="18921" xr:uid="{00000000-0005-0000-0000-0000F2490000}"/>
    <cellStyle name="Normal 7 28 3 2" xfId="18922" xr:uid="{00000000-0005-0000-0000-0000F3490000}"/>
    <cellStyle name="Normal 7 28 4" xfId="18923" xr:uid="{00000000-0005-0000-0000-0000F4490000}"/>
    <cellStyle name="Normal 7 29" xfId="18924" xr:uid="{00000000-0005-0000-0000-0000F5490000}"/>
    <cellStyle name="Normal 7 29 2" xfId="18925" xr:uid="{00000000-0005-0000-0000-0000F6490000}"/>
    <cellStyle name="Normal 7 29 2 2" xfId="18926" xr:uid="{00000000-0005-0000-0000-0000F7490000}"/>
    <cellStyle name="Normal 7 29 2 3" xfId="18927" xr:uid="{00000000-0005-0000-0000-0000F8490000}"/>
    <cellStyle name="Normal 7 29 3" xfId="18928" xr:uid="{00000000-0005-0000-0000-0000F9490000}"/>
    <cellStyle name="Normal 7 29 3 2" xfId="18929" xr:uid="{00000000-0005-0000-0000-0000FA490000}"/>
    <cellStyle name="Normal 7 29 4" xfId="18930" xr:uid="{00000000-0005-0000-0000-0000FB490000}"/>
    <cellStyle name="Normal 7 3" xfId="18931" xr:uid="{00000000-0005-0000-0000-0000FC490000}"/>
    <cellStyle name="Normal 7 3 2" xfId="18932" xr:uid="{00000000-0005-0000-0000-0000FD490000}"/>
    <cellStyle name="Normal 7 3 2 2" xfId="18933" xr:uid="{00000000-0005-0000-0000-0000FE490000}"/>
    <cellStyle name="Normal 7 3 2 2 2" xfId="18934" xr:uid="{00000000-0005-0000-0000-0000FF490000}"/>
    <cellStyle name="Normal 7 3 2 2 3" xfId="18935" xr:uid="{00000000-0005-0000-0000-0000004A0000}"/>
    <cellStyle name="Normal 7 3 2 2 4" xfId="18936" xr:uid="{00000000-0005-0000-0000-0000014A0000}"/>
    <cellStyle name="Normal 7 3 2 2 5" xfId="18937" xr:uid="{00000000-0005-0000-0000-0000024A0000}"/>
    <cellStyle name="Normal 7 3 2 2 6" xfId="18938" xr:uid="{00000000-0005-0000-0000-0000034A0000}"/>
    <cellStyle name="Normal 7 3 2 3" xfId="18939" xr:uid="{00000000-0005-0000-0000-0000044A0000}"/>
    <cellStyle name="Normal 7 3 2 3 2" xfId="18940" xr:uid="{00000000-0005-0000-0000-0000054A0000}"/>
    <cellStyle name="Normal 7 3 2 3 3" xfId="18941" xr:uid="{00000000-0005-0000-0000-0000064A0000}"/>
    <cellStyle name="Normal 7 3 2 4" xfId="18942" xr:uid="{00000000-0005-0000-0000-0000074A0000}"/>
    <cellStyle name="Normal 7 3 2 5" xfId="18943" xr:uid="{00000000-0005-0000-0000-0000084A0000}"/>
    <cellStyle name="Normal 7 3 2 6" xfId="18944" xr:uid="{00000000-0005-0000-0000-0000094A0000}"/>
    <cellStyle name="Normal 7 3 3" xfId="18945" xr:uid="{00000000-0005-0000-0000-00000A4A0000}"/>
    <cellStyle name="Normal 7 3 3 2" xfId="18946" xr:uid="{00000000-0005-0000-0000-00000B4A0000}"/>
    <cellStyle name="Normal 7 3 3 3" xfId="18947" xr:uid="{00000000-0005-0000-0000-00000C4A0000}"/>
    <cellStyle name="Normal 7 3 3 4" xfId="18948" xr:uid="{00000000-0005-0000-0000-00000D4A0000}"/>
    <cellStyle name="Normal 7 3 3 5" xfId="18949" xr:uid="{00000000-0005-0000-0000-00000E4A0000}"/>
    <cellStyle name="Normal 7 3 3 6" xfId="18950" xr:uid="{00000000-0005-0000-0000-00000F4A0000}"/>
    <cellStyle name="Normal 7 3 4" xfId="18951" xr:uid="{00000000-0005-0000-0000-0000104A0000}"/>
    <cellStyle name="Normal 7 3 4 2" xfId="18952" xr:uid="{00000000-0005-0000-0000-0000114A0000}"/>
    <cellStyle name="Normal 7 3 5" xfId="18953" xr:uid="{00000000-0005-0000-0000-0000124A0000}"/>
    <cellStyle name="Normal 7 3 6" xfId="18954" xr:uid="{00000000-0005-0000-0000-0000134A0000}"/>
    <cellStyle name="Normal 7 3 7" xfId="18955" xr:uid="{00000000-0005-0000-0000-0000144A0000}"/>
    <cellStyle name="Normal 7 30" xfId="18956" xr:uid="{00000000-0005-0000-0000-0000154A0000}"/>
    <cellStyle name="Normal 7 30 2" xfId="18957" xr:uid="{00000000-0005-0000-0000-0000164A0000}"/>
    <cellStyle name="Normal 7 30 2 2" xfId="18958" xr:uid="{00000000-0005-0000-0000-0000174A0000}"/>
    <cellStyle name="Normal 7 30 2 3" xfId="18959" xr:uid="{00000000-0005-0000-0000-0000184A0000}"/>
    <cellStyle name="Normal 7 30 3" xfId="18960" xr:uid="{00000000-0005-0000-0000-0000194A0000}"/>
    <cellStyle name="Normal 7 30 3 2" xfId="18961" xr:uid="{00000000-0005-0000-0000-00001A4A0000}"/>
    <cellStyle name="Normal 7 30 4" xfId="18962" xr:uid="{00000000-0005-0000-0000-00001B4A0000}"/>
    <cellStyle name="Normal 7 31" xfId="18963" xr:uid="{00000000-0005-0000-0000-00001C4A0000}"/>
    <cellStyle name="Normal 7 31 2" xfId="18964" xr:uid="{00000000-0005-0000-0000-00001D4A0000}"/>
    <cellStyle name="Normal 7 31 2 2" xfId="18965" xr:uid="{00000000-0005-0000-0000-00001E4A0000}"/>
    <cellStyle name="Normal 7 31 2 3" xfId="18966" xr:uid="{00000000-0005-0000-0000-00001F4A0000}"/>
    <cellStyle name="Normal 7 31 3" xfId="18967" xr:uid="{00000000-0005-0000-0000-0000204A0000}"/>
    <cellStyle name="Normal 7 31 3 2" xfId="18968" xr:uid="{00000000-0005-0000-0000-0000214A0000}"/>
    <cellStyle name="Normal 7 31 4" xfId="18969" xr:uid="{00000000-0005-0000-0000-0000224A0000}"/>
    <cellStyle name="Normal 7 32" xfId="18970" xr:uid="{00000000-0005-0000-0000-0000234A0000}"/>
    <cellStyle name="Normal 7 32 2" xfId="18971" xr:uid="{00000000-0005-0000-0000-0000244A0000}"/>
    <cellStyle name="Normal 7 32 2 2" xfId="18972" xr:uid="{00000000-0005-0000-0000-0000254A0000}"/>
    <cellStyle name="Normal 7 32 2 3" xfId="18973" xr:uid="{00000000-0005-0000-0000-0000264A0000}"/>
    <cellStyle name="Normal 7 32 3" xfId="18974" xr:uid="{00000000-0005-0000-0000-0000274A0000}"/>
    <cellStyle name="Normal 7 32 3 2" xfId="18975" xr:uid="{00000000-0005-0000-0000-0000284A0000}"/>
    <cellStyle name="Normal 7 32 4" xfId="18976" xr:uid="{00000000-0005-0000-0000-0000294A0000}"/>
    <cellStyle name="Normal 7 33" xfId="18977" xr:uid="{00000000-0005-0000-0000-00002A4A0000}"/>
    <cellStyle name="Normal 7 33 2" xfId="18978" xr:uid="{00000000-0005-0000-0000-00002B4A0000}"/>
    <cellStyle name="Normal 7 33 2 2" xfId="18979" xr:uid="{00000000-0005-0000-0000-00002C4A0000}"/>
    <cellStyle name="Normal 7 33 2 3" xfId="18980" xr:uid="{00000000-0005-0000-0000-00002D4A0000}"/>
    <cellStyle name="Normal 7 33 3" xfId="18981" xr:uid="{00000000-0005-0000-0000-00002E4A0000}"/>
    <cellStyle name="Normal 7 33 3 2" xfId="18982" xr:uid="{00000000-0005-0000-0000-00002F4A0000}"/>
    <cellStyle name="Normal 7 33 4" xfId="18983" xr:uid="{00000000-0005-0000-0000-0000304A0000}"/>
    <cellStyle name="Normal 7 34" xfId="18984" xr:uid="{00000000-0005-0000-0000-0000314A0000}"/>
    <cellStyle name="Normal 7 34 2" xfId="18985" xr:uid="{00000000-0005-0000-0000-0000324A0000}"/>
    <cellStyle name="Normal 7 34 2 2" xfId="18986" xr:uid="{00000000-0005-0000-0000-0000334A0000}"/>
    <cellStyle name="Normal 7 34 2 3" xfId="18987" xr:uid="{00000000-0005-0000-0000-0000344A0000}"/>
    <cellStyle name="Normal 7 34 3" xfId="18988" xr:uid="{00000000-0005-0000-0000-0000354A0000}"/>
    <cellStyle name="Normal 7 34 3 2" xfId="18989" xr:uid="{00000000-0005-0000-0000-0000364A0000}"/>
    <cellStyle name="Normal 7 34 4" xfId="18990" xr:uid="{00000000-0005-0000-0000-0000374A0000}"/>
    <cellStyle name="Normal 7 35" xfId="18991" xr:uid="{00000000-0005-0000-0000-0000384A0000}"/>
    <cellStyle name="Normal 7 35 2" xfId="18992" xr:uid="{00000000-0005-0000-0000-0000394A0000}"/>
    <cellStyle name="Normal 7 35 2 2" xfId="18993" xr:uid="{00000000-0005-0000-0000-00003A4A0000}"/>
    <cellStyle name="Normal 7 35 2 3" xfId="18994" xr:uid="{00000000-0005-0000-0000-00003B4A0000}"/>
    <cellStyle name="Normal 7 35 3" xfId="18995" xr:uid="{00000000-0005-0000-0000-00003C4A0000}"/>
    <cellStyle name="Normal 7 35 3 2" xfId="18996" xr:uid="{00000000-0005-0000-0000-00003D4A0000}"/>
    <cellStyle name="Normal 7 35 4" xfId="18997" xr:uid="{00000000-0005-0000-0000-00003E4A0000}"/>
    <cellStyle name="Normal 7 36" xfId="18998" xr:uid="{00000000-0005-0000-0000-00003F4A0000}"/>
    <cellStyle name="Normal 7 36 2" xfId="18999" xr:uid="{00000000-0005-0000-0000-0000404A0000}"/>
    <cellStyle name="Normal 7 36 2 2" xfId="19000" xr:uid="{00000000-0005-0000-0000-0000414A0000}"/>
    <cellStyle name="Normal 7 36 2 3" xfId="19001" xr:uid="{00000000-0005-0000-0000-0000424A0000}"/>
    <cellStyle name="Normal 7 36 3" xfId="19002" xr:uid="{00000000-0005-0000-0000-0000434A0000}"/>
    <cellStyle name="Normal 7 36 3 2" xfId="19003" xr:uid="{00000000-0005-0000-0000-0000444A0000}"/>
    <cellStyle name="Normal 7 36 4" xfId="19004" xr:uid="{00000000-0005-0000-0000-0000454A0000}"/>
    <cellStyle name="Normal 7 37" xfId="19005" xr:uid="{00000000-0005-0000-0000-0000464A0000}"/>
    <cellStyle name="Normal 7 37 2" xfId="19006" xr:uid="{00000000-0005-0000-0000-0000474A0000}"/>
    <cellStyle name="Normal 7 37 2 2" xfId="19007" xr:uid="{00000000-0005-0000-0000-0000484A0000}"/>
    <cellStyle name="Normal 7 37 2 3" xfId="19008" xr:uid="{00000000-0005-0000-0000-0000494A0000}"/>
    <cellStyle name="Normal 7 37 3" xfId="19009" xr:uid="{00000000-0005-0000-0000-00004A4A0000}"/>
    <cellStyle name="Normal 7 37 3 2" xfId="19010" xr:uid="{00000000-0005-0000-0000-00004B4A0000}"/>
    <cellStyle name="Normal 7 37 4" xfId="19011" xr:uid="{00000000-0005-0000-0000-00004C4A0000}"/>
    <cellStyle name="Normal 7 38" xfId="19012" xr:uid="{00000000-0005-0000-0000-00004D4A0000}"/>
    <cellStyle name="Normal 7 38 2" xfId="19013" xr:uid="{00000000-0005-0000-0000-00004E4A0000}"/>
    <cellStyle name="Normal 7 38 2 2" xfId="19014" xr:uid="{00000000-0005-0000-0000-00004F4A0000}"/>
    <cellStyle name="Normal 7 38 2 3" xfId="19015" xr:uid="{00000000-0005-0000-0000-0000504A0000}"/>
    <cellStyle name="Normal 7 38 3" xfId="19016" xr:uid="{00000000-0005-0000-0000-0000514A0000}"/>
    <cellStyle name="Normal 7 38 3 2" xfId="19017" xr:uid="{00000000-0005-0000-0000-0000524A0000}"/>
    <cellStyle name="Normal 7 38 4" xfId="19018" xr:uid="{00000000-0005-0000-0000-0000534A0000}"/>
    <cellStyle name="Normal 7 39" xfId="19019" xr:uid="{00000000-0005-0000-0000-0000544A0000}"/>
    <cellStyle name="Normal 7 39 2" xfId="19020" xr:uid="{00000000-0005-0000-0000-0000554A0000}"/>
    <cellStyle name="Normal 7 39 2 2" xfId="19021" xr:uid="{00000000-0005-0000-0000-0000564A0000}"/>
    <cellStyle name="Normal 7 39 2 3" xfId="19022" xr:uid="{00000000-0005-0000-0000-0000574A0000}"/>
    <cellStyle name="Normal 7 39 3" xfId="19023" xr:uid="{00000000-0005-0000-0000-0000584A0000}"/>
    <cellStyle name="Normal 7 39 3 2" xfId="19024" xr:uid="{00000000-0005-0000-0000-0000594A0000}"/>
    <cellStyle name="Normal 7 39 4" xfId="19025" xr:uid="{00000000-0005-0000-0000-00005A4A0000}"/>
    <cellStyle name="Normal 7 4" xfId="19026" xr:uid="{00000000-0005-0000-0000-00005B4A0000}"/>
    <cellStyle name="Normal 7 4 2" xfId="19027" xr:uid="{00000000-0005-0000-0000-00005C4A0000}"/>
    <cellStyle name="Normal 7 4 2 2" xfId="19028" xr:uid="{00000000-0005-0000-0000-00005D4A0000}"/>
    <cellStyle name="Normal 7 4 2 2 2" xfId="19029" xr:uid="{00000000-0005-0000-0000-00005E4A0000}"/>
    <cellStyle name="Normal 7 4 2 2 3" xfId="19030" xr:uid="{00000000-0005-0000-0000-00005F4A0000}"/>
    <cellStyle name="Normal 7 4 2 2 4" xfId="19031" xr:uid="{00000000-0005-0000-0000-0000604A0000}"/>
    <cellStyle name="Normal 7 4 2 2 5" xfId="19032" xr:uid="{00000000-0005-0000-0000-0000614A0000}"/>
    <cellStyle name="Normal 7 4 2 2 6" xfId="19033" xr:uid="{00000000-0005-0000-0000-0000624A0000}"/>
    <cellStyle name="Normal 7 4 2 3" xfId="19034" xr:uid="{00000000-0005-0000-0000-0000634A0000}"/>
    <cellStyle name="Normal 7 4 2 3 2" xfId="19035" xr:uid="{00000000-0005-0000-0000-0000644A0000}"/>
    <cellStyle name="Normal 7 4 2 4" xfId="19036" xr:uid="{00000000-0005-0000-0000-0000654A0000}"/>
    <cellStyle name="Normal 7 4 2 5" xfId="19037" xr:uid="{00000000-0005-0000-0000-0000664A0000}"/>
    <cellStyle name="Normal 7 4 2 6" xfId="19038" xr:uid="{00000000-0005-0000-0000-0000674A0000}"/>
    <cellStyle name="Normal 7 4 3" xfId="19039" xr:uid="{00000000-0005-0000-0000-0000684A0000}"/>
    <cellStyle name="Normal 7 4 3 2" xfId="19040" xr:uid="{00000000-0005-0000-0000-0000694A0000}"/>
    <cellStyle name="Normal 7 4 4" xfId="19041" xr:uid="{00000000-0005-0000-0000-00006A4A0000}"/>
    <cellStyle name="Normal 7 40" xfId="19042" xr:uid="{00000000-0005-0000-0000-00006B4A0000}"/>
    <cellStyle name="Normal 7 40 2" xfId="19043" xr:uid="{00000000-0005-0000-0000-00006C4A0000}"/>
    <cellStyle name="Normal 7 40 2 2" xfId="19044" xr:uid="{00000000-0005-0000-0000-00006D4A0000}"/>
    <cellStyle name="Normal 7 40 2 3" xfId="19045" xr:uid="{00000000-0005-0000-0000-00006E4A0000}"/>
    <cellStyle name="Normal 7 40 3" xfId="19046" xr:uid="{00000000-0005-0000-0000-00006F4A0000}"/>
    <cellStyle name="Normal 7 40 3 2" xfId="19047" xr:uid="{00000000-0005-0000-0000-0000704A0000}"/>
    <cellStyle name="Normal 7 40 4" xfId="19048" xr:uid="{00000000-0005-0000-0000-0000714A0000}"/>
    <cellStyle name="Normal 7 41" xfId="19049" xr:uid="{00000000-0005-0000-0000-0000724A0000}"/>
    <cellStyle name="Normal 7 41 2" xfId="19050" xr:uid="{00000000-0005-0000-0000-0000734A0000}"/>
    <cellStyle name="Normal 7 41 2 2" xfId="19051" xr:uid="{00000000-0005-0000-0000-0000744A0000}"/>
    <cellStyle name="Normal 7 41 2 3" xfId="19052" xr:uid="{00000000-0005-0000-0000-0000754A0000}"/>
    <cellStyle name="Normal 7 41 3" xfId="19053" xr:uid="{00000000-0005-0000-0000-0000764A0000}"/>
    <cellStyle name="Normal 7 41 3 2" xfId="19054" xr:uid="{00000000-0005-0000-0000-0000774A0000}"/>
    <cellStyle name="Normal 7 41 4" xfId="19055" xr:uid="{00000000-0005-0000-0000-0000784A0000}"/>
    <cellStyle name="Normal 7 42" xfId="19056" xr:uid="{00000000-0005-0000-0000-0000794A0000}"/>
    <cellStyle name="Normal 7 43" xfId="19057" xr:uid="{00000000-0005-0000-0000-00007A4A0000}"/>
    <cellStyle name="Normal 7 5" xfId="19058" xr:uid="{00000000-0005-0000-0000-00007B4A0000}"/>
    <cellStyle name="Normal 7 5 10" xfId="19059" xr:uid="{00000000-0005-0000-0000-00007C4A0000}"/>
    <cellStyle name="Normal 7 5 11" xfId="19060" xr:uid="{00000000-0005-0000-0000-00007D4A0000}"/>
    <cellStyle name="Normal 7 5 12" xfId="19061" xr:uid="{00000000-0005-0000-0000-00007E4A0000}"/>
    <cellStyle name="Normal 7 5 13" xfId="19062" xr:uid="{00000000-0005-0000-0000-00007F4A0000}"/>
    <cellStyle name="Normal 7 5 14" xfId="19063" xr:uid="{00000000-0005-0000-0000-0000804A0000}"/>
    <cellStyle name="Normal 7 5 15" xfId="19064" xr:uid="{00000000-0005-0000-0000-0000814A0000}"/>
    <cellStyle name="Normal 7 5 16" xfId="19065" xr:uid="{00000000-0005-0000-0000-0000824A0000}"/>
    <cellStyle name="Normal 7 5 17" xfId="19066" xr:uid="{00000000-0005-0000-0000-0000834A0000}"/>
    <cellStyle name="Normal 7 5 18" xfId="19067" xr:uid="{00000000-0005-0000-0000-0000844A0000}"/>
    <cellStyle name="Normal 7 5 19" xfId="19068" xr:uid="{00000000-0005-0000-0000-0000854A0000}"/>
    <cellStyle name="Normal 7 5 2" xfId="19069" xr:uid="{00000000-0005-0000-0000-0000864A0000}"/>
    <cellStyle name="Normal 7 5 2 2" xfId="19070" xr:uid="{00000000-0005-0000-0000-0000874A0000}"/>
    <cellStyle name="Normal 7 5 2 2 2" xfId="19071" xr:uid="{00000000-0005-0000-0000-0000884A0000}"/>
    <cellStyle name="Normal 7 5 2 2 3" xfId="19072" xr:uid="{00000000-0005-0000-0000-0000894A0000}"/>
    <cellStyle name="Normal 7 5 2 3" xfId="19073" xr:uid="{00000000-0005-0000-0000-00008A4A0000}"/>
    <cellStyle name="Normal 7 5 2 3 2" xfId="19074" xr:uid="{00000000-0005-0000-0000-00008B4A0000}"/>
    <cellStyle name="Normal 7 5 2 4" xfId="19075" xr:uid="{00000000-0005-0000-0000-00008C4A0000}"/>
    <cellStyle name="Normal 7 5 2 5" xfId="19076" xr:uid="{00000000-0005-0000-0000-00008D4A0000}"/>
    <cellStyle name="Normal 7 5 2 6" xfId="19077" xr:uid="{00000000-0005-0000-0000-00008E4A0000}"/>
    <cellStyle name="Normal 7 5 20" xfId="19078" xr:uid="{00000000-0005-0000-0000-00008F4A0000}"/>
    <cellStyle name="Normal 7 5 21" xfId="19079" xr:uid="{00000000-0005-0000-0000-0000904A0000}"/>
    <cellStyle name="Normal 7 5 22" xfId="19080" xr:uid="{00000000-0005-0000-0000-0000914A0000}"/>
    <cellStyle name="Normal 7 5 23" xfId="19081" xr:uid="{00000000-0005-0000-0000-0000924A0000}"/>
    <cellStyle name="Normal 7 5 24" xfId="19082" xr:uid="{00000000-0005-0000-0000-0000934A0000}"/>
    <cellStyle name="Normal 7 5 25" xfId="19083" xr:uid="{00000000-0005-0000-0000-0000944A0000}"/>
    <cellStyle name="Normal 7 5 26" xfId="19084" xr:uid="{00000000-0005-0000-0000-0000954A0000}"/>
    <cellStyle name="Normal 7 5 3" xfId="19085" xr:uid="{00000000-0005-0000-0000-0000964A0000}"/>
    <cellStyle name="Normal 7 5 3 2" xfId="19086" xr:uid="{00000000-0005-0000-0000-0000974A0000}"/>
    <cellStyle name="Normal 7 5 3 3" xfId="19087" xr:uid="{00000000-0005-0000-0000-0000984A0000}"/>
    <cellStyle name="Normal 7 5 3 4" xfId="19088" xr:uid="{00000000-0005-0000-0000-0000994A0000}"/>
    <cellStyle name="Normal 7 5 4" xfId="19089" xr:uid="{00000000-0005-0000-0000-00009A4A0000}"/>
    <cellStyle name="Normal 7 5 4 2" xfId="19090" xr:uid="{00000000-0005-0000-0000-00009B4A0000}"/>
    <cellStyle name="Normal 7 5 5" xfId="19091" xr:uid="{00000000-0005-0000-0000-00009C4A0000}"/>
    <cellStyle name="Normal 7 5 5 2" xfId="19092" xr:uid="{00000000-0005-0000-0000-00009D4A0000}"/>
    <cellStyle name="Normal 7 5 6" xfId="19093" xr:uid="{00000000-0005-0000-0000-00009E4A0000}"/>
    <cellStyle name="Normal 7 5 7" xfId="19094" xr:uid="{00000000-0005-0000-0000-00009F4A0000}"/>
    <cellStyle name="Normal 7 5 8" xfId="19095" xr:uid="{00000000-0005-0000-0000-0000A04A0000}"/>
    <cellStyle name="Normal 7 5 9" xfId="19096" xr:uid="{00000000-0005-0000-0000-0000A14A0000}"/>
    <cellStyle name="Normal 7 6" xfId="19097" xr:uid="{00000000-0005-0000-0000-0000A24A0000}"/>
    <cellStyle name="Normal 7 6 2" xfId="19098" xr:uid="{00000000-0005-0000-0000-0000A34A0000}"/>
    <cellStyle name="Normal 7 6 2 2" xfId="19099" xr:uid="{00000000-0005-0000-0000-0000A44A0000}"/>
    <cellStyle name="Normal 7 6 2 2 2" xfId="19100" xr:uid="{00000000-0005-0000-0000-0000A54A0000}"/>
    <cellStyle name="Normal 7 6 2 2 3" xfId="19101" xr:uid="{00000000-0005-0000-0000-0000A64A0000}"/>
    <cellStyle name="Normal 7 6 2 3" xfId="19102" xr:uid="{00000000-0005-0000-0000-0000A74A0000}"/>
    <cellStyle name="Normal 7 6 2 4" xfId="19103" xr:uid="{00000000-0005-0000-0000-0000A84A0000}"/>
    <cellStyle name="Normal 7 6 2 5" xfId="19104" xr:uid="{00000000-0005-0000-0000-0000A94A0000}"/>
    <cellStyle name="Normal 7 6 2 6" xfId="19105" xr:uid="{00000000-0005-0000-0000-0000AA4A0000}"/>
    <cellStyle name="Normal 7 6 3" xfId="19106" xr:uid="{00000000-0005-0000-0000-0000AB4A0000}"/>
    <cellStyle name="Normal 7 6 3 2" xfId="19107" xr:uid="{00000000-0005-0000-0000-0000AC4A0000}"/>
    <cellStyle name="Normal 7 6 3 3" xfId="19108" xr:uid="{00000000-0005-0000-0000-0000AD4A0000}"/>
    <cellStyle name="Normal 7 6 4" xfId="19109" xr:uid="{00000000-0005-0000-0000-0000AE4A0000}"/>
    <cellStyle name="Normal 7 6 4 2" xfId="19110" xr:uid="{00000000-0005-0000-0000-0000AF4A0000}"/>
    <cellStyle name="Normal 7 6 5" xfId="19111" xr:uid="{00000000-0005-0000-0000-0000B04A0000}"/>
    <cellStyle name="Normal 7 6 6" xfId="19112" xr:uid="{00000000-0005-0000-0000-0000B14A0000}"/>
    <cellStyle name="Normal 7 7" xfId="19113" xr:uid="{00000000-0005-0000-0000-0000B24A0000}"/>
    <cellStyle name="Normal 7 7 2" xfId="19114" xr:uid="{00000000-0005-0000-0000-0000B34A0000}"/>
    <cellStyle name="Normal 7 7 2 2" xfId="19115" xr:uid="{00000000-0005-0000-0000-0000B44A0000}"/>
    <cellStyle name="Normal 7 7 2 2 2" xfId="19116" xr:uid="{00000000-0005-0000-0000-0000B54A0000}"/>
    <cellStyle name="Normal 7 7 2 3" xfId="19117" xr:uid="{00000000-0005-0000-0000-0000B64A0000}"/>
    <cellStyle name="Normal 7 7 2 4" xfId="19118" xr:uid="{00000000-0005-0000-0000-0000B74A0000}"/>
    <cellStyle name="Normal 7 7 3" xfId="19119" xr:uid="{00000000-0005-0000-0000-0000B84A0000}"/>
    <cellStyle name="Normal 7 7 3 2" xfId="19120" xr:uid="{00000000-0005-0000-0000-0000B94A0000}"/>
    <cellStyle name="Normal 7 7 3 3" xfId="19121" xr:uid="{00000000-0005-0000-0000-0000BA4A0000}"/>
    <cellStyle name="Normal 7 7 4" xfId="19122" xr:uid="{00000000-0005-0000-0000-0000BB4A0000}"/>
    <cellStyle name="Normal 7 7 4 2" xfId="19123" xr:uid="{00000000-0005-0000-0000-0000BC4A0000}"/>
    <cellStyle name="Normal 7 7 5" xfId="19124" xr:uid="{00000000-0005-0000-0000-0000BD4A0000}"/>
    <cellStyle name="Normal 7 8" xfId="19125" xr:uid="{00000000-0005-0000-0000-0000BE4A0000}"/>
    <cellStyle name="Normal 7 8 2" xfId="19126" xr:uid="{00000000-0005-0000-0000-0000BF4A0000}"/>
    <cellStyle name="Normal 7 8 2 2" xfId="19127" xr:uid="{00000000-0005-0000-0000-0000C04A0000}"/>
    <cellStyle name="Normal 7 8 2 3" xfId="19128" xr:uid="{00000000-0005-0000-0000-0000C14A0000}"/>
    <cellStyle name="Normal 7 8 3" xfId="19129" xr:uid="{00000000-0005-0000-0000-0000C24A0000}"/>
    <cellStyle name="Normal 7 8 3 2" xfId="19130" xr:uid="{00000000-0005-0000-0000-0000C34A0000}"/>
    <cellStyle name="Normal 7 8 4" xfId="19131" xr:uid="{00000000-0005-0000-0000-0000C44A0000}"/>
    <cellStyle name="Normal 7 8 5" xfId="19132" xr:uid="{00000000-0005-0000-0000-0000C54A0000}"/>
    <cellStyle name="Normal 7 9" xfId="19133" xr:uid="{00000000-0005-0000-0000-0000C64A0000}"/>
    <cellStyle name="Normal 7 9 2" xfId="19134" xr:uid="{00000000-0005-0000-0000-0000C74A0000}"/>
    <cellStyle name="Normal 7 9 2 2" xfId="19135" xr:uid="{00000000-0005-0000-0000-0000C84A0000}"/>
    <cellStyle name="Normal 7 9 2 3" xfId="19136" xr:uid="{00000000-0005-0000-0000-0000C94A0000}"/>
    <cellStyle name="Normal 7 9 3" xfId="19137" xr:uid="{00000000-0005-0000-0000-0000CA4A0000}"/>
    <cellStyle name="Normal 7 9 3 2" xfId="19138" xr:uid="{00000000-0005-0000-0000-0000CB4A0000}"/>
    <cellStyle name="Normal 7 9 4" xfId="19139" xr:uid="{00000000-0005-0000-0000-0000CC4A0000}"/>
    <cellStyle name="Normal 7 9 5" xfId="19140" xr:uid="{00000000-0005-0000-0000-0000CD4A0000}"/>
    <cellStyle name="Normal 7 9 6" xfId="19141" xr:uid="{00000000-0005-0000-0000-0000CE4A0000}"/>
    <cellStyle name="Normal 70" xfId="19142" xr:uid="{00000000-0005-0000-0000-0000CF4A0000}"/>
    <cellStyle name="Normal 71" xfId="19143" xr:uid="{00000000-0005-0000-0000-0000D04A0000}"/>
    <cellStyle name="Normal 72" xfId="19144" xr:uid="{00000000-0005-0000-0000-0000D14A0000}"/>
    <cellStyle name="Normal 72 10" xfId="19145" xr:uid="{00000000-0005-0000-0000-0000D24A0000}"/>
    <cellStyle name="Normal 72 10 2" xfId="19146" xr:uid="{00000000-0005-0000-0000-0000D34A0000}"/>
    <cellStyle name="Normal 72 10 2 2" xfId="19147" xr:uid="{00000000-0005-0000-0000-0000D44A0000}"/>
    <cellStyle name="Normal 72 10 2 3" xfId="19148" xr:uid="{00000000-0005-0000-0000-0000D54A0000}"/>
    <cellStyle name="Normal 72 10 3" xfId="19149" xr:uid="{00000000-0005-0000-0000-0000D64A0000}"/>
    <cellStyle name="Normal 72 10 3 2" xfId="19150" xr:uid="{00000000-0005-0000-0000-0000D74A0000}"/>
    <cellStyle name="Normal 72 10 4" xfId="19151" xr:uid="{00000000-0005-0000-0000-0000D84A0000}"/>
    <cellStyle name="Normal 72 11" xfId="19152" xr:uid="{00000000-0005-0000-0000-0000D94A0000}"/>
    <cellStyle name="Normal 72 11 2" xfId="19153" xr:uid="{00000000-0005-0000-0000-0000DA4A0000}"/>
    <cellStyle name="Normal 72 11 2 2" xfId="19154" xr:uid="{00000000-0005-0000-0000-0000DB4A0000}"/>
    <cellStyle name="Normal 72 11 2 3" xfId="19155" xr:uid="{00000000-0005-0000-0000-0000DC4A0000}"/>
    <cellStyle name="Normal 72 11 3" xfId="19156" xr:uid="{00000000-0005-0000-0000-0000DD4A0000}"/>
    <cellStyle name="Normal 72 11 3 2" xfId="19157" xr:uid="{00000000-0005-0000-0000-0000DE4A0000}"/>
    <cellStyle name="Normal 72 11 4" xfId="19158" xr:uid="{00000000-0005-0000-0000-0000DF4A0000}"/>
    <cellStyle name="Normal 72 12" xfId="19159" xr:uid="{00000000-0005-0000-0000-0000E04A0000}"/>
    <cellStyle name="Normal 72 12 2" xfId="19160" xr:uid="{00000000-0005-0000-0000-0000E14A0000}"/>
    <cellStyle name="Normal 72 12 2 2" xfId="19161" xr:uid="{00000000-0005-0000-0000-0000E24A0000}"/>
    <cellStyle name="Normal 72 12 2 3" xfId="19162" xr:uid="{00000000-0005-0000-0000-0000E34A0000}"/>
    <cellStyle name="Normal 72 12 3" xfId="19163" xr:uid="{00000000-0005-0000-0000-0000E44A0000}"/>
    <cellStyle name="Normal 72 12 3 2" xfId="19164" xr:uid="{00000000-0005-0000-0000-0000E54A0000}"/>
    <cellStyle name="Normal 72 12 4" xfId="19165" xr:uid="{00000000-0005-0000-0000-0000E64A0000}"/>
    <cellStyle name="Normal 72 13" xfId="19166" xr:uid="{00000000-0005-0000-0000-0000E74A0000}"/>
    <cellStyle name="Normal 72 13 2" xfId="19167" xr:uid="{00000000-0005-0000-0000-0000E84A0000}"/>
    <cellStyle name="Normal 72 13 2 2" xfId="19168" xr:uid="{00000000-0005-0000-0000-0000E94A0000}"/>
    <cellStyle name="Normal 72 13 2 3" xfId="19169" xr:uid="{00000000-0005-0000-0000-0000EA4A0000}"/>
    <cellStyle name="Normal 72 13 3" xfId="19170" xr:uid="{00000000-0005-0000-0000-0000EB4A0000}"/>
    <cellStyle name="Normal 72 13 3 2" xfId="19171" xr:uid="{00000000-0005-0000-0000-0000EC4A0000}"/>
    <cellStyle name="Normal 72 13 4" xfId="19172" xr:uid="{00000000-0005-0000-0000-0000ED4A0000}"/>
    <cellStyle name="Normal 72 14" xfId="19173" xr:uid="{00000000-0005-0000-0000-0000EE4A0000}"/>
    <cellStyle name="Normal 72 14 2" xfId="19174" xr:uid="{00000000-0005-0000-0000-0000EF4A0000}"/>
    <cellStyle name="Normal 72 14 2 2" xfId="19175" xr:uid="{00000000-0005-0000-0000-0000F04A0000}"/>
    <cellStyle name="Normal 72 14 2 3" xfId="19176" xr:uid="{00000000-0005-0000-0000-0000F14A0000}"/>
    <cellStyle name="Normal 72 14 3" xfId="19177" xr:uid="{00000000-0005-0000-0000-0000F24A0000}"/>
    <cellStyle name="Normal 72 14 3 2" xfId="19178" xr:uid="{00000000-0005-0000-0000-0000F34A0000}"/>
    <cellStyle name="Normal 72 14 4" xfId="19179" xr:uid="{00000000-0005-0000-0000-0000F44A0000}"/>
    <cellStyle name="Normal 72 15" xfId="19180" xr:uid="{00000000-0005-0000-0000-0000F54A0000}"/>
    <cellStyle name="Normal 72 15 2" xfId="19181" xr:uid="{00000000-0005-0000-0000-0000F64A0000}"/>
    <cellStyle name="Normal 72 15 2 2" xfId="19182" xr:uid="{00000000-0005-0000-0000-0000F74A0000}"/>
    <cellStyle name="Normal 72 15 2 3" xfId="19183" xr:uid="{00000000-0005-0000-0000-0000F84A0000}"/>
    <cellStyle name="Normal 72 15 3" xfId="19184" xr:uid="{00000000-0005-0000-0000-0000F94A0000}"/>
    <cellStyle name="Normal 72 15 3 2" xfId="19185" xr:uid="{00000000-0005-0000-0000-0000FA4A0000}"/>
    <cellStyle name="Normal 72 15 4" xfId="19186" xr:uid="{00000000-0005-0000-0000-0000FB4A0000}"/>
    <cellStyle name="Normal 72 16" xfId="19187" xr:uid="{00000000-0005-0000-0000-0000FC4A0000}"/>
    <cellStyle name="Normal 72 16 2" xfId="19188" xr:uid="{00000000-0005-0000-0000-0000FD4A0000}"/>
    <cellStyle name="Normal 72 16 2 2" xfId="19189" xr:uid="{00000000-0005-0000-0000-0000FE4A0000}"/>
    <cellStyle name="Normal 72 16 2 3" xfId="19190" xr:uid="{00000000-0005-0000-0000-0000FF4A0000}"/>
    <cellStyle name="Normal 72 16 3" xfId="19191" xr:uid="{00000000-0005-0000-0000-0000004B0000}"/>
    <cellStyle name="Normal 72 16 3 2" xfId="19192" xr:uid="{00000000-0005-0000-0000-0000014B0000}"/>
    <cellStyle name="Normal 72 16 4" xfId="19193" xr:uid="{00000000-0005-0000-0000-0000024B0000}"/>
    <cellStyle name="Normal 72 17" xfId="19194" xr:uid="{00000000-0005-0000-0000-0000034B0000}"/>
    <cellStyle name="Normal 72 17 2" xfId="19195" xr:uid="{00000000-0005-0000-0000-0000044B0000}"/>
    <cellStyle name="Normal 72 17 2 2" xfId="19196" xr:uid="{00000000-0005-0000-0000-0000054B0000}"/>
    <cellStyle name="Normal 72 17 2 3" xfId="19197" xr:uid="{00000000-0005-0000-0000-0000064B0000}"/>
    <cellStyle name="Normal 72 17 3" xfId="19198" xr:uid="{00000000-0005-0000-0000-0000074B0000}"/>
    <cellStyle name="Normal 72 17 3 2" xfId="19199" xr:uid="{00000000-0005-0000-0000-0000084B0000}"/>
    <cellStyle name="Normal 72 17 4" xfId="19200" xr:uid="{00000000-0005-0000-0000-0000094B0000}"/>
    <cellStyle name="Normal 72 18" xfId="19201" xr:uid="{00000000-0005-0000-0000-00000A4B0000}"/>
    <cellStyle name="Normal 72 18 2" xfId="19202" xr:uid="{00000000-0005-0000-0000-00000B4B0000}"/>
    <cellStyle name="Normal 72 18 2 2" xfId="19203" xr:uid="{00000000-0005-0000-0000-00000C4B0000}"/>
    <cellStyle name="Normal 72 18 2 3" xfId="19204" xr:uid="{00000000-0005-0000-0000-00000D4B0000}"/>
    <cellStyle name="Normal 72 18 3" xfId="19205" xr:uid="{00000000-0005-0000-0000-00000E4B0000}"/>
    <cellStyle name="Normal 72 18 3 2" xfId="19206" xr:uid="{00000000-0005-0000-0000-00000F4B0000}"/>
    <cellStyle name="Normal 72 18 4" xfId="19207" xr:uid="{00000000-0005-0000-0000-0000104B0000}"/>
    <cellStyle name="Normal 72 19" xfId="19208" xr:uid="{00000000-0005-0000-0000-0000114B0000}"/>
    <cellStyle name="Normal 72 19 2" xfId="19209" xr:uid="{00000000-0005-0000-0000-0000124B0000}"/>
    <cellStyle name="Normal 72 19 2 2" xfId="19210" xr:uid="{00000000-0005-0000-0000-0000134B0000}"/>
    <cellStyle name="Normal 72 19 2 3" xfId="19211" xr:uid="{00000000-0005-0000-0000-0000144B0000}"/>
    <cellStyle name="Normal 72 19 3" xfId="19212" xr:uid="{00000000-0005-0000-0000-0000154B0000}"/>
    <cellStyle name="Normal 72 19 3 2" xfId="19213" xr:uid="{00000000-0005-0000-0000-0000164B0000}"/>
    <cellStyle name="Normal 72 19 4" xfId="19214" xr:uid="{00000000-0005-0000-0000-0000174B0000}"/>
    <cellStyle name="Normal 72 2" xfId="19215" xr:uid="{00000000-0005-0000-0000-0000184B0000}"/>
    <cellStyle name="Normal 72 2 2" xfId="19216" xr:uid="{00000000-0005-0000-0000-0000194B0000}"/>
    <cellStyle name="Normal 72 2 2 2" xfId="19217" xr:uid="{00000000-0005-0000-0000-00001A4B0000}"/>
    <cellStyle name="Normal 72 2 2 3" xfId="19218" xr:uid="{00000000-0005-0000-0000-00001B4B0000}"/>
    <cellStyle name="Normal 72 2 3" xfId="19219" xr:uid="{00000000-0005-0000-0000-00001C4B0000}"/>
    <cellStyle name="Normal 72 2 3 2" xfId="19220" xr:uid="{00000000-0005-0000-0000-00001D4B0000}"/>
    <cellStyle name="Normal 72 2 4" xfId="19221" xr:uid="{00000000-0005-0000-0000-00001E4B0000}"/>
    <cellStyle name="Normal 72 3" xfId="19222" xr:uid="{00000000-0005-0000-0000-00001F4B0000}"/>
    <cellStyle name="Normal 72 3 2" xfId="19223" xr:uid="{00000000-0005-0000-0000-0000204B0000}"/>
    <cellStyle name="Normal 72 3 2 2" xfId="19224" xr:uid="{00000000-0005-0000-0000-0000214B0000}"/>
    <cellStyle name="Normal 72 3 2 3" xfId="19225" xr:uid="{00000000-0005-0000-0000-0000224B0000}"/>
    <cellStyle name="Normal 72 3 3" xfId="19226" xr:uid="{00000000-0005-0000-0000-0000234B0000}"/>
    <cellStyle name="Normal 72 3 3 2" xfId="19227" xr:uid="{00000000-0005-0000-0000-0000244B0000}"/>
    <cellStyle name="Normal 72 3 4" xfId="19228" xr:uid="{00000000-0005-0000-0000-0000254B0000}"/>
    <cellStyle name="Normal 72 4" xfId="19229" xr:uid="{00000000-0005-0000-0000-0000264B0000}"/>
    <cellStyle name="Normal 72 4 2" xfId="19230" xr:uid="{00000000-0005-0000-0000-0000274B0000}"/>
    <cellStyle name="Normal 72 4 2 2" xfId="19231" xr:uid="{00000000-0005-0000-0000-0000284B0000}"/>
    <cellStyle name="Normal 72 4 2 3" xfId="19232" xr:uid="{00000000-0005-0000-0000-0000294B0000}"/>
    <cellStyle name="Normal 72 4 3" xfId="19233" xr:uid="{00000000-0005-0000-0000-00002A4B0000}"/>
    <cellStyle name="Normal 72 4 3 2" xfId="19234" xr:uid="{00000000-0005-0000-0000-00002B4B0000}"/>
    <cellStyle name="Normal 72 4 4" xfId="19235" xr:uid="{00000000-0005-0000-0000-00002C4B0000}"/>
    <cellStyle name="Normal 72 5" xfId="19236" xr:uid="{00000000-0005-0000-0000-00002D4B0000}"/>
    <cellStyle name="Normal 72 5 2" xfId="19237" xr:uid="{00000000-0005-0000-0000-00002E4B0000}"/>
    <cellStyle name="Normal 72 5 2 2" xfId="19238" xr:uid="{00000000-0005-0000-0000-00002F4B0000}"/>
    <cellStyle name="Normal 72 5 2 3" xfId="19239" xr:uid="{00000000-0005-0000-0000-0000304B0000}"/>
    <cellStyle name="Normal 72 5 3" xfId="19240" xr:uid="{00000000-0005-0000-0000-0000314B0000}"/>
    <cellStyle name="Normal 72 5 3 2" xfId="19241" xr:uid="{00000000-0005-0000-0000-0000324B0000}"/>
    <cellStyle name="Normal 72 5 4" xfId="19242" xr:uid="{00000000-0005-0000-0000-0000334B0000}"/>
    <cellStyle name="Normal 72 6" xfId="19243" xr:uid="{00000000-0005-0000-0000-0000344B0000}"/>
    <cellStyle name="Normal 72 6 2" xfId="19244" xr:uid="{00000000-0005-0000-0000-0000354B0000}"/>
    <cellStyle name="Normal 72 6 2 2" xfId="19245" xr:uid="{00000000-0005-0000-0000-0000364B0000}"/>
    <cellStyle name="Normal 72 6 2 3" xfId="19246" xr:uid="{00000000-0005-0000-0000-0000374B0000}"/>
    <cellStyle name="Normal 72 6 3" xfId="19247" xr:uid="{00000000-0005-0000-0000-0000384B0000}"/>
    <cellStyle name="Normal 72 6 3 2" xfId="19248" xr:uid="{00000000-0005-0000-0000-0000394B0000}"/>
    <cellStyle name="Normal 72 6 4" xfId="19249" xr:uid="{00000000-0005-0000-0000-00003A4B0000}"/>
    <cellStyle name="Normal 72 7" xfId="19250" xr:uid="{00000000-0005-0000-0000-00003B4B0000}"/>
    <cellStyle name="Normal 72 7 2" xfId="19251" xr:uid="{00000000-0005-0000-0000-00003C4B0000}"/>
    <cellStyle name="Normal 72 7 2 2" xfId="19252" xr:uid="{00000000-0005-0000-0000-00003D4B0000}"/>
    <cellStyle name="Normal 72 7 2 3" xfId="19253" xr:uid="{00000000-0005-0000-0000-00003E4B0000}"/>
    <cellStyle name="Normal 72 7 3" xfId="19254" xr:uid="{00000000-0005-0000-0000-00003F4B0000}"/>
    <cellStyle name="Normal 72 7 3 2" xfId="19255" xr:uid="{00000000-0005-0000-0000-0000404B0000}"/>
    <cellStyle name="Normal 72 7 4" xfId="19256" xr:uid="{00000000-0005-0000-0000-0000414B0000}"/>
    <cellStyle name="Normal 72 8" xfId="19257" xr:uid="{00000000-0005-0000-0000-0000424B0000}"/>
    <cellStyle name="Normal 72 8 2" xfId="19258" xr:uid="{00000000-0005-0000-0000-0000434B0000}"/>
    <cellStyle name="Normal 72 8 2 2" xfId="19259" xr:uid="{00000000-0005-0000-0000-0000444B0000}"/>
    <cellStyle name="Normal 72 8 2 3" xfId="19260" xr:uid="{00000000-0005-0000-0000-0000454B0000}"/>
    <cellStyle name="Normal 72 8 3" xfId="19261" xr:uid="{00000000-0005-0000-0000-0000464B0000}"/>
    <cellStyle name="Normal 72 8 3 2" xfId="19262" xr:uid="{00000000-0005-0000-0000-0000474B0000}"/>
    <cellStyle name="Normal 72 8 4" xfId="19263" xr:uid="{00000000-0005-0000-0000-0000484B0000}"/>
    <cellStyle name="Normal 72 9" xfId="19264" xr:uid="{00000000-0005-0000-0000-0000494B0000}"/>
    <cellStyle name="Normal 72 9 2" xfId="19265" xr:uid="{00000000-0005-0000-0000-00004A4B0000}"/>
    <cellStyle name="Normal 72 9 2 2" xfId="19266" xr:uid="{00000000-0005-0000-0000-00004B4B0000}"/>
    <cellStyle name="Normal 72 9 2 3" xfId="19267" xr:uid="{00000000-0005-0000-0000-00004C4B0000}"/>
    <cellStyle name="Normal 72 9 3" xfId="19268" xr:uid="{00000000-0005-0000-0000-00004D4B0000}"/>
    <cellStyle name="Normal 72 9 3 2" xfId="19269" xr:uid="{00000000-0005-0000-0000-00004E4B0000}"/>
    <cellStyle name="Normal 72 9 4" xfId="19270" xr:uid="{00000000-0005-0000-0000-00004F4B0000}"/>
    <cellStyle name="Normal 73" xfId="19271" xr:uid="{00000000-0005-0000-0000-0000504B0000}"/>
    <cellStyle name="Normal 73 10" xfId="19272" xr:uid="{00000000-0005-0000-0000-0000514B0000}"/>
    <cellStyle name="Normal 73 10 2" xfId="19273" xr:uid="{00000000-0005-0000-0000-0000524B0000}"/>
    <cellStyle name="Normal 73 10 2 2" xfId="19274" xr:uid="{00000000-0005-0000-0000-0000534B0000}"/>
    <cellStyle name="Normal 73 10 2 3" xfId="19275" xr:uid="{00000000-0005-0000-0000-0000544B0000}"/>
    <cellStyle name="Normal 73 10 3" xfId="19276" xr:uid="{00000000-0005-0000-0000-0000554B0000}"/>
    <cellStyle name="Normal 73 10 3 2" xfId="19277" xr:uid="{00000000-0005-0000-0000-0000564B0000}"/>
    <cellStyle name="Normal 73 10 4" xfId="19278" xr:uid="{00000000-0005-0000-0000-0000574B0000}"/>
    <cellStyle name="Normal 73 11" xfId="19279" xr:uid="{00000000-0005-0000-0000-0000584B0000}"/>
    <cellStyle name="Normal 73 11 2" xfId="19280" xr:uid="{00000000-0005-0000-0000-0000594B0000}"/>
    <cellStyle name="Normal 73 11 2 2" xfId="19281" xr:uid="{00000000-0005-0000-0000-00005A4B0000}"/>
    <cellStyle name="Normal 73 11 2 3" xfId="19282" xr:uid="{00000000-0005-0000-0000-00005B4B0000}"/>
    <cellStyle name="Normal 73 11 3" xfId="19283" xr:uid="{00000000-0005-0000-0000-00005C4B0000}"/>
    <cellStyle name="Normal 73 11 3 2" xfId="19284" xr:uid="{00000000-0005-0000-0000-00005D4B0000}"/>
    <cellStyle name="Normal 73 11 4" xfId="19285" xr:uid="{00000000-0005-0000-0000-00005E4B0000}"/>
    <cellStyle name="Normal 73 12" xfId="19286" xr:uid="{00000000-0005-0000-0000-00005F4B0000}"/>
    <cellStyle name="Normal 73 12 2" xfId="19287" xr:uid="{00000000-0005-0000-0000-0000604B0000}"/>
    <cellStyle name="Normal 73 12 2 2" xfId="19288" xr:uid="{00000000-0005-0000-0000-0000614B0000}"/>
    <cellStyle name="Normal 73 12 2 3" xfId="19289" xr:uid="{00000000-0005-0000-0000-0000624B0000}"/>
    <cellStyle name="Normal 73 12 3" xfId="19290" xr:uid="{00000000-0005-0000-0000-0000634B0000}"/>
    <cellStyle name="Normal 73 12 3 2" xfId="19291" xr:uid="{00000000-0005-0000-0000-0000644B0000}"/>
    <cellStyle name="Normal 73 12 4" xfId="19292" xr:uid="{00000000-0005-0000-0000-0000654B0000}"/>
    <cellStyle name="Normal 73 13" xfId="19293" xr:uid="{00000000-0005-0000-0000-0000664B0000}"/>
    <cellStyle name="Normal 73 13 2" xfId="19294" xr:uid="{00000000-0005-0000-0000-0000674B0000}"/>
    <cellStyle name="Normal 73 13 2 2" xfId="19295" xr:uid="{00000000-0005-0000-0000-0000684B0000}"/>
    <cellStyle name="Normal 73 13 2 3" xfId="19296" xr:uid="{00000000-0005-0000-0000-0000694B0000}"/>
    <cellStyle name="Normal 73 13 3" xfId="19297" xr:uid="{00000000-0005-0000-0000-00006A4B0000}"/>
    <cellStyle name="Normal 73 13 3 2" xfId="19298" xr:uid="{00000000-0005-0000-0000-00006B4B0000}"/>
    <cellStyle name="Normal 73 13 4" xfId="19299" xr:uid="{00000000-0005-0000-0000-00006C4B0000}"/>
    <cellStyle name="Normal 73 14" xfId="19300" xr:uid="{00000000-0005-0000-0000-00006D4B0000}"/>
    <cellStyle name="Normal 73 14 2" xfId="19301" xr:uid="{00000000-0005-0000-0000-00006E4B0000}"/>
    <cellStyle name="Normal 73 14 2 2" xfId="19302" xr:uid="{00000000-0005-0000-0000-00006F4B0000}"/>
    <cellStyle name="Normal 73 14 2 3" xfId="19303" xr:uid="{00000000-0005-0000-0000-0000704B0000}"/>
    <cellStyle name="Normal 73 14 3" xfId="19304" xr:uid="{00000000-0005-0000-0000-0000714B0000}"/>
    <cellStyle name="Normal 73 14 3 2" xfId="19305" xr:uid="{00000000-0005-0000-0000-0000724B0000}"/>
    <cellStyle name="Normal 73 14 4" xfId="19306" xr:uid="{00000000-0005-0000-0000-0000734B0000}"/>
    <cellStyle name="Normal 73 15" xfId="19307" xr:uid="{00000000-0005-0000-0000-0000744B0000}"/>
    <cellStyle name="Normal 73 15 2" xfId="19308" xr:uid="{00000000-0005-0000-0000-0000754B0000}"/>
    <cellStyle name="Normal 73 15 2 2" xfId="19309" xr:uid="{00000000-0005-0000-0000-0000764B0000}"/>
    <cellStyle name="Normal 73 15 2 3" xfId="19310" xr:uid="{00000000-0005-0000-0000-0000774B0000}"/>
    <cellStyle name="Normal 73 15 3" xfId="19311" xr:uid="{00000000-0005-0000-0000-0000784B0000}"/>
    <cellStyle name="Normal 73 15 3 2" xfId="19312" xr:uid="{00000000-0005-0000-0000-0000794B0000}"/>
    <cellStyle name="Normal 73 15 4" xfId="19313" xr:uid="{00000000-0005-0000-0000-00007A4B0000}"/>
    <cellStyle name="Normal 73 16" xfId="19314" xr:uid="{00000000-0005-0000-0000-00007B4B0000}"/>
    <cellStyle name="Normal 73 16 2" xfId="19315" xr:uid="{00000000-0005-0000-0000-00007C4B0000}"/>
    <cellStyle name="Normal 73 16 2 2" xfId="19316" xr:uid="{00000000-0005-0000-0000-00007D4B0000}"/>
    <cellStyle name="Normal 73 16 2 3" xfId="19317" xr:uid="{00000000-0005-0000-0000-00007E4B0000}"/>
    <cellStyle name="Normal 73 16 3" xfId="19318" xr:uid="{00000000-0005-0000-0000-00007F4B0000}"/>
    <cellStyle name="Normal 73 16 3 2" xfId="19319" xr:uid="{00000000-0005-0000-0000-0000804B0000}"/>
    <cellStyle name="Normal 73 16 4" xfId="19320" xr:uid="{00000000-0005-0000-0000-0000814B0000}"/>
    <cellStyle name="Normal 73 17" xfId="19321" xr:uid="{00000000-0005-0000-0000-0000824B0000}"/>
    <cellStyle name="Normal 73 17 2" xfId="19322" xr:uid="{00000000-0005-0000-0000-0000834B0000}"/>
    <cellStyle name="Normal 73 17 2 2" xfId="19323" xr:uid="{00000000-0005-0000-0000-0000844B0000}"/>
    <cellStyle name="Normal 73 17 2 3" xfId="19324" xr:uid="{00000000-0005-0000-0000-0000854B0000}"/>
    <cellStyle name="Normal 73 17 3" xfId="19325" xr:uid="{00000000-0005-0000-0000-0000864B0000}"/>
    <cellStyle name="Normal 73 17 3 2" xfId="19326" xr:uid="{00000000-0005-0000-0000-0000874B0000}"/>
    <cellStyle name="Normal 73 17 4" xfId="19327" xr:uid="{00000000-0005-0000-0000-0000884B0000}"/>
    <cellStyle name="Normal 73 18" xfId="19328" xr:uid="{00000000-0005-0000-0000-0000894B0000}"/>
    <cellStyle name="Normal 73 18 2" xfId="19329" xr:uid="{00000000-0005-0000-0000-00008A4B0000}"/>
    <cellStyle name="Normal 73 18 2 2" xfId="19330" xr:uid="{00000000-0005-0000-0000-00008B4B0000}"/>
    <cellStyle name="Normal 73 18 2 3" xfId="19331" xr:uid="{00000000-0005-0000-0000-00008C4B0000}"/>
    <cellStyle name="Normal 73 18 3" xfId="19332" xr:uid="{00000000-0005-0000-0000-00008D4B0000}"/>
    <cellStyle name="Normal 73 18 3 2" xfId="19333" xr:uid="{00000000-0005-0000-0000-00008E4B0000}"/>
    <cellStyle name="Normal 73 18 4" xfId="19334" xr:uid="{00000000-0005-0000-0000-00008F4B0000}"/>
    <cellStyle name="Normal 73 19" xfId="19335" xr:uid="{00000000-0005-0000-0000-0000904B0000}"/>
    <cellStyle name="Normal 73 19 2" xfId="19336" xr:uid="{00000000-0005-0000-0000-0000914B0000}"/>
    <cellStyle name="Normal 73 19 2 2" xfId="19337" xr:uid="{00000000-0005-0000-0000-0000924B0000}"/>
    <cellStyle name="Normal 73 19 2 3" xfId="19338" xr:uid="{00000000-0005-0000-0000-0000934B0000}"/>
    <cellStyle name="Normal 73 19 3" xfId="19339" xr:uid="{00000000-0005-0000-0000-0000944B0000}"/>
    <cellStyle name="Normal 73 19 3 2" xfId="19340" xr:uid="{00000000-0005-0000-0000-0000954B0000}"/>
    <cellStyle name="Normal 73 19 4" xfId="19341" xr:uid="{00000000-0005-0000-0000-0000964B0000}"/>
    <cellStyle name="Normal 73 2" xfId="19342" xr:uid="{00000000-0005-0000-0000-0000974B0000}"/>
    <cellStyle name="Normal 73 2 2" xfId="19343" xr:uid="{00000000-0005-0000-0000-0000984B0000}"/>
    <cellStyle name="Normal 73 2 2 2" xfId="19344" xr:uid="{00000000-0005-0000-0000-0000994B0000}"/>
    <cellStyle name="Normal 73 2 2 3" xfId="19345" xr:uid="{00000000-0005-0000-0000-00009A4B0000}"/>
    <cellStyle name="Normal 73 2 3" xfId="19346" xr:uid="{00000000-0005-0000-0000-00009B4B0000}"/>
    <cellStyle name="Normal 73 2 3 2" xfId="19347" xr:uid="{00000000-0005-0000-0000-00009C4B0000}"/>
    <cellStyle name="Normal 73 2 4" xfId="19348" xr:uid="{00000000-0005-0000-0000-00009D4B0000}"/>
    <cellStyle name="Normal 73 3" xfId="19349" xr:uid="{00000000-0005-0000-0000-00009E4B0000}"/>
    <cellStyle name="Normal 73 3 2" xfId="19350" xr:uid="{00000000-0005-0000-0000-00009F4B0000}"/>
    <cellStyle name="Normal 73 3 2 2" xfId="19351" xr:uid="{00000000-0005-0000-0000-0000A04B0000}"/>
    <cellStyle name="Normal 73 3 2 3" xfId="19352" xr:uid="{00000000-0005-0000-0000-0000A14B0000}"/>
    <cellStyle name="Normal 73 3 3" xfId="19353" xr:uid="{00000000-0005-0000-0000-0000A24B0000}"/>
    <cellStyle name="Normal 73 3 3 2" xfId="19354" xr:uid="{00000000-0005-0000-0000-0000A34B0000}"/>
    <cellStyle name="Normal 73 3 4" xfId="19355" xr:uid="{00000000-0005-0000-0000-0000A44B0000}"/>
    <cellStyle name="Normal 73 4" xfId="19356" xr:uid="{00000000-0005-0000-0000-0000A54B0000}"/>
    <cellStyle name="Normal 73 4 2" xfId="19357" xr:uid="{00000000-0005-0000-0000-0000A64B0000}"/>
    <cellStyle name="Normal 73 4 2 2" xfId="19358" xr:uid="{00000000-0005-0000-0000-0000A74B0000}"/>
    <cellStyle name="Normal 73 4 2 3" xfId="19359" xr:uid="{00000000-0005-0000-0000-0000A84B0000}"/>
    <cellStyle name="Normal 73 4 3" xfId="19360" xr:uid="{00000000-0005-0000-0000-0000A94B0000}"/>
    <cellStyle name="Normal 73 4 3 2" xfId="19361" xr:uid="{00000000-0005-0000-0000-0000AA4B0000}"/>
    <cellStyle name="Normal 73 4 4" xfId="19362" xr:uid="{00000000-0005-0000-0000-0000AB4B0000}"/>
    <cellStyle name="Normal 73 5" xfId="19363" xr:uid="{00000000-0005-0000-0000-0000AC4B0000}"/>
    <cellStyle name="Normal 73 5 2" xfId="19364" xr:uid="{00000000-0005-0000-0000-0000AD4B0000}"/>
    <cellStyle name="Normal 73 5 2 2" xfId="19365" xr:uid="{00000000-0005-0000-0000-0000AE4B0000}"/>
    <cellStyle name="Normal 73 5 2 3" xfId="19366" xr:uid="{00000000-0005-0000-0000-0000AF4B0000}"/>
    <cellStyle name="Normal 73 5 3" xfId="19367" xr:uid="{00000000-0005-0000-0000-0000B04B0000}"/>
    <cellStyle name="Normal 73 5 3 2" xfId="19368" xr:uid="{00000000-0005-0000-0000-0000B14B0000}"/>
    <cellStyle name="Normal 73 5 4" xfId="19369" xr:uid="{00000000-0005-0000-0000-0000B24B0000}"/>
    <cellStyle name="Normal 73 6" xfId="19370" xr:uid="{00000000-0005-0000-0000-0000B34B0000}"/>
    <cellStyle name="Normal 73 6 2" xfId="19371" xr:uid="{00000000-0005-0000-0000-0000B44B0000}"/>
    <cellStyle name="Normal 73 6 2 2" xfId="19372" xr:uid="{00000000-0005-0000-0000-0000B54B0000}"/>
    <cellStyle name="Normal 73 6 2 3" xfId="19373" xr:uid="{00000000-0005-0000-0000-0000B64B0000}"/>
    <cellStyle name="Normal 73 6 3" xfId="19374" xr:uid="{00000000-0005-0000-0000-0000B74B0000}"/>
    <cellStyle name="Normal 73 6 3 2" xfId="19375" xr:uid="{00000000-0005-0000-0000-0000B84B0000}"/>
    <cellStyle name="Normal 73 6 4" xfId="19376" xr:uid="{00000000-0005-0000-0000-0000B94B0000}"/>
    <cellStyle name="Normal 73 7" xfId="19377" xr:uid="{00000000-0005-0000-0000-0000BA4B0000}"/>
    <cellStyle name="Normal 73 7 2" xfId="19378" xr:uid="{00000000-0005-0000-0000-0000BB4B0000}"/>
    <cellStyle name="Normal 73 7 2 2" xfId="19379" xr:uid="{00000000-0005-0000-0000-0000BC4B0000}"/>
    <cellStyle name="Normal 73 7 2 3" xfId="19380" xr:uid="{00000000-0005-0000-0000-0000BD4B0000}"/>
    <cellStyle name="Normal 73 7 3" xfId="19381" xr:uid="{00000000-0005-0000-0000-0000BE4B0000}"/>
    <cellStyle name="Normal 73 7 3 2" xfId="19382" xr:uid="{00000000-0005-0000-0000-0000BF4B0000}"/>
    <cellStyle name="Normal 73 7 4" xfId="19383" xr:uid="{00000000-0005-0000-0000-0000C04B0000}"/>
    <cellStyle name="Normal 73 8" xfId="19384" xr:uid="{00000000-0005-0000-0000-0000C14B0000}"/>
    <cellStyle name="Normal 73 8 2" xfId="19385" xr:uid="{00000000-0005-0000-0000-0000C24B0000}"/>
    <cellStyle name="Normal 73 8 2 2" xfId="19386" xr:uid="{00000000-0005-0000-0000-0000C34B0000}"/>
    <cellStyle name="Normal 73 8 2 3" xfId="19387" xr:uid="{00000000-0005-0000-0000-0000C44B0000}"/>
    <cellStyle name="Normal 73 8 3" xfId="19388" xr:uid="{00000000-0005-0000-0000-0000C54B0000}"/>
    <cellStyle name="Normal 73 8 3 2" xfId="19389" xr:uid="{00000000-0005-0000-0000-0000C64B0000}"/>
    <cellStyle name="Normal 73 8 4" xfId="19390" xr:uid="{00000000-0005-0000-0000-0000C74B0000}"/>
    <cellStyle name="Normal 73 9" xfId="19391" xr:uid="{00000000-0005-0000-0000-0000C84B0000}"/>
    <cellStyle name="Normal 73 9 2" xfId="19392" xr:uid="{00000000-0005-0000-0000-0000C94B0000}"/>
    <cellStyle name="Normal 73 9 2 2" xfId="19393" xr:uid="{00000000-0005-0000-0000-0000CA4B0000}"/>
    <cellStyle name="Normal 73 9 2 3" xfId="19394" xr:uid="{00000000-0005-0000-0000-0000CB4B0000}"/>
    <cellStyle name="Normal 73 9 3" xfId="19395" xr:uid="{00000000-0005-0000-0000-0000CC4B0000}"/>
    <cellStyle name="Normal 73 9 3 2" xfId="19396" xr:uid="{00000000-0005-0000-0000-0000CD4B0000}"/>
    <cellStyle name="Normal 73 9 4" xfId="19397" xr:uid="{00000000-0005-0000-0000-0000CE4B0000}"/>
    <cellStyle name="Normal 74" xfId="19398" xr:uid="{00000000-0005-0000-0000-0000CF4B0000}"/>
    <cellStyle name="Normal 74 10" xfId="19399" xr:uid="{00000000-0005-0000-0000-0000D04B0000}"/>
    <cellStyle name="Normal 74 10 2" xfId="19400" xr:uid="{00000000-0005-0000-0000-0000D14B0000}"/>
    <cellStyle name="Normal 74 10 2 2" xfId="19401" xr:uid="{00000000-0005-0000-0000-0000D24B0000}"/>
    <cellStyle name="Normal 74 10 2 3" xfId="19402" xr:uid="{00000000-0005-0000-0000-0000D34B0000}"/>
    <cellStyle name="Normal 74 10 3" xfId="19403" xr:uid="{00000000-0005-0000-0000-0000D44B0000}"/>
    <cellStyle name="Normal 74 10 3 2" xfId="19404" xr:uid="{00000000-0005-0000-0000-0000D54B0000}"/>
    <cellStyle name="Normal 74 10 4" xfId="19405" xr:uid="{00000000-0005-0000-0000-0000D64B0000}"/>
    <cellStyle name="Normal 74 11" xfId="19406" xr:uid="{00000000-0005-0000-0000-0000D74B0000}"/>
    <cellStyle name="Normal 74 11 2" xfId="19407" xr:uid="{00000000-0005-0000-0000-0000D84B0000}"/>
    <cellStyle name="Normal 74 11 2 2" xfId="19408" xr:uid="{00000000-0005-0000-0000-0000D94B0000}"/>
    <cellStyle name="Normal 74 11 2 3" xfId="19409" xr:uid="{00000000-0005-0000-0000-0000DA4B0000}"/>
    <cellStyle name="Normal 74 11 3" xfId="19410" xr:uid="{00000000-0005-0000-0000-0000DB4B0000}"/>
    <cellStyle name="Normal 74 11 3 2" xfId="19411" xr:uid="{00000000-0005-0000-0000-0000DC4B0000}"/>
    <cellStyle name="Normal 74 11 4" xfId="19412" xr:uid="{00000000-0005-0000-0000-0000DD4B0000}"/>
    <cellStyle name="Normal 74 12" xfId="19413" xr:uid="{00000000-0005-0000-0000-0000DE4B0000}"/>
    <cellStyle name="Normal 74 12 2" xfId="19414" xr:uid="{00000000-0005-0000-0000-0000DF4B0000}"/>
    <cellStyle name="Normal 74 12 2 2" xfId="19415" xr:uid="{00000000-0005-0000-0000-0000E04B0000}"/>
    <cellStyle name="Normal 74 12 2 3" xfId="19416" xr:uid="{00000000-0005-0000-0000-0000E14B0000}"/>
    <cellStyle name="Normal 74 12 3" xfId="19417" xr:uid="{00000000-0005-0000-0000-0000E24B0000}"/>
    <cellStyle name="Normal 74 12 3 2" xfId="19418" xr:uid="{00000000-0005-0000-0000-0000E34B0000}"/>
    <cellStyle name="Normal 74 12 4" xfId="19419" xr:uid="{00000000-0005-0000-0000-0000E44B0000}"/>
    <cellStyle name="Normal 74 13" xfId="19420" xr:uid="{00000000-0005-0000-0000-0000E54B0000}"/>
    <cellStyle name="Normal 74 13 2" xfId="19421" xr:uid="{00000000-0005-0000-0000-0000E64B0000}"/>
    <cellStyle name="Normal 74 13 2 2" xfId="19422" xr:uid="{00000000-0005-0000-0000-0000E74B0000}"/>
    <cellStyle name="Normal 74 13 2 3" xfId="19423" xr:uid="{00000000-0005-0000-0000-0000E84B0000}"/>
    <cellStyle name="Normal 74 13 3" xfId="19424" xr:uid="{00000000-0005-0000-0000-0000E94B0000}"/>
    <cellStyle name="Normal 74 13 3 2" xfId="19425" xr:uid="{00000000-0005-0000-0000-0000EA4B0000}"/>
    <cellStyle name="Normal 74 13 4" xfId="19426" xr:uid="{00000000-0005-0000-0000-0000EB4B0000}"/>
    <cellStyle name="Normal 74 14" xfId="19427" xr:uid="{00000000-0005-0000-0000-0000EC4B0000}"/>
    <cellStyle name="Normal 74 14 2" xfId="19428" xr:uid="{00000000-0005-0000-0000-0000ED4B0000}"/>
    <cellStyle name="Normal 74 14 2 2" xfId="19429" xr:uid="{00000000-0005-0000-0000-0000EE4B0000}"/>
    <cellStyle name="Normal 74 14 2 3" xfId="19430" xr:uid="{00000000-0005-0000-0000-0000EF4B0000}"/>
    <cellStyle name="Normal 74 14 3" xfId="19431" xr:uid="{00000000-0005-0000-0000-0000F04B0000}"/>
    <cellStyle name="Normal 74 14 3 2" xfId="19432" xr:uid="{00000000-0005-0000-0000-0000F14B0000}"/>
    <cellStyle name="Normal 74 14 4" xfId="19433" xr:uid="{00000000-0005-0000-0000-0000F24B0000}"/>
    <cellStyle name="Normal 74 15" xfId="19434" xr:uid="{00000000-0005-0000-0000-0000F34B0000}"/>
    <cellStyle name="Normal 74 15 2" xfId="19435" xr:uid="{00000000-0005-0000-0000-0000F44B0000}"/>
    <cellStyle name="Normal 74 15 2 2" xfId="19436" xr:uid="{00000000-0005-0000-0000-0000F54B0000}"/>
    <cellStyle name="Normal 74 15 2 3" xfId="19437" xr:uid="{00000000-0005-0000-0000-0000F64B0000}"/>
    <cellStyle name="Normal 74 15 3" xfId="19438" xr:uid="{00000000-0005-0000-0000-0000F74B0000}"/>
    <cellStyle name="Normal 74 15 3 2" xfId="19439" xr:uid="{00000000-0005-0000-0000-0000F84B0000}"/>
    <cellStyle name="Normal 74 15 4" xfId="19440" xr:uid="{00000000-0005-0000-0000-0000F94B0000}"/>
    <cellStyle name="Normal 74 16" xfId="19441" xr:uid="{00000000-0005-0000-0000-0000FA4B0000}"/>
    <cellStyle name="Normal 74 16 2" xfId="19442" xr:uid="{00000000-0005-0000-0000-0000FB4B0000}"/>
    <cellStyle name="Normal 74 16 2 2" xfId="19443" xr:uid="{00000000-0005-0000-0000-0000FC4B0000}"/>
    <cellStyle name="Normal 74 16 2 3" xfId="19444" xr:uid="{00000000-0005-0000-0000-0000FD4B0000}"/>
    <cellStyle name="Normal 74 16 3" xfId="19445" xr:uid="{00000000-0005-0000-0000-0000FE4B0000}"/>
    <cellStyle name="Normal 74 16 3 2" xfId="19446" xr:uid="{00000000-0005-0000-0000-0000FF4B0000}"/>
    <cellStyle name="Normal 74 16 4" xfId="19447" xr:uid="{00000000-0005-0000-0000-0000004C0000}"/>
    <cellStyle name="Normal 74 17" xfId="19448" xr:uid="{00000000-0005-0000-0000-0000014C0000}"/>
    <cellStyle name="Normal 74 17 2" xfId="19449" xr:uid="{00000000-0005-0000-0000-0000024C0000}"/>
    <cellStyle name="Normal 74 17 2 2" xfId="19450" xr:uid="{00000000-0005-0000-0000-0000034C0000}"/>
    <cellStyle name="Normal 74 17 2 3" xfId="19451" xr:uid="{00000000-0005-0000-0000-0000044C0000}"/>
    <cellStyle name="Normal 74 17 3" xfId="19452" xr:uid="{00000000-0005-0000-0000-0000054C0000}"/>
    <cellStyle name="Normal 74 17 3 2" xfId="19453" xr:uid="{00000000-0005-0000-0000-0000064C0000}"/>
    <cellStyle name="Normal 74 17 4" xfId="19454" xr:uid="{00000000-0005-0000-0000-0000074C0000}"/>
    <cellStyle name="Normal 74 18" xfId="19455" xr:uid="{00000000-0005-0000-0000-0000084C0000}"/>
    <cellStyle name="Normal 74 18 2" xfId="19456" xr:uid="{00000000-0005-0000-0000-0000094C0000}"/>
    <cellStyle name="Normal 74 18 2 2" xfId="19457" xr:uid="{00000000-0005-0000-0000-00000A4C0000}"/>
    <cellStyle name="Normal 74 18 2 3" xfId="19458" xr:uid="{00000000-0005-0000-0000-00000B4C0000}"/>
    <cellStyle name="Normal 74 18 3" xfId="19459" xr:uid="{00000000-0005-0000-0000-00000C4C0000}"/>
    <cellStyle name="Normal 74 18 3 2" xfId="19460" xr:uid="{00000000-0005-0000-0000-00000D4C0000}"/>
    <cellStyle name="Normal 74 18 4" xfId="19461" xr:uid="{00000000-0005-0000-0000-00000E4C0000}"/>
    <cellStyle name="Normal 74 19" xfId="19462" xr:uid="{00000000-0005-0000-0000-00000F4C0000}"/>
    <cellStyle name="Normal 74 19 2" xfId="19463" xr:uid="{00000000-0005-0000-0000-0000104C0000}"/>
    <cellStyle name="Normal 74 19 2 2" xfId="19464" xr:uid="{00000000-0005-0000-0000-0000114C0000}"/>
    <cellStyle name="Normal 74 19 2 3" xfId="19465" xr:uid="{00000000-0005-0000-0000-0000124C0000}"/>
    <cellStyle name="Normal 74 19 3" xfId="19466" xr:uid="{00000000-0005-0000-0000-0000134C0000}"/>
    <cellStyle name="Normal 74 19 3 2" xfId="19467" xr:uid="{00000000-0005-0000-0000-0000144C0000}"/>
    <cellStyle name="Normal 74 19 4" xfId="19468" xr:uid="{00000000-0005-0000-0000-0000154C0000}"/>
    <cellStyle name="Normal 74 2" xfId="19469" xr:uid="{00000000-0005-0000-0000-0000164C0000}"/>
    <cellStyle name="Normal 74 2 2" xfId="19470" xr:uid="{00000000-0005-0000-0000-0000174C0000}"/>
    <cellStyle name="Normal 74 2 2 2" xfId="19471" xr:uid="{00000000-0005-0000-0000-0000184C0000}"/>
    <cellStyle name="Normal 74 2 2 3" xfId="19472" xr:uid="{00000000-0005-0000-0000-0000194C0000}"/>
    <cellStyle name="Normal 74 2 3" xfId="19473" xr:uid="{00000000-0005-0000-0000-00001A4C0000}"/>
    <cellStyle name="Normal 74 2 3 2" xfId="19474" xr:uid="{00000000-0005-0000-0000-00001B4C0000}"/>
    <cellStyle name="Normal 74 2 4" xfId="19475" xr:uid="{00000000-0005-0000-0000-00001C4C0000}"/>
    <cellStyle name="Normal 74 3" xfId="19476" xr:uid="{00000000-0005-0000-0000-00001D4C0000}"/>
    <cellStyle name="Normal 74 3 2" xfId="19477" xr:uid="{00000000-0005-0000-0000-00001E4C0000}"/>
    <cellStyle name="Normal 74 3 2 2" xfId="19478" xr:uid="{00000000-0005-0000-0000-00001F4C0000}"/>
    <cellStyle name="Normal 74 3 2 3" xfId="19479" xr:uid="{00000000-0005-0000-0000-0000204C0000}"/>
    <cellStyle name="Normal 74 3 3" xfId="19480" xr:uid="{00000000-0005-0000-0000-0000214C0000}"/>
    <cellStyle name="Normal 74 3 3 2" xfId="19481" xr:uid="{00000000-0005-0000-0000-0000224C0000}"/>
    <cellStyle name="Normal 74 3 4" xfId="19482" xr:uid="{00000000-0005-0000-0000-0000234C0000}"/>
    <cellStyle name="Normal 74 4" xfId="19483" xr:uid="{00000000-0005-0000-0000-0000244C0000}"/>
    <cellStyle name="Normal 74 4 2" xfId="19484" xr:uid="{00000000-0005-0000-0000-0000254C0000}"/>
    <cellStyle name="Normal 74 4 2 2" xfId="19485" xr:uid="{00000000-0005-0000-0000-0000264C0000}"/>
    <cellStyle name="Normal 74 4 2 3" xfId="19486" xr:uid="{00000000-0005-0000-0000-0000274C0000}"/>
    <cellStyle name="Normal 74 4 3" xfId="19487" xr:uid="{00000000-0005-0000-0000-0000284C0000}"/>
    <cellStyle name="Normal 74 4 3 2" xfId="19488" xr:uid="{00000000-0005-0000-0000-0000294C0000}"/>
    <cellStyle name="Normal 74 4 4" xfId="19489" xr:uid="{00000000-0005-0000-0000-00002A4C0000}"/>
    <cellStyle name="Normal 74 5" xfId="19490" xr:uid="{00000000-0005-0000-0000-00002B4C0000}"/>
    <cellStyle name="Normal 74 5 2" xfId="19491" xr:uid="{00000000-0005-0000-0000-00002C4C0000}"/>
    <cellStyle name="Normal 74 5 2 2" xfId="19492" xr:uid="{00000000-0005-0000-0000-00002D4C0000}"/>
    <cellStyle name="Normal 74 5 2 3" xfId="19493" xr:uid="{00000000-0005-0000-0000-00002E4C0000}"/>
    <cellStyle name="Normal 74 5 3" xfId="19494" xr:uid="{00000000-0005-0000-0000-00002F4C0000}"/>
    <cellStyle name="Normal 74 5 3 2" xfId="19495" xr:uid="{00000000-0005-0000-0000-0000304C0000}"/>
    <cellStyle name="Normal 74 5 4" xfId="19496" xr:uid="{00000000-0005-0000-0000-0000314C0000}"/>
    <cellStyle name="Normal 74 6" xfId="19497" xr:uid="{00000000-0005-0000-0000-0000324C0000}"/>
    <cellStyle name="Normal 74 6 2" xfId="19498" xr:uid="{00000000-0005-0000-0000-0000334C0000}"/>
    <cellStyle name="Normal 74 6 2 2" xfId="19499" xr:uid="{00000000-0005-0000-0000-0000344C0000}"/>
    <cellStyle name="Normal 74 6 2 3" xfId="19500" xr:uid="{00000000-0005-0000-0000-0000354C0000}"/>
    <cellStyle name="Normal 74 6 3" xfId="19501" xr:uid="{00000000-0005-0000-0000-0000364C0000}"/>
    <cellStyle name="Normal 74 6 3 2" xfId="19502" xr:uid="{00000000-0005-0000-0000-0000374C0000}"/>
    <cellStyle name="Normal 74 6 4" xfId="19503" xr:uid="{00000000-0005-0000-0000-0000384C0000}"/>
    <cellStyle name="Normal 74 7" xfId="19504" xr:uid="{00000000-0005-0000-0000-0000394C0000}"/>
    <cellStyle name="Normal 74 7 2" xfId="19505" xr:uid="{00000000-0005-0000-0000-00003A4C0000}"/>
    <cellStyle name="Normal 74 7 2 2" xfId="19506" xr:uid="{00000000-0005-0000-0000-00003B4C0000}"/>
    <cellStyle name="Normal 74 7 2 3" xfId="19507" xr:uid="{00000000-0005-0000-0000-00003C4C0000}"/>
    <cellStyle name="Normal 74 7 3" xfId="19508" xr:uid="{00000000-0005-0000-0000-00003D4C0000}"/>
    <cellStyle name="Normal 74 7 3 2" xfId="19509" xr:uid="{00000000-0005-0000-0000-00003E4C0000}"/>
    <cellStyle name="Normal 74 7 4" xfId="19510" xr:uid="{00000000-0005-0000-0000-00003F4C0000}"/>
    <cellStyle name="Normal 74 8" xfId="19511" xr:uid="{00000000-0005-0000-0000-0000404C0000}"/>
    <cellStyle name="Normal 74 8 2" xfId="19512" xr:uid="{00000000-0005-0000-0000-0000414C0000}"/>
    <cellStyle name="Normal 74 8 2 2" xfId="19513" xr:uid="{00000000-0005-0000-0000-0000424C0000}"/>
    <cellStyle name="Normal 74 8 2 3" xfId="19514" xr:uid="{00000000-0005-0000-0000-0000434C0000}"/>
    <cellStyle name="Normal 74 8 3" xfId="19515" xr:uid="{00000000-0005-0000-0000-0000444C0000}"/>
    <cellStyle name="Normal 74 8 3 2" xfId="19516" xr:uid="{00000000-0005-0000-0000-0000454C0000}"/>
    <cellStyle name="Normal 74 8 4" xfId="19517" xr:uid="{00000000-0005-0000-0000-0000464C0000}"/>
    <cellStyle name="Normal 74 9" xfId="19518" xr:uid="{00000000-0005-0000-0000-0000474C0000}"/>
    <cellStyle name="Normal 74 9 2" xfId="19519" xr:uid="{00000000-0005-0000-0000-0000484C0000}"/>
    <cellStyle name="Normal 74 9 2 2" xfId="19520" xr:uid="{00000000-0005-0000-0000-0000494C0000}"/>
    <cellStyle name="Normal 74 9 2 3" xfId="19521" xr:uid="{00000000-0005-0000-0000-00004A4C0000}"/>
    <cellStyle name="Normal 74 9 3" xfId="19522" xr:uid="{00000000-0005-0000-0000-00004B4C0000}"/>
    <cellStyle name="Normal 74 9 3 2" xfId="19523" xr:uid="{00000000-0005-0000-0000-00004C4C0000}"/>
    <cellStyle name="Normal 74 9 4" xfId="19524" xr:uid="{00000000-0005-0000-0000-00004D4C0000}"/>
    <cellStyle name="Normal 75" xfId="19525" xr:uid="{00000000-0005-0000-0000-00004E4C0000}"/>
    <cellStyle name="Normal 75 10" xfId="19526" xr:uid="{00000000-0005-0000-0000-00004F4C0000}"/>
    <cellStyle name="Normal 75 10 2" xfId="19527" xr:uid="{00000000-0005-0000-0000-0000504C0000}"/>
    <cellStyle name="Normal 75 10 2 2" xfId="19528" xr:uid="{00000000-0005-0000-0000-0000514C0000}"/>
    <cellStyle name="Normal 75 10 2 3" xfId="19529" xr:uid="{00000000-0005-0000-0000-0000524C0000}"/>
    <cellStyle name="Normal 75 10 3" xfId="19530" xr:uid="{00000000-0005-0000-0000-0000534C0000}"/>
    <cellStyle name="Normal 75 10 3 2" xfId="19531" xr:uid="{00000000-0005-0000-0000-0000544C0000}"/>
    <cellStyle name="Normal 75 10 4" xfId="19532" xr:uid="{00000000-0005-0000-0000-0000554C0000}"/>
    <cellStyle name="Normal 75 11" xfId="19533" xr:uid="{00000000-0005-0000-0000-0000564C0000}"/>
    <cellStyle name="Normal 75 11 2" xfId="19534" xr:uid="{00000000-0005-0000-0000-0000574C0000}"/>
    <cellStyle name="Normal 75 11 2 2" xfId="19535" xr:uid="{00000000-0005-0000-0000-0000584C0000}"/>
    <cellStyle name="Normal 75 11 2 3" xfId="19536" xr:uid="{00000000-0005-0000-0000-0000594C0000}"/>
    <cellStyle name="Normal 75 11 3" xfId="19537" xr:uid="{00000000-0005-0000-0000-00005A4C0000}"/>
    <cellStyle name="Normal 75 11 3 2" xfId="19538" xr:uid="{00000000-0005-0000-0000-00005B4C0000}"/>
    <cellStyle name="Normal 75 11 4" xfId="19539" xr:uid="{00000000-0005-0000-0000-00005C4C0000}"/>
    <cellStyle name="Normal 75 12" xfId="19540" xr:uid="{00000000-0005-0000-0000-00005D4C0000}"/>
    <cellStyle name="Normal 75 12 2" xfId="19541" xr:uid="{00000000-0005-0000-0000-00005E4C0000}"/>
    <cellStyle name="Normal 75 12 2 2" xfId="19542" xr:uid="{00000000-0005-0000-0000-00005F4C0000}"/>
    <cellStyle name="Normal 75 12 2 3" xfId="19543" xr:uid="{00000000-0005-0000-0000-0000604C0000}"/>
    <cellStyle name="Normal 75 12 3" xfId="19544" xr:uid="{00000000-0005-0000-0000-0000614C0000}"/>
    <cellStyle name="Normal 75 12 3 2" xfId="19545" xr:uid="{00000000-0005-0000-0000-0000624C0000}"/>
    <cellStyle name="Normal 75 12 4" xfId="19546" xr:uid="{00000000-0005-0000-0000-0000634C0000}"/>
    <cellStyle name="Normal 75 13" xfId="19547" xr:uid="{00000000-0005-0000-0000-0000644C0000}"/>
    <cellStyle name="Normal 75 13 2" xfId="19548" xr:uid="{00000000-0005-0000-0000-0000654C0000}"/>
    <cellStyle name="Normal 75 13 2 2" xfId="19549" xr:uid="{00000000-0005-0000-0000-0000664C0000}"/>
    <cellStyle name="Normal 75 13 2 3" xfId="19550" xr:uid="{00000000-0005-0000-0000-0000674C0000}"/>
    <cellStyle name="Normal 75 13 3" xfId="19551" xr:uid="{00000000-0005-0000-0000-0000684C0000}"/>
    <cellStyle name="Normal 75 13 3 2" xfId="19552" xr:uid="{00000000-0005-0000-0000-0000694C0000}"/>
    <cellStyle name="Normal 75 13 4" xfId="19553" xr:uid="{00000000-0005-0000-0000-00006A4C0000}"/>
    <cellStyle name="Normal 75 14" xfId="19554" xr:uid="{00000000-0005-0000-0000-00006B4C0000}"/>
    <cellStyle name="Normal 75 14 2" xfId="19555" xr:uid="{00000000-0005-0000-0000-00006C4C0000}"/>
    <cellStyle name="Normal 75 14 2 2" xfId="19556" xr:uid="{00000000-0005-0000-0000-00006D4C0000}"/>
    <cellStyle name="Normal 75 14 2 3" xfId="19557" xr:uid="{00000000-0005-0000-0000-00006E4C0000}"/>
    <cellStyle name="Normal 75 14 3" xfId="19558" xr:uid="{00000000-0005-0000-0000-00006F4C0000}"/>
    <cellStyle name="Normal 75 14 3 2" xfId="19559" xr:uid="{00000000-0005-0000-0000-0000704C0000}"/>
    <cellStyle name="Normal 75 14 4" xfId="19560" xr:uid="{00000000-0005-0000-0000-0000714C0000}"/>
    <cellStyle name="Normal 75 15" xfId="19561" xr:uid="{00000000-0005-0000-0000-0000724C0000}"/>
    <cellStyle name="Normal 75 15 2" xfId="19562" xr:uid="{00000000-0005-0000-0000-0000734C0000}"/>
    <cellStyle name="Normal 75 15 2 2" xfId="19563" xr:uid="{00000000-0005-0000-0000-0000744C0000}"/>
    <cellStyle name="Normal 75 15 2 3" xfId="19564" xr:uid="{00000000-0005-0000-0000-0000754C0000}"/>
    <cellStyle name="Normal 75 15 3" xfId="19565" xr:uid="{00000000-0005-0000-0000-0000764C0000}"/>
    <cellStyle name="Normal 75 15 3 2" xfId="19566" xr:uid="{00000000-0005-0000-0000-0000774C0000}"/>
    <cellStyle name="Normal 75 15 4" xfId="19567" xr:uid="{00000000-0005-0000-0000-0000784C0000}"/>
    <cellStyle name="Normal 75 16" xfId="19568" xr:uid="{00000000-0005-0000-0000-0000794C0000}"/>
    <cellStyle name="Normal 75 16 2" xfId="19569" xr:uid="{00000000-0005-0000-0000-00007A4C0000}"/>
    <cellStyle name="Normal 75 16 2 2" xfId="19570" xr:uid="{00000000-0005-0000-0000-00007B4C0000}"/>
    <cellStyle name="Normal 75 16 2 3" xfId="19571" xr:uid="{00000000-0005-0000-0000-00007C4C0000}"/>
    <cellStyle name="Normal 75 16 3" xfId="19572" xr:uid="{00000000-0005-0000-0000-00007D4C0000}"/>
    <cellStyle name="Normal 75 16 3 2" xfId="19573" xr:uid="{00000000-0005-0000-0000-00007E4C0000}"/>
    <cellStyle name="Normal 75 16 4" xfId="19574" xr:uid="{00000000-0005-0000-0000-00007F4C0000}"/>
    <cellStyle name="Normal 75 17" xfId="19575" xr:uid="{00000000-0005-0000-0000-0000804C0000}"/>
    <cellStyle name="Normal 75 17 2" xfId="19576" xr:uid="{00000000-0005-0000-0000-0000814C0000}"/>
    <cellStyle name="Normal 75 17 2 2" xfId="19577" xr:uid="{00000000-0005-0000-0000-0000824C0000}"/>
    <cellStyle name="Normal 75 17 2 3" xfId="19578" xr:uid="{00000000-0005-0000-0000-0000834C0000}"/>
    <cellStyle name="Normal 75 17 3" xfId="19579" xr:uid="{00000000-0005-0000-0000-0000844C0000}"/>
    <cellStyle name="Normal 75 17 3 2" xfId="19580" xr:uid="{00000000-0005-0000-0000-0000854C0000}"/>
    <cellStyle name="Normal 75 17 4" xfId="19581" xr:uid="{00000000-0005-0000-0000-0000864C0000}"/>
    <cellStyle name="Normal 75 18" xfId="19582" xr:uid="{00000000-0005-0000-0000-0000874C0000}"/>
    <cellStyle name="Normal 75 18 2" xfId="19583" xr:uid="{00000000-0005-0000-0000-0000884C0000}"/>
    <cellStyle name="Normal 75 18 2 2" xfId="19584" xr:uid="{00000000-0005-0000-0000-0000894C0000}"/>
    <cellStyle name="Normal 75 18 2 3" xfId="19585" xr:uid="{00000000-0005-0000-0000-00008A4C0000}"/>
    <cellStyle name="Normal 75 18 3" xfId="19586" xr:uid="{00000000-0005-0000-0000-00008B4C0000}"/>
    <cellStyle name="Normal 75 18 3 2" xfId="19587" xr:uid="{00000000-0005-0000-0000-00008C4C0000}"/>
    <cellStyle name="Normal 75 18 4" xfId="19588" xr:uid="{00000000-0005-0000-0000-00008D4C0000}"/>
    <cellStyle name="Normal 75 19" xfId="19589" xr:uid="{00000000-0005-0000-0000-00008E4C0000}"/>
    <cellStyle name="Normal 75 19 2" xfId="19590" xr:uid="{00000000-0005-0000-0000-00008F4C0000}"/>
    <cellStyle name="Normal 75 19 2 2" xfId="19591" xr:uid="{00000000-0005-0000-0000-0000904C0000}"/>
    <cellStyle name="Normal 75 19 2 3" xfId="19592" xr:uid="{00000000-0005-0000-0000-0000914C0000}"/>
    <cellStyle name="Normal 75 19 3" xfId="19593" xr:uid="{00000000-0005-0000-0000-0000924C0000}"/>
    <cellStyle name="Normal 75 19 3 2" xfId="19594" xr:uid="{00000000-0005-0000-0000-0000934C0000}"/>
    <cellStyle name="Normal 75 19 4" xfId="19595" xr:uid="{00000000-0005-0000-0000-0000944C0000}"/>
    <cellStyle name="Normal 75 2" xfId="19596" xr:uid="{00000000-0005-0000-0000-0000954C0000}"/>
    <cellStyle name="Normal 75 2 2" xfId="19597" xr:uid="{00000000-0005-0000-0000-0000964C0000}"/>
    <cellStyle name="Normal 75 2 2 2" xfId="19598" xr:uid="{00000000-0005-0000-0000-0000974C0000}"/>
    <cellStyle name="Normal 75 2 2 3" xfId="19599" xr:uid="{00000000-0005-0000-0000-0000984C0000}"/>
    <cellStyle name="Normal 75 2 3" xfId="19600" xr:uid="{00000000-0005-0000-0000-0000994C0000}"/>
    <cellStyle name="Normal 75 2 3 2" xfId="19601" xr:uid="{00000000-0005-0000-0000-00009A4C0000}"/>
    <cellStyle name="Normal 75 2 4" xfId="19602" xr:uid="{00000000-0005-0000-0000-00009B4C0000}"/>
    <cellStyle name="Normal 75 3" xfId="19603" xr:uid="{00000000-0005-0000-0000-00009C4C0000}"/>
    <cellStyle name="Normal 75 3 2" xfId="19604" xr:uid="{00000000-0005-0000-0000-00009D4C0000}"/>
    <cellStyle name="Normal 75 3 2 2" xfId="19605" xr:uid="{00000000-0005-0000-0000-00009E4C0000}"/>
    <cellStyle name="Normal 75 3 2 3" xfId="19606" xr:uid="{00000000-0005-0000-0000-00009F4C0000}"/>
    <cellStyle name="Normal 75 3 3" xfId="19607" xr:uid="{00000000-0005-0000-0000-0000A04C0000}"/>
    <cellStyle name="Normal 75 3 3 2" xfId="19608" xr:uid="{00000000-0005-0000-0000-0000A14C0000}"/>
    <cellStyle name="Normal 75 3 4" xfId="19609" xr:uid="{00000000-0005-0000-0000-0000A24C0000}"/>
    <cellStyle name="Normal 75 4" xfId="19610" xr:uid="{00000000-0005-0000-0000-0000A34C0000}"/>
    <cellStyle name="Normal 75 4 2" xfId="19611" xr:uid="{00000000-0005-0000-0000-0000A44C0000}"/>
    <cellStyle name="Normal 75 4 2 2" xfId="19612" xr:uid="{00000000-0005-0000-0000-0000A54C0000}"/>
    <cellStyle name="Normal 75 4 2 3" xfId="19613" xr:uid="{00000000-0005-0000-0000-0000A64C0000}"/>
    <cellStyle name="Normal 75 4 3" xfId="19614" xr:uid="{00000000-0005-0000-0000-0000A74C0000}"/>
    <cellStyle name="Normal 75 4 3 2" xfId="19615" xr:uid="{00000000-0005-0000-0000-0000A84C0000}"/>
    <cellStyle name="Normal 75 4 4" xfId="19616" xr:uid="{00000000-0005-0000-0000-0000A94C0000}"/>
    <cellStyle name="Normal 75 5" xfId="19617" xr:uid="{00000000-0005-0000-0000-0000AA4C0000}"/>
    <cellStyle name="Normal 75 5 2" xfId="19618" xr:uid="{00000000-0005-0000-0000-0000AB4C0000}"/>
    <cellStyle name="Normal 75 5 2 2" xfId="19619" xr:uid="{00000000-0005-0000-0000-0000AC4C0000}"/>
    <cellStyle name="Normal 75 5 2 3" xfId="19620" xr:uid="{00000000-0005-0000-0000-0000AD4C0000}"/>
    <cellStyle name="Normal 75 5 3" xfId="19621" xr:uid="{00000000-0005-0000-0000-0000AE4C0000}"/>
    <cellStyle name="Normal 75 5 3 2" xfId="19622" xr:uid="{00000000-0005-0000-0000-0000AF4C0000}"/>
    <cellStyle name="Normal 75 5 4" xfId="19623" xr:uid="{00000000-0005-0000-0000-0000B04C0000}"/>
    <cellStyle name="Normal 75 6" xfId="19624" xr:uid="{00000000-0005-0000-0000-0000B14C0000}"/>
    <cellStyle name="Normal 75 6 2" xfId="19625" xr:uid="{00000000-0005-0000-0000-0000B24C0000}"/>
    <cellStyle name="Normal 75 6 2 2" xfId="19626" xr:uid="{00000000-0005-0000-0000-0000B34C0000}"/>
    <cellStyle name="Normal 75 6 2 3" xfId="19627" xr:uid="{00000000-0005-0000-0000-0000B44C0000}"/>
    <cellStyle name="Normal 75 6 3" xfId="19628" xr:uid="{00000000-0005-0000-0000-0000B54C0000}"/>
    <cellStyle name="Normal 75 6 3 2" xfId="19629" xr:uid="{00000000-0005-0000-0000-0000B64C0000}"/>
    <cellStyle name="Normal 75 6 4" xfId="19630" xr:uid="{00000000-0005-0000-0000-0000B74C0000}"/>
    <cellStyle name="Normal 75 7" xfId="19631" xr:uid="{00000000-0005-0000-0000-0000B84C0000}"/>
    <cellStyle name="Normal 75 7 2" xfId="19632" xr:uid="{00000000-0005-0000-0000-0000B94C0000}"/>
    <cellStyle name="Normal 75 7 2 2" xfId="19633" xr:uid="{00000000-0005-0000-0000-0000BA4C0000}"/>
    <cellStyle name="Normal 75 7 2 3" xfId="19634" xr:uid="{00000000-0005-0000-0000-0000BB4C0000}"/>
    <cellStyle name="Normal 75 7 3" xfId="19635" xr:uid="{00000000-0005-0000-0000-0000BC4C0000}"/>
    <cellStyle name="Normal 75 7 3 2" xfId="19636" xr:uid="{00000000-0005-0000-0000-0000BD4C0000}"/>
    <cellStyle name="Normal 75 7 4" xfId="19637" xr:uid="{00000000-0005-0000-0000-0000BE4C0000}"/>
    <cellStyle name="Normal 75 8" xfId="19638" xr:uid="{00000000-0005-0000-0000-0000BF4C0000}"/>
    <cellStyle name="Normal 75 8 2" xfId="19639" xr:uid="{00000000-0005-0000-0000-0000C04C0000}"/>
    <cellStyle name="Normal 75 8 2 2" xfId="19640" xr:uid="{00000000-0005-0000-0000-0000C14C0000}"/>
    <cellStyle name="Normal 75 8 2 3" xfId="19641" xr:uid="{00000000-0005-0000-0000-0000C24C0000}"/>
    <cellStyle name="Normal 75 8 3" xfId="19642" xr:uid="{00000000-0005-0000-0000-0000C34C0000}"/>
    <cellStyle name="Normal 75 8 3 2" xfId="19643" xr:uid="{00000000-0005-0000-0000-0000C44C0000}"/>
    <cellStyle name="Normal 75 8 4" xfId="19644" xr:uid="{00000000-0005-0000-0000-0000C54C0000}"/>
    <cellStyle name="Normal 75 9" xfId="19645" xr:uid="{00000000-0005-0000-0000-0000C64C0000}"/>
    <cellStyle name="Normal 75 9 2" xfId="19646" xr:uid="{00000000-0005-0000-0000-0000C74C0000}"/>
    <cellStyle name="Normal 75 9 2 2" xfId="19647" xr:uid="{00000000-0005-0000-0000-0000C84C0000}"/>
    <cellStyle name="Normal 75 9 2 3" xfId="19648" xr:uid="{00000000-0005-0000-0000-0000C94C0000}"/>
    <cellStyle name="Normal 75 9 3" xfId="19649" xr:uid="{00000000-0005-0000-0000-0000CA4C0000}"/>
    <cellStyle name="Normal 75 9 3 2" xfId="19650" xr:uid="{00000000-0005-0000-0000-0000CB4C0000}"/>
    <cellStyle name="Normal 75 9 4" xfId="19651" xr:uid="{00000000-0005-0000-0000-0000CC4C0000}"/>
    <cellStyle name="Normal 76" xfId="19652" xr:uid="{00000000-0005-0000-0000-0000CD4C0000}"/>
    <cellStyle name="Normal 76 10" xfId="19653" xr:uid="{00000000-0005-0000-0000-0000CE4C0000}"/>
    <cellStyle name="Normal 76 10 2" xfId="19654" xr:uid="{00000000-0005-0000-0000-0000CF4C0000}"/>
    <cellStyle name="Normal 76 10 2 2" xfId="19655" xr:uid="{00000000-0005-0000-0000-0000D04C0000}"/>
    <cellStyle name="Normal 76 10 2 3" xfId="19656" xr:uid="{00000000-0005-0000-0000-0000D14C0000}"/>
    <cellStyle name="Normal 76 10 3" xfId="19657" xr:uid="{00000000-0005-0000-0000-0000D24C0000}"/>
    <cellStyle name="Normal 76 10 3 2" xfId="19658" xr:uid="{00000000-0005-0000-0000-0000D34C0000}"/>
    <cellStyle name="Normal 76 10 4" xfId="19659" xr:uid="{00000000-0005-0000-0000-0000D44C0000}"/>
    <cellStyle name="Normal 76 11" xfId="19660" xr:uid="{00000000-0005-0000-0000-0000D54C0000}"/>
    <cellStyle name="Normal 76 11 2" xfId="19661" xr:uid="{00000000-0005-0000-0000-0000D64C0000}"/>
    <cellStyle name="Normal 76 11 2 2" xfId="19662" xr:uid="{00000000-0005-0000-0000-0000D74C0000}"/>
    <cellStyle name="Normal 76 11 2 3" xfId="19663" xr:uid="{00000000-0005-0000-0000-0000D84C0000}"/>
    <cellStyle name="Normal 76 11 3" xfId="19664" xr:uid="{00000000-0005-0000-0000-0000D94C0000}"/>
    <cellStyle name="Normal 76 11 3 2" xfId="19665" xr:uid="{00000000-0005-0000-0000-0000DA4C0000}"/>
    <cellStyle name="Normal 76 11 4" xfId="19666" xr:uid="{00000000-0005-0000-0000-0000DB4C0000}"/>
    <cellStyle name="Normal 76 12" xfId="19667" xr:uid="{00000000-0005-0000-0000-0000DC4C0000}"/>
    <cellStyle name="Normal 76 12 2" xfId="19668" xr:uid="{00000000-0005-0000-0000-0000DD4C0000}"/>
    <cellStyle name="Normal 76 12 2 2" xfId="19669" xr:uid="{00000000-0005-0000-0000-0000DE4C0000}"/>
    <cellStyle name="Normal 76 12 2 3" xfId="19670" xr:uid="{00000000-0005-0000-0000-0000DF4C0000}"/>
    <cellStyle name="Normal 76 12 3" xfId="19671" xr:uid="{00000000-0005-0000-0000-0000E04C0000}"/>
    <cellStyle name="Normal 76 12 3 2" xfId="19672" xr:uid="{00000000-0005-0000-0000-0000E14C0000}"/>
    <cellStyle name="Normal 76 12 4" xfId="19673" xr:uid="{00000000-0005-0000-0000-0000E24C0000}"/>
    <cellStyle name="Normal 76 13" xfId="19674" xr:uid="{00000000-0005-0000-0000-0000E34C0000}"/>
    <cellStyle name="Normal 76 13 2" xfId="19675" xr:uid="{00000000-0005-0000-0000-0000E44C0000}"/>
    <cellStyle name="Normal 76 13 2 2" xfId="19676" xr:uid="{00000000-0005-0000-0000-0000E54C0000}"/>
    <cellStyle name="Normal 76 13 2 3" xfId="19677" xr:uid="{00000000-0005-0000-0000-0000E64C0000}"/>
    <cellStyle name="Normal 76 13 3" xfId="19678" xr:uid="{00000000-0005-0000-0000-0000E74C0000}"/>
    <cellStyle name="Normal 76 13 3 2" xfId="19679" xr:uid="{00000000-0005-0000-0000-0000E84C0000}"/>
    <cellStyle name="Normal 76 13 4" xfId="19680" xr:uid="{00000000-0005-0000-0000-0000E94C0000}"/>
    <cellStyle name="Normal 76 14" xfId="19681" xr:uid="{00000000-0005-0000-0000-0000EA4C0000}"/>
    <cellStyle name="Normal 76 14 2" xfId="19682" xr:uid="{00000000-0005-0000-0000-0000EB4C0000}"/>
    <cellStyle name="Normal 76 14 2 2" xfId="19683" xr:uid="{00000000-0005-0000-0000-0000EC4C0000}"/>
    <cellStyle name="Normal 76 14 2 3" xfId="19684" xr:uid="{00000000-0005-0000-0000-0000ED4C0000}"/>
    <cellStyle name="Normal 76 14 3" xfId="19685" xr:uid="{00000000-0005-0000-0000-0000EE4C0000}"/>
    <cellStyle name="Normal 76 14 3 2" xfId="19686" xr:uid="{00000000-0005-0000-0000-0000EF4C0000}"/>
    <cellStyle name="Normal 76 14 4" xfId="19687" xr:uid="{00000000-0005-0000-0000-0000F04C0000}"/>
    <cellStyle name="Normal 76 15" xfId="19688" xr:uid="{00000000-0005-0000-0000-0000F14C0000}"/>
    <cellStyle name="Normal 76 15 2" xfId="19689" xr:uid="{00000000-0005-0000-0000-0000F24C0000}"/>
    <cellStyle name="Normal 76 15 2 2" xfId="19690" xr:uid="{00000000-0005-0000-0000-0000F34C0000}"/>
    <cellStyle name="Normal 76 15 2 3" xfId="19691" xr:uid="{00000000-0005-0000-0000-0000F44C0000}"/>
    <cellStyle name="Normal 76 15 3" xfId="19692" xr:uid="{00000000-0005-0000-0000-0000F54C0000}"/>
    <cellStyle name="Normal 76 15 3 2" xfId="19693" xr:uid="{00000000-0005-0000-0000-0000F64C0000}"/>
    <cellStyle name="Normal 76 15 4" xfId="19694" xr:uid="{00000000-0005-0000-0000-0000F74C0000}"/>
    <cellStyle name="Normal 76 16" xfId="19695" xr:uid="{00000000-0005-0000-0000-0000F84C0000}"/>
    <cellStyle name="Normal 76 16 2" xfId="19696" xr:uid="{00000000-0005-0000-0000-0000F94C0000}"/>
    <cellStyle name="Normal 76 16 2 2" xfId="19697" xr:uid="{00000000-0005-0000-0000-0000FA4C0000}"/>
    <cellStyle name="Normal 76 16 2 3" xfId="19698" xr:uid="{00000000-0005-0000-0000-0000FB4C0000}"/>
    <cellStyle name="Normal 76 16 3" xfId="19699" xr:uid="{00000000-0005-0000-0000-0000FC4C0000}"/>
    <cellStyle name="Normal 76 16 3 2" xfId="19700" xr:uid="{00000000-0005-0000-0000-0000FD4C0000}"/>
    <cellStyle name="Normal 76 16 4" xfId="19701" xr:uid="{00000000-0005-0000-0000-0000FE4C0000}"/>
    <cellStyle name="Normal 76 17" xfId="19702" xr:uid="{00000000-0005-0000-0000-0000FF4C0000}"/>
    <cellStyle name="Normal 76 17 2" xfId="19703" xr:uid="{00000000-0005-0000-0000-0000004D0000}"/>
    <cellStyle name="Normal 76 17 2 2" xfId="19704" xr:uid="{00000000-0005-0000-0000-0000014D0000}"/>
    <cellStyle name="Normal 76 17 2 3" xfId="19705" xr:uid="{00000000-0005-0000-0000-0000024D0000}"/>
    <cellStyle name="Normal 76 17 3" xfId="19706" xr:uid="{00000000-0005-0000-0000-0000034D0000}"/>
    <cellStyle name="Normal 76 17 3 2" xfId="19707" xr:uid="{00000000-0005-0000-0000-0000044D0000}"/>
    <cellStyle name="Normal 76 17 4" xfId="19708" xr:uid="{00000000-0005-0000-0000-0000054D0000}"/>
    <cellStyle name="Normal 76 18" xfId="19709" xr:uid="{00000000-0005-0000-0000-0000064D0000}"/>
    <cellStyle name="Normal 76 18 2" xfId="19710" xr:uid="{00000000-0005-0000-0000-0000074D0000}"/>
    <cellStyle name="Normal 76 18 2 2" xfId="19711" xr:uid="{00000000-0005-0000-0000-0000084D0000}"/>
    <cellStyle name="Normal 76 18 2 3" xfId="19712" xr:uid="{00000000-0005-0000-0000-0000094D0000}"/>
    <cellStyle name="Normal 76 18 3" xfId="19713" xr:uid="{00000000-0005-0000-0000-00000A4D0000}"/>
    <cellStyle name="Normal 76 18 3 2" xfId="19714" xr:uid="{00000000-0005-0000-0000-00000B4D0000}"/>
    <cellStyle name="Normal 76 18 4" xfId="19715" xr:uid="{00000000-0005-0000-0000-00000C4D0000}"/>
    <cellStyle name="Normal 76 19" xfId="19716" xr:uid="{00000000-0005-0000-0000-00000D4D0000}"/>
    <cellStyle name="Normal 76 19 2" xfId="19717" xr:uid="{00000000-0005-0000-0000-00000E4D0000}"/>
    <cellStyle name="Normal 76 19 2 2" xfId="19718" xr:uid="{00000000-0005-0000-0000-00000F4D0000}"/>
    <cellStyle name="Normal 76 19 2 3" xfId="19719" xr:uid="{00000000-0005-0000-0000-0000104D0000}"/>
    <cellStyle name="Normal 76 19 3" xfId="19720" xr:uid="{00000000-0005-0000-0000-0000114D0000}"/>
    <cellStyle name="Normal 76 19 3 2" xfId="19721" xr:uid="{00000000-0005-0000-0000-0000124D0000}"/>
    <cellStyle name="Normal 76 19 4" xfId="19722" xr:uid="{00000000-0005-0000-0000-0000134D0000}"/>
    <cellStyle name="Normal 76 2" xfId="19723" xr:uid="{00000000-0005-0000-0000-0000144D0000}"/>
    <cellStyle name="Normal 76 2 2" xfId="19724" xr:uid="{00000000-0005-0000-0000-0000154D0000}"/>
    <cellStyle name="Normal 76 2 2 2" xfId="19725" xr:uid="{00000000-0005-0000-0000-0000164D0000}"/>
    <cellStyle name="Normal 76 2 2 3" xfId="19726" xr:uid="{00000000-0005-0000-0000-0000174D0000}"/>
    <cellStyle name="Normal 76 2 3" xfId="19727" xr:uid="{00000000-0005-0000-0000-0000184D0000}"/>
    <cellStyle name="Normal 76 2 3 2" xfId="19728" xr:uid="{00000000-0005-0000-0000-0000194D0000}"/>
    <cellStyle name="Normal 76 2 4" xfId="19729" xr:uid="{00000000-0005-0000-0000-00001A4D0000}"/>
    <cellStyle name="Normal 76 3" xfId="19730" xr:uid="{00000000-0005-0000-0000-00001B4D0000}"/>
    <cellStyle name="Normal 76 3 2" xfId="19731" xr:uid="{00000000-0005-0000-0000-00001C4D0000}"/>
    <cellStyle name="Normal 76 3 2 2" xfId="19732" xr:uid="{00000000-0005-0000-0000-00001D4D0000}"/>
    <cellStyle name="Normal 76 3 2 3" xfId="19733" xr:uid="{00000000-0005-0000-0000-00001E4D0000}"/>
    <cellStyle name="Normal 76 3 3" xfId="19734" xr:uid="{00000000-0005-0000-0000-00001F4D0000}"/>
    <cellStyle name="Normal 76 3 3 2" xfId="19735" xr:uid="{00000000-0005-0000-0000-0000204D0000}"/>
    <cellStyle name="Normal 76 3 4" xfId="19736" xr:uid="{00000000-0005-0000-0000-0000214D0000}"/>
    <cellStyle name="Normal 76 4" xfId="19737" xr:uid="{00000000-0005-0000-0000-0000224D0000}"/>
    <cellStyle name="Normal 76 4 2" xfId="19738" xr:uid="{00000000-0005-0000-0000-0000234D0000}"/>
    <cellStyle name="Normal 76 4 2 2" xfId="19739" xr:uid="{00000000-0005-0000-0000-0000244D0000}"/>
    <cellStyle name="Normal 76 4 2 3" xfId="19740" xr:uid="{00000000-0005-0000-0000-0000254D0000}"/>
    <cellStyle name="Normal 76 4 3" xfId="19741" xr:uid="{00000000-0005-0000-0000-0000264D0000}"/>
    <cellStyle name="Normal 76 4 3 2" xfId="19742" xr:uid="{00000000-0005-0000-0000-0000274D0000}"/>
    <cellStyle name="Normal 76 4 4" xfId="19743" xr:uid="{00000000-0005-0000-0000-0000284D0000}"/>
    <cellStyle name="Normal 76 5" xfId="19744" xr:uid="{00000000-0005-0000-0000-0000294D0000}"/>
    <cellStyle name="Normal 76 5 2" xfId="19745" xr:uid="{00000000-0005-0000-0000-00002A4D0000}"/>
    <cellStyle name="Normal 76 5 2 2" xfId="19746" xr:uid="{00000000-0005-0000-0000-00002B4D0000}"/>
    <cellStyle name="Normal 76 5 2 3" xfId="19747" xr:uid="{00000000-0005-0000-0000-00002C4D0000}"/>
    <cellStyle name="Normal 76 5 3" xfId="19748" xr:uid="{00000000-0005-0000-0000-00002D4D0000}"/>
    <cellStyle name="Normal 76 5 3 2" xfId="19749" xr:uid="{00000000-0005-0000-0000-00002E4D0000}"/>
    <cellStyle name="Normal 76 5 4" xfId="19750" xr:uid="{00000000-0005-0000-0000-00002F4D0000}"/>
    <cellStyle name="Normal 76 6" xfId="19751" xr:uid="{00000000-0005-0000-0000-0000304D0000}"/>
    <cellStyle name="Normal 76 6 2" xfId="19752" xr:uid="{00000000-0005-0000-0000-0000314D0000}"/>
    <cellStyle name="Normal 76 6 2 2" xfId="19753" xr:uid="{00000000-0005-0000-0000-0000324D0000}"/>
    <cellStyle name="Normal 76 6 2 3" xfId="19754" xr:uid="{00000000-0005-0000-0000-0000334D0000}"/>
    <cellStyle name="Normal 76 6 3" xfId="19755" xr:uid="{00000000-0005-0000-0000-0000344D0000}"/>
    <cellStyle name="Normal 76 6 3 2" xfId="19756" xr:uid="{00000000-0005-0000-0000-0000354D0000}"/>
    <cellStyle name="Normal 76 6 4" xfId="19757" xr:uid="{00000000-0005-0000-0000-0000364D0000}"/>
    <cellStyle name="Normal 76 7" xfId="19758" xr:uid="{00000000-0005-0000-0000-0000374D0000}"/>
    <cellStyle name="Normal 76 7 2" xfId="19759" xr:uid="{00000000-0005-0000-0000-0000384D0000}"/>
    <cellStyle name="Normal 76 7 2 2" xfId="19760" xr:uid="{00000000-0005-0000-0000-0000394D0000}"/>
    <cellStyle name="Normal 76 7 2 3" xfId="19761" xr:uid="{00000000-0005-0000-0000-00003A4D0000}"/>
    <cellStyle name="Normal 76 7 3" xfId="19762" xr:uid="{00000000-0005-0000-0000-00003B4D0000}"/>
    <cellStyle name="Normal 76 7 3 2" xfId="19763" xr:uid="{00000000-0005-0000-0000-00003C4D0000}"/>
    <cellStyle name="Normal 76 7 4" xfId="19764" xr:uid="{00000000-0005-0000-0000-00003D4D0000}"/>
    <cellStyle name="Normal 76 8" xfId="19765" xr:uid="{00000000-0005-0000-0000-00003E4D0000}"/>
    <cellStyle name="Normal 76 8 2" xfId="19766" xr:uid="{00000000-0005-0000-0000-00003F4D0000}"/>
    <cellStyle name="Normal 76 8 2 2" xfId="19767" xr:uid="{00000000-0005-0000-0000-0000404D0000}"/>
    <cellStyle name="Normal 76 8 2 3" xfId="19768" xr:uid="{00000000-0005-0000-0000-0000414D0000}"/>
    <cellStyle name="Normal 76 8 3" xfId="19769" xr:uid="{00000000-0005-0000-0000-0000424D0000}"/>
    <cellStyle name="Normal 76 8 3 2" xfId="19770" xr:uid="{00000000-0005-0000-0000-0000434D0000}"/>
    <cellStyle name="Normal 76 8 4" xfId="19771" xr:uid="{00000000-0005-0000-0000-0000444D0000}"/>
    <cellStyle name="Normal 76 9" xfId="19772" xr:uid="{00000000-0005-0000-0000-0000454D0000}"/>
    <cellStyle name="Normal 76 9 2" xfId="19773" xr:uid="{00000000-0005-0000-0000-0000464D0000}"/>
    <cellStyle name="Normal 76 9 2 2" xfId="19774" xr:uid="{00000000-0005-0000-0000-0000474D0000}"/>
    <cellStyle name="Normal 76 9 2 3" xfId="19775" xr:uid="{00000000-0005-0000-0000-0000484D0000}"/>
    <cellStyle name="Normal 76 9 3" xfId="19776" xr:uid="{00000000-0005-0000-0000-0000494D0000}"/>
    <cellStyle name="Normal 76 9 3 2" xfId="19777" xr:uid="{00000000-0005-0000-0000-00004A4D0000}"/>
    <cellStyle name="Normal 76 9 4" xfId="19778" xr:uid="{00000000-0005-0000-0000-00004B4D0000}"/>
    <cellStyle name="Normal 77" xfId="19779" xr:uid="{00000000-0005-0000-0000-00004C4D0000}"/>
    <cellStyle name="Normal 77 10" xfId="19780" xr:uid="{00000000-0005-0000-0000-00004D4D0000}"/>
    <cellStyle name="Normal 77 10 2" xfId="19781" xr:uid="{00000000-0005-0000-0000-00004E4D0000}"/>
    <cellStyle name="Normal 77 10 2 2" xfId="19782" xr:uid="{00000000-0005-0000-0000-00004F4D0000}"/>
    <cellStyle name="Normal 77 10 2 3" xfId="19783" xr:uid="{00000000-0005-0000-0000-0000504D0000}"/>
    <cellStyle name="Normal 77 10 3" xfId="19784" xr:uid="{00000000-0005-0000-0000-0000514D0000}"/>
    <cellStyle name="Normal 77 10 3 2" xfId="19785" xr:uid="{00000000-0005-0000-0000-0000524D0000}"/>
    <cellStyle name="Normal 77 10 4" xfId="19786" xr:uid="{00000000-0005-0000-0000-0000534D0000}"/>
    <cellStyle name="Normal 77 11" xfId="19787" xr:uid="{00000000-0005-0000-0000-0000544D0000}"/>
    <cellStyle name="Normal 77 11 2" xfId="19788" xr:uid="{00000000-0005-0000-0000-0000554D0000}"/>
    <cellStyle name="Normal 77 11 2 2" xfId="19789" xr:uid="{00000000-0005-0000-0000-0000564D0000}"/>
    <cellStyle name="Normal 77 11 2 3" xfId="19790" xr:uid="{00000000-0005-0000-0000-0000574D0000}"/>
    <cellStyle name="Normal 77 11 3" xfId="19791" xr:uid="{00000000-0005-0000-0000-0000584D0000}"/>
    <cellStyle name="Normal 77 11 3 2" xfId="19792" xr:uid="{00000000-0005-0000-0000-0000594D0000}"/>
    <cellStyle name="Normal 77 11 4" xfId="19793" xr:uid="{00000000-0005-0000-0000-00005A4D0000}"/>
    <cellStyle name="Normal 77 12" xfId="19794" xr:uid="{00000000-0005-0000-0000-00005B4D0000}"/>
    <cellStyle name="Normal 77 12 2" xfId="19795" xr:uid="{00000000-0005-0000-0000-00005C4D0000}"/>
    <cellStyle name="Normal 77 12 2 2" xfId="19796" xr:uid="{00000000-0005-0000-0000-00005D4D0000}"/>
    <cellStyle name="Normal 77 12 2 3" xfId="19797" xr:uid="{00000000-0005-0000-0000-00005E4D0000}"/>
    <cellStyle name="Normal 77 12 3" xfId="19798" xr:uid="{00000000-0005-0000-0000-00005F4D0000}"/>
    <cellStyle name="Normal 77 12 3 2" xfId="19799" xr:uid="{00000000-0005-0000-0000-0000604D0000}"/>
    <cellStyle name="Normal 77 12 4" xfId="19800" xr:uid="{00000000-0005-0000-0000-0000614D0000}"/>
    <cellStyle name="Normal 77 13" xfId="19801" xr:uid="{00000000-0005-0000-0000-0000624D0000}"/>
    <cellStyle name="Normal 77 13 2" xfId="19802" xr:uid="{00000000-0005-0000-0000-0000634D0000}"/>
    <cellStyle name="Normal 77 13 2 2" xfId="19803" xr:uid="{00000000-0005-0000-0000-0000644D0000}"/>
    <cellStyle name="Normal 77 13 2 3" xfId="19804" xr:uid="{00000000-0005-0000-0000-0000654D0000}"/>
    <cellStyle name="Normal 77 13 3" xfId="19805" xr:uid="{00000000-0005-0000-0000-0000664D0000}"/>
    <cellStyle name="Normal 77 13 3 2" xfId="19806" xr:uid="{00000000-0005-0000-0000-0000674D0000}"/>
    <cellStyle name="Normal 77 13 4" xfId="19807" xr:uid="{00000000-0005-0000-0000-0000684D0000}"/>
    <cellStyle name="Normal 77 14" xfId="19808" xr:uid="{00000000-0005-0000-0000-0000694D0000}"/>
    <cellStyle name="Normal 77 14 2" xfId="19809" xr:uid="{00000000-0005-0000-0000-00006A4D0000}"/>
    <cellStyle name="Normal 77 14 2 2" xfId="19810" xr:uid="{00000000-0005-0000-0000-00006B4D0000}"/>
    <cellStyle name="Normal 77 14 2 3" xfId="19811" xr:uid="{00000000-0005-0000-0000-00006C4D0000}"/>
    <cellStyle name="Normal 77 14 3" xfId="19812" xr:uid="{00000000-0005-0000-0000-00006D4D0000}"/>
    <cellStyle name="Normal 77 14 3 2" xfId="19813" xr:uid="{00000000-0005-0000-0000-00006E4D0000}"/>
    <cellStyle name="Normal 77 14 4" xfId="19814" xr:uid="{00000000-0005-0000-0000-00006F4D0000}"/>
    <cellStyle name="Normal 77 15" xfId="19815" xr:uid="{00000000-0005-0000-0000-0000704D0000}"/>
    <cellStyle name="Normal 77 15 2" xfId="19816" xr:uid="{00000000-0005-0000-0000-0000714D0000}"/>
    <cellStyle name="Normal 77 15 2 2" xfId="19817" xr:uid="{00000000-0005-0000-0000-0000724D0000}"/>
    <cellStyle name="Normal 77 15 2 3" xfId="19818" xr:uid="{00000000-0005-0000-0000-0000734D0000}"/>
    <cellStyle name="Normal 77 15 3" xfId="19819" xr:uid="{00000000-0005-0000-0000-0000744D0000}"/>
    <cellStyle name="Normal 77 15 3 2" xfId="19820" xr:uid="{00000000-0005-0000-0000-0000754D0000}"/>
    <cellStyle name="Normal 77 15 4" xfId="19821" xr:uid="{00000000-0005-0000-0000-0000764D0000}"/>
    <cellStyle name="Normal 77 16" xfId="19822" xr:uid="{00000000-0005-0000-0000-0000774D0000}"/>
    <cellStyle name="Normal 77 16 2" xfId="19823" xr:uid="{00000000-0005-0000-0000-0000784D0000}"/>
    <cellStyle name="Normal 77 16 2 2" xfId="19824" xr:uid="{00000000-0005-0000-0000-0000794D0000}"/>
    <cellStyle name="Normal 77 16 2 3" xfId="19825" xr:uid="{00000000-0005-0000-0000-00007A4D0000}"/>
    <cellStyle name="Normal 77 16 3" xfId="19826" xr:uid="{00000000-0005-0000-0000-00007B4D0000}"/>
    <cellStyle name="Normal 77 16 3 2" xfId="19827" xr:uid="{00000000-0005-0000-0000-00007C4D0000}"/>
    <cellStyle name="Normal 77 16 4" xfId="19828" xr:uid="{00000000-0005-0000-0000-00007D4D0000}"/>
    <cellStyle name="Normal 77 17" xfId="19829" xr:uid="{00000000-0005-0000-0000-00007E4D0000}"/>
    <cellStyle name="Normal 77 17 2" xfId="19830" xr:uid="{00000000-0005-0000-0000-00007F4D0000}"/>
    <cellStyle name="Normal 77 17 2 2" xfId="19831" xr:uid="{00000000-0005-0000-0000-0000804D0000}"/>
    <cellStyle name="Normal 77 17 2 3" xfId="19832" xr:uid="{00000000-0005-0000-0000-0000814D0000}"/>
    <cellStyle name="Normal 77 17 3" xfId="19833" xr:uid="{00000000-0005-0000-0000-0000824D0000}"/>
    <cellStyle name="Normal 77 17 3 2" xfId="19834" xr:uid="{00000000-0005-0000-0000-0000834D0000}"/>
    <cellStyle name="Normal 77 17 4" xfId="19835" xr:uid="{00000000-0005-0000-0000-0000844D0000}"/>
    <cellStyle name="Normal 77 18" xfId="19836" xr:uid="{00000000-0005-0000-0000-0000854D0000}"/>
    <cellStyle name="Normal 77 18 2" xfId="19837" xr:uid="{00000000-0005-0000-0000-0000864D0000}"/>
    <cellStyle name="Normal 77 18 2 2" xfId="19838" xr:uid="{00000000-0005-0000-0000-0000874D0000}"/>
    <cellStyle name="Normal 77 18 2 3" xfId="19839" xr:uid="{00000000-0005-0000-0000-0000884D0000}"/>
    <cellStyle name="Normal 77 18 3" xfId="19840" xr:uid="{00000000-0005-0000-0000-0000894D0000}"/>
    <cellStyle name="Normal 77 18 3 2" xfId="19841" xr:uid="{00000000-0005-0000-0000-00008A4D0000}"/>
    <cellStyle name="Normal 77 18 4" xfId="19842" xr:uid="{00000000-0005-0000-0000-00008B4D0000}"/>
    <cellStyle name="Normal 77 19" xfId="19843" xr:uid="{00000000-0005-0000-0000-00008C4D0000}"/>
    <cellStyle name="Normal 77 19 2" xfId="19844" xr:uid="{00000000-0005-0000-0000-00008D4D0000}"/>
    <cellStyle name="Normal 77 19 2 2" xfId="19845" xr:uid="{00000000-0005-0000-0000-00008E4D0000}"/>
    <cellStyle name="Normal 77 19 2 3" xfId="19846" xr:uid="{00000000-0005-0000-0000-00008F4D0000}"/>
    <cellStyle name="Normal 77 19 3" xfId="19847" xr:uid="{00000000-0005-0000-0000-0000904D0000}"/>
    <cellStyle name="Normal 77 19 3 2" xfId="19848" xr:uid="{00000000-0005-0000-0000-0000914D0000}"/>
    <cellStyle name="Normal 77 19 4" xfId="19849" xr:uid="{00000000-0005-0000-0000-0000924D0000}"/>
    <cellStyle name="Normal 77 2" xfId="19850" xr:uid="{00000000-0005-0000-0000-0000934D0000}"/>
    <cellStyle name="Normal 77 2 2" xfId="19851" xr:uid="{00000000-0005-0000-0000-0000944D0000}"/>
    <cellStyle name="Normal 77 2 2 2" xfId="19852" xr:uid="{00000000-0005-0000-0000-0000954D0000}"/>
    <cellStyle name="Normal 77 2 2 3" xfId="19853" xr:uid="{00000000-0005-0000-0000-0000964D0000}"/>
    <cellStyle name="Normal 77 2 3" xfId="19854" xr:uid="{00000000-0005-0000-0000-0000974D0000}"/>
    <cellStyle name="Normal 77 2 3 2" xfId="19855" xr:uid="{00000000-0005-0000-0000-0000984D0000}"/>
    <cellStyle name="Normal 77 2 4" xfId="19856" xr:uid="{00000000-0005-0000-0000-0000994D0000}"/>
    <cellStyle name="Normal 77 3" xfId="19857" xr:uid="{00000000-0005-0000-0000-00009A4D0000}"/>
    <cellStyle name="Normal 77 3 2" xfId="19858" xr:uid="{00000000-0005-0000-0000-00009B4D0000}"/>
    <cellStyle name="Normal 77 3 2 2" xfId="19859" xr:uid="{00000000-0005-0000-0000-00009C4D0000}"/>
    <cellStyle name="Normal 77 3 2 3" xfId="19860" xr:uid="{00000000-0005-0000-0000-00009D4D0000}"/>
    <cellStyle name="Normal 77 3 3" xfId="19861" xr:uid="{00000000-0005-0000-0000-00009E4D0000}"/>
    <cellStyle name="Normal 77 3 3 2" xfId="19862" xr:uid="{00000000-0005-0000-0000-00009F4D0000}"/>
    <cellStyle name="Normal 77 3 4" xfId="19863" xr:uid="{00000000-0005-0000-0000-0000A04D0000}"/>
    <cellStyle name="Normal 77 4" xfId="19864" xr:uid="{00000000-0005-0000-0000-0000A14D0000}"/>
    <cellStyle name="Normal 77 4 2" xfId="19865" xr:uid="{00000000-0005-0000-0000-0000A24D0000}"/>
    <cellStyle name="Normal 77 4 2 2" xfId="19866" xr:uid="{00000000-0005-0000-0000-0000A34D0000}"/>
    <cellStyle name="Normal 77 4 2 3" xfId="19867" xr:uid="{00000000-0005-0000-0000-0000A44D0000}"/>
    <cellStyle name="Normal 77 4 3" xfId="19868" xr:uid="{00000000-0005-0000-0000-0000A54D0000}"/>
    <cellStyle name="Normal 77 4 3 2" xfId="19869" xr:uid="{00000000-0005-0000-0000-0000A64D0000}"/>
    <cellStyle name="Normal 77 4 4" xfId="19870" xr:uid="{00000000-0005-0000-0000-0000A74D0000}"/>
    <cellStyle name="Normal 77 5" xfId="19871" xr:uid="{00000000-0005-0000-0000-0000A84D0000}"/>
    <cellStyle name="Normal 77 5 2" xfId="19872" xr:uid="{00000000-0005-0000-0000-0000A94D0000}"/>
    <cellStyle name="Normal 77 5 2 2" xfId="19873" xr:uid="{00000000-0005-0000-0000-0000AA4D0000}"/>
    <cellStyle name="Normal 77 5 2 3" xfId="19874" xr:uid="{00000000-0005-0000-0000-0000AB4D0000}"/>
    <cellStyle name="Normal 77 5 3" xfId="19875" xr:uid="{00000000-0005-0000-0000-0000AC4D0000}"/>
    <cellStyle name="Normal 77 5 3 2" xfId="19876" xr:uid="{00000000-0005-0000-0000-0000AD4D0000}"/>
    <cellStyle name="Normal 77 5 4" xfId="19877" xr:uid="{00000000-0005-0000-0000-0000AE4D0000}"/>
    <cellStyle name="Normal 77 6" xfId="19878" xr:uid="{00000000-0005-0000-0000-0000AF4D0000}"/>
    <cellStyle name="Normal 77 6 2" xfId="19879" xr:uid="{00000000-0005-0000-0000-0000B04D0000}"/>
    <cellStyle name="Normal 77 6 2 2" xfId="19880" xr:uid="{00000000-0005-0000-0000-0000B14D0000}"/>
    <cellStyle name="Normal 77 6 2 3" xfId="19881" xr:uid="{00000000-0005-0000-0000-0000B24D0000}"/>
    <cellStyle name="Normal 77 6 3" xfId="19882" xr:uid="{00000000-0005-0000-0000-0000B34D0000}"/>
    <cellStyle name="Normal 77 6 3 2" xfId="19883" xr:uid="{00000000-0005-0000-0000-0000B44D0000}"/>
    <cellStyle name="Normal 77 6 4" xfId="19884" xr:uid="{00000000-0005-0000-0000-0000B54D0000}"/>
    <cellStyle name="Normal 77 7" xfId="19885" xr:uid="{00000000-0005-0000-0000-0000B64D0000}"/>
    <cellStyle name="Normal 77 7 2" xfId="19886" xr:uid="{00000000-0005-0000-0000-0000B74D0000}"/>
    <cellStyle name="Normal 77 7 2 2" xfId="19887" xr:uid="{00000000-0005-0000-0000-0000B84D0000}"/>
    <cellStyle name="Normal 77 7 2 3" xfId="19888" xr:uid="{00000000-0005-0000-0000-0000B94D0000}"/>
    <cellStyle name="Normal 77 7 3" xfId="19889" xr:uid="{00000000-0005-0000-0000-0000BA4D0000}"/>
    <cellStyle name="Normal 77 7 3 2" xfId="19890" xr:uid="{00000000-0005-0000-0000-0000BB4D0000}"/>
    <cellStyle name="Normal 77 7 4" xfId="19891" xr:uid="{00000000-0005-0000-0000-0000BC4D0000}"/>
    <cellStyle name="Normal 77 8" xfId="19892" xr:uid="{00000000-0005-0000-0000-0000BD4D0000}"/>
    <cellStyle name="Normal 77 8 2" xfId="19893" xr:uid="{00000000-0005-0000-0000-0000BE4D0000}"/>
    <cellStyle name="Normal 77 8 2 2" xfId="19894" xr:uid="{00000000-0005-0000-0000-0000BF4D0000}"/>
    <cellStyle name="Normal 77 8 2 3" xfId="19895" xr:uid="{00000000-0005-0000-0000-0000C04D0000}"/>
    <cellStyle name="Normal 77 8 3" xfId="19896" xr:uid="{00000000-0005-0000-0000-0000C14D0000}"/>
    <cellStyle name="Normal 77 8 3 2" xfId="19897" xr:uid="{00000000-0005-0000-0000-0000C24D0000}"/>
    <cellStyle name="Normal 77 8 4" xfId="19898" xr:uid="{00000000-0005-0000-0000-0000C34D0000}"/>
    <cellStyle name="Normal 77 9" xfId="19899" xr:uid="{00000000-0005-0000-0000-0000C44D0000}"/>
    <cellStyle name="Normal 77 9 2" xfId="19900" xr:uid="{00000000-0005-0000-0000-0000C54D0000}"/>
    <cellStyle name="Normal 77 9 2 2" xfId="19901" xr:uid="{00000000-0005-0000-0000-0000C64D0000}"/>
    <cellStyle name="Normal 77 9 2 3" xfId="19902" xr:uid="{00000000-0005-0000-0000-0000C74D0000}"/>
    <cellStyle name="Normal 77 9 3" xfId="19903" xr:uid="{00000000-0005-0000-0000-0000C84D0000}"/>
    <cellStyle name="Normal 77 9 3 2" xfId="19904" xr:uid="{00000000-0005-0000-0000-0000C94D0000}"/>
    <cellStyle name="Normal 77 9 4" xfId="19905" xr:uid="{00000000-0005-0000-0000-0000CA4D0000}"/>
    <cellStyle name="Normal 78" xfId="19906" xr:uid="{00000000-0005-0000-0000-0000CB4D0000}"/>
    <cellStyle name="Normal 78 10" xfId="19907" xr:uid="{00000000-0005-0000-0000-0000CC4D0000}"/>
    <cellStyle name="Normal 78 10 2" xfId="19908" xr:uid="{00000000-0005-0000-0000-0000CD4D0000}"/>
    <cellStyle name="Normal 78 10 2 2" xfId="19909" xr:uid="{00000000-0005-0000-0000-0000CE4D0000}"/>
    <cellStyle name="Normal 78 10 2 3" xfId="19910" xr:uid="{00000000-0005-0000-0000-0000CF4D0000}"/>
    <cellStyle name="Normal 78 10 3" xfId="19911" xr:uid="{00000000-0005-0000-0000-0000D04D0000}"/>
    <cellStyle name="Normal 78 10 3 2" xfId="19912" xr:uid="{00000000-0005-0000-0000-0000D14D0000}"/>
    <cellStyle name="Normal 78 10 4" xfId="19913" xr:uid="{00000000-0005-0000-0000-0000D24D0000}"/>
    <cellStyle name="Normal 78 11" xfId="19914" xr:uid="{00000000-0005-0000-0000-0000D34D0000}"/>
    <cellStyle name="Normal 78 11 2" xfId="19915" xr:uid="{00000000-0005-0000-0000-0000D44D0000}"/>
    <cellStyle name="Normal 78 11 2 2" xfId="19916" xr:uid="{00000000-0005-0000-0000-0000D54D0000}"/>
    <cellStyle name="Normal 78 11 2 3" xfId="19917" xr:uid="{00000000-0005-0000-0000-0000D64D0000}"/>
    <cellStyle name="Normal 78 11 3" xfId="19918" xr:uid="{00000000-0005-0000-0000-0000D74D0000}"/>
    <cellStyle name="Normal 78 11 3 2" xfId="19919" xr:uid="{00000000-0005-0000-0000-0000D84D0000}"/>
    <cellStyle name="Normal 78 11 4" xfId="19920" xr:uid="{00000000-0005-0000-0000-0000D94D0000}"/>
    <cellStyle name="Normal 78 12" xfId="19921" xr:uid="{00000000-0005-0000-0000-0000DA4D0000}"/>
    <cellStyle name="Normal 78 12 2" xfId="19922" xr:uid="{00000000-0005-0000-0000-0000DB4D0000}"/>
    <cellStyle name="Normal 78 12 2 2" xfId="19923" xr:uid="{00000000-0005-0000-0000-0000DC4D0000}"/>
    <cellStyle name="Normal 78 12 2 3" xfId="19924" xr:uid="{00000000-0005-0000-0000-0000DD4D0000}"/>
    <cellStyle name="Normal 78 12 3" xfId="19925" xr:uid="{00000000-0005-0000-0000-0000DE4D0000}"/>
    <cellStyle name="Normal 78 12 3 2" xfId="19926" xr:uid="{00000000-0005-0000-0000-0000DF4D0000}"/>
    <cellStyle name="Normal 78 12 4" xfId="19927" xr:uid="{00000000-0005-0000-0000-0000E04D0000}"/>
    <cellStyle name="Normal 78 13" xfId="19928" xr:uid="{00000000-0005-0000-0000-0000E14D0000}"/>
    <cellStyle name="Normal 78 13 2" xfId="19929" xr:uid="{00000000-0005-0000-0000-0000E24D0000}"/>
    <cellStyle name="Normal 78 13 2 2" xfId="19930" xr:uid="{00000000-0005-0000-0000-0000E34D0000}"/>
    <cellStyle name="Normal 78 13 2 3" xfId="19931" xr:uid="{00000000-0005-0000-0000-0000E44D0000}"/>
    <cellStyle name="Normal 78 13 3" xfId="19932" xr:uid="{00000000-0005-0000-0000-0000E54D0000}"/>
    <cellStyle name="Normal 78 13 3 2" xfId="19933" xr:uid="{00000000-0005-0000-0000-0000E64D0000}"/>
    <cellStyle name="Normal 78 13 4" xfId="19934" xr:uid="{00000000-0005-0000-0000-0000E74D0000}"/>
    <cellStyle name="Normal 78 14" xfId="19935" xr:uid="{00000000-0005-0000-0000-0000E84D0000}"/>
    <cellStyle name="Normal 78 14 2" xfId="19936" xr:uid="{00000000-0005-0000-0000-0000E94D0000}"/>
    <cellStyle name="Normal 78 14 2 2" xfId="19937" xr:uid="{00000000-0005-0000-0000-0000EA4D0000}"/>
    <cellStyle name="Normal 78 14 2 3" xfId="19938" xr:uid="{00000000-0005-0000-0000-0000EB4D0000}"/>
    <cellStyle name="Normal 78 14 3" xfId="19939" xr:uid="{00000000-0005-0000-0000-0000EC4D0000}"/>
    <cellStyle name="Normal 78 14 3 2" xfId="19940" xr:uid="{00000000-0005-0000-0000-0000ED4D0000}"/>
    <cellStyle name="Normal 78 14 4" xfId="19941" xr:uid="{00000000-0005-0000-0000-0000EE4D0000}"/>
    <cellStyle name="Normal 78 15" xfId="19942" xr:uid="{00000000-0005-0000-0000-0000EF4D0000}"/>
    <cellStyle name="Normal 78 15 2" xfId="19943" xr:uid="{00000000-0005-0000-0000-0000F04D0000}"/>
    <cellStyle name="Normal 78 15 2 2" xfId="19944" xr:uid="{00000000-0005-0000-0000-0000F14D0000}"/>
    <cellStyle name="Normal 78 15 2 3" xfId="19945" xr:uid="{00000000-0005-0000-0000-0000F24D0000}"/>
    <cellStyle name="Normal 78 15 3" xfId="19946" xr:uid="{00000000-0005-0000-0000-0000F34D0000}"/>
    <cellStyle name="Normal 78 15 3 2" xfId="19947" xr:uid="{00000000-0005-0000-0000-0000F44D0000}"/>
    <cellStyle name="Normal 78 15 4" xfId="19948" xr:uid="{00000000-0005-0000-0000-0000F54D0000}"/>
    <cellStyle name="Normal 78 16" xfId="19949" xr:uid="{00000000-0005-0000-0000-0000F64D0000}"/>
    <cellStyle name="Normal 78 16 2" xfId="19950" xr:uid="{00000000-0005-0000-0000-0000F74D0000}"/>
    <cellStyle name="Normal 78 16 2 2" xfId="19951" xr:uid="{00000000-0005-0000-0000-0000F84D0000}"/>
    <cellStyle name="Normal 78 16 2 3" xfId="19952" xr:uid="{00000000-0005-0000-0000-0000F94D0000}"/>
    <cellStyle name="Normal 78 16 3" xfId="19953" xr:uid="{00000000-0005-0000-0000-0000FA4D0000}"/>
    <cellStyle name="Normal 78 16 3 2" xfId="19954" xr:uid="{00000000-0005-0000-0000-0000FB4D0000}"/>
    <cellStyle name="Normal 78 16 4" xfId="19955" xr:uid="{00000000-0005-0000-0000-0000FC4D0000}"/>
    <cellStyle name="Normal 78 17" xfId="19956" xr:uid="{00000000-0005-0000-0000-0000FD4D0000}"/>
    <cellStyle name="Normal 78 17 2" xfId="19957" xr:uid="{00000000-0005-0000-0000-0000FE4D0000}"/>
    <cellStyle name="Normal 78 17 2 2" xfId="19958" xr:uid="{00000000-0005-0000-0000-0000FF4D0000}"/>
    <cellStyle name="Normal 78 17 2 3" xfId="19959" xr:uid="{00000000-0005-0000-0000-0000004E0000}"/>
    <cellStyle name="Normal 78 17 3" xfId="19960" xr:uid="{00000000-0005-0000-0000-0000014E0000}"/>
    <cellStyle name="Normal 78 17 3 2" xfId="19961" xr:uid="{00000000-0005-0000-0000-0000024E0000}"/>
    <cellStyle name="Normal 78 17 4" xfId="19962" xr:uid="{00000000-0005-0000-0000-0000034E0000}"/>
    <cellStyle name="Normal 78 18" xfId="19963" xr:uid="{00000000-0005-0000-0000-0000044E0000}"/>
    <cellStyle name="Normal 78 18 2" xfId="19964" xr:uid="{00000000-0005-0000-0000-0000054E0000}"/>
    <cellStyle name="Normal 78 18 2 2" xfId="19965" xr:uid="{00000000-0005-0000-0000-0000064E0000}"/>
    <cellStyle name="Normal 78 18 2 3" xfId="19966" xr:uid="{00000000-0005-0000-0000-0000074E0000}"/>
    <cellStyle name="Normal 78 18 3" xfId="19967" xr:uid="{00000000-0005-0000-0000-0000084E0000}"/>
    <cellStyle name="Normal 78 18 3 2" xfId="19968" xr:uid="{00000000-0005-0000-0000-0000094E0000}"/>
    <cellStyle name="Normal 78 18 4" xfId="19969" xr:uid="{00000000-0005-0000-0000-00000A4E0000}"/>
    <cellStyle name="Normal 78 19" xfId="19970" xr:uid="{00000000-0005-0000-0000-00000B4E0000}"/>
    <cellStyle name="Normal 78 19 2" xfId="19971" xr:uid="{00000000-0005-0000-0000-00000C4E0000}"/>
    <cellStyle name="Normal 78 19 2 2" xfId="19972" xr:uid="{00000000-0005-0000-0000-00000D4E0000}"/>
    <cellStyle name="Normal 78 19 2 3" xfId="19973" xr:uid="{00000000-0005-0000-0000-00000E4E0000}"/>
    <cellStyle name="Normal 78 19 3" xfId="19974" xr:uid="{00000000-0005-0000-0000-00000F4E0000}"/>
    <cellStyle name="Normal 78 19 3 2" xfId="19975" xr:uid="{00000000-0005-0000-0000-0000104E0000}"/>
    <cellStyle name="Normal 78 19 4" xfId="19976" xr:uid="{00000000-0005-0000-0000-0000114E0000}"/>
    <cellStyle name="Normal 78 2" xfId="19977" xr:uid="{00000000-0005-0000-0000-0000124E0000}"/>
    <cellStyle name="Normal 78 2 2" xfId="19978" xr:uid="{00000000-0005-0000-0000-0000134E0000}"/>
    <cellStyle name="Normal 78 2 2 2" xfId="19979" xr:uid="{00000000-0005-0000-0000-0000144E0000}"/>
    <cellStyle name="Normal 78 2 2 3" xfId="19980" xr:uid="{00000000-0005-0000-0000-0000154E0000}"/>
    <cellStyle name="Normal 78 2 3" xfId="19981" xr:uid="{00000000-0005-0000-0000-0000164E0000}"/>
    <cellStyle name="Normal 78 2 3 2" xfId="19982" xr:uid="{00000000-0005-0000-0000-0000174E0000}"/>
    <cellStyle name="Normal 78 2 4" xfId="19983" xr:uid="{00000000-0005-0000-0000-0000184E0000}"/>
    <cellStyle name="Normal 78 3" xfId="19984" xr:uid="{00000000-0005-0000-0000-0000194E0000}"/>
    <cellStyle name="Normal 78 3 2" xfId="19985" xr:uid="{00000000-0005-0000-0000-00001A4E0000}"/>
    <cellStyle name="Normal 78 3 2 2" xfId="19986" xr:uid="{00000000-0005-0000-0000-00001B4E0000}"/>
    <cellStyle name="Normal 78 3 2 3" xfId="19987" xr:uid="{00000000-0005-0000-0000-00001C4E0000}"/>
    <cellStyle name="Normal 78 3 3" xfId="19988" xr:uid="{00000000-0005-0000-0000-00001D4E0000}"/>
    <cellStyle name="Normal 78 3 3 2" xfId="19989" xr:uid="{00000000-0005-0000-0000-00001E4E0000}"/>
    <cellStyle name="Normal 78 3 4" xfId="19990" xr:uid="{00000000-0005-0000-0000-00001F4E0000}"/>
    <cellStyle name="Normal 78 4" xfId="19991" xr:uid="{00000000-0005-0000-0000-0000204E0000}"/>
    <cellStyle name="Normal 78 4 2" xfId="19992" xr:uid="{00000000-0005-0000-0000-0000214E0000}"/>
    <cellStyle name="Normal 78 4 2 2" xfId="19993" xr:uid="{00000000-0005-0000-0000-0000224E0000}"/>
    <cellStyle name="Normal 78 4 2 3" xfId="19994" xr:uid="{00000000-0005-0000-0000-0000234E0000}"/>
    <cellStyle name="Normal 78 4 3" xfId="19995" xr:uid="{00000000-0005-0000-0000-0000244E0000}"/>
    <cellStyle name="Normal 78 4 3 2" xfId="19996" xr:uid="{00000000-0005-0000-0000-0000254E0000}"/>
    <cellStyle name="Normal 78 4 4" xfId="19997" xr:uid="{00000000-0005-0000-0000-0000264E0000}"/>
    <cellStyle name="Normal 78 5" xfId="19998" xr:uid="{00000000-0005-0000-0000-0000274E0000}"/>
    <cellStyle name="Normal 78 5 2" xfId="19999" xr:uid="{00000000-0005-0000-0000-0000284E0000}"/>
    <cellStyle name="Normal 78 5 2 2" xfId="20000" xr:uid="{00000000-0005-0000-0000-0000294E0000}"/>
    <cellStyle name="Normal 78 5 2 3" xfId="20001" xr:uid="{00000000-0005-0000-0000-00002A4E0000}"/>
    <cellStyle name="Normal 78 5 3" xfId="20002" xr:uid="{00000000-0005-0000-0000-00002B4E0000}"/>
    <cellStyle name="Normal 78 5 3 2" xfId="20003" xr:uid="{00000000-0005-0000-0000-00002C4E0000}"/>
    <cellStyle name="Normal 78 5 4" xfId="20004" xr:uid="{00000000-0005-0000-0000-00002D4E0000}"/>
    <cellStyle name="Normal 78 6" xfId="20005" xr:uid="{00000000-0005-0000-0000-00002E4E0000}"/>
    <cellStyle name="Normal 78 6 2" xfId="20006" xr:uid="{00000000-0005-0000-0000-00002F4E0000}"/>
    <cellStyle name="Normal 78 6 2 2" xfId="20007" xr:uid="{00000000-0005-0000-0000-0000304E0000}"/>
    <cellStyle name="Normal 78 6 2 3" xfId="20008" xr:uid="{00000000-0005-0000-0000-0000314E0000}"/>
    <cellStyle name="Normal 78 6 3" xfId="20009" xr:uid="{00000000-0005-0000-0000-0000324E0000}"/>
    <cellStyle name="Normal 78 6 3 2" xfId="20010" xr:uid="{00000000-0005-0000-0000-0000334E0000}"/>
    <cellStyle name="Normal 78 6 4" xfId="20011" xr:uid="{00000000-0005-0000-0000-0000344E0000}"/>
    <cellStyle name="Normal 78 7" xfId="20012" xr:uid="{00000000-0005-0000-0000-0000354E0000}"/>
    <cellStyle name="Normal 78 7 2" xfId="20013" xr:uid="{00000000-0005-0000-0000-0000364E0000}"/>
    <cellStyle name="Normal 78 7 2 2" xfId="20014" xr:uid="{00000000-0005-0000-0000-0000374E0000}"/>
    <cellStyle name="Normal 78 7 2 3" xfId="20015" xr:uid="{00000000-0005-0000-0000-0000384E0000}"/>
    <cellStyle name="Normal 78 7 3" xfId="20016" xr:uid="{00000000-0005-0000-0000-0000394E0000}"/>
    <cellStyle name="Normal 78 7 3 2" xfId="20017" xr:uid="{00000000-0005-0000-0000-00003A4E0000}"/>
    <cellStyle name="Normal 78 7 4" xfId="20018" xr:uid="{00000000-0005-0000-0000-00003B4E0000}"/>
    <cellStyle name="Normal 78 8" xfId="20019" xr:uid="{00000000-0005-0000-0000-00003C4E0000}"/>
    <cellStyle name="Normal 78 8 2" xfId="20020" xr:uid="{00000000-0005-0000-0000-00003D4E0000}"/>
    <cellStyle name="Normal 78 8 2 2" xfId="20021" xr:uid="{00000000-0005-0000-0000-00003E4E0000}"/>
    <cellStyle name="Normal 78 8 2 3" xfId="20022" xr:uid="{00000000-0005-0000-0000-00003F4E0000}"/>
    <cellStyle name="Normal 78 8 3" xfId="20023" xr:uid="{00000000-0005-0000-0000-0000404E0000}"/>
    <cellStyle name="Normal 78 8 3 2" xfId="20024" xr:uid="{00000000-0005-0000-0000-0000414E0000}"/>
    <cellStyle name="Normal 78 8 4" xfId="20025" xr:uid="{00000000-0005-0000-0000-0000424E0000}"/>
    <cellStyle name="Normal 78 9" xfId="20026" xr:uid="{00000000-0005-0000-0000-0000434E0000}"/>
    <cellStyle name="Normal 78 9 2" xfId="20027" xr:uid="{00000000-0005-0000-0000-0000444E0000}"/>
    <cellStyle name="Normal 78 9 2 2" xfId="20028" xr:uid="{00000000-0005-0000-0000-0000454E0000}"/>
    <cellStyle name="Normal 78 9 2 3" xfId="20029" xr:uid="{00000000-0005-0000-0000-0000464E0000}"/>
    <cellStyle name="Normal 78 9 3" xfId="20030" xr:uid="{00000000-0005-0000-0000-0000474E0000}"/>
    <cellStyle name="Normal 78 9 3 2" xfId="20031" xr:uid="{00000000-0005-0000-0000-0000484E0000}"/>
    <cellStyle name="Normal 78 9 4" xfId="20032" xr:uid="{00000000-0005-0000-0000-0000494E0000}"/>
    <cellStyle name="Normal 79" xfId="20033" xr:uid="{00000000-0005-0000-0000-00004A4E0000}"/>
    <cellStyle name="Normal 79 10" xfId="20034" xr:uid="{00000000-0005-0000-0000-00004B4E0000}"/>
    <cellStyle name="Normal 79 10 2" xfId="20035" xr:uid="{00000000-0005-0000-0000-00004C4E0000}"/>
    <cellStyle name="Normal 79 10 2 2" xfId="20036" xr:uid="{00000000-0005-0000-0000-00004D4E0000}"/>
    <cellStyle name="Normal 79 10 2 3" xfId="20037" xr:uid="{00000000-0005-0000-0000-00004E4E0000}"/>
    <cellStyle name="Normal 79 10 3" xfId="20038" xr:uid="{00000000-0005-0000-0000-00004F4E0000}"/>
    <cellStyle name="Normal 79 10 3 2" xfId="20039" xr:uid="{00000000-0005-0000-0000-0000504E0000}"/>
    <cellStyle name="Normal 79 10 4" xfId="20040" xr:uid="{00000000-0005-0000-0000-0000514E0000}"/>
    <cellStyle name="Normal 79 11" xfId="20041" xr:uid="{00000000-0005-0000-0000-0000524E0000}"/>
    <cellStyle name="Normal 79 11 2" xfId="20042" xr:uid="{00000000-0005-0000-0000-0000534E0000}"/>
    <cellStyle name="Normal 79 11 2 2" xfId="20043" xr:uid="{00000000-0005-0000-0000-0000544E0000}"/>
    <cellStyle name="Normal 79 11 2 3" xfId="20044" xr:uid="{00000000-0005-0000-0000-0000554E0000}"/>
    <cellStyle name="Normal 79 11 3" xfId="20045" xr:uid="{00000000-0005-0000-0000-0000564E0000}"/>
    <cellStyle name="Normal 79 11 3 2" xfId="20046" xr:uid="{00000000-0005-0000-0000-0000574E0000}"/>
    <cellStyle name="Normal 79 11 4" xfId="20047" xr:uid="{00000000-0005-0000-0000-0000584E0000}"/>
    <cellStyle name="Normal 79 12" xfId="20048" xr:uid="{00000000-0005-0000-0000-0000594E0000}"/>
    <cellStyle name="Normal 79 12 2" xfId="20049" xr:uid="{00000000-0005-0000-0000-00005A4E0000}"/>
    <cellStyle name="Normal 79 12 2 2" xfId="20050" xr:uid="{00000000-0005-0000-0000-00005B4E0000}"/>
    <cellStyle name="Normal 79 12 2 3" xfId="20051" xr:uid="{00000000-0005-0000-0000-00005C4E0000}"/>
    <cellStyle name="Normal 79 12 3" xfId="20052" xr:uid="{00000000-0005-0000-0000-00005D4E0000}"/>
    <cellStyle name="Normal 79 12 3 2" xfId="20053" xr:uid="{00000000-0005-0000-0000-00005E4E0000}"/>
    <cellStyle name="Normal 79 12 4" xfId="20054" xr:uid="{00000000-0005-0000-0000-00005F4E0000}"/>
    <cellStyle name="Normal 79 13" xfId="20055" xr:uid="{00000000-0005-0000-0000-0000604E0000}"/>
    <cellStyle name="Normal 79 13 2" xfId="20056" xr:uid="{00000000-0005-0000-0000-0000614E0000}"/>
    <cellStyle name="Normal 79 13 2 2" xfId="20057" xr:uid="{00000000-0005-0000-0000-0000624E0000}"/>
    <cellStyle name="Normal 79 13 2 3" xfId="20058" xr:uid="{00000000-0005-0000-0000-0000634E0000}"/>
    <cellStyle name="Normal 79 13 3" xfId="20059" xr:uid="{00000000-0005-0000-0000-0000644E0000}"/>
    <cellStyle name="Normal 79 13 3 2" xfId="20060" xr:uid="{00000000-0005-0000-0000-0000654E0000}"/>
    <cellStyle name="Normal 79 13 4" xfId="20061" xr:uid="{00000000-0005-0000-0000-0000664E0000}"/>
    <cellStyle name="Normal 79 14" xfId="20062" xr:uid="{00000000-0005-0000-0000-0000674E0000}"/>
    <cellStyle name="Normal 79 14 2" xfId="20063" xr:uid="{00000000-0005-0000-0000-0000684E0000}"/>
    <cellStyle name="Normal 79 14 2 2" xfId="20064" xr:uid="{00000000-0005-0000-0000-0000694E0000}"/>
    <cellStyle name="Normal 79 14 2 3" xfId="20065" xr:uid="{00000000-0005-0000-0000-00006A4E0000}"/>
    <cellStyle name="Normal 79 14 3" xfId="20066" xr:uid="{00000000-0005-0000-0000-00006B4E0000}"/>
    <cellStyle name="Normal 79 14 3 2" xfId="20067" xr:uid="{00000000-0005-0000-0000-00006C4E0000}"/>
    <cellStyle name="Normal 79 14 4" xfId="20068" xr:uid="{00000000-0005-0000-0000-00006D4E0000}"/>
    <cellStyle name="Normal 79 15" xfId="20069" xr:uid="{00000000-0005-0000-0000-00006E4E0000}"/>
    <cellStyle name="Normal 79 15 2" xfId="20070" xr:uid="{00000000-0005-0000-0000-00006F4E0000}"/>
    <cellStyle name="Normal 79 15 2 2" xfId="20071" xr:uid="{00000000-0005-0000-0000-0000704E0000}"/>
    <cellStyle name="Normal 79 15 2 3" xfId="20072" xr:uid="{00000000-0005-0000-0000-0000714E0000}"/>
    <cellStyle name="Normal 79 15 3" xfId="20073" xr:uid="{00000000-0005-0000-0000-0000724E0000}"/>
    <cellStyle name="Normal 79 15 3 2" xfId="20074" xr:uid="{00000000-0005-0000-0000-0000734E0000}"/>
    <cellStyle name="Normal 79 15 4" xfId="20075" xr:uid="{00000000-0005-0000-0000-0000744E0000}"/>
    <cellStyle name="Normal 79 16" xfId="20076" xr:uid="{00000000-0005-0000-0000-0000754E0000}"/>
    <cellStyle name="Normal 79 16 2" xfId="20077" xr:uid="{00000000-0005-0000-0000-0000764E0000}"/>
    <cellStyle name="Normal 79 16 2 2" xfId="20078" xr:uid="{00000000-0005-0000-0000-0000774E0000}"/>
    <cellStyle name="Normal 79 16 2 3" xfId="20079" xr:uid="{00000000-0005-0000-0000-0000784E0000}"/>
    <cellStyle name="Normal 79 16 3" xfId="20080" xr:uid="{00000000-0005-0000-0000-0000794E0000}"/>
    <cellStyle name="Normal 79 16 3 2" xfId="20081" xr:uid="{00000000-0005-0000-0000-00007A4E0000}"/>
    <cellStyle name="Normal 79 16 4" xfId="20082" xr:uid="{00000000-0005-0000-0000-00007B4E0000}"/>
    <cellStyle name="Normal 79 17" xfId="20083" xr:uid="{00000000-0005-0000-0000-00007C4E0000}"/>
    <cellStyle name="Normal 79 17 2" xfId="20084" xr:uid="{00000000-0005-0000-0000-00007D4E0000}"/>
    <cellStyle name="Normal 79 17 2 2" xfId="20085" xr:uid="{00000000-0005-0000-0000-00007E4E0000}"/>
    <cellStyle name="Normal 79 17 2 3" xfId="20086" xr:uid="{00000000-0005-0000-0000-00007F4E0000}"/>
    <cellStyle name="Normal 79 17 3" xfId="20087" xr:uid="{00000000-0005-0000-0000-0000804E0000}"/>
    <cellStyle name="Normal 79 17 3 2" xfId="20088" xr:uid="{00000000-0005-0000-0000-0000814E0000}"/>
    <cellStyle name="Normal 79 17 4" xfId="20089" xr:uid="{00000000-0005-0000-0000-0000824E0000}"/>
    <cellStyle name="Normal 79 18" xfId="20090" xr:uid="{00000000-0005-0000-0000-0000834E0000}"/>
    <cellStyle name="Normal 79 18 2" xfId="20091" xr:uid="{00000000-0005-0000-0000-0000844E0000}"/>
    <cellStyle name="Normal 79 18 2 2" xfId="20092" xr:uid="{00000000-0005-0000-0000-0000854E0000}"/>
    <cellStyle name="Normal 79 18 2 3" xfId="20093" xr:uid="{00000000-0005-0000-0000-0000864E0000}"/>
    <cellStyle name="Normal 79 18 3" xfId="20094" xr:uid="{00000000-0005-0000-0000-0000874E0000}"/>
    <cellStyle name="Normal 79 18 3 2" xfId="20095" xr:uid="{00000000-0005-0000-0000-0000884E0000}"/>
    <cellStyle name="Normal 79 18 4" xfId="20096" xr:uid="{00000000-0005-0000-0000-0000894E0000}"/>
    <cellStyle name="Normal 79 19" xfId="20097" xr:uid="{00000000-0005-0000-0000-00008A4E0000}"/>
    <cellStyle name="Normal 79 19 2" xfId="20098" xr:uid="{00000000-0005-0000-0000-00008B4E0000}"/>
    <cellStyle name="Normal 79 19 2 2" xfId="20099" xr:uid="{00000000-0005-0000-0000-00008C4E0000}"/>
    <cellStyle name="Normal 79 19 2 3" xfId="20100" xr:uid="{00000000-0005-0000-0000-00008D4E0000}"/>
    <cellStyle name="Normal 79 19 3" xfId="20101" xr:uid="{00000000-0005-0000-0000-00008E4E0000}"/>
    <cellStyle name="Normal 79 19 3 2" xfId="20102" xr:uid="{00000000-0005-0000-0000-00008F4E0000}"/>
    <cellStyle name="Normal 79 19 4" xfId="20103" xr:uid="{00000000-0005-0000-0000-0000904E0000}"/>
    <cellStyle name="Normal 79 2" xfId="20104" xr:uid="{00000000-0005-0000-0000-0000914E0000}"/>
    <cellStyle name="Normal 79 2 2" xfId="20105" xr:uid="{00000000-0005-0000-0000-0000924E0000}"/>
    <cellStyle name="Normal 79 2 2 2" xfId="20106" xr:uid="{00000000-0005-0000-0000-0000934E0000}"/>
    <cellStyle name="Normal 79 2 2 3" xfId="20107" xr:uid="{00000000-0005-0000-0000-0000944E0000}"/>
    <cellStyle name="Normal 79 2 3" xfId="20108" xr:uid="{00000000-0005-0000-0000-0000954E0000}"/>
    <cellStyle name="Normal 79 2 3 2" xfId="20109" xr:uid="{00000000-0005-0000-0000-0000964E0000}"/>
    <cellStyle name="Normal 79 2 4" xfId="20110" xr:uid="{00000000-0005-0000-0000-0000974E0000}"/>
    <cellStyle name="Normal 79 3" xfId="20111" xr:uid="{00000000-0005-0000-0000-0000984E0000}"/>
    <cellStyle name="Normal 79 3 2" xfId="20112" xr:uid="{00000000-0005-0000-0000-0000994E0000}"/>
    <cellStyle name="Normal 79 3 2 2" xfId="20113" xr:uid="{00000000-0005-0000-0000-00009A4E0000}"/>
    <cellStyle name="Normal 79 3 2 3" xfId="20114" xr:uid="{00000000-0005-0000-0000-00009B4E0000}"/>
    <cellStyle name="Normal 79 3 3" xfId="20115" xr:uid="{00000000-0005-0000-0000-00009C4E0000}"/>
    <cellStyle name="Normal 79 3 3 2" xfId="20116" xr:uid="{00000000-0005-0000-0000-00009D4E0000}"/>
    <cellStyle name="Normal 79 3 4" xfId="20117" xr:uid="{00000000-0005-0000-0000-00009E4E0000}"/>
    <cellStyle name="Normal 79 4" xfId="20118" xr:uid="{00000000-0005-0000-0000-00009F4E0000}"/>
    <cellStyle name="Normal 79 4 2" xfId="20119" xr:uid="{00000000-0005-0000-0000-0000A04E0000}"/>
    <cellStyle name="Normal 79 4 2 2" xfId="20120" xr:uid="{00000000-0005-0000-0000-0000A14E0000}"/>
    <cellStyle name="Normal 79 4 2 3" xfId="20121" xr:uid="{00000000-0005-0000-0000-0000A24E0000}"/>
    <cellStyle name="Normal 79 4 3" xfId="20122" xr:uid="{00000000-0005-0000-0000-0000A34E0000}"/>
    <cellStyle name="Normal 79 4 3 2" xfId="20123" xr:uid="{00000000-0005-0000-0000-0000A44E0000}"/>
    <cellStyle name="Normal 79 4 4" xfId="20124" xr:uid="{00000000-0005-0000-0000-0000A54E0000}"/>
    <cellStyle name="Normal 79 5" xfId="20125" xr:uid="{00000000-0005-0000-0000-0000A64E0000}"/>
    <cellStyle name="Normal 79 5 2" xfId="20126" xr:uid="{00000000-0005-0000-0000-0000A74E0000}"/>
    <cellStyle name="Normal 79 5 2 2" xfId="20127" xr:uid="{00000000-0005-0000-0000-0000A84E0000}"/>
    <cellStyle name="Normal 79 5 2 3" xfId="20128" xr:uid="{00000000-0005-0000-0000-0000A94E0000}"/>
    <cellStyle name="Normal 79 5 3" xfId="20129" xr:uid="{00000000-0005-0000-0000-0000AA4E0000}"/>
    <cellStyle name="Normal 79 5 3 2" xfId="20130" xr:uid="{00000000-0005-0000-0000-0000AB4E0000}"/>
    <cellStyle name="Normal 79 5 4" xfId="20131" xr:uid="{00000000-0005-0000-0000-0000AC4E0000}"/>
    <cellStyle name="Normal 79 6" xfId="20132" xr:uid="{00000000-0005-0000-0000-0000AD4E0000}"/>
    <cellStyle name="Normal 79 6 2" xfId="20133" xr:uid="{00000000-0005-0000-0000-0000AE4E0000}"/>
    <cellStyle name="Normal 79 6 2 2" xfId="20134" xr:uid="{00000000-0005-0000-0000-0000AF4E0000}"/>
    <cellStyle name="Normal 79 6 2 3" xfId="20135" xr:uid="{00000000-0005-0000-0000-0000B04E0000}"/>
    <cellStyle name="Normal 79 6 3" xfId="20136" xr:uid="{00000000-0005-0000-0000-0000B14E0000}"/>
    <cellStyle name="Normal 79 6 3 2" xfId="20137" xr:uid="{00000000-0005-0000-0000-0000B24E0000}"/>
    <cellStyle name="Normal 79 6 4" xfId="20138" xr:uid="{00000000-0005-0000-0000-0000B34E0000}"/>
    <cellStyle name="Normal 79 7" xfId="20139" xr:uid="{00000000-0005-0000-0000-0000B44E0000}"/>
    <cellStyle name="Normal 79 7 2" xfId="20140" xr:uid="{00000000-0005-0000-0000-0000B54E0000}"/>
    <cellStyle name="Normal 79 7 2 2" xfId="20141" xr:uid="{00000000-0005-0000-0000-0000B64E0000}"/>
    <cellStyle name="Normal 79 7 2 3" xfId="20142" xr:uid="{00000000-0005-0000-0000-0000B74E0000}"/>
    <cellStyle name="Normal 79 7 3" xfId="20143" xr:uid="{00000000-0005-0000-0000-0000B84E0000}"/>
    <cellStyle name="Normal 79 7 3 2" xfId="20144" xr:uid="{00000000-0005-0000-0000-0000B94E0000}"/>
    <cellStyle name="Normal 79 7 4" xfId="20145" xr:uid="{00000000-0005-0000-0000-0000BA4E0000}"/>
    <cellStyle name="Normal 79 8" xfId="20146" xr:uid="{00000000-0005-0000-0000-0000BB4E0000}"/>
    <cellStyle name="Normal 79 8 2" xfId="20147" xr:uid="{00000000-0005-0000-0000-0000BC4E0000}"/>
    <cellStyle name="Normal 79 8 2 2" xfId="20148" xr:uid="{00000000-0005-0000-0000-0000BD4E0000}"/>
    <cellStyle name="Normal 79 8 2 3" xfId="20149" xr:uid="{00000000-0005-0000-0000-0000BE4E0000}"/>
    <cellStyle name="Normal 79 8 3" xfId="20150" xr:uid="{00000000-0005-0000-0000-0000BF4E0000}"/>
    <cellStyle name="Normal 79 8 3 2" xfId="20151" xr:uid="{00000000-0005-0000-0000-0000C04E0000}"/>
    <cellStyle name="Normal 79 8 4" xfId="20152" xr:uid="{00000000-0005-0000-0000-0000C14E0000}"/>
    <cellStyle name="Normal 79 9" xfId="20153" xr:uid="{00000000-0005-0000-0000-0000C24E0000}"/>
    <cellStyle name="Normal 79 9 2" xfId="20154" xr:uid="{00000000-0005-0000-0000-0000C34E0000}"/>
    <cellStyle name="Normal 79 9 2 2" xfId="20155" xr:uid="{00000000-0005-0000-0000-0000C44E0000}"/>
    <cellStyle name="Normal 79 9 2 3" xfId="20156" xr:uid="{00000000-0005-0000-0000-0000C54E0000}"/>
    <cellStyle name="Normal 79 9 3" xfId="20157" xr:uid="{00000000-0005-0000-0000-0000C64E0000}"/>
    <cellStyle name="Normal 79 9 3 2" xfId="20158" xr:uid="{00000000-0005-0000-0000-0000C74E0000}"/>
    <cellStyle name="Normal 79 9 4" xfId="20159" xr:uid="{00000000-0005-0000-0000-0000C84E0000}"/>
    <cellStyle name="Normal 8" xfId="20160" xr:uid="{00000000-0005-0000-0000-0000C94E0000}"/>
    <cellStyle name="Normal 8 10" xfId="20161" xr:uid="{00000000-0005-0000-0000-0000CA4E0000}"/>
    <cellStyle name="Normal 8 10 2" xfId="20162" xr:uid="{00000000-0005-0000-0000-0000CB4E0000}"/>
    <cellStyle name="Normal 8 11" xfId="20163" xr:uid="{00000000-0005-0000-0000-0000CC4E0000}"/>
    <cellStyle name="Normal 8 12" xfId="20164" xr:uid="{00000000-0005-0000-0000-0000CD4E0000}"/>
    <cellStyle name="Normal 8 13" xfId="20165" xr:uid="{00000000-0005-0000-0000-0000CE4E0000}"/>
    <cellStyle name="Normal 8 14" xfId="20166" xr:uid="{00000000-0005-0000-0000-0000CF4E0000}"/>
    <cellStyle name="Normal 8 15" xfId="20167" xr:uid="{00000000-0005-0000-0000-0000D04E0000}"/>
    <cellStyle name="Normal 8 16" xfId="20168" xr:uid="{00000000-0005-0000-0000-0000D14E0000}"/>
    <cellStyle name="Normal 8 17" xfId="20169" xr:uid="{00000000-0005-0000-0000-0000D24E0000}"/>
    <cellStyle name="Normal 8 18" xfId="20170" xr:uid="{00000000-0005-0000-0000-0000D34E0000}"/>
    <cellStyle name="Normal 8 19" xfId="20171" xr:uid="{00000000-0005-0000-0000-0000D44E0000}"/>
    <cellStyle name="Normal 8 2" xfId="20172" xr:uid="{00000000-0005-0000-0000-0000D54E0000}"/>
    <cellStyle name="Normal 8 2 10" xfId="20173" xr:uid="{00000000-0005-0000-0000-0000D64E0000}"/>
    <cellStyle name="Normal 8 2 2" xfId="20174" xr:uid="{00000000-0005-0000-0000-0000D74E0000}"/>
    <cellStyle name="Normal 8 2 2 2" xfId="20175" xr:uid="{00000000-0005-0000-0000-0000D84E0000}"/>
    <cellStyle name="Normal 8 2 2 2 2" xfId="20176" xr:uid="{00000000-0005-0000-0000-0000D94E0000}"/>
    <cellStyle name="Normal 8 2 2 2 2 2" xfId="20177" xr:uid="{00000000-0005-0000-0000-0000DA4E0000}"/>
    <cellStyle name="Normal 8 2 2 2 2 3" xfId="20178" xr:uid="{00000000-0005-0000-0000-0000DB4E0000}"/>
    <cellStyle name="Normal 8 2 2 2 2 4" xfId="20179" xr:uid="{00000000-0005-0000-0000-0000DC4E0000}"/>
    <cellStyle name="Normal 8 2 2 2 3" xfId="20180" xr:uid="{00000000-0005-0000-0000-0000DD4E0000}"/>
    <cellStyle name="Normal 8 2 2 2 4" xfId="20181" xr:uid="{00000000-0005-0000-0000-0000DE4E0000}"/>
    <cellStyle name="Normal 8 2 2 2 5" xfId="20182" xr:uid="{00000000-0005-0000-0000-0000DF4E0000}"/>
    <cellStyle name="Normal 8 2 2 3" xfId="20183" xr:uid="{00000000-0005-0000-0000-0000E04E0000}"/>
    <cellStyle name="Normal 8 2 2 3 2" xfId="20184" xr:uid="{00000000-0005-0000-0000-0000E14E0000}"/>
    <cellStyle name="Normal 8 2 2 3 3" xfId="20185" xr:uid="{00000000-0005-0000-0000-0000E24E0000}"/>
    <cellStyle name="Normal 8 2 2 3 4" xfId="20186" xr:uid="{00000000-0005-0000-0000-0000E34E0000}"/>
    <cellStyle name="Normal 8 2 2 4" xfId="20187" xr:uid="{00000000-0005-0000-0000-0000E44E0000}"/>
    <cellStyle name="Normal 8 2 2 5" xfId="20188" xr:uid="{00000000-0005-0000-0000-0000E54E0000}"/>
    <cellStyle name="Normal 8 2 2 6" xfId="20189" xr:uid="{00000000-0005-0000-0000-0000E64E0000}"/>
    <cellStyle name="Normal 8 2 2 7" xfId="20190" xr:uid="{00000000-0005-0000-0000-0000E74E0000}"/>
    <cellStyle name="Normal 8 2 2 8" xfId="20191" xr:uid="{00000000-0005-0000-0000-0000E84E0000}"/>
    <cellStyle name="Normal 8 2 3" xfId="20192" xr:uid="{00000000-0005-0000-0000-0000E94E0000}"/>
    <cellStyle name="Normal 8 2 3 2" xfId="20193" xr:uid="{00000000-0005-0000-0000-0000EA4E0000}"/>
    <cellStyle name="Normal 8 2 3 2 2" xfId="20194" xr:uid="{00000000-0005-0000-0000-0000EB4E0000}"/>
    <cellStyle name="Normal 8 2 3 2 3" xfId="20195" xr:uid="{00000000-0005-0000-0000-0000EC4E0000}"/>
    <cellStyle name="Normal 8 2 3 2 4" xfId="20196" xr:uid="{00000000-0005-0000-0000-0000ED4E0000}"/>
    <cellStyle name="Normal 8 2 3 3" xfId="20197" xr:uid="{00000000-0005-0000-0000-0000EE4E0000}"/>
    <cellStyle name="Normal 8 2 3 4" xfId="20198" xr:uid="{00000000-0005-0000-0000-0000EF4E0000}"/>
    <cellStyle name="Normal 8 2 3 5" xfId="20199" xr:uid="{00000000-0005-0000-0000-0000F04E0000}"/>
    <cellStyle name="Normal 8 2 3 6" xfId="20200" xr:uid="{00000000-0005-0000-0000-0000F14E0000}"/>
    <cellStyle name="Normal 8 2 4" xfId="20201" xr:uid="{00000000-0005-0000-0000-0000F24E0000}"/>
    <cellStyle name="Normal 8 2 4 2" xfId="20202" xr:uid="{00000000-0005-0000-0000-0000F34E0000}"/>
    <cellStyle name="Normal 8 2 4 2 2" xfId="20203" xr:uid="{00000000-0005-0000-0000-0000F44E0000}"/>
    <cellStyle name="Normal 8 2 4 2 3" xfId="20204" xr:uid="{00000000-0005-0000-0000-0000F54E0000}"/>
    <cellStyle name="Normal 8 2 4 2 4" xfId="20205" xr:uid="{00000000-0005-0000-0000-0000F64E0000}"/>
    <cellStyle name="Normal 8 2 4 3" xfId="20206" xr:uid="{00000000-0005-0000-0000-0000F74E0000}"/>
    <cellStyle name="Normal 8 2 4 4" xfId="20207" xr:uid="{00000000-0005-0000-0000-0000F84E0000}"/>
    <cellStyle name="Normal 8 2 4 5" xfId="20208" xr:uid="{00000000-0005-0000-0000-0000F94E0000}"/>
    <cellStyle name="Normal 8 2 5" xfId="20209" xr:uid="{00000000-0005-0000-0000-0000FA4E0000}"/>
    <cellStyle name="Normal 8 2 5 2" xfId="20210" xr:uid="{00000000-0005-0000-0000-0000FB4E0000}"/>
    <cellStyle name="Normal 8 2 5 2 2" xfId="20211" xr:uid="{00000000-0005-0000-0000-0000FC4E0000}"/>
    <cellStyle name="Normal 8 2 5 2 3" xfId="20212" xr:uid="{00000000-0005-0000-0000-0000FD4E0000}"/>
    <cellStyle name="Normal 8 2 5 2 4" xfId="20213" xr:uid="{00000000-0005-0000-0000-0000FE4E0000}"/>
    <cellStyle name="Normal 8 2 5 3" xfId="20214" xr:uid="{00000000-0005-0000-0000-0000FF4E0000}"/>
    <cellStyle name="Normal 8 2 5 4" xfId="20215" xr:uid="{00000000-0005-0000-0000-0000004F0000}"/>
    <cellStyle name="Normal 8 2 5 5" xfId="20216" xr:uid="{00000000-0005-0000-0000-0000014F0000}"/>
    <cellStyle name="Normal 8 2 6" xfId="20217" xr:uid="{00000000-0005-0000-0000-0000024F0000}"/>
    <cellStyle name="Normal 8 2 6 2" xfId="20218" xr:uid="{00000000-0005-0000-0000-0000034F0000}"/>
    <cellStyle name="Normal 8 2 6 3" xfId="20219" xr:uid="{00000000-0005-0000-0000-0000044F0000}"/>
    <cellStyle name="Normal 8 2 6 4" xfId="20220" xr:uid="{00000000-0005-0000-0000-0000054F0000}"/>
    <cellStyle name="Normal 8 2 7" xfId="20221" xr:uid="{00000000-0005-0000-0000-0000064F0000}"/>
    <cellStyle name="Normal 8 2 8" xfId="20222" xr:uid="{00000000-0005-0000-0000-0000074F0000}"/>
    <cellStyle name="Normal 8 2 9" xfId="20223" xr:uid="{00000000-0005-0000-0000-0000084F0000}"/>
    <cellStyle name="Normal 8 20" xfId="20224" xr:uid="{00000000-0005-0000-0000-0000094F0000}"/>
    <cellStyle name="Normal 8 21" xfId="20225" xr:uid="{00000000-0005-0000-0000-00000A4F0000}"/>
    <cellStyle name="Normal 8 22" xfId="20226" xr:uid="{00000000-0005-0000-0000-00000B4F0000}"/>
    <cellStyle name="Normal 8 23" xfId="20227" xr:uid="{00000000-0005-0000-0000-00000C4F0000}"/>
    <cellStyle name="Normal 8 24" xfId="20228" xr:uid="{00000000-0005-0000-0000-00000D4F0000}"/>
    <cellStyle name="Normal 8 25" xfId="20229" xr:uid="{00000000-0005-0000-0000-00000E4F0000}"/>
    <cellStyle name="Normal 8 26" xfId="20230" xr:uid="{00000000-0005-0000-0000-00000F4F0000}"/>
    <cellStyle name="Normal 8 27" xfId="20231" xr:uid="{00000000-0005-0000-0000-0000104F0000}"/>
    <cellStyle name="Normal 8 28" xfId="20232" xr:uid="{00000000-0005-0000-0000-0000114F0000}"/>
    <cellStyle name="Normal 8 29" xfId="20233" xr:uid="{00000000-0005-0000-0000-0000124F0000}"/>
    <cellStyle name="Normal 8 3" xfId="20234" xr:uid="{00000000-0005-0000-0000-0000134F0000}"/>
    <cellStyle name="Normal 8 3 2" xfId="20235" xr:uid="{00000000-0005-0000-0000-0000144F0000}"/>
    <cellStyle name="Normal 8 3 2 2" xfId="20236" xr:uid="{00000000-0005-0000-0000-0000154F0000}"/>
    <cellStyle name="Normal 8 3 2 2 2" xfId="20237" xr:uid="{00000000-0005-0000-0000-0000164F0000}"/>
    <cellStyle name="Normal 8 3 2 2 3" xfId="20238" xr:uid="{00000000-0005-0000-0000-0000174F0000}"/>
    <cellStyle name="Normal 8 3 2 2 4" xfId="20239" xr:uid="{00000000-0005-0000-0000-0000184F0000}"/>
    <cellStyle name="Normal 8 3 2 3" xfId="20240" xr:uid="{00000000-0005-0000-0000-0000194F0000}"/>
    <cellStyle name="Normal 8 3 2 4" xfId="20241" xr:uid="{00000000-0005-0000-0000-00001A4F0000}"/>
    <cellStyle name="Normal 8 3 2 5" xfId="20242" xr:uid="{00000000-0005-0000-0000-00001B4F0000}"/>
    <cellStyle name="Normal 8 3 3" xfId="20243" xr:uid="{00000000-0005-0000-0000-00001C4F0000}"/>
    <cellStyle name="Normal 8 3 3 2" xfId="20244" xr:uid="{00000000-0005-0000-0000-00001D4F0000}"/>
    <cellStyle name="Normal 8 3 3 3" xfId="20245" xr:uid="{00000000-0005-0000-0000-00001E4F0000}"/>
    <cellStyle name="Normal 8 3 3 4" xfId="20246" xr:uid="{00000000-0005-0000-0000-00001F4F0000}"/>
    <cellStyle name="Normal 8 3 4" xfId="20247" xr:uid="{00000000-0005-0000-0000-0000204F0000}"/>
    <cellStyle name="Normal 8 3 5" xfId="20248" xr:uid="{00000000-0005-0000-0000-0000214F0000}"/>
    <cellStyle name="Normal 8 3 6" xfId="20249" xr:uid="{00000000-0005-0000-0000-0000224F0000}"/>
    <cellStyle name="Normal 8 3 7" xfId="20250" xr:uid="{00000000-0005-0000-0000-0000234F0000}"/>
    <cellStyle name="Normal 8 3 8" xfId="20251" xr:uid="{00000000-0005-0000-0000-0000244F0000}"/>
    <cellStyle name="Normal 8 3 9" xfId="20252" xr:uid="{00000000-0005-0000-0000-0000254F0000}"/>
    <cellStyle name="Normal 8 30" xfId="20253" xr:uid="{00000000-0005-0000-0000-0000264F0000}"/>
    <cellStyle name="Normal 8 31" xfId="20254" xr:uid="{00000000-0005-0000-0000-0000274F0000}"/>
    <cellStyle name="Normal 8 32" xfId="20255" xr:uid="{00000000-0005-0000-0000-0000284F0000}"/>
    <cellStyle name="Normal 8 4" xfId="20256" xr:uid="{00000000-0005-0000-0000-0000294F0000}"/>
    <cellStyle name="Normal 8 4 2" xfId="20257" xr:uid="{00000000-0005-0000-0000-00002A4F0000}"/>
    <cellStyle name="Normal 8 4 2 2" xfId="20258" xr:uid="{00000000-0005-0000-0000-00002B4F0000}"/>
    <cellStyle name="Normal 8 4 2 2 2" xfId="20259" xr:uid="{00000000-0005-0000-0000-00002C4F0000}"/>
    <cellStyle name="Normal 8 4 2 2 3" xfId="20260" xr:uid="{00000000-0005-0000-0000-00002D4F0000}"/>
    <cellStyle name="Normal 8 4 2 2 4" xfId="20261" xr:uid="{00000000-0005-0000-0000-00002E4F0000}"/>
    <cellStyle name="Normal 8 4 2 3" xfId="20262" xr:uid="{00000000-0005-0000-0000-00002F4F0000}"/>
    <cellStyle name="Normal 8 4 2 4" xfId="20263" xr:uid="{00000000-0005-0000-0000-0000304F0000}"/>
    <cellStyle name="Normal 8 4 2 5" xfId="20264" xr:uid="{00000000-0005-0000-0000-0000314F0000}"/>
    <cellStyle name="Normal 8 4 3" xfId="20265" xr:uid="{00000000-0005-0000-0000-0000324F0000}"/>
    <cellStyle name="Normal 8 5" xfId="20266" xr:uid="{00000000-0005-0000-0000-0000334F0000}"/>
    <cellStyle name="Normal 8 5 2" xfId="20267" xr:uid="{00000000-0005-0000-0000-0000344F0000}"/>
    <cellStyle name="Normal 8 5 2 2" xfId="20268" xr:uid="{00000000-0005-0000-0000-0000354F0000}"/>
    <cellStyle name="Normal 8 5 2 3" xfId="20269" xr:uid="{00000000-0005-0000-0000-0000364F0000}"/>
    <cellStyle name="Normal 8 5 2 4" xfId="20270" xr:uid="{00000000-0005-0000-0000-0000374F0000}"/>
    <cellStyle name="Normal 8 5 3" xfId="20271" xr:uid="{00000000-0005-0000-0000-0000384F0000}"/>
    <cellStyle name="Normal 8 5 3 2" xfId="20272" xr:uid="{00000000-0005-0000-0000-0000394F0000}"/>
    <cellStyle name="Normal 8 5 4" xfId="20273" xr:uid="{00000000-0005-0000-0000-00003A4F0000}"/>
    <cellStyle name="Normal 8 5 5" xfId="20274" xr:uid="{00000000-0005-0000-0000-00003B4F0000}"/>
    <cellStyle name="Normal 8 5 6" xfId="20275" xr:uid="{00000000-0005-0000-0000-00003C4F0000}"/>
    <cellStyle name="Normal 8 6" xfId="20276" xr:uid="{00000000-0005-0000-0000-00003D4F0000}"/>
    <cellStyle name="Normal 8 6 2" xfId="20277" xr:uid="{00000000-0005-0000-0000-00003E4F0000}"/>
    <cellStyle name="Normal 8 6 2 2" xfId="20278" xr:uid="{00000000-0005-0000-0000-00003F4F0000}"/>
    <cellStyle name="Normal 8 6 2 3" xfId="20279" xr:uid="{00000000-0005-0000-0000-0000404F0000}"/>
    <cellStyle name="Normal 8 6 2 4" xfId="20280" xr:uid="{00000000-0005-0000-0000-0000414F0000}"/>
    <cellStyle name="Normal 8 6 3" xfId="20281" xr:uid="{00000000-0005-0000-0000-0000424F0000}"/>
    <cellStyle name="Normal 8 6 3 2" xfId="20282" xr:uid="{00000000-0005-0000-0000-0000434F0000}"/>
    <cellStyle name="Normal 8 6 4" xfId="20283" xr:uid="{00000000-0005-0000-0000-0000444F0000}"/>
    <cellStyle name="Normal 8 6 5" xfId="20284" xr:uid="{00000000-0005-0000-0000-0000454F0000}"/>
    <cellStyle name="Normal 8 6 6" xfId="20285" xr:uid="{00000000-0005-0000-0000-0000464F0000}"/>
    <cellStyle name="Normal 8 7" xfId="20286" xr:uid="{00000000-0005-0000-0000-0000474F0000}"/>
    <cellStyle name="Normal 8 7 2" xfId="20287" xr:uid="{00000000-0005-0000-0000-0000484F0000}"/>
    <cellStyle name="Normal 8 7 2 2" xfId="20288" xr:uid="{00000000-0005-0000-0000-0000494F0000}"/>
    <cellStyle name="Normal 8 7 3" xfId="20289" xr:uid="{00000000-0005-0000-0000-00004A4F0000}"/>
    <cellStyle name="Normal 8 7 4" xfId="20290" xr:uid="{00000000-0005-0000-0000-00004B4F0000}"/>
    <cellStyle name="Normal 8 8" xfId="20291" xr:uid="{00000000-0005-0000-0000-00004C4F0000}"/>
    <cellStyle name="Normal 8 9" xfId="20292" xr:uid="{00000000-0005-0000-0000-00004D4F0000}"/>
    <cellStyle name="Normal 8 9 2" xfId="20293" xr:uid="{00000000-0005-0000-0000-00004E4F0000}"/>
    <cellStyle name="Normal 80" xfId="20294" xr:uid="{00000000-0005-0000-0000-00004F4F0000}"/>
    <cellStyle name="Normal 80 10" xfId="20295" xr:uid="{00000000-0005-0000-0000-0000504F0000}"/>
    <cellStyle name="Normal 80 10 2" xfId="20296" xr:uid="{00000000-0005-0000-0000-0000514F0000}"/>
    <cellStyle name="Normal 80 10 2 2" xfId="20297" xr:uid="{00000000-0005-0000-0000-0000524F0000}"/>
    <cellStyle name="Normal 80 10 2 3" xfId="20298" xr:uid="{00000000-0005-0000-0000-0000534F0000}"/>
    <cellStyle name="Normal 80 10 3" xfId="20299" xr:uid="{00000000-0005-0000-0000-0000544F0000}"/>
    <cellStyle name="Normal 80 10 3 2" xfId="20300" xr:uid="{00000000-0005-0000-0000-0000554F0000}"/>
    <cellStyle name="Normal 80 10 4" xfId="20301" xr:uid="{00000000-0005-0000-0000-0000564F0000}"/>
    <cellStyle name="Normal 80 11" xfId="20302" xr:uid="{00000000-0005-0000-0000-0000574F0000}"/>
    <cellStyle name="Normal 80 11 2" xfId="20303" xr:uid="{00000000-0005-0000-0000-0000584F0000}"/>
    <cellStyle name="Normal 80 11 2 2" xfId="20304" xr:uid="{00000000-0005-0000-0000-0000594F0000}"/>
    <cellStyle name="Normal 80 11 2 3" xfId="20305" xr:uid="{00000000-0005-0000-0000-00005A4F0000}"/>
    <cellStyle name="Normal 80 11 3" xfId="20306" xr:uid="{00000000-0005-0000-0000-00005B4F0000}"/>
    <cellStyle name="Normal 80 11 3 2" xfId="20307" xr:uid="{00000000-0005-0000-0000-00005C4F0000}"/>
    <cellStyle name="Normal 80 11 4" xfId="20308" xr:uid="{00000000-0005-0000-0000-00005D4F0000}"/>
    <cellStyle name="Normal 80 12" xfId="20309" xr:uid="{00000000-0005-0000-0000-00005E4F0000}"/>
    <cellStyle name="Normal 80 12 2" xfId="20310" xr:uid="{00000000-0005-0000-0000-00005F4F0000}"/>
    <cellStyle name="Normal 80 12 2 2" xfId="20311" xr:uid="{00000000-0005-0000-0000-0000604F0000}"/>
    <cellStyle name="Normal 80 12 2 3" xfId="20312" xr:uid="{00000000-0005-0000-0000-0000614F0000}"/>
    <cellStyle name="Normal 80 12 3" xfId="20313" xr:uid="{00000000-0005-0000-0000-0000624F0000}"/>
    <cellStyle name="Normal 80 12 3 2" xfId="20314" xr:uid="{00000000-0005-0000-0000-0000634F0000}"/>
    <cellStyle name="Normal 80 12 4" xfId="20315" xr:uid="{00000000-0005-0000-0000-0000644F0000}"/>
    <cellStyle name="Normal 80 13" xfId="20316" xr:uid="{00000000-0005-0000-0000-0000654F0000}"/>
    <cellStyle name="Normal 80 13 2" xfId="20317" xr:uid="{00000000-0005-0000-0000-0000664F0000}"/>
    <cellStyle name="Normal 80 13 2 2" xfId="20318" xr:uid="{00000000-0005-0000-0000-0000674F0000}"/>
    <cellStyle name="Normal 80 13 2 3" xfId="20319" xr:uid="{00000000-0005-0000-0000-0000684F0000}"/>
    <cellStyle name="Normal 80 13 3" xfId="20320" xr:uid="{00000000-0005-0000-0000-0000694F0000}"/>
    <cellStyle name="Normal 80 13 3 2" xfId="20321" xr:uid="{00000000-0005-0000-0000-00006A4F0000}"/>
    <cellStyle name="Normal 80 13 4" xfId="20322" xr:uid="{00000000-0005-0000-0000-00006B4F0000}"/>
    <cellStyle name="Normal 80 14" xfId="20323" xr:uid="{00000000-0005-0000-0000-00006C4F0000}"/>
    <cellStyle name="Normal 80 14 2" xfId="20324" xr:uid="{00000000-0005-0000-0000-00006D4F0000}"/>
    <cellStyle name="Normal 80 14 2 2" xfId="20325" xr:uid="{00000000-0005-0000-0000-00006E4F0000}"/>
    <cellStyle name="Normal 80 14 2 3" xfId="20326" xr:uid="{00000000-0005-0000-0000-00006F4F0000}"/>
    <cellStyle name="Normal 80 14 3" xfId="20327" xr:uid="{00000000-0005-0000-0000-0000704F0000}"/>
    <cellStyle name="Normal 80 14 3 2" xfId="20328" xr:uid="{00000000-0005-0000-0000-0000714F0000}"/>
    <cellStyle name="Normal 80 14 4" xfId="20329" xr:uid="{00000000-0005-0000-0000-0000724F0000}"/>
    <cellStyle name="Normal 80 15" xfId="20330" xr:uid="{00000000-0005-0000-0000-0000734F0000}"/>
    <cellStyle name="Normal 80 15 2" xfId="20331" xr:uid="{00000000-0005-0000-0000-0000744F0000}"/>
    <cellStyle name="Normal 80 15 2 2" xfId="20332" xr:uid="{00000000-0005-0000-0000-0000754F0000}"/>
    <cellStyle name="Normal 80 15 2 3" xfId="20333" xr:uid="{00000000-0005-0000-0000-0000764F0000}"/>
    <cellStyle name="Normal 80 15 3" xfId="20334" xr:uid="{00000000-0005-0000-0000-0000774F0000}"/>
    <cellStyle name="Normal 80 15 3 2" xfId="20335" xr:uid="{00000000-0005-0000-0000-0000784F0000}"/>
    <cellStyle name="Normal 80 15 4" xfId="20336" xr:uid="{00000000-0005-0000-0000-0000794F0000}"/>
    <cellStyle name="Normal 80 16" xfId="20337" xr:uid="{00000000-0005-0000-0000-00007A4F0000}"/>
    <cellStyle name="Normal 80 16 2" xfId="20338" xr:uid="{00000000-0005-0000-0000-00007B4F0000}"/>
    <cellStyle name="Normal 80 16 2 2" xfId="20339" xr:uid="{00000000-0005-0000-0000-00007C4F0000}"/>
    <cellStyle name="Normal 80 16 2 3" xfId="20340" xr:uid="{00000000-0005-0000-0000-00007D4F0000}"/>
    <cellStyle name="Normal 80 16 3" xfId="20341" xr:uid="{00000000-0005-0000-0000-00007E4F0000}"/>
    <cellStyle name="Normal 80 16 3 2" xfId="20342" xr:uid="{00000000-0005-0000-0000-00007F4F0000}"/>
    <cellStyle name="Normal 80 16 4" xfId="20343" xr:uid="{00000000-0005-0000-0000-0000804F0000}"/>
    <cellStyle name="Normal 80 17" xfId="20344" xr:uid="{00000000-0005-0000-0000-0000814F0000}"/>
    <cellStyle name="Normal 80 17 2" xfId="20345" xr:uid="{00000000-0005-0000-0000-0000824F0000}"/>
    <cellStyle name="Normal 80 17 2 2" xfId="20346" xr:uid="{00000000-0005-0000-0000-0000834F0000}"/>
    <cellStyle name="Normal 80 17 2 3" xfId="20347" xr:uid="{00000000-0005-0000-0000-0000844F0000}"/>
    <cellStyle name="Normal 80 17 3" xfId="20348" xr:uid="{00000000-0005-0000-0000-0000854F0000}"/>
    <cellStyle name="Normal 80 17 3 2" xfId="20349" xr:uid="{00000000-0005-0000-0000-0000864F0000}"/>
    <cellStyle name="Normal 80 17 4" xfId="20350" xr:uid="{00000000-0005-0000-0000-0000874F0000}"/>
    <cellStyle name="Normal 80 18" xfId="20351" xr:uid="{00000000-0005-0000-0000-0000884F0000}"/>
    <cellStyle name="Normal 80 18 2" xfId="20352" xr:uid="{00000000-0005-0000-0000-0000894F0000}"/>
    <cellStyle name="Normal 80 18 2 2" xfId="20353" xr:uid="{00000000-0005-0000-0000-00008A4F0000}"/>
    <cellStyle name="Normal 80 18 2 3" xfId="20354" xr:uid="{00000000-0005-0000-0000-00008B4F0000}"/>
    <cellStyle name="Normal 80 18 3" xfId="20355" xr:uid="{00000000-0005-0000-0000-00008C4F0000}"/>
    <cellStyle name="Normal 80 18 3 2" xfId="20356" xr:uid="{00000000-0005-0000-0000-00008D4F0000}"/>
    <cellStyle name="Normal 80 18 4" xfId="20357" xr:uid="{00000000-0005-0000-0000-00008E4F0000}"/>
    <cellStyle name="Normal 80 19" xfId="20358" xr:uid="{00000000-0005-0000-0000-00008F4F0000}"/>
    <cellStyle name="Normal 80 19 2" xfId="20359" xr:uid="{00000000-0005-0000-0000-0000904F0000}"/>
    <cellStyle name="Normal 80 19 2 2" xfId="20360" xr:uid="{00000000-0005-0000-0000-0000914F0000}"/>
    <cellStyle name="Normal 80 19 2 3" xfId="20361" xr:uid="{00000000-0005-0000-0000-0000924F0000}"/>
    <cellStyle name="Normal 80 19 3" xfId="20362" xr:uid="{00000000-0005-0000-0000-0000934F0000}"/>
    <cellStyle name="Normal 80 19 3 2" xfId="20363" xr:uid="{00000000-0005-0000-0000-0000944F0000}"/>
    <cellStyle name="Normal 80 19 4" xfId="20364" xr:uid="{00000000-0005-0000-0000-0000954F0000}"/>
    <cellStyle name="Normal 80 2" xfId="20365" xr:uid="{00000000-0005-0000-0000-0000964F0000}"/>
    <cellStyle name="Normal 80 2 2" xfId="20366" xr:uid="{00000000-0005-0000-0000-0000974F0000}"/>
    <cellStyle name="Normal 80 2 2 2" xfId="20367" xr:uid="{00000000-0005-0000-0000-0000984F0000}"/>
    <cellStyle name="Normal 80 2 2 3" xfId="20368" xr:uid="{00000000-0005-0000-0000-0000994F0000}"/>
    <cellStyle name="Normal 80 2 3" xfId="20369" xr:uid="{00000000-0005-0000-0000-00009A4F0000}"/>
    <cellStyle name="Normal 80 2 3 2" xfId="20370" xr:uid="{00000000-0005-0000-0000-00009B4F0000}"/>
    <cellStyle name="Normal 80 2 4" xfId="20371" xr:uid="{00000000-0005-0000-0000-00009C4F0000}"/>
    <cellStyle name="Normal 80 3" xfId="20372" xr:uid="{00000000-0005-0000-0000-00009D4F0000}"/>
    <cellStyle name="Normal 80 3 2" xfId="20373" xr:uid="{00000000-0005-0000-0000-00009E4F0000}"/>
    <cellStyle name="Normal 80 3 2 2" xfId="20374" xr:uid="{00000000-0005-0000-0000-00009F4F0000}"/>
    <cellStyle name="Normal 80 3 2 3" xfId="20375" xr:uid="{00000000-0005-0000-0000-0000A04F0000}"/>
    <cellStyle name="Normal 80 3 3" xfId="20376" xr:uid="{00000000-0005-0000-0000-0000A14F0000}"/>
    <cellStyle name="Normal 80 3 3 2" xfId="20377" xr:uid="{00000000-0005-0000-0000-0000A24F0000}"/>
    <cellStyle name="Normal 80 3 4" xfId="20378" xr:uid="{00000000-0005-0000-0000-0000A34F0000}"/>
    <cellStyle name="Normal 80 4" xfId="20379" xr:uid="{00000000-0005-0000-0000-0000A44F0000}"/>
    <cellStyle name="Normal 80 4 2" xfId="20380" xr:uid="{00000000-0005-0000-0000-0000A54F0000}"/>
    <cellStyle name="Normal 80 4 2 2" xfId="20381" xr:uid="{00000000-0005-0000-0000-0000A64F0000}"/>
    <cellStyle name="Normal 80 4 2 3" xfId="20382" xr:uid="{00000000-0005-0000-0000-0000A74F0000}"/>
    <cellStyle name="Normal 80 4 3" xfId="20383" xr:uid="{00000000-0005-0000-0000-0000A84F0000}"/>
    <cellStyle name="Normal 80 4 3 2" xfId="20384" xr:uid="{00000000-0005-0000-0000-0000A94F0000}"/>
    <cellStyle name="Normal 80 4 4" xfId="20385" xr:uid="{00000000-0005-0000-0000-0000AA4F0000}"/>
    <cellStyle name="Normal 80 5" xfId="20386" xr:uid="{00000000-0005-0000-0000-0000AB4F0000}"/>
    <cellStyle name="Normal 80 5 2" xfId="20387" xr:uid="{00000000-0005-0000-0000-0000AC4F0000}"/>
    <cellStyle name="Normal 80 5 2 2" xfId="20388" xr:uid="{00000000-0005-0000-0000-0000AD4F0000}"/>
    <cellStyle name="Normal 80 5 2 3" xfId="20389" xr:uid="{00000000-0005-0000-0000-0000AE4F0000}"/>
    <cellStyle name="Normal 80 5 3" xfId="20390" xr:uid="{00000000-0005-0000-0000-0000AF4F0000}"/>
    <cellStyle name="Normal 80 5 3 2" xfId="20391" xr:uid="{00000000-0005-0000-0000-0000B04F0000}"/>
    <cellStyle name="Normal 80 5 4" xfId="20392" xr:uid="{00000000-0005-0000-0000-0000B14F0000}"/>
    <cellStyle name="Normal 80 6" xfId="20393" xr:uid="{00000000-0005-0000-0000-0000B24F0000}"/>
    <cellStyle name="Normal 80 6 2" xfId="20394" xr:uid="{00000000-0005-0000-0000-0000B34F0000}"/>
    <cellStyle name="Normal 80 6 2 2" xfId="20395" xr:uid="{00000000-0005-0000-0000-0000B44F0000}"/>
    <cellStyle name="Normal 80 6 2 3" xfId="20396" xr:uid="{00000000-0005-0000-0000-0000B54F0000}"/>
    <cellStyle name="Normal 80 6 3" xfId="20397" xr:uid="{00000000-0005-0000-0000-0000B64F0000}"/>
    <cellStyle name="Normal 80 6 3 2" xfId="20398" xr:uid="{00000000-0005-0000-0000-0000B74F0000}"/>
    <cellStyle name="Normal 80 6 4" xfId="20399" xr:uid="{00000000-0005-0000-0000-0000B84F0000}"/>
    <cellStyle name="Normal 80 7" xfId="20400" xr:uid="{00000000-0005-0000-0000-0000B94F0000}"/>
    <cellStyle name="Normal 80 7 2" xfId="20401" xr:uid="{00000000-0005-0000-0000-0000BA4F0000}"/>
    <cellStyle name="Normal 80 7 2 2" xfId="20402" xr:uid="{00000000-0005-0000-0000-0000BB4F0000}"/>
    <cellStyle name="Normal 80 7 2 3" xfId="20403" xr:uid="{00000000-0005-0000-0000-0000BC4F0000}"/>
    <cellStyle name="Normal 80 7 3" xfId="20404" xr:uid="{00000000-0005-0000-0000-0000BD4F0000}"/>
    <cellStyle name="Normal 80 7 3 2" xfId="20405" xr:uid="{00000000-0005-0000-0000-0000BE4F0000}"/>
    <cellStyle name="Normal 80 7 4" xfId="20406" xr:uid="{00000000-0005-0000-0000-0000BF4F0000}"/>
    <cellStyle name="Normal 80 8" xfId="20407" xr:uid="{00000000-0005-0000-0000-0000C04F0000}"/>
    <cellStyle name="Normal 80 8 2" xfId="20408" xr:uid="{00000000-0005-0000-0000-0000C14F0000}"/>
    <cellStyle name="Normal 80 8 2 2" xfId="20409" xr:uid="{00000000-0005-0000-0000-0000C24F0000}"/>
    <cellStyle name="Normal 80 8 2 3" xfId="20410" xr:uid="{00000000-0005-0000-0000-0000C34F0000}"/>
    <cellStyle name="Normal 80 8 3" xfId="20411" xr:uid="{00000000-0005-0000-0000-0000C44F0000}"/>
    <cellStyle name="Normal 80 8 3 2" xfId="20412" xr:uid="{00000000-0005-0000-0000-0000C54F0000}"/>
    <cellStyle name="Normal 80 8 4" xfId="20413" xr:uid="{00000000-0005-0000-0000-0000C64F0000}"/>
    <cellStyle name="Normal 80 9" xfId="20414" xr:uid="{00000000-0005-0000-0000-0000C74F0000}"/>
    <cellStyle name="Normal 80 9 2" xfId="20415" xr:uid="{00000000-0005-0000-0000-0000C84F0000}"/>
    <cellStyle name="Normal 80 9 2 2" xfId="20416" xr:uid="{00000000-0005-0000-0000-0000C94F0000}"/>
    <cellStyle name="Normal 80 9 2 3" xfId="20417" xr:uid="{00000000-0005-0000-0000-0000CA4F0000}"/>
    <cellStyle name="Normal 80 9 3" xfId="20418" xr:uid="{00000000-0005-0000-0000-0000CB4F0000}"/>
    <cellStyle name="Normal 80 9 3 2" xfId="20419" xr:uid="{00000000-0005-0000-0000-0000CC4F0000}"/>
    <cellStyle name="Normal 80 9 4" xfId="20420" xr:uid="{00000000-0005-0000-0000-0000CD4F0000}"/>
    <cellStyle name="Normal 81" xfId="20421" xr:uid="{00000000-0005-0000-0000-0000CE4F0000}"/>
    <cellStyle name="Normal 81 10" xfId="20422" xr:uid="{00000000-0005-0000-0000-0000CF4F0000}"/>
    <cellStyle name="Normal 81 10 2" xfId="20423" xr:uid="{00000000-0005-0000-0000-0000D04F0000}"/>
    <cellStyle name="Normal 81 10 2 2" xfId="20424" xr:uid="{00000000-0005-0000-0000-0000D14F0000}"/>
    <cellStyle name="Normal 81 10 2 3" xfId="20425" xr:uid="{00000000-0005-0000-0000-0000D24F0000}"/>
    <cellStyle name="Normal 81 10 3" xfId="20426" xr:uid="{00000000-0005-0000-0000-0000D34F0000}"/>
    <cellStyle name="Normal 81 10 3 2" xfId="20427" xr:uid="{00000000-0005-0000-0000-0000D44F0000}"/>
    <cellStyle name="Normal 81 10 4" xfId="20428" xr:uid="{00000000-0005-0000-0000-0000D54F0000}"/>
    <cellStyle name="Normal 81 11" xfId="20429" xr:uid="{00000000-0005-0000-0000-0000D64F0000}"/>
    <cellStyle name="Normal 81 11 2" xfId="20430" xr:uid="{00000000-0005-0000-0000-0000D74F0000}"/>
    <cellStyle name="Normal 81 11 2 2" xfId="20431" xr:uid="{00000000-0005-0000-0000-0000D84F0000}"/>
    <cellStyle name="Normal 81 11 2 3" xfId="20432" xr:uid="{00000000-0005-0000-0000-0000D94F0000}"/>
    <cellStyle name="Normal 81 11 3" xfId="20433" xr:uid="{00000000-0005-0000-0000-0000DA4F0000}"/>
    <cellStyle name="Normal 81 11 3 2" xfId="20434" xr:uid="{00000000-0005-0000-0000-0000DB4F0000}"/>
    <cellStyle name="Normal 81 11 4" xfId="20435" xr:uid="{00000000-0005-0000-0000-0000DC4F0000}"/>
    <cellStyle name="Normal 81 12" xfId="20436" xr:uid="{00000000-0005-0000-0000-0000DD4F0000}"/>
    <cellStyle name="Normal 81 12 2" xfId="20437" xr:uid="{00000000-0005-0000-0000-0000DE4F0000}"/>
    <cellStyle name="Normal 81 12 2 2" xfId="20438" xr:uid="{00000000-0005-0000-0000-0000DF4F0000}"/>
    <cellStyle name="Normal 81 12 2 3" xfId="20439" xr:uid="{00000000-0005-0000-0000-0000E04F0000}"/>
    <cellStyle name="Normal 81 12 3" xfId="20440" xr:uid="{00000000-0005-0000-0000-0000E14F0000}"/>
    <cellStyle name="Normal 81 12 3 2" xfId="20441" xr:uid="{00000000-0005-0000-0000-0000E24F0000}"/>
    <cellStyle name="Normal 81 12 4" xfId="20442" xr:uid="{00000000-0005-0000-0000-0000E34F0000}"/>
    <cellStyle name="Normal 81 13" xfId="20443" xr:uid="{00000000-0005-0000-0000-0000E44F0000}"/>
    <cellStyle name="Normal 81 13 2" xfId="20444" xr:uid="{00000000-0005-0000-0000-0000E54F0000}"/>
    <cellStyle name="Normal 81 13 2 2" xfId="20445" xr:uid="{00000000-0005-0000-0000-0000E64F0000}"/>
    <cellStyle name="Normal 81 13 2 3" xfId="20446" xr:uid="{00000000-0005-0000-0000-0000E74F0000}"/>
    <cellStyle name="Normal 81 13 3" xfId="20447" xr:uid="{00000000-0005-0000-0000-0000E84F0000}"/>
    <cellStyle name="Normal 81 13 3 2" xfId="20448" xr:uid="{00000000-0005-0000-0000-0000E94F0000}"/>
    <cellStyle name="Normal 81 13 4" xfId="20449" xr:uid="{00000000-0005-0000-0000-0000EA4F0000}"/>
    <cellStyle name="Normal 81 14" xfId="20450" xr:uid="{00000000-0005-0000-0000-0000EB4F0000}"/>
    <cellStyle name="Normal 81 14 2" xfId="20451" xr:uid="{00000000-0005-0000-0000-0000EC4F0000}"/>
    <cellStyle name="Normal 81 14 2 2" xfId="20452" xr:uid="{00000000-0005-0000-0000-0000ED4F0000}"/>
    <cellStyle name="Normal 81 14 2 3" xfId="20453" xr:uid="{00000000-0005-0000-0000-0000EE4F0000}"/>
    <cellStyle name="Normal 81 14 3" xfId="20454" xr:uid="{00000000-0005-0000-0000-0000EF4F0000}"/>
    <cellStyle name="Normal 81 14 3 2" xfId="20455" xr:uid="{00000000-0005-0000-0000-0000F04F0000}"/>
    <cellStyle name="Normal 81 14 4" xfId="20456" xr:uid="{00000000-0005-0000-0000-0000F14F0000}"/>
    <cellStyle name="Normal 81 15" xfId="20457" xr:uid="{00000000-0005-0000-0000-0000F24F0000}"/>
    <cellStyle name="Normal 81 15 2" xfId="20458" xr:uid="{00000000-0005-0000-0000-0000F34F0000}"/>
    <cellStyle name="Normal 81 15 2 2" xfId="20459" xr:uid="{00000000-0005-0000-0000-0000F44F0000}"/>
    <cellStyle name="Normal 81 15 2 3" xfId="20460" xr:uid="{00000000-0005-0000-0000-0000F54F0000}"/>
    <cellStyle name="Normal 81 15 3" xfId="20461" xr:uid="{00000000-0005-0000-0000-0000F64F0000}"/>
    <cellStyle name="Normal 81 15 3 2" xfId="20462" xr:uid="{00000000-0005-0000-0000-0000F74F0000}"/>
    <cellStyle name="Normal 81 15 4" xfId="20463" xr:uid="{00000000-0005-0000-0000-0000F84F0000}"/>
    <cellStyle name="Normal 81 16" xfId="20464" xr:uid="{00000000-0005-0000-0000-0000F94F0000}"/>
    <cellStyle name="Normal 81 16 2" xfId="20465" xr:uid="{00000000-0005-0000-0000-0000FA4F0000}"/>
    <cellStyle name="Normal 81 16 2 2" xfId="20466" xr:uid="{00000000-0005-0000-0000-0000FB4F0000}"/>
    <cellStyle name="Normal 81 16 2 3" xfId="20467" xr:uid="{00000000-0005-0000-0000-0000FC4F0000}"/>
    <cellStyle name="Normal 81 16 3" xfId="20468" xr:uid="{00000000-0005-0000-0000-0000FD4F0000}"/>
    <cellStyle name="Normal 81 16 3 2" xfId="20469" xr:uid="{00000000-0005-0000-0000-0000FE4F0000}"/>
    <cellStyle name="Normal 81 16 4" xfId="20470" xr:uid="{00000000-0005-0000-0000-0000FF4F0000}"/>
    <cellStyle name="Normal 81 17" xfId="20471" xr:uid="{00000000-0005-0000-0000-000000500000}"/>
    <cellStyle name="Normal 81 17 2" xfId="20472" xr:uid="{00000000-0005-0000-0000-000001500000}"/>
    <cellStyle name="Normal 81 17 2 2" xfId="20473" xr:uid="{00000000-0005-0000-0000-000002500000}"/>
    <cellStyle name="Normal 81 17 2 3" xfId="20474" xr:uid="{00000000-0005-0000-0000-000003500000}"/>
    <cellStyle name="Normal 81 17 3" xfId="20475" xr:uid="{00000000-0005-0000-0000-000004500000}"/>
    <cellStyle name="Normal 81 17 3 2" xfId="20476" xr:uid="{00000000-0005-0000-0000-000005500000}"/>
    <cellStyle name="Normal 81 17 4" xfId="20477" xr:uid="{00000000-0005-0000-0000-000006500000}"/>
    <cellStyle name="Normal 81 18" xfId="20478" xr:uid="{00000000-0005-0000-0000-000007500000}"/>
    <cellStyle name="Normal 81 18 2" xfId="20479" xr:uid="{00000000-0005-0000-0000-000008500000}"/>
    <cellStyle name="Normal 81 18 2 2" xfId="20480" xr:uid="{00000000-0005-0000-0000-000009500000}"/>
    <cellStyle name="Normal 81 18 2 3" xfId="20481" xr:uid="{00000000-0005-0000-0000-00000A500000}"/>
    <cellStyle name="Normal 81 18 3" xfId="20482" xr:uid="{00000000-0005-0000-0000-00000B500000}"/>
    <cellStyle name="Normal 81 18 3 2" xfId="20483" xr:uid="{00000000-0005-0000-0000-00000C500000}"/>
    <cellStyle name="Normal 81 18 4" xfId="20484" xr:uid="{00000000-0005-0000-0000-00000D500000}"/>
    <cellStyle name="Normal 81 19" xfId="20485" xr:uid="{00000000-0005-0000-0000-00000E500000}"/>
    <cellStyle name="Normal 81 19 2" xfId="20486" xr:uid="{00000000-0005-0000-0000-00000F500000}"/>
    <cellStyle name="Normal 81 19 2 2" xfId="20487" xr:uid="{00000000-0005-0000-0000-000010500000}"/>
    <cellStyle name="Normal 81 19 2 3" xfId="20488" xr:uid="{00000000-0005-0000-0000-000011500000}"/>
    <cellStyle name="Normal 81 19 3" xfId="20489" xr:uid="{00000000-0005-0000-0000-000012500000}"/>
    <cellStyle name="Normal 81 19 3 2" xfId="20490" xr:uid="{00000000-0005-0000-0000-000013500000}"/>
    <cellStyle name="Normal 81 19 4" xfId="20491" xr:uid="{00000000-0005-0000-0000-000014500000}"/>
    <cellStyle name="Normal 81 2" xfId="20492" xr:uid="{00000000-0005-0000-0000-000015500000}"/>
    <cellStyle name="Normal 81 2 2" xfId="20493" xr:uid="{00000000-0005-0000-0000-000016500000}"/>
    <cellStyle name="Normal 81 2 2 2" xfId="20494" xr:uid="{00000000-0005-0000-0000-000017500000}"/>
    <cellStyle name="Normal 81 2 2 3" xfId="20495" xr:uid="{00000000-0005-0000-0000-000018500000}"/>
    <cellStyle name="Normal 81 2 3" xfId="20496" xr:uid="{00000000-0005-0000-0000-000019500000}"/>
    <cellStyle name="Normal 81 2 3 2" xfId="20497" xr:uid="{00000000-0005-0000-0000-00001A500000}"/>
    <cellStyle name="Normal 81 2 4" xfId="20498" xr:uid="{00000000-0005-0000-0000-00001B500000}"/>
    <cellStyle name="Normal 81 3" xfId="20499" xr:uid="{00000000-0005-0000-0000-00001C500000}"/>
    <cellStyle name="Normal 81 3 2" xfId="20500" xr:uid="{00000000-0005-0000-0000-00001D500000}"/>
    <cellStyle name="Normal 81 3 2 2" xfId="20501" xr:uid="{00000000-0005-0000-0000-00001E500000}"/>
    <cellStyle name="Normal 81 3 2 3" xfId="20502" xr:uid="{00000000-0005-0000-0000-00001F500000}"/>
    <cellStyle name="Normal 81 3 3" xfId="20503" xr:uid="{00000000-0005-0000-0000-000020500000}"/>
    <cellStyle name="Normal 81 3 3 2" xfId="20504" xr:uid="{00000000-0005-0000-0000-000021500000}"/>
    <cellStyle name="Normal 81 3 4" xfId="20505" xr:uid="{00000000-0005-0000-0000-000022500000}"/>
    <cellStyle name="Normal 81 4" xfId="20506" xr:uid="{00000000-0005-0000-0000-000023500000}"/>
    <cellStyle name="Normal 81 4 2" xfId="20507" xr:uid="{00000000-0005-0000-0000-000024500000}"/>
    <cellStyle name="Normal 81 4 2 2" xfId="20508" xr:uid="{00000000-0005-0000-0000-000025500000}"/>
    <cellStyle name="Normal 81 4 2 3" xfId="20509" xr:uid="{00000000-0005-0000-0000-000026500000}"/>
    <cellStyle name="Normal 81 4 3" xfId="20510" xr:uid="{00000000-0005-0000-0000-000027500000}"/>
    <cellStyle name="Normal 81 4 3 2" xfId="20511" xr:uid="{00000000-0005-0000-0000-000028500000}"/>
    <cellStyle name="Normal 81 4 4" xfId="20512" xr:uid="{00000000-0005-0000-0000-000029500000}"/>
    <cellStyle name="Normal 81 5" xfId="20513" xr:uid="{00000000-0005-0000-0000-00002A500000}"/>
    <cellStyle name="Normal 81 5 2" xfId="20514" xr:uid="{00000000-0005-0000-0000-00002B500000}"/>
    <cellStyle name="Normal 81 5 2 2" xfId="20515" xr:uid="{00000000-0005-0000-0000-00002C500000}"/>
    <cellStyle name="Normal 81 5 2 3" xfId="20516" xr:uid="{00000000-0005-0000-0000-00002D500000}"/>
    <cellStyle name="Normal 81 5 3" xfId="20517" xr:uid="{00000000-0005-0000-0000-00002E500000}"/>
    <cellStyle name="Normal 81 5 3 2" xfId="20518" xr:uid="{00000000-0005-0000-0000-00002F500000}"/>
    <cellStyle name="Normal 81 5 4" xfId="20519" xr:uid="{00000000-0005-0000-0000-000030500000}"/>
    <cellStyle name="Normal 81 6" xfId="20520" xr:uid="{00000000-0005-0000-0000-000031500000}"/>
    <cellStyle name="Normal 81 6 2" xfId="20521" xr:uid="{00000000-0005-0000-0000-000032500000}"/>
    <cellStyle name="Normal 81 6 2 2" xfId="20522" xr:uid="{00000000-0005-0000-0000-000033500000}"/>
    <cellStyle name="Normal 81 6 2 3" xfId="20523" xr:uid="{00000000-0005-0000-0000-000034500000}"/>
    <cellStyle name="Normal 81 6 3" xfId="20524" xr:uid="{00000000-0005-0000-0000-000035500000}"/>
    <cellStyle name="Normal 81 6 3 2" xfId="20525" xr:uid="{00000000-0005-0000-0000-000036500000}"/>
    <cellStyle name="Normal 81 6 4" xfId="20526" xr:uid="{00000000-0005-0000-0000-000037500000}"/>
    <cellStyle name="Normal 81 7" xfId="20527" xr:uid="{00000000-0005-0000-0000-000038500000}"/>
    <cellStyle name="Normal 81 7 2" xfId="20528" xr:uid="{00000000-0005-0000-0000-000039500000}"/>
    <cellStyle name="Normal 81 7 2 2" xfId="20529" xr:uid="{00000000-0005-0000-0000-00003A500000}"/>
    <cellStyle name="Normal 81 7 2 3" xfId="20530" xr:uid="{00000000-0005-0000-0000-00003B500000}"/>
    <cellStyle name="Normal 81 7 3" xfId="20531" xr:uid="{00000000-0005-0000-0000-00003C500000}"/>
    <cellStyle name="Normal 81 7 3 2" xfId="20532" xr:uid="{00000000-0005-0000-0000-00003D500000}"/>
    <cellStyle name="Normal 81 7 4" xfId="20533" xr:uid="{00000000-0005-0000-0000-00003E500000}"/>
    <cellStyle name="Normal 81 8" xfId="20534" xr:uid="{00000000-0005-0000-0000-00003F500000}"/>
    <cellStyle name="Normal 81 8 2" xfId="20535" xr:uid="{00000000-0005-0000-0000-000040500000}"/>
    <cellStyle name="Normal 81 8 2 2" xfId="20536" xr:uid="{00000000-0005-0000-0000-000041500000}"/>
    <cellStyle name="Normal 81 8 2 3" xfId="20537" xr:uid="{00000000-0005-0000-0000-000042500000}"/>
    <cellStyle name="Normal 81 8 3" xfId="20538" xr:uid="{00000000-0005-0000-0000-000043500000}"/>
    <cellStyle name="Normal 81 8 3 2" xfId="20539" xr:uid="{00000000-0005-0000-0000-000044500000}"/>
    <cellStyle name="Normal 81 8 4" xfId="20540" xr:uid="{00000000-0005-0000-0000-000045500000}"/>
    <cellStyle name="Normal 81 9" xfId="20541" xr:uid="{00000000-0005-0000-0000-000046500000}"/>
    <cellStyle name="Normal 81 9 2" xfId="20542" xr:uid="{00000000-0005-0000-0000-000047500000}"/>
    <cellStyle name="Normal 81 9 2 2" xfId="20543" xr:uid="{00000000-0005-0000-0000-000048500000}"/>
    <cellStyle name="Normal 81 9 2 3" xfId="20544" xr:uid="{00000000-0005-0000-0000-000049500000}"/>
    <cellStyle name="Normal 81 9 3" xfId="20545" xr:uid="{00000000-0005-0000-0000-00004A500000}"/>
    <cellStyle name="Normal 81 9 3 2" xfId="20546" xr:uid="{00000000-0005-0000-0000-00004B500000}"/>
    <cellStyle name="Normal 81 9 4" xfId="20547" xr:uid="{00000000-0005-0000-0000-00004C500000}"/>
    <cellStyle name="Normal 82" xfId="20548" xr:uid="{00000000-0005-0000-0000-00004D500000}"/>
    <cellStyle name="Normal 82 10" xfId="20549" xr:uid="{00000000-0005-0000-0000-00004E500000}"/>
    <cellStyle name="Normal 82 10 2" xfId="20550" xr:uid="{00000000-0005-0000-0000-00004F500000}"/>
    <cellStyle name="Normal 82 10 2 2" xfId="20551" xr:uid="{00000000-0005-0000-0000-000050500000}"/>
    <cellStyle name="Normal 82 10 2 3" xfId="20552" xr:uid="{00000000-0005-0000-0000-000051500000}"/>
    <cellStyle name="Normal 82 10 3" xfId="20553" xr:uid="{00000000-0005-0000-0000-000052500000}"/>
    <cellStyle name="Normal 82 10 3 2" xfId="20554" xr:uid="{00000000-0005-0000-0000-000053500000}"/>
    <cellStyle name="Normal 82 10 4" xfId="20555" xr:uid="{00000000-0005-0000-0000-000054500000}"/>
    <cellStyle name="Normal 82 11" xfId="20556" xr:uid="{00000000-0005-0000-0000-000055500000}"/>
    <cellStyle name="Normal 82 11 2" xfId="20557" xr:uid="{00000000-0005-0000-0000-000056500000}"/>
    <cellStyle name="Normal 82 11 2 2" xfId="20558" xr:uid="{00000000-0005-0000-0000-000057500000}"/>
    <cellStyle name="Normal 82 11 2 3" xfId="20559" xr:uid="{00000000-0005-0000-0000-000058500000}"/>
    <cellStyle name="Normal 82 11 3" xfId="20560" xr:uid="{00000000-0005-0000-0000-000059500000}"/>
    <cellStyle name="Normal 82 11 3 2" xfId="20561" xr:uid="{00000000-0005-0000-0000-00005A500000}"/>
    <cellStyle name="Normal 82 11 4" xfId="20562" xr:uid="{00000000-0005-0000-0000-00005B500000}"/>
    <cellStyle name="Normal 82 12" xfId="20563" xr:uid="{00000000-0005-0000-0000-00005C500000}"/>
    <cellStyle name="Normal 82 12 2" xfId="20564" xr:uid="{00000000-0005-0000-0000-00005D500000}"/>
    <cellStyle name="Normal 82 12 2 2" xfId="20565" xr:uid="{00000000-0005-0000-0000-00005E500000}"/>
    <cellStyle name="Normal 82 12 2 3" xfId="20566" xr:uid="{00000000-0005-0000-0000-00005F500000}"/>
    <cellStyle name="Normal 82 12 3" xfId="20567" xr:uid="{00000000-0005-0000-0000-000060500000}"/>
    <cellStyle name="Normal 82 12 3 2" xfId="20568" xr:uid="{00000000-0005-0000-0000-000061500000}"/>
    <cellStyle name="Normal 82 12 4" xfId="20569" xr:uid="{00000000-0005-0000-0000-000062500000}"/>
    <cellStyle name="Normal 82 13" xfId="20570" xr:uid="{00000000-0005-0000-0000-000063500000}"/>
    <cellStyle name="Normal 82 13 2" xfId="20571" xr:uid="{00000000-0005-0000-0000-000064500000}"/>
    <cellStyle name="Normal 82 13 2 2" xfId="20572" xr:uid="{00000000-0005-0000-0000-000065500000}"/>
    <cellStyle name="Normal 82 13 2 3" xfId="20573" xr:uid="{00000000-0005-0000-0000-000066500000}"/>
    <cellStyle name="Normal 82 13 3" xfId="20574" xr:uid="{00000000-0005-0000-0000-000067500000}"/>
    <cellStyle name="Normal 82 13 3 2" xfId="20575" xr:uid="{00000000-0005-0000-0000-000068500000}"/>
    <cellStyle name="Normal 82 13 4" xfId="20576" xr:uid="{00000000-0005-0000-0000-000069500000}"/>
    <cellStyle name="Normal 82 14" xfId="20577" xr:uid="{00000000-0005-0000-0000-00006A500000}"/>
    <cellStyle name="Normal 82 14 2" xfId="20578" xr:uid="{00000000-0005-0000-0000-00006B500000}"/>
    <cellStyle name="Normal 82 14 2 2" xfId="20579" xr:uid="{00000000-0005-0000-0000-00006C500000}"/>
    <cellStyle name="Normal 82 14 2 3" xfId="20580" xr:uid="{00000000-0005-0000-0000-00006D500000}"/>
    <cellStyle name="Normal 82 14 3" xfId="20581" xr:uid="{00000000-0005-0000-0000-00006E500000}"/>
    <cellStyle name="Normal 82 14 3 2" xfId="20582" xr:uid="{00000000-0005-0000-0000-00006F500000}"/>
    <cellStyle name="Normal 82 14 4" xfId="20583" xr:uid="{00000000-0005-0000-0000-000070500000}"/>
    <cellStyle name="Normal 82 15" xfId="20584" xr:uid="{00000000-0005-0000-0000-000071500000}"/>
    <cellStyle name="Normal 82 15 2" xfId="20585" xr:uid="{00000000-0005-0000-0000-000072500000}"/>
    <cellStyle name="Normal 82 15 2 2" xfId="20586" xr:uid="{00000000-0005-0000-0000-000073500000}"/>
    <cellStyle name="Normal 82 15 2 3" xfId="20587" xr:uid="{00000000-0005-0000-0000-000074500000}"/>
    <cellStyle name="Normal 82 15 3" xfId="20588" xr:uid="{00000000-0005-0000-0000-000075500000}"/>
    <cellStyle name="Normal 82 15 3 2" xfId="20589" xr:uid="{00000000-0005-0000-0000-000076500000}"/>
    <cellStyle name="Normal 82 15 4" xfId="20590" xr:uid="{00000000-0005-0000-0000-000077500000}"/>
    <cellStyle name="Normal 82 16" xfId="20591" xr:uid="{00000000-0005-0000-0000-000078500000}"/>
    <cellStyle name="Normal 82 16 2" xfId="20592" xr:uid="{00000000-0005-0000-0000-000079500000}"/>
    <cellStyle name="Normal 82 16 2 2" xfId="20593" xr:uid="{00000000-0005-0000-0000-00007A500000}"/>
    <cellStyle name="Normal 82 16 2 3" xfId="20594" xr:uid="{00000000-0005-0000-0000-00007B500000}"/>
    <cellStyle name="Normal 82 16 3" xfId="20595" xr:uid="{00000000-0005-0000-0000-00007C500000}"/>
    <cellStyle name="Normal 82 16 3 2" xfId="20596" xr:uid="{00000000-0005-0000-0000-00007D500000}"/>
    <cellStyle name="Normal 82 16 4" xfId="20597" xr:uid="{00000000-0005-0000-0000-00007E500000}"/>
    <cellStyle name="Normal 82 17" xfId="20598" xr:uid="{00000000-0005-0000-0000-00007F500000}"/>
    <cellStyle name="Normal 82 17 2" xfId="20599" xr:uid="{00000000-0005-0000-0000-000080500000}"/>
    <cellStyle name="Normal 82 17 2 2" xfId="20600" xr:uid="{00000000-0005-0000-0000-000081500000}"/>
    <cellStyle name="Normal 82 17 2 3" xfId="20601" xr:uid="{00000000-0005-0000-0000-000082500000}"/>
    <cellStyle name="Normal 82 17 3" xfId="20602" xr:uid="{00000000-0005-0000-0000-000083500000}"/>
    <cellStyle name="Normal 82 17 3 2" xfId="20603" xr:uid="{00000000-0005-0000-0000-000084500000}"/>
    <cellStyle name="Normal 82 17 4" xfId="20604" xr:uid="{00000000-0005-0000-0000-000085500000}"/>
    <cellStyle name="Normal 82 18" xfId="20605" xr:uid="{00000000-0005-0000-0000-000086500000}"/>
    <cellStyle name="Normal 82 18 2" xfId="20606" xr:uid="{00000000-0005-0000-0000-000087500000}"/>
    <cellStyle name="Normal 82 18 2 2" xfId="20607" xr:uid="{00000000-0005-0000-0000-000088500000}"/>
    <cellStyle name="Normal 82 18 2 3" xfId="20608" xr:uid="{00000000-0005-0000-0000-000089500000}"/>
    <cellStyle name="Normal 82 18 3" xfId="20609" xr:uid="{00000000-0005-0000-0000-00008A500000}"/>
    <cellStyle name="Normal 82 18 3 2" xfId="20610" xr:uid="{00000000-0005-0000-0000-00008B500000}"/>
    <cellStyle name="Normal 82 18 4" xfId="20611" xr:uid="{00000000-0005-0000-0000-00008C500000}"/>
    <cellStyle name="Normal 82 19" xfId="20612" xr:uid="{00000000-0005-0000-0000-00008D500000}"/>
    <cellStyle name="Normal 82 19 2" xfId="20613" xr:uid="{00000000-0005-0000-0000-00008E500000}"/>
    <cellStyle name="Normal 82 19 2 2" xfId="20614" xr:uid="{00000000-0005-0000-0000-00008F500000}"/>
    <cellStyle name="Normal 82 19 2 3" xfId="20615" xr:uid="{00000000-0005-0000-0000-000090500000}"/>
    <cellStyle name="Normal 82 19 3" xfId="20616" xr:uid="{00000000-0005-0000-0000-000091500000}"/>
    <cellStyle name="Normal 82 19 3 2" xfId="20617" xr:uid="{00000000-0005-0000-0000-000092500000}"/>
    <cellStyle name="Normal 82 19 4" xfId="20618" xr:uid="{00000000-0005-0000-0000-000093500000}"/>
    <cellStyle name="Normal 82 2" xfId="20619" xr:uid="{00000000-0005-0000-0000-000094500000}"/>
    <cellStyle name="Normal 82 2 2" xfId="20620" xr:uid="{00000000-0005-0000-0000-000095500000}"/>
    <cellStyle name="Normal 82 2 2 2" xfId="20621" xr:uid="{00000000-0005-0000-0000-000096500000}"/>
    <cellStyle name="Normal 82 2 2 3" xfId="20622" xr:uid="{00000000-0005-0000-0000-000097500000}"/>
    <cellStyle name="Normal 82 2 3" xfId="20623" xr:uid="{00000000-0005-0000-0000-000098500000}"/>
    <cellStyle name="Normal 82 2 3 2" xfId="20624" xr:uid="{00000000-0005-0000-0000-000099500000}"/>
    <cellStyle name="Normal 82 2 4" xfId="20625" xr:uid="{00000000-0005-0000-0000-00009A500000}"/>
    <cellStyle name="Normal 82 3" xfId="20626" xr:uid="{00000000-0005-0000-0000-00009B500000}"/>
    <cellStyle name="Normal 82 3 2" xfId="20627" xr:uid="{00000000-0005-0000-0000-00009C500000}"/>
    <cellStyle name="Normal 82 3 2 2" xfId="20628" xr:uid="{00000000-0005-0000-0000-00009D500000}"/>
    <cellStyle name="Normal 82 3 2 3" xfId="20629" xr:uid="{00000000-0005-0000-0000-00009E500000}"/>
    <cellStyle name="Normal 82 3 3" xfId="20630" xr:uid="{00000000-0005-0000-0000-00009F500000}"/>
    <cellStyle name="Normal 82 3 3 2" xfId="20631" xr:uid="{00000000-0005-0000-0000-0000A0500000}"/>
    <cellStyle name="Normal 82 3 4" xfId="20632" xr:uid="{00000000-0005-0000-0000-0000A1500000}"/>
    <cellStyle name="Normal 82 4" xfId="20633" xr:uid="{00000000-0005-0000-0000-0000A2500000}"/>
    <cellStyle name="Normal 82 4 2" xfId="20634" xr:uid="{00000000-0005-0000-0000-0000A3500000}"/>
    <cellStyle name="Normal 82 4 2 2" xfId="20635" xr:uid="{00000000-0005-0000-0000-0000A4500000}"/>
    <cellStyle name="Normal 82 4 2 3" xfId="20636" xr:uid="{00000000-0005-0000-0000-0000A5500000}"/>
    <cellStyle name="Normal 82 4 3" xfId="20637" xr:uid="{00000000-0005-0000-0000-0000A6500000}"/>
    <cellStyle name="Normal 82 4 3 2" xfId="20638" xr:uid="{00000000-0005-0000-0000-0000A7500000}"/>
    <cellStyle name="Normal 82 4 4" xfId="20639" xr:uid="{00000000-0005-0000-0000-0000A8500000}"/>
    <cellStyle name="Normal 82 5" xfId="20640" xr:uid="{00000000-0005-0000-0000-0000A9500000}"/>
    <cellStyle name="Normal 82 5 2" xfId="20641" xr:uid="{00000000-0005-0000-0000-0000AA500000}"/>
    <cellStyle name="Normal 82 5 2 2" xfId="20642" xr:uid="{00000000-0005-0000-0000-0000AB500000}"/>
    <cellStyle name="Normal 82 5 2 3" xfId="20643" xr:uid="{00000000-0005-0000-0000-0000AC500000}"/>
    <cellStyle name="Normal 82 5 3" xfId="20644" xr:uid="{00000000-0005-0000-0000-0000AD500000}"/>
    <cellStyle name="Normal 82 5 3 2" xfId="20645" xr:uid="{00000000-0005-0000-0000-0000AE500000}"/>
    <cellStyle name="Normal 82 5 4" xfId="20646" xr:uid="{00000000-0005-0000-0000-0000AF500000}"/>
    <cellStyle name="Normal 82 6" xfId="20647" xr:uid="{00000000-0005-0000-0000-0000B0500000}"/>
    <cellStyle name="Normal 82 6 2" xfId="20648" xr:uid="{00000000-0005-0000-0000-0000B1500000}"/>
    <cellStyle name="Normal 82 6 2 2" xfId="20649" xr:uid="{00000000-0005-0000-0000-0000B2500000}"/>
    <cellStyle name="Normal 82 6 2 3" xfId="20650" xr:uid="{00000000-0005-0000-0000-0000B3500000}"/>
    <cellStyle name="Normal 82 6 3" xfId="20651" xr:uid="{00000000-0005-0000-0000-0000B4500000}"/>
    <cellStyle name="Normal 82 6 3 2" xfId="20652" xr:uid="{00000000-0005-0000-0000-0000B5500000}"/>
    <cellStyle name="Normal 82 6 4" xfId="20653" xr:uid="{00000000-0005-0000-0000-0000B6500000}"/>
    <cellStyle name="Normal 82 7" xfId="20654" xr:uid="{00000000-0005-0000-0000-0000B7500000}"/>
    <cellStyle name="Normal 82 7 2" xfId="20655" xr:uid="{00000000-0005-0000-0000-0000B8500000}"/>
    <cellStyle name="Normal 82 7 2 2" xfId="20656" xr:uid="{00000000-0005-0000-0000-0000B9500000}"/>
    <cellStyle name="Normal 82 7 2 3" xfId="20657" xr:uid="{00000000-0005-0000-0000-0000BA500000}"/>
    <cellStyle name="Normal 82 7 3" xfId="20658" xr:uid="{00000000-0005-0000-0000-0000BB500000}"/>
    <cellStyle name="Normal 82 7 3 2" xfId="20659" xr:uid="{00000000-0005-0000-0000-0000BC500000}"/>
    <cellStyle name="Normal 82 7 4" xfId="20660" xr:uid="{00000000-0005-0000-0000-0000BD500000}"/>
    <cellStyle name="Normal 82 8" xfId="20661" xr:uid="{00000000-0005-0000-0000-0000BE500000}"/>
    <cellStyle name="Normal 82 8 2" xfId="20662" xr:uid="{00000000-0005-0000-0000-0000BF500000}"/>
    <cellStyle name="Normal 82 8 2 2" xfId="20663" xr:uid="{00000000-0005-0000-0000-0000C0500000}"/>
    <cellStyle name="Normal 82 8 2 3" xfId="20664" xr:uid="{00000000-0005-0000-0000-0000C1500000}"/>
    <cellStyle name="Normal 82 8 3" xfId="20665" xr:uid="{00000000-0005-0000-0000-0000C2500000}"/>
    <cellStyle name="Normal 82 8 3 2" xfId="20666" xr:uid="{00000000-0005-0000-0000-0000C3500000}"/>
    <cellStyle name="Normal 82 8 4" xfId="20667" xr:uid="{00000000-0005-0000-0000-0000C4500000}"/>
    <cellStyle name="Normal 82 9" xfId="20668" xr:uid="{00000000-0005-0000-0000-0000C5500000}"/>
    <cellStyle name="Normal 82 9 2" xfId="20669" xr:uid="{00000000-0005-0000-0000-0000C6500000}"/>
    <cellStyle name="Normal 82 9 2 2" xfId="20670" xr:uid="{00000000-0005-0000-0000-0000C7500000}"/>
    <cellStyle name="Normal 82 9 2 3" xfId="20671" xr:uid="{00000000-0005-0000-0000-0000C8500000}"/>
    <cellStyle name="Normal 82 9 3" xfId="20672" xr:uid="{00000000-0005-0000-0000-0000C9500000}"/>
    <cellStyle name="Normal 82 9 3 2" xfId="20673" xr:uid="{00000000-0005-0000-0000-0000CA500000}"/>
    <cellStyle name="Normal 82 9 4" xfId="20674" xr:uid="{00000000-0005-0000-0000-0000CB500000}"/>
    <cellStyle name="Normal 83" xfId="20675" xr:uid="{00000000-0005-0000-0000-0000CC500000}"/>
    <cellStyle name="Normal 83 10" xfId="20676" xr:uid="{00000000-0005-0000-0000-0000CD500000}"/>
    <cellStyle name="Normal 83 10 2" xfId="20677" xr:uid="{00000000-0005-0000-0000-0000CE500000}"/>
    <cellStyle name="Normal 83 10 2 2" xfId="20678" xr:uid="{00000000-0005-0000-0000-0000CF500000}"/>
    <cellStyle name="Normal 83 10 2 3" xfId="20679" xr:uid="{00000000-0005-0000-0000-0000D0500000}"/>
    <cellStyle name="Normal 83 10 3" xfId="20680" xr:uid="{00000000-0005-0000-0000-0000D1500000}"/>
    <cellStyle name="Normal 83 10 3 2" xfId="20681" xr:uid="{00000000-0005-0000-0000-0000D2500000}"/>
    <cellStyle name="Normal 83 10 4" xfId="20682" xr:uid="{00000000-0005-0000-0000-0000D3500000}"/>
    <cellStyle name="Normal 83 11" xfId="20683" xr:uid="{00000000-0005-0000-0000-0000D4500000}"/>
    <cellStyle name="Normal 83 11 2" xfId="20684" xr:uid="{00000000-0005-0000-0000-0000D5500000}"/>
    <cellStyle name="Normal 83 11 2 2" xfId="20685" xr:uid="{00000000-0005-0000-0000-0000D6500000}"/>
    <cellStyle name="Normal 83 11 2 3" xfId="20686" xr:uid="{00000000-0005-0000-0000-0000D7500000}"/>
    <cellStyle name="Normal 83 11 3" xfId="20687" xr:uid="{00000000-0005-0000-0000-0000D8500000}"/>
    <cellStyle name="Normal 83 11 3 2" xfId="20688" xr:uid="{00000000-0005-0000-0000-0000D9500000}"/>
    <cellStyle name="Normal 83 11 4" xfId="20689" xr:uid="{00000000-0005-0000-0000-0000DA500000}"/>
    <cellStyle name="Normal 83 12" xfId="20690" xr:uid="{00000000-0005-0000-0000-0000DB500000}"/>
    <cellStyle name="Normal 83 12 2" xfId="20691" xr:uid="{00000000-0005-0000-0000-0000DC500000}"/>
    <cellStyle name="Normal 83 12 2 2" xfId="20692" xr:uid="{00000000-0005-0000-0000-0000DD500000}"/>
    <cellStyle name="Normal 83 12 2 3" xfId="20693" xr:uid="{00000000-0005-0000-0000-0000DE500000}"/>
    <cellStyle name="Normal 83 12 3" xfId="20694" xr:uid="{00000000-0005-0000-0000-0000DF500000}"/>
    <cellStyle name="Normal 83 12 3 2" xfId="20695" xr:uid="{00000000-0005-0000-0000-0000E0500000}"/>
    <cellStyle name="Normal 83 12 4" xfId="20696" xr:uid="{00000000-0005-0000-0000-0000E1500000}"/>
    <cellStyle name="Normal 83 13" xfId="20697" xr:uid="{00000000-0005-0000-0000-0000E2500000}"/>
    <cellStyle name="Normal 83 13 2" xfId="20698" xr:uid="{00000000-0005-0000-0000-0000E3500000}"/>
    <cellStyle name="Normal 83 13 2 2" xfId="20699" xr:uid="{00000000-0005-0000-0000-0000E4500000}"/>
    <cellStyle name="Normal 83 13 2 3" xfId="20700" xr:uid="{00000000-0005-0000-0000-0000E5500000}"/>
    <cellStyle name="Normal 83 13 3" xfId="20701" xr:uid="{00000000-0005-0000-0000-0000E6500000}"/>
    <cellStyle name="Normal 83 13 3 2" xfId="20702" xr:uid="{00000000-0005-0000-0000-0000E7500000}"/>
    <cellStyle name="Normal 83 13 4" xfId="20703" xr:uid="{00000000-0005-0000-0000-0000E8500000}"/>
    <cellStyle name="Normal 83 14" xfId="20704" xr:uid="{00000000-0005-0000-0000-0000E9500000}"/>
    <cellStyle name="Normal 83 14 2" xfId="20705" xr:uid="{00000000-0005-0000-0000-0000EA500000}"/>
    <cellStyle name="Normal 83 14 2 2" xfId="20706" xr:uid="{00000000-0005-0000-0000-0000EB500000}"/>
    <cellStyle name="Normal 83 14 2 3" xfId="20707" xr:uid="{00000000-0005-0000-0000-0000EC500000}"/>
    <cellStyle name="Normal 83 14 3" xfId="20708" xr:uid="{00000000-0005-0000-0000-0000ED500000}"/>
    <cellStyle name="Normal 83 14 3 2" xfId="20709" xr:uid="{00000000-0005-0000-0000-0000EE500000}"/>
    <cellStyle name="Normal 83 14 4" xfId="20710" xr:uid="{00000000-0005-0000-0000-0000EF500000}"/>
    <cellStyle name="Normal 83 15" xfId="20711" xr:uid="{00000000-0005-0000-0000-0000F0500000}"/>
    <cellStyle name="Normal 83 15 2" xfId="20712" xr:uid="{00000000-0005-0000-0000-0000F1500000}"/>
    <cellStyle name="Normal 83 15 2 2" xfId="20713" xr:uid="{00000000-0005-0000-0000-0000F2500000}"/>
    <cellStyle name="Normal 83 15 2 3" xfId="20714" xr:uid="{00000000-0005-0000-0000-0000F3500000}"/>
    <cellStyle name="Normal 83 15 3" xfId="20715" xr:uid="{00000000-0005-0000-0000-0000F4500000}"/>
    <cellStyle name="Normal 83 15 3 2" xfId="20716" xr:uid="{00000000-0005-0000-0000-0000F5500000}"/>
    <cellStyle name="Normal 83 15 4" xfId="20717" xr:uid="{00000000-0005-0000-0000-0000F6500000}"/>
    <cellStyle name="Normal 83 16" xfId="20718" xr:uid="{00000000-0005-0000-0000-0000F7500000}"/>
    <cellStyle name="Normal 83 16 2" xfId="20719" xr:uid="{00000000-0005-0000-0000-0000F8500000}"/>
    <cellStyle name="Normal 83 16 2 2" xfId="20720" xr:uid="{00000000-0005-0000-0000-0000F9500000}"/>
    <cellStyle name="Normal 83 16 2 3" xfId="20721" xr:uid="{00000000-0005-0000-0000-0000FA500000}"/>
    <cellStyle name="Normal 83 16 3" xfId="20722" xr:uid="{00000000-0005-0000-0000-0000FB500000}"/>
    <cellStyle name="Normal 83 16 3 2" xfId="20723" xr:uid="{00000000-0005-0000-0000-0000FC500000}"/>
    <cellStyle name="Normal 83 16 4" xfId="20724" xr:uid="{00000000-0005-0000-0000-0000FD500000}"/>
    <cellStyle name="Normal 83 17" xfId="20725" xr:uid="{00000000-0005-0000-0000-0000FE500000}"/>
    <cellStyle name="Normal 83 17 2" xfId="20726" xr:uid="{00000000-0005-0000-0000-0000FF500000}"/>
    <cellStyle name="Normal 83 17 2 2" xfId="20727" xr:uid="{00000000-0005-0000-0000-000000510000}"/>
    <cellStyle name="Normal 83 17 2 3" xfId="20728" xr:uid="{00000000-0005-0000-0000-000001510000}"/>
    <cellStyle name="Normal 83 17 3" xfId="20729" xr:uid="{00000000-0005-0000-0000-000002510000}"/>
    <cellStyle name="Normal 83 17 3 2" xfId="20730" xr:uid="{00000000-0005-0000-0000-000003510000}"/>
    <cellStyle name="Normal 83 17 4" xfId="20731" xr:uid="{00000000-0005-0000-0000-000004510000}"/>
    <cellStyle name="Normal 83 18" xfId="20732" xr:uid="{00000000-0005-0000-0000-000005510000}"/>
    <cellStyle name="Normal 83 18 2" xfId="20733" xr:uid="{00000000-0005-0000-0000-000006510000}"/>
    <cellStyle name="Normal 83 18 2 2" xfId="20734" xr:uid="{00000000-0005-0000-0000-000007510000}"/>
    <cellStyle name="Normal 83 18 2 3" xfId="20735" xr:uid="{00000000-0005-0000-0000-000008510000}"/>
    <cellStyle name="Normal 83 18 3" xfId="20736" xr:uid="{00000000-0005-0000-0000-000009510000}"/>
    <cellStyle name="Normal 83 18 3 2" xfId="20737" xr:uid="{00000000-0005-0000-0000-00000A510000}"/>
    <cellStyle name="Normal 83 18 4" xfId="20738" xr:uid="{00000000-0005-0000-0000-00000B510000}"/>
    <cellStyle name="Normal 83 19" xfId="20739" xr:uid="{00000000-0005-0000-0000-00000C510000}"/>
    <cellStyle name="Normal 83 19 2" xfId="20740" xr:uid="{00000000-0005-0000-0000-00000D510000}"/>
    <cellStyle name="Normal 83 19 2 2" xfId="20741" xr:uid="{00000000-0005-0000-0000-00000E510000}"/>
    <cellStyle name="Normal 83 19 2 3" xfId="20742" xr:uid="{00000000-0005-0000-0000-00000F510000}"/>
    <cellStyle name="Normal 83 19 3" xfId="20743" xr:uid="{00000000-0005-0000-0000-000010510000}"/>
    <cellStyle name="Normal 83 19 3 2" xfId="20744" xr:uid="{00000000-0005-0000-0000-000011510000}"/>
    <cellStyle name="Normal 83 19 4" xfId="20745" xr:uid="{00000000-0005-0000-0000-000012510000}"/>
    <cellStyle name="Normal 83 2" xfId="20746" xr:uid="{00000000-0005-0000-0000-000013510000}"/>
    <cellStyle name="Normal 83 2 2" xfId="20747" xr:uid="{00000000-0005-0000-0000-000014510000}"/>
    <cellStyle name="Normal 83 2 2 2" xfId="20748" xr:uid="{00000000-0005-0000-0000-000015510000}"/>
    <cellStyle name="Normal 83 2 2 3" xfId="20749" xr:uid="{00000000-0005-0000-0000-000016510000}"/>
    <cellStyle name="Normal 83 2 3" xfId="20750" xr:uid="{00000000-0005-0000-0000-000017510000}"/>
    <cellStyle name="Normal 83 2 3 2" xfId="20751" xr:uid="{00000000-0005-0000-0000-000018510000}"/>
    <cellStyle name="Normal 83 2 4" xfId="20752" xr:uid="{00000000-0005-0000-0000-000019510000}"/>
    <cellStyle name="Normal 83 3" xfId="20753" xr:uid="{00000000-0005-0000-0000-00001A510000}"/>
    <cellStyle name="Normal 83 3 2" xfId="20754" xr:uid="{00000000-0005-0000-0000-00001B510000}"/>
    <cellStyle name="Normal 83 3 2 2" xfId="20755" xr:uid="{00000000-0005-0000-0000-00001C510000}"/>
    <cellStyle name="Normal 83 3 2 3" xfId="20756" xr:uid="{00000000-0005-0000-0000-00001D510000}"/>
    <cellStyle name="Normal 83 3 3" xfId="20757" xr:uid="{00000000-0005-0000-0000-00001E510000}"/>
    <cellStyle name="Normal 83 3 3 2" xfId="20758" xr:uid="{00000000-0005-0000-0000-00001F510000}"/>
    <cellStyle name="Normal 83 3 4" xfId="20759" xr:uid="{00000000-0005-0000-0000-000020510000}"/>
    <cellStyle name="Normal 83 4" xfId="20760" xr:uid="{00000000-0005-0000-0000-000021510000}"/>
    <cellStyle name="Normal 83 4 2" xfId="20761" xr:uid="{00000000-0005-0000-0000-000022510000}"/>
    <cellStyle name="Normal 83 4 2 2" xfId="20762" xr:uid="{00000000-0005-0000-0000-000023510000}"/>
    <cellStyle name="Normal 83 4 2 3" xfId="20763" xr:uid="{00000000-0005-0000-0000-000024510000}"/>
    <cellStyle name="Normal 83 4 3" xfId="20764" xr:uid="{00000000-0005-0000-0000-000025510000}"/>
    <cellStyle name="Normal 83 4 3 2" xfId="20765" xr:uid="{00000000-0005-0000-0000-000026510000}"/>
    <cellStyle name="Normal 83 4 4" xfId="20766" xr:uid="{00000000-0005-0000-0000-000027510000}"/>
    <cellStyle name="Normal 83 5" xfId="20767" xr:uid="{00000000-0005-0000-0000-000028510000}"/>
    <cellStyle name="Normal 83 5 2" xfId="20768" xr:uid="{00000000-0005-0000-0000-000029510000}"/>
    <cellStyle name="Normal 83 5 2 2" xfId="20769" xr:uid="{00000000-0005-0000-0000-00002A510000}"/>
    <cellStyle name="Normal 83 5 2 3" xfId="20770" xr:uid="{00000000-0005-0000-0000-00002B510000}"/>
    <cellStyle name="Normal 83 5 3" xfId="20771" xr:uid="{00000000-0005-0000-0000-00002C510000}"/>
    <cellStyle name="Normal 83 5 3 2" xfId="20772" xr:uid="{00000000-0005-0000-0000-00002D510000}"/>
    <cellStyle name="Normal 83 5 4" xfId="20773" xr:uid="{00000000-0005-0000-0000-00002E510000}"/>
    <cellStyle name="Normal 83 6" xfId="20774" xr:uid="{00000000-0005-0000-0000-00002F510000}"/>
    <cellStyle name="Normal 83 6 2" xfId="20775" xr:uid="{00000000-0005-0000-0000-000030510000}"/>
    <cellStyle name="Normal 83 6 2 2" xfId="20776" xr:uid="{00000000-0005-0000-0000-000031510000}"/>
    <cellStyle name="Normal 83 6 2 3" xfId="20777" xr:uid="{00000000-0005-0000-0000-000032510000}"/>
    <cellStyle name="Normal 83 6 3" xfId="20778" xr:uid="{00000000-0005-0000-0000-000033510000}"/>
    <cellStyle name="Normal 83 6 3 2" xfId="20779" xr:uid="{00000000-0005-0000-0000-000034510000}"/>
    <cellStyle name="Normal 83 6 4" xfId="20780" xr:uid="{00000000-0005-0000-0000-000035510000}"/>
    <cellStyle name="Normal 83 7" xfId="20781" xr:uid="{00000000-0005-0000-0000-000036510000}"/>
    <cellStyle name="Normal 83 7 2" xfId="20782" xr:uid="{00000000-0005-0000-0000-000037510000}"/>
    <cellStyle name="Normal 83 7 2 2" xfId="20783" xr:uid="{00000000-0005-0000-0000-000038510000}"/>
    <cellStyle name="Normal 83 7 2 3" xfId="20784" xr:uid="{00000000-0005-0000-0000-000039510000}"/>
    <cellStyle name="Normal 83 7 3" xfId="20785" xr:uid="{00000000-0005-0000-0000-00003A510000}"/>
    <cellStyle name="Normal 83 7 3 2" xfId="20786" xr:uid="{00000000-0005-0000-0000-00003B510000}"/>
    <cellStyle name="Normal 83 7 4" xfId="20787" xr:uid="{00000000-0005-0000-0000-00003C510000}"/>
    <cellStyle name="Normal 83 8" xfId="20788" xr:uid="{00000000-0005-0000-0000-00003D510000}"/>
    <cellStyle name="Normal 83 8 2" xfId="20789" xr:uid="{00000000-0005-0000-0000-00003E510000}"/>
    <cellStyle name="Normal 83 8 2 2" xfId="20790" xr:uid="{00000000-0005-0000-0000-00003F510000}"/>
    <cellStyle name="Normal 83 8 2 3" xfId="20791" xr:uid="{00000000-0005-0000-0000-000040510000}"/>
    <cellStyle name="Normal 83 8 3" xfId="20792" xr:uid="{00000000-0005-0000-0000-000041510000}"/>
    <cellStyle name="Normal 83 8 3 2" xfId="20793" xr:uid="{00000000-0005-0000-0000-000042510000}"/>
    <cellStyle name="Normal 83 8 4" xfId="20794" xr:uid="{00000000-0005-0000-0000-000043510000}"/>
    <cellStyle name="Normal 83 9" xfId="20795" xr:uid="{00000000-0005-0000-0000-000044510000}"/>
    <cellStyle name="Normal 83 9 2" xfId="20796" xr:uid="{00000000-0005-0000-0000-000045510000}"/>
    <cellStyle name="Normal 83 9 2 2" xfId="20797" xr:uid="{00000000-0005-0000-0000-000046510000}"/>
    <cellStyle name="Normal 83 9 2 3" xfId="20798" xr:uid="{00000000-0005-0000-0000-000047510000}"/>
    <cellStyle name="Normal 83 9 3" xfId="20799" xr:uid="{00000000-0005-0000-0000-000048510000}"/>
    <cellStyle name="Normal 83 9 3 2" xfId="20800" xr:uid="{00000000-0005-0000-0000-000049510000}"/>
    <cellStyle name="Normal 83 9 4" xfId="20801" xr:uid="{00000000-0005-0000-0000-00004A510000}"/>
    <cellStyle name="Normal 84" xfId="20802" xr:uid="{00000000-0005-0000-0000-00004B510000}"/>
    <cellStyle name="Normal 84 10" xfId="20803" xr:uid="{00000000-0005-0000-0000-00004C510000}"/>
    <cellStyle name="Normal 84 10 2" xfId="20804" xr:uid="{00000000-0005-0000-0000-00004D510000}"/>
    <cellStyle name="Normal 84 10 2 2" xfId="20805" xr:uid="{00000000-0005-0000-0000-00004E510000}"/>
    <cellStyle name="Normal 84 10 2 3" xfId="20806" xr:uid="{00000000-0005-0000-0000-00004F510000}"/>
    <cellStyle name="Normal 84 10 3" xfId="20807" xr:uid="{00000000-0005-0000-0000-000050510000}"/>
    <cellStyle name="Normal 84 10 3 2" xfId="20808" xr:uid="{00000000-0005-0000-0000-000051510000}"/>
    <cellStyle name="Normal 84 10 4" xfId="20809" xr:uid="{00000000-0005-0000-0000-000052510000}"/>
    <cellStyle name="Normal 84 11" xfId="20810" xr:uid="{00000000-0005-0000-0000-000053510000}"/>
    <cellStyle name="Normal 84 11 2" xfId="20811" xr:uid="{00000000-0005-0000-0000-000054510000}"/>
    <cellStyle name="Normal 84 11 2 2" xfId="20812" xr:uid="{00000000-0005-0000-0000-000055510000}"/>
    <cellStyle name="Normal 84 11 2 3" xfId="20813" xr:uid="{00000000-0005-0000-0000-000056510000}"/>
    <cellStyle name="Normal 84 11 3" xfId="20814" xr:uid="{00000000-0005-0000-0000-000057510000}"/>
    <cellStyle name="Normal 84 11 3 2" xfId="20815" xr:uid="{00000000-0005-0000-0000-000058510000}"/>
    <cellStyle name="Normal 84 11 4" xfId="20816" xr:uid="{00000000-0005-0000-0000-000059510000}"/>
    <cellStyle name="Normal 84 12" xfId="20817" xr:uid="{00000000-0005-0000-0000-00005A510000}"/>
    <cellStyle name="Normal 84 12 2" xfId="20818" xr:uid="{00000000-0005-0000-0000-00005B510000}"/>
    <cellStyle name="Normal 84 12 2 2" xfId="20819" xr:uid="{00000000-0005-0000-0000-00005C510000}"/>
    <cellStyle name="Normal 84 12 2 3" xfId="20820" xr:uid="{00000000-0005-0000-0000-00005D510000}"/>
    <cellStyle name="Normal 84 12 3" xfId="20821" xr:uid="{00000000-0005-0000-0000-00005E510000}"/>
    <cellStyle name="Normal 84 12 3 2" xfId="20822" xr:uid="{00000000-0005-0000-0000-00005F510000}"/>
    <cellStyle name="Normal 84 12 4" xfId="20823" xr:uid="{00000000-0005-0000-0000-000060510000}"/>
    <cellStyle name="Normal 84 13" xfId="20824" xr:uid="{00000000-0005-0000-0000-000061510000}"/>
    <cellStyle name="Normal 84 13 2" xfId="20825" xr:uid="{00000000-0005-0000-0000-000062510000}"/>
    <cellStyle name="Normal 84 13 2 2" xfId="20826" xr:uid="{00000000-0005-0000-0000-000063510000}"/>
    <cellStyle name="Normal 84 13 2 3" xfId="20827" xr:uid="{00000000-0005-0000-0000-000064510000}"/>
    <cellStyle name="Normal 84 13 3" xfId="20828" xr:uid="{00000000-0005-0000-0000-000065510000}"/>
    <cellStyle name="Normal 84 13 3 2" xfId="20829" xr:uid="{00000000-0005-0000-0000-000066510000}"/>
    <cellStyle name="Normal 84 13 4" xfId="20830" xr:uid="{00000000-0005-0000-0000-000067510000}"/>
    <cellStyle name="Normal 84 14" xfId="20831" xr:uid="{00000000-0005-0000-0000-000068510000}"/>
    <cellStyle name="Normal 84 14 2" xfId="20832" xr:uid="{00000000-0005-0000-0000-000069510000}"/>
    <cellStyle name="Normal 84 14 2 2" xfId="20833" xr:uid="{00000000-0005-0000-0000-00006A510000}"/>
    <cellStyle name="Normal 84 14 2 3" xfId="20834" xr:uid="{00000000-0005-0000-0000-00006B510000}"/>
    <cellStyle name="Normal 84 14 3" xfId="20835" xr:uid="{00000000-0005-0000-0000-00006C510000}"/>
    <cellStyle name="Normal 84 14 3 2" xfId="20836" xr:uid="{00000000-0005-0000-0000-00006D510000}"/>
    <cellStyle name="Normal 84 14 4" xfId="20837" xr:uid="{00000000-0005-0000-0000-00006E510000}"/>
    <cellStyle name="Normal 84 15" xfId="20838" xr:uid="{00000000-0005-0000-0000-00006F510000}"/>
    <cellStyle name="Normal 84 15 2" xfId="20839" xr:uid="{00000000-0005-0000-0000-000070510000}"/>
    <cellStyle name="Normal 84 15 2 2" xfId="20840" xr:uid="{00000000-0005-0000-0000-000071510000}"/>
    <cellStyle name="Normal 84 15 2 3" xfId="20841" xr:uid="{00000000-0005-0000-0000-000072510000}"/>
    <cellStyle name="Normal 84 15 3" xfId="20842" xr:uid="{00000000-0005-0000-0000-000073510000}"/>
    <cellStyle name="Normal 84 15 3 2" xfId="20843" xr:uid="{00000000-0005-0000-0000-000074510000}"/>
    <cellStyle name="Normal 84 15 4" xfId="20844" xr:uid="{00000000-0005-0000-0000-000075510000}"/>
    <cellStyle name="Normal 84 16" xfId="20845" xr:uid="{00000000-0005-0000-0000-000076510000}"/>
    <cellStyle name="Normal 84 16 2" xfId="20846" xr:uid="{00000000-0005-0000-0000-000077510000}"/>
    <cellStyle name="Normal 84 16 2 2" xfId="20847" xr:uid="{00000000-0005-0000-0000-000078510000}"/>
    <cellStyle name="Normal 84 16 2 3" xfId="20848" xr:uid="{00000000-0005-0000-0000-000079510000}"/>
    <cellStyle name="Normal 84 16 3" xfId="20849" xr:uid="{00000000-0005-0000-0000-00007A510000}"/>
    <cellStyle name="Normal 84 16 3 2" xfId="20850" xr:uid="{00000000-0005-0000-0000-00007B510000}"/>
    <cellStyle name="Normal 84 16 4" xfId="20851" xr:uid="{00000000-0005-0000-0000-00007C510000}"/>
    <cellStyle name="Normal 84 17" xfId="20852" xr:uid="{00000000-0005-0000-0000-00007D510000}"/>
    <cellStyle name="Normal 84 17 2" xfId="20853" xr:uid="{00000000-0005-0000-0000-00007E510000}"/>
    <cellStyle name="Normal 84 17 2 2" xfId="20854" xr:uid="{00000000-0005-0000-0000-00007F510000}"/>
    <cellStyle name="Normal 84 17 2 3" xfId="20855" xr:uid="{00000000-0005-0000-0000-000080510000}"/>
    <cellStyle name="Normal 84 17 3" xfId="20856" xr:uid="{00000000-0005-0000-0000-000081510000}"/>
    <cellStyle name="Normal 84 17 3 2" xfId="20857" xr:uid="{00000000-0005-0000-0000-000082510000}"/>
    <cellStyle name="Normal 84 17 4" xfId="20858" xr:uid="{00000000-0005-0000-0000-000083510000}"/>
    <cellStyle name="Normal 84 18" xfId="20859" xr:uid="{00000000-0005-0000-0000-000084510000}"/>
    <cellStyle name="Normal 84 18 2" xfId="20860" xr:uid="{00000000-0005-0000-0000-000085510000}"/>
    <cellStyle name="Normal 84 18 2 2" xfId="20861" xr:uid="{00000000-0005-0000-0000-000086510000}"/>
    <cellStyle name="Normal 84 18 2 3" xfId="20862" xr:uid="{00000000-0005-0000-0000-000087510000}"/>
    <cellStyle name="Normal 84 18 3" xfId="20863" xr:uid="{00000000-0005-0000-0000-000088510000}"/>
    <cellStyle name="Normal 84 18 3 2" xfId="20864" xr:uid="{00000000-0005-0000-0000-000089510000}"/>
    <cellStyle name="Normal 84 18 4" xfId="20865" xr:uid="{00000000-0005-0000-0000-00008A510000}"/>
    <cellStyle name="Normal 84 19" xfId="20866" xr:uid="{00000000-0005-0000-0000-00008B510000}"/>
    <cellStyle name="Normal 84 19 2" xfId="20867" xr:uid="{00000000-0005-0000-0000-00008C510000}"/>
    <cellStyle name="Normal 84 19 2 2" xfId="20868" xr:uid="{00000000-0005-0000-0000-00008D510000}"/>
    <cellStyle name="Normal 84 19 2 3" xfId="20869" xr:uid="{00000000-0005-0000-0000-00008E510000}"/>
    <cellStyle name="Normal 84 19 3" xfId="20870" xr:uid="{00000000-0005-0000-0000-00008F510000}"/>
    <cellStyle name="Normal 84 19 3 2" xfId="20871" xr:uid="{00000000-0005-0000-0000-000090510000}"/>
    <cellStyle name="Normal 84 19 4" xfId="20872" xr:uid="{00000000-0005-0000-0000-000091510000}"/>
    <cellStyle name="Normal 84 2" xfId="20873" xr:uid="{00000000-0005-0000-0000-000092510000}"/>
    <cellStyle name="Normal 84 2 2" xfId="20874" xr:uid="{00000000-0005-0000-0000-000093510000}"/>
    <cellStyle name="Normal 84 2 2 2" xfId="20875" xr:uid="{00000000-0005-0000-0000-000094510000}"/>
    <cellStyle name="Normal 84 2 2 3" xfId="20876" xr:uid="{00000000-0005-0000-0000-000095510000}"/>
    <cellStyle name="Normal 84 2 3" xfId="20877" xr:uid="{00000000-0005-0000-0000-000096510000}"/>
    <cellStyle name="Normal 84 2 3 2" xfId="20878" xr:uid="{00000000-0005-0000-0000-000097510000}"/>
    <cellStyle name="Normal 84 2 4" xfId="20879" xr:uid="{00000000-0005-0000-0000-000098510000}"/>
    <cellStyle name="Normal 84 3" xfId="20880" xr:uid="{00000000-0005-0000-0000-000099510000}"/>
    <cellStyle name="Normal 84 3 2" xfId="20881" xr:uid="{00000000-0005-0000-0000-00009A510000}"/>
    <cellStyle name="Normal 84 3 2 2" xfId="20882" xr:uid="{00000000-0005-0000-0000-00009B510000}"/>
    <cellStyle name="Normal 84 3 2 3" xfId="20883" xr:uid="{00000000-0005-0000-0000-00009C510000}"/>
    <cellStyle name="Normal 84 3 3" xfId="20884" xr:uid="{00000000-0005-0000-0000-00009D510000}"/>
    <cellStyle name="Normal 84 3 3 2" xfId="20885" xr:uid="{00000000-0005-0000-0000-00009E510000}"/>
    <cellStyle name="Normal 84 3 4" xfId="20886" xr:uid="{00000000-0005-0000-0000-00009F510000}"/>
    <cellStyle name="Normal 84 4" xfId="20887" xr:uid="{00000000-0005-0000-0000-0000A0510000}"/>
    <cellStyle name="Normal 84 4 2" xfId="20888" xr:uid="{00000000-0005-0000-0000-0000A1510000}"/>
    <cellStyle name="Normal 84 4 2 2" xfId="20889" xr:uid="{00000000-0005-0000-0000-0000A2510000}"/>
    <cellStyle name="Normal 84 4 2 3" xfId="20890" xr:uid="{00000000-0005-0000-0000-0000A3510000}"/>
    <cellStyle name="Normal 84 4 3" xfId="20891" xr:uid="{00000000-0005-0000-0000-0000A4510000}"/>
    <cellStyle name="Normal 84 4 3 2" xfId="20892" xr:uid="{00000000-0005-0000-0000-0000A5510000}"/>
    <cellStyle name="Normal 84 4 4" xfId="20893" xr:uid="{00000000-0005-0000-0000-0000A6510000}"/>
    <cellStyle name="Normal 84 5" xfId="20894" xr:uid="{00000000-0005-0000-0000-0000A7510000}"/>
    <cellStyle name="Normal 84 5 2" xfId="20895" xr:uid="{00000000-0005-0000-0000-0000A8510000}"/>
    <cellStyle name="Normal 84 5 2 2" xfId="20896" xr:uid="{00000000-0005-0000-0000-0000A9510000}"/>
    <cellStyle name="Normal 84 5 2 3" xfId="20897" xr:uid="{00000000-0005-0000-0000-0000AA510000}"/>
    <cellStyle name="Normal 84 5 3" xfId="20898" xr:uid="{00000000-0005-0000-0000-0000AB510000}"/>
    <cellStyle name="Normal 84 5 3 2" xfId="20899" xr:uid="{00000000-0005-0000-0000-0000AC510000}"/>
    <cellStyle name="Normal 84 5 4" xfId="20900" xr:uid="{00000000-0005-0000-0000-0000AD510000}"/>
    <cellStyle name="Normal 84 6" xfId="20901" xr:uid="{00000000-0005-0000-0000-0000AE510000}"/>
    <cellStyle name="Normal 84 6 2" xfId="20902" xr:uid="{00000000-0005-0000-0000-0000AF510000}"/>
    <cellStyle name="Normal 84 6 2 2" xfId="20903" xr:uid="{00000000-0005-0000-0000-0000B0510000}"/>
    <cellStyle name="Normal 84 6 2 3" xfId="20904" xr:uid="{00000000-0005-0000-0000-0000B1510000}"/>
    <cellStyle name="Normal 84 6 3" xfId="20905" xr:uid="{00000000-0005-0000-0000-0000B2510000}"/>
    <cellStyle name="Normal 84 6 3 2" xfId="20906" xr:uid="{00000000-0005-0000-0000-0000B3510000}"/>
    <cellStyle name="Normal 84 6 4" xfId="20907" xr:uid="{00000000-0005-0000-0000-0000B4510000}"/>
    <cellStyle name="Normal 84 7" xfId="20908" xr:uid="{00000000-0005-0000-0000-0000B5510000}"/>
    <cellStyle name="Normal 84 7 2" xfId="20909" xr:uid="{00000000-0005-0000-0000-0000B6510000}"/>
    <cellStyle name="Normal 84 7 2 2" xfId="20910" xr:uid="{00000000-0005-0000-0000-0000B7510000}"/>
    <cellStyle name="Normal 84 7 2 3" xfId="20911" xr:uid="{00000000-0005-0000-0000-0000B8510000}"/>
    <cellStyle name="Normal 84 7 3" xfId="20912" xr:uid="{00000000-0005-0000-0000-0000B9510000}"/>
    <cellStyle name="Normal 84 7 3 2" xfId="20913" xr:uid="{00000000-0005-0000-0000-0000BA510000}"/>
    <cellStyle name="Normal 84 7 4" xfId="20914" xr:uid="{00000000-0005-0000-0000-0000BB510000}"/>
    <cellStyle name="Normal 84 8" xfId="20915" xr:uid="{00000000-0005-0000-0000-0000BC510000}"/>
    <cellStyle name="Normal 84 8 2" xfId="20916" xr:uid="{00000000-0005-0000-0000-0000BD510000}"/>
    <cellStyle name="Normal 84 8 2 2" xfId="20917" xr:uid="{00000000-0005-0000-0000-0000BE510000}"/>
    <cellStyle name="Normal 84 8 2 3" xfId="20918" xr:uid="{00000000-0005-0000-0000-0000BF510000}"/>
    <cellStyle name="Normal 84 8 3" xfId="20919" xr:uid="{00000000-0005-0000-0000-0000C0510000}"/>
    <cellStyle name="Normal 84 8 3 2" xfId="20920" xr:uid="{00000000-0005-0000-0000-0000C1510000}"/>
    <cellStyle name="Normal 84 8 4" xfId="20921" xr:uid="{00000000-0005-0000-0000-0000C2510000}"/>
    <cellStyle name="Normal 84 9" xfId="20922" xr:uid="{00000000-0005-0000-0000-0000C3510000}"/>
    <cellStyle name="Normal 84 9 2" xfId="20923" xr:uid="{00000000-0005-0000-0000-0000C4510000}"/>
    <cellStyle name="Normal 84 9 2 2" xfId="20924" xr:uid="{00000000-0005-0000-0000-0000C5510000}"/>
    <cellStyle name="Normal 84 9 2 3" xfId="20925" xr:uid="{00000000-0005-0000-0000-0000C6510000}"/>
    <cellStyle name="Normal 84 9 3" xfId="20926" xr:uid="{00000000-0005-0000-0000-0000C7510000}"/>
    <cellStyle name="Normal 84 9 3 2" xfId="20927" xr:uid="{00000000-0005-0000-0000-0000C8510000}"/>
    <cellStyle name="Normal 84 9 4" xfId="20928" xr:uid="{00000000-0005-0000-0000-0000C9510000}"/>
    <cellStyle name="Normal 85" xfId="20929" xr:uid="{00000000-0005-0000-0000-0000CA510000}"/>
    <cellStyle name="Normal 85 10" xfId="20930" xr:uid="{00000000-0005-0000-0000-0000CB510000}"/>
    <cellStyle name="Normal 85 10 2" xfId="20931" xr:uid="{00000000-0005-0000-0000-0000CC510000}"/>
    <cellStyle name="Normal 85 10 2 2" xfId="20932" xr:uid="{00000000-0005-0000-0000-0000CD510000}"/>
    <cellStyle name="Normal 85 10 2 3" xfId="20933" xr:uid="{00000000-0005-0000-0000-0000CE510000}"/>
    <cellStyle name="Normal 85 10 3" xfId="20934" xr:uid="{00000000-0005-0000-0000-0000CF510000}"/>
    <cellStyle name="Normal 85 10 3 2" xfId="20935" xr:uid="{00000000-0005-0000-0000-0000D0510000}"/>
    <cellStyle name="Normal 85 10 4" xfId="20936" xr:uid="{00000000-0005-0000-0000-0000D1510000}"/>
    <cellStyle name="Normal 85 11" xfId="20937" xr:uid="{00000000-0005-0000-0000-0000D2510000}"/>
    <cellStyle name="Normal 85 11 2" xfId="20938" xr:uid="{00000000-0005-0000-0000-0000D3510000}"/>
    <cellStyle name="Normal 85 11 2 2" xfId="20939" xr:uid="{00000000-0005-0000-0000-0000D4510000}"/>
    <cellStyle name="Normal 85 11 2 3" xfId="20940" xr:uid="{00000000-0005-0000-0000-0000D5510000}"/>
    <cellStyle name="Normal 85 11 3" xfId="20941" xr:uid="{00000000-0005-0000-0000-0000D6510000}"/>
    <cellStyle name="Normal 85 11 3 2" xfId="20942" xr:uid="{00000000-0005-0000-0000-0000D7510000}"/>
    <cellStyle name="Normal 85 11 4" xfId="20943" xr:uid="{00000000-0005-0000-0000-0000D8510000}"/>
    <cellStyle name="Normal 85 12" xfId="20944" xr:uid="{00000000-0005-0000-0000-0000D9510000}"/>
    <cellStyle name="Normal 85 12 2" xfId="20945" xr:uid="{00000000-0005-0000-0000-0000DA510000}"/>
    <cellStyle name="Normal 85 12 2 2" xfId="20946" xr:uid="{00000000-0005-0000-0000-0000DB510000}"/>
    <cellStyle name="Normal 85 12 2 3" xfId="20947" xr:uid="{00000000-0005-0000-0000-0000DC510000}"/>
    <cellStyle name="Normal 85 12 3" xfId="20948" xr:uid="{00000000-0005-0000-0000-0000DD510000}"/>
    <cellStyle name="Normal 85 12 3 2" xfId="20949" xr:uid="{00000000-0005-0000-0000-0000DE510000}"/>
    <cellStyle name="Normal 85 12 4" xfId="20950" xr:uid="{00000000-0005-0000-0000-0000DF510000}"/>
    <cellStyle name="Normal 85 13" xfId="20951" xr:uid="{00000000-0005-0000-0000-0000E0510000}"/>
    <cellStyle name="Normal 85 13 2" xfId="20952" xr:uid="{00000000-0005-0000-0000-0000E1510000}"/>
    <cellStyle name="Normal 85 13 2 2" xfId="20953" xr:uid="{00000000-0005-0000-0000-0000E2510000}"/>
    <cellStyle name="Normal 85 13 2 3" xfId="20954" xr:uid="{00000000-0005-0000-0000-0000E3510000}"/>
    <cellStyle name="Normal 85 13 3" xfId="20955" xr:uid="{00000000-0005-0000-0000-0000E4510000}"/>
    <cellStyle name="Normal 85 13 3 2" xfId="20956" xr:uid="{00000000-0005-0000-0000-0000E5510000}"/>
    <cellStyle name="Normal 85 13 4" xfId="20957" xr:uid="{00000000-0005-0000-0000-0000E6510000}"/>
    <cellStyle name="Normal 85 14" xfId="20958" xr:uid="{00000000-0005-0000-0000-0000E7510000}"/>
    <cellStyle name="Normal 85 14 2" xfId="20959" xr:uid="{00000000-0005-0000-0000-0000E8510000}"/>
    <cellStyle name="Normal 85 14 2 2" xfId="20960" xr:uid="{00000000-0005-0000-0000-0000E9510000}"/>
    <cellStyle name="Normal 85 14 2 3" xfId="20961" xr:uid="{00000000-0005-0000-0000-0000EA510000}"/>
    <cellStyle name="Normal 85 14 3" xfId="20962" xr:uid="{00000000-0005-0000-0000-0000EB510000}"/>
    <cellStyle name="Normal 85 14 3 2" xfId="20963" xr:uid="{00000000-0005-0000-0000-0000EC510000}"/>
    <cellStyle name="Normal 85 14 4" xfId="20964" xr:uid="{00000000-0005-0000-0000-0000ED510000}"/>
    <cellStyle name="Normal 85 15" xfId="20965" xr:uid="{00000000-0005-0000-0000-0000EE510000}"/>
    <cellStyle name="Normal 85 15 2" xfId="20966" xr:uid="{00000000-0005-0000-0000-0000EF510000}"/>
    <cellStyle name="Normal 85 15 2 2" xfId="20967" xr:uid="{00000000-0005-0000-0000-0000F0510000}"/>
    <cellStyle name="Normal 85 15 2 3" xfId="20968" xr:uid="{00000000-0005-0000-0000-0000F1510000}"/>
    <cellStyle name="Normal 85 15 3" xfId="20969" xr:uid="{00000000-0005-0000-0000-0000F2510000}"/>
    <cellStyle name="Normal 85 15 3 2" xfId="20970" xr:uid="{00000000-0005-0000-0000-0000F3510000}"/>
    <cellStyle name="Normal 85 15 4" xfId="20971" xr:uid="{00000000-0005-0000-0000-0000F4510000}"/>
    <cellStyle name="Normal 85 16" xfId="20972" xr:uid="{00000000-0005-0000-0000-0000F5510000}"/>
    <cellStyle name="Normal 85 16 2" xfId="20973" xr:uid="{00000000-0005-0000-0000-0000F6510000}"/>
    <cellStyle name="Normal 85 16 2 2" xfId="20974" xr:uid="{00000000-0005-0000-0000-0000F7510000}"/>
    <cellStyle name="Normal 85 16 2 3" xfId="20975" xr:uid="{00000000-0005-0000-0000-0000F8510000}"/>
    <cellStyle name="Normal 85 16 3" xfId="20976" xr:uid="{00000000-0005-0000-0000-0000F9510000}"/>
    <cellStyle name="Normal 85 16 3 2" xfId="20977" xr:uid="{00000000-0005-0000-0000-0000FA510000}"/>
    <cellStyle name="Normal 85 16 4" xfId="20978" xr:uid="{00000000-0005-0000-0000-0000FB510000}"/>
    <cellStyle name="Normal 85 17" xfId="20979" xr:uid="{00000000-0005-0000-0000-0000FC510000}"/>
    <cellStyle name="Normal 85 17 2" xfId="20980" xr:uid="{00000000-0005-0000-0000-0000FD510000}"/>
    <cellStyle name="Normal 85 17 2 2" xfId="20981" xr:uid="{00000000-0005-0000-0000-0000FE510000}"/>
    <cellStyle name="Normal 85 17 2 3" xfId="20982" xr:uid="{00000000-0005-0000-0000-0000FF510000}"/>
    <cellStyle name="Normal 85 17 3" xfId="20983" xr:uid="{00000000-0005-0000-0000-000000520000}"/>
    <cellStyle name="Normal 85 17 3 2" xfId="20984" xr:uid="{00000000-0005-0000-0000-000001520000}"/>
    <cellStyle name="Normal 85 17 4" xfId="20985" xr:uid="{00000000-0005-0000-0000-000002520000}"/>
    <cellStyle name="Normal 85 18" xfId="20986" xr:uid="{00000000-0005-0000-0000-000003520000}"/>
    <cellStyle name="Normal 85 18 2" xfId="20987" xr:uid="{00000000-0005-0000-0000-000004520000}"/>
    <cellStyle name="Normal 85 18 2 2" xfId="20988" xr:uid="{00000000-0005-0000-0000-000005520000}"/>
    <cellStyle name="Normal 85 18 2 3" xfId="20989" xr:uid="{00000000-0005-0000-0000-000006520000}"/>
    <cellStyle name="Normal 85 18 3" xfId="20990" xr:uid="{00000000-0005-0000-0000-000007520000}"/>
    <cellStyle name="Normal 85 18 3 2" xfId="20991" xr:uid="{00000000-0005-0000-0000-000008520000}"/>
    <cellStyle name="Normal 85 18 4" xfId="20992" xr:uid="{00000000-0005-0000-0000-000009520000}"/>
    <cellStyle name="Normal 85 19" xfId="20993" xr:uid="{00000000-0005-0000-0000-00000A520000}"/>
    <cellStyle name="Normal 85 19 2" xfId="20994" xr:uid="{00000000-0005-0000-0000-00000B520000}"/>
    <cellStyle name="Normal 85 19 2 2" xfId="20995" xr:uid="{00000000-0005-0000-0000-00000C520000}"/>
    <cellStyle name="Normal 85 19 2 3" xfId="20996" xr:uid="{00000000-0005-0000-0000-00000D520000}"/>
    <cellStyle name="Normal 85 19 3" xfId="20997" xr:uid="{00000000-0005-0000-0000-00000E520000}"/>
    <cellStyle name="Normal 85 19 3 2" xfId="20998" xr:uid="{00000000-0005-0000-0000-00000F520000}"/>
    <cellStyle name="Normal 85 19 4" xfId="20999" xr:uid="{00000000-0005-0000-0000-000010520000}"/>
    <cellStyle name="Normal 85 2" xfId="21000" xr:uid="{00000000-0005-0000-0000-000011520000}"/>
    <cellStyle name="Normal 85 2 2" xfId="21001" xr:uid="{00000000-0005-0000-0000-000012520000}"/>
    <cellStyle name="Normal 85 2 2 2" xfId="21002" xr:uid="{00000000-0005-0000-0000-000013520000}"/>
    <cellStyle name="Normal 85 2 2 3" xfId="21003" xr:uid="{00000000-0005-0000-0000-000014520000}"/>
    <cellStyle name="Normal 85 2 3" xfId="21004" xr:uid="{00000000-0005-0000-0000-000015520000}"/>
    <cellStyle name="Normal 85 2 3 2" xfId="21005" xr:uid="{00000000-0005-0000-0000-000016520000}"/>
    <cellStyle name="Normal 85 2 4" xfId="21006" xr:uid="{00000000-0005-0000-0000-000017520000}"/>
    <cellStyle name="Normal 85 3" xfId="21007" xr:uid="{00000000-0005-0000-0000-000018520000}"/>
    <cellStyle name="Normal 85 3 2" xfId="21008" xr:uid="{00000000-0005-0000-0000-000019520000}"/>
    <cellStyle name="Normal 85 3 2 2" xfId="21009" xr:uid="{00000000-0005-0000-0000-00001A520000}"/>
    <cellStyle name="Normal 85 3 2 3" xfId="21010" xr:uid="{00000000-0005-0000-0000-00001B520000}"/>
    <cellStyle name="Normal 85 3 3" xfId="21011" xr:uid="{00000000-0005-0000-0000-00001C520000}"/>
    <cellStyle name="Normal 85 3 3 2" xfId="21012" xr:uid="{00000000-0005-0000-0000-00001D520000}"/>
    <cellStyle name="Normal 85 3 4" xfId="21013" xr:uid="{00000000-0005-0000-0000-00001E520000}"/>
    <cellStyle name="Normal 85 4" xfId="21014" xr:uid="{00000000-0005-0000-0000-00001F520000}"/>
    <cellStyle name="Normal 85 4 2" xfId="21015" xr:uid="{00000000-0005-0000-0000-000020520000}"/>
    <cellStyle name="Normal 85 4 2 2" xfId="21016" xr:uid="{00000000-0005-0000-0000-000021520000}"/>
    <cellStyle name="Normal 85 4 2 3" xfId="21017" xr:uid="{00000000-0005-0000-0000-000022520000}"/>
    <cellStyle name="Normal 85 4 3" xfId="21018" xr:uid="{00000000-0005-0000-0000-000023520000}"/>
    <cellStyle name="Normal 85 4 3 2" xfId="21019" xr:uid="{00000000-0005-0000-0000-000024520000}"/>
    <cellStyle name="Normal 85 4 4" xfId="21020" xr:uid="{00000000-0005-0000-0000-000025520000}"/>
    <cellStyle name="Normal 85 5" xfId="21021" xr:uid="{00000000-0005-0000-0000-000026520000}"/>
    <cellStyle name="Normal 85 5 2" xfId="21022" xr:uid="{00000000-0005-0000-0000-000027520000}"/>
    <cellStyle name="Normal 85 5 2 2" xfId="21023" xr:uid="{00000000-0005-0000-0000-000028520000}"/>
    <cellStyle name="Normal 85 5 2 3" xfId="21024" xr:uid="{00000000-0005-0000-0000-000029520000}"/>
    <cellStyle name="Normal 85 5 3" xfId="21025" xr:uid="{00000000-0005-0000-0000-00002A520000}"/>
    <cellStyle name="Normal 85 5 3 2" xfId="21026" xr:uid="{00000000-0005-0000-0000-00002B520000}"/>
    <cellStyle name="Normal 85 5 4" xfId="21027" xr:uid="{00000000-0005-0000-0000-00002C520000}"/>
    <cellStyle name="Normal 85 6" xfId="21028" xr:uid="{00000000-0005-0000-0000-00002D520000}"/>
    <cellStyle name="Normal 85 6 2" xfId="21029" xr:uid="{00000000-0005-0000-0000-00002E520000}"/>
    <cellStyle name="Normal 85 6 2 2" xfId="21030" xr:uid="{00000000-0005-0000-0000-00002F520000}"/>
    <cellStyle name="Normal 85 6 2 3" xfId="21031" xr:uid="{00000000-0005-0000-0000-000030520000}"/>
    <cellStyle name="Normal 85 6 3" xfId="21032" xr:uid="{00000000-0005-0000-0000-000031520000}"/>
    <cellStyle name="Normal 85 6 3 2" xfId="21033" xr:uid="{00000000-0005-0000-0000-000032520000}"/>
    <cellStyle name="Normal 85 6 4" xfId="21034" xr:uid="{00000000-0005-0000-0000-000033520000}"/>
    <cellStyle name="Normal 85 7" xfId="21035" xr:uid="{00000000-0005-0000-0000-000034520000}"/>
    <cellStyle name="Normal 85 7 2" xfId="21036" xr:uid="{00000000-0005-0000-0000-000035520000}"/>
    <cellStyle name="Normal 85 7 2 2" xfId="21037" xr:uid="{00000000-0005-0000-0000-000036520000}"/>
    <cellStyle name="Normal 85 7 2 3" xfId="21038" xr:uid="{00000000-0005-0000-0000-000037520000}"/>
    <cellStyle name="Normal 85 7 3" xfId="21039" xr:uid="{00000000-0005-0000-0000-000038520000}"/>
    <cellStyle name="Normal 85 7 3 2" xfId="21040" xr:uid="{00000000-0005-0000-0000-000039520000}"/>
    <cellStyle name="Normal 85 7 4" xfId="21041" xr:uid="{00000000-0005-0000-0000-00003A520000}"/>
    <cellStyle name="Normal 85 8" xfId="21042" xr:uid="{00000000-0005-0000-0000-00003B520000}"/>
    <cellStyle name="Normal 85 8 2" xfId="21043" xr:uid="{00000000-0005-0000-0000-00003C520000}"/>
    <cellStyle name="Normal 85 8 2 2" xfId="21044" xr:uid="{00000000-0005-0000-0000-00003D520000}"/>
    <cellStyle name="Normal 85 8 2 3" xfId="21045" xr:uid="{00000000-0005-0000-0000-00003E520000}"/>
    <cellStyle name="Normal 85 8 3" xfId="21046" xr:uid="{00000000-0005-0000-0000-00003F520000}"/>
    <cellStyle name="Normal 85 8 3 2" xfId="21047" xr:uid="{00000000-0005-0000-0000-000040520000}"/>
    <cellStyle name="Normal 85 8 4" xfId="21048" xr:uid="{00000000-0005-0000-0000-000041520000}"/>
    <cellStyle name="Normal 85 9" xfId="21049" xr:uid="{00000000-0005-0000-0000-000042520000}"/>
    <cellStyle name="Normal 85 9 2" xfId="21050" xr:uid="{00000000-0005-0000-0000-000043520000}"/>
    <cellStyle name="Normal 85 9 2 2" xfId="21051" xr:uid="{00000000-0005-0000-0000-000044520000}"/>
    <cellStyle name="Normal 85 9 2 3" xfId="21052" xr:uid="{00000000-0005-0000-0000-000045520000}"/>
    <cellStyle name="Normal 85 9 3" xfId="21053" xr:uid="{00000000-0005-0000-0000-000046520000}"/>
    <cellStyle name="Normal 85 9 3 2" xfId="21054" xr:uid="{00000000-0005-0000-0000-000047520000}"/>
    <cellStyle name="Normal 85 9 4" xfId="21055" xr:uid="{00000000-0005-0000-0000-000048520000}"/>
    <cellStyle name="Normal 86" xfId="21056" xr:uid="{00000000-0005-0000-0000-000049520000}"/>
    <cellStyle name="Normal 86 10" xfId="21057" xr:uid="{00000000-0005-0000-0000-00004A520000}"/>
    <cellStyle name="Normal 86 10 2" xfId="21058" xr:uid="{00000000-0005-0000-0000-00004B520000}"/>
    <cellStyle name="Normal 86 10 2 2" xfId="21059" xr:uid="{00000000-0005-0000-0000-00004C520000}"/>
    <cellStyle name="Normal 86 10 2 3" xfId="21060" xr:uid="{00000000-0005-0000-0000-00004D520000}"/>
    <cellStyle name="Normal 86 10 3" xfId="21061" xr:uid="{00000000-0005-0000-0000-00004E520000}"/>
    <cellStyle name="Normal 86 10 3 2" xfId="21062" xr:uid="{00000000-0005-0000-0000-00004F520000}"/>
    <cellStyle name="Normal 86 10 4" xfId="21063" xr:uid="{00000000-0005-0000-0000-000050520000}"/>
    <cellStyle name="Normal 86 11" xfId="21064" xr:uid="{00000000-0005-0000-0000-000051520000}"/>
    <cellStyle name="Normal 86 11 2" xfId="21065" xr:uid="{00000000-0005-0000-0000-000052520000}"/>
    <cellStyle name="Normal 86 11 2 2" xfId="21066" xr:uid="{00000000-0005-0000-0000-000053520000}"/>
    <cellStyle name="Normal 86 11 2 3" xfId="21067" xr:uid="{00000000-0005-0000-0000-000054520000}"/>
    <cellStyle name="Normal 86 11 3" xfId="21068" xr:uid="{00000000-0005-0000-0000-000055520000}"/>
    <cellStyle name="Normal 86 11 3 2" xfId="21069" xr:uid="{00000000-0005-0000-0000-000056520000}"/>
    <cellStyle name="Normal 86 11 4" xfId="21070" xr:uid="{00000000-0005-0000-0000-000057520000}"/>
    <cellStyle name="Normal 86 12" xfId="21071" xr:uid="{00000000-0005-0000-0000-000058520000}"/>
    <cellStyle name="Normal 86 12 2" xfId="21072" xr:uid="{00000000-0005-0000-0000-000059520000}"/>
    <cellStyle name="Normal 86 12 2 2" xfId="21073" xr:uid="{00000000-0005-0000-0000-00005A520000}"/>
    <cellStyle name="Normal 86 12 2 3" xfId="21074" xr:uid="{00000000-0005-0000-0000-00005B520000}"/>
    <cellStyle name="Normal 86 12 3" xfId="21075" xr:uid="{00000000-0005-0000-0000-00005C520000}"/>
    <cellStyle name="Normal 86 12 3 2" xfId="21076" xr:uid="{00000000-0005-0000-0000-00005D520000}"/>
    <cellStyle name="Normal 86 12 4" xfId="21077" xr:uid="{00000000-0005-0000-0000-00005E520000}"/>
    <cellStyle name="Normal 86 13" xfId="21078" xr:uid="{00000000-0005-0000-0000-00005F520000}"/>
    <cellStyle name="Normal 86 13 2" xfId="21079" xr:uid="{00000000-0005-0000-0000-000060520000}"/>
    <cellStyle name="Normal 86 13 2 2" xfId="21080" xr:uid="{00000000-0005-0000-0000-000061520000}"/>
    <cellStyle name="Normal 86 13 2 3" xfId="21081" xr:uid="{00000000-0005-0000-0000-000062520000}"/>
    <cellStyle name="Normal 86 13 3" xfId="21082" xr:uid="{00000000-0005-0000-0000-000063520000}"/>
    <cellStyle name="Normal 86 13 3 2" xfId="21083" xr:uid="{00000000-0005-0000-0000-000064520000}"/>
    <cellStyle name="Normal 86 13 4" xfId="21084" xr:uid="{00000000-0005-0000-0000-000065520000}"/>
    <cellStyle name="Normal 86 14" xfId="21085" xr:uid="{00000000-0005-0000-0000-000066520000}"/>
    <cellStyle name="Normal 86 14 2" xfId="21086" xr:uid="{00000000-0005-0000-0000-000067520000}"/>
    <cellStyle name="Normal 86 14 2 2" xfId="21087" xr:uid="{00000000-0005-0000-0000-000068520000}"/>
    <cellStyle name="Normal 86 14 2 3" xfId="21088" xr:uid="{00000000-0005-0000-0000-000069520000}"/>
    <cellStyle name="Normal 86 14 3" xfId="21089" xr:uid="{00000000-0005-0000-0000-00006A520000}"/>
    <cellStyle name="Normal 86 14 3 2" xfId="21090" xr:uid="{00000000-0005-0000-0000-00006B520000}"/>
    <cellStyle name="Normal 86 14 4" xfId="21091" xr:uid="{00000000-0005-0000-0000-00006C520000}"/>
    <cellStyle name="Normal 86 15" xfId="21092" xr:uid="{00000000-0005-0000-0000-00006D520000}"/>
    <cellStyle name="Normal 86 15 2" xfId="21093" xr:uid="{00000000-0005-0000-0000-00006E520000}"/>
    <cellStyle name="Normal 86 15 2 2" xfId="21094" xr:uid="{00000000-0005-0000-0000-00006F520000}"/>
    <cellStyle name="Normal 86 15 2 3" xfId="21095" xr:uid="{00000000-0005-0000-0000-000070520000}"/>
    <cellStyle name="Normal 86 15 3" xfId="21096" xr:uid="{00000000-0005-0000-0000-000071520000}"/>
    <cellStyle name="Normal 86 15 3 2" xfId="21097" xr:uid="{00000000-0005-0000-0000-000072520000}"/>
    <cellStyle name="Normal 86 15 4" xfId="21098" xr:uid="{00000000-0005-0000-0000-000073520000}"/>
    <cellStyle name="Normal 86 16" xfId="21099" xr:uid="{00000000-0005-0000-0000-000074520000}"/>
    <cellStyle name="Normal 86 16 2" xfId="21100" xr:uid="{00000000-0005-0000-0000-000075520000}"/>
    <cellStyle name="Normal 86 16 2 2" xfId="21101" xr:uid="{00000000-0005-0000-0000-000076520000}"/>
    <cellStyle name="Normal 86 16 2 3" xfId="21102" xr:uid="{00000000-0005-0000-0000-000077520000}"/>
    <cellStyle name="Normal 86 16 3" xfId="21103" xr:uid="{00000000-0005-0000-0000-000078520000}"/>
    <cellStyle name="Normal 86 16 3 2" xfId="21104" xr:uid="{00000000-0005-0000-0000-000079520000}"/>
    <cellStyle name="Normal 86 16 4" xfId="21105" xr:uid="{00000000-0005-0000-0000-00007A520000}"/>
    <cellStyle name="Normal 86 17" xfId="21106" xr:uid="{00000000-0005-0000-0000-00007B520000}"/>
    <cellStyle name="Normal 86 17 2" xfId="21107" xr:uid="{00000000-0005-0000-0000-00007C520000}"/>
    <cellStyle name="Normal 86 17 2 2" xfId="21108" xr:uid="{00000000-0005-0000-0000-00007D520000}"/>
    <cellStyle name="Normal 86 17 2 3" xfId="21109" xr:uid="{00000000-0005-0000-0000-00007E520000}"/>
    <cellStyle name="Normal 86 17 3" xfId="21110" xr:uid="{00000000-0005-0000-0000-00007F520000}"/>
    <cellStyle name="Normal 86 17 3 2" xfId="21111" xr:uid="{00000000-0005-0000-0000-000080520000}"/>
    <cellStyle name="Normal 86 17 4" xfId="21112" xr:uid="{00000000-0005-0000-0000-000081520000}"/>
    <cellStyle name="Normal 86 18" xfId="21113" xr:uid="{00000000-0005-0000-0000-000082520000}"/>
    <cellStyle name="Normal 86 18 2" xfId="21114" xr:uid="{00000000-0005-0000-0000-000083520000}"/>
    <cellStyle name="Normal 86 18 2 2" xfId="21115" xr:uid="{00000000-0005-0000-0000-000084520000}"/>
    <cellStyle name="Normal 86 18 2 3" xfId="21116" xr:uid="{00000000-0005-0000-0000-000085520000}"/>
    <cellStyle name="Normal 86 18 3" xfId="21117" xr:uid="{00000000-0005-0000-0000-000086520000}"/>
    <cellStyle name="Normal 86 18 3 2" xfId="21118" xr:uid="{00000000-0005-0000-0000-000087520000}"/>
    <cellStyle name="Normal 86 18 4" xfId="21119" xr:uid="{00000000-0005-0000-0000-000088520000}"/>
    <cellStyle name="Normal 86 19" xfId="21120" xr:uid="{00000000-0005-0000-0000-000089520000}"/>
    <cellStyle name="Normal 86 19 2" xfId="21121" xr:uid="{00000000-0005-0000-0000-00008A520000}"/>
    <cellStyle name="Normal 86 19 2 2" xfId="21122" xr:uid="{00000000-0005-0000-0000-00008B520000}"/>
    <cellStyle name="Normal 86 19 2 3" xfId="21123" xr:uid="{00000000-0005-0000-0000-00008C520000}"/>
    <cellStyle name="Normal 86 19 3" xfId="21124" xr:uid="{00000000-0005-0000-0000-00008D520000}"/>
    <cellStyle name="Normal 86 19 3 2" xfId="21125" xr:uid="{00000000-0005-0000-0000-00008E520000}"/>
    <cellStyle name="Normal 86 19 4" xfId="21126" xr:uid="{00000000-0005-0000-0000-00008F520000}"/>
    <cellStyle name="Normal 86 2" xfId="21127" xr:uid="{00000000-0005-0000-0000-000090520000}"/>
    <cellStyle name="Normal 86 2 2" xfId="21128" xr:uid="{00000000-0005-0000-0000-000091520000}"/>
    <cellStyle name="Normal 86 2 2 2" xfId="21129" xr:uid="{00000000-0005-0000-0000-000092520000}"/>
    <cellStyle name="Normal 86 2 2 3" xfId="21130" xr:uid="{00000000-0005-0000-0000-000093520000}"/>
    <cellStyle name="Normal 86 2 3" xfId="21131" xr:uid="{00000000-0005-0000-0000-000094520000}"/>
    <cellStyle name="Normal 86 2 3 2" xfId="21132" xr:uid="{00000000-0005-0000-0000-000095520000}"/>
    <cellStyle name="Normal 86 2 4" xfId="21133" xr:uid="{00000000-0005-0000-0000-000096520000}"/>
    <cellStyle name="Normal 86 3" xfId="21134" xr:uid="{00000000-0005-0000-0000-000097520000}"/>
    <cellStyle name="Normal 86 3 2" xfId="21135" xr:uid="{00000000-0005-0000-0000-000098520000}"/>
    <cellStyle name="Normal 86 3 2 2" xfId="21136" xr:uid="{00000000-0005-0000-0000-000099520000}"/>
    <cellStyle name="Normal 86 3 2 3" xfId="21137" xr:uid="{00000000-0005-0000-0000-00009A520000}"/>
    <cellStyle name="Normal 86 3 3" xfId="21138" xr:uid="{00000000-0005-0000-0000-00009B520000}"/>
    <cellStyle name="Normal 86 3 3 2" xfId="21139" xr:uid="{00000000-0005-0000-0000-00009C520000}"/>
    <cellStyle name="Normal 86 3 4" xfId="21140" xr:uid="{00000000-0005-0000-0000-00009D520000}"/>
    <cellStyle name="Normal 86 4" xfId="21141" xr:uid="{00000000-0005-0000-0000-00009E520000}"/>
    <cellStyle name="Normal 86 4 2" xfId="21142" xr:uid="{00000000-0005-0000-0000-00009F520000}"/>
    <cellStyle name="Normal 86 4 2 2" xfId="21143" xr:uid="{00000000-0005-0000-0000-0000A0520000}"/>
    <cellStyle name="Normal 86 4 2 3" xfId="21144" xr:uid="{00000000-0005-0000-0000-0000A1520000}"/>
    <cellStyle name="Normal 86 4 3" xfId="21145" xr:uid="{00000000-0005-0000-0000-0000A2520000}"/>
    <cellStyle name="Normal 86 4 3 2" xfId="21146" xr:uid="{00000000-0005-0000-0000-0000A3520000}"/>
    <cellStyle name="Normal 86 4 4" xfId="21147" xr:uid="{00000000-0005-0000-0000-0000A4520000}"/>
    <cellStyle name="Normal 86 5" xfId="21148" xr:uid="{00000000-0005-0000-0000-0000A5520000}"/>
    <cellStyle name="Normal 86 5 2" xfId="21149" xr:uid="{00000000-0005-0000-0000-0000A6520000}"/>
    <cellStyle name="Normal 86 5 2 2" xfId="21150" xr:uid="{00000000-0005-0000-0000-0000A7520000}"/>
    <cellStyle name="Normal 86 5 2 3" xfId="21151" xr:uid="{00000000-0005-0000-0000-0000A8520000}"/>
    <cellStyle name="Normal 86 5 3" xfId="21152" xr:uid="{00000000-0005-0000-0000-0000A9520000}"/>
    <cellStyle name="Normal 86 5 3 2" xfId="21153" xr:uid="{00000000-0005-0000-0000-0000AA520000}"/>
    <cellStyle name="Normal 86 5 4" xfId="21154" xr:uid="{00000000-0005-0000-0000-0000AB520000}"/>
    <cellStyle name="Normal 86 6" xfId="21155" xr:uid="{00000000-0005-0000-0000-0000AC520000}"/>
    <cellStyle name="Normal 86 6 2" xfId="21156" xr:uid="{00000000-0005-0000-0000-0000AD520000}"/>
    <cellStyle name="Normal 86 6 2 2" xfId="21157" xr:uid="{00000000-0005-0000-0000-0000AE520000}"/>
    <cellStyle name="Normal 86 6 2 3" xfId="21158" xr:uid="{00000000-0005-0000-0000-0000AF520000}"/>
    <cellStyle name="Normal 86 6 3" xfId="21159" xr:uid="{00000000-0005-0000-0000-0000B0520000}"/>
    <cellStyle name="Normal 86 6 3 2" xfId="21160" xr:uid="{00000000-0005-0000-0000-0000B1520000}"/>
    <cellStyle name="Normal 86 6 4" xfId="21161" xr:uid="{00000000-0005-0000-0000-0000B2520000}"/>
    <cellStyle name="Normal 86 7" xfId="21162" xr:uid="{00000000-0005-0000-0000-0000B3520000}"/>
    <cellStyle name="Normal 86 7 2" xfId="21163" xr:uid="{00000000-0005-0000-0000-0000B4520000}"/>
    <cellStyle name="Normal 86 7 2 2" xfId="21164" xr:uid="{00000000-0005-0000-0000-0000B5520000}"/>
    <cellStyle name="Normal 86 7 2 3" xfId="21165" xr:uid="{00000000-0005-0000-0000-0000B6520000}"/>
    <cellStyle name="Normal 86 7 3" xfId="21166" xr:uid="{00000000-0005-0000-0000-0000B7520000}"/>
    <cellStyle name="Normal 86 7 3 2" xfId="21167" xr:uid="{00000000-0005-0000-0000-0000B8520000}"/>
    <cellStyle name="Normal 86 7 4" xfId="21168" xr:uid="{00000000-0005-0000-0000-0000B9520000}"/>
    <cellStyle name="Normal 86 8" xfId="21169" xr:uid="{00000000-0005-0000-0000-0000BA520000}"/>
    <cellStyle name="Normal 86 8 2" xfId="21170" xr:uid="{00000000-0005-0000-0000-0000BB520000}"/>
    <cellStyle name="Normal 86 8 2 2" xfId="21171" xr:uid="{00000000-0005-0000-0000-0000BC520000}"/>
    <cellStyle name="Normal 86 8 2 3" xfId="21172" xr:uid="{00000000-0005-0000-0000-0000BD520000}"/>
    <cellStyle name="Normal 86 8 3" xfId="21173" xr:uid="{00000000-0005-0000-0000-0000BE520000}"/>
    <cellStyle name="Normal 86 8 3 2" xfId="21174" xr:uid="{00000000-0005-0000-0000-0000BF520000}"/>
    <cellStyle name="Normal 86 8 4" xfId="21175" xr:uid="{00000000-0005-0000-0000-0000C0520000}"/>
    <cellStyle name="Normal 86 9" xfId="21176" xr:uid="{00000000-0005-0000-0000-0000C1520000}"/>
    <cellStyle name="Normal 86 9 2" xfId="21177" xr:uid="{00000000-0005-0000-0000-0000C2520000}"/>
    <cellStyle name="Normal 86 9 2 2" xfId="21178" xr:uid="{00000000-0005-0000-0000-0000C3520000}"/>
    <cellStyle name="Normal 86 9 2 3" xfId="21179" xr:uid="{00000000-0005-0000-0000-0000C4520000}"/>
    <cellStyle name="Normal 86 9 3" xfId="21180" xr:uid="{00000000-0005-0000-0000-0000C5520000}"/>
    <cellStyle name="Normal 86 9 3 2" xfId="21181" xr:uid="{00000000-0005-0000-0000-0000C6520000}"/>
    <cellStyle name="Normal 86 9 4" xfId="21182" xr:uid="{00000000-0005-0000-0000-0000C7520000}"/>
    <cellStyle name="Normal 87" xfId="21183" xr:uid="{00000000-0005-0000-0000-0000C8520000}"/>
    <cellStyle name="Normal 87 10" xfId="21184" xr:uid="{00000000-0005-0000-0000-0000C9520000}"/>
    <cellStyle name="Normal 87 10 2" xfId="21185" xr:uid="{00000000-0005-0000-0000-0000CA520000}"/>
    <cellStyle name="Normal 87 10 2 2" xfId="21186" xr:uid="{00000000-0005-0000-0000-0000CB520000}"/>
    <cellStyle name="Normal 87 10 2 3" xfId="21187" xr:uid="{00000000-0005-0000-0000-0000CC520000}"/>
    <cellStyle name="Normal 87 10 3" xfId="21188" xr:uid="{00000000-0005-0000-0000-0000CD520000}"/>
    <cellStyle name="Normal 87 10 3 2" xfId="21189" xr:uid="{00000000-0005-0000-0000-0000CE520000}"/>
    <cellStyle name="Normal 87 10 4" xfId="21190" xr:uid="{00000000-0005-0000-0000-0000CF520000}"/>
    <cellStyle name="Normal 87 11" xfId="21191" xr:uid="{00000000-0005-0000-0000-0000D0520000}"/>
    <cellStyle name="Normal 87 11 2" xfId="21192" xr:uid="{00000000-0005-0000-0000-0000D1520000}"/>
    <cellStyle name="Normal 87 11 2 2" xfId="21193" xr:uid="{00000000-0005-0000-0000-0000D2520000}"/>
    <cellStyle name="Normal 87 11 2 3" xfId="21194" xr:uid="{00000000-0005-0000-0000-0000D3520000}"/>
    <cellStyle name="Normal 87 11 3" xfId="21195" xr:uid="{00000000-0005-0000-0000-0000D4520000}"/>
    <cellStyle name="Normal 87 11 3 2" xfId="21196" xr:uid="{00000000-0005-0000-0000-0000D5520000}"/>
    <cellStyle name="Normal 87 11 4" xfId="21197" xr:uid="{00000000-0005-0000-0000-0000D6520000}"/>
    <cellStyle name="Normal 87 12" xfId="21198" xr:uid="{00000000-0005-0000-0000-0000D7520000}"/>
    <cellStyle name="Normal 87 12 2" xfId="21199" xr:uid="{00000000-0005-0000-0000-0000D8520000}"/>
    <cellStyle name="Normal 87 12 2 2" xfId="21200" xr:uid="{00000000-0005-0000-0000-0000D9520000}"/>
    <cellStyle name="Normal 87 12 2 3" xfId="21201" xr:uid="{00000000-0005-0000-0000-0000DA520000}"/>
    <cellStyle name="Normal 87 12 3" xfId="21202" xr:uid="{00000000-0005-0000-0000-0000DB520000}"/>
    <cellStyle name="Normal 87 12 3 2" xfId="21203" xr:uid="{00000000-0005-0000-0000-0000DC520000}"/>
    <cellStyle name="Normal 87 12 4" xfId="21204" xr:uid="{00000000-0005-0000-0000-0000DD520000}"/>
    <cellStyle name="Normal 87 13" xfId="21205" xr:uid="{00000000-0005-0000-0000-0000DE520000}"/>
    <cellStyle name="Normal 87 13 2" xfId="21206" xr:uid="{00000000-0005-0000-0000-0000DF520000}"/>
    <cellStyle name="Normal 87 13 2 2" xfId="21207" xr:uid="{00000000-0005-0000-0000-0000E0520000}"/>
    <cellStyle name="Normal 87 13 2 3" xfId="21208" xr:uid="{00000000-0005-0000-0000-0000E1520000}"/>
    <cellStyle name="Normal 87 13 3" xfId="21209" xr:uid="{00000000-0005-0000-0000-0000E2520000}"/>
    <cellStyle name="Normal 87 13 3 2" xfId="21210" xr:uid="{00000000-0005-0000-0000-0000E3520000}"/>
    <cellStyle name="Normal 87 13 4" xfId="21211" xr:uid="{00000000-0005-0000-0000-0000E4520000}"/>
    <cellStyle name="Normal 87 14" xfId="21212" xr:uid="{00000000-0005-0000-0000-0000E5520000}"/>
    <cellStyle name="Normal 87 14 2" xfId="21213" xr:uid="{00000000-0005-0000-0000-0000E6520000}"/>
    <cellStyle name="Normal 87 14 2 2" xfId="21214" xr:uid="{00000000-0005-0000-0000-0000E7520000}"/>
    <cellStyle name="Normal 87 14 2 3" xfId="21215" xr:uid="{00000000-0005-0000-0000-0000E8520000}"/>
    <cellStyle name="Normal 87 14 3" xfId="21216" xr:uid="{00000000-0005-0000-0000-0000E9520000}"/>
    <cellStyle name="Normal 87 14 3 2" xfId="21217" xr:uid="{00000000-0005-0000-0000-0000EA520000}"/>
    <cellStyle name="Normal 87 14 4" xfId="21218" xr:uid="{00000000-0005-0000-0000-0000EB520000}"/>
    <cellStyle name="Normal 87 15" xfId="21219" xr:uid="{00000000-0005-0000-0000-0000EC520000}"/>
    <cellStyle name="Normal 87 15 2" xfId="21220" xr:uid="{00000000-0005-0000-0000-0000ED520000}"/>
    <cellStyle name="Normal 87 15 2 2" xfId="21221" xr:uid="{00000000-0005-0000-0000-0000EE520000}"/>
    <cellStyle name="Normal 87 15 2 3" xfId="21222" xr:uid="{00000000-0005-0000-0000-0000EF520000}"/>
    <cellStyle name="Normal 87 15 3" xfId="21223" xr:uid="{00000000-0005-0000-0000-0000F0520000}"/>
    <cellStyle name="Normal 87 15 3 2" xfId="21224" xr:uid="{00000000-0005-0000-0000-0000F1520000}"/>
    <cellStyle name="Normal 87 15 4" xfId="21225" xr:uid="{00000000-0005-0000-0000-0000F2520000}"/>
    <cellStyle name="Normal 87 16" xfId="21226" xr:uid="{00000000-0005-0000-0000-0000F3520000}"/>
    <cellStyle name="Normal 87 16 2" xfId="21227" xr:uid="{00000000-0005-0000-0000-0000F4520000}"/>
    <cellStyle name="Normal 87 16 2 2" xfId="21228" xr:uid="{00000000-0005-0000-0000-0000F5520000}"/>
    <cellStyle name="Normal 87 16 2 3" xfId="21229" xr:uid="{00000000-0005-0000-0000-0000F6520000}"/>
    <cellStyle name="Normal 87 16 3" xfId="21230" xr:uid="{00000000-0005-0000-0000-0000F7520000}"/>
    <cellStyle name="Normal 87 16 3 2" xfId="21231" xr:uid="{00000000-0005-0000-0000-0000F8520000}"/>
    <cellStyle name="Normal 87 16 4" xfId="21232" xr:uid="{00000000-0005-0000-0000-0000F9520000}"/>
    <cellStyle name="Normal 87 17" xfId="21233" xr:uid="{00000000-0005-0000-0000-0000FA520000}"/>
    <cellStyle name="Normal 87 17 2" xfId="21234" xr:uid="{00000000-0005-0000-0000-0000FB520000}"/>
    <cellStyle name="Normal 87 17 2 2" xfId="21235" xr:uid="{00000000-0005-0000-0000-0000FC520000}"/>
    <cellStyle name="Normal 87 17 2 3" xfId="21236" xr:uid="{00000000-0005-0000-0000-0000FD520000}"/>
    <cellStyle name="Normal 87 17 3" xfId="21237" xr:uid="{00000000-0005-0000-0000-0000FE520000}"/>
    <cellStyle name="Normal 87 17 3 2" xfId="21238" xr:uid="{00000000-0005-0000-0000-0000FF520000}"/>
    <cellStyle name="Normal 87 17 4" xfId="21239" xr:uid="{00000000-0005-0000-0000-000000530000}"/>
    <cellStyle name="Normal 87 18" xfId="21240" xr:uid="{00000000-0005-0000-0000-000001530000}"/>
    <cellStyle name="Normal 87 18 2" xfId="21241" xr:uid="{00000000-0005-0000-0000-000002530000}"/>
    <cellStyle name="Normal 87 18 2 2" xfId="21242" xr:uid="{00000000-0005-0000-0000-000003530000}"/>
    <cellStyle name="Normal 87 18 2 3" xfId="21243" xr:uid="{00000000-0005-0000-0000-000004530000}"/>
    <cellStyle name="Normal 87 18 3" xfId="21244" xr:uid="{00000000-0005-0000-0000-000005530000}"/>
    <cellStyle name="Normal 87 18 3 2" xfId="21245" xr:uid="{00000000-0005-0000-0000-000006530000}"/>
    <cellStyle name="Normal 87 18 4" xfId="21246" xr:uid="{00000000-0005-0000-0000-000007530000}"/>
    <cellStyle name="Normal 87 19" xfId="21247" xr:uid="{00000000-0005-0000-0000-000008530000}"/>
    <cellStyle name="Normal 87 19 2" xfId="21248" xr:uid="{00000000-0005-0000-0000-000009530000}"/>
    <cellStyle name="Normal 87 19 2 2" xfId="21249" xr:uid="{00000000-0005-0000-0000-00000A530000}"/>
    <cellStyle name="Normal 87 19 2 3" xfId="21250" xr:uid="{00000000-0005-0000-0000-00000B530000}"/>
    <cellStyle name="Normal 87 19 3" xfId="21251" xr:uid="{00000000-0005-0000-0000-00000C530000}"/>
    <cellStyle name="Normal 87 19 3 2" xfId="21252" xr:uid="{00000000-0005-0000-0000-00000D530000}"/>
    <cellStyle name="Normal 87 19 4" xfId="21253" xr:uid="{00000000-0005-0000-0000-00000E530000}"/>
    <cellStyle name="Normal 87 2" xfId="21254" xr:uid="{00000000-0005-0000-0000-00000F530000}"/>
    <cellStyle name="Normal 87 2 2" xfId="21255" xr:uid="{00000000-0005-0000-0000-000010530000}"/>
    <cellStyle name="Normal 87 2 2 2" xfId="21256" xr:uid="{00000000-0005-0000-0000-000011530000}"/>
    <cellStyle name="Normal 87 2 2 3" xfId="21257" xr:uid="{00000000-0005-0000-0000-000012530000}"/>
    <cellStyle name="Normal 87 2 3" xfId="21258" xr:uid="{00000000-0005-0000-0000-000013530000}"/>
    <cellStyle name="Normal 87 2 3 2" xfId="21259" xr:uid="{00000000-0005-0000-0000-000014530000}"/>
    <cellStyle name="Normal 87 2 4" xfId="21260" xr:uid="{00000000-0005-0000-0000-000015530000}"/>
    <cellStyle name="Normal 87 3" xfId="21261" xr:uid="{00000000-0005-0000-0000-000016530000}"/>
    <cellStyle name="Normal 87 3 2" xfId="21262" xr:uid="{00000000-0005-0000-0000-000017530000}"/>
    <cellStyle name="Normal 87 3 2 2" xfId="21263" xr:uid="{00000000-0005-0000-0000-000018530000}"/>
    <cellStyle name="Normal 87 3 2 3" xfId="21264" xr:uid="{00000000-0005-0000-0000-000019530000}"/>
    <cellStyle name="Normal 87 3 3" xfId="21265" xr:uid="{00000000-0005-0000-0000-00001A530000}"/>
    <cellStyle name="Normal 87 3 3 2" xfId="21266" xr:uid="{00000000-0005-0000-0000-00001B530000}"/>
    <cellStyle name="Normal 87 3 4" xfId="21267" xr:uid="{00000000-0005-0000-0000-00001C530000}"/>
    <cellStyle name="Normal 87 4" xfId="21268" xr:uid="{00000000-0005-0000-0000-00001D530000}"/>
    <cellStyle name="Normal 87 4 2" xfId="21269" xr:uid="{00000000-0005-0000-0000-00001E530000}"/>
    <cellStyle name="Normal 87 4 2 2" xfId="21270" xr:uid="{00000000-0005-0000-0000-00001F530000}"/>
    <cellStyle name="Normal 87 4 2 3" xfId="21271" xr:uid="{00000000-0005-0000-0000-000020530000}"/>
    <cellStyle name="Normal 87 4 3" xfId="21272" xr:uid="{00000000-0005-0000-0000-000021530000}"/>
    <cellStyle name="Normal 87 4 3 2" xfId="21273" xr:uid="{00000000-0005-0000-0000-000022530000}"/>
    <cellStyle name="Normal 87 4 4" xfId="21274" xr:uid="{00000000-0005-0000-0000-000023530000}"/>
    <cellStyle name="Normal 87 5" xfId="21275" xr:uid="{00000000-0005-0000-0000-000024530000}"/>
    <cellStyle name="Normal 87 5 2" xfId="21276" xr:uid="{00000000-0005-0000-0000-000025530000}"/>
    <cellStyle name="Normal 87 5 2 2" xfId="21277" xr:uid="{00000000-0005-0000-0000-000026530000}"/>
    <cellStyle name="Normal 87 5 2 3" xfId="21278" xr:uid="{00000000-0005-0000-0000-000027530000}"/>
    <cellStyle name="Normal 87 5 3" xfId="21279" xr:uid="{00000000-0005-0000-0000-000028530000}"/>
    <cellStyle name="Normal 87 5 3 2" xfId="21280" xr:uid="{00000000-0005-0000-0000-000029530000}"/>
    <cellStyle name="Normal 87 5 4" xfId="21281" xr:uid="{00000000-0005-0000-0000-00002A530000}"/>
    <cellStyle name="Normal 87 6" xfId="21282" xr:uid="{00000000-0005-0000-0000-00002B530000}"/>
    <cellStyle name="Normal 87 6 2" xfId="21283" xr:uid="{00000000-0005-0000-0000-00002C530000}"/>
    <cellStyle name="Normal 87 6 2 2" xfId="21284" xr:uid="{00000000-0005-0000-0000-00002D530000}"/>
    <cellStyle name="Normal 87 6 2 3" xfId="21285" xr:uid="{00000000-0005-0000-0000-00002E530000}"/>
    <cellStyle name="Normal 87 6 3" xfId="21286" xr:uid="{00000000-0005-0000-0000-00002F530000}"/>
    <cellStyle name="Normal 87 6 3 2" xfId="21287" xr:uid="{00000000-0005-0000-0000-000030530000}"/>
    <cellStyle name="Normal 87 6 4" xfId="21288" xr:uid="{00000000-0005-0000-0000-000031530000}"/>
    <cellStyle name="Normal 87 7" xfId="21289" xr:uid="{00000000-0005-0000-0000-000032530000}"/>
    <cellStyle name="Normal 87 7 2" xfId="21290" xr:uid="{00000000-0005-0000-0000-000033530000}"/>
    <cellStyle name="Normal 87 7 2 2" xfId="21291" xr:uid="{00000000-0005-0000-0000-000034530000}"/>
    <cellStyle name="Normal 87 7 2 3" xfId="21292" xr:uid="{00000000-0005-0000-0000-000035530000}"/>
    <cellStyle name="Normal 87 7 3" xfId="21293" xr:uid="{00000000-0005-0000-0000-000036530000}"/>
    <cellStyle name="Normal 87 7 3 2" xfId="21294" xr:uid="{00000000-0005-0000-0000-000037530000}"/>
    <cellStyle name="Normal 87 7 4" xfId="21295" xr:uid="{00000000-0005-0000-0000-000038530000}"/>
    <cellStyle name="Normal 87 8" xfId="21296" xr:uid="{00000000-0005-0000-0000-000039530000}"/>
    <cellStyle name="Normal 87 8 2" xfId="21297" xr:uid="{00000000-0005-0000-0000-00003A530000}"/>
    <cellStyle name="Normal 87 8 2 2" xfId="21298" xr:uid="{00000000-0005-0000-0000-00003B530000}"/>
    <cellStyle name="Normal 87 8 2 3" xfId="21299" xr:uid="{00000000-0005-0000-0000-00003C530000}"/>
    <cellStyle name="Normal 87 8 3" xfId="21300" xr:uid="{00000000-0005-0000-0000-00003D530000}"/>
    <cellStyle name="Normal 87 8 3 2" xfId="21301" xr:uid="{00000000-0005-0000-0000-00003E530000}"/>
    <cellStyle name="Normal 87 8 4" xfId="21302" xr:uid="{00000000-0005-0000-0000-00003F530000}"/>
    <cellStyle name="Normal 87 9" xfId="21303" xr:uid="{00000000-0005-0000-0000-000040530000}"/>
    <cellStyle name="Normal 87 9 2" xfId="21304" xr:uid="{00000000-0005-0000-0000-000041530000}"/>
    <cellStyle name="Normal 87 9 2 2" xfId="21305" xr:uid="{00000000-0005-0000-0000-000042530000}"/>
    <cellStyle name="Normal 87 9 2 3" xfId="21306" xr:uid="{00000000-0005-0000-0000-000043530000}"/>
    <cellStyle name="Normal 87 9 3" xfId="21307" xr:uid="{00000000-0005-0000-0000-000044530000}"/>
    <cellStyle name="Normal 87 9 3 2" xfId="21308" xr:uid="{00000000-0005-0000-0000-000045530000}"/>
    <cellStyle name="Normal 87 9 4" xfId="21309" xr:uid="{00000000-0005-0000-0000-000046530000}"/>
    <cellStyle name="Normal 88" xfId="21310" xr:uid="{00000000-0005-0000-0000-000047530000}"/>
    <cellStyle name="Normal 88 10" xfId="21311" xr:uid="{00000000-0005-0000-0000-000048530000}"/>
    <cellStyle name="Normal 88 10 2" xfId="21312" xr:uid="{00000000-0005-0000-0000-000049530000}"/>
    <cellStyle name="Normal 88 10 2 2" xfId="21313" xr:uid="{00000000-0005-0000-0000-00004A530000}"/>
    <cellStyle name="Normal 88 10 2 3" xfId="21314" xr:uid="{00000000-0005-0000-0000-00004B530000}"/>
    <cellStyle name="Normal 88 10 3" xfId="21315" xr:uid="{00000000-0005-0000-0000-00004C530000}"/>
    <cellStyle name="Normal 88 10 3 2" xfId="21316" xr:uid="{00000000-0005-0000-0000-00004D530000}"/>
    <cellStyle name="Normal 88 10 4" xfId="21317" xr:uid="{00000000-0005-0000-0000-00004E530000}"/>
    <cellStyle name="Normal 88 11" xfId="21318" xr:uid="{00000000-0005-0000-0000-00004F530000}"/>
    <cellStyle name="Normal 88 11 2" xfId="21319" xr:uid="{00000000-0005-0000-0000-000050530000}"/>
    <cellStyle name="Normal 88 11 2 2" xfId="21320" xr:uid="{00000000-0005-0000-0000-000051530000}"/>
    <cellStyle name="Normal 88 11 2 3" xfId="21321" xr:uid="{00000000-0005-0000-0000-000052530000}"/>
    <cellStyle name="Normal 88 11 3" xfId="21322" xr:uid="{00000000-0005-0000-0000-000053530000}"/>
    <cellStyle name="Normal 88 11 3 2" xfId="21323" xr:uid="{00000000-0005-0000-0000-000054530000}"/>
    <cellStyle name="Normal 88 11 4" xfId="21324" xr:uid="{00000000-0005-0000-0000-000055530000}"/>
    <cellStyle name="Normal 88 12" xfId="21325" xr:uid="{00000000-0005-0000-0000-000056530000}"/>
    <cellStyle name="Normal 88 12 2" xfId="21326" xr:uid="{00000000-0005-0000-0000-000057530000}"/>
    <cellStyle name="Normal 88 12 2 2" xfId="21327" xr:uid="{00000000-0005-0000-0000-000058530000}"/>
    <cellStyle name="Normal 88 12 2 3" xfId="21328" xr:uid="{00000000-0005-0000-0000-000059530000}"/>
    <cellStyle name="Normal 88 12 3" xfId="21329" xr:uid="{00000000-0005-0000-0000-00005A530000}"/>
    <cellStyle name="Normal 88 12 3 2" xfId="21330" xr:uid="{00000000-0005-0000-0000-00005B530000}"/>
    <cellStyle name="Normal 88 12 4" xfId="21331" xr:uid="{00000000-0005-0000-0000-00005C530000}"/>
    <cellStyle name="Normal 88 13" xfId="21332" xr:uid="{00000000-0005-0000-0000-00005D530000}"/>
    <cellStyle name="Normal 88 13 2" xfId="21333" xr:uid="{00000000-0005-0000-0000-00005E530000}"/>
    <cellStyle name="Normal 88 13 2 2" xfId="21334" xr:uid="{00000000-0005-0000-0000-00005F530000}"/>
    <cellStyle name="Normal 88 13 2 3" xfId="21335" xr:uid="{00000000-0005-0000-0000-000060530000}"/>
    <cellStyle name="Normal 88 13 3" xfId="21336" xr:uid="{00000000-0005-0000-0000-000061530000}"/>
    <cellStyle name="Normal 88 13 3 2" xfId="21337" xr:uid="{00000000-0005-0000-0000-000062530000}"/>
    <cellStyle name="Normal 88 13 4" xfId="21338" xr:uid="{00000000-0005-0000-0000-000063530000}"/>
    <cellStyle name="Normal 88 14" xfId="21339" xr:uid="{00000000-0005-0000-0000-000064530000}"/>
    <cellStyle name="Normal 88 14 2" xfId="21340" xr:uid="{00000000-0005-0000-0000-000065530000}"/>
    <cellStyle name="Normal 88 14 2 2" xfId="21341" xr:uid="{00000000-0005-0000-0000-000066530000}"/>
    <cellStyle name="Normal 88 14 2 3" xfId="21342" xr:uid="{00000000-0005-0000-0000-000067530000}"/>
    <cellStyle name="Normal 88 14 3" xfId="21343" xr:uid="{00000000-0005-0000-0000-000068530000}"/>
    <cellStyle name="Normal 88 14 3 2" xfId="21344" xr:uid="{00000000-0005-0000-0000-000069530000}"/>
    <cellStyle name="Normal 88 14 4" xfId="21345" xr:uid="{00000000-0005-0000-0000-00006A530000}"/>
    <cellStyle name="Normal 88 15" xfId="21346" xr:uid="{00000000-0005-0000-0000-00006B530000}"/>
    <cellStyle name="Normal 88 15 2" xfId="21347" xr:uid="{00000000-0005-0000-0000-00006C530000}"/>
    <cellStyle name="Normal 88 15 2 2" xfId="21348" xr:uid="{00000000-0005-0000-0000-00006D530000}"/>
    <cellStyle name="Normal 88 15 2 3" xfId="21349" xr:uid="{00000000-0005-0000-0000-00006E530000}"/>
    <cellStyle name="Normal 88 15 3" xfId="21350" xr:uid="{00000000-0005-0000-0000-00006F530000}"/>
    <cellStyle name="Normal 88 15 3 2" xfId="21351" xr:uid="{00000000-0005-0000-0000-000070530000}"/>
    <cellStyle name="Normal 88 15 4" xfId="21352" xr:uid="{00000000-0005-0000-0000-000071530000}"/>
    <cellStyle name="Normal 88 16" xfId="21353" xr:uid="{00000000-0005-0000-0000-000072530000}"/>
    <cellStyle name="Normal 88 16 2" xfId="21354" xr:uid="{00000000-0005-0000-0000-000073530000}"/>
    <cellStyle name="Normal 88 16 2 2" xfId="21355" xr:uid="{00000000-0005-0000-0000-000074530000}"/>
    <cellStyle name="Normal 88 16 2 3" xfId="21356" xr:uid="{00000000-0005-0000-0000-000075530000}"/>
    <cellStyle name="Normal 88 16 3" xfId="21357" xr:uid="{00000000-0005-0000-0000-000076530000}"/>
    <cellStyle name="Normal 88 16 3 2" xfId="21358" xr:uid="{00000000-0005-0000-0000-000077530000}"/>
    <cellStyle name="Normal 88 16 4" xfId="21359" xr:uid="{00000000-0005-0000-0000-000078530000}"/>
    <cellStyle name="Normal 88 17" xfId="21360" xr:uid="{00000000-0005-0000-0000-000079530000}"/>
    <cellStyle name="Normal 88 17 2" xfId="21361" xr:uid="{00000000-0005-0000-0000-00007A530000}"/>
    <cellStyle name="Normal 88 17 2 2" xfId="21362" xr:uid="{00000000-0005-0000-0000-00007B530000}"/>
    <cellStyle name="Normal 88 17 2 3" xfId="21363" xr:uid="{00000000-0005-0000-0000-00007C530000}"/>
    <cellStyle name="Normal 88 17 3" xfId="21364" xr:uid="{00000000-0005-0000-0000-00007D530000}"/>
    <cellStyle name="Normal 88 17 3 2" xfId="21365" xr:uid="{00000000-0005-0000-0000-00007E530000}"/>
    <cellStyle name="Normal 88 17 4" xfId="21366" xr:uid="{00000000-0005-0000-0000-00007F530000}"/>
    <cellStyle name="Normal 88 18" xfId="21367" xr:uid="{00000000-0005-0000-0000-000080530000}"/>
    <cellStyle name="Normal 88 18 2" xfId="21368" xr:uid="{00000000-0005-0000-0000-000081530000}"/>
    <cellStyle name="Normal 88 18 2 2" xfId="21369" xr:uid="{00000000-0005-0000-0000-000082530000}"/>
    <cellStyle name="Normal 88 18 2 3" xfId="21370" xr:uid="{00000000-0005-0000-0000-000083530000}"/>
    <cellStyle name="Normal 88 18 3" xfId="21371" xr:uid="{00000000-0005-0000-0000-000084530000}"/>
    <cellStyle name="Normal 88 18 3 2" xfId="21372" xr:uid="{00000000-0005-0000-0000-000085530000}"/>
    <cellStyle name="Normal 88 18 4" xfId="21373" xr:uid="{00000000-0005-0000-0000-000086530000}"/>
    <cellStyle name="Normal 88 19" xfId="21374" xr:uid="{00000000-0005-0000-0000-000087530000}"/>
    <cellStyle name="Normal 88 19 2" xfId="21375" xr:uid="{00000000-0005-0000-0000-000088530000}"/>
    <cellStyle name="Normal 88 19 2 2" xfId="21376" xr:uid="{00000000-0005-0000-0000-000089530000}"/>
    <cellStyle name="Normal 88 19 2 3" xfId="21377" xr:uid="{00000000-0005-0000-0000-00008A530000}"/>
    <cellStyle name="Normal 88 19 3" xfId="21378" xr:uid="{00000000-0005-0000-0000-00008B530000}"/>
    <cellStyle name="Normal 88 19 3 2" xfId="21379" xr:uid="{00000000-0005-0000-0000-00008C530000}"/>
    <cellStyle name="Normal 88 19 4" xfId="21380" xr:uid="{00000000-0005-0000-0000-00008D530000}"/>
    <cellStyle name="Normal 88 2" xfId="21381" xr:uid="{00000000-0005-0000-0000-00008E530000}"/>
    <cellStyle name="Normal 88 2 2" xfId="21382" xr:uid="{00000000-0005-0000-0000-00008F530000}"/>
    <cellStyle name="Normal 88 2 2 2" xfId="21383" xr:uid="{00000000-0005-0000-0000-000090530000}"/>
    <cellStyle name="Normal 88 2 2 3" xfId="21384" xr:uid="{00000000-0005-0000-0000-000091530000}"/>
    <cellStyle name="Normal 88 2 3" xfId="21385" xr:uid="{00000000-0005-0000-0000-000092530000}"/>
    <cellStyle name="Normal 88 2 3 2" xfId="21386" xr:uid="{00000000-0005-0000-0000-000093530000}"/>
    <cellStyle name="Normal 88 2 4" xfId="21387" xr:uid="{00000000-0005-0000-0000-000094530000}"/>
    <cellStyle name="Normal 88 3" xfId="21388" xr:uid="{00000000-0005-0000-0000-000095530000}"/>
    <cellStyle name="Normal 88 3 2" xfId="21389" xr:uid="{00000000-0005-0000-0000-000096530000}"/>
    <cellStyle name="Normal 88 3 2 2" xfId="21390" xr:uid="{00000000-0005-0000-0000-000097530000}"/>
    <cellStyle name="Normal 88 3 2 3" xfId="21391" xr:uid="{00000000-0005-0000-0000-000098530000}"/>
    <cellStyle name="Normal 88 3 3" xfId="21392" xr:uid="{00000000-0005-0000-0000-000099530000}"/>
    <cellStyle name="Normal 88 3 3 2" xfId="21393" xr:uid="{00000000-0005-0000-0000-00009A530000}"/>
    <cellStyle name="Normal 88 3 4" xfId="21394" xr:uid="{00000000-0005-0000-0000-00009B530000}"/>
    <cellStyle name="Normal 88 4" xfId="21395" xr:uid="{00000000-0005-0000-0000-00009C530000}"/>
    <cellStyle name="Normal 88 4 2" xfId="21396" xr:uid="{00000000-0005-0000-0000-00009D530000}"/>
    <cellStyle name="Normal 88 4 2 2" xfId="21397" xr:uid="{00000000-0005-0000-0000-00009E530000}"/>
    <cellStyle name="Normal 88 4 2 3" xfId="21398" xr:uid="{00000000-0005-0000-0000-00009F530000}"/>
    <cellStyle name="Normal 88 4 3" xfId="21399" xr:uid="{00000000-0005-0000-0000-0000A0530000}"/>
    <cellStyle name="Normal 88 4 3 2" xfId="21400" xr:uid="{00000000-0005-0000-0000-0000A1530000}"/>
    <cellStyle name="Normal 88 4 4" xfId="21401" xr:uid="{00000000-0005-0000-0000-0000A2530000}"/>
    <cellStyle name="Normal 88 5" xfId="21402" xr:uid="{00000000-0005-0000-0000-0000A3530000}"/>
    <cellStyle name="Normal 88 5 2" xfId="21403" xr:uid="{00000000-0005-0000-0000-0000A4530000}"/>
    <cellStyle name="Normal 88 5 2 2" xfId="21404" xr:uid="{00000000-0005-0000-0000-0000A5530000}"/>
    <cellStyle name="Normal 88 5 2 3" xfId="21405" xr:uid="{00000000-0005-0000-0000-0000A6530000}"/>
    <cellStyle name="Normal 88 5 3" xfId="21406" xr:uid="{00000000-0005-0000-0000-0000A7530000}"/>
    <cellStyle name="Normal 88 5 3 2" xfId="21407" xr:uid="{00000000-0005-0000-0000-0000A8530000}"/>
    <cellStyle name="Normal 88 5 4" xfId="21408" xr:uid="{00000000-0005-0000-0000-0000A9530000}"/>
    <cellStyle name="Normal 88 6" xfId="21409" xr:uid="{00000000-0005-0000-0000-0000AA530000}"/>
    <cellStyle name="Normal 88 6 2" xfId="21410" xr:uid="{00000000-0005-0000-0000-0000AB530000}"/>
    <cellStyle name="Normal 88 6 2 2" xfId="21411" xr:uid="{00000000-0005-0000-0000-0000AC530000}"/>
    <cellStyle name="Normal 88 6 2 3" xfId="21412" xr:uid="{00000000-0005-0000-0000-0000AD530000}"/>
    <cellStyle name="Normal 88 6 3" xfId="21413" xr:uid="{00000000-0005-0000-0000-0000AE530000}"/>
    <cellStyle name="Normal 88 6 3 2" xfId="21414" xr:uid="{00000000-0005-0000-0000-0000AF530000}"/>
    <cellStyle name="Normal 88 6 4" xfId="21415" xr:uid="{00000000-0005-0000-0000-0000B0530000}"/>
    <cellStyle name="Normal 88 7" xfId="21416" xr:uid="{00000000-0005-0000-0000-0000B1530000}"/>
    <cellStyle name="Normal 88 7 2" xfId="21417" xr:uid="{00000000-0005-0000-0000-0000B2530000}"/>
    <cellStyle name="Normal 88 7 2 2" xfId="21418" xr:uid="{00000000-0005-0000-0000-0000B3530000}"/>
    <cellStyle name="Normal 88 7 2 3" xfId="21419" xr:uid="{00000000-0005-0000-0000-0000B4530000}"/>
    <cellStyle name="Normal 88 7 3" xfId="21420" xr:uid="{00000000-0005-0000-0000-0000B5530000}"/>
    <cellStyle name="Normal 88 7 3 2" xfId="21421" xr:uid="{00000000-0005-0000-0000-0000B6530000}"/>
    <cellStyle name="Normal 88 7 4" xfId="21422" xr:uid="{00000000-0005-0000-0000-0000B7530000}"/>
    <cellStyle name="Normal 88 8" xfId="21423" xr:uid="{00000000-0005-0000-0000-0000B8530000}"/>
    <cellStyle name="Normal 88 8 2" xfId="21424" xr:uid="{00000000-0005-0000-0000-0000B9530000}"/>
    <cellStyle name="Normal 88 8 2 2" xfId="21425" xr:uid="{00000000-0005-0000-0000-0000BA530000}"/>
    <cellStyle name="Normal 88 8 2 3" xfId="21426" xr:uid="{00000000-0005-0000-0000-0000BB530000}"/>
    <cellStyle name="Normal 88 8 3" xfId="21427" xr:uid="{00000000-0005-0000-0000-0000BC530000}"/>
    <cellStyle name="Normal 88 8 3 2" xfId="21428" xr:uid="{00000000-0005-0000-0000-0000BD530000}"/>
    <cellStyle name="Normal 88 8 4" xfId="21429" xr:uid="{00000000-0005-0000-0000-0000BE530000}"/>
    <cellStyle name="Normal 88 9" xfId="21430" xr:uid="{00000000-0005-0000-0000-0000BF530000}"/>
    <cellStyle name="Normal 88 9 2" xfId="21431" xr:uid="{00000000-0005-0000-0000-0000C0530000}"/>
    <cellStyle name="Normal 88 9 2 2" xfId="21432" xr:uid="{00000000-0005-0000-0000-0000C1530000}"/>
    <cellStyle name="Normal 88 9 2 3" xfId="21433" xr:uid="{00000000-0005-0000-0000-0000C2530000}"/>
    <cellStyle name="Normal 88 9 3" xfId="21434" xr:uid="{00000000-0005-0000-0000-0000C3530000}"/>
    <cellStyle name="Normal 88 9 3 2" xfId="21435" xr:uid="{00000000-0005-0000-0000-0000C4530000}"/>
    <cellStyle name="Normal 88 9 4" xfId="21436" xr:uid="{00000000-0005-0000-0000-0000C5530000}"/>
    <cellStyle name="Normal 89" xfId="21437" xr:uid="{00000000-0005-0000-0000-0000C6530000}"/>
    <cellStyle name="Normal 89 10" xfId="21438" xr:uid="{00000000-0005-0000-0000-0000C7530000}"/>
    <cellStyle name="Normal 89 10 2" xfId="21439" xr:uid="{00000000-0005-0000-0000-0000C8530000}"/>
    <cellStyle name="Normal 89 10 2 2" xfId="21440" xr:uid="{00000000-0005-0000-0000-0000C9530000}"/>
    <cellStyle name="Normal 89 10 2 3" xfId="21441" xr:uid="{00000000-0005-0000-0000-0000CA530000}"/>
    <cellStyle name="Normal 89 10 3" xfId="21442" xr:uid="{00000000-0005-0000-0000-0000CB530000}"/>
    <cellStyle name="Normal 89 10 3 2" xfId="21443" xr:uid="{00000000-0005-0000-0000-0000CC530000}"/>
    <cellStyle name="Normal 89 10 4" xfId="21444" xr:uid="{00000000-0005-0000-0000-0000CD530000}"/>
    <cellStyle name="Normal 89 11" xfId="21445" xr:uid="{00000000-0005-0000-0000-0000CE530000}"/>
    <cellStyle name="Normal 89 11 2" xfId="21446" xr:uid="{00000000-0005-0000-0000-0000CF530000}"/>
    <cellStyle name="Normal 89 11 2 2" xfId="21447" xr:uid="{00000000-0005-0000-0000-0000D0530000}"/>
    <cellStyle name="Normal 89 11 2 3" xfId="21448" xr:uid="{00000000-0005-0000-0000-0000D1530000}"/>
    <cellStyle name="Normal 89 11 3" xfId="21449" xr:uid="{00000000-0005-0000-0000-0000D2530000}"/>
    <cellStyle name="Normal 89 11 3 2" xfId="21450" xr:uid="{00000000-0005-0000-0000-0000D3530000}"/>
    <cellStyle name="Normal 89 11 4" xfId="21451" xr:uid="{00000000-0005-0000-0000-0000D4530000}"/>
    <cellStyle name="Normal 89 12" xfId="21452" xr:uid="{00000000-0005-0000-0000-0000D5530000}"/>
    <cellStyle name="Normal 89 12 2" xfId="21453" xr:uid="{00000000-0005-0000-0000-0000D6530000}"/>
    <cellStyle name="Normal 89 12 2 2" xfId="21454" xr:uid="{00000000-0005-0000-0000-0000D7530000}"/>
    <cellStyle name="Normal 89 12 2 3" xfId="21455" xr:uid="{00000000-0005-0000-0000-0000D8530000}"/>
    <cellStyle name="Normal 89 12 3" xfId="21456" xr:uid="{00000000-0005-0000-0000-0000D9530000}"/>
    <cellStyle name="Normal 89 12 3 2" xfId="21457" xr:uid="{00000000-0005-0000-0000-0000DA530000}"/>
    <cellStyle name="Normal 89 12 4" xfId="21458" xr:uid="{00000000-0005-0000-0000-0000DB530000}"/>
    <cellStyle name="Normal 89 13" xfId="21459" xr:uid="{00000000-0005-0000-0000-0000DC530000}"/>
    <cellStyle name="Normal 89 13 2" xfId="21460" xr:uid="{00000000-0005-0000-0000-0000DD530000}"/>
    <cellStyle name="Normal 89 13 2 2" xfId="21461" xr:uid="{00000000-0005-0000-0000-0000DE530000}"/>
    <cellStyle name="Normal 89 13 2 3" xfId="21462" xr:uid="{00000000-0005-0000-0000-0000DF530000}"/>
    <cellStyle name="Normal 89 13 3" xfId="21463" xr:uid="{00000000-0005-0000-0000-0000E0530000}"/>
    <cellStyle name="Normal 89 13 3 2" xfId="21464" xr:uid="{00000000-0005-0000-0000-0000E1530000}"/>
    <cellStyle name="Normal 89 13 4" xfId="21465" xr:uid="{00000000-0005-0000-0000-0000E2530000}"/>
    <cellStyle name="Normal 89 14" xfId="21466" xr:uid="{00000000-0005-0000-0000-0000E3530000}"/>
    <cellStyle name="Normal 89 14 2" xfId="21467" xr:uid="{00000000-0005-0000-0000-0000E4530000}"/>
    <cellStyle name="Normal 89 14 2 2" xfId="21468" xr:uid="{00000000-0005-0000-0000-0000E5530000}"/>
    <cellStyle name="Normal 89 14 2 3" xfId="21469" xr:uid="{00000000-0005-0000-0000-0000E6530000}"/>
    <cellStyle name="Normal 89 14 3" xfId="21470" xr:uid="{00000000-0005-0000-0000-0000E7530000}"/>
    <cellStyle name="Normal 89 14 3 2" xfId="21471" xr:uid="{00000000-0005-0000-0000-0000E8530000}"/>
    <cellStyle name="Normal 89 14 4" xfId="21472" xr:uid="{00000000-0005-0000-0000-0000E9530000}"/>
    <cellStyle name="Normal 89 15" xfId="21473" xr:uid="{00000000-0005-0000-0000-0000EA530000}"/>
    <cellStyle name="Normal 89 15 2" xfId="21474" xr:uid="{00000000-0005-0000-0000-0000EB530000}"/>
    <cellStyle name="Normal 89 15 2 2" xfId="21475" xr:uid="{00000000-0005-0000-0000-0000EC530000}"/>
    <cellStyle name="Normal 89 15 2 3" xfId="21476" xr:uid="{00000000-0005-0000-0000-0000ED530000}"/>
    <cellStyle name="Normal 89 15 3" xfId="21477" xr:uid="{00000000-0005-0000-0000-0000EE530000}"/>
    <cellStyle name="Normal 89 15 3 2" xfId="21478" xr:uid="{00000000-0005-0000-0000-0000EF530000}"/>
    <cellStyle name="Normal 89 15 4" xfId="21479" xr:uid="{00000000-0005-0000-0000-0000F0530000}"/>
    <cellStyle name="Normal 89 16" xfId="21480" xr:uid="{00000000-0005-0000-0000-0000F1530000}"/>
    <cellStyle name="Normal 89 16 2" xfId="21481" xr:uid="{00000000-0005-0000-0000-0000F2530000}"/>
    <cellStyle name="Normal 89 16 2 2" xfId="21482" xr:uid="{00000000-0005-0000-0000-0000F3530000}"/>
    <cellStyle name="Normal 89 16 2 3" xfId="21483" xr:uid="{00000000-0005-0000-0000-0000F4530000}"/>
    <cellStyle name="Normal 89 16 3" xfId="21484" xr:uid="{00000000-0005-0000-0000-0000F5530000}"/>
    <cellStyle name="Normal 89 16 3 2" xfId="21485" xr:uid="{00000000-0005-0000-0000-0000F6530000}"/>
    <cellStyle name="Normal 89 16 4" xfId="21486" xr:uid="{00000000-0005-0000-0000-0000F7530000}"/>
    <cellStyle name="Normal 89 17" xfId="21487" xr:uid="{00000000-0005-0000-0000-0000F8530000}"/>
    <cellStyle name="Normal 89 17 2" xfId="21488" xr:uid="{00000000-0005-0000-0000-0000F9530000}"/>
    <cellStyle name="Normal 89 17 2 2" xfId="21489" xr:uid="{00000000-0005-0000-0000-0000FA530000}"/>
    <cellStyle name="Normal 89 17 2 3" xfId="21490" xr:uid="{00000000-0005-0000-0000-0000FB530000}"/>
    <cellStyle name="Normal 89 17 3" xfId="21491" xr:uid="{00000000-0005-0000-0000-0000FC530000}"/>
    <cellStyle name="Normal 89 17 3 2" xfId="21492" xr:uid="{00000000-0005-0000-0000-0000FD530000}"/>
    <cellStyle name="Normal 89 17 4" xfId="21493" xr:uid="{00000000-0005-0000-0000-0000FE530000}"/>
    <cellStyle name="Normal 89 18" xfId="21494" xr:uid="{00000000-0005-0000-0000-0000FF530000}"/>
    <cellStyle name="Normal 89 18 2" xfId="21495" xr:uid="{00000000-0005-0000-0000-000000540000}"/>
    <cellStyle name="Normal 89 18 2 2" xfId="21496" xr:uid="{00000000-0005-0000-0000-000001540000}"/>
    <cellStyle name="Normal 89 18 2 3" xfId="21497" xr:uid="{00000000-0005-0000-0000-000002540000}"/>
    <cellStyle name="Normal 89 18 3" xfId="21498" xr:uid="{00000000-0005-0000-0000-000003540000}"/>
    <cellStyle name="Normal 89 18 3 2" xfId="21499" xr:uid="{00000000-0005-0000-0000-000004540000}"/>
    <cellStyle name="Normal 89 18 4" xfId="21500" xr:uid="{00000000-0005-0000-0000-000005540000}"/>
    <cellStyle name="Normal 89 19" xfId="21501" xr:uid="{00000000-0005-0000-0000-000006540000}"/>
    <cellStyle name="Normal 89 19 2" xfId="21502" xr:uid="{00000000-0005-0000-0000-000007540000}"/>
    <cellStyle name="Normal 89 19 2 2" xfId="21503" xr:uid="{00000000-0005-0000-0000-000008540000}"/>
    <cellStyle name="Normal 89 19 2 3" xfId="21504" xr:uid="{00000000-0005-0000-0000-000009540000}"/>
    <cellStyle name="Normal 89 19 3" xfId="21505" xr:uid="{00000000-0005-0000-0000-00000A540000}"/>
    <cellStyle name="Normal 89 19 3 2" xfId="21506" xr:uid="{00000000-0005-0000-0000-00000B540000}"/>
    <cellStyle name="Normal 89 19 4" xfId="21507" xr:uid="{00000000-0005-0000-0000-00000C540000}"/>
    <cellStyle name="Normal 89 2" xfId="21508" xr:uid="{00000000-0005-0000-0000-00000D540000}"/>
    <cellStyle name="Normal 89 2 2" xfId="21509" xr:uid="{00000000-0005-0000-0000-00000E540000}"/>
    <cellStyle name="Normal 89 2 2 2" xfId="21510" xr:uid="{00000000-0005-0000-0000-00000F540000}"/>
    <cellStyle name="Normal 89 2 2 3" xfId="21511" xr:uid="{00000000-0005-0000-0000-000010540000}"/>
    <cellStyle name="Normal 89 2 3" xfId="21512" xr:uid="{00000000-0005-0000-0000-000011540000}"/>
    <cellStyle name="Normal 89 2 3 2" xfId="21513" xr:uid="{00000000-0005-0000-0000-000012540000}"/>
    <cellStyle name="Normal 89 2 4" xfId="21514" xr:uid="{00000000-0005-0000-0000-000013540000}"/>
    <cellStyle name="Normal 89 3" xfId="21515" xr:uid="{00000000-0005-0000-0000-000014540000}"/>
    <cellStyle name="Normal 89 3 2" xfId="21516" xr:uid="{00000000-0005-0000-0000-000015540000}"/>
    <cellStyle name="Normal 89 3 2 2" xfId="21517" xr:uid="{00000000-0005-0000-0000-000016540000}"/>
    <cellStyle name="Normal 89 3 2 3" xfId="21518" xr:uid="{00000000-0005-0000-0000-000017540000}"/>
    <cellStyle name="Normal 89 3 3" xfId="21519" xr:uid="{00000000-0005-0000-0000-000018540000}"/>
    <cellStyle name="Normal 89 3 3 2" xfId="21520" xr:uid="{00000000-0005-0000-0000-000019540000}"/>
    <cellStyle name="Normal 89 3 4" xfId="21521" xr:uid="{00000000-0005-0000-0000-00001A540000}"/>
    <cellStyle name="Normal 89 4" xfId="21522" xr:uid="{00000000-0005-0000-0000-00001B540000}"/>
    <cellStyle name="Normal 89 4 2" xfId="21523" xr:uid="{00000000-0005-0000-0000-00001C540000}"/>
    <cellStyle name="Normal 89 4 2 2" xfId="21524" xr:uid="{00000000-0005-0000-0000-00001D540000}"/>
    <cellStyle name="Normal 89 4 2 3" xfId="21525" xr:uid="{00000000-0005-0000-0000-00001E540000}"/>
    <cellStyle name="Normal 89 4 3" xfId="21526" xr:uid="{00000000-0005-0000-0000-00001F540000}"/>
    <cellStyle name="Normal 89 4 3 2" xfId="21527" xr:uid="{00000000-0005-0000-0000-000020540000}"/>
    <cellStyle name="Normal 89 4 4" xfId="21528" xr:uid="{00000000-0005-0000-0000-000021540000}"/>
    <cellStyle name="Normal 89 5" xfId="21529" xr:uid="{00000000-0005-0000-0000-000022540000}"/>
    <cellStyle name="Normal 89 5 2" xfId="21530" xr:uid="{00000000-0005-0000-0000-000023540000}"/>
    <cellStyle name="Normal 89 5 2 2" xfId="21531" xr:uid="{00000000-0005-0000-0000-000024540000}"/>
    <cellStyle name="Normal 89 5 2 3" xfId="21532" xr:uid="{00000000-0005-0000-0000-000025540000}"/>
    <cellStyle name="Normal 89 5 3" xfId="21533" xr:uid="{00000000-0005-0000-0000-000026540000}"/>
    <cellStyle name="Normal 89 5 3 2" xfId="21534" xr:uid="{00000000-0005-0000-0000-000027540000}"/>
    <cellStyle name="Normal 89 5 4" xfId="21535" xr:uid="{00000000-0005-0000-0000-000028540000}"/>
    <cellStyle name="Normal 89 6" xfId="21536" xr:uid="{00000000-0005-0000-0000-000029540000}"/>
    <cellStyle name="Normal 89 6 2" xfId="21537" xr:uid="{00000000-0005-0000-0000-00002A540000}"/>
    <cellStyle name="Normal 89 6 2 2" xfId="21538" xr:uid="{00000000-0005-0000-0000-00002B540000}"/>
    <cellStyle name="Normal 89 6 2 3" xfId="21539" xr:uid="{00000000-0005-0000-0000-00002C540000}"/>
    <cellStyle name="Normal 89 6 3" xfId="21540" xr:uid="{00000000-0005-0000-0000-00002D540000}"/>
    <cellStyle name="Normal 89 6 3 2" xfId="21541" xr:uid="{00000000-0005-0000-0000-00002E540000}"/>
    <cellStyle name="Normal 89 6 4" xfId="21542" xr:uid="{00000000-0005-0000-0000-00002F540000}"/>
    <cellStyle name="Normal 89 7" xfId="21543" xr:uid="{00000000-0005-0000-0000-000030540000}"/>
    <cellStyle name="Normal 89 7 2" xfId="21544" xr:uid="{00000000-0005-0000-0000-000031540000}"/>
    <cellStyle name="Normal 89 7 2 2" xfId="21545" xr:uid="{00000000-0005-0000-0000-000032540000}"/>
    <cellStyle name="Normal 89 7 2 3" xfId="21546" xr:uid="{00000000-0005-0000-0000-000033540000}"/>
    <cellStyle name="Normal 89 7 3" xfId="21547" xr:uid="{00000000-0005-0000-0000-000034540000}"/>
    <cellStyle name="Normal 89 7 3 2" xfId="21548" xr:uid="{00000000-0005-0000-0000-000035540000}"/>
    <cellStyle name="Normal 89 7 4" xfId="21549" xr:uid="{00000000-0005-0000-0000-000036540000}"/>
    <cellStyle name="Normal 89 8" xfId="21550" xr:uid="{00000000-0005-0000-0000-000037540000}"/>
    <cellStyle name="Normal 89 8 2" xfId="21551" xr:uid="{00000000-0005-0000-0000-000038540000}"/>
    <cellStyle name="Normal 89 8 2 2" xfId="21552" xr:uid="{00000000-0005-0000-0000-000039540000}"/>
    <cellStyle name="Normal 89 8 2 3" xfId="21553" xr:uid="{00000000-0005-0000-0000-00003A540000}"/>
    <cellStyle name="Normal 89 8 3" xfId="21554" xr:uid="{00000000-0005-0000-0000-00003B540000}"/>
    <cellStyle name="Normal 89 8 3 2" xfId="21555" xr:uid="{00000000-0005-0000-0000-00003C540000}"/>
    <cellStyle name="Normal 89 8 4" xfId="21556" xr:uid="{00000000-0005-0000-0000-00003D540000}"/>
    <cellStyle name="Normal 89 9" xfId="21557" xr:uid="{00000000-0005-0000-0000-00003E540000}"/>
    <cellStyle name="Normal 89 9 2" xfId="21558" xr:uid="{00000000-0005-0000-0000-00003F540000}"/>
    <cellStyle name="Normal 89 9 2 2" xfId="21559" xr:uid="{00000000-0005-0000-0000-000040540000}"/>
    <cellStyle name="Normal 89 9 2 3" xfId="21560" xr:uid="{00000000-0005-0000-0000-000041540000}"/>
    <cellStyle name="Normal 89 9 3" xfId="21561" xr:uid="{00000000-0005-0000-0000-000042540000}"/>
    <cellStyle name="Normal 89 9 3 2" xfId="21562" xr:uid="{00000000-0005-0000-0000-000043540000}"/>
    <cellStyle name="Normal 89 9 4" xfId="21563" xr:uid="{00000000-0005-0000-0000-000044540000}"/>
    <cellStyle name="Normal 9" xfId="21564" xr:uid="{00000000-0005-0000-0000-000045540000}"/>
    <cellStyle name="Normal 9 10" xfId="21565" xr:uid="{00000000-0005-0000-0000-000046540000}"/>
    <cellStyle name="Normal 9 10 2" xfId="21566" xr:uid="{00000000-0005-0000-0000-000047540000}"/>
    <cellStyle name="Normal 9 10 2 2" xfId="21567" xr:uid="{00000000-0005-0000-0000-000048540000}"/>
    <cellStyle name="Normal 9 10 2 3" xfId="21568" xr:uid="{00000000-0005-0000-0000-000049540000}"/>
    <cellStyle name="Normal 9 10 3" xfId="21569" xr:uid="{00000000-0005-0000-0000-00004A540000}"/>
    <cellStyle name="Normal 9 10 3 2" xfId="21570" xr:uid="{00000000-0005-0000-0000-00004B540000}"/>
    <cellStyle name="Normal 9 10 4" xfId="21571" xr:uid="{00000000-0005-0000-0000-00004C540000}"/>
    <cellStyle name="Normal 9 11" xfId="21572" xr:uid="{00000000-0005-0000-0000-00004D540000}"/>
    <cellStyle name="Normal 9 11 2" xfId="21573" xr:uid="{00000000-0005-0000-0000-00004E540000}"/>
    <cellStyle name="Normal 9 11 2 2" xfId="21574" xr:uid="{00000000-0005-0000-0000-00004F540000}"/>
    <cellStyle name="Normal 9 11 2 3" xfId="21575" xr:uid="{00000000-0005-0000-0000-000050540000}"/>
    <cellStyle name="Normal 9 11 3" xfId="21576" xr:uid="{00000000-0005-0000-0000-000051540000}"/>
    <cellStyle name="Normal 9 11 3 2" xfId="21577" xr:uid="{00000000-0005-0000-0000-000052540000}"/>
    <cellStyle name="Normal 9 11 4" xfId="21578" xr:uid="{00000000-0005-0000-0000-000053540000}"/>
    <cellStyle name="Normal 9 12" xfId="21579" xr:uid="{00000000-0005-0000-0000-000054540000}"/>
    <cellStyle name="Normal 9 12 2" xfId="21580" xr:uid="{00000000-0005-0000-0000-000055540000}"/>
    <cellStyle name="Normal 9 12 2 2" xfId="21581" xr:uid="{00000000-0005-0000-0000-000056540000}"/>
    <cellStyle name="Normal 9 12 2 3" xfId="21582" xr:uid="{00000000-0005-0000-0000-000057540000}"/>
    <cellStyle name="Normal 9 12 3" xfId="21583" xr:uid="{00000000-0005-0000-0000-000058540000}"/>
    <cellStyle name="Normal 9 12 3 2" xfId="21584" xr:uid="{00000000-0005-0000-0000-000059540000}"/>
    <cellStyle name="Normal 9 12 4" xfId="21585" xr:uid="{00000000-0005-0000-0000-00005A540000}"/>
    <cellStyle name="Normal 9 13" xfId="21586" xr:uid="{00000000-0005-0000-0000-00005B540000}"/>
    <cellStyle name="Normal 9 13 2" xfId="21587" xr:uid="{00000000-0005-0000-0000-00005C540000}"/>
    <cellStyle name="Normal 9 13 2 2" xfId="21588" xr:uid="{00000000-0005-0000-0000-00005D540000}"/>
    <cellStyle name="Normal 9 13 2 3" xfId="21589" xr:uid="{00000000-0005-0000-0000-00005E540000}"/>
    <cellStyle name="Normal 9 13 3" xfId="21590" xr:uid="{00000000-0005-0000-0000-00005F540000}"/>
    <cellStyle name="Normal 9 13 3 2" xfId="21591" xr:uid="{00000000-0005-0000-0000-000060540000}"/>
    <cellStyle name="Normal 9 13 4" xfId="21592" xr:uid="{00000000-0005-0000-0000-000061540000}"/>
    <cellStyle name="Normal 9 14" xfId="21593" xr:uid="{00000000-0005-0000-0000-000062540000}"/>
    <cellStyle name="Normal 9 14 2" xfId="21594" xr:uid="{00000000-0005-0000-0000-000063540000}"/>
    <cellStyle name="Normal 9 14 2 2" xfId="21595" xr:uid="{00000000-0005-0000-0000-000064540000}"/>
    <cellStyle name="Normal 9 14 2 3" xfId="21596" xr:uid="{00000000-0005-0000-0000-000065540000}"/>
    <cellStyle name="Normal 9 14 3" xfId="21597" xr:uid="{00000000-0005-0000-0000-000066540000}"/>
    <cellStyle name="Normal 9 14 3 2" xfId="21598" xr:uid="{00000000-0005-0000-0000-000067540000}"/>
    <cellStyle name="Normal 9 14 4" xfId="21599" xr:uid="{00000000-0005-0000-0000-000068540000}"/>
    <cellStyle name="Normal 9 15" xfId="21600" xr:uid="{00000000-0005-0000-0000-000069540000}"/>
    <cellStyle name="Normal 9 15 2" xfId="21601" xr:uid="{00000000-0005-0000-0000-00006A540000}"/>
    <cellStyle name="Normal 9 15 2 2" xfId="21602" xr:uid="{00000000-0005-0000-0000-00006B540000}"/>
    <cellStyle name="Normal 9 15 2 3" xfId="21603" xr:uid="{00000000-0005-0000-0000-00006C540000}"/>
    <cellStyle name="Normal 9 15 3" xfId="21604" xr:uid="{00000000-0005-0000-0000-00006D540000}"/>
    <cellStyle name="Normal 9 15 3 2" xfId="21605" xr:uid="{00000000-0005-0000-0000-00006E540000}"/>
    <cellStyle name="Normal 9 15 4" xfId="21606" xr:uid="{00000000-0005-0000-0000-00006F540000}"/>
    <cellStyle name="Normal 9 16" xfId="21607" xr:uid="{00000000-0005-0000-0000-000070540000}"/>
    <cellStyle name="Normal 9 16 2" xfId="21608" xr:uid="{00000000-0005-0000-0000-000071540000}"/>
    <cellStyle name="Normal 9 16 2 2" xfId="21609" xr:uid="{00000000-0005-0000-0000-000072540000}"/>
    <cellStyle name="Normal 9 16 2 3" xfId="21610" xr:uid="{00000000-0005-0000-0000-000073540000}"/>
    <cellStyle name="Normal 9 16 3" xfId="21611" xr:uid="{00000000-0005-0000-0000-000074540000}"/>
    <cellStyle name="Normal 9 16 3 2" xfId="21612" xr:uid="{00000000-0005-0000-0000-000075540000}"/>
    <cellStyle name="Normal 9 16 4" xfId="21613" xr:uid="{00000000-0005-0000-0000-000076540000}"/>
    <cellStyle name="Normal 9 17" xfId="21614" xr:uid="{00000000-0005-0000-0000-000077540000}"/>
    <cellStyle name="Normal 9 17 2" xfId="21615" xr:uid="{00000000-0005-0000-0000-000078540000}"/>
    <cellStyle name="Normal 9 17 2 2" xfId="21616" xr:uid="{00000000-0005-0000-0000-000079540000}"/>
    <cellStyle name="Normal 9 17 2 3" xfId="21617" xr:uid="{00000000-0005-0000-0000-00007A540000}"/>
    <cellStyle name="Normal 9 17 3" xfId="21618" xr:uid="{00000000-0005-0000-0000-00007B540000}"/>
    <cellStyle name="Normal 9 17 3 2" xfId="21619" xr:uid="{00000000-0005-0000-0000-00007C540000}"/>
    <cellStyle name="Normal 9 17 4" xfId="21620" xr:uid="{00000000-0005-0000-0000-00007D540000}"/>
    <cellStyle name="Normal 9 18" xfId="21621" xr:uid="{00000000-0005-0000-0000-00007E540000}"/>
    <cellStyle name="Normal 9 18 2" xfId="21622" xr:uid="{00000000-0005-0000-0000-00007F540000}"/>
    <cellStyle name="Normal 9 18 2 2" xfId="21623" xr:uid="{00000000-0005-0000-0000-000080540000}"/>
    <cellStyle name="Normal 9 18 2 3" xfId="21624" xr:uid="{00000000-0005-0000-0000-000081540000}"/>
    <cellStyle name="Normal 9 18 3" xfId="21625" xr:uid="{00000000-0005-0000-0000-000082540000}"/>
    <cellStyle name="Normal 9 18 3 2" xfId="21626" xr:uid="{00000000-0005-0000-0000-000083540000}"/>
    <cellStyle name="Normal 9 18 4" xfId="21627" xr:uid="{00000000-0005-0000-0000-000084540000}"/>
    <cellStyle name="Normal 9 19" xfId="21628" xr:uid="{00000000-0005-0000-0000-000085540000}"/>
    <cellStyle name="Normal 9 19 2" xfId="21629" xr:uid="{00000000-0005-0000-0000-000086540000}"/>
    <cellStyle name="Normal 9 19 2 2" xfId="21630" xr:uid="{00000000-0005-0000-0000-000087540000}"/>
    <cellStyle name="Normal 9 19 2 3" xfId="21631" xr:uid="{00000000-0005-0000-0000-000088540000}"/>
    <cellStyle name="Normal 9 19 3" xfId="21632" xr:uid="{00000000-0005-0000-0000-000089540000}"/>
    <cellStyle name="Normal 9 19 3 2" xfId="21633" xr:uid="{00000000-0005-0000-0000-00008A540000}"/>
    <cellStyle name="Normal 9 19 4" xfId="21634" xr:uid="{00000000-0005-0000-0000-00008B540000}"/>
    <cellStyle name="Normal 9 2" xfId="21635" xr:uid="{00000000-0005-0000-0000-00008C540000}"/>
    <cellStyle name="Normal 9 2 2" xfId="21636" xr:uid="{00000000-0005-0000-0000-00008D540000}"/>
    <cellStyle name="Normal 9 2 2 2" xfId="21637" xr:uid="{00000000-0005-0000-0000-00008E540000}"/>
    <cellStyle name="Normal 9 2 2 2 2" xfId="21638" xr:uid="{00000000-0005-0000-0000-00008F540000}"/>
    <cellStyle name="Normal 9 2 2 2 2 2" xfId="21639" xr:uid="{00000000-0005-0000-0000-000090540000}"/>
    <cellStyle name="Normal 9 2 2 2 3" xfId="21640" xr:uid="{00000000-0005-0000-0000-000091540000}"/>
    <cellStyle name="Normal 9 2 2 2 4" xfId="21641" xr:uid="{00000000-0005-0000-0000-000092540000}"/>
    <cellStyle name="Normal 9 2 2 2 5" xfId="21642" xr:uid="{00000000-0005-0000-0000-000093540000}"/>
    <cellStyle name="Normal 9 2 2 2 6" xfId="21643" xr:uid="{00000000-0005-0000-0000-000094540000}"/>
    <cellStyle name="Normal 9 2 2 3" xfId="21644" xr:uid="{00000000-0005-0000-0000-000095540000}"/>
    <cellStyle name="Normal 9 2 2 3 2" xfId="21645" xr:uid="{00000000-0005-0000-0000-000096540000}"/>
    <cellStyle name="Normal 9 2 2 4" xfId="21646" xr:uid="{00000000-0005-0000-0000-000097540000}"/>
    <cellStyle name="Normal 9 2 2 5" xfId="21647" xr:uid="{00000000-0005-0000-0000-000098540000}"/>
    <cellStyle name="Normal 9 2 2 6" xfId="21648" xr:uid="{00000000-0005-0000-0000-000099540000}"/>
    <cellStyle name="Normal 9 2 3" xfId="21649" xr:uid="{00000000-0005-0000-0000-00009A540000}"/>
    <cellStyle name="Normal 9 2 3 2" xfId="21650" xr:uid="{00000000-0005-0000-0000-00009B540000}"/>
    <cellStyle name="Normal 9 2 3 3" xfId="21651" xr:uid="{00000000-0005-0000-0000-00009C540000}"/>
    <cellStyle name="Normal 9 2 4" xfId="21652" xr:uid="{00000000-0005-0000-0000-00009D540000}"/>
    <cellStyle name="Normal 9 2 4 2" xfId="21653" xr:uid="{00000000-0005-0000-0000-00009E540000}"/>
    <cellStyle name="Normal 9 2 5" xfId="21654" xr:uid="{00000000-0005-0000-0000-00009F540000}"/>
    <cellStyle name="Normal 9 2 6" xfId="21655" xr:uid="{00000000-0005-0000-0000-0000A0540000}"/>
    <cellStyle name="Normal 9 2 7" xfId="21656" xr:uid="{00000000-0005-0000-0000-0000A1540000}"/>
    <cellStyle name="Normal 9 2 8" xfId="21657" xr:uid="{00000000-0005-0000-0000-0000A2540000}"/>
    <cellStyle name="Normal 9 20" xfId="21658" xr:uid="{00000000-0005-0000-0000-0000A3540000}"/>
    <cellStyle name="Normal 9 20 2" xfId="21659" xr:uid="{00000000-0005-0000-0000-0000A4540000}"/>
    <cellStyle name="Normal 9 20 2 2" xfId="21660" xr:uid="{00000000-0005-0000-0000-0000A5540000}"/>
    <cellStyle name="Normal 9 20 2 3" xfId="21661" xr:uid="{00000000-0005-0000-0000-0000A6540000}"/>
    <cellStyle name="Normal 9 20 3" xfId="21662" xr:uid="{00000000-0005-0000-0000-0000A7540000}"/>
    <cellStyle name="Normal 9 20 3 2" xfId="21663" xr:uid="{00000000-0005-0000-0000-0000A8540000}"/>
    <cellStyle name="Normal 9 20 4" xfId="21664" xr:uid="{00000000-0005-0000-0000-0000A9540000}"/>
    <cellStyle name="Normal 9 21" xfId="21665" xr:uid="{00000000-0005-0000-0000-0000AA540000}"/>
    <cellStyle name="Normal 9 21 2" xfId="21666" xr:uid="{00000000-0005-0000-0000-0000AB540000}"/>
    <cellStyle name="Normal 9 21 2 2" xfId="21667" xr:uid="{00000000-0005-0000-0000-0000AC540000}"/>
    <cellStyle name="Normal 9 21 2 3" xfId="21668" xr:uid="{00000000-0005-0000-0000-0000AD540000}"/>
    <cellStyle name="Normal 9 21 3" xfId="21669" xr:uid="{00000000-0005-0000-0000-0000AE540000}"/>
    <cellStyle name="Normal 9 21 3 2" xfId="21670" xr:uid="{00000000-0005-0000-0000-0000AF540000}"/>
    <cellStyle name="Normal 9 21 4" xfId="21671" xr:uid="{00000000-0005-0000-0000-0000B0540000}"/>
    <cellStyle name="Normal 9 22" xfId="21672" xr:uid="{00000000-0005-0000-0000-0000B1540000}"/>
    <cellStyle name="Normal 9 22 2" xfId="21673" xr:uid="{00000000-0005-0000-0000-0000B2540000}"/>
    <cellStyle name="Normal 9 22 2 2" xfId="21674" xr:uid="{00000000-0005-0000-0000-0000B3540000}"/>
    <cellStyle name="Normal 9 22 2 3" xfId="21675" xr:uid="{00000000-0005-0000-0000-0000B4540000}"/>
    <cellStyle name="Normal 9 22 3" xfId="21676" xr:uid="{00000000-0005-0000-0000-0000B5540000}"/>
    <cellStyle name="Normal 9 22 3 2" xfId="21677" xr:uid="{00000000-0005-0000-0000-0000B6540000}"/>
    <cellStyle name="Normal 9 22 4" xfId="21678" xr:uid="{00000000-0005-0000-0000-0000B7540000}"/>
    <cellStyle name="Normal 9 23" xfId="21679" xr:uid="{00000000-0005-0000-0000-0000B8540000}"/>
    <cellStyle name="Normal 9 23 2" xfId="21680" xr:uid="{00000000-0005-0000-0000-0000B9540000}"/>
    <cellStyle name="Normal 9 23 2 2" xfId="21681" xr:uid="{00000000-0005-0000-0000-0000BA540000}"/>
    <cellStyle name="Normal 9 23 2 3" xfId="21682" xr:uid="{00000000-0005-0000-0000-0000BB540000}"/>
    <cellStyle name="Normal 9 23 3" xfId="21683" xr:uid="{00000000-0005-0000-0000-0000BC540000}"/>
    <cellStyle name="Normal 9 23 3 2" xfId="21684" xr:uid="{00000000-0005-0000-0000-0000BD540000}"/>
    <cellStyle name="Normal 9 23 4" xfId="21685" xr:uid="{00000000-0005-0000-0000-0000BE540000}"/>
    <cellStyle name="Normal 9 24" xfId="21686" xr:uid="{00000000-0005-0000-0000-0000BF540000}"/>
    <cellStyle name="Normal 9 24 2" xfId="21687" xr:uid="{00000000-0005-0000-0000-0000C0540000}"/>
    <cellStyle name="Normal 9 24 2 2" xfId="21688" xr:uid="{00000000-0005-0000-0000-0000C1540000}"/>
    <cellStyle name="Normal 9 24 2 3" xfId="21689" xr:uid="{00000000-0005-0000-0000-0000C2540000}"/>
    <cellStyle name="Normal 9 24 3" xfId="21690" xr:uid="{00000000-0005-0000-0000-0000C3540000}"/>
    <cellStyle name="Normal 9 24 3 2" xfId="21691" xr:uid="{00000000-0005-0000-0000-0000C4540000}"/>
    <cellStyle name="Normal 9 24 4" xfId="21692" xr:uid="{00000000-0005-0000-0000-0000C5540000}"/>
    <cellStyle name="Normal 9 25" xfId="21693" xr:uid="{00000000-0005-0000-0000-0000C6540000}"/>
    <cellStyle name="Normal 9 25 2" xfId="21694" xr:uid="{00000000-0005-0000-0000-0000C7540000}"/>
    <cellStyle name="Normal 9 25 2 2" xfId="21695" xr:uid="{00000000-0005-0000-0000-0000C8540000}"/>
    <cellStyle name="Normal 9 25 2 3" xfId="21696" xr:uid="{00000000-0005-0000-0000-0000C9540000}"/>
    <cellStyle name="Normal 9 25 3" xfId="21697" xr:uid="{00000000-0005-0000-0000-0000CA540000}"/>
    <cellStyle name="Normal 9 25 3 2" xfId="21698" xr:uid="{00000000-0005-0000-0000-0000CB540000}"/>
    <cellStyle name="Normal 9 25 4" xfId="21699" xr:uid="{00000000-0005-0000-0000-0000CC540000}"/>
    <cellStyle name="Normal 9 26" xfId="21700" xr:uid="{00000000-0005-0000-0000-0000CD540000}"/>
    <cellStyle name="Normal 9 26 2" xfId="21701" xr:uid="{00000000-0005-0000-0000-0000CE540000}"/>
    <cellStyle name="Normal 9 26 2 2" xfId="21702" xr:uid="{00000000-0005-0000-0000-0000CF540000}"/>
    <cellStyle name="Normal 9 26 2 3" xfId="21703" xr:uid="{00000000-0005-0000-0000-0000D0540000}"/>
    <cellStyle name="Normal 9 26 3" xfId="21704" xr:uid="{00000000-0005-0000-0000-0000D1540000}"/>
    <cellStyle name="Normal 9 26 3 2" xfId="21705" xr:uid="{00000000-0005-0000-0000-0000D2540000}"/>
    <cellStyle name="Normal 9 26 4" xfId="21706" xr:uid="{00000000-0005-0000-0000-0000D3540000}"/>
    <cellStyle name="Normal 9 27" xfId="21707" xr:uid="{00000000-0005-0000-0000-0000D4540000}"/>
    <cellStyle name="Normal 9 27 2" xfId="21708" xr:uid="{00000000-0005-0000-0000-0000D5540000}"/>
    <cellStyle name="Normal 9 27 2 2" xfId="21709" xr:uid="{00000000-0005-0000-0000-0000D6540000}"/>
    <cellStyle name="Normal 9 27 2 3" xfId="21710" xr:uid="{00000000-0005-0000-0000-0000D7540000}"/>
    <cellStyle name="Normal 9 27 3" xfId="21711" xr:uid="{00000000-0005-0000-0000-0000D8540000}"/>
    <cellStyle name="Normal 9 27 3 2" xfId="21712" xr:uid="{00000000-0005-0000-0000-0000D9540000}"/>
    <cellStyle name="Normal 9 27 4" xfId="21713" xr:uid="{00000000-0005-0000-0000-0000DA540000}"/>
    <cellStyle name="Normal 9 28" xfId="21714" xr:uid="{00000000-0005-0000-0000-0000DB540000}"/>
    <cellStyle name="Normal 9 28 2" xfId="21715" xr:uid="{00000000-0005-0000-0000-0000DC540000}"/>
    <cellStyle name="Normal 9 28 2 2" xfId="21716" xr:uid="{00000000-0005-0000-0000-0000DD540000}"/>
    <cellStyle name="Normal 9 28 2 3" xfId="21717" xr:uid="{00000000-0005-0000-0000-0000DE540000}"/>
    <cellStyle name="Normal 9 28 3" xfId="21718" xr:uid="{00000000-0005-0000-0000-0000DF540000}"/>
    <cellStyle name="Normal 9 28 3 2" xfId="21719" xr:uid="{00000000-0005-0000-0000-0000E0540000}"/>
    <cellStyle name="Normal 9 28 4" xfId="21720" xr:uid="{00000000-0005-0000-0000-0000E1540000}"/>
    <cellStyle name="Normal 9 29" xfId="21721" xr:uid="{00000000-0005-0000-0000-0000E2540000}"/>
    <cellStyle name="Normal 9 29 2" xfId="21722" xr:uid="{00000000-0005-0000-0000-0000E3540000}"/>
    <cellStyle name="Normal 9 29 2 2" xfId="21723" xr:uid="{00000000-0005-0000-0000-0000E4540000}"/>
    <cellStyle name="Normal 9 29 2 3" xfId="21724" xr:uid="{00000000-0005-0000-0000-0000E5540000}"/>
    <cellStyle name="Normal 9 29 3" xfId="21725" xr:uid="{00000000-0005-0000-0000-0000E6540000}"/>
    <cellStyle name="Normal 9 29 3 2" xfId="21726" xr:uid="{00000000-0005-0000-0000-0000E7540000}"/>
    <cellStyle name="Normal 9 29 4" xfId="21727" xr:uid="{00000000-0005-0000-0000-0000E8540000}"/>
    <cellStyle name="Normal 9 3" xfId="21728" xr:uid="{00000000-0005-0000-0000-0000E9540000}"/>
    <cellStyle name="Normal 9 3 2" xfId="21729" xr:uid="{00000000-0005-0000-0000-0000EA540000}"/>
    <cellStyle name="Normal 9 3 2 2" xfId="21730" xr:uid="{00000000-0005-0000-0000-0000EB540000}"/>
    <cellStyle name="Normal 9 3 2 2 2" xfId="21731" xr:uid="{00000000-0005-0000-0000-0000EC540000}"/>
    <cellStyle name="Normal 9 3 2 3" xfId="21732" xr:uid="{00000000-0005-0000-0000-0000ED540000}"/>
    <cellStyle name="Normal 9 3 3" xfId="21733" xr:uid="{00000000-0005-0000-0000-0000EE540000}"/>
    <cellStyle name="Normal 9 3 3 2" xfId="21734" xr:uid="{00000000-0005-0000-0000-0000EF540000}"/>
    <cellStyle name="Normal 9 3 4" xfId="21735" xr:uid="{00000000-0005-0000-0000-0000F0540000}"/>
    <cellStyle name="Normal 9 3 5" xfId="21736" xr:uid="{00000000-0005-0000-0000-0000F1540000}"/>
    <cellStyle name="Normal 9 3 6" xfId="21737" xr:uid="{00000000-0005-0000-0000-0000F2540000}"/>
    <cellStyle name="Normal 9 30" xfId="21738" xr:uid="{00000000-0005-0000-0000-0000F3540000}"/>
    <cellStyle name="Normal 9 30 2" xfId="21739" xr:uid="{00000000-0005-0000-0000-0000F4540000}"/>
    <cellStyle name="Normal 9 30 2 2" xfId="21740" xr:uid="{00000000-0005-0000-0000-0000F5540000}"/>
    <cellStyle name="Normal 9 30 2 3" xfId="21741" xr:uid="{00000000-0005-0000-0000-0000F6540000}"/>
    <cellStyle name="Normal 9 30 3" xfId="21742" xr:uid="{00000000-0005-0000-0000-0000F7540000}"/>
    <cellStyle name="Normal 9 30 3 2" xfId="21743" xr:uid="{00000000-0005-0000-0000-0000F8540000}"/>
    <cellStyle name="Normal 9 30 4" xfId="21744" xr:uid="{00000000-0005-0000-0000-0000F9540000}"/>
    <cellStyle name="Normal 9 31" xfId="21745" xr:uid="{00000000-0005-0000-0000-0000FA540000}"/>
    <cellStyle name="Normal 9 31 2" xfId="21746" xr:uid="{00000000-0005-0000-0000-0000FB540000}"/>
    <cellStyle name="Normal 9 31 2 2" xfId="21747" xr:uid="{00000000-0005-0000-0000-0000FC540000}"/>
    <cellStyle name="Normal 9 31 2 3" xfId="21748" xr:uid="{00000000-0005-0000-0000-0000FD540000}"/>
    <cellStyle name="Normal 9 31 3" xfId="21749" xr:uid="{00000000-0005-0000-0000-0000FE540000}"/>
    <cellStyle name="Normal 9 31 3 2" xfId="21750" xr:uid="{00000000-0005-0000-0000-0000FF540000}"/>
    <cellStyle name="Normal 9 31 4" xfId="21751" xr:uid="{00000000-0005-0000-0000-000000550000}"/>
    <cellStyle name="Normal 9 32" xfId="21752" xr:uid="{00000000-0005-0000-0000-000001550000}"/>
    <cellStyle name="Normal 9 32 2" xfId="21753" xr:uid="{00000000-0005-0000-0000-000002550000}"/>
    <cellStyle name="Normal 9 32 2 2" xfId="21754" xr:uid="{00000000-0005-0000-0000-000003550000}"/>
    <cellStyle name="Normal 9 32 2 3" xfId="21755" xr:uid="{00000000-0005-0000-0000-000004550000}"/>
    <cellStyle name="Normal 9 32 3" xfId="21756" xr:uid="{00000000-0005-0000-0000-000005550000}"/>
    <cellStyle name="Normal 9 32 3 2" xfId="21757" xr:uid="{00000000-0005-0000-0000-000006550000}"/>
    <cellStyle name="Normal 9 32 4" xfId="21758" xr:uid="{00000000-0005-0000-0000-000007550000}"/>
    <cellStyle name="Normal 9 33" xfId="21759" xr:uid="{00000000-0005-0000-0000-000008550000}"/>
    <cellStyle name="Normal 9 33 2" xfId="21760" xr:uid="{00000000-0005-0000-0000-000009550000}"/>
    <cellStyle name="Normal 9 33 2 2" xfId="21761" xr:uid="{00000000-0005-0000-0000-00000A550000}"/>
    <cellStyle name="Normal 9 33 2 3" xfId="21762" xr:uid="{00000000-0005-0000-0000-00000B550000}"/>
    <cellStyle name="Normal 9 33 3" xfId="21763" xr:uid="{00000000-0005-0000-0000-00000C550000}"/>
    <cellStyle name="Normal 9 33 3 2" xfId="21764" xr:uid="{00000000-0005-0000-0000-00000D550000}"/>
    <cellStyle name="Normal 9 33 4" xfId="21765" xr:uid="{00000000-0005-0000-0000-00000E550000}"/>
    <cellStyle name="Normal 9 34" xfId="21766" xr:uid="{00000000-0005-0000-0000-00000F550000}"/>
    <cellStyle name="Normal 9 34 2" xfId="21767" xr:uid="{00000000-0005-0000-0000-000010550000}"/>
    <cellStyle name="Normal 9 34 2 2" xfId="21768" xr:uid="{00000000-0005-0000-0000-000011550000}"/>
    <cellStyle name="Normal 9 34 2 3" xfId="21769" xr:uid="{00000000-0005-0000-0000-000012550000}"/>
    <cellStyle name="Normal 9 34 3" xfId="21770" xr:uid="{00000000-0005-0000-0000-000013550000}"/>
    <cellStyle name="Normal 9 34 3 2" xfId="21771" xr:uid="{00000000-0005-0000-0000-000014550000}"/>
    <cellStyle name="Normal 9 34 4" xfId="21772" xr:uid="{00000000-0005-0000-0000-000015550000}"/>
    <cellStyle name="Normal 9 35" xfId="21773" xr:uid="{00000000-0005-0000-0000-000016550000}"/>
    <cellStyle name="Normal 9 35 2" xfId="21774" xr:uid="{00000000-0005-0000-0000-000017550000}"/>
    <cellStyle name="Normal 9 35 2 2" xfId="21775" xr:uid="{00000000-0005-0000-0000-000018550000}"/>
    <cellStyle name="Normal 9 35 2 3" xfId="21776" xr:uid="{00000000-0005-0000-0000-000019550000}"/>
    <cellStyle name="Normal 9 35 3" xfId="21777" xr:uid="{00000000-0005-0000-0000-00001A550000}"/>
    <cellStyle name="Normal 9 35 3 2" xfId="21778" xr:uid="{00000000-0005-0000-0000-00001B550000}"/>
    <cellStyle name="Normal 9 35 4" xfId="21779" xr:uid="{00000000-0005-0000-0000-00001C550000}"/>
    <cellStyle name="Normal 9 36" xfId="21780" xr:uid="{00000000-0005-0000-0000-00001D550000}"/>
    <cellStyle name="Normal 9 36 2" xfId="21781" xr:uid="{00000000-0005-0000-0000-00001E550000}"/>
    <cellStyle name="Normal 9 36 2 2" xfId="21782" xr:uid="{00000000-0005-0000-0000-00001F550000}"/>
    <cellStyle name="Normal 9 36 2 3" xfId="21783" xr:uid="{00000000-0005-0000-0000-000020550000}"/>
    <cellStyle name="Normal 9 36 3" xfId="21784" xr:uid="{00000000-0005-0000-0000-000021550000}"/>
    <cellStyle name="Normal 9 36 3 2" xfId="21785" xr:uid="{00000000-0005-0000-0000-000022550000}"/>
    <cellStyle name="Normal 9 36 4" xfId="21786" xr:uid="{00000000-0005-0000-0000-000023550000}"/>
    <cellStyle name="Normal 9 37" xfId="21787" xr:uid="{00000000-0005-0000-0000-000024550000}"/>
    <cellStyle name="Normal 9 37 2" xfId="21788" xr:uid="{00000000-0005-0000-0000-000025550000}"/>
    <cellStyle name="Normal 9 37 2 2" xfId="21789" xr:uid="{00000000-0005-0000-0000-000026550000}"/>
    <cellStyle name="Normal 9 37 2 3" xfId="21790" xr:uid="{00000000-0005-0000-0000-000027550000}"/>
    <cellStyle name="Normal 9 37 3" xfId="21791" xr:uid="{00000000-0005-0000-0000-000028550000}"/>
    <cellStyle name="Normal 9 37 3 2" xfId="21792" xr:uid="{00000000-0005-0000-0000-000029550000}"/>
    <cellStyle name="Normal 9 37 4" xfId="21793" xr:uid="{00000000-0005-0000-0000-00002A550000}"/>
    <cellStyle name="Normal 9 38" xfId="21794" xr:uid="{00000000-0005-0000-0000-00002B550000}"/>
    <cellStyle name="Normal 9 38 2" xfId="21795" xr:uid="{00000000-0005-0000-0000-00002C550000}"/>
    <cellStyle name="Normal 9 38 2 2" xfId="21796" xr:uid="{00000000-0005-0000-0000-00002D550000}"/>
    <cellStyle name="Normal 9 38 2 3" xfId="21797" xr:uid="{00000000-0005-0000-0000-00002E550000}"/>
    <cellStyle name="Normal 9 38 3" xfId="21798" xr:uid="{00000000-0005-0000-0000-00002F550000}"/>
    <cellStyle name="Normal 9 38 3 2" xfId="21799" xr:uid="{00000000-0005-0000-0000-000030550000}"/>
    <cellStyle name="Normal 9 38 4" xfId="21800" xr:uid="{00000000-0005-0000-0000-000031550000}"/>
    <cellStyle name="Normal 9 39" xfId="21801" xr:uid="{00000000-0005-0000-0000-000032550000}"/>
    <cellStyle name="Normal 9 39 2" xfId="21802" xr:uid="{00000000-0005-0000-0000-000033550000}"/>
    <cellStyle name="Normal 9 39 2 2" xfId="21803" xr:uid="{00000000-0005-0000-0000-000034550000}"/>
    <cellStyle name="Normal 9 39 2 3" xfId="21804" xr:uid="{00000000-0005-0000-0000-000035550000}"/>
    <cellStyle name="Normal 9 39 3" xfId="21805" xr:uid="{00000000-0005-0000-0000-000036550000}"/>
    <cellStyle name="Normal 9 39 3 2" xfId="21806" xr:uid="{00000000-0005-0000-0000-000037550000}"/>
    <cellStyle name="Normal 9 39 4" xfId="21807" xr:uid="{00000000-0005-0000-0000-000038550000}"/>
    <cellStyle name="Normal 9 4" xfId="21808" xr:uid="{00000000-0005-0000-0000-000039550000}"/>
    <cellStyle name="Normal 9 4 2" xfId="21809" xr:uid="{00000000-0005-0000-0000-00003A550000}"/>
    <cellStyle name="Normal 9 4 2 2" xfId="21810" xr:uid="{00000000-0005-0000-0000-00003B550000}"/>
    <cellStyle name="Normal 9 4 2 2 2" xfId="21811" xr:uid="{00000000-0005-0000-0000-00003C550000}"/>
    <cellStyle name="Normal 9 4 2 3" xfId="21812" xr:uid="{00000000-0005-0000-0000-00003D550000}"/>
    <cellStyle name="Normal 9 4 2 4" xfId="21813" xr:uid="{00000000-0005-0000-0000-00003E550000}"/>
    <cellStyle name="Normal 9 4 3" xfId="21814" xr:uid="{00000000-0005-0000-0000-00003F550000}"/>
    <cellStyle name="Normal 9 4 3 2" xfId="21815" xr:uid="{00000000-0005-0000-0000-000040550000}"/>
    <cellStyle name="Normal 9 4 4" xfId="21816" xr:uid="{00000000-0005-0000-0000-000041550000}"/>
    <cellStyle name="Normal 9 4 5" xfId="21817" xr:uid="{00000000-0005-0000-0000-000042550000}"/>
    <cellStyle name="Normal 9 4 6" xfId="21818" xr:uid="{00000000-0005-0000-0000-000043550000}"/>
    <cellStyle name="Normal 9 40" xfId="21819" xr:uid="{00000000-0005-0000-0000-000044550000}"/>
    <cellStyle name="Normal 9 40 2" xfId="21820" xr:uid="{00000000-0005-0000-0000-000045550000}"/>
    <cellStyle name="Normal 9 40 2 2" xfId="21821" xr:uid="{00000000-0005-0000-0000-000046550000}"/>
    <cellStyle name="Normal 9 40 2 3" xfId="21822" xr:uid="{00000000-0005-0000-0000-000047550000}"/>
    <cellStyle name="Normal 9 40 3" xfId="21823" xr:uid="{00000000-0005-0000-0000-000048550000}"/>
    <cellStyle name="Normal 9 40 3 2" xfId="21824" xr:uid="{00000000-0005-0000-0000-000049550000}"/>
    <cellStyle name="Normal 9 40 4" xfId="21825" xr:uid="{00000000-0005-0000-0000-00004A550000}"/>
    <cellStyle name="Normal 9 41" xfId="21826" xr:uid="{00000000-0005-0000-0000-00004B550000}"/>
    <cellStyle name="Normal 9 41 2" xfId="21827" xr:uid="{00000000-0005-0000-0000-00004C550000}"/>
    <cellStyle name="Normal 9 41 3" xfId="21828" xr:uid="{00000000-0005-0000-0000-00004D550000}"/>
    <cellStyle name="Normal 9 42" xfId="21829" xr:uid="{00000000-0005-0000-0000-00004E550000}"/>
    <cellStyle name="Normal 9 42 2" xfId="21830" xr:uid="{00000000-0005-0000-0000-00004F550000}"/>
    <cellStyle name="Normal 9 42 3" xfId="21831" xr:uid="{00000000-0005-0000-0000-000050550000}"/>
    <cellStyle name="Normal 9 43" xfId="21832" xr:uid="{00000000-0005-0000-0000-000051550000}"/>
    <cellStyle name="Normal 9 44" xfId="21833" xr:uid="{00000000-0005-0000-0000-000052550000}"/>
    <cellStyle name="Normal 9 45" xfId="21834" xr:uid="{00000000-0005-0000-0000-000053550000}"/>
    <cellStyle name="Normal 9 46" xfId="21835" xr:uid="{00000000-0005-0000-0000-000054550000}"/>
    <cellStyle name="Normal 9 5" xfId="21836" xr:uid="{00000000-0005-0000-0000-000055550000}"/>
    <cellStyle name="Normal 9 5 2" xfId="21837" xr:uid="{00000000-0005-0000-0000-000056550000}"/>
    <cellStyle name="Normal 9 5 2 2" xfId="21838" xr:uid="{00000000-0005-0000-0000-000057550000}"/>
    <cellStyle name="Normal 9 5 2 2 2" xfId="21839" xr:uid="{00000000-0005-0000-0000-000058550000}"/>
    <cellStyle name="Normal 9 5 2 2 3" xfId="21840" xr:uid="{00000000-0005-0000-0000-000059550000}"/>
    <cellStyle name="Normal 9 5 2 3" xfId="21841" xr:uid="{00000000-0005-0000-0000-00005A550000}"/>
    <cellStyle name="Normal 9 5 2 3 2" xfId="21842" xr:uid="{00000000-0005-0000-0000-00005B550000}"/>
    <cellStyle name="Normal 9 5 2 4" xfId="21843" xr:uid="{00000000-0005-0000-0000-00005C550000}"/>
    <cellStyle name="Normal 9 5 2 5" xfId="21844" xr:uid="{00000000-0005-0000-0000-00005D550000}"/>
    <cellStyle name="Normal 9 5 3" xfId="21845" xr:uid="{00000000-0005-0000-0000-00005E550000}"/>
    <cellStyle name="Normal 9 5 3 2" xfId="21846" xr:uid="{00000000-0005-0000-0000-00005F550000}"/>
    <cellStyle name="Normal 9 5 3 3" xfId="21847" xr:uid="{00000000-0005-0000-0000-000060550000}"/>
    <cellStyle name="Normal 9 5 4" xfId="21848" xr:uid="{00000000-0005-0000-0000-000061550000}"/>
    <cellStyle name="Normal 9 5 5" xfId="21849" xr:uid="{00000000-0005-0000-0000-000062550000}"/>
    <cellStyle name="Normal 9 5 5 2" xfId="21850" xr:uid="{00000000-0005-0000-0000-000063550000}"/>
    <cellStyle name="Normal 9 5 6" xfId="21851" xr:uid="{00000000-0005-0000-0000-000064550000}"/>
    <cellStyle name="Normal 9 6" xfId="21852" xr:uid="{00000000-0005-0000-0000-000065550000}"/>
    <cellStyle name="Normal 9 6 2" xfId="21853" xr:uid="{00000000-0005-0000-0000-000066550000}"/>
    <cellStyle name="Normal 9 6 2 2" xfId="21854" xr:uid="{00000000-0005-0000-0000-000067550000}"/>
    <cellStyle name="Normal 9 6 2 2 2" xfId="21855" xr:uid="{00000000-0005-0000-0000-000068550000}"/>
    <cellStyle name="Normal 9 6 2 3" xfId="21856" xr:uid="{00000000-0005-0000-0000-000069550000}"/>
    <cellStyle name="Normal 9 6 2 4" xfId="21857" xr:uid="{00000000-0005-0000-0000-00006A550000}"/>
    <cellStyle name="Normal 9 6 3" xfId="21858" xr:uid="{00000000-0005-0000-0000-00006B550000}"/>
    <cellStyle name="Normal 9 6 3 2" xfId="21859" xr:uid="{00000000-0005-0000-0000-00006C550000}"/>
    <cellStyle name="Normal 9 6 4" xfId="21860" xr:uid="{00000000-0005-0000-0000-00006D550000}"/>
    <cellStyle name="Normal 9 6 5" xfId="21861" xr:uid="{00000000-0005-0000-0000-00006E550000}"/>
    <cellStyle name="Normal 9 6 6" xfId="21862" xr:uid="{00000000-0005-0000-0000-00006F550000}"/>
    <cellStyle name="Normal 9 7" xfId="21863" xr:uid="{00000000-0005-0000-0000-000070550000}"/>
    <cellStyle name="Normal 9 7 2" xfId="21864" xr:uid="{00000000-0005-0000-0000-000071550000}"/>
    <cellStyle name="Normal 9 7 2 2" xfId="21865" xr:uid="{00000000-0005-0000-0000-000072550000}"/>
    <cellStyle name="Normal 9 7 2 3" xfId="21866" xr:uid="{00000000-0005-0000-0000-000073550000}"/>
    <cellStyle name="Normal 9 7 3" xfId="21867" xr:uid="{00000000-0005-0000-0000-000074550000}"/>
    <cellStyle name="Normal 9 7 3 2" xfId="21868" xr:uid="{00000000-0005-0000-0000-000075550000}"/>
    <cellStyle name="Normal 9 7 4" xfId="21869" xr:uid="{00000000-0005-0000-0000-000076550000}"/>
    <cellStyle name="Normal 9 7 5" xfId="21870" xr:uid="{00000000-0005-0000-0000-000077550000}"/>
    <cellStyle name="Normal 9 8" xfId="21871" xr:uid="{00000000-0005-0000-0000-000078550000}"/>
    <cellStyle name="Normal 9 8 2" xfId="21872" xr:uid="{00000000-0005-0000-0000-000079550000}"/>
    <cellStyle name="Normal 9 8 2 2" xfId="21873" xr:uid="{00000000-0005-0000-0000-00007A550000}"/>
    <cellStyle name="Normal 9 8 2 3" xfId="21874" xr:uid="{00000000-0005-0000-0000-00007B550000}"/>
    <cellStyle name="Normal 9 8 3" xfId="21875" xr:uid="{00000000-0005-0000-0000-00007C550000}"/>
    <cellStyle name="Normal 9 8 3 2" xfId="21876" xr:uid="{00000000-0005-0000-0000-00007D550000}"/>
    <cellStyle name="Normal 9 8 4" xfId="21877" xr:uid="{00000000-0005-0000-0000-00007E550000}"/>
    <cellStyle name="Normal 9 9" xfId="21878" xr:uid="{00000000-0005-0000-0000-00007F550000}"/>
    <cellStyle name="Normal 9 9 2" xfId="21879" xr:uid="{00000000-0005-0000-0000-000080550000}"/>
    <cellStyle name="Normal 9 9 2 2" xfId="21880" xr:uid="{00000000-0005-0000-0000-000081550000}"/>
    <cellStyle name="Normal 9 9 2 3" xfId="21881" xr:uid="{00000000-0005-0000-0000-000082550000}"/>
    <cellStyle name="Normal 9 9 3" xfId="21882" xr:uid="{00000000-0005-0000-0000-000083550000}"/>
    <cellStyle name="Normal 9 9 3 2" xfId="21883" xr:uid="{00000000-0005-0000-0000-000084550000}"/>
    <cellStyle name="Normal 9 9 4" xfId="21884" xr:uid="{00000000-0005-0000-0000-000085550000}"/>
    <cellStyle name="Normal 9_Summary costs" xfId="21885" xr:uid="{00000000-0005-0000-0000-000086550000}"/>
    <cellStyle name="Normal 90" xfId="21886" xr:uid="{00000000-0005-0000-0000-000087550000}"/>
    <cellStyle name="Normal 90 10" xfId="21887" xr:uid="{00000000-0005-0000-0000-000088550000}"/>
    <cellStyle name="Normal 90 10 2" xfId="21888" xr:uid="{00000000-0005-0000-0000-000089550000}"/>
    <cellStyle name="Normal 90 10 2 2" xfId="21889" xr:uid="{00000000-0005-0000-0000-00008A550000}"/>
    <cellStyle name="Normal 90 10 2 3" xfId="21890" xr:uid="{00000000-0005-0000-0000-00008B550000}"/>
    <cellStyle name="Normal 90 10 3" xfId="21891" xr:uid="{00000000-0005-0000-0000-00008C550000}"/>
    <cellStyle name="Normal 90 10 3 2" xfId="21892" xr:uid="{00000000-0005-0000-0000-00008D550000}"/>
    <cellStyle name="Normal 90 10 4" xfId="21893" xr:uid="{00000000-0005-0000-0000-00008E550000}"/>
    <cellStyle name="Normal 90 11" xfId="21894" xr:uid="{00000000-0005-0000-0000-00008F550000}"/>
    <cellStyle name="Normal 90 11 2" xfId="21895" xr:uid="{00000000-0005-0000-0000-000090550000}"/>
    <cellStyle name="Normal 90 11 2 2" xfId="21896" xr:uid="{00000000-0005-0000-0000-000091550000}"/>
    <cellStyle name="Normal 90 11 2 3" xfId="21897" xr:uid="{00000000-0005-0000-0000-000092550000}"/>
    <cellStyle name="Normal 90 11 3" xfId="21898" xr:uid="{00000000-0005-0000-0000-000093550000}"/>
    <cellStyle name="Normal 90 11 3 2" xfId="21899" xr:uid="{00000000-0005-0000-0000-000094550000}"/>
    <cellStyle name="Normal 90 11 4" xfId="21900" xr:uid="{00000000-0005-0000-0000-000095550000}"/>
    <cellStyle name="Normal 90 12" xfId="21901" xr:uid="{00000000-0005-0000-0000-000096550000}"/>
    <cellStyle name="Normal 90 12 2" xfId="21902" xr:uid="{00000000-0005-0000-0000-000097550000}"/>
    <cellStyle name="Normal 90 12 2 2" xfId="21903" xr:uid="{00000000-0005-0000-0000-000098550000}"/>
    <cellStyle name="Normal 90 12 2 3" xfId="21904" xr:uid="{00000000-0005-0000-0000-000099550000}"/>
    <cellStyle name="Normal 90 12 3" xfId="21905" xr:uid="{00000000-0005-0000-0000-00009A550000}"/>
    <cellStyle name="Normal 90 12 3 2" xfId="21906" xr:uid="{00000000-0005-0000-0000-00009B550000}"/>
    <cellStyle name="Normal 90 12 4" xfId="21907" xr:uid="{00000000-0005-0000-0000-00009C550000}"/>
    <cellStyle name="Normal 90 13" xfId="21908" xr:uid="{00000000-0005-0000-0000-00009D550000}"/>
    <cellStyle name="Normal 90 13 2" xfId="21909" xr:uid="{00000000-0005-0000-0000-00009E550000}"/>
    <cellStyle name="Normal 90 13 2 2" xfId="21910" xr:uid="{00000000-0005-0000-0000-00009F550000}"/>
    <cellStyle name="Normal 90 13 2 3" xfId="21911" xr:uid="{00000000-0005-0000-0000-0000A0550000}"/>
    <cellStyle name="Normal 90 13 3" xfId="21912" xr:uid="{00000000-0005-0000-0000-0000A1550000}"/>
    <cellStyle name="Normal 90 13 3 2" xfId="21913" xr:uid="{00000000-0005-0000-0000-0000A2550000}"/>
    <cellStyle name="Normal 90 13 4" xfId="21914" xr:uid="{00000000-0005-0000-0000-0000A3550000}"/>
    <cellStyle name="Normal 90 14" xfId="21915" xr:uid="{00000000-0005-0000-0000-0000A4550000}"/>
    <cellStyle name="Normal 90 14 2" xfId="21916" xr:uid="{00000000-0005-0000-0000-0000A5550000}"/>
    <cellStyle name="Normal 90 14 2 2" xfId="21917" xr:uid="{00000000-0005-0000-0000-0000A6550000}"/>
    <cellStyle name="Normal 90 14 2 3" xfId="21918" xr:uid="{00000000-0005-0000-0000-0000A7550000}"/>
    <cellStyle name="Normal 90 14 3" xfId="21919" xr:uid="{00000000-0005-0000-0000-0000A8550000}"/>
    <cellStyle name="Normal 90 14 3 2" xfId="21920" xr:uid="{00000000-0005-0000-0000-0000A9550000}"/>
    <cellStyle name="Normal 90 14 4" xfId="21921" xr:uid="{00000000-0005-0000-0000-0000AA550000}"/>
    <cellStyle name="Normal 90 15" xfId="21922" xr:uid="{00000000-0005-0000-0000-0000AB550000}"/>
    <cellStyle name="Normal 90 15 2" xfId="21923" xr:uid="{00000000-0005-0000-0000-0000AC550000}"/>
    <cellStyle name="Normal 90 15 2 2" xfId="21924" xr:uid="{00000000-0005-0000-0000-0000AD550000}"/>
    <cellStyle name="Normal 90 15 2 3" xfId="21925" xr:uid="{00000000-0005-0000-0000-0000AE550000}"/>
    <cellStyle name="Normal 90 15 3" xfId="21926" xr:uid="{00000000-0005-0000-0000-0000AF550000}"/>
    <cellStyle name="Normal 90 15 3 2" xfId="21927" xr:uid="{00000000-0005-0000-0000-0000B0550000}"/>
    <cellStyle name="Normal 90 15 4" xfId="21928" xr:uid="{00000000-0005-0000-0000-0000B1550000}"/>
    <cellStyle name="Normal 90 16" xfId="21929" xr:uid="{00000000-0005-0000-0000-0000B2550000}"/>
    <cellStyle name="Normal 90 16 2" xfId="21930" xr:uid="{00000000-0005-0000-0000-0000B3550000}"/>
    <cellStyle name="Normal 90 16 2 2" xfId="21931" xr:uid="{00000000-0005-0000-0000-0000B4550000}"/>
    <cellStyle name="Normal 90 16 2 3" xfId="21932" xr:uid="{00000000-0005-0000-0000-0000B5550000}"/>
    <cellStyle name="Normal 90 16 3" xfId="21933" xr:uid="{00000000-0005-0000-0000-0000B6550000}"/>
    <cellStyle name="Normal 90 16 3 2" xfId="21934" xr:uid="{00000000-0005-0000-0000-0000B7550000}"/>
    <cellStyle name="Normal 90 16 4" xfId="21935" xr:uid="{00000000-0005-0000-0000-0000B8550000}"/>
    <cellStyle name="Normal 90 17" xfId="21936" xr:uid="{00000000-0005-0000-0000-0000B9550000}"/>
    <cellStyle name="Normal 90 17 2" xfId="21937" xr:uid="{00000000-0005-0000-0000-0000BA550000}"/>
    <cellStyle name="Normal 90 17 2 2" xfId="21938" xr:uid="{00000000-0005-0000-0000-0000BB550000}"/>
    <cellStyle name="Normal 90 17 2 3" xfId="21939" xr:uid="{00000000-0005-0000-0000-0000BC550000}"/>
    <cellStyle name="Normal 90 17 3" xfId="21940" xr:uid="{00000000-0005-0000-0000-0000BD550000}"/>
    <cellStyle name="Normal 90 17 3 2" xfId="21941" xr:uid="{00000000-0005-0000-0000-0000BE550000}"/>
    <cellStyle name="Normal 90 17 4" xfId="21942" xr:uid="{00000000-0005-0000-0000-0000BF550000}"/>
    <cellStyle name="Normal 90 18" xfId="21943" xr:uid="{00000000-0005-0000-0000-0000C0550000}"/>
    <cellStyle name="Normal 90 18 2" xfId="21944" xr:uid="{00000000-0005-0000-0000-0000C1550000}"/>
    <cellStyle name="Normal 90 18 2 2" xfId="21945" xr:uid="{00000000-0005-0000-0000-0000C2550000}"/>
    <cellStyle name="Normal 90 18 2 3" xfId="21946" xr:uid="{00000000-0005-0000-0000-0000C3550000}"/>
    <cellStyle name="Normal 90 18 3" xfId="21947" xr:uid="{00000000-0005-0000-0000-0000C4550000}"/>
    <cellStyle name="Normal 90 18 3 2" xfId="21948" xr:uid="{00000000-0005-0000-0000-0000C5550000}"/>
    <cellStyle name="Normal 90 18 4" xfId="21949" xr:uid="{00000000-0005-0000-0000-0000C6550000}"/>
    <cellStyle name="Normal 90 19" xfId="21950" xr:uid="{00000000-0005-0000-0000-0000C7550000}"/>
    <cellStyle name="Normal 90 19 2" xfId="21951" xr:uid="{00000000-0005-0000-0000-0000C8550000}"/>
    <cellStyle name="Normal 90 19 2 2" xfId="21952" xr:uid="{00000000-0005-0000-0000-0000C9550000}"/>
    <cellStyle name="Normal 90 19 2 3" xfId="21953" xr:uid="{00000000-0005-0000-0000-0000CA550000}"/>
    <cellStyle name="Normal 90 19 3" xfId="21954" xr:uid="{00000000-0005-0000-0000-0000CB550000}"/>
    <cellStyle name="Normal 90 19 3 2" xfId="21955" xr:uid="{00000000-0005-0000-0000-0000CC550000}"/>
    <cellStyle name="Normal 90 19 4" xfId="21956" xr:uid="{00000000-0005-0000-0000-0000CD550000}"/>
    <cellStyle name="Normal 90 2" xfId="21957" xr:uid="{00000000-0005-0000-0000-0000CE550000}"/>
    <cellStyle name="Normal 90 2 2" xfId="21958" xr:uid="{00000000-0005-0000-0000-0000CF550000}"/>
    <cellStyle name="Normal 90 2 2 2" xfId="21959" xr:uid="{00000000-0005-0000-0000-0000D0550000}"/>
    <cellStyle name="Normal 90 2 2 3" xfId="21960" xr:uid="{00000000-0005-0000-0000-0000D1550000}"/>
    <cellStyle name="Normal 90 2 3" xfId="21961" xr:uid="{00000000-0005-0000-0000-0000D2550000}"/>
    <cellStyle name="Normal 90 2 3 2" xfId="21962" xr:uid="{00000000-0005-0000-0000-0000D3550000}"/>
    <cellStyle name="Normal 90 2 4" xfId="21963" xr:uid="{00000000-0005-0000-0000-0000D4550000}"/>
    <cellStyle name="Normal 90 3" xfId="21964" xr:uid="{00000000-0005-0000-0000-0000D5550000}"/>
    <cellStyle name="Normal 90 3 2" xfId="21965" xr:uid="{00000000-0005-0000-0000-0000D6550000}"/>
    <cellStyle name="Normal 90 3 2 2" xfId="21966" xr:uid="{00000000-0005-0000-0000-0000D7550000}"/>
    <cellStyle name="Normal 90 3 2 3" xfId="21967" xr:uid="{00000000-0005-0000-0000-0000D8550000}"/>
    <cellStyle name="Normal 90 3 3" xfId="21968" xr:uid="{00000000-0005-0000-0000-0000D9550000}"/>
    <cellStyle name="Normal 90 3 3 2" xfId="21969" xr:uid="{00000000-0005-0000-0000-0000DA550000}"/>
    <cellStyle name="Normal 90 3 4" xfId="21970" xr:uid="{00000000-0005-0000-0000-0000DB550000}"/>
    <cellStyle name="Normal 90 4" xfId="21971" xr:uid="{00000000-0005-0000-0000-0000DC550000}"/>
    <cellStyle name="Normal 90 4 2" xfId="21972" xr:uid="{00000000-0005-0000-0000-0000DD550000}"/>
    <cellStyle name="Normal 90 4 2 2" xfId="21973" xr:uid="{00000000-0005-0000-0000-0000DE550000}"/>
    <cellStyle name="Normal 90 4 2 3" xfId="21974" xr:uid="{00000000-0005-0000-0000-0000DF550000}"/>
    <cellStyle name="Normal 90 4 3" xfId="21975" xr:uid="{00000000-0005-0000-0000-0000E0550000}"/>
    <cellStyle name="Normal 90 4 3 2" xfId="21976" xr:uid="{00000000-0005-0000-0000-0000E1550000}"/>
    <cellStyle name="Normal 90 4 4" xfId="21977" xr:uid="{00000000-0005-0000-0000-0000E2550000}"/>
    <cellStyle name="Normal 90 5" xfId="21978" xr:uid="{00000000-0005-0000-0000-0000E3550000}"/>
    <cellStyle name="Normal 90 5 2" xfId="21979" xr:uid="{00000000-0005-0000-0000-0000E4550000}"/>
    <cellStyle name="Normal 90 5 2 2" xfId="21980" xr:uid="{00000000-0005-0000-0000-0000E5550000}"/>
    <cellStyle name="Normal 90 5 2 3" xfId="21981" xr:uid="{00000000-0005-0000-0000-0000E6550000}"/>
    <cellStyle name="Normal 90 5 3" xfId="21982" xr:uid="{00000000-0005-0000-0000-0000E7550000}"/>
    <cellStyle name="Normal 90 5 3 2" xfId="21983" xr:uid="{00000000-0005-0000-0000-0000E8550000}"/>
    <cellStyle name="Normal 90 5 4" xfId="21984" xr:uid="{00000000-0005-0000-0000-0000E9550000}"/>
    <cellStyle name="Normal 90 6" xfId="21985" xr:uid="{00000000-0005-0000-0000-0000EA550000}"/>
    <cellStyle name="Normal 90 6 2" xfId="21986" xr:uid="{00000000-0005-0000-0000-0000EB550000}"/>
    <cellStyle name="Normal 90 6 2 2" xfId="21987" xr:uid="{00000000-0005-0000-0000-0000EC550000}"/>
    <cellStyle name="Normal 90 6 2 3" xfId="21988" xr:uid="{00000000-0005-0000-0000-0000ED550000}"/>
    <cellStyle name="Normal 90 6 3" xfId="21989" xr:uid="{00000000-0005-0000-0000-0000EE550000}"/>
    <cellStyle name="Normal 90 6 3 2" xfId="21990" xr:uid="{00000000-0005-0000-0000-0000EF550000}"/>
    <cellStyle name="Normal 90 6 4" xfId="21991" xr:uid="{00000000-0005-0000-0000-0000F0550000}"/>
    <cellStyle name="Normal 90 7" xfId="21992" xr:uid="{00000000-0005-0000-0000-0000F1550000}"/>
    <cellStyle name="Normal 90 7 2" xfId="21993" xr:uid="{00000000-0005-0000-0000-0000F2550000}"/>
    <cellStyle name="Normal 90 7 2 2" xfId="21994" xr:uid="{00000000-0005-0000-0000-0000F3550000}"/>
    <cellStyle name="Normal 90 7 2 3" xfId="21995" xr:uid="{00000000-0005-0000-0000-0000F4550000}"/>
    <cellStyle name="Normal 90 7 3" xfId="21996" xr:uid="{00000000-0005-0000-0000-0000F5550000}"/>
    <cellStyle name="Normal 90 7 3 2" xfId="21997" xr:uid="{00000000-0005-0000-0000-0000F6550000}"/>
    <cellStyle name="Normal 90 7 4" xfId="21998" xr:uid="{00000000-0005-0000-0000-0000F7550000}"/>
    <cellStyle name="Normal 90 8" xfId="21999" xr:uid="{00000000-0005-0000-0000-0000F8550000}"/>
    <cellStyle name="Normal 90 8 2" xfId="22000" xr:uid="{00000000-0005-0000-0000-0000F9550000}"/>
    <cellStyle name="Normal 90 8 2 2" xfId="22001" xr:uid="{00000000-0005-0000-0000-0000FA550000}"/>
    <cellStyle name="Normal 90 8 2 3" xfId="22002" xr:uid="{00000000-0005-0000-0000-0000FB550000}"/>
    <cellStyle name="Normal 90 8 3" xfId="22003" xr:uid="{00000000-0005-0000-0000-0000FC550000}"/>
    <cellStyle name="Normal 90 8 3 2" xfId="22004" xr:uid="{00000000-0005-0000-0000-0000FD550000}"/>
    <cellStyle name="Normal 90 8 4" xfId="22005" xr:uid="{00000000-0005-0000-0000-0000FE550000}"/>
    <cellStyle name="Normal 90 9" xfId="22006" xr:uid="{00000000-0005-0000-0000-0000FF550000}"/>
    <cellStyle name="Normal 90 9 2" xfId="22007" xr:uid="{00000000-0005-0000-0000-000000560000}"/>
    <cellStyle name="Normal 90 9 2 2" xfId="22008" xr:uid="{00000000-0005-0000-0000-000001560000}"/>
    <cellStyle name="Normal 90 9 2 3" xfId="22009" xr:uid="{00000000-0005-0000-0000-000002560000}"/>
    <cellStyle name="Normal 90 9 3" xfId="22010" xr:uid="{00000000-0005-0000-0000-000003560000}"/>
    <cellStyle name="Normal 90 9 3 2" xfId="22011" xr:uid="{00000000-0005-0000-0000-000004560000}"/>
    <cellStyle name="Normal 90 9 4" xfId="22012" xr:uid="{00000000-0005-0000-0000-000005560000}"/>
    <cellStyle name="Normal 91" xfId="22013" xr:uid="{00000000-0005-0000-0000-000006560000}"/>
    <cellStyle name="Normal 91 10" xfId="22014" xr:uid="{00000000-0005-0000-0000-000007560000}"/>
    <cellStyle name="Normal 91 10 2" xfId="22015" xr:uid="{00000000-0005-0000-0000-000008560000}"/>
    <cellStyle name="Normal 91 10 2 2" xfId="22016" xr:uid="{00000000-0005-0000-0000-000009560000}"/>
    <cellStyle name="Normal 91 10 2 3" xfId="22017" xr:uid="{00000000-0005-0000-0000-00000A560000}"/>
    <cellStyle name="Normal 91 10 3" xfId="22018" xr:uid="{00000000-0005-0000-0000-00000B560000}"/>
    <cellStyle name="Normal 91 10 3 2" xfId="22019" xr:uid="{00000000-0005-0000-0000-00000C560000}"/>
    <cellStyle name="Normal 91 10 4" xfId="22020" xr:uid="{00000000-0005-0000-0000-00000D560000}"/>
    <cellStyle name="Normal 91 11" xfId="22021" xr:uid="{00000000-0005-0000-0000-00000E560000}"/>
    <cellStyle name="Normal 91 11 2" xfId="22022" xr:uid="{00000000-0005-0000-0000-00000F560000}"/>
    <cellStyle name="Normal 91 11 2 2" xfId="22023" xr:uid="{00000000-0005-0000-0000-000010560000}"/>
    <cellStyle name="Normal 91 11 2 3" xfId="22024" xr:uid="{00000000-0005-0000-0000-000011560000}"/>
    <cellStyle name="Normal 91 11 3" xfId="22025" xr:uid="{00000000-0005-0000-0000-000012560000}"/>
    <cellStyle name="Normal 91 11 3 2" xfId="22026" xr:uid="{00000000-0005-0000-0000-000013560000}"/>
    <cellStyle name="Normal 91 11 4" xfId="22027" xr:uid="{00000000-0005-0000-0000-000014560000}"/>
    <cellStyle name="Normal 91 12" xfId="22028" xr:uid="{00000000-0005-0000-0000-000015560000}"/>
    <cellStyle name="Normal 91 12 2" xfId="22029" xr:uid="{00000000-0005-0000-0000-000016560000}"/>
    <cellStyle name="Normal 91 12 2 2" xfId="22030" xr:uid="{00000000-0005-0000-0000-000017560000}"/>
    <cellStyle name="Normal 91 12 2 3" xfId="22031" xr:uid="{00000000-0005-0000-0000-000018560000}"/>
    <cellStyle name="Normal 91 12 3" xfId="22032" xr:uid="{00000000-0005-0000-0000-000019560000}"/>
    <cellStyle name="Normal 91 12 3 2" xfId="22033" xr:uid="{00000000-0005-0000-0000-00001A560000}"/>
    <cellStyle name="Normal 91 12 4" xfId="22034" xr:uid="{00000000-0005-0000-0000-00001B560000}"/>
    <cellStyle name="Normal 91 13" xfId="22035" xr:uid="{00000000-0005-0000-0000-00001C560000}"/>
    <cellStyle name="Normal 91 13 2" xfId="22036" xr:uid="{00000000-0005-0000-0000-00001D560000}"/>
    <cellStyle name="Normal 91 13 2 2" xfId="22037" xr:uid="{00000000-0005-0000-0000-00001E560000}"/>
    <cellStyle name="Normal 91 13 2 3" xfId="22038" xr:uid="{00000000-0005-0000-0000-00001F560000}"/>
    <cellStyle name="Normal 91 13 3" xfId="22039" xr:uid="{00000000-0005-0000-0000-000020560000}"/>
    <cellStyle name="Normal 91 13 3 2" xfId="22040" xr:uid="{00000000-0005-0000-0000-000021560000}"/>
    <cellStyle name="Normal 91 13 4" xfId="22041" xr:uid="{00000000-0005-0000-0000-000022560000}"/>
    <cellStyle name="Normal 91 14" xfId="22042" xr:uid="{00000000-0005-0000-0000-000023560000}"/>
    <cellStyle name="Normal 91 14 2" xfId="22043" xr:uid="{00000000-0005-0000-0000-000024560000}"/>
    <cellStyle name="Normal 91 14 2 2" xfId="22044" xr:uid="{00000000-0005-0000-0000-000025560000}"/>
    <cellStyle name="Normal 91 14 2 3" xfId="22045" xr:uid="{00000000-0005-0000-0000-000026560000}"/>
    <cellStyle name="Normal 91 14 3" xfId="22046" xr:uid="{00000000-0005-0000-0000-000027560000}"/>
    <cellStyle name="Normal 91 14 3 2" xfId="22047" xr:uid="{00000000-0005-0000-0000-000028560000}"/>
    <cellStyle name="Normal 91 14 4" xfId="22048" xr:uid="{00000000-0005-0000-0000-000029560000}"/>
    <cellStyle name="Normal 91 15" xfId="22049" xr:uid="{00000000-0005-0000-0000-00002A560000}"/>
    <cellStyle name="Normal 91 15 2" xfId="22050" xr:uid="{00000000-0005-0000-0000-00002B560000}"/>
    <cellStyle name="Normal 91 15 2 2" xfId="22051" xr:uid="{00000000-0005-0000-0000-00002C560000}"/>
    <cellStyle name="Normal 91 15 2 3" xfId="22052" xr:uid="{00000000-0005-0000-0000-00002D560000}"/>
    <cellStyle name="Normal 91 15 3" xfId="22053" xr:uid="{00000000-0005-0000-0000-00002E560000}"/>
    <cellStyle name="Normal 91 15 3 2" xfId="22054" xr:uid="{00000000-0005-0000-0000-00002F560000}"/>
    <cellStyle name="Normal 91 15 4" xfId="22055" xr:uid="{00000000-0005-0000-0000-000030560000}"/>
    <cellStyle name="Normal 91 16" xfId="22056" xr:uid="{00000000-0005-0000-0000-000031560000}"/>
    <cellStyle name="Normal 91 16 2" xfId="22057" xr:uid="{00000000-0005-0000-0000-000032560000}"/>
    <cellStyle name="Normal 91 16 2 2" xfId="22058" xr:uid="{00000000-0005-0000-0000-000033560000}"/>
    <cellStyle name="Normal 91 16 2 3" xfId="22059" xr:uid="{00000000-0005-0000-0000-000034560000}"/>
    <cellStyle name="Normal 91 16 3" xfId="22060" xr:uid="{00000000-0005-0000-0000-000035560000}"/>
    <cellStyle name="Normal 91 16 3 2" xfId="22061" xr:uid="{00000000-0005-0000-0000-000036560000}"/>
    <cellStyle name="Normal 91 16 4" xfId="22062" xr:uid="{00000000-0005-0000-0000-000037560000}"/>
    <cellStyle name="Normal 91 17" xfId="22063" xr:uid="{00000000-0005-0000-0000-000038560000}"/>
    <cellStyle name="Normal 91 17 2" xfId="22064" xr:uid="{00000000-0005-0000-0000-000039560000}"/>
    <cellStyle name="Normal 91 17 2 2" xfId="22065" xr:uid="{00000000-0005-0000-0000-00003A560000}"/>
    <cellStyle name="Normal 91 17 2 3" xfId="22066" xr:uid="{00000000-0005-0000-0000-00003B560000}"/>
    <cellStyle name="Normal 91 17 3" xfId="22067" xr:uid="{00000000-0005-0000-0000-00003C560000}"/>
    <cellStyle name="Normal 91 17 3 2" xfId="22068" xr:uid="{00000000-0005-0000-0000-00003D560000}"/>
    <cellStyle name="Normal 91 17 4" xfId="22069" xr:uid="{00000000-0005-0000-0000-00003E560000}"/>
    <cellStyle name="Normal 91 18" xfId="22070" xr:uid="{00000000-0005-0000-0000-00003F560000}"/>
    <cellStyle name="Normal 91 18 2" xfId="22071" xr:uid="{00000000-0005-0000-0000-000040560000}"/>
    <cellStyle name="Normal 91 18 2 2" xfId="22072" xr:uid="{00000000-0005-0000-0000-000041560000}"/>
    <cellStyle name="Normal 91 18 2 3" xfId="22073" xr:uid="{00000000-0005-0000-0000-000042560000}"/>
    <cellStyle name="Normal 91 18 3" xfId="22074" xr:uid="{00000000-0005-0000-0000-000043560000}"/>
    <cellStyle name="Normal 91 18 3 2" xfId="22075" xr:uid="{00000000-0005-0000-0000-000044560000}"/>
    <cellStyle name="Normal 91 18 4" xfId="22076" xr:uid="{00000000-0005-0000-0000-000045560000}"/>
    <cellStyle name="Normal 91 19" xfId="22077" xr:uid="{00000000-0005-0000-0000-000046560000}"/>
    <cellStyle name="Normal 91 19 2" xfId="22078" xr:uid="{00000000-0005-0000-0000-000047560000}"/>
    <cellStyle name="Normal 91 19 2 2" xfId="22079" xr:uid="{00000000-0005-0000-0000-000048560000}"/>
    <cellStyle name="Normal 91 19 2 3" xfId="22080" xr:uid="{00000000-0005-0000-0000-000049560000}"/>
    <cellStyle name="Normal 91 19 3" xfId="22081" xr:uid="{00000000-0005-0000-0000-00004A560000}"/>
    <cellStyle name="Normal 91 19 3 2" xfId="22082" xr:uid="{00000000-0005-0000-0000-00004B560000}"/>
    <cellStyle name="Normal 91 19 4" xfId="22083" xr:uid="{00000000-0005-0000-0000-00004C560000}"/>
    <cellStyle name="Normal 91 2" xfId="22084" xr:uid="{00000000-0005-0000-0000-00004D560000}"/>
    <cellStyle name="Normal 91 2 2" xfId="22085" xr:uid="{00000000-0005-0000-0000-00004E560000}"/>
    <cellStyle name="Normal 91 2 2 2" xfId="22086" xr:uid="{00000000-0005-0000-0000-00004F560000}"/>
    <cellStyle name="Normal 91 2 2 3" xfId="22087" xr:uid="{00000000-0005-0000-0000-000050560000}"/>
    <cellStyle name="Normal 91 2 3" xfId="22088" xr:uid="{00000000-0005-0000-0000-000051560000}"/>
    <cellStyle name="Normal 91 2 3 2" xfId="22089" xr:uid="{00000000-0005-0000-0000-000052560000}"/>
    <cellStyle name="Normal 91 2 4" xfId="22090" xr:uid="{00000000-0005-0000-0000-000053560000}"/>
    <cellStyle name="Normal 91 3" xfId="22091" xr:uid="{00000000-0005-0000-0000-000054560000}"/>
    <cellStyle name="Normal 91 3 2" xfId="22092" xr:uid="{00000000-0005-0000-0000-000055560000}"/>
    <cellStyle name="Normal 91 3 2 2" xfId="22093" xr:uid="{00000000-0005-0000-0000-000056560000}"/>
    <cellStyle name="Normal 91 3 2 3" xfId="22094" xr:uid="{00000000-0005-0000-0000-000057560000}"/>
    <cellStyle name="Normal 91 3 3" xfId="22095" xr:uid="{00000000-0005-0000-0000-000058560000}"/>
    <cellStyle name="Normal 91 3 3 2" xfId="22096" xr:uid="{00000000-0005-0000-0000-000059560000}"/>
    <cellStyle name="Normal 91 3 4" xfId="22097" xr:uid="{00000000-0005-0000-0000-00005A560000}"/>
    <cellStyle name="Normal 91 4" xfId="22098" xr:uid="{00000000-0005-0000-0000-00005B560000}"/>
    <cellStyle name="Normal 91 4 2" xfId="22099" xr:uid="{00000000-0005-0000-0000-00005C560000}"/>
    <cellStyle name="Normal 91 4 2 2" xfId="22100" xr:uid="{00000000-0005-0000-0000-00005D560000}"/>
    <cellStyle name="Normal 91 4 2 3" xfId="22101" xr:uid="{00000000-0005-0000-0000-00005E560000}"/>
    <cellStyle name="Normal 91 4 3" xfId="22102" xr:uid="{00000000-0005-0000-0000-00005F560000}"/>
    <cellStyle name="Normal 91 4 3 2" xfId="22103" xr:uid="{00000000-0005-0000-0000-000060560000}"/>
    <cellStyle name="Normal 91 4 4" xfId="22104" xr:uid="{00000000-0005-0000-0000-000061560000}"/>
    <cellStyle name="Normal 91 5" xfId="22105" xr:uid="{00000000-0005-0000-0000-000062560000}"/>
    <cellStyle name="Normal 91 5 2" xfId="22106" xr:uid="{00000000-0005-0000-0000-000063560000}"/>
    <cellStyle name="Normal 91 5 2 2" xfId="22107" xr:uid="{00000000-0005-0000-0000-000064560000}"/>
    <cellStyle name="Normal 91 5 2 3" xfId="22108" xr:uid="{00000000-0005-0000-0000-000065560000}"/>
    <cellStyle name="Normal 91 5 3" xfId="22109" xr:uid="{00000000-0005-0000-0000-000066560000}"/>
    <cellStyle name="Normal 91 5 3 2" xfId="22110" xr:uid="{00000000-0005-0000-0000-000067560000}"/>
    <cellStyle name="Normal 91 5 4" xfId="22111" xr:uid="{00000000-0005-0000-0000-000068560000}"/>
    <cellStyle name="Normal 91 6" xfId="22112" xr:uid="{00000000-0005-0000-0000-000069560000}"/>
    <cellStyle name="Normal 91 6 2" xfId="22113" xr:uid="{00000000-0005-0000-0000-00006A560000}"/>
    <cellStyle name="Normal 91 6 2 2" xfId="22114" xr:uid="{00000000-0005-0000-0000-00006B560000}"/>
    <cellStyle name="Normal 91 6 2 3" xfId="22115" xr:uid="{00000000-0005-0000-0000-00006C560000}"/>
    <cellStyle name="Normal 91 6 3" xfId="22116" xr:uid="{00000000-0005-0000-0000-00006D560000}"/>
    <cellStyle name="Normal 91 6 3 2" xfId="22117" xr:uid="{00000000-0005-0000-0000-00006E560000}"/>
    <cellStyle name="Normal 91 6 4" xfId="22118" xr:uid="{00000000-0005-0000-0000-00006F560000}"/>
    <cellStyle name="Normal 91 7" xfId="22119" xr:uid="{00000000-0005-0000-0000-000070560000}"/>
    <cellStyle name="Normal 91 7 2" xfId="22120" xr:uid="{00000000-0005-0000-0000-000071560000}"/>
    <cellStyle name="Normal 91 7 2 2" xfId="22121" xr:uid="{00000000-0005-0000-0000-000072560000}"/>
    <cellStyle name="Normal 91 7 2 3" xfId="22122" xr:uid="{00000000-0005-0000-0000-000073560000}"/>
    <cellStyle name="Normal 91 7 3" xfId="22123" xr:uid="{00000000-0005-0000-0000-000074560000}"/>
    <cellStyle name="Normal 91 7 3 2" xfId="22124" xr:uid="{00000000-0005-0000-0000-000075560000}"/>
    <cellStyle name="Normal 91 7 4" xfId="22125" xr:uid="{00000000-0005-0000-0000-000076560000}"/>
    <cellStyle name="Normal 91 8" xfId="22126" xr:uid="{00000000-0005-0000-0000-000077560000}"/>
    <cellStyle name="Normal 91 8 2" xfId="22127" xr:uid="{00000000-0005-0000-0000-000078560000}"/>
    <cellStyle name="Normal 91 8 2 2" xfId="22128" xr:uid="{00000000-0005-0000-0000-000079560000}"/>
    <cellStyle name="Normal 91 8 2 3" xfId="22129" xr:uid="{00000000-0005-0000-0000-00007A560000}"/>
    <cellStyle name="Normal 91 8 3" xfId="22130" xr:uid="{00000000-0005-0000-0000-00007B560000}"/>
    <cellStyle name="Normal 91 8 3 2" xfId="22131" xr:uid="{00000000-0005-0000-0000-00007C560000}"/>
    <cellStyle name="Normal 91 8 4" xfId="22132" xr:uid="{00000000-0005-0000-0000-00007D560000}"/>
    <cellStyle name="Normal 91 9" xfId="22133" xr:uid="{00000000-0005-0000-0000-00007E560000}"/>
    <cellStyle name="Normal 91 9 2" xfId="22134" xr:uid="{00000000-0005-0000-0000-00007F560000}"/>
    <cellStyle name="Normal 91 9 2 2" xfId="22135" xr:uid="{00000000-0005-0000-0000-000080560000}"/>
    <cellStyle name="Normal 91 9 2 3" xfId="22136" xr:uid="{00000000-0005-0000-0000-000081560000}"/>
    <cellStyle name="Normal 91 9 3" xfId="22137" xr:uid="{00000000-0005-0000-0000-000082560000}"/>
    <cellStyle name="Normal 91 9 3 2" xfId="22138" xr:uid="{00000000-0005-0000-0000-000083560000}"/>
    <cellStyle name="Normal 91 9 4" xfId="22139" xr:uid="{00000000-0005-0000-0000-000084560000}"/>
    <cellStyle name="Normal 92" xfId="22140" xr:uid="{00000000-0005-0000-0000-000085560000}"/>
    <cellStyle name="Normal 92 10" xfId="22141" xr:uid="{00000000-0005-0000-0000-000086560000}"/>
    <cellStyle name="Normal 92 10 2" xfId="22142" xr:uid="{00000000-0005-0000-0000-000087560000}"/>
    <cellStyle name="Normal 92 10 2 2" xfId="22143" xr:uid="{00000000-0005-0000-0000-000088560000}"/>
    <cellStyle name="Normal 92 10 2 3" xfId="22144" xr:uid="{00000000-0005-0000-0000-000089560000}"/>
    <cellStyle name="Normal 92 10 3" xfId="22145" xr:uid="{00000000-0005-0000-0000-00008A560000}"/>
    <cellStyle name="Normal 92 10 3 2" xfId="22146" xr:uid="{00000000-0005-0000-0000-00008B560000}"/>
    <cellStyle name="Normal 92 10 4" xfId="22147" xr:uid="{00000000-0005-0000-0000-00008C560000}"/>
    <cellStyle name="Normal 92 11" xfId="22148" xr:uid="{00000000-0005-0000-0000-00008D560000}"/>
    <cellStyle name="Normal 92 11 2" xfId="22149" xr:uid="{00000000-0005-0000-0000-00008E560000}"/>
    <cellStyle name="Normal 92 11 2 2" xfId="22150" xr:uid="{00000000-0005-0000-0000-00008F560000}"/>
    <cellStyle name="Normal 92 11 2 3" xfId="22151" xr:uid="{00000000-0005-0000-0000-000090560000}"/>
    <cellStyle name="Normal 92 11 3" xfId="22152" xr:uid="{00000000-0005-0000-0000-000091560000}"/>
    <cellStyle name="Normal 92 11 3 2" xfId="22153" xr:uid="{00000000-0005-0000-0000-000092560000}"/>
    <cellStyle name="Normal 92 11 4" xfId="22154" xr:uid="{00000000-0005-0000-0000-000093560000}"/>
    <cellStyle name="Normal 92 12" xfId="22155" xr:uid="{00000000-0005-0000-0000-000094560000}"/>
    <cellStyle name="Normal 92 12 2" xfId="22156" xr:uid="{00000000-0005-0000-0000-000095560000}"/>
    <cellStyle name="Normal 92 12 2 2" xfId="22157" xr:uid="{00000000-0005-0000-0000-000096560000}"/>
    <cellStyle name="Normal 92 12 2 3" xfId="22158" xr:uid="{00000000-0005-0000-0000-000097560000}"/>
    <cellStyle name="Normal 92 12 3" xfId="22159" xr:uid="{00000000-0005-0000-0000-000098560000}"/>
    <cellStyle name="Normal 92 12 3 2" xfId="22160" xr:uid="{00000000-0005-0000-0000-000099560000}"/>
    <cellStyle name="Normal 92 12 4" xfId="22161" xr:uid="{00000000-0005-0000-0000-00009A560000}"/>
    <cellStyle name="Normal 92 13" xfId="22162" xr:uid="{00000000-0005-0000-0000-00009B560000}"/>
    <cellStyle name="Normal 92 13 2" xfId="22163" xr:uid="{00000000-0005-0000-0000-00009C560000}"/>
    <cellStyle name="Normal 92 13 2 2" xfId="22164" xr:uid="{00000000-0005-0000-0000-00009D560000}"/>
    <cellStyle name="Normal 92 13 2 3" xfId="22165" xr:uid="{00000000-0005-0000-0000-00009E560000}"/>
    <cellStyle name="Normal 92 13 3" xfId="22166" xr:uid="{00000000-0005-0000-0000-00009F560000}"/>
    <cellStyle name="Normal 92 13 3 2" xfId="22167" xr:uid="{00000000-0005-0000-0000-0000A0560000}"/>
    <cellStyle name="Normal 92 13 4" xfId="22168" xr:uid="{00000000-0005-0000-0000-0000A1560000}"/>
    <cellStyle name="Normal 92 14" xfId="22169" xr:uid="{00000000-0005-0000-0000-0000A2560000}"/>
    <cellStyle name="Normal 92 14 2" xfId="22170" xr:uid="{00000000-0005-0000-0000-0000A3560000}"/>
    <cellStyle name="Normal 92 14 2 2" xfId="22171" xr:uid="{00000000-0005-0000-0000-0000A4560000}"/>
    <cellStyle name="Normal 92 14 2 3" xfId="22172" xr:uid="{00000000-0005-0000-0000-0000A5560000}"/>
    <cellStyle name="Normal 92 14 3" xfId="22173" xr:uid="{00000000-0005-0000-0000-0000A6560000}"/>
    <cellStyle name="Normal 92 14 3 2" xfId="22174" xr:uid="{00000000-0005-0000-0000-0000A7560000}"/>
    <cellStyle name="Normal 92 14 4" xfId="22175" xr:uid="{00000000-0005-0000-0000-0000A8560000}"/>
    <cellStyle name="Normal 92 15" xfId="22176" xr:uid="{00000000-0005-0000-0000-0000A9560000}"/>
    <cellStyle name="Normal 92 15 2" xfId="22177" xr:uid="{00000000-0005-0000-0000-0000AA560000}"/>
    <cellStyle name="Normal 92 15 2 2" xfId="22178" xr:uid="{00000000-0005-0000-0000-0000AB560000}"/>
    <cellStyle name="Normal 92 15 2 3" xfId="22179" xr:uid="{00000000-0005-0000-0000-0000AC560000}"/>
    <cellStyle name="Normal 92 15 3" xfId="22180" xr:uid="{00000000-0005-0000-0000-0000AD560000}"/>
    <cellStyle name="Normal 92 15 3 2" xfId="22181" xr:uid="{00000000-0005-0000-0000-0000AE560000}"/>
    <cellStyle name="Normal 92 15 4" xfId="22182" xr:uid="{00000000-0005-0000-0000-0000AF560000}"/>
    <cellStyle name="Normal 92 16" xfId="22183" xr:uid="{00000000-0005-0000-0000-0000B0560000}"/>
    <cellStyle name="Normal 92 16 2" xfId="22184" xr:uid="{00000000-0005-0000-0000-0000B1560000}"/>
    <cellStyle name="Normal 92 16 2 2" xfId="22185" xr:uid="{00000000-0005-0000-0000-0000B2560000}"/>
    <cellStyle name="Normal 92 16 2 3" xfId="22186" xr:uid="{00000000-0005-0000-0000-0000B3560000}"/>
    <cellStyle name="Normal 92 16 3" xfId="22187" xr:uid="{00000000-0005-0000-0000-0000B4560000}"/>
    <cellStyle name="Normal 92 16 3 2" xfId="22188" xr:uid="{00000000-0005-0000-0000-0000B5560000}"/>
    <cellStyle name="Normal 92 16 4" xfId="22189" xr:uid="{00000000-0005-0000-0000-0000B6560000}"/>
    <cellStyle name="Normal 92 17" xfId="22190" xr:uid="{00000000-0005-0000-0000-0000B7560000}"/>
    <cellStyle name="Normal 92 17 2" xfId="22191" xr:uid="{00000000-0005-0000-0000-0000B8560000}"/>
    <cellStyle name="Normal 92 17 2 2" xfId="22192" xr:uid="{00000000-0005-0000-0000-0000B9560000}"/>
    <cellStyle name="Normal 92 17 2 3" xfId="22193" xr:uid="{00000000-0005-0000-0000-0000BA560000}"/>
    <cellStyle name="Normal 92 17 3" xfId="22194" xr:uid="{00000000-0005-0000-0000-0000BB560000}"/>
    <cellStyle name="Normal 92 17 3 2" xfId="22195" xr:uid="{00000000-0005-0000-0000-0000BC560000}"/>
    <cellStyle name="Normal 92 17 4" xfId="22196" xr:uid="{00000000-0005-0000-0000-0000BD560000}"/>
    <cellStyle name="Normal 92 18" xfId="22197" xr:uid="{00000000-0005-0000-0000-0000BE560000}"/>
    <cellStyle name="Normal 92 18 2" xfId="22198" xr:uid="{00000000-0005-0000-0000-0000BF560000}"/>
    <cellStyle name="Normal 92 18 2 2" xfId="22199" xr:uid="{00000000-0005-0000-0000-0000C0560000}"/>
    <cellStyle name="Normal 92 18 2 3" xfId="22200" xr:uid="{00000000-0005-0000-0000-0000C1560000}"/>
    <cellStyle name="Normal 92 18 3" xfId="22201" xr:uid="{00000000-0005-0000-0000-0000C2560000}"/>
    <cellStyle name="Normal 92 18 3 2" xfId="22202" xr:uid="{00000000-0005-0000-0000-0000C3560000}"/>
    <cellStyle name="Normal 92 18 4" xfId="22203" xr:uid="{00000000-0005-0000-0000-0000C4560000}"/>
    <cellStyle name="Normal 92 19" xfId="22204" xr:uid="{00000000-0005-0000-0000-0000C5560000}"/>
    <cellStyle name="Normal 92 19 2" xfId="22205" xr:uid="{00000000-0005-0000-0000-0000C6560000}"/>
    <cellStyle name="Normal 92 19 2 2" xfId="22206" xr:uid="{00000000-0005-0000-0000-0000C7560000}"/>
    <cellStyle name="Normal 92 19 2 3" xfId="22207" xr:uid="{00000000-0005-0000-0000-0000C8560000}"/>
    <cellStyle name="Normal 92 19 3" xfId="22208" xr:uid="{00000000-0005-0000-0000-0000C9560000}"/>
    <cellStyle name="Normal 92 19 3 2" xfId="22209" xr:uid="{00000000-0005-0000-0000-0000CA560000}"/>
    <cellStyle name="Normal 92 19 4" xfId="22210" xr:uid="{00000000-0005-0000-0000-0000CB560000}"/>
    <cellStyle name="Normal 92 2" xfId="22211" xr:uid="{00000000-0005-0000-0000-0000CC560000}"/>
    <cellStyle name="Normal 92 2 2" xfId="22212" xr:uid="{00000000-0005-0000-0000-0000CD560000}"/>
    <cellStyle name="Normal 92 2 2 2" xfId="22213" xr:uid="{00000000-0005-0000-0000-0000CE560000}"/>
    <cellStyle name="Normal 92 2 2 3" xfId="22214" xr:uid="{00000000-0005-0000-0000-0000CF560000}"/>
    <cellStyle name="Normal 92 2 3" xfId="22215" xr:uid="{00000000-0005-0000-0000-0000D0560000}"/>
    <cellStyle name="Normal 92 2 3 2" xfId="22216" xr:uid="{00000000-0005-0000-0000-0000D1560000}"/>
    <cellStyle name="Normal 92 2 4" xfId="22217" xr:uid="{00000000-0005-0000-0000-0000D2560000}"/>
    <cellStyle name="Normal 92 3" xfId="22218" xr:uid="{00000000-0005-0000-0000-0000D3560000}"/>
    <cellStyle name="Normal 92 3 2" xfId="22219" xr:uid="{00000000-0005-0000-0000-0000D4560000}"/>
    <cellStyle name="Normal 92 3 2 2" xfId="22220" xr:uid="{00000000-0005-0000-0000-0000D5560000}"/>
    <cellStyle name="Normal 92 3 2 3" xfId="22221" xr:uid="{00000000-0005-0000-0000-0000D6560000}"/>
    <cellStyle name="Normal 92 3 3" xfId="22222" xr:uid="{00000000-0005-0000-0000-0000D7560000}"/>
    <cellStyle name="Normal 92 3 3 2" xfId="22223" xr:uid="{00000000-0005-0000-0000-0000D8560000}"/>
    <cellStyle name="Normal 92 3 4" xfId="22224" xr:uid="{00000000-0005-0000-0000-0000D9560000}"/>
    <cellStyle name="Normal 92 4" xfId="22225" xr:uid="{00000000-0005-0000-0000-0000DA560000}"/>
    <cellStyle name="Normal 92 4 2" xfId="22226" xr:uid="{00000000-0005-0000-0000-0000DB560000}"/>
    <cellStyle name="Normal 92 4 2 2" xfId="22227" xr:uid="{00000000-0005-0000-0000-0000DC560000}"/>
    <cellStyle name="Normal 92 4 2 3" xfId="22228" xr:uid="{00000000-0005-0000-0000-0000DD560000}"/>
    <cellStyle name="Normal 92 4 3" xfId="22229" xr:uid="{00000000-0005-0000-0000-0000DE560000}"/>
    <cellStyle name="Normal 92 4 3 2" xfId="22230" xr:uid="{00000000-0005-0000-0000-0000DF560000}"/>
    <cellStyle name="Normal 92 4 4" xfId="22231" xr:uid="{00000000-0005-0000-0000-0000E0560000}"/>
    <cellStyle name="Normal 92 5" xfId="22232" xr:uid="{00000000-0005-0000-0000-0000E1560000}"/>
    <cellStyle name="Normal 92 5 2" xfId="22233" xr:uid="{00000000-0005-0000-0000-0000E2560000}"/>
    <cellStyle name="Normal 92 5 2 2" xfId="22234" xr:uid="{00000000-0005-0000-0000-0000E3560000}"/>
    <cellStyle name="Normal 92 5 2 3" xfId="22235" xr:uid="{00000000-0005-0000-0000-0000E4560000}"/>
    <cellStyle name="Normal 92 5 3" xfId="22236" xr:uid="{00000000-0005-0000-0000-0000E5560000}"/>
    <cellStyle name="Normal 92 5 3 2" xfId="22237" xr:uid="{00000000-0005-0000-0000-0000E6560000}"/>
    <cellStyle name="Normal 92 5 4" xfId="22238" xr:uid="{00000000-0005-0000-0000-0000E7560000}"/>
    <cellStyle name="Normal 92 6" xfId="22239" xr:uid="{00000000-0005-0000-0000-0000E8560000}"/>
    <cellStyle name="Normal 92 6 2" xfId="22240" xr:uid="{00000000-0005-0000-0000-0000E9560000}"/>
    <cellStyle name="Normal 92 6 2 2" xfId="22241" xr:uid="{00000000-0005-0000-0000-0000EA560000}"/>
    <cellStyle name="Normal 92 6 2 3" xfId="22242" xr:uid="{00000000-0005-0000-0000-0000EB560000}"/>
    <cellStyle name="Normal 92 6 3" xfId="22243" xr:uid="{00000000-0005-0000-0000-0000EC560000}"/>
    <cellStyle name="Normal 92 6 3 2" xfId="22244" xr:uid="{00000000-0005-0000-0000-0000ED560000}"/>
    <cellStyle name="Normal 92 6 4" xfId="22245" xr:uid="{00000000-0005-0000-0000-0000EE560000}"/>
    <cellStyle name="Normal 92 7" xfId="22246" xr:uid="{00000000-0005-0000-0000-0000EF560000}"/>
    <cellStyle name="Normal 92 7 2" xfId="22247" xr:uid="{00000000-0005-0000-0000-0000F0560000}"/>
    <cellStyle name="Normal 92 7 2 2" xfId="22248" xr:uid="{00000000-0005-0000-0000-0000F1560000}"/>
    <cellStyle name="Normal 92 7 2 3" xfId="22249" xr:uid="{00000000-0005-0000-0000-0000F2560000}"/>
    <cellStyle name="Normal 92 7 3" xfId="22250" xr:uid="{00000000-0005-0000-0000-0000F3560000}"/>
    <cellStyle name="Normal 92 7 3 2" xfId="22251" xr:uid="{00000000-0005-0000-0000-0000F4560000}"/>
    <cellStyle name="Normal 92 7 4" xfId="22252" xr:uid="{00000000-0005-0000-0000-0000F5560000}"/>
    <cellStyle name="Normal 92 8" xfId="22253" xr:uid="{00000000-0005-0000-0000-0000F6560000}"/>
    <cellStyle name="Normal 92 8 2" xfId="22254" xr:uid="{00000000-0005-0000-0000-0000F7560000}"/>
    <cellStyle name="Normal 92 8 2 2" xfId="22255" xr:uid="{00000000-0005-0000-0000-0000F8560000}"/>
    <cellStyle name="Normal 92 8 2 3" xfId="22256" xr:uid="{00000000-0005-0000-0000-0000F9560000}"/>
    <cellStyle name="Normal 92 8 3" xfId="22257" xr:uid="{00000000-0005-0000-0000-0000FA560000}"/>
    <cellStyle name="Normal 92 8 3 2" xfId="22258" xr:uid="{00000000-0005-0000-0000-0000FB560000}"/>
    <cellStyle name="Normal 92 8 4" xfId="22259" xr:uid="{00000000-0005-0000-0000-0000FC560000}"/>
    <cellStyle name="Normal 92 9" xfId="22260" xr:uid="{00000000-0005-0000-0000-0000FD560000}"/>
    <cellStyle name="Normal 92 9 2" xfId="22261" xr:uid="{00000000-0005-0000-0000-0000FE560000}"/>
    <cellStyle name="Normal 92 9 2 2" xfId="22262" xr:uid="{00000000-0005-0000-0000-0000FF560000}"/>
    <cellStyle name="Normal 92 9 2 3" xfId="22263" xr:uid="{00000000-0005-0000-0000-000000570000}"/>
    <cellStyle name="Normal 92 9 3" xfId="22264" xr:uid="{00000000-0005-0000-0000-000001570000}"/>
    <cellStyle name="Normal 92 9 3 2" xfId="22265" xr:uid="{00000000-0005-0000-0000-000002570000}"/>
    <cellStyle name="Normal 92 9 4" xfId="22266" xr:uid="{00000000-0005-0000-0000-000003570000}"/>
    <cellStyle name="Normal 93" xfId="22267" xr:uid="{00000000-0005-0000-0000-000004570000}"/>
    <cellStyle name="Normal 93 10" xfId="22268" xr:uid="{00000000-0005-0000-0000-000005570000}"/>
    <cellStyle name="Normal 93 10 2" xfId="22269" xr:uid="{00000000-0005-0000-0000-000006570000}"/>
    <cellStyle name="Normal 93 10 2 2" xfId="22270" xr:uid="{00000000-0005-0000-0000-000007570000}"/>
    <cellStyle name="Normal 93 10 2 3" xfId="22271" xr:uid="{00000000-0005-0000-0000-000008570000}"/>
    <cellStyle name="Normal 93 10 3" xfId="22272" xr:uid="{00000000-0005-0000-0000-000009570000}"/>
    <cellStyle name="Normal 93 10 3 2" xfId="22273" xr:uid="{00000000-0005-0000-0000-00000A570000}"/>
    <cellStyle name="Normal 93 10 4" xfId="22274" xr:uid="{00000000-0005-0000-0000-00000B570000}"/>
    <cellStyle name="Normal 93 11" xfId="22275" xr:uid="{00000000-0005-0000-0000-00000C570000}"/>
    <cellStyle name="Normal 93 11 2" xfId="22276" xr:uid="{00000000-0005-0000-0000-00000D570000}"/>
    <cellStyle name="Normal 93 11 2 2" xfId="22277" xr:uid="{00000000-0005-0000-0000-00000E570000}"/>
    <cellStyle name="Normal 93 11 2 3" xfId="22278" xr:uid="{00000000-0005-0000-0000-00000F570000}"/>
    <cellStyle name="Normal 93 11 3" xfId="22279" xr:uid="{00000000-0005-0000-0000-000010570000}"/>
    <cellStyle name="Normal 93 11 3 2" xfId="22280" xr:uid="{00000000-0005-0000-0000-000011570000}"/>
    <cellStyle name="Normal 93 11 4" xfId="22281" xr:uid="{00000000-0005-0000-0000-000012570000}"/>
    <cellStyle name="Normal 93 12" xfId="22282" xr:uid="{00000000-0005-0000-0000-000013570000}"/>
    <cellStyle name="Normal 93 12 2" xfId="22283" xr:uid="{00000000-0005-0000-0000-000014570000}"/>
    <cellStyle name="Normal 93 12 2 2" xfId="22284" xr:uid="{00000000-0005-0000-0000-000015570000}"/>
    <cellStyle name="Normal 93 12 2 3" xfId="22285" xr:uid="{00000000-0005-0000-0000-000016570000}"/>
    <cellStyle name="Normal 93 12 3" xfId="22286" xr:uid="{00000000-0005-0000-0000-000017570000}"/>
    <cellStyle name="Normal 93 12 3 2" xfId="22287" xr:uid="{00000000-0005-0000-0000-000018570000}"/>
    <cellStyle name="Normal 93 12 4" xfId="22288" xr:uid="{00000000-0005-0000-0000-000019570000}"/>
    <cellStyle name="Normal 93 13" xfId="22289" xr:uid="{00000000-0005-0000-0000-00001A570000}"/>
    <cellStyle name="Normal 93 13 2" xfId="22290" xr:uid="{00000000-0005-0000-0000-00001B570000}"/>
    <cellStyle name="Normal 93 13 2 2" xfId="22291" xr:uid="{00000000-0005-0000-0000-00001C570000}"/>
    <cellStyle name="Normal 93 13 2 3" xfId="22292" xr:uid="{00000000-0005-0000-0000-00001D570000}"/>
    <cellStyle name="Normal 93 13 3" xfId="22293" xr:uid="{00000000-0005-0000-0000-00001E570000}"/>
    <cellStyle name="Normal 93 13 3 2" xfId="22294" xr:uid="{00000000-0005-0000-0000-00001F570000}"/>
    <cellStyle name="Normal 93 13 4" xfId="22295" xr:uid="{00000000-0005-0000-0000-000020570000}"/>
    <cellStyle name="Normal 93 14" xfId="22296" xr:uid="{00000000-0005-0000-0000-000021570000}"/>
    <cellStyle name="Normal 93 14 2" xfId="22297" xr:uid="{00000000-0005-0000-0000-000022570000}"/>
    <cellStyle name="Normal 93 14 2 2" xfId="22298" xr:uid="{00000000-0005-0000-0000-000023570000}"/>
    <cellStyle name="Normal 93 14 2 3" xfId="22299" xr:uid="{00000000-0005-0000-0000-000024570000}"/>
    <cellStyle name="Normal 93 14 3" xfId="22300" xr:uid="{00000000-0005-0000-0000-000025570000}"/>
    <cellStyle name="Normal 93 14 3 2" xfId="22301" xr:uid="{00000000-0005-0000-0000-000026570000}"/>
    <cellStyle name="Normal 93 14 4" xfId="22302" xr:uid="{00000000-0005-0000-0000-000027570000}"/>
    <cellStyle name="Normal 93 15" xfId="22303" xr:uid="{00000000-0005-0000-0000-000028570000}"/>
    <cellStyle name="Normal 93 15 2" xfId="22304" xr:uid="{00000000-0005-0000-0000-000029570000}"/>
    <cellStyle name="Normal 93 15 2 2" xfId="22305" xr:uid="{00000000-0005-0000-0000-00002A570000}"/>
    <cellStyle name="Normal 93 15 2 3" xfId="22306" xr:uid="{00000000-0005-0000-0000-00002B570000}"/>
    <cellStyle name="Normal 93 15 3" xfId="22307" xr:uid="{00000000-0005-0000-0000-00002C570000}"/>
    <cellStyle name="Normal 93 15 3 2" xfId="22308" xr:uid="{00000000-0005-0000-0000-00002D570000}"/>
    <cellStyle name="Normal 93 15 4" xfId="22309" xr:uid="{00000000-0005-0000-0000-00002E570000}"/>
    <cellStyle name="Normal 93 16" xfId="22310" xr:uid="{00000000-0005-0000-0000-00002F570000}"/>
    <cellStyle name="Normal 93 16 2" xfId="22311" xr:uid="{00000000-0005-0000-0000-000030570000}"/>
    <cellStyle name="Normal 93 16 2 2" xfId="22312" xr:uid="{00000000-0005-0000-0000-000031570000}"/>
    <cellStyle name="Normal 93 16 2 3" xfId="22313" xr:uid="{00000000-0005-0000-0000-000032570000}"/>
    <cellStyle name="Normal 93 16 3" xfId="22314" xr:uid="{00000000-0005-0000-0000-000033570000}"/>
    <cellStyle name="Normal 93 16 3 2" xfId="22315" xr:uid="{00000000-0005-0000-0000-000034570000}"/>
    <cellStyle name="Normal 93 16 4" xfId="22316" xr:uid="{00000000-0005-0000-0000-000035570000}"/>
    <cellStyle name="Normal 93 17" xfId="22317" xr:uid="{00000000-0005-0000-0000-000036570000}"/>
    <cellStyle name="Normal 93 17 2" xfId="22318" xr:uid="{00000000-0005-0000-0000-000037570000}"/>
    <cellStyle name="Normal 93 17 2 2" xfId="22319" xr:uid="{00000000-0005-0000-0000-000038570000}"/>
    <cellStyle name="Normal 93 17 2 3" xfId="22320" xr:uid="{00000000-0005-0000-0000-000039570000}"/>
    <cellStyle name="Normal 93 17 3" xfId="22321" xr:uid="{00000000-0005-0000-0000-00003A570000}"/>
    <cellStyle name="Normal 93 17 3 2" xfId="22322" xr:uid="{00000000-0005-0000-0000-00003B570000}"/>
    <cellStyle name="Normal 93 17 4" xfId="22323" xr:uid="{00000000-0005-0000-0000-00003C570000}"/>
    <cellStyle name="Normal 93 18" xfId="22324" xr:uid="{00000000-0005-0000-0000-00003D570000}"/>
    <cellStyle name="Normal 93 18 2" xfId="22325" xr:uid="{00000000-0005-0000-0000-00003E570000}"/>
    <cellStyle name="Normal 93 18 2 2" xfId="22326" xr:uid="{00000000-0005-0000-0000-00003F570000}"/>
    <cellStyle name="Normal 93 18 2 3" xfId="22327" xr:uid="{00000000-0005-0000-0000-000040570000}"/>
    <cellStyle name="Normal 93 18 3" xfId="22328" xr:uid="{00000000-0005-0000-0000-000041570000}"/>
    <cellStyle name="Normal 93 18 3 2" xfId="22329" xr:uid="{00000000-0005-0000-0000-000042570000}"/>
    <cellStyle name="Normal 93 18 4" xfId="22330" xr:uid="{00000000-0005-0000-0000-000043570000}"/>
    <cellStyle name="Normal 93 19" xfId="22331" xr:uid="{00000000-0005-0000-0000-000044570000}"/>
    <cellStyle name="Normal 93 19 2" xfId="22332" xr:uid="{00000000-0005-0000-0000-000045570000}"/>
    <cellStyle name="Normal 93 19 2 2" xfId="22333" xr:uid="{00000000-0005-0000-0000-000046570000}"/>
    <cellStyle name="Normal 93 19 2 3" xfId="22334" xr:uid="{00000000-0005-0000-0000-000047570000}"/>
    <cellStyle name="Normal 93 19 3" xfId="22335" xr:uid="{00000000-0005-0000-0000-000048570000}"/>
    <cellStyle name="Normal 93 19 3 2" xfId="22336" xr:uid="{00000000-0005-0000-0000-000049570000}"/>
    <cellStyle name="Normal 93 19 4" xfId="22337" xr:uid="{00000000-0005-0000-0000-00004A570000}"/>
    <cellStyle name="Normal 93 2" xfId="22338" xr:uid="{00000000-0005-0000-0000-00004B570000}"/>
    <cellStyle name="Normal 93 2 2" xfId="22339" xr:uid="{00000000-0005-0000-0000-00004C570000}"/>
    <cellStyle name="Normal 93 2 2 2" xfId="22340" xr:uid="{00000000-0005-0000-0000-00004D570000}"/>
    <cellStyle name="Normal 93 2 2 3" xfId="22341" xr:uid="{00000000-0005-0000-0000-00004E570000}"/>
    <cellStyle name="Normal 93 2 3" xfId="22342" xr:uid="{00000000-0005-0000-0000-00004F570000}"/>
    <cellStyle name="Normal 93 2 3 2" xfId="22343" xr:uid="{00000000-0005-0000-0000-000050570000}"/>
    <cellStyle name="Normal 93 2 4" xfId="22344" xr:uid="{00000000-0005-0000-0000-000051570000}"/>
    <cellStyle name="Normal 93 3" xfId="22345" xr:uid="{00000000-0005-0000-0000-000052570000}"/>
    <cellStyle name="Normal 93 3 2" xfId="22346" xr:uid="{00000000-0005-0000-0000-000053570000}"/>
    <cellStyle name="Normal 93 3 2 2" xfId="22347" xr:uid="{00000000-0005-0000-0000-000054570000}"/>
    <cellStyle name="Normal 93 3 2 3" xfId="22348" xr:uid="{00000000-0005-0000-0000-000055570000}"/>
    <cellStyle name="Normal 93 3 3" xfId="22349" xr:uid="{00000000-0005-0000-0000-000056570000}"/>
    <cellStyle name="Normal 93 3 3 2" xfId="22350" xr:uid="{00000000-0005-0000-0000-000057570000}"/>
    <cellStyle name="Normal 93 3 4" xfId="22351" xr:uid="{00000000-0005-0000-0000-000058570000}"/>
    <cellStyle name="Normal 93 4" xfId="22352" xr:uid="{00000000-0005-0000-0000-000059570000}"/>
    <cellStyle name="Normal 93 4 2" xfId="22353" xr:uid="{00000000-0005-0000-0000-00005A570000}"/>
    <cellStyle name="Normal 93 4 2 2" xfId="22354" xr:uid="{00000000-0005-0000-0000-00005B570000}"/>
    <cellStyle name="Normal 93 4 2 3" xfId="22355" xr:uid="{00000000-0005-0000-0000-00005C570000}"/>
    <cellStyle name="Normal 93 4 3" xfId="22356" xr:uid="{00000000-0005-0000-0000-00005D570000}"/>
    <cellStyle name="Normal 93 4 3 2" xfId="22357" xr:uid="{00000000-0005-0000-0000-00005E570000}"/>
    <cellStyle name="Normal 93 4 4" xfId="22358" xr:uid="{00000000-0005-0000-0000-00005F570000}"/>
    <cellStyle name="Normal 93 5" xfId="22359" xr:uid="{00000000-0005-0000-0000-000060570000}"/>
    <cellStyle name="Normal 93 5 2" xfId="22360" xr:uid="{00000000-0005-0000-0000-000061570000}"/>
    <cellStyle name="Normal 93 5 2 2" xfId="22361" xr:uid="{00000000-0005-0000-0000-000062570000}"/>
    <cellStyle name="Normal 93 5 2 3" xfId="22362" xr:uid="{00000000-0005-0000-0000-000063570000}"/>
    <cellStyle name="Normal 93 5 3" xfId="22363" xr:uid="{00000000-0005-0000-0000-000064570000}"/>
    <cellStyle name="Normal 93 5 3 2" xfId="22364" xr:uid="{00000000-0005-0000-0000-000065570000}"/>
    <cellStyle name="Normal 93 5 4" xfId="22365" xr:uid="{00000000-0005-0000-0000-000066570000}"/>
    <cellStyle name="Normal 93 6" xfId="22366" xr:uid="{00000000-0005-0000-0000-000067570000}"/>
    <cellStyle name="Normal 93 6 2" xfId="22367" xr:uid="{00000000-0005-0000-0000-000068570000}"/>
    <cellStyle name="Normal 93 6 2 2" xfId="22368" xr:uid="{00000000-0005-0000-0000-000069570000}"/>
    <cellStyle name="Normal 93 6 2 3" xfId="22369" xr:uid="{00000000-0005-0000-0000-00006A570000}"/>
    <cellStyle name="Normal 93 6 3" xfId="22370" xr:uid="{00000000-0005-0000-0000-00006B570000}"/>
    <cellStyle name="Normal 93 6 3 2" xfId="22371" xr:uid="{00000000-0005-0000-0000-00006C570000}"/>
    <cellStyle name="Normal 93 6 4" xfId="22372" xr:uid="{00000000-0005-0000-0000-00006D570000}"/>
    <cellStyle name="Normal 93 7" xfId="22373" xr:uid="{00000000-0005-0000-0000-00006E570000}"/>
    <cellStyle name="Normal 93 7 2" xfId="22374" xr:uid="{00000000-0005-0000-0000-00006F570000}"/>
    <cellStyle name="Normal 93 7 2 2" xfId="22375" xr:uid="{00000000-0005-0000-0000-000070570000}"/>
    <cellStyle name="Normal 93 7 2 3" xfId="22376" xr:uid="{00000000-0005-0000-0000-000071570000}"/>
    <cellStyle name="Normal 93 7 3" xfId="22377" xr:uid="{00000000-0005-0000-0000-000072570000}"/>
    <cellStyle name="Normal 93 7 3 2" xfId="22378" xr:uid="{00000000-0005-0000-0000-000073570000}"/>
    <cellStyle name="Normal 93 7 4" xfId="22379" xr:uid="{00000000-0005-0000-0000-000074570000}"/>
    <cellStyle name="Normal 93 8" xfId="22380" xr:uid="{00000000-0005-0000-0000-000075570000}"/>
    <cellStyle name="Normal 93 8 2" xfId="22381" xr:uid="{00000000-0005-0000-0000-000076570000}"/>
    <cellStyle name="Normal 93 8 2 2" xfId="22382" xr:uid="{00000000-0005-0000-0000-000077570000}"/>
    <cellStyle name="Normal 93 8 2 3" xfId="22383" xr:uid="{00000000-0005-0000-0000-000078570000}"/>
    <cellStyle name="Normal 93 8 3" xfId="22384" xr:uid="{00000000-0005-0000-0000-000079570000}"/>
    <cellStyle name="Normal 93 8 3 2" xfId="22385" xr:uid="{00000000-0005-0000-0000-00007A570000}"/>
    <cellStyle name="Normal 93 8 4" xfId="22386" xr:uid="{00000000-0005-0000-0000-00007B570000}"/>
    <cellStyle name="Normal 93 9" xfId="22387" xr:uid="{00000000-0005-0000-0000-00007C570000}"/>
    <cellStyle name="Normal 93 9 2" xfId="22388" xr:uid="{00000000-0005-0000-0000-00007D570000}"/>
    <cellStyle name="Normal 93 9 2 2" xfId="22389" xr:uid="{00000000-0005-0000-0000-00007E570000}"/>
    <cellStyle name="Normal 93 9 2 3" xfId="22390" xr:uid="{00000000-0005-0000-0000-00007F570000}"/>
    <cellStyle name="Normal 93 9 3" xfId="22391" xr:uid="{00000000-0005-0000-0000-000080570000}"/>
    <cellStyle name="Normal 93 9 3 2" xfId="22392" xr:uid="{00000000-0005-0000-0000-000081570000}"/>
    <cellStyle name="Normal 93 9 4" xfId="22393" xr:uid="{00000000-0005-0000-0000-000082570000}"/>
    <cellStyle name="Normal 94" xfId="22394" xr:uid="{00000000-0005-0000-0000-000083570000}"/>
    <cellStyle name="Normal 94 10" xfId="22395" xr:uid="{00000000-0005-0000-0000-000084570000}"/>
    <cellStyle name="Normal 94 10 2" xfId="22396" xr:uid="{00000000-0005-0000-0000-000085570000}"/>
    <cellStyle name="Normal 94 10 2 2" xfId="22397" xr:uid="{00000000-0005-0000-0000-000086570000}"/>
    <cellStyle name="Normal 94 10 2 3" xfId="22398" xr:uid="{00000000-0005-0000-0000-000087570000}"/>
    <cellStyle name="Normal 94 10 3" xfId="22399" xr:uid="{00000000-0005-0000-0000-000088570000}"/>
    <cellStyle name="Normal 94 10 3 2" xfId="22400" xr:uid="{00000000-0005-0000-0000-000089570000}"/>
    <cellStyle name="Normal 94 10 4" xfId="22401" xr:uid="{00000000-0005-0000-0000-00008A570000}"/>
    <cellStyle name="Normal 94 11" xfId="22402" xr:uid="{00000000-0005-0000-0000-00008B570000}"/>
    <cellStyle name="Normal 94 11 2" xfId="22403" xr:uid="{00000000-0005-0000-0000-00008C570000}"/>
    <cellStyle name="Normal 94 11 2 2" xfId="22404" xr:uid="{00000000-0005-0000-0000-00008D570000}"/>
    <cellStyle name="Normal 94 11 2 3" xfId="22405" xr:uid="{00000000-0005-0000-0000-00008E570000}"/>
    <cellStyle name="Normal 94 11 3" xfId="22406" xr:uid="{00000000-0005-0000-0000-00008F570000}"/>
    <cellStyle name="Normal 94 11 3 2" xfId="22407" xr:uid="{00000000-0005-0000-0000-000090570000}"/>
    <cellStyle name="Normal 94 11 4" xfId="22408" xr:uid="{00000000-0005-0000-0000-000091570000}"/>
    <cellStyle name="Normal 94 12" xfId="22409" xr:uid="{00000000-0005-0000-0000-000092570000}"/>
    <cellStyle name="Normal 94 12 2" xfId="22410" xr:uid="{00000000-0005-0000-0000-000093570000}"/>
    <cellStyle name="Normal 94 12 2 2" xfId="22411" xr:uid="{00000000-0005-0000-0000-000094570000}"/>
    <cellStyle name="Normal 94 12 2 3" xfId="22412" xr:uid="{00000000-0005-0000-0000-000095570000}"/>
    <cellStyle name="Normal 94 12 3" xfId="22413" xr:uid="{00000000-0005-0000-0000-000096570000}"/>
    <cellStyle name="Normal 94 12 3 2" xfId="22414" xr:uid="{00000000-0005-0000-0000-000097570000}"/>
    <cellStyle name="Normal 94 12 4" xfId="22415" xr:uid="{00000000-0005-0000-0000-000098570000}"/>
    <cellStyle name="Normal 94 13" xfId="22416" xr:uid="{00000000-0005-0000-0000-000099570000}"/>
    <cellStyle name="Normal 94 13 2" xfId="22417" xr:uid="{00000000-0005-0000-0000-00009A570000}"/>
    <cellStyle name="Normal 94 13 2 2" xfId="22418" xr:uid="{00000000-0005-0000-0000-00009B570000}"/>
    <cellStyle name="Normal 94 13 2 3" xfId="22419" xr:uid="{00000000-0005-0000-0000-00009C570000}"/>
    <cellStyle name="Normal 94 13 3" xfId="22420" xr:uid="{00000000-0005-0000-0000-00009D570000}"/>
    <cellStyle name="Normal 94 13 3 2" xfId="22421" xr:uid="{00000000-0005-0000-0000-00009E570000}"/>
    <cellStyle name="Normal 94 13 4" xfId="22422" xr:uid="{00000000-0005-0000-0000-00009F570000}"/>
    <cellStyle name="Normal 94 14" xfId="22423" xr:uid="{00000000-0005-0000-0000-0000A0570000}"/>
    <cellStyle name="Normal 94 14 2" xfId="22424" xr:uid="{00000000-0005-0000-0000-0000A1570000}"/>
    <cellStyle name="Normal 94 14 2 2" xfId="22425" xr:uid="{00000000-0005-0000-0000-0000A2570000}"/>
    <cellStyle name="Normal 94 14 2 3" xfId="22426" xr:uid="{00000000-0005-0000-0000-0000A3570000}"/>
    <cellStyle name="Normal 94 14 3" xfId="22427" xr:uid="{00000000-0005-0000-0000-0000A4570000}"/>
    <cellStyle name="Normal 94 14 3 2" xfId="22428" xr:uid="{00000000-0005-0000-0000-0000A5570000}"/>
    <cellStyle name="Normal 94 14 4" xfId="22429" xr:uid="{00000000-0005-0000-0000-0000A6570000}"/>
    <cellStyle name="Normal 94 15" xfId="22430" xr:uid="{00000000-0005-0000-0000-0000A7570000}"/>
    <cellStyle name="Normal 94 15 2" xfId="22431" xr:uid="{00000000-0005-0000-0000-0000A8570000}"/>
    <cellStyle name="Normal 94 15 2 2" xfId="22432" xr:uid="{00000000-0005-0000-0000-0000A9570000}"/>
    <cellStyle name="Normal 94 15 2 3" xfId="22433" xr:uid="{00000000-0005-0000-0000-0000AA570000}"/>
    <cellStyle name="Normal 94 15 3" xfId="22434" xr:uid="{00000000-0005-0000-0000-0000AB570000}"/>
    <cellStyle name="Normal 94 15 3 2" xfId="22435" xr:uid="{00000000-0005-0000-0000-0000AC570000}"/>
    <cellStyle name="Normal 94 15 4" xfId="22436" xr:uid="{00000000-0005-0000-0000-0000AD570000}"/>
    <cellStyle name="Normal 94 16" xfId="22437" xr:uid="{00000000-0005-0000-0000-0000AE570000}"/>
    <cellStyle name="Normal 94 16 2" xfId="22438" xr:uid="{00000000-0005-0000-0000-0000AF570000}"/>
    <cellStyle name="Normal 94 16 2 2" xfId="22439" xr:uid="{00000000-0005-0000-0000-0000B0570000}"/>
    <cellStyle name="Normal 94 16 2 3" xfId="22440" xr:uid="{00000000-0005-0000-0000-0000B1570000}"/>
    <cellStyle name="Normal 94 16 3" xfId="22441" xr:uid="{00000000-0005-0000-0000-0000B2570000}"/>
    <cellStyle name="Normal 94 16 3 2" xfId="22442" xr:uid="{00000000-0005-0000-0000-0000B3570000}"/>
    <cellStyle name="Normal 94 16 4" xfId="22443" xr:uid="{00000000-0005-0000-0000-0000B4570000}"/>
    <cellStyle name="Normal 94 17" xfId="22444" xr:uid="{00000000-0005-0000-0000-0000B5570000}"/>
    <cellStyle name="Normal 94 17 2" xfId="22445" xr:uid="{00000000-0005-0000-0000-0000B6570000}"/>
    <cellStyle name="Normal 94 17 2 2" xfId="22446" xr:uid="{00000000-0005-0000-0000-0000B7570000}"/>
    <cellStyle name="Normal 94 17 2 3" xfId="22447" xr:uid="{00000000-0005-0000-0000-0000B8570000}"/>
    <cellStyle name="Normal 94 17 3" xfId="22448" xr:uid="{00000000-0005-0000-0000-0000B9570000}"/>
    <cellStyle name="Normal 94 17 3 2" xfId="22449" xr:uid="{00000000-0005-0000-0000-0000BA570000}"/>
    <cellStyle name="Normal 94 17 4" xfId="22450" xr:uid="{00000000-0005-0000-0000-0000BB570000}"/>
    <cellStyle name="Normal 94 18" xfId="22451" xr:uid="{00000000-0005-0000-0000-0000BC570000}"/>
    <cellStyle name="Normal 94 18 2" xfId="22452" xr:uid="{00000000-0005-0000-0000-0000BD570000}"/>
    <cellStyle name="Normal 94 18 2 2" xfId="22453" xr:uid="{00000000-0005-0000-0000-0000BE570000}"/>
    <cellStyle name="Normal 94 18 2 3" xfId="22454" xr:uid="{00000000-0005-0000-0000-0000BF570000}"/>
    <cellStyle name="Normal 94 18 3" xfId="22455" xr:uid="{00000000-0005-0000-0000-0000C0570000}"/>
    <cellStyle name="Normal 94 18 3 2" xfId="22456" xr:uid="{00000000-0005-0000-0000-0000C1570000}"/>
    <cellStyle name="Normal 94 18 4" xfId="22457" xr:uid="{00000000-0005-0000-0000-0000C2570000}"/>
    <cellStyle name="Normal 94 19" xfId="22458" xr:uid="{00000000-0005-0000-0000-0000C3570000}"/>
    <cellStyle name="Normal 94 19 2" xfId="22459" xr:uid="{00000000-0005-0000-0000-0000C4570000}"/>
    <cellStyle name="Normal 94 19 2 2" xfId="22460" xr:uid="{00000000-0005-0000-0000-0000C5570000}"/>
    <cellStyle name="Normal 94 19 2 3" xfId="22461" xr:uid="{00000000-0005-0000-0000-0000C6570000}"/>
    <cellStyle name="Normal 94 19 3" xfId="22462" xr:uid="{00000000-0005-0000-0000-0000C7570000}"/>
    <cellStyle name="Normal 94 19 3 2" xfId="22463" xr:uid="{00000000-0005-0000-0000-0000C8570000}"/>
    <cellStyle name="Normal 94 19 4" xfId="22464" xr:uid="{00000000-0005-0000-0000-0000C9570000}"/>
    <cellStyle name="Normal 94 2" xfId="22465" xr:uid="{00000000-0005-0000-0000-0000CA570000}"/>
    <cellStyle name="Normal 94 2 2" xfId="22466" xr:uid="{00000000-0005-0000-0000-0000CB570000}"/>
    <cellStyle name="Normal 94 2 2 2" xfId="22467" xr:uid="{00000000-0005-0000-0000-0000CC570000}"/>
    <cellStyle name="Normal 94 2 2 3" xfId="22468" xr:uid="{00000000-0005-0000-0000-0000CD570000}"/>
    <cellStyle name="Normal 94 2 3" xfId="22469" xr:uid="{00000000-0005-0000-0000-0000CE570000}"/>
    <cellStyle name="Normal 94 2 3 2" xfId="22470" xr:uid="{00000000-0005-0000-0000-0000CF570000}"/>
    <cellStyle name="Normal 94 2 4" xfId="22471" xr:uid="{00000000-0005-0000-0000-0000D0570000}"/>
    <cellStyle name="Normal 94 3" xfId="22472" xr:uid="{00000000-0005-0000-0000-0000D1570000}"/>
    <cellStyle name="Normal 94 3 2" xfId="22473" xr:uid="{00000000-0005-0000-0000-0000D2570000}"/>
    <cellStyle name="Normal 94 3 2 2" xfId="22474" xr:uid="{00000000-0005-0000-0000-0000D3570000}"/>
    <cellStyle name="Normal 94 3 2 3" xfId="22475" xr:uid="{00000000-0005-0000-0000-0000D4570000}"/>
    <cellStyle name="Normal 94 3 3" xfId="22476" xr:uid="{00000000-0005-0000-0000-0000D5570000}"/>
    <cellStyle name="Normal 94 3 3 2" xfId="22477" xr:uid="{00000000-0005-0000-0000-0000D6570000}"/>
    <cellStyle name="Normal 94 3 4" xfId="22478" xr:uid="{00000000-0005-0000-0000-0000D7570000}"/>
    <cellStyle name="Normal 94 4" xfId="22479" xr:uid="{00000000-0005-0000-0000-0000D8570000}"/>
    <cellStyle name="Normal 94 4 2" xfId="22480" xr:uid="{00000000-0005-0000-0000-0000D9570000}"/>
    <cellStyle name="Normal 94 4 2 2" xfId="22481" xr:uid="{00000000-0005-0000-0000-0000DA570000}"/>
    <cellStyle name="Normal 94 4 2 3" xfId="22482" xr:uid="{00000000-0005-0000-0000-0000DB570000}"/>
    <cellStyle name="Normal 94 4 3" xfId="22483" xr:uid="{00000000-0005-0000-0000-0000DC570000}"/>
    <cellStyle name="Normal 94 4 3 2" xfId="22484" xr:uid="{00000000-0005-0000-0000-0000DD570000}"/>
    <cellStyle name="Normal 94 4 4" xfId="22485" xr:uid="{00000000-0005-0000-0000-0000DE570000}"/>
    <cellStyle name="Normal 94 5" xfId="22486" xr:uid="{00000000-0005-0000-0000-0000DF570000}"/>
    <cellStyle name="Normal 94 5 2" xfId="22487" xr:uid="{00000000-0005-0000-0000-0000E0570000}"/>
    <cellStyle name="Normal 94 5 2 2" xfId="22488" xr:uid="{00000000-0005-0000-0000-0000E1570000}"/>
    <cellStyle name="Normal 94 5 2 3" xfId="22489" xr:uid="{00000000-0005-0000-0000-0000E2570000}"/>
    <cellStyle name="Normal 94 5 3" xfId="22490" xr:uid="{00000000-0005-0000-0000-0000E3570000}"/>
    <cellStyle name="Normal 94 5 3 2" xfId="22491" xr:uid="{00000000-0005-0000-0000-0000E4570000}"/>
    <cellStyle name="Normal 94 5 4" xfId="22492" xr:uid="{00000000-0005-0000-0000-0000E5570000}"/>
    <cellStyle name="Normal 94 6" xfId="22493" xr:uid="{00000000-0005-0000-0000-0000E6570000}"/>
    <cellStyle name="Normal 94 6 2" xfId="22494" xr:uid="{00000000-0005-0000-0000-0000E7570000}"/>
    <cellStyle name="Normal 94 6 2 2" xfId="22495" xr:uid="{00000000-0005-0000-0000-0000E8570000}"/>
    <cellStyle name="Normal 94 6 2 3" xfId="22496" xr:uid="{00000000-0005-0000-0000-0000E9570000}"/>
    <cellStyle name="Normal 94 6 3" xfId="22497" xr:uid="{00000000-0005-0000-0000-0000EA570000}"/>
    <cellStyle name="Normal 94 6 3 2" xfId="22498" xr:uid="{00000000-0005-0000-0000-0000EB570000}"/>
    <cellStyle name="Normal 94 6 4" xfId="22499" xr:uid="{00000000-0005-0000-0000-0000EC570000}"/>
    <cellStyle name="Normal 94 7" xfId="22500" xr:uid="{00000000-0005-0000-0000-0000ED570000}"/>
    <cellStyle name="Normal 94 7 2" xfId="22501" xr:uid="{00000000-0005-0000-0000-0000EE570000}"/>
    <cellStyle name="Normal 94 7 2 2" xfId="22502" xr:uid="{00000000-0005-0000-0000-0000EF570000}"/>
    <cellStyle name="Normal 94 7 2 3" xfId="22503" xr:uid="{00000000-0005-0000-0000-0000F0570000}"/>
    <cellStyle name="Normal 94 7 3" xfId="22504" xr:uid="{00000000-0005-0000-0000-0000F1570000}"/>
    <cellStyle name="Normal 94 7 3 2" xfId="22505" xr:uid="{00000000-0005-0000-0000-0000F2570000}"/>
    <cellStyle name="Normal 94 7 4" xfId="22506" xr:uid="{00000000-0005-0000-0000-0000F3570000}"/>
    <cellStyle name="Normal 94 8" xfId="22507" xr:uid="{00000000-0005-0000-0000-0000F4570000}"/>
    <cellStyle name="Normal 94 8 2" xfId="22508" xr:uid="{00000000-0005-0000-0000-0000F5570000}"/>
    <cellStyle name="Normal 94 8 2 2" xfId="22509" xr:uid="{00000000-0005-0000-0000-0000F6570000}"/>
    <cellStyle name="Normal 94 8 2 3" xfId="22510" xr:uid="{00000000-0005-0000-0000-0000F7570000}"/>
    <cellStyle name="Normal 94 8 3" xfId="22511" xr:uid="{00000000-0005-0000-0000-0000F8570000}"/>
    <cellStyle name="Normal 94 8 3 2" xfId="22512" xr:uid="{00000000-0005-0000-0000-0000F9570000}"/>
    <cellStyle name="Normal 94 8 4" xfId="22513" xr:uid="{00000000-0005-0000-0000-0000FA570000}"/>
    <cellStyle name="Normal 94 9" xfId="22514" xr:uid="{00000000-0005-0000-0000-0000FB570000}"/>
    <cellStyle name="Normal 94 9 2" xfId="22515" xr:uid="{00000000-0005-0000-0000-0000FC570000}"/>
    <cellStyle name="Normal 94 9 2 2" xfId="22516" xr:uid="{00000000-0005-0000-0000-0000FD570000}"/>
    <cellStyle name="Normal 94 9 2 3" xfId="22517" xr:uid="{00000000-0005-0000-0000-0000FE570000}"/>
    <cellStyle name="Normal 94 9 3" xfId="22518" xr:uid="{00000000-0005-0000-0000-0000FF570000}"/>
    <cellStyle name="Normal 94 9 3 2" xfId="22519" xr:uid="{00000000-0005-0000-0000-000000580000}"/>
    <cellStyle name="Normal 94 9 4" xfId="22520" xr:uid="{00000000-0005-0000-0000-000001580000}"/>
    <cellStyle name="Normal 95" xfId="22521" xr:uid="{00000000-0005-0000-0000-000002580000}"/>
    <cellStyle name="Normal 95 10" xfId="22522" xr:uid="{00000000-0005-0000-0000-000003580000}"/>
    <cellStyle name="Normal 95 10 2" xfId="22523" xr:uid="{00000000-0005-0000-0000-000004580000}"/>
    <cellStyle name="Normal 95 10 2 2" xfId="22524" xr:uid="{00000000-0005-0000-0000-000005580000}"/>
    <cellStyle name="Normal 95 10 2 3" xfId="22525" xr:uid="{00000000-0005-0000-0000-000006580000}"/>
    <cellStyle name="Normal 95 10 3" xfId="22526" xr:uid="{00000000-0005-0000-0000-000007580000}"/>
    <cellStyle name="Normal 95 10 3 2" xfId="22527" xr:uid="{00000000-0005-0000-0000-000008580000}"/>
    <cellStyle name="Normal 95 10 4" xfId="22528" xr:uid="{00000000-0005-0000-0000-000009580000}"/>
    <cellStyle name="Normal 95 11" xfId="22529" xr:uid="{00000000-0005-0000-0000-00000A580000}"/>
    <cellStyle name="Normal 95 11 2" xfId="22530" xr:uid="{00000000-0005-0000-0000-00000B580000}"/>
    <cellStyle name="Normal 95 11 2 2" xfId="22531" xr:uid="{00000000-0005-0000-0000-00000C580000}"/>
    <cellStyle name="Normal 95 11 2 3" xfId="22532" xr:uid="{00000000-0005-0000-0000-00000D580000}"/>
    <cellStyle name="Normal 95 11 3" xfId="22533" xr:uid="{00000000-0005-0000-0000-00000E580000}"/>
    <cellStyle name="Normal 95 11 3 2" xfId="22534" xr:uid="{00000000-0005-0000-0000-00000F580000}"/>
    <cellStyle name="Normal 95 11 4" xfId="22535" xr:uid="{00000000-0005-0000-0000-000010580000}"/>
    <cellStyle name="Normal 95 12" xfId="22536" xr:uid="{00000000-0005-0000-0000-000011580000}"/>
    <cellStyle name="Normal 95 12 2" xfId="22537" xr:uid="{00000000-0005-0000-0000-000012580000}"/>
    <cellStyle name="Normal 95 12 2 2" xfId="22538" xr:uid="{00000000-0005-0000-0000-000013580000}"/>
    <cellStyle name="Normal 95 12 2 3" xfId="22539" xr:uid="{00000000-0005-0000-0000-000014580000}"/>
    <cellStyle name="Normal 95 12 3" xfId="22540" xr:uid="{00000000-0005-0000-0000-000015580000}"/>
    <cellStyle name="Normal 95 12 3 2" xfId="22541" xr:uid="{00000000-0005-0000-0000-000016580000}"/>
    <cellStyle name="Normal 95 12 4" xfId="22542" xr:uid="{00000000-0005-0000-0000-000017580000}"/>
    <cellStyle name="Normal 95 13" xfId="22543" xr:uid="{00000000-0005-0000-0000-000018580000}"/>
    <cellStyle name="Normal 95 13 2" xfId="22544" xr:uid="{00000000-0005-0000-0000-000019580000}"/>
    <cellStyle name="Normal 95 13 2 2" xfId="22545" xr:uid="{00000000-0005-0000-0000-00001A580000}"/>
    <cellStyle name="Normal 95 13 2 3" xfId="22546" xr:uid="{00000000-0005-0000-0000-00001B580000}"/>
    <cellStyle name="Normal 95 13 3" xfId="22547" xr:uid="{00000000-0005-0000-0000-00001C580000}"/>
    <cellStyle name="Normal 95 13 3 2" xfId="22548" xr:uid="{00000000-0005-0000-0000-00001D580000}"/>
    <cellStyle name="Normal 95 13 4" xfId="22549" xr:uid="{00000000-0005-0000-0000-00001E580000}"/>
    <cellStyle name="Normal 95 14" xfId="22550" xr:uid="{00000000-0005-0000-0000-00001F580000}"/>
    <cellStyle name="Normal 95 14 2" xfId="22551" xr:uid="{00000000-0005-0000-0000-000020580000}"/>
    <cellStyle name="Normal 95 14 2 2" xfId="22552" xr:uid="{00000000-0005-0000-0000-000021580000}"/>
    <cellStyle name="Normal 95 14 2 3" xfId="22553" xr:uid="{00000000-0005-0000-0000-000022580000}"/>
    <cellStyle name="Normal 95 14 3" xfId="22554" xr:uid="{00000000-0005-0000-0000-000023580000}"/>
    <cellStyle name="Normal 95 14 3 2" xfId="22555" xr:uid="{00000000-0005-0000-0000-000024580000}"/>
    <cellStyle name="Normal 95 14 4" xfId="22556" xr:uid="{00000000-0005-0000-0000-000025580000}"/>
    <cellStyle name="Normal 95 15" xfId="22557" xr:uid="{00000000-0005-0000-0000-000026580000}"/>
    <cellStyle name="Normal 95 15 2" xfId="22558" xr:uid="{00000000-0005-0000-0000-000027580000}"/>
    <cellStyle name="Normal 95 15 2 2" xfId="22559" xr:uid="{00000000-0005-0000-0000-000028580000}"/>
    <cellStyle name="Normal 95 15 2 3" xfId="22560" xr:uid="{00000000-0005-0000-0000-000029580000}"/>
    <cellStyle name="Normal 95 15 3" xfId="22561" xr:uid="{00000000-0005-0000-0000-00002A580000}"/>
    <cellStyle name="Normal 95 15 3 2" xfId="22562" xr:uid="{00000000-0005-0000-0000-00002B580000}"/>
    <cellStyle name="Normal 95 15 4" xfId="22563" xr:uid="{00000000-0005-0000-0000-00002C580000}"/>
    <cellStyle name="Normal 95 16" xfId="22564" xr:uid="{00000000-0005-0000-0000-00002D580000}"/>
    <cellStyle name="Normal 95 16 2" xfId="22565" xr:uid="{00000000-0005-0000-0000-00002E580000}"/>
    <cellStyle name="Normal 95 16 2 2" xfId="22566" xr:uid="{00000000-0005-0000-0000-00002F580000}"/>
    <cellStyle name="Normal 95 16 2 3" xfId="22567" xr:uid="{00000000-0005-0000-0000-000030580000}"/>
    <cellStyle name="Normal 95 16 3" xfId="22568" xr:uid="{00000000-0005-0000-0000-000031580000}"/>
    <cellStyle name="Normal 95 16 3 2" xfId="22569" xr:uid="{00000000-0005-0000-0000-000032580000}"/>
    <cellStyle name="Normal 95 16 4" xfId="22570" xr:uid="{00000000-0005-0000-0000-000033580000}"/>
    <cellStyle name="Normal 95 17" xfId="22571" xr:uid="{00000000-0005-0000-0000-000034580000}"/>
    <cellStyle name="Normal 95 17 2" xfId="22572" xr:uid="{00000000-0005-0000-0000-000035580000}"/>
    <cellStyle name="Normal 95 17 2 2" xfId="22573" xr:uid="{00000000-0005-0000-0000-000036580000}"/>
    <cellStyle name="Normal 95 17 2 3" xfId="22574" xr:uid="{00000000-0005-0000-0000-000037580000}"/>
    <cellStyle name="Normal 95 17 3" xfId="22575" xr:uid="{00000000-0005-0000-0000-000038580000}"/>
    <cellStyle name="Normal 95 17 3 2" xfId="22576" xr:uid="{00000000-0005-0000-0000-000039580000}"/>
    <cellStyle name="Normal 95 17 4" xfId="22577" xr:uid="{00000000-0005-0000-0000-00003A580000}"/>
    <cellStyle name="Normal 95 2" xfId="22578" xr:uid="{00000000-0005-0000-0000-00003B580000}"/>
    <cellStyle name="Normal 95 2 2" xfId="22579" xr:uid="{00000000-0005-0000-0000-00003C580000}"/>
    <cellStyle name="Normal 95 2 2 2" xfId="22580" xr:uid="{00000000-0005-0000-0000-00003D580000}"/>
    <cellStyle name="Normal 95 2 2 3" xfId="22581" xr:uid="{00000000-0005-0000-0000-00003E580000}"/>
    <cellStyle name="Normal 95 2 3" xfId="22582" xr:uid="{00000000-0005-0000-0000-00003F580000}"/>
    <cellStyle name="Normal 95 2 3 2" xfId="22583" xr:uid="{00000000-0005-0000-0000-000040580000}"/>
    <cellStyle name="Normal 95 2 4" xfId="22584" xr:uid="{00000000-0005-0000-0000-000041580000}"/>
    <cellStyle name="Normal 95 3" xfId="22585" xr:uid="{00000000-0005-0000-0000-000042580000}"/>
    <cellStyle name="Normal 95 3 2" xfId="22586" xr:uid="{00000000-0005-0000-0000-000043580000}"/>
    <cellStyle name="Normal 95 3 2 2" xfId="22587" xr:uid="{00000000-0005-0000-0000-000044580000}"/>
    <cellStyle name="Normal 95 3 2 3" xfId="22588" xr:uid="{00000000-0005-0000-0000-000045580000}"/>
    <cellStyle name="Normal 95 3 3" xfId="22589" xr:uid="{00000000-0005-0000-0000-000046580000}"/>
    <cellStyle name="Normal 95 3 3 2" xfId="22590" xr:uid="{00000000-0005-0000-0000-000047580000}"/>
    <cellStyle name="Normal 95 3 4" xfId="22591" xr:uid="{00000000-0005-0000-0000-000048580000}"/>
    <cellStyle name="Normal 95 4" xfId="22592" xr:uid="{00000000-0005-0000-0000-000049580000}"/>
    <cellStyle name="Normal 95 4 2" xfId="22593" xr:uid="{00000000-0005-0000-0000-00004A580000}"/>
    <cellStyle name="Normal 95 4 2 2" xfId="22594" xr:uid="{00000000-0005-0000-0000-00004B580000}"/>
    <cellStyle name="Normal 95 4 2 3" xfId="22595" xr:uid="{00000000-0005-0000-0000-00004C580000}"/>
    <cellStyle name="Normal 95 4 3" xfId="22596" xr:uid="{00000000-0005-0000-0000-00004D580000}"/>
    <cellStyle name="Normal 95 4 3 2" xfId="22597" xr:uid="{00000000-0005-0000-0000-00004E580000}"/>
    <cellStyle name="Normal 95 4 4" xfId="22598" xr:uid="{00000000-0005-0000-0000-00004F580000}"/>
    <cellStyle name="Normal 95 5" xfId="22599" xr:uid="{00000000-0005-0000-0000-000050580000}"/>
    <cellStyle name="Normal 95 5 2" xfId="22600" xr:uid="{00000000-0005-0000-0000-000051580000}"/>
    <cellStyle name="Normal 95 5 2 2" xfId="22601" xr:uid="{00000000-0005-0000-0000-000052580000}"/>
    <cellStyle name="Normal 95 5 2 3" xfId="22602" xr:uid="{00000000-0005-0000-0000-000053580000}"/>
    <cellStyle name="Normal 95 5 3" xfId="22603" xr:uid="{00000000-0005-0000-0000-000054580000}"/>
    <cellStyle name="Normal 95 5 3 2" xfId="22604" xr:uid="{00000000-0005-0000-0000-000055580000}"/>
    <cellStyle name="Normal 95 5 4" xfId="22605" xr:uid="{00000000-0005-0000-0000-000056580000}"/>
    <cellStyle name="Normal 95 6" xfId="22606" xr:uid="{00000000-0005-0000-0000-000057580000}"/>
    <cellStyle name="Normal 95 6 2" xfId="22607" xr:uid="{00000000-0005-0000-0000-000058580000}"/>
    <cellStyle name="Normal 95 6 2 2" xfId="22608" xr:uid="{00000000-0005-0000-0000-000059580000}"/>
    <cellStyle name="Normal 95 6 2 3" xfId="22609" xr:uid="{00000000-0005-0000-0000-00005A580000}"/>
    <cellStyle name="Normal 95 6 3" xfId="22610" xr:uid="{00000000-0005-0000-0000-00005B580000}"/>
    <cellStyle name="Normal 95 6 3 2" xfId="22611" xr:uid="{00000000-0005-0000-0000-00005C580000}"/>
    <cellStyle name="Normal 95 6 4" xfId="22612" xr:uid="{00000000-0005-0000-0000-00005D580000}"/>
    <cellStyle name="Normal 95 7" xfId="22613" xr:uid="{00000000-0005-0000-0000-00005E580000}"/>
    <cellStyle name="Normal 95 7 2" xfId="22614" xr:uid="{00000000-0005-0000-0000-00005F580000}"/>
    <cellStyle name="Normal 95 7 2 2" xfId="22615" xr:uid="{00000000-0005-0000-0000-000060580000}"/>
    <cellStyle name="Normal 95 7 2 3" xfId="22616" xr:uid="{00000000-0005-0000-0000-000061580000}"/>
    <cellStyle name="Normal 95 7 3" xfId="22617" xr:uid="{00000000-0005-0000-0000-000062580000}"/>
    <cellStyle name="Normal 95 7 3 2" xfId="22618" xr:uid="{00000000-0005-0000-0000-000063580000}"/>
    <cellStyle name="Normal 95 7 4" xfId="22619" xr:uid="{00000000-0005-0000-0000-000064580000}"/>
    <cellStyle name="Normal 95 8" xfId="22620" xr:uid="{00000000-0005-0000-0000-000065580000}"/>
    <cellStyle name="Normal 95 8 2" xfId="22621" xr:uid="{00000000-0005-0000-0000-000066580000}"/>
    <cellStyle name="Normal 95 8 2 2" xfId="22622" xr:uid="{00000000-0005-0000-0000-000067580000}"/>
    <cellStyle name="Normal 95 8 2 3" xfId="22623" xr:uid="{00000000-0005-0000-0000-000068580000}"/>
    <cellStyle name="Normal 95 8 3" xfId="22624" xr:uid="{00000000-0005-0000-0000-000069580000}"/>
    <cellStyle name="Normal 95 8 3 2" xfId="22625" xr:uid="{00000000-0005-0000-0000-00006A580000}"/>
    <cellStyle name="Normal 95 8 4" xfId="22626" xr:uid="{00000000-0005-0000-0000-00006B580000}"/>
    <cellStyle name="Normal 95 9" xfId="22627" xr:uid="{00000000-0005-0000-0000-00006C580000}"/>
    <cellStyle name="Normal 95 9 2" xfId="22628" xr:uid="{00000000-0005-0000-0000-00006D580000}"/>
    <cellStyle name="Normal 95 9 2 2" xfId="22629" xr:uid="{00000000-0005-0000-0000-00006E580000}"/>
    <cellStyle name="Normal 95 9 2 3" xfId="22630" xr:uid="{00000000-0005-0000-0000-00006F580000}"/>
    <cellStyle name="Normal 95 9 3" xfId="22631" xr:uid="{00000000-0005-0000-0000-000070580000}"/>
    <cellStyle name="Normal 95 9 3 2" xfId="22632" xr:uid="{00000000-0005-0000-0000-000071580000}"/>
    <cellStyle name="Normal 95 9 4" xfId="22633" xr:uid="{00000000-0005-0000-0000-000072580000}"/>
    <cellStyle name="Normal 96" xfId="22634" xr:uid="{00000000-0005-0000-0000-000073580000}"/>
    <cellStyle name="Normal 96 10" xfId="22635" xr:uid="{00000000-0005-0000-0000-000074580000}"/>
    <cellStyle name="Normal 96 10 2" xfId="22636" xr:uid="{00000000-0005-0000-0000-000075580000}"/>
    <cellStyle name="Normal 96 10 2 2" xfId="22637" xr:uid="{00000000-0005-0000-0000-000076580000}"/>
    <cellStyle name="Normal 96 10 2 3" xfId="22638" xr:uid="{00000000-0005-0000-0000-000077580000}"/>
    <cellStyle name="Normal 96 10 3" xfId="22639" xr:uid="{00000000-0005-0000-0000-000078580000}"/>
    <cellStyle name="Normal 96 10 3 2" xfId="22640" xr:uid="{00000000-0005-0000-0000-000079580000}"/>
    <cellStyle name="Normal 96 10 4" xfId="22641" xr:uid="{00000000-0005-0000-0000-00007A580000}"/>
    <cellStyle name="Normal 96 11" xfId="22642" xr:uid="{00000000-0005-0000-0000-00007B580000}"/>
    <cellStyle name="Normal 96 11 2" xfId="22643" xr:uid="{00000000-0005-0000-0000-00007C580000}"/>
    <cellStyle name="Normal 96 11 2 2" xfId="22644" xr:uid="{00000000-0005-0000-0000-00007D580000}"/>
    <cellStyle name="Normal 96 11 2 3" xfId="22645" xr:uid="{00000000-0005-0000-0000-00007E580000}"/>
    <cellStyle name="Normal 96 11 3" xfId="22646" xr:uid="{00000000-0005-0000-0000-00007F580000}"/>
    <cellStyle name="Normal 96 11 3 2" xfId="22647" xr:uid="{00000000-0005-0000-0000-000080580000}"/>
    <cellStyle name="Normal 96 11 4" xfId="22648" xr:uid="{00000000-0005-0000-0000-000081580000}"/>
    <cellStyle name="Normal 96 12" xfId="22649" xr:uid="{00000000-0005-0000-0000-000082580000}"/>
    <cellStyle name="Normal 96 12 2" xfId="22650" xr:uid="{00000000-0005-0000-0000-000083580000}"/>
    <cellStyle name="Normal 96 12 2 2" xfId="22651" xr:uid="{00000000-0005-0000-0000-000084580000}"/>
    <cellStyle name="Normal 96 12 2 3" xfId="22652" xr:uid="{00000000-0005-0000-0000-000085580000}"/>
    <cellStyle name="Normal 96 12 3" xfId="22653" xr:uid="{00000000-0005-0000-0000-000086580000}"/>
    <cellStyle name="Normal 96 12 3 2" xfId="22654" xr:uid="{00000000-0005-0000-0000-000087580000}"/>
    <cellStyle name="Normal 96 12 4" xfId="22655" xr:uid="{00000000-0005-0000-0000-000088580000}"/>
    <cellStyle name="Normal 96 13" xfId="22656" xr:uid="{00000000-0005-0000-0000-000089580000}"/>
    <cellStyle name="Normal 96 13 2" xfId="22657" xr:uid="{00000000-0005-0000-0000-00008A580000}"/>
    <cellStyle name="Normal 96 13 2 2" xfId="22658" xr:uid="{00000000-0005-0000-0000-00008B580000}"/>
    <cellStyle name="Normal 96 13 2 3" xfId="22659" xr:uid="{00000000-0005-0000-0000-00008C580000}"/>
    <cellStyle name="Normal 96 13 3" xfId="22660" xr:uid="{00000000-0005-0000-0000-00008D580000}"/>
    <cellStyle name="Normal 96 13 3 2" xfId="22661" xr:uid="{00000000-0005-0000-0000-00008E580000}"/>
    <cellStyle name="Normal 96 13 4" xfId="22662" xr:uid="{00000000-0005-0000-0000-00008F580000}"/>
    <cellStyle name="Normal 96 14" xfId="22663" xr:uid="{00000000-0005-0000-0000-000090580000}"/>
    <cellStyle name="Normal 96 14 2" xfId="22664" xr:uid="{00000000-0005-0000-0000-000091580000}"/>
    <cellStyle name="Normal 96 14 2 2" xfId="22665" xr:uid="{00000000-0005-0000-0000-000092580000}"/>
    <cellStyle name="Normal 96 14 2 3" xfId="22666" xr:uid="{00000000-0005-0000-0000-000093580000}"/>
    <cellStyle name="Normal 96 14 3" xfId="22667" xr:uid="{00000000-0005-0000-0000-000094580000}"/>
    <cellStyle name="Normal 96 14 3 2" xfId="22668" xr:uid="{00000000-0005-0000-0000-000095580000}"/>
    <cellStyle name="Normal 96 14 4" xfId="22669" xr:uid="{00000000-0005-0000-0000-000096580000}"/>
    <cellStyle name="Normal 96 15" xfId="22670" xr:uid="{00000000-0005-0000-0000-000097580000}"/>
    <cellStyle name="Normal 96 15 2" xfId="22671" xr:uid="{00000000-0005-0000-0000-000098580000}"/>
    <cellStyle name="Normal 96 15 2 2" xfId="22672" xr:uid="{00000000-0005-0000-0000-000099580000}"/>
    <cellStyle name="Normal 96 15 2 3" xfId="22673" xr:uid="{00000000-0005-0000-0000-00009A580000}"/>
    <cellStyle name="Normal 96 15 3" xfId="22674" xr:uid="{00000000-0005-0000-0000-00009B580000}"/>
    <cellStyle name="Normal 96 15 3 2" xfId="22675" xr:uid="{00000000-0005-0000-0000-00009C580000}"/>
    <cellStyle name="Normal 96 15 4" xfId="22676" xr:uid="{00000000-0005-0000-0000-00009D580000}"/>
    <cellStyle name="Normal 96 16" xfId="22677" xr:uid="{00000000-0005-0000-0000-00009E580000}"/>
    <cellStyle name="Normal 96 16 2" xfId="22678" xr:uid="{00000000-0005-0000-0000-00009F580000}"/>
    <cellStyle name="Normal 96 16 2 2" xfId="22679" xr:uid="{00000000-0005-0000-0000-0000A0580000}"/>
    <cellStyle name="Normal 96 16 2 3" xfId="22680" xr:uid="{00000000-0005-0000-0000-0000A1580000}"/>
    <cellStyle name="Normal 96 16 3" xfId="22681" xr:uid="{00000000-0005-0000-0000-0000A2580000}"/>
    <cellStyle name="Normal 96 16 3 2" xfId="22682" xr:uid="{00000000-0005-0000-0000-0000A3580000}"/>
    <cellStyle name="Normal 96 16 4" xfId="22683" xr:uid="{00000000-0005-0000-0000-0000A4580000}"/>
    <cellStyle name="Normal 96 17" xfId="22684" xr:uid="{00000000-0005-0000-0000-0000A5580000}"/>
    <cellStyle name="Normal 96 17 2" xfId="22685" xr:uid="{00000000-0005-0000-0000-0000A6580000}"/>
    <cellStyle name="Normal 96 17 2 2" xfId="22686" xr:uid="{00000000-0005-0000-0000-0000A7580000}"/>
    <cellStyle name="Normal 96 17 2 3" xfId="22687" xr:uid="{00000000-0005-0000-0000-0000A8580000}"/>
    <cellStyle name="Normal 96 17 3" xfId="22688" xr:uid="{00000000-0005-0000-0000-0000A9580000}"/>
    <cellStyle name="Normal 96 17 3 2" xfId="22689" xr:uid="{00000000-0005-0000-0000-0000AA580000}"/>
    <cellStyle name="Normal 96 17 4" xfId="22690" xr:uid="{00000000-0005-0000-0000-0000AB580000}"/>
    <cellStyle name="Normal 96 2" xfId="22691" xr:uid="{00000000-0005-0000-0000-0000AC580000}"/>
    <cellStyle name="Normal 96 2 2" xfId="22692" xr:uid="{00000000-0005-0000-0000-0000AD580000}"/>
    <cellStyle name="Normal 96 2 2 2" xfId="22693" xr:uid="{00000000-0005-0000-0000-0000AE580000}"/>
    <cellStyle name="Normal 96 2 2 3" xfId="22694" xr:uid="{00000000-0005-0000-0000-0000AF580000}"/>
    <cellStyle name="Normal 96 2 3" xfId="22695" xr:uid="{00000000-0005-0000-0000-0000B0580000}"/>
    <cellStyle name="Normal 96 2 3 2" xfId="22696" xr:uid="{00000000-0005-0000-0000-0000B1580000}"/>
    <cellStyle name="Normal 96 2 4" xfId="22697" xr:uid="{00000000-0005-0000-0000-0000B2580000}"/>
    <cellStyle name="Normal 96 3" xfId="22698" xr:uid="{00000000-0005-0000-0000-0000B3580000}"/>
    <cellStyle name="Normal 96 3 2" xfId="22699" xr:uid="{00000000-0005-0000-0000-0000B4580000}"/>
    <cellStyle name="Normal 96 3 2 2" xfId="22700" xr:uid="{00000000-0005-0000-0000-0000B5580000}"/>
    <cellStyle name="Normal 96 3 2 3" xfId="22701" xr:uid="{00000000-0005-0000-0000-0000B6580000}"/>
    <cellStyle name="Normal 96 3 3" xfId="22702" xr:uid="{00000000-0005-0000-0000-0000B7580000}"/>
    <cellStyle name="Normal 96 3 3 2" xfId="22703" xr:uid="{00000000-0005-0000-0000-0000B8580000}"/>
    <cellStyle name="Normal 96 3 4" xfId="22704" xr:uid="{00000000-0005-0000-0000-0000B9580000}"/>
    <cellStyle name="Normal 96 4" xfId="22705" xr:uid="{00000000-0005-0000-0000-0000BA580000}"/>
    <cellStyle name="Normal 96 4 2" xfId="22706" xr:uid="{00000000-0005-0000-0000-0000BB580000}"/>
    <cellStyle name="Normal 96 4 2 2" xfId="22707" xr:uid="{00000000-0005-0000-0000-0000BC580000}"/>
    <cellStyle name="Normal 96 4 2 3" xfId="22708" xr:uid="{00000000-0005-0000-0000-0000BD580000}"/>
    <cellStyle name="Normal 96 4 3" xfId="22709" xr:uid="{00000000-0005-0000-0000-0000BE580000}"/>
    <cellStyle name="Normal 96 4 3 2" xfId="22710" xr:uid="{00000000-0005-0000-0000-0000BF580000}"/>
    <cellStyle name="Normal 96 4 4" xfId="22711" xr:uid="{00000000-0005-0000-0000-0000C0580000}"/>
    <cellStyle name="Normal 96 5" xfId="22712" xr:uid="{00000000-0005-0000-0000-0000C1580000}"/>
    <cellStyle name="Normal 96 5 2" xfId="22713" xr:uid="{00000000-0005-0000-0000-0000C2580000}"/>
    <cellStyle name="Normal 96 5 2 2" xfId="22714" xr:uid="{00000000-0005-0000-0000-0000C3580000}"/>
    <cellStyle name="Normal 96 5 2 3" xfId="22715" xr:uid="{00000000-0005-0000-0000-0000C4580000}"/>
    <cellStyle name="Normal 96 5 3" xfId="22716" xr:uid="{00000000-0005-0000-0000-0000C5580000}"/>
    <cellStyle name="Normal 96 5 3 2" xfId="22717" xr:uid="{00000000-0005-0000-0000-0000C6580000}"/>
    <cellStyle name="Normal 96 5 4" xfId="22718" xr:uid="{00000000-0005-0000-0000-0000C7580000}"/>
    <cellStyle name="Normal 96 6" xfId="22719" xr:uid="{00000000-0005-0000-0000-0000C8580000}"/>
    <cellStyle name="Normal 96 6 2" xfId="22720" xr:uid="{00000000-0005-0000-0000-0000C9580000}"/>
    <cellStyle name="Normal 96 6 2 2" xfId="22721" xr:uid="{00000000-0005-0000-0000-0000CA580000}"/>
    <cellStyle name="Normal 96 6 2 3" xfId="22722" xr:uid="{00000000-0005-0000-0000-0000CB580000}"/>
    <cellStyle name="Normal 96 6 3" xfId="22723" xr:uid="{00000000-0005-0000-0000-0000CC580000}"/>
    <cellStyle name="Normal 96 6 3 2" xfId="22724" xr:uid="{00000000-0005-0000-0000-0000CD580000}"/>
    <cellStyle name="Normal 96 6 4" xfId="22725" xr:uid="{00000000-0005-0000-0000-0000CE580000}"/>
    <cellStyle name="Normal 96 7" xfId="22726" xr:uid="{00000000-0005-0000-0000-0000CF580000}"/>
    <cellStyle name="Normal 96 7 2" xfId="22727" xr:uid="{00000000-0005-0000-0000-0000D0580000}"/>
    <cellStyle name="Normal 96 7 2 2" xfId="22728" xr:uid="{00000000-0005-0000-0000-0000D1580000}"/>
    <cellStyle name="Normal 96 7 2 3" xfId="22729" xr:uid="{00000000-0005-0000-0000-0000D2580000}"/>
    <cellStyle name="Normal 96 7 3" xfId="22730" xr:uid="{00000000-0005-0000-0000-0000D3580000}"/>
    <cellStyle name="Normal 96 7 3 2" xfId="22731" xr:uid="{00000000-0005-0000-0000-0000D4580000}"/>
    <cellStyle name="Normal 96 7 4" xfId="22732" xr:uid="{00000000-0005-0000-0000-0000D5580000}"/>
    <cellStyle name="Normal 96 8" xfId="22733" xr:uid="{00000000-0005-0000-0000-0000D6580000}"/>
    <cellStyle name="Normal 96 8 2" xfId="22734" xr:uid="{00000000-0005-0000-0000-0000D7580000}"/>
    <cellStyle name="Normal 96 8 2 2" xfId="22735" xr:uid="{00000000-0005-0000-0000-0000D8580000}"/>
    <cellStyle name="Normal 96 8 2 3" xfId="22736" xr:uid="{00000000-0005-0000-0000-0000D9580000}"/>
    <cellStyle name="Normal 96 8 3" xfId="22737" xr:uid="{00000000-0005-0000-0000-0000DA580000}"/>
    <cellStyle name="Normal 96 8 3 2" xfId="22738" xr:uid="{00000000-0005-0000-0000-0000DB580000}"/>
    <cellStyle name="Normal 96 8 4" xfId="22739" xr:uid="{00000000-0005-0000-0000-0000DC580000}"/>
    <cellStyle name="Normal 96 9" xfId="22740" xr:uid="{00000000-0005-0000-0000-0000DD580000}"/>
    <cellStyle name="Normal 96 9 2" xfId="22741" xr:uid="{00000000-0005-0000-0000-0000DE580000}"/>
    <cellStyle name="Normal 96 9 2 2" xfId="22742" xr:uid="{00000000-0005-0000-0000-0000DF580000}"/>
    <cellStyle name="Normal 96 9 2 3" xfId="22743" xr:uid="{00000000-0005-0000-0000-0000E0580000}"/>
    <cellStyle name="Normal 96 9 3" xfId="22744" xr:uid="{00000000-0005-0000-0000-0000E1580000}"/>
    <cellStyle name="Normal 96 9 3 2" xfId="22745" xr:uid="{00000000-0005-0000-0000-0000E2580000}"/>
    <cellStyle name="Normal 96 9 4" xfId="22746" xr:uid="{00000000-0005-0000-0000-0000E3580000}"/>
    <cellStyle name="Normal 97" xfId="22747" xr:uid="{00000000-0005-0000-0000-0000E4580000}"/>
    <cellStyle name="Normal 98" xfId="22748" xr:uid="{00000000-0005-0000-0000-0000E5580000}"/>
    <cellStyle name="Normal 99" xfId="22749" xr:uid="{00000000-0005-0000-0000-0000E6580000}"/>
    <cellStyle name="Normal bold" xfId="22750" xr:uid="{00000000-0005-0000-0000-0000E7580000}"/>
    <cellStyle name="Normal Italics" xfId="22751" xr:uid="{00000000-0005-0000-0000-0000E8580000}"/>
    <cellStyle name="Normal Miguel" xfId="22752" xr:uid="{00000000-0005-0000-0000-0000E9580000}"/>
    <cellStyle name="Normal U" xfId="22753" xr:uid="{00000000-0005-0000-0000-0000EA580000}"/>
    <cellStyle name="Normal1" xfId="22754" xr:uid="{00000000-0005-0000-0000-0000EB580000}"/>
    <cellStyle name="Normal1 10" xfId="22755" xr:uid="{00000000-0005-0000-0000-0000EC580000}"/>
    <cellStyle name="NORMAL1 11" xfId="22756" xr:uid="{00000000-0005-0000-0000-0000ED580000}"/>
    <cellStyle name="NORMAL1 12" xfId="22757" xr:uid="{00000000-0005-0000-0000-0000EE580000}"/>
    <cellStyle name="NORMAL1 13" xfId="22758" xr:uid="{00000000-0005-0000-0000-0000EF580000}"/>
    <cellStyle name="Normal1 14" xfId="22759" xr:uid="{00000000-0005-0000-0000-0000F0580000}"/>
    <cellStyle name="Normal1 2" xfId="22760" xr:uid="{00000000-0005-0000-0000-0000F1580000}"/>
    <cellStyle name="Normal1 2 10" xfId="22761" xr:uid="{00000000-0005-0000-0000-0000F2580000}"/>
    <cellStyle name="Normal1 2 11" xfId="22762" xr:uid="{00000000-0005-0000-0000-0000F3580000}"/>
    <cellStyle name="NORMAL1 2 2" xfId="22763" xr:uid="{00000000-0005-0000-0000-0000F4580000}"/>
    <cellStyle name="NORMAL1 2 2 2" xfId="22764" xr:uid="{00000000-0005-0000-0000-0000F5580000}"/>
    <cellStyle name="NORMAL1 2 3" xfId="22765" xr:uid="{00000000-0005-0000-0000-0000F6580000}"/>
    <cellStyle name="NORMAL1 2 4" xfId="22766" xr:uid="{00000000-0005-0000-0000-0000F7580000}"/>
    <cellStyle name="NORMAL1 2 5" xfId="22767" xr:uid="{00000000-0005-0000-0000-0000F8580000}"/>
    <cellStyle name="NORMAL1 2 6" xfId="22768" xr:uid="{00000000-0005-0000-0000-0000F9580000}"/>
    <cellStyle name="Normal1 2 7" xfId="22769" xr:uid="{00000000-0005-0000-0000-0000FA580000}"/>
    <cellStyle name="Normal1 2 8" xfId="22770" xr:uid="{00000000-0005-0000-0000-0000FB580000}"/>
    <cellStyle name="Normal1 2 9" xfId="22771" xr:uid="{00000000-0005-0000-0000-0000FC580000}"/>
    <cellStyle name="Normal1 3" xfId="22772" xr:uid="{00000000-0005-0000-0000-0000FD580000}"/>
    <cellStyle name="Normal1 3 2" xfId="22773" xr:uid="{00000000-0005-0000-0000-0000FE580000}"/>
    <cellStyle name="NORMAL1 3 3" xfId="22774" xr:uid="{00000000-0005-0000-0000-0000FF580000}"/>
    <cellStyle name="NORMAL1 3 4" xfId="22775" xr:uid="{00000000-0005-0000-0000-000000590000}"/>
    <cellStyle name="NORMAL1 3 5" xfId="22776" xr:uid="{00000000-0005-0000-0000-000001590000}"/>
    <cellStyle name="Normal1 4" xfId="22777" xr:uid="{00000000-0005-0000-0000-000002590000}"/>
    <cellStyle name="Normal1 4 2" xfId="22778" xr:uid="{00000000-0005-0000-0000-000003590000}"/>
    <cellStyle name="Normal1 4 3" xfId="22779" xr:uid="{00000000-0005-0000-0000-000004590000}"/>
    <cellStyle name="Normal1 5" xfId="22780" xr:uid="{00000000-0005-0000-0000-000005590000}"/>
    <cellStyle name="Normal1 5 2" xfId="22781" xr:uid="{00000000-0005-0000-0000-000006590000}"/>
    <cellStyle name="Normal1 5 3" xfId="22782" xr:uid="{00000000-0005-0000-0000-000007590000}"/>
    <cellStyle name="Normal1 6" xfId="22783" xr:uid="{00000000-0005-0000-0000-000008590000}"/>
    <cellStyle name="Normal1 6 2" xfId="22784" xr:uid="{00000000-0005-0000-0000-000009590000}"/>
    <cellStyle name="Normal1 6 3" xfId="22785" xr:uid="{00000000-0005-0000-0000-00000A590000}"/>
    <cellStyle name="Normal1 7" xfId="22786" xr:uid="{00000000-0005-0000-0000-00000B590000}"/>
    <cellStyle name="Normal1 7 2" xfId="22787" xr:uid="{00000000-0005-0000-0000-00000C590000}"/>
    <cellStyle name="Normal1 7 3" xfId="22788" xr:uid="{00000000-0005-0000-0000-00000D590000}"/>
    <cellStyle name="NORMAL1 8" xfId="22789" xr:uid="{00000000-0005-0000-0000-00000E590000}"/>
    <cellStyle name="Normal1 9" xfId="22790" xr:uid="{00000000-0005-0000-0000-00000F590000}"/>
    <cellStyle name="Normalny_56.Podstawowe dane o woj.(1)" xfId="22791" xr:uid="{00000000-0005-0000-0000-000010590000}"/>
    <cellStyle name="Nota" xfId="22792" xr:uid="{00000000-0005-0000-0000-000011590000}"/>
    <cellStyle name="Nota 10" xfId="22793" xr:uid="{00000000-0005-0000-0000-000012590000}"/>
    <cellStyle name="Nota 11" xfId="22794" xr:uid="{00000000-0005-0000-0000-000013590000}"/>
    <cellStyle name="Nota 12" xfId="22795" xr:uid="{00000000-0005-0000-0000-000014590000}"/>
    <cellStyle name="Nota 13" xfId="22796" xr:uid="{00000000-0005-0000-0000-000015590000}"/>
    <cellStyle name="Nota 14" xfId="22797" xr:uid="{00000000-0005-0000-0000-000016590000}"/>
    <cellStyle name="Nota 15" xfId="22798" xr:uid="{00000000-0005-0000-0000-000017590000}"/>
    <cellStyle name="Nota 16" xfId="22799" xr:uid="{00000000-0005-0000-0000-000018590000}"/>
    <cellStyle name="Nota 17" xfId="22800" xr:uid="{00000000-0005-0000-0000-000019590000}"/>
    <cellStyle name="Nota 18" xfId="22801" xr:uid="{00000000-0005-0000-0000-00001A590000}"/>
    <cellStyle name="Nota 19" xfId="22802" xr:uid="{00000000-0005-0000-0000-00001B590000}"/>
    <cellStyle name="Nota 2" xfId="22803" xr:uid="{00000000-0005-0000-0000-00001C590000}"/>
    <cellStyle name="Nota 2 2" xfId="22804" xr:uid="{00000000-0005-0000-0000-00001D590000}"/>
    <cellStyle name="Nota 2 2 2" xfId="22805" xr:uid="{00000000-0005-0000-0000-00001E590000}"/>
    <cellStyle name="Nota 2 3" xfId="22806" xr:uid="{00000000-0005-0000-0000-00001F590000}"/>
    <cellStyle name="Nota 2 3 2" xfId="22807" xr:uid="{00000000-0005-0000-0000-000020590000}"/>
    <cellStyle name="Nota 2 3 2 2" xfId="22808" xr:uid="{00000000-0005-0000-0000-000021590000}"/>
    <cellStyle name="Nota 2 3 3" xfId="22809" xr:uid="{00000000-0005-0000-0000-000022590000}"/>
    <cellStyle name="Nota 2 4" xfId="22810" xr:uid="{00000000-0005-0000-0000-000023590000}"/>
    <cellStyle name="Nota 2 4 2" xfId="22811" xr:uid="{00000000-0005-0000-0000-000024590000}"/>
    <cellStyle name="Nota 2 4 3" xfId="22812" xr:uid="{00000000-0005-0000-0000-000025590000}"/>
    <cellStyle name="Nota 2 5" xfId="22813" xr:uid="{00000000-0005-0000-0000-000026590000}"/>
    <cellStyle name="Nota 2 6" xfId="22814" xr:uid="{00000000-0005-0000-0000-000027590000}"/>
    <cellStyle name="Nota 2 7" xfId="22815" xr:uid="{00000000-0005-0000-0000-000028590000}"/>
    <cellStyle name="Nota 20" xfId="22816" xr:uid="{00000000-0005-0000-0000-000029590000}"/>
    <cellStyle name="Nota 21" xfId="22817" xr:uid="{00000000-0005-0000-0000-00002A590000}"/>
    <cellStyle name="Nota 22" xfId="22818" xr:uid="{00000000-0005-0000-0000-00002B590000}"/>
    <cellStyle name="Nota 23" xfId="22819" xr:uid="{00000000-0005-0000-0000-00002C590000}"/>
    <cellStyle name="Nota 24" xfId="22820" xr:uid="{00000000-0005-0000-0000-00002D590000}"/>
    <cellStyle name="Nota 25" xfId="22821" xr:uid="{00000000-0005-0000-0000-00002E590000}"/>
    <cellStyle name="Nota 26" xfId="22822" xr:uid="{00000000-0005-0000-0000-00002F590000}"/>
    <cellStyle name="Nota 27" xfId="22823" xr:uid="{00000000-0005-0000-0000-000030590000}"/>
    <cellStyle name="Nota 28" xfId="22824" xr:uid="{00000000-0005-0000-0000-000031590000}"/>
    <cellStyle name="Nota 29" xfId="22825" xr:uid="{00000000-0005-0000-0000-000032590000}"/>
    <cellStyle name="Nota 3" xfId="22826" xr:uid="{00000000-0005-0000-0000-000033590000}"/>
    <cellStyle name="Nota 3 2" xfId="22827" xr:uid="{00000000-0005-0000-0000-000034590000}"/>
    <cellStyle name="Nota 3 3" xfId="22828" xr:uid="{00000000-0005-0000-0000-000035590000}"/>
    <cellStyle name="Nota 3 3 2" xfId="22829" xr:uid="{00000000-0005-0000-0000-000036590000}"/>
    <cellStyle name="Nota 3 3 3" xfId="22830" xr:uid="{00000000-0005-0000-0000-000037590000}"/>
    <cellStyle name="Nota 3 4" xfId="22831" xr:uid="{00000000-0005-0000-0000-000038590000}"/>
    <cellStyle name="Nota 3 4 2" xfId="22832" xr:uid="{00000000-0005-0000-0000-000039590000}"/>
    <cellStyle name="Nota 3 4 3" xfId="22833" xr:uid="{00000000-0005-0000-0000-00003A590000}"/>
    <cellStyle name="Nota 3 5" xfId="22834" xr:uid="{00000000-0005-0000-0000-00003B590000}"/>
    <cellStyle name="Nota 3 5 2" xfId="22835" xr:uid="{00000000-0005-0000-0000-00003C590000}"/>
    <cellStyle name="Nota 3 6" xfId="22836" xr:uid="{00000000-0005-0000-0000-00003D590000}"/>
    <cellStyle name="Nota 30" xfId="22837" xr:uid="{00000000-0005-0000-0000-00003E590000}"/>
    <cellStyle name="Nota 31" xfId="22838" xr:uid="{00000000-0005-0000-0000-00003F590000}"/>
    <cellStyle name="Nota 32" xfId="22839" xr:uid="{00000000-0005-0000-0000-000040590000}"/>
    <cellStyle name="Nota 33" xfId="22840" xr:uid="{00000000-0005-0000-0000-000041590000}"/>
    <cellStyle name="Nota 34" xfId="22841" xr:uid="{00000000-0005-0000-0000-000042590000}"/>
    <cellStyle name="Nota 35" xfId="22842" xr:uid="{00000000-0005-0000-0000-000043590000}"/>
    <cellStyle name="Nota 36" xfId="22843" xr:uid="{00000000-0005-0000-0000-000044590000}"/>
    <cellStyle name="Nota 37" xfId="22844" xr:uid="{00000000-0005-0000-0000-000045590000}"/>
    <cellStyle name="Nota 38" xfId="22845" xr:uid="{00000000-0005-0000-0000-000046590000}"/>
    <cellStyle name="Nota 39" xfId="22846" xr:uid="{00000000-0005-0000-0000-000047590000}"/>
    <cellStyle name="Nota 4" xfId="22847" xr:uid="{00000000-0005-0000-0000-000048590000}"/>
    <cellStyle name="Nota 4 2" xfId="22848" xr:uid="{00000000-0005-0000-0000-000049590000}"/>
    <cellStyle name="Nota 4 3" xfId="22849" xr:uid="{00000000-0005-0000-0000-00004A590000}"/>
    <cellStyle name="Nota 4 3 2" xfId="22850" xr:uid="{00000000-0005-0000-0000-00004B590000}"/>
    <cellStyle name="Nota 4 3 3" xfId="22851" xr:uid="{00000000-0005-0000-0000-00004C590000}"/>
    <cellStyle name="Nota 4 4" xfId="22852" xr:uid="{00000000-0005-0000-0000-00004D590000}"/>
    <cellStyle name="Nota 4 4 2" xfId="22853" xr:uid="{00000000-0005-0000-0000-00004E590000}"/>
    <cellStyle name="Nota 4 4 3" xfId="22854" xr:uid="{00000000-0005-0000-0000-00004F590000}"/>
    <cellStyle name="Nota 4 5" xfId="22855" xr:uid="{00000000-0005-0000-0000-000050590000}"/>
    <cellStyle name="Nota 4 6" xfId="22856" xr:uid="{00000000-0005-0000-0000-000051590000}"/>
    <cellStyle name="Nota 5" xfId="22857" xr:uid="{00000000-0005-0000-0000-000052590000}"/>
    <cellStyle name="Nota 5 2" xfId="22858" xr:uid="{00000000-0005-0000-0000-000053590000}"/>
    <cellStyle name="Nota 5 3" xfId="22859" xr:uid="{00000000-0005-0000-0000-000054590000}"/>
    <cellStyle name="Nota 5 3 2" xfId="22860" xr:uid="{00000000-0005-0000-0000-000055590000}"/>
    <cellStyle name="Nota 5 3 3" xfId="22861" xr:uid="{00000000-0005-0000-0000-000056590000}"/>
    <cellStyle name="Nota 5 4" xfId="22862" xr:uid="{00000000-0005-0000-0000-000057590000}"/>
    <cellStyle name="Nota 5 4 2" xfId="22863" xr:uid="{00000000-0005-0000-0000-000058590000}"/>
    <cellStyle name="Nota 5 4 3" xfId="22864" xr:uid="{00000000-0005-0000-0000-000059590000}"/>
    <cellStyle name="Nota 5 5" xfId="22865" xr:uid="{00000000-0005-0000-0000-00005A590000}"/>
    <cellStyle name="Nota 5 6" xfId="22866" xr:uid="{00000000-0005-0000-0000-00005B590000}"/>
    <cellStyle name="Nota 6" xfId="22867" xr:uid="{00000000-0005-0000-0000-00005C590000}"/>
    <cellStyle name="Nota 6 2" xfId="22868" xr:uid="{00000000-0005-0000-0000-00005D590000}"/>
    <cellStyle name="Nota 6 3" xfId="22869" xr:uid="{00000000-0005-0000-0000-00005E590000}"/>
    <cellStyle name="Nota 7" xfId="22870" xr:uid="{00000000-0005-0000-0000-00005F590000}"/>
    <cellStyle name="Nota 7 2" xfId="22871" xr:uid="{00000000-0005-0000-0000-000060590000}"/>
    <cellStyle name="Nota 7 3" xfId="22872" xr:uid="{00000000-0005-0000-0000-000061590000}"/>
    <cellStyle name="Nota 8" xfId="22873" xr:uid="{00000000-0005-0000-0000-000062590000}"/>
    <cellStyle name="Nota 8 2" xfId="22874" xr:uid="{00000000-0005-0000-0000-000063590000}"/>
    <cellStyle name="Nota 8 2 2" xfId="22875" xr:uid="{00000000-0005-0000-0000-000064590000}"/>
    <cellStyle name="Nota 8 3" xfId="22876" xr:uid="{00000000-0005-0000-0000-000065590000}"/>
    <cellStyle name="Nota 9" xfId="22877" xr:uid="{00000000-0005-0000-0000-000066590000}"/>
    <cellStyle name="Nota 9 2" xfId="22878" xr:uid="{00000000-0005-0000-0000-000067590000}"/>
    <cellStyle name="Nota 9 3" xfId="22879" xr:uid="{00000000-0005-0000-0000-000068590000}"/>
    <cellStyle name="Notas 10" xfId="22880" xr:uid="{00000000-0005-0000-0000-000069590000}"/>
    <cellStyle name="Notas 10 2" xfId="22881" xr:uid="{00000000-0005-0000-0000-00006A590000}"/>
    <cellStyle name="Notas 11" xfId="22882" xr:uid="{00000000-0005-0000-0000-00006B590000}"/>
    <cellStyle name="Notas 11 2" xfId="22883" xr:uid="{00000000-0005-0000-0000-00006C590000}"/>
    <cellStyle name="Notas 12" xfId="22884" xr:uid="{00000000-0005-0000-0000-00006D590000}"/>
    <cellStyle name="Notas 12 2" xfId="22885" xr:uid="{00000000-0005-0000-0000-00006E590000}"/>
    <cellStyle name="Notas 13" xfId="22886" xr:uid="{00000000-0005-0000-0000-00006F590000}"/>
    <cellStyle name="Notas 13 2" xfId="22887" xr:uid="{00000000-0005-0000-0000-000070590000}"/>
    <cellStyle name="Notas 14" xfId="22888" xr:uid="{00000000-0005-0000-0000-000071590000}"/>
    <cellStyle name="Notas 14 2" xfId="22889" xr:uid="{00000000-0005-0000-0000-000072590000}"/>
    <cellStyle name="Notas 2" xfId="22890" xr:uid="{00000000-0005-0000-0000-000073590000}"/>
    <cellStyle name="Notas 2 2" xfId="22891" xr:uid="{00000000-0005-0000-0000-000074590000}"/>
    <cellStyle name="Notas 2 2 2" xfId="22892" xr:uid="{00000000-0005-0000-0000-000075590000}"/>
    <cellStyle name="Notas 2 2 2 2" xfId="22893" xr:uid="{00000000-0005-0000-0000-000076590000}"/>
    <cellStyle name="Notas 2 2 2 3" xfId="22894" xr:uid="{00000000-0005-0000-0000-000077590000}"/>
    <cellStyle name="Notas 2 2 2 3 2" xfId="22895" xr:uid="{00000000-0005-0000-0000-000078590000}"/>
    <cellStyle name="Notas 2 2 2 3 3" xfId="22896" xr:uid="{00000000-0005-0000-0000-000079590000}"/>
    <cellStyle name="Notas 2 2 2 4" xfId="22897" xr:uid="{00000000-0005-0000-0000-00007A590000}"/>
    <cellStyle name="Notas 2 2 2 5" xfId="22898" xr:uid="{00000000-0005-0000-0000-00007B590000}"/>
    <cellStyle name="Notas 2 2 2 6" xfId="22899" xr:uid="{00000000-0005-0000-0000-00007C590000}"/>
    <cellStyle name="Notas 2 2 3" xfId="22900" xr:uid="{00000000-0005-0000-0000-00007D590000}"/>
    <cellStyle name="Notas 2 2 4" xfId="22901" xr:uid="{00000000-0005-0000-0000-00007E590000}"/>
    <cellStyle name="Notas 2 2 4 2" xfId="22902" xr:uid="{00000000-0005-0000-0000-00007F590000}"/>
    <cellStyle name="Notas 2 2 4 3" xfId="22903" xr:uid="{00000000-0005-0000-0000-000080590000}"/>
    <cellStyle name="Notas 2 2 5" xfId="22904" xr:uid="{00000000-0005-0000-0000-000081590000}"/>
    <cellStyle name="Notas 2 2 5 2" xfId="22905" xr:uid="{00000000-0005-0000-0000-000082590000}"/>
    <cellStyle name="Notas 2 2 5 3" xfId="22906" xr:uid="{00000000-0005-0000-0000-000083590000}"/>
    <cellStyle name="Notas 2 2 6" xfId="22907" xr:uid="{00000000-0005-0000-0000-000084590000}"/>
    <cellStyle name="Notas 2 2 7" xfId="22908" xr:uid="{00000000-0005-0000-0000-000085590000}"/>
    <cellStyle name="Notas 2 3" xfId="22909" xr:uid="{00000000-0005-0000-0000-000086590000}"/>
    <cellStyle name="Notas 2 3 2" xfId="22910" xr:uid="{00000000-0005-0000-0000-000087590000}"/>
    <cellStyle name="Notas 2 3 2 2" xfId="22911" xr:uid="{00000000-0005-0000-0000-000088590000}"/>
    <cellStyle name="Notas 2 3 3" xfId="22912" xr:uid="{00000000-0005-0000-0000-000089590000}"/>
    <cellStyle name="Notas 2 3 4" xfId="22913" xr:uid="{00000000-0005-0000-0000-00008A590000}"/>
    <cellStyle name="Notas 2 4" xfId="22914" xr:uid="{00000000-0005-0000-0000-00008B590000}"/>
    <cellStyle name="Notas 2 4 2" xfId="22915" xr:uid="{00000000-0005-0000-0000-00008C590000}"/>
    <cellStyle name="Notas 2 5" xfId="22916" xr:uid="{00000000-0005-0000-0000-00008D590000}"/>
    <cellStyle name="Notas 2 5 2" xfId="22917" xr:uid="{00000000-0005-0000-0000-00008E590000}"/>
    <cellStyle name="Notas 2 6" xfId="22918" xr:uid="{00000000-0005-0000-0000-00008F590000}"/>
    <cellStyle name="Notas 2 7" xfId="22919" xr:uid="{00000000-0005-0000-0000-000090590000}"/>
    <cellStyle name="Notas 3" xfId="22920" xr:uid="{00000000-0005-0000-0000-000091590000}"/>
    <cellStyle name="Notas 3 2" xfId="22921" xr:uid="{00000000-0005-0000-0000-000092590000}"/>
    <cellStyle name="Notas 3 2 2" xfId="22922" xr:uid="{00000000-0005-0000-0000-000093590000}"/>
    <cellStyle name="Notas 3 2 2 2" xfId="22923" xr:uid="{00000000-0005-0000-0000-000094590000}"/>
    <cellStyle name="Notas 3 2 2 3" xfId="22924" xr:uid="{00000000-0005-0000-0000-000095590000}"/>
    <cellStyle name="Notas 3 2 2 3 2" xfId="22925" xr:uid="{00000000-0005-0000-0000-000096590000}"/>
    <cellStyle name="Notas 3 2 2 3 3" xfId="22926" xr:uid="{00000000-0005-0000-0000-000097590000}"/>
    <cellStyle name="Notas 3 2 2 4" xfId="22927" xr:uid="{00000000-0005-0000-0000-000098590000}"/>
    <cellStyle name="Notas 3 2 2 5" xfId="22928" xr:uid="{00000000-0005-0000-0000-000099590000}"/>
    <cellStyle name="Notas 3 2 3" xfId="22929" xr:uid="{00000000-0005-0000-0000-00009A590000}"/>
    <cellStyle name="Notas 3 2 4" xfId="22930" xr:uid="{00000000-0005-0000-0000-00009B590000}"/>
    <cellStyle name="Notas 3 2 4 2" xfId="22931" xr:uid="{00000000-0005-0000-0000-00009C590000}"/>
    <cellStyle name="Notas 3 2 4 3" xfId="22932" xr:uid="{00000000-0005-0000-0000-00009D590000}"/>
    <cellStyle name="Notas 3 2 5" xfId="22933" xr:uid="{00000000-0005-0000-0000-00009E590000}"/>
    <cellStyle name="Notas 3 2 5 2" xfId="22934" xr:uid="{00000000-0005-0000-0000-00009F590000}"/>
    <cellStyle name="Notas 3 2 5 3" xfId="22935" xr:uid="{00000000-0005-0000-0000-0000A0590000}"/>
    <cellStyle name="Notas 3 2 6" xfId="22936" xr:uid="{00000000-0005-0000-0000-0000A1590000}"/>
    <cellStyle name="Notas 3 2 7" xfId="22937" xr:uid="{00000000-0005-0000-0000-0000A2590000}"/>
    <cellStyle name="Notas 3 3" xfId="22938" xr:uid="{00000000-0005-0000-0000-0000A3590000}"/>
    <cellStyle name="Notas 3 3 2" xfId="22939" xr:uid="{00000000-0005-0000-0000-0000A4590000}"/>
    <cellStyle name="Notas 3 3 3" xfId="22940" xr:uid="{00000000-0005-0000-0000-0000A5590000}"/>
    <cellStyle name="Notas 3 3 3 2" xfId="22941" xr:uid="{00000000-0005-0000-0000-0000A6590000}"/>
    <cellStyle name="Notas 3 3 3 3" xfId="22942" xr:uid="{00000000-0005-0000-0000-0000A7590000}"/>
    <cellStyle name="Notas 3 3 4" xfId="22943" xr:uid="{00000000-0005-0000-0000-0000A8590000}"/>
    <cellStyle name="Notas 3 3 5" xfId="22944" xr:uid="{00000000-0005-0000-0000-0000A9590000}"/>
    <cellStyle name="Notas 3 3 6" xfId="22945" xr:uid="{00000000-0005-0000-0000-0000AA590000}"/>
    <cellStyle name="Notas 3 4" xfId="22946" xr:uid="{00000000-0005-0000-0000-0000AB590000}"/>
    <cellStyle name="Notas 3 4 2" xfId="22947" xr:uid="{00000000-0005-0000-0000-0000AC590000}"/>
    <cellStyle name="Notas 3 5" xfId="22948" xr:uid="{00000000-0005-0000-0000-0000AD590000}"/>
    <cellStyle name="Notas 3 5 2" xfId="22949" xr:uid="{00000000-0005-0000-0000-0000AE590000}"/>
    <cellStyle name="Notas 3 5 3" xfId="22950" xr:uid="{00000000-0005-0000-0000-0000AF590000}"/>
    <cellStyle name="Notas 3 6" xfId="22951" xr:uid="{00000000-0005-0000-0000-0000B0590000}"/>
    <cellStyle name="Notas 3 6 2" xfId="22952" xr:uid="{00000000-0005-0000-0000-0000B1590000}"/>
    <cellStyle name="Notas 3 6 3" xfId="22953" xr:uid="{00000000-0005-0000-0000-0000B2590000}"/>
    <cellStyle name="Notas 3 7" xfId="22954" xr:uid="{00000000-0005-0000-0000-0000B3590000}"/>
    <cellStyle name="Notas 3 8" xfId="22955" xr:uid="{00000000-0005-0000-0000-0000B4590000}"/>
    <cellStyle name="Notas 4" xfId="22956" xr:uid="{00000000-0005-0000-0000-0000B5590000}"/>
    <cellStyle name="Notas 4 2" xfId="22957" xr:uid="{00000000-0005-0000-0000-0000B6590000}"/>
    <cellStyle name="Notas 5" xfId="22958" xr:uid="{00000000-0005-0000-0000-0000B7590000}"/>
    <cellStyle name="Notas 5 2" xfId="22959" xr:uid="{00000000-0005-0000-0000-0000B8590000}"/>
    <cellStyle name="Notas 6" xfId="22960" xr:uid="{00000000-0005-0000-0000-0000B9590000}"/>
    <cellStyle name="Notas 6 2" xfId="22961" xr:uid="{00000000-0005-0000-0000-0000BA590000}"/>
    <cellStyle name="Notas 7" xfId="22962" xr:uid="{00000000-0005-0000-0000-0000BB590000}"/>
    <cellStyle name="Notas 7 2" xfId="22963" xr:uid="{00000000-0005-0000-0000-0000BC590000}"/>
    <cellStyle name="Notas 8" xfId="22964" xr:uid="{00000000-0005-0000-0000-0000BD590000}"/>
    <cellStyle name="Notas 8 2" xfId="22965" xr:uid="{00000000-0005-0000-0000-0000BE590000}"/>
    <cellStyle name="Notas 9" xfId="22966" xr:uid="{00000000-0005-0000-0000-0000BF590000}"/>
    <cellStyle name="Notas 9 2" xfId="22967" xr:uid="{00000000-0005-0000-0000-0000C0590000}"/>
    <cellStyle name="Note 2" xfId="22968" xr:uid="{00000000-0005-0000-0000-0000C1590000}"/>
    <cellStyle name="Note 2 2" xfId="22969" xr:uid="{00000000-0005-0000-0000-0000C2590000}"/>
    <cellStyle name="Note 2 3" xfId="22970" xr:uid="{00000000-0005-0000-0000-0000C3590000}"/>
    <cellStyle name="Note 2 4" xfId="22971" xr:uid="{00000000-0005-0000-0000-0000C4590000}"/>
    <cellStyle name="Note 3" xfId="22972" xr:uid="{00000000-0005-0000-0000-0000C5590000}"/>
    <cellStyle name="Note 3 2" xfId="22973" xr:uid="{00000000-0005-0000-0000-0000C6590000}"/>
    <cellStyle name="Note 3 3" xfId="22974" xr:uid="{00000000-0005-0000-0000-0000C7590000}"/>
    <cellStyle name="Note 4" xfId="22975" xr:uid="{00000000-0005-0000-0000-0000C8590000}"/>
    <cellStyle name="Note 4 2" xfId="22976" xr:uid="{00000000-0005-0000-0000-0000C9590000}"/>
    <cellStyle name="Note 4 3" xfId="22977" xr:uid="{00000000-0005-0000-0000-0000CA590000}"/>
    <cellStyle name="Note 5" xfId="22978" xr:uid="{00000000-0005-0000-0000-0000CB590000}"/>
    <cellStyle name="Note 6" xfId="22979" xr:uid="{00000000-0005-0000-0000-0000CC590000}"/>
    <cellStyle name="Num_Inputs" xfId="22980" xr:uid="{00000000-0005-0000-0000-0000CD590000}"/>
    <cellStyle name="Num1_Inputs" xfId="22981" xr:uid="{00000000-0005-0000-0000-0000CE590000}"/>
    <cellStyle name="Num3_Input" xfId="22982" xr:uid="{00000000-0005-0000-0000-0000CF590000}"/>
    <cellStyle name="Number" xfId="22983" xr:uid="{00000000-0005-0000-0000-0000D0590000}"/>
    <cellStyle name="Number [0]" xfId="22984" xr:uid="{00000000-0005-0000-0000-0000D1590000}"/>
    <cellStyle name="Number [0] 2" xfId="22985" xr:uid="{00000000-0005-0000-0000-0000D2590000}"/>
    <cellStyle name="Number [1]" xfId="22986" xr:uid="{00000000-0005-0000-0000-0000D3590000}"/>
    <cellStyle name="Number [1] 2" xfId="22987" xr:uid="{00000000-0005-0000-0000-0000D4590000}"/>
    <cellStyle name="Number [2]" xfId="22988" xr:uid="{00000000-0005-0000-0000-0000D5590000}"/>
    <cellStyle name="Number [2] 2" xfId="22989" xr:uid="{00000000-0005-0000-0000-0000D6590000}"/>
    <cellStyle name="Number 2" xfId="22990" xr:uid="{00000000-0005-0000-0000-0000D7590000}"/>
    <cellStyle name="Number_Cost Inputs" xfId="22991" xr:uid="{00000000-0005-0000-0000-0000D8590000}"/>
    <cellStyle name="NumberFormat" xfId="22992" xr:uid="{00000000-0005-0000-0000-0000D9590000}"/>
    <cellStyle name="NumberFormat 2" xfId="22993" xr:uid="{00000000-0005-0000-0000-0000DA590000}"/>
    <cellStyle name="NumberFormat_Cost Inputs" xfId="22994" xr:uid="{00000000-0005-0000-0000-0000DB590000}"/>
    <cellStyle name="Numbers" xfId="22995" xr:uid="{00000000-0005-0000-0000-0000DC590000}"/>
    <cellStyle name="Numbers - Bold" xfId="22996" xr:uid="{00000000-0005-0000-0000-0000DD590000}"/>
    <cellStyle name="Numbers_increm pf" xfId="22997" xr:uid="{00000000-0005-0000-0000-0000DE590000}"/>
    <cellStyle name="OLELink" xfId="22998" xr:uid="{00000000-0005-0000-0000-0000DF590000}"/>
    <cellStyle name="OLELink 2" xfId="22999" xr:uid="{00000000-0005-0000-0000-0000E0590000}"/>
    <cellStyle name="OperisBase" xfId="23000" xr:uid="{00000000-0005-0000-0000-0000E1590000}"/>
    <cellStyle name="OperisMoney" xfId="23001" xr:uid="{00000000-0005-0000-0000-0000E2590000}"/>
    <cellStyle name="Option" xfId="23002" xr:uid="{00000000-0005-0000-0000-0000E3590000}"/>
    <cellStyle name="Option 2" xfId="23003" xr:uid="{00000000-0005-0000-0000-0000E4590000}"/>
    <cellStyle name="Out%2" xfId="23004" xr:uid="{00000000-0005-0000-0000-0000E5590000}"/>
    <cellStyle name="Out0" xfId="23005" xr:uid="{00000000-0005-0000-0000-0000E6590000}"/>
    <cellStyle name="Out1" xfId="23006" xr:uid="{00000000-0005-0000-0000-0000E7590000}"/>
    <cellStyle name="Out2" xfId="23007" xr:uid="{00000000-0005-0000-0000-0000E8590000}"/>
    <cellStyle name="Output 10" xfId="23008" xr:uid="{00000000-0005-0000-0000-0000E9590000}"/>
    <cellStyle name="Output 11" xfId="23009" xr:uid="{00000000-0005-0000-0000-0000EA590000}"/>
    <cellStyle name="Output 12" xfId="23010" xr:uid="{00000000-0005-0000-0000-0000EB590000}"/>
    <cellStyle name="Output 13" xfId="23011" xr:uid="{00000000-0005-0000-0000-0000EC590000}"/>
    <cellStyle name="Output 2" xfId="23012" xr:uid="{00000000-0005-0000-0000-0000ED590000}"/>
    <cellStyle name="Output 2 2" xfId="23013" xr:uid="{00000000-0005-0000-0000-0000EE590000}"/>
    <cellStyle name="Output 3" xfId="23014" xr:uid="{00000000-0005-0000-0000-0000EF590000}"/>
    <cellStyle name="Output 3 2" xfId="23015" xr:uid="{00000000-0005-0000-0000-0000F0590000}"/>
    <cellStyle name="Output 3 3" xfId="23016" xr:uid="{00000000-0005-0000-0000-0000F1590000}"/>
    <cellStyle name="Output 4" xfId="23017" xr:uid="{00000000-0005-0000-0000-0000F2590000}"/>
    <cellStyle name="Output 4 2" xfId="23018" xr:uid="{00000000-0005-0000-0000-0000F3590000}"/>
    <cellStyle name="Output 4 3" xfId="23019" xr:uid="{00000000-0005-0000-0000-0000F4590000}"/>
    <cellStyle name="Output 5" xfId="23020" xr:uid="{00000000-0005-0000-0000-0000F5590000}"/>
    <cellStyle name="Output 5 2" xfId="23021" xr:uid="{00000000-0005-0000-0000-0000F6590000}"/>
    <cellStyle name="Output 5 3" xfId="23022" xr:uid="{00000000-0005-0000-0000-0000F7590000}"/>
    <cellStyle name="Output 6" xfId="23023" xr:uid="{00000000-0005-0000-0000-0000F8590000}"/>
    <cellStyle name="Output 7" xfId="23024" xr:uid="{00000000-0005-0000-0000-0000F9590000}"/>
    <cellStyle name="Output 8" xfId="23025" xr:uid="{00000000-0005-0000-0000-0000FA590000}"/>
    <cellStyle name="Output 9" xfId="23026" xr:uid="{00000000-0005-0000-0000-0000FB590000}"/>
    <cellStyle name="Output Amounts" xfId="23027" xr:uid="{00000000-0005-0000-0000-0000FC590000}"/>
    <cellStyle name="Output Column Headings" xfId="23028" xr:uid="{00000000-0005-0000-0000-0000FD590000}"/>
    <cellStyle name="Output Date Right" xfId="23029" xr:uid="{00000000-0005-0000-0000-0000FE590000}"/>
    <cellStyle name="Output Line Items" xfId="23030" xr:uid="{00000000-0005-0000-0000-0000FF590000}"/>
    <cellStyle name="Output Number Right" xfId="23031" xr:uid="{00000000-0005-0000-0000-0000005A0000}"/>
    <cellStyle name="Output Percentage Right" xfId="23032" xr:uid="{00000000-0005-0000-0000-0000015A0000}"/>
    <cellStyle name="Output Report Heading" xfId="23033" xr:uid="{00000000-0005-0000-0000-0000025A0000}"/>
    <cellStyle name="Output Report Title" xfId="23034" xr:uid="{00000000-0005-0000-0000-0000035A0000}"/>
    <cellStyle name="page" xfId="23035" xr:uid="{00000000-0005-0000-0000-0000045A0000}"/>
    <cellStyle name="page 2" xfId="23036" xr:uid="{00000000-0005-0000-0000-0000055A0000}"/>
    <cellStyle name="page 3" xfId="23037" xr:uid="{00000000-0005-0000-0000-0000065A0000}"/>
    <cellStyle name="page 4" xfId="23038" xr:uid="{00000000-0005-0000-0000-0000075A0000}"/>
    <cellStyle name="Page Number" xfId="23039" xr:uid="{00000000-0005-0000-0000-0000085A0000}"/>
    <cellStyle name="Page Title" xfId="23040" xr:uid="{00000000-0005-0000-0000-0000095A0000}"/>
    <cellStyle name="Percent" xfId="25639" builtinId="5"/>
    <cellStyle name="Percent (0)" xfId="23041" xr:uid="{00000000-0005-0000-0000-00000B5A0000}"/>
    <cellStyle name="Percent [0%]" xfId="23042" xr:uid="{00000000-0005-0000-0000-00000C5A0000}"/>
    <cellStyle name="Percent [0.00%]" xfId="23043" xr:uid="{00000000-0005-0000-0000-00000D5A0000}"/>
    <cellStyle name="Percent [0]" xfId="23044" xr:uid="{00000000-0005-0000-0000-00000E5A0000}"/>
    <cellStyle name="Percent [0] 2" xfId="23045" xr:uid="{00000000-0005-0000-0000-00000F5A0000}"/>
    <cellStyle name="Percent [0] 2 2" xfId="23046" xr:uid="{00000000-0005-0000-0000-0000105A0000}"/>
    <cellStyle name="Percent [00]" xfId="23047" xr:uid="{00000000-0005-0000-0000-0000115A0000}"/>
    <cellStyle name="Percent [1]" xfId="23048" xr:uid="{00000000-0005-0000-0000-0000125A0000}"/>
    <cellStyle name="Percent [1] 2" xfId="23049" xr:uid="{00000000-0005-0000-0000-0000135A0000}"/>
    <cellStyle name="Percent [2]" xfId="23050" xr:uid="{00000000-0005-0000-0000-0000145A0000}"/>
    <cellStyle name="Percent [2] 2" xfId="23051" xr:uid="{00000000-0005-0000-0000-0000155A0000}"/>
    <cellStyle name="Percent [2] 2 2" xfId="23052" xr:uid="{00000000-0005-0000-0000-0000165A0000}"/>
    <cellStyle name="Percent [2] 2 2 2" xfId="23053" xr:uid="{00000000-0005-0000-0000-0000175A0000}"/>
    <cellStyle name="Percent [2] 2 3" xfId="23054" xr:uid="{00000000-0005-0000-0000-0000185A0000}"/>
    <cellStyle name="Percent [2] 3" xfId="23055" xr:uid="{00000000-0005-0000-0000-0000195A0000}"/>
    <cellStyle name="Percent [2] 4" xfId="23056" xr:uid="{00000000-0005-0000-0000-00001A5A0000}"/>
    <cellStyle name="Percent [2] 5" xfId="23057" xr:uid="{00000000-0005-0000-0000-00001B5A0000}"/>
    <cellStyle name="Percent [2] U" xfId="23058" xr:uid="{00000000-0005-0000-0000-00001C5A0000}"/>
    <cellStyle name="Percent [2]_Cost Inputs" xfId="23059" xr:uid="{00000000-0005-0000-0000-00001D5A0000}"/>
    <cellStyle name="Percent 10" xfId="23060" xr:uid="{00000000-0005-0000-0000-00001E5A0000}"/>
    <cellStyle name="Percent 11" xfId="23061" xr:uid="{00000000-0005-0000-0000-00001F5A0000}"/>
    <cellStyle name="Percent 12" xfId="23062" xr:uid="{00000000-0005-0000-0000-0000205A0000}"/>
    <cellStyle name="Percent 13" xfId="23063" xr:uid="{00000000-0005-0000-0000-0000215A0000}"/>
    <cellStyle name="Percent 14" xfId="23064" xr:uid="{00000000-0005-0000-0000-0000225A0000}"/>
    <cellStyle name="Percent 15" xfId="23065" xr:uid="{00000000-0005-0000-0000-0000235A0000}"/>
    <cellStyle name="Percent 16" xfId="23066" xr:uid="{00000000-0005-0000-0000-0000245A0000}"/>
    <cellStyle name="Percent 17" xfId="23067" xr:uid="{00000000-0005-0000-0000-0000255A0000}"/>
    <cellStyle name="Percent 18" xfId="23068" xr:uid="{00000000-0005-0000-0000-0000265A0000}"/>
    <cellStyle name="Percent 19" xfId="23069" xr:uid="{00000000-0005-0000-0000-0000275A0000}"/>
    <cellStyle name="Percent 2" xfId="23070" xr:uid="{00000000-0005-0000-0000-0000285A0000}"/>
    <cellStyle name="Percent 2 10" xfId="23071" xr:uid="{00000000-0005-0000-0000-0000295A0000}"/>
    <cellStyle name="Percent 2 10 2" xfId="23072" xr:uid="{00000000-0005-0000-0000-00002A5A0000}"/>
    <cellStyle name="Percent 2 11" xfId="23073" xr:uid="{00000000-0005-0000-0000-00002B5A0000}"/>
    <cellStyle name="Percent 2 12" xfId="23074" xr:uid="{00000000-0005-0000-0000-00002C5A0000}"/>
    <cellStyle name="Percent 2 13" xfId="23075" xr:uid="{00000000-0005-0000-0000-00002D5A0000}"/>
    <cellStyle name="Percent 2 14" xfId="23076" xr:uid="{00000000-0005-0000-0000-00002E5A0000}"/>
    <cellStyle name="Percent 2 15" xfId="23077" xr:uid="{00000000-0005-0000-0000-00002F5A0000}"/>
    <cellStyle name="Percent 2 16" xfId="23078" xr:uid="{00000000-0005-0000-0000-0000305A0000}"/>
    <cellStyle name="Percent 2 17" xfId="23079" xr:uid="{00000000-0005-0000-0000-0000315A0000}"/>
    <cellStyle name="Percent 2 18" xfId="23080" xr:uid="{00000000-0005-0000-0000-0000325A0000}"/>
    <cellStyle name="Percent 2 19" xfId="23081" xr:uid="{00000000-0005-0000-0000-0000335A0000}"/>
    <cellStyle name="Percent 2 2" xfId="23082" xr:uid="{00000000-0005-0000-0000-0000345A0000}"/>
    <cellStyle name="Percent 2 2 2" xfId="23083" xr:uid="{00000000-0005-0000-0000-0000355A0000}"/>
    <cellStyle name="Percent 2 2 2 2" xfId="23084" xr:uid="{00000000-0005-0000-0000-0000365A0000}"/>
    <cellStyle name="Percent 2 2 3" xfId="23085" xr:uid="{00000000-0005-0000-0000-0000375A0000}"/>
    <cellStyle name="Percent 2 2 4" xfId="23086" xr:uid="{00000000-0005-0000-0000-0000385A0000}"/>
    <cellStyle name="Percent 2 2 5" xfId="23087" xr:uid="{00000000-0005-0000-0000-0000395A0000}"/>
    <cellStyle name="Percent 2 2 6" xfId="23088" xr:uid="{00000000-0005-0000-0000-00003A5A0000}"/>
    <cellStyle name="Percent 2 2 7" xfId="23089" xr:uid="{00000000-0005-0000-0000-00003B5A0000}"/>
    <cellStyle name="Percent 2 2 8" xfId="23090" xr:uid="{00000000-0005-0000-0000-00003C5A0000}"/>
    <cellStyle name="Percent 2 20" xfId="23091" xr:uid="{00000000-0005-0000-0000-00003D5A0000}"/>
    <cellStyle name="Percent 2 21" xfId="23092" xr:uid="{00000000-0005-0000-0000-00003E5A0000}"/>
    <cellStyle name="Percent 2 22" xfId="23093" xr:uid="{00000000-0005-0000-0000-00003F5A0000}"/>
    <cellStyle name="Percent 2 23" xfId="23094" xr:uid="{00000000-0005-0000-0000-0000405A0000}"/>
    <cellStyle name="Percent 2 24" xfId="23095" xr:uid="{00000000-0005-0000-0000-0000415A0000}"/>
    <cellStyle name="Percent 2 25" xfId="23096" xr:uid="{00000000-0005-0000-0000-0000425A0000}"/>
    <cellStyle name="Percent 2 26" xfId="23097" xr:uid="{00000000-0005-0000-0000-0000435A0000}"/>
    <cellStyle name="Percent 2 27" xfId="23098" xr:uid="{00000000-0005-0000-0000-0000445A0000}"/>
    <cellStyle name="Percent 2 28" xfId="23099" xr:uid="{00000000-0005-0000-0000-0000455A0000}"/>
    <cellStyle name="Percent 2 29" xfId="23100" xr:uid="{00000000-0005-0000-0000-0000465A0000}"/>
    <cellStyle name="Percent 2 3" xfId="23101" xr:uid="{00000000-0005-0000-0000-0000475A0000}"/>
    <cellStyle name="Percent 2 3 2" xfId="23102" xr:uid="{00000000-0005-0000-0000-0000485A0000}"/>
    <cellStyle name="Percent 2 3 3" xfId="23103" xr:uid="{00000000-0005-0000-0000-0000495A0000}"/>
    <cellStyle name="Percent 2 3 4" xfId="23104" xr:uid="{00000000-0005-0000-0000-00004A5A0000}"/>
    <cellStyle name="Percent 2 3 5" xfId="23105" xr:uid="{00000000-0005-0000-0000-00004B5A0000}"/>
    <cellStyle name="Percent 2 30" xfId="23106" xr:uid="{00000000-0005-0000-0000-00004C5A0000}"/>
    <cellStyle name="Percent 2 31" xfId="23107" xr:uid="{00000000-0005-0000-0000-00004D5A0000}"/>
    <cellStyle name="Percent 2 32" xfId="23108" xr:uid="{00000000-0005-0000-0000-00004E5A0000}"/>
    <cellStyle name="Percent 2 32 2" xfId="23109" xr:uid="{00000000-0005-0000-0000-00004F5A0000}"/>
    <cellStyle name="Percent 2 33" xfId="23110" xr:uid="{00000000-0005-0000-0000-0000505A0000}"/>
    <cellStyle name="Percent 2 4" xfId="23111" xr:uid="{00000000-0005-0000-0000-0000515A0000}"/>
    <cellStyle name="Percent 2 4 2" xfId="23112" xr:uid="{00000000-0005-0000-0000-0000525A0000}"/>
    <cellStyle name="Percent 2 4 3" xfId="23113" xr:uid="{00000000-0005-0000-0000-0000535A0000}"/>
    <cellStyle name="Percent 2 4 4" xfId="23114" xr:uid="{00000000-0005-0000-0000-0000545A0000}"/>
    <cellStyle name="Percent 2 4 5" xfId="23115" xr:uid="{00000000-0005-0000-0000-0000555A0000}"/>
    <cellStyle name="Percent 2 5" xfId="23116" xr:uid="{00000000-0005-0000-0000-0000565A0000}"/>
    <cellStyle name="Percent 2 5 2" xfId="23117" xr:uid="{00000000-0005-0000-0000-0000575A0000}"/>
    <cellStyle name="Percent 2 5 3" xfId="23118" xr:uid="{00000000-0005-0000-0000-0000585A0000}"/>
    <cellStyle name="Percent 2 5 4" xfId="23119" xr:uid="{00000000-0005-0000-0000-0000595A0000}"/>
    <cellStyle name="Percent 2 5 5" xfId="23120" xr:uid="{00000000-0005-0000-0000-00005A5A0000}"/>
    <cellStyle name="Percent 2 6" xfId="23121" xr:uid="{00000000-0005-0000-0000-00005B5A0000}"/>
    <cellStyle name="Percent 2 6 2" xfId="23122" xr:uid="{00000000-0005-0000-0000-00005C5A0000}"/>
    <cellStyle name="Percent 2 6 3" xfId="23123" xr:uid="{00000000-0005-0000-0000-00005D5A0000}"/>
    <cellStyle name="Percent 2 6 4" xfId="23124" xr:uid="{00000000-0005-0000-0000-00005E5A0000}"/>
    <cellStyle name="Percent 2 6 5" xfId="23125" xr:uid="{00000000-0005-0000-0000-00005F5A0000}"/>
    <cellStyle name="Percent 2 7" xfId="23126" xr:uid="{00000000-0005-0000-0000-0000605A0000}"/>
    <cellStyle name="Percent 2 7 2" xfId="23127" xr:uid="{00000000-0005-0000-0000-0000615A0000}"/>
    <cellStyle name="Percent 2 7 2 2" xfId="23128" xr:uid="{00000000-0005-0000-0000-0000625A0000}"/>
    <cellStyle name="Percent 2 7 3" xfId="23129" xr:uid="{00000000-0005-0000-0000-0000635A0000}"/>
    <cellStyle name="Percent 2 8" xfId="23130" xr:uid="{00000000-0005-0000-0000-0000645A0000}"/>
    <cellStyle name="Percent 2 8 2" xfId="23131" xr:uid="{00000000-0005-0000-0000-0000655A0000}"/>
    <cellStyle name="Percent 2 9" xfId="23132" xr:uid="{00000000-0005-0000-0000-0000665A0000}"/>
    <cellStyle name="Percent 20" xfId="23133" xr:uid="{00000000-0005-0000-0000-0000675A0000}"/>
    <cellStyle name="Percent 3" xfId="23134" xr:uid="{00000000-0005-0000-0000-0000685A0000}"/>
    <cellStyle name="Percent 3 10" xfId="23135" xr:uid="{00000000-0005-0000-0000-0000695A0000}"/>
    <cellStyle name="Percent 3 10 2" xfId="23136" xr:uid="{00000000-0005-0000-0000-00006A5A0000}"/>
    <cellStyle name="Percent 3 10 3" xfId="23137" xr:uid="{00000000-0005-0000-0000-00006B5A0000}"/>
    <cellStyle name="Percent 3 10 4" xfId="23138" xr:uid="{00000000-0005-0000-0000-00006C5A0000}"/>
    <cellStyle name="Percent 3 10 5" xfId="23139" xr:uid="{00000000-0005-0000-0000-00006D5A0000}"/>
    <cellStyle name="Percent 3 11" xfId="23140" xr:uid="{00000000-0005-0000-0000-00006E5A0000}"/>
    <cellStyle name="Percent 3 11 2" xfId="23141" xr:uid="{00000000-0005-0000-0000-00006F5A0000}"/>
    <cellStyle name="Percent 3 11 3" xfId="23142" xr:uid="{00000000-0005-0000-0000-0000705A0000}"/>
    <cellStyle name="Percent 3 11 4" xfId="23143" xr:uid="{00000000-0005-0000-0000-0000715A0000}"/>
    <cellStyle name="Percent 3 11 5" xfId="23144" xr:uid="{00000000-0005-0000-0000-0000725A0000}"/>
    <cellStyle name="Percent 3 12" xfId="23145" xr:uid="{00000000-0005-0000-0000-0000735A0000}"/>
    <cellStyle name="Percent 3 12 2" xfId="23146" xr:uid="{00000000-0005-0000-0000-0000745A0000}"/>
    <cellStyle name="Percent 3 12 3" xfId="23147" xr:uid="{00000000-0005-0000-0000-0000755A0000}"/>
    <cellStyle name="Percent 3 12 4" xfId="23148" xr:uid="{00000000-0005-0000-0000-0000765A0000}"/>
    <cellStyle name="Percent 3 12 5" xfId="23149" xr:uid="{00000000-0005-0000-0000-0000775A0000}"/>
    <cellStyle name="Percent 3 13" xfId="23150" xr:uid="{00000000-0005-0000-0000-0000785A0000}"/>
    <cellStyle name="Percent 3 13 2" xfId="23151" xr:uid="{00000000-0005-0000-0000-0000795A0000}"/>
    <cellStyle name="Percent 3 13 3" xfId="23152" xr:uid="{00000000-0005-0000-0000-00007A5A0000}"/>
    <cellStyle name="Percent 3 13 4" xfId="23153" xr:uid="{00000000-0005-0000-0000-00007B5A0000}"/>
    <cellStyle name="Percent 3 14" xfId="23154" xr:uid="{00000000-0005-0000-0000-00007C5A0000}"/>
    <cellStyle name="Percent 3 14 2" xfId="23155" xr:uid="{00000000-0005-0000-0000-00007D5A0000}"/>
    <cellStyle name="Percent 3 14 3" xfId="23156" xr:uid="{00000000-0005-0000-0000-00007E5A0000}"/>
    <cellStyle name="Percent 3 14 4" xfId="23157" xr:uid="{00000000-0005-0000-0000-00007F5A0000}"/>
    <cellStyle name="Percent 3 15" xfId="23158" xr:uid="{00000000-0005-0000-0000-0000805A0000}"/>
    <cellStyle name="Percent 3 15 2" xfId="23159" xr:uid="{00000000-0005-0000-0000-0000815A0000}"/>
    <cellStyle name="Percent 3 15 3" xfId="23160" xr:uid="{00000000-0005-0000-0000-0000825A0000}"/>
    <cellStyle name="Percent 3 15 4" xfId="23161" xr:uid="{00000000-0005-0000-0000-0000835A0000}"/>
    <cellStyle name="Percent 3 16" xfId="23162" xr:uid="{00000000-0005-0000-0000-0000845A0000}"/>
    <cellStyle name="Percent 3 16 2" xfId="23163" xr:uid="{00000000-0005-0000-0000-0000855A0000}"/>
    <cellStyle name="Percent 3 16 3" xfId="23164" xr:uid="{00000000-0005-0000-0000-0000865A0000}"/>
    <cellStyle name="Percent 3 16 4" xfId="23165" xr:uid="{00000000-0005-0000-0000-0000875A0000}"/>
    <cellStyle name="Percent 3 17" xfId="23166" xr:uid="{00000000-0005-0000-0000-0000885A0000}"/>
    <cellStyle name="Percent 3 17 2" xfId="23167" xr:uid="{00000000-0005-0000-0000-0000895A0000}"/>
    <cellStyle name="Percent 3 17 3" xfId="23168" xr:uid="{00000000-0005-0000-0000-00008A5A0000}"/>
    <cellStyle name="Percent 3 17 4" xfId="23169" xr:uid="{00000000-0005-0000-0000-00008B5A0000}"/>
    <cellStyle name="Percent 3 18" xfId="23170" xr:uid="{00000000-0005-0000-0000-00008C5A0000}"/>
    <cellStyle name="Percent 3 18 2" xfId="23171" xr:uid="{00000000-0005-0000-0000-00008D5A0000}"/>
    <cellStyle name="Percent 3 18 3" xfId="23172" xr:uid="{00000000-0005-0000-0000-00008E5A0000}"/>
    <cellStyle name="Percent 3 18 4" xfId="23173" xr:uid="{00000000-0005-0000-0000-00008F5A0000}"/>
    <cellStyle name="Percent 3 19" xfId="23174" xr:uid="{00000000-0005-0000-0000-0000905A0000}"/>
    <cellStyle name="Percent 3 19 2" xfId="23175" xr:uid="{00000000-0005-0000-0000-0000915A0000}"/>
    <cellStyle name="Percent 3 19 3" xfId="23176" xr:uid="{00000000-0005-0000-0000-0000925A0000}"/>
    <cellStyle name="Percent 3 19 4" xfId="23177" xr:uid="{00000000-0005-0000-0000-0000935A0000}"/>
    <cellStyle name="Percent 3 2" xfId="23178" xr:uid="{00000000-0005-0000-0000-0000945A0000}"/>
    <cellStyle name="Percent 3 2 2" xfId="23179" xr:uid="{00000000-0005-0000-0000-0000955A0000}"/>
    <cellStyle name="Percent 3 2 2 2" xfId="23180" xr:uid="{00000000-0005-0000-0000-0000965A0000}"/>
    <cellStyle name="Percent 3 2 2 3" xfId="23181" xr:uid="{00000000-0005-0000-0000-0000975A0000}"/>
    <cellStyle name="Percent 3 2 3" xfId="23182" xr:uid="{00000000-0005-0000-0000-0000985A0000}"/>
    <cellStyle name="Percent 3 2 3 2" xfId="23183" xr:uid="{00000000-0005-0000-0000-0000995A0000}"/>
    <cellStyle name="Percent 3 2 4" xfId="23184" xr:uid="{00000000-0005-0000-0000-00009A5A0000}"/>
    <cellStyle name="Percent 3 2 5" xfId="23185" xr:uid="{00000000-0005-0000-0000-00009B5A0000}"/>
    <cellStyle name="Percent 3 2 6" xfId="23186" xr:uid="{00000000-0005-0000-0000-00009C5A0000}"/>
    <cellStyle name="Percent 3 2 7" xfId="23187" xr:uid="{00000000-0005-0000-0000-00009D5A0000}"/>
    <cellStyle name="Percent 3 2 8" xfId="23188" xr:uid="{00000000-0005-0000-0000-00009E5A0000}"/>
    <cellStyle name="Percent 3 2 9" xfId="23189" xr:uid="{00000000-0005-0000-0000-00009F5A0000}"/>
    <cellStyle name="Percent 3 20" xfId="23190" xr:uid="{00000000-0005-0000-0000-0000A05A0000}"/>
    <cellStyle name="Percent 3 20 2" xfId="23191" xr:uid="{00000000-0005-0000-0000-0000A15A0000}"/>
    <cellStyle name="Percent 3 20 3" xfId="23192" xr:uid="{00000000-0005-0000-0000-0000A25A0000}"/>
    <cellStyle name="Percent 3 20 4" xfId="23193" xr:uid="{00000000-0005-0000-0000-0000A35A0000}"/>
    <cellStyle name="Percent 3 21" xfId="23194" xr:uid="{00000000-0005-0000-0000-0000A45A0000}"/>
    <cellStyle name="Percent 3 21 2" xfId="23195" xr:uid="{00000000-0005-0000-0000-0000A55A0000}"/>
    <cellStyle name="Percent 3 21 3" xfId="23196" xr:uid="{00000000-0005-0000-0000-0000A65A0000}"/>
    <cellStyle name="Percent 3 21 4" xfId="23197" xr:uid="{00000000-0005-0000-0000-0000A75A0000}"/>
    <cellStyle name="Percent 3 22" xfId="23198" xr:uid="{00000000-0005-0000-0000-0000A85A0000}"/>
    <cellStyle name="Percent 3 22 2" xfId="23199" xr:uid="{00000000-0005-0000-0000-0000A95A0000}"/>
    <cellStyle name="Percent 3 22 3" xfId="23200" xr:uid="{00000000-0005-0000-0000-0000AA5A0000}"/>
    <cellStyle name="Percent 3 22 4" xfId="23201" xr:uid="{00000000-0005-0000-0000-0000AB5A0000}"/>
    <cellStyle name="Percent 3 23" xfId="23202" xr:uid="{00000000-0005-0000-0000-0000AC5A0000}"/>
    <cellStyle name="Percent 3 23 2" xfId="23203" xr:uid="{00000000-0005-0000-0000-0000AD5A0000}"/>
    <cellStyle name="Percent 3 23 3" xfId="23204" xr:uid="{00000000-0005-0000-0000-0000AE5A0000}"/>
    <cellStyle name="Percent 3 23 4" xfId="23205" xr:uid="{00000000-0005-0000-0000-0000AF5A0000}"/>
    <cellStyle name="Percent 3 24" xfId="23206" xr:uid="{00000000-0005-0000-0000-0000B05A0000}"/>
    <cellStyle name="Percent 3 24 2" xfId="23207" xr:uid="{00000000-0005-0000-0000-0000B15A0000}"/>
    <cellStyle name="Percent 3 24 3" xfId="23208" xr:uid="{00000000-0005-0000-0000-0000B25A0000}"/>
    <cellStyle name="Percent 3 24 4" xfId="23209" xr:uid="{00000000-0005-0000-0000-0000B35A0000}"/>
    <cellStyle name="Percent 3 25" xfId="23210" xr:uid="{00000000-0005-0000-0000-0000B45A0000}"/>
    <cellStyle name="Percent 3 25 2" xfId="23211" xr:uid="{00000000-0005-0000-0000-0000B55A0000}"/>
    <cellStyle name="Percent 3 25 3" xfId="23212" xr:uid="{00000000-0005-0000-0000-0000B65A0000}"/>
    <cellStyle name="Percent 3 25 4" xfId="23213" xr:uid="{00000000-0005-0000-0000-0000B75A0000}"/>
    <cellStyle name="Percent 3 26" xfId="23214" xr:uid="{00000000-0005-0000-0000-0000B85A0000}"/>
    <cellStyle name="Percent 3 26 2" xfId="23215" xr:uid="{00000000-0005-0000-0000-0000B95A0000}"/>
    <cellStyle name="Percent 3 26 3" xfId="23216" xr:uid="{00000000-0005-0000-0000-0000BA5A0000}"/>
    <cellStyle name="Percent 3 26 4" xfId="23217" xr:uid="{00000000-0005-0000-0000-0000BB5A0000}"/>
    <cellStyle name="Percent 3 27" xfId="23218" xr:uid="{00000000-0005-0000-0000-0000BC5A0000}"/>
    <cellStyle name="Percent 3 27 2" xfId="23219" xr:uid="{00000000-0005-0000-0000-0000BD5A0000}"/>
    <cellStyle name="Percent 3 27 3" xfId="23220" xr:uid="{00000000-0005-0000-0000-0000BE5A0000}"/>
    <cellStyle name="Percent 3 27 4" xfId="23221" xr:uid="{00000000-0005-0000-0000-0000BF5A0000}"/>
    <cellStyle name="Percent 3 28" xfId="23222" xr:uid="{00000000-0005-0000-0000-0000C05A0000}"/>
    <cellStyle name="Percent 3 28 2" xfId="23223" xr:uid="{00000000-0005-0000-0000-0000C15A0000}"/>
    <cellStyle name="Percent 3 28 3" xfId="23224" xr:uid="{00000000-0005-0000-0000-0000C25A0000}"/>
    <cellStyle name="Percent 3 28 4" xfId="23225" xr:uid="{00000000-0005-0000-0000-0000C35A0000}"/>
    <cellStyle name="Percent 3 29" xfId="23226" xr:uid="{00000000-0005-0000-0000-0000C45A0000}"/>
    <cellStyle name="Percent 3 29 2" xfId="23227" xr:uid="{00000000-0005-0000-0000-0000C55A0000}"/>
    <cellStyle name="Percent 3 29 3" xfId="23228" xr:uid="{00000000-0005-0000-0000-0000C65A0000}"/>
    <cellStyle name="Percent 3 29 4" xfId="23229" xr:uid="{00000000-0005-0000-0000-0000C75A0000}"/>
    <cellStyle name="Percent 3 3" xfId="23230" xr:uid="{00000000-0005-0000-0000-0000C85A0000}"/>
    <cellStyle name="Percent 3 3 2" xfId="23231" xr:uid="{00000000-0005-0000-0000-0000C95A0000}"/>
    <cellStyle name="Percent 3 3 3" xfId="23232" xr:uid="{00000000-0005-0000-0000-0000CA5A0000}"/>
    <cellStyle name="Percent 3 3 4" xfId="23233" xr:uid="{00000000-0005-0000-0000-0000CB5A0000}"/>
    <cellStyle name="Percent 3 3 5" xfId="23234" xr:uid="{00000000-0005-0000-0000-0000CC5A0000}"/>
    <cellStyle name="Percent 3 30" xfId="23235" xr:uid="{00000000-0005-0000-0000-0000CD5A0000}"/>
    <cellStyle name="Percent 3 30 2" xfId="23236" xr:uid="{00000000-0005-0000-0000-0000CE5A0000}"/>
    <cellStyle name="Percent 3 30 3" xfId="23237" xr:uid="{00000000-0005-0000-0000-0000CF5A0000}"/>
    <cellStyle name="Percent 3 30 4" xfId="23238" xr:uid="{00000000-0005-0000-0000-0000D05A0000}"/>
    <cellStyle name="Percent 3 31" xfId="23239" xr:uid="{00000000-0005-0000-0000-0000D15A0000}"/>
    <cellStyle name="Percent 3 31 2" xfId="23240" xr:uid="{00000000-0005-0000-0000-0000D25A0000}"/>
    <cellStyle name="Percent 3 31 3" xfId="23241" xr:uid="{00000000-0005-0000-0000-0000D35A0000}"/>
    <cellStyle name="Percent 3 31 4" xfId="23242" xr:uid="{00000000-0005-0000-0000-0000D45A0000}"/>
    <cellStyle name="Percent 3 32" xfId="23243" xr:uid="{00000000-0005-0000-0000-0000D55A0000}"/>
    <cellStyle name="Percent 3 32 2" xfId="23244" xr:uid="{00000000-0005-0000-0000-0000D65A0000}"/>
    <cellStyle name="Percent 3 32 3" xfId="23245" xr:uid="{00000000-0005-0000-0000-0000D75A0000}"/>
    <cellStyle name="Percent 3 32 4" xfId="23246" xr:uid="{00000000-0005-0000-0000-0000D85A0000}"/>
    <cellStyle name="Percent 3 33" xfId="23247" xr:uid="{00000000-0005-0000-0000-0000D95A0000}"/>
    <cellStyle name="Percent 3 33 2" xfId="23248" xr:uid="{00000000-0005-0000-0000-0000DA5A0000}"/>
    <cellStyle name="Percent 3 33 3" xfId="23249" xr:uid="{00000000-0005-0000-0000-0000DB5A0000}"/>
    <cellStyle name="Percent 3 33 4" xfId="23250" xr:uid="{00000000-0005-0000-0000-0000DC5A0000}"/>
    <cellStyle name="Percent 3 34" xfId="23251" xr:uid="{00000000-0005-0000-0000-0000DD5A0000}"/>
    <cellStyle name="Percent 3 34 2" xfId="23252" xr:uid="{00000000-0005-0000-0000-0000DE5A0000}"/>
    <cellStyle name="Percent 3 34 3" xfId="23253" xr:uid="{00000000-0005-0000-0000-0000DF5A0000}"/>
    <cellStyle name="Percent 3 34 4" xfId="23254" xr:uid="{00000000-0005-0000-0000-0000E05A0000}"/>
    <cellStyle name="Percent 3 35" xfId="23255" xr:uid="{00000000-0005-0000-0000-0000E15A0000}"/>
    <cellStyle name="Percent 3 35 2" xfId="23256" xr:uid="{00000000-0005-0000-0000-0000E25A0000}"/>
    <cellStyle name="Percent 3 35 3" xfId="23257" xr:uid="{00000000-0005-0000-0000-0000E35A0000}"/>
    <cellStyle name="Percent 3 35 4" xfId="23258" xr:uid="{00000000-0005-0000-0000-0000E45A0000}"/>
    <cellStyle name="Percent 3 36" xfId="23259" xr:uid="{00000000-0005-0000-0000-0000E55A0000}"/>
    <cellStyle name="Percent 3 36 2" xfId="23260" xr:uid="{00000000-0005-0000-0000-0000E65A0000}"/>
    <cellStyle name="Percent 3 36 3" xfId="23261" xr:uid="{00000000-0005-0000-0000-0000E75A0000}"/>
    <cellStyle name="Percent 3 36 4" xfId="23262" xr:uid="{00000000-0005-0000-0000-0000E85A0000}"/>
    <cellStyle name="Percent 3 37" xfId="23263" xr:uid="{00000000-0005-0000-0000-0000E95A0000}"/>
    <cellStyle name="Percent 3 37 2" xfId="23264" xr:uid="{00000000-0005-0000-0000-0000EA5A0000}"/>
    <cellStyle name="Percent 3 37 3" xfId="23265" xr:uid="{00000000-0005-0000-0000-0000EB5A0000}"/>
    <cellStyle name="Percent 3 37 4" xfId="23266" xr:uid="{00000000-0005-0000-0000-0000EC5A0000}"/>
    <cellStyle name="Percent 3 38" xfId="23267" xr:uid="{00000000-0005-0000-0000-0000ED5A0000}"/>
    <cellStyle name="Percent 3 38 2" xfId="23268" xr:uid="{00000000-0005-0000-0000-0000EE5A0000}"/>
    <cellStyle name="Percent 3 38 3" xfId="23269" xr:uid="{00000000-0005-0000-0000-0000EF5A0000}"/>
    <cellStyle name="Percent 3 38 4" xfId="23270" xr:uid="{00000000-0005-0000-0000-0000F05A0000}"/>
    <cellStyle name="Percent 3 39" xfId="23271" xr:uid="{00000000-0005-0000-0000-0000F15A0000}"/>
    <cellStyle name="Percent 3 39 2" xfId="23272" xr:uid="{00000000-0005-0000-0000-0000F25A0000}"/>
    <cellStyle name="Percent 3 39 3" xfId="23273" xr:uid="{00000000-0005-0000-0000-0000F35A0000}"/>
    <cellStyle name="Percent 3 39 4" xfId="23274" xr:uid="{00000000-0005-0000-0000-0000F45A0000}"/>
    <cellStyle name="Percent 3 4" xfId="23275" xr:uid="{00000000-0005-0000-0000-0000F55A0000}"/>
    <cellStyle name="Percent 3 4 2" xfId="23276" xr:uid="{00000000-0005-0000-0000-0000F65A0000}"/>
    <cellStyle name="Percent 3 4 3" xfId="23277" xr:uid="{00000000-0005-0000-0000-0000F75A0000}"/>
    <cellStyle name="Percent 3 4 4" xfId="23278" xr:uid="{00000000-0005-0000-0000-0000F85A0000}"/>
    <cellStyle name="Percent 3 4 5" xfId="23279" xr:uid="{00000000-0005-0000-0000-0000F95A0000}"/>
    <cellStyle name="Percent 3 40" xfId="23280" xr:uid="{00000000-0005-0000-0000-0000FA5A0000}"/>
    <cellStyle name="Percent 3 40 2" xfId="23281" xr:uid="{00000000-0005-0000-0000-0000FB5A0000}"/>
    <cellStyle name="Percent 3 40 3" xfId="23282" xr:uid="{00000000-0005-0000-0000-0000FC5A0000}"/>
    <cellStyle name="Percent 3 40 4" xfId="23283" xr:uid="{00000000-0005-0000-0000-0000FD5A0000}"/>
    <cellStyle name="Percent 3 41" xfId="23284" xr:uid="{00000000-0005-0000-0000-0000FE5A0000}"/>
    <cellStyle name="Percent 3 41 2" xfId="23285" xr:uid="{00000000-0005-0000-0000-0000FF5A0000}"/>
    <cellStyle name="Percent 3 41 3" xfId="23286" xr:uid="{00000000-0005-0000-0000-0000005B0000}"/>
    <cellStyle name="Percent 3 41 4" xfId="23287" xr:uid="{00000000-0005-0000-0000-0000015B0000}"/>
    <cellStyle name="Percent 3 42" xfId="23288" xr:uid="{00000000-0005-0000-0000-0000025B0000}"/>
    <cellStyle name="Percent 3 42 2" xfId="23289" xr:uid="{00000000-0005-0000-0000-0000035B0000}"/>
    <cellStyle name="Percent 3 42 3" xfId="23290" xr:uid="{00000000-0005-0000-0000-0000045B0000}"/>
    <cellStyle name="Percent 3 42 4" xfId="23291" xr:uid="{00000000-0005-0000-0000-0000055B0000}"/>
    <cellStyle name="Percent 3 43" xfId="23292" xr:uid="{00000000-0005-0000-0000-0000065B0000}"/>
    <cellStyle name="Percent 3 43 2" xfId="23293" xr:uid="{00000000-0005-0000-0000-0000075B0000}"/>
    <cellStyle name="Percent 3 43 3" xfId="23294" xr:uid="{00000000-0005-0000-0000-0000085B0000}"/>
    <cellStyle name="Percent 3 43 4" xfId="23295" xr:uid="{00000000-0005-0000-0000-0000095B0000}"/>
    <cellStyle name="Percent 3 44" xfId="23296" xr:uid="{00000000-0005-0000-0000-00000A5B0000}"/>
    <cellStyle name="Percent 3 44 2" xfId="23297" xr:uid="{00000000-0005-0000-0000-00000B5B0000}"/>
    <cellStyle name="Percent 3 44 3" xfId="23298" xr:uid="{00000000-0005-0000-0000-00000C5B0000}"/>
    <cellStyle name="Percent 3 44 4" xfId="23299" xr:uid="{00000000-0005-0000-0000-00000D5B0000}"/>
    <cellStyle name="Percent 3 45" xfId="23300" xr:uid="{00000000-0005-0000-0000-00000E5B0000}"/>
    <cellStyle name="Percent 3 45 2" xfId="23301" xr:uid="{00000000-0005-0000-0000-00000F5B0000}"/>
    <cellStyle name="Percent 3 45 3" xfId="23302" xr:uid="{00000000-0005-0000-0000-0000105B0000}"/>
    <cellStyle name="Percent 3 45 4" xfId="23303" xr:uid="{00000000-0005-0000-0000-0000115B0000}"/>
    <cellStyle name="Percent 3 46" xfId="23304" xr:uid="{00000000-0005-0000-0000-0000125B0000}"/>
    <cellStyle name="Percent 3 46 2" xfId="23305" xr:uid="{00000000-0005-0000-0000-0000135B0000}"/>
    <cellStyle name="Percent 3 46 3" xfId="23306" xr:uid="{00000000-0005-0000-0000-0000145B0000}"/>
    <cellStyle name="Percent 3 46 4" xfId="23307" xr:uid="{00000000-0005-0000-0000-0000155B0000}"/>
    <cellStyle name="Percent 3 47" xfId="23308" xr:uid="{00000000-0005-0000-0000-0000165B0000}"/>
    <cellStyle name="Percent 3 47 2" xfId="23309" xr:uid="{00000000-0005-0000-0000-0000175B0000}"/>
    <cellStyle name="Percent 3 47 3" xfId="23310" xr:uid="{00000000-0005-0000-0000-0000185B0000}"/>
    <cellStyle name="Percent 3 47 4" xfId="23311" xr:uid="{00000000-0005-0000-0000-0000195B0000}"/>
    <cellStyle name="Percent 3 48" xfId="23312" xr:uid="{00000000-0005-0000-0000-00001A5B0000}"/>
    <cellStyle name="Percent 3 48 2" xfId="23313" xr:uid="{00000000-0005-0000-0000-00001B5B0000}"/>
    <cellStyle name="Percent 3 48 3" xfId="23314" xr:uid="{00000000-0005-0000-0000-00001C5B0000}"/>
    <cellStyle name="Percent 3 48 4" xfId="23315" xr:uid="{00000000-0005-0000-0000-00001D5B0000}"/>
    <cellStyle name="Percent 3 49" xfId="23316" xr:uid="{00000000-0005-0000-0000-00001E5B0000}"/>
    <cellStyle name="Percent 3 49 2" xfId="23317" xr:uid="{00000000-0005-0000-0000-00001F5B0000}"/>
    <cellStyle name="Percent 3 49 3" xfId="23318" xr:uid="{00000000-0005-0000-0000-0000205B0000}"/>
    <cellStyle name="Percent 3 49 4" xfId="23319" xr:uid="{00000000-0005-0000-0000-0000215B0000}"/>
    <cellStyle name="Percent 3 5" xfId="23320" xr:uid="{00000000-0005-0000-0000-0000225B0000}"/>
    <cellStyle name="Percent 3 5 2" xfId="23321" xr:uid="{00000000-0005-0000-0000-0000235B0000}"/>
    <cellStyle name="Percent 3 5 3" xfId="23322" xr:uid="{00000000-0005-0000-0000-0000245B0000}"/>
    <cellStyle name="Percent 3 5 4" xfId="23323" xr:uid="{00000000-0005-0000-0000-0000255B0000}"/>
    <cellStyle name="Percent 3 5 5" xfId="23324" xr:uid="{00000000-0005-0000-0000-0000265B0000}"/>
    <cellStyle name="Percent 3 50" xfId="23325" xr:uid="{00000000-0005-0000-0000-0000275B0000}"/>
    <cellStyle name="Percent 3 50 2" xfId="23326" xr:uid="{00000000-0005-0000-0000-0000285B0000}"/>
    <cellStyle name="Percent 3 50 3" xfId="23327" xr:uid="{00000000-0005-0000-0000-0000295B0000}"/>
    <cellStyle name="Percent 3 50 4" xfId="23328" xr:uid="{00000000-0005-0000-0000-00002A5B0000}"/>
    <cellStyle name="Percent 3 51" xfId="23329" xr:uid="{00000000-0005-0000-0000-00002B5B0000}"/>
    <cellStyle name="Percent 3 51 2" xfId="23330" xr:uid="{00000000-0005-0000-0000-00002C5B0000}"/>
    <cellStyle name="Percent 3 51 3" xfId="23331" xr:uid="{00000000-0005-0000-0000-00002D5B0000}"/>
    <cellStyle name="Percent 3 51 4" xfId="23332" xr:uid="{00000000-0005-0000-0000-00002E5B0000}"/>
    <cellStyle name="Percent 3 52" xfId="23333" xr:uid="{00000000-0005-0000-0000-00002F5B0000}"/>
    <cellStyle name="Percent 3 52 2" xfId="23334" xr:uid="{00000000-0005-0000-0000-0000305B0000}"/>
    <cellStyle name="Percent 3 52 3" xfId="23335" xr:uid="{00000000-0005-0000-0000-0000315B0000}"/>
    <cellStyle name="Percent 3 52 4" xfId="23336" xr:uid="{00000000-0005-0000-0000-0000325B0000}"/>
    <cellStyle name="Percent 3 53" xfId="23337" xr:uid="{00000000-0005-0000-0000-0000335B0000}"/>
    <cellStyle name="Percent 3 53 2" xfId="23338" xr:uid="{00000000-0005-0000-0000-0000345B0000}"/>
    <cellStyle name="Percent 3 53 3" xfId="23339" xr:uid="{00000000-0005-0000-0000-0000355B0000}"/>
    <cellStyle name="Percent 3 53 4" xfId="23340" xr:uid="{00000000-0005-0000-0000-0000365B0000}"/>
    <cellStyle name="Percent 3 54" xfId="23341" xr:uid="{00000000-0005-0000-0000-0000375B0000}"/>
    <cellStyle name="Percent 3 54 2" xfId="23342" xr:uid="{00000000-0005-0000-0000-0000385B0000}"/>
    <cellStyle name="Percent 3 54 3" xfId="23343" xr:uid="{00000000-0005-0000-0000-0000395B0000}"/>
    <cellStyle name="Percent 3 54 4" xfId="23344" xr:uid="{00000000-0005-0000-0000-00003A5B0000}"/>
    <cellStyle name="Percent 3 55" xfId="23345" xr:uid="{00000000-0005-0000-0000-00003B5B0000}"/>
    <cellStyle name="Percent 3 55 2" xfId="23346" xr:uid="{00000000-0005-0000-0000-00003C5B0000}"/>
    <cellStyle name="Percent 3 55 3" xfId="23347" xr:uid="{00000000-0005-0000-0000-00003D5B0000}"/>
    <cellStyle name="Percent 3 55 4" xfId="23348" xr:uid="{00000000-0005-0000-0000-00003E5B0000}"/>
    <cellStyle name="Percent 3 56" xfId="23349" xr:uid="{00000000-0005-0000-0000-00003F5B0000}"/>
    <cellStyle name="Percent 3 56 2" xfId="23350" xr:uid="{00000000-0005-0000-0000-0000405B0000}"/>
    <cellStyle name="Percent 3 56 3" xfId="23351" xr:uid="{00000000-0005-0000-0000-0000415B0000}"/>
    <cellStyle name="Percent 3 56 4" xfId="23352" xr:uid="{00000000-0005-0000-0000-0000425B0000}"/>
    <cellStyle name="Percent 3 57" xfId="23353" xr:uid="{00000000-0005-0000-0000-0000435B0000}"/>
    <cellStyle name="Percent 3 57 2" xfId="23354" xr:uid="{00000000-0005-0000-0000-0000445B0000}"/>
    <cellStyle name="Percent 3 57 3" xfId="23355" xr:uid="{00000000-0005-0000-0000-0000455B0000}"/>
    <cellStyle name="Percent 3 57 4" xfId="23356" xr:uid="{00000000-0005-0000-0000-0000465B0000}"/>
    <cellStyle name="Percent 3 58" xfId="23357" xr:uid="{00000000-0005-0000-0000-0000475B0000}"/>
    <cellStyle name="Percent 3 58 2" xfId="23358" xr:uid="{00000000-0005-0000-0000-0000485B0000}"/>
    <cellStyle name="Percent 3 58 3" xfId="23359" xr:uid="{00000000-0005-0000-0000-0000495B0000}"/>
    <cellStyle name="Percent 3 58 4" xfId="23360" xr:uid="{00000000-0005-0000-0000-00004A5B0000}"/>
    <cellStyle name="Percent 3 59" xfId="23361" xr:uid="{00000000-0005-0000-0000-00004B5B0000}"/>
    <cellStyle name="Percent 3 59 2" xfId="23362" xr:uid="{00000000-0005-0000-0000-00004C5B0000}"/>
    <cellStyle name="Percent 3 59 3" xfId="23363" xr:uid="{00000000-0005-0000-0000-00004D5B0000}"/>
    <cellStyle name="Percent 3 59 4" xfId="23364" xr:uid="{00000000-0005-0000-0000-00004E5B0000}"/>
    <cellStyle name="Percent 3 6" xfId="23365" xr:uid="{00000000-0005-0000-0000-00004F5B0000}"/>
    <cellStyle name="Percent 3 6 2" xfId="23366" xr:uid="{00000000-0005-0000-0000-0000505B0000}"/>
    <cellStyle name="Percent 3 6 3" xfId="23367" xr:uid="{00000000-0005-0000-0000-0000515B0000}"/>
    <cellStyle name="Percent 3 6 4" xfId="23368" xr:uid="{00000000-0005-0000-0000-0000525B0000}"/>
    <cellStyle name="Percent 3 6 5" xfId="23369" xr:uid="{00000000-0005-0000-0000-0000535B0000}"/>
    <cellStyle name="Percent 3 60" xfId="23370" xr:uid="{00000000-0005-0000-0000-0000545B0000}"/>
    <cellStyle name="Percent 3 61" xfId="23371" xr:uid="{00000000-0005-0000-0000-0000555B0000}"/>
    <cellStyle name="Percent 3 62" xfId="23372" xr:uid="{00000000-0005-0000-0000-0000565B0000}"/>
    <cellStyle name="Percent 3 63" xfId="23373" xr:uid="{00000000-0005-0000-0000-0000575B0000}"/>
    <cellStyle name="Percent 3 7" xfId="23374" xr:uid="{00000000-0005-0000-0000-0000585B0000}"/>
    <cellStyle name="Percent 3 7 2" xfId="23375" xr:uid="{00000000-0005-0000-0000-0000595B0000}"/>
    <cellStyle name="Percent 3 7 3" xfId="23376" xr:uid="{00000000-0005-0000-0000-00005A5B0000}"/>
    <cellStyle name="Percent 3 7 4" xfId="23377" xr:uid="{00000000-0005-0000-0000-00005B5B0000}"/>
    <cellStyle name="Percent 3 7 5" xfId="23378" xr:uid="{00000000-0005-0000-0000-00005C5B0000}"/>
    <cellStyle name="Percent 3 8" xfId="23379" xr:uid="{00000000-0005-0000-0000-00005D5B0000}"/>
    <cellStyle name="Percent 3 8 2" xfId="23380" xr:uid="{00000000-0005-0000-0000-00005E5B0000}"/>
    <cellStyle name="Percent 3 8 3" xfId="23381" xr:uid="{00000000-0005-0000-0000-00005F5B0000}"/>
    <cellStyle name="Percent 3 8 4" xfId="23382" xr:uid="{00000000-0005-0000-0000-0000605B0000}"/>
    <cellStyle name="Percent 3 8 5" xfId="23383" xr:uid="{00000000-0005-0000-0000-0000615B0000}"/>
    <cellStyle name="Percent 3 9" xfId="23384" xr:uid="{00000000-0005-0000-0000-0000625B0000}"/>
    <cellStyle name="Percent 3 9 2" xfId="23385" xr:uid="{00000000-0005-0000-0000-0000635B0000}"/>
    <cellStyle name="Percent 3 9 3" xfId="23386" xr:uid="{00000000-0005-0000-0000-0000645B0000}"/>
    <cellStyle name="Percent 3 9 4" xfId="23387" xr:uid="{00000000-0005-0000-0000-0000655B0000}"/>
    <cellStyle name="Percent 3 9 5" xfId="23388" xr:uid="{00000000-0005-0000-0000-0000665B0000}"/>
    <cellStyle name="Percent 32 3" xfId="23389" xr:uid="{00000000-0005-0000-0000-0000675B0000}"/>
    <cellStyle name="Percent 32 3 2" xfId="23390" xr:uid="{00000000-0005-0000-0000-0000685B0000}"/>
    <cellStyle name="Percent 32 3 2 2" xfId="23391" xr:uid="{00000000-0005-0000-0000-0000695B0000}"/>
    <cellStyle name="Percent 32 3 3" xfId="23392" xr:uid="{00000000-0005-0000-0000-00006A5B0000}"/>
    <cellStyle name="Percent 32 3 3 2" xfId="23393" xr:uid="{00000000-0005-0000-0000-00006B5B0000}"/>
    <cellStyle name="Percent 32 3 4" xfId="23394" xr:uid="{00000000-0005-0000-0000-00006C5B0000}"/>
    <cellStyle name="Percent 32 3 5" xfId="23395" xr:uid="{00000000-0005-0000-0000-00006D5B0000}"/>
    <cellStyle name="Percent 32 3 6" xfId="23396" xr:uid="{00000000-0005-0000-0000-00006E5B0000}"/>
    <cellStyle name="Percent 4" xfId="23397" xr:uid="{00000000-0005-0000-0000-00006F5B0000}"/>
    <cellStyle name="Percent 4 10" xfId="23398" xr:uid="{00000000-0005-0000-0000-0000705B0000}"/>
    <cellStyle name="Percent 4 10 2" xfId="23399" xr:uid="{00000000-0005-0000-0000-0000715B0000}"/>
    <cellStyle name="Percent 4 10 3" xfId="23400" xr:uid="{00000000-0005-0000-0000-0000725B0000}"/>
    <cellStyle name="Percent 4 10 4" xfId="23401" xr:uid="{00000000-0005-0000-0000-0000735B0000}"/>
    <cellStyle name="Percent 4 11" xfId="23402" xr:uid="{00000000-0005-0000-0000-0000745B0000}"/>
    <cellStyle name="Percent 4 11 2" xfId="23403" xr:uid="{00000000-0005-0000-0000-0000755B0000}"/>
    <cellStyle name="Percent 4 11 3" xfId="23404" xr:uid="{00000000-0005-0000-0000-0000765B0000}"/>
    <cellStyle name="Percent 4 11 4" xfId="23405" xr:uid="{00000000-0005-0000-0000-0000775B0000}"/>
    <cellStyle name="Percent 4 12" xfId="23406" xr:uid="{00000000-0005-0000-0000-0000785B0000}"/>
    <cellStyle name="Percent 4 12 2" xfId="23407" xr:uid="{00000000-0005-0000-0000-0000795B0000}"/>
    <cellStyle name="Percent 4 12 3" xfId="23408" xr:uid="{00000000-0005-0000-0000-00007A5B0000}"/>
    <cellStyle name="Percent 4 12 4" xfId="23409" xr:uid="{00000000-0005-0000-0000-00007B5B0000}"/>
    <cellStyle name="Percent 4 13" xfId="23410" xr:uid="{00000000-0005-0000-0000-00007C5B0000}"/>
    <cellStyle name="Percent 4 13 2" xfId="23411" xr:uid="{00000000-0005-0000-0000-00007D5B0000}"/>
    <cellStyle name="Percent 4 13 3" xfId="23412" xr:uid="{00000000-0005-0000-0000-00007E5B0000}"/>
    <cellStyle name="Percent 4 13 4" xfId="23413" xr:uid="{00000000-0005-0000-0000-00007F5B0000}"/>
    <cellStyle name="Percent 4 14" xfId="23414" xr:uid="{00000000-0005-0000-0000-0000805B0000}"/>
    <cellStyle name="Percent 4 14 2" xfId="23415" xr:uid="{00000000-0005-0000-0000-0000815B0000}"/>
    <cellStyle name="Percent 4 14 3" xfId="23416" xr:uid="{00000000-0005-0000-0000-0000825B0000}"/>
    <cellStyle name="Percent 4 14 4" xfId="23417" xr:uid="{00000000-0005-0000-0000-0000835B0000}"/>
    <cellStyle name="Percent 4 15" xfId="23418" xr:uid="{00000000-0005-0000-0000-0000845B0000}"/>
    <cellStyle name="Percent 4 15 2" xfId="23419" xr:uid="{00000000-0005-0000-0000-0000855B0000}"/>
    <cellStyle name="Percent 4 15 3" xfId="23420" xr:uid="{00000000-0005-0000-0000-0000865B0000}"/>
    <cellStyle name="Percent 4 15 4" xfId="23421" xr:uid="{00000000-0005-0000-0000-0000875B0000}"/>
    <cellStyle name="Percent 4 16" xfId="23422" xr:uid="{00000000-0005-0000-0000-0000885B0000}"/>
    <cellStyle name="Percent 4 16 2" xfId="23423" xr:uid="{00000000-0005-0000-0000-0000895B0000}"/>
    <cellStyle name="Percent 4 16 3" xfId="23424" xr:uid="{00000000-0005-0000-0000-00008A5B0000}"/>
    <cellStyle name="Percent 4 16 4" xfId="23425" xr:uid="{00000000-0005-0000-0000-00008B5B0000}"/>
    <cellStyle name="Percent 4 17" xfId="23426" xr:uid="{00000000-0005-0000-0000-00008C5B0000}"/>
    <cellStyle name="Percent 4 17 2" xfId="23427" xr:uid="{00000000-0005-0000-0000-00008D5B0000}"/>
    <cellStyle name="Percent 4 17 3" xfId="23428" xr:uid="{00000000-0005-0000-0000-00008E5B0000}"/>
    <cellStyle name="Percent 4 17 4" xfId="23429" xr:uid="{00000000-0005-0000-0000-00008F5B0000}"/>
    <cellStyle name="Percent 4 18" xfId="23430" xr:uid="{00000000-0005-0000-0000-0000905B0000}"/>
    <cellStyle name="Percent 4 18 2" xfId="23431" xr:uid="{00000000-0005-0000-0000-0000915B0000}"/>
    <cellStyle name="Percent 4 18 3" xfId="23432" xr:uid="{00000000-0005-0000-0000-0000925B0000}"/>
    <cellStyle name="Percent 4 18 4" xfId="23433" xr:uid="{00000000-0005-0000-0000-0000935B0000}"/>
    <cellStyle name="Percent 4 19" xfId="23434" xr:uid="{00000000-0005-0000-0000-0000945B0000}"/>
    <cellStyle name="Percent 4 19 2" xfId="23435" xr:uid="{00000000-0005-0000-0000-0000955B0000}"/>
    <cellStyle name="Percent 4 19 3" xfId="23436" xr:uid="{00000000-0005-0000-0000-0000965B0000}"/>
    <cellStyle name="Percent 4 19 4" xfId="23437" xr:uid="{00000000-0005-0000-0000-0000975B0000}"/>
    <cellStyle name="Percent 4 2" xfId="23438" xr:uid="{00000000-0005-0000-0000-0000985B0000}"/>
    <cellStyle name="Percent 4 2 2" xfId="23439" xr:uid="{00000000-0005-0000-0000-0000995B0000}"/>
    <cellStyle name="Percent 4 2 3" xfId="23440" xr:uid="{00000000-0005-0000-0000-00009A5B0000}"/>
    <cellStyle name="Percent 4 2 4" xfId="23441" xr:uid="{00000000-0005-0000-0000-00009B5B0000}"/>
    <cellStyle name="Percent 4 2 5" xfId="23442" xr:uid="{00000000-0005-0000-0000-00009C5B0000}"/>
    <cellStyle name="Percent 4 20" xfId="23443" xr:uid="{00000000-0005-0000-0000-00009D5B0000}"/>
    <cellStyle name="Percent 4 20 2" xfId="23444" xr:uid="{00000000-0005-0000-0000-00009E5B0000}"/>
    <cellStyle name="Percent 4 20 3" xfId="23445" xr:uid="{00000000-0005-0000-0000-00009F5B0000}"/>
    <cellStyle name="Percent 4 20 4" xfId="23446" xr:uid="{00000000-0005-0000-0000-0000A05B0000}"/>
    <cellStyle name="Percent 4 21" xfId="23447" xr:uid="{00000000-0005-0000-0000-0000A15B0000}"/>
    <cellStyle name="Percent 4 21 2" xfId="23448" xr:uid="{00000000-0005-0000-0000-0000A25B0000}"/>
    <cellStyle name="Percent 4 21 3" xfId="23449" xr:uid="{00000000-0005-0000-0000-0000A35B0000}"/>
    <cellStyle name="Percent 4 21 4" xfId="23450" xr:uid="{00000000-0005-0000-0000-0000A45B0000}"/>
    <cellStyle name="Percent 4 22" xfId="23451" xr:uid="{00000000-0005-0000-0000-0000A55B0000}"/>
    <cellStyle name="Percent 4 22 2" xfId="23452" xr:uid="{00000000-0005-0000-0000-0000A65B0000}"/>
    <cellStyle name="Percent 4 22 3" xfId="23453" xr:uid="{00000000-0005-0000-0000-0000A75B0000}"/>
    <cellStyle name="Percent 4 22 4" xfId="23454" xr:uid="{00000000-0005-0000-0000-0000A85B0000}"/>
    <cellStyle name="Percent 4 23" xfId="23455" xr:uid="{00000000-0005-0000-0000-0000A95B0000}"/>
    <cellStyle name="Percent 4 23 2" xfId="23456" xr:uid="{00000000-0005-0000-0000-0000AA5B0000}"/>
    <cellStyle name="Percent 4 23 3" xfId="23457" xr:uid="{00000000-0005-0000-0000-0000AB5B0000}"/>
    <cellStyle name="Percent 4 23 4" xfId="23458" xr:uid="{00000000-0005-0000-0000-0000AC5B0000}"/>
    <cellStyle name="Percent 4 24" xfId="23459" xr:uid="{00000000-0005-0000-0000-0000AD5B0000}"/>
    <cellStyle name="Percent 4 24 2" xfId="23460" xr:uid="{00000000-0005-0000-0000-0000AE5B0000}"/>
    <cellStyle name="Percent 4 24 3" xfId="23461" xr:uid="{00000000-0005-0000-0000-0000AF5B0000}"/>
    <cellStyle name="Percent 4 24 4" xfId="23462" xr:uid="{00000000-0005-0000-0000-0000B05B0000}"/>
    <cellStyle name="Percent 4 25" xfId="23463" xr:uid="{00000000-0005-0000-0000-0000B15B0000}"/>
    <cellStyle name="Percent 4 25 2" xfId="23464" xr:uid="{00000000-0005-0000-0000-0000B25B0000}"/>
    <cellStyle name="Percent 4 25 3" xfId="23465" xr:uid="{00000000-0005-0000-0000-0000B35B0000}"/>
    <cellStyle name="Percent 4 25 4" xfId="23466" xr:uid="{00000000-0005-0000-0000-0000B45B0000}"/>
    <cellStyle name="Percent 4 26" xfId="23467" xr:uid="{00000000-0005-0000-0000-0000B55B0000}"/>
    <cellStyle name="Percent 4 26 2" xfId="23468" xr:uid="{00000000-0005-0000-0000-0000B65B0000}"/>
    <cellStyle name="Percent 4 26 3" xfId="23469" xr:uid="{00000000-0005-0000-0000-0000B75B0000}"/>
    <cellStyle name="Percent 4 26 4" xfId="23470" xr:uid="{00000000-0005-0000-0000-0000B85B0000}"/>
    <cellStyle name="Percent 4 27" xfId="23471" xr:uid="{00000000-0005-0000-0000-0000B95B0000}"/>
    <cellStyle name="Percent 4 27 2" xfId="23472" xr:uid="{00000000-0005-0000-0000-0000BA5B0000}"/>
    <cellStyle name="Percent 4 27 3" xfId="23473" xr:uid="{00000000-0005-0000-0000-0000BB5B0000}"/>
    <cellStyle name="Percent 4 27 4" xfId="23474" xr:uid="{00000000-0005-0000-0000-0000BC5B0000}"/>
    <cellStyle name="Percent 4 28" xfId="23475" xr:uid="{00000000-0005-0000-0000-0000BD5B0000}"/>
    <cellStyle name="Percent 4 28 2" xfId="23476" xr:uid="{00000000-0005-0000-0000-0000BE5B0000}"/>
    <cellStyle name="Percent 4 28 3" xfId="23477" xr:uid="{00000000-0005-0000-0000-0000BF5B0000}"/>
    <cellStyle name="Percent 4 28 4" xfId="23478" xr:uid="{00000000-0005-0000-0000-0000C05B0000}"/>
    <cellStyle name="Percent 4 29" xfId="23479" xr:uid="{00000000-0005-0000-0000-0000C15B0000}"/>
    <cellStyle name="Percent 4 29 2" xfId="23480" xr:uid="{00000000-0005-0000-0000-0000C25B0000}"/>
    <cellStyle name="Percent 4 29 3" xfId="23481" xr:uid="{00000000-0005-0000-0000-0000C35B0000}"/>
    <cellStyle name="Percent 4 29 4" xfId="23482" xr:uid="{00000000-0005-0000-0000-0000C45B0000}"/>
    <cellStyle name="Percent 4 3" xfId="23483" xr:uid="{00000000-0005-0000-0000-0000C55B0000}"/>
    <cellStyle name="Percent 4 3 2" xfId="23484" xr:uid="{00000000-0005-0000-0000-0000C65B0000}"/>
    <cellStyle name="Percent 4 3 3" xfId="23485" xr:uid="{00000000-0005-0000-0000-0000C75B0000}"/>
    <cellStyle name="Percent 4 3 4" xfId="23486" xr:uid="{00000000-0005-0000-0000-0000C85B0000}"/>
    <cellStyle name="Percent 4 3 5" xfId="23487" xr:uid="{00000000-0005-0000-0000-0000C95B0000}"/>
    <cellStyle name="Percent 4 30" xfId="23488" xr:uid="{00000000-0005-0000-0000-0000CA5B0000}"/>
    <cellStyle name="Percent 4 30 2" xfId="23489" xr:uid="{00000000-0005-0000-0000-0000CB5B0000}"/>
    <cellStyle name="Percent 4 30 3" xfId="23490" xr:uid="{00000000-0005-0000-0000-0000CC5B0000}"/>
    <cellStyle name="Percent 4 30 4" xfId="23491" xr:uid="{00000000-0005-0000-0000-0000CD5B0000}"/>
    <cellStyle name="Percent 4 31" xfId="23492" xr:uid="{00000000-0005-0000-0000-0000CE5B0000}"/>
    <cellStyle name="Percent 4 31 2" xfId="23493" xr:uid="{00000000-0005-0000-0000-0000CF5B0000}"/>
    <cellStyle name="Percent 4 31 3" xfId="23494" xr:uid="{00000000-0005-0000-0000-0000D05B0000}"/>
    <cellStyle name="Percent 4 31 4" xfId="23495" xr:uid="{00000000-0005-0000-0000-0000D15B0000}"/>
    <cellStyle name="Percent 4 32" xfId="23496" xr:uid="{00000000-0005-0000-0000-0000D25B0000}"/>
    <cellStyle name="Percent 4 32 2" xfId="23497" xr:uid="{00000000-0005-0000-0000-0000D35B0000}"/>
    <cellStyle name="Percent 4 32 3" xfId="23498" xr:uid="{00000000-0005-0000-0000-0000D45B0000}"/>
    <cellStyle name="Percent 4 32 4" xfId="23499" xr:uid="{00000000-0005-0000-0000-0000D55B0000}"/>
    <cellStyle name="Percent 4 33" xfId="23500" xr:uid="{00000000-0005-0000-0000-0000D65B0000}"/>
    <cellStyle name="Percent 4 33 2" xfId="23501" xr:uid="{00000000-0005-0000-0000-0000D75B0000}"/>
    <cellStyle name="Percent 4 33 3" xfId="23502" xr:uid="{00000000-0005-0000-0000-0000D85B0000}"/>
    <cellStyle name="Percent 4 33 4" xfId="23503" xr:uid="{00000000-0005-0000-0000-0000D95B0000}"/>
    <cellStyle name="Percent 4 34" xfId="23504" xr:uid="{00000000-0005-0000-0000-0000DA5B0000}"/>
    <cellStyle name="Percent 4 34 2" xfId="23505" xr:uid="{00000000-0005-0000-0000-0000DB5B0000}"/>
    <cellStyle name="Percent 4 34 3" xfId="23506" xr:uid="{00000000-0005-0000-0000-0000DC5B0000}"/>
    <cellStyle name="Percent 4 34 4" xfId="23507" xr:uid="{00000000-0005-0000-0000-0000DD5B0000}"/>
    <cellStyle name="Percent 4 35" xfId="23508" xr:uid="{00000000-0005-0000-0000-0000DE5B0000}"/>
    <cellStyle name="Percent 4 35 2" xfId="23509" xr:uid="{00000000-0005-0000-0000-0000DF5B0000}"/>
    <cellStyle name="Percent 4 35 3" xfId="23510" xr:uid="{00000000-0005-0000-0000-0000E05B0000}"/>
    <cellStyle name="Percent 4 35 4" xfId="23511" xr:uid="{00000000-0005-0000-0000-0000E15B0000}"/>
    <cellStyle name="Percent 4 36" xfId="23512" xr:uid="{00000000-0005-0000-0000-0000E25B0000}"/>
    <cellStyle name="Percent 4 36 2" xfId="23513" xr:uid="{00000000-0005-0000-0000-0000E35B0000}"/>
    <cellStyle name="Percent 4 36 3" xfId="23514" xr:uid="{00000000-0005-0000-0000-0000E45B0000}"/>
    <cellStyle name="Percent 4 36 4" xfId="23515" xr:uid="{00000000-0005-0000-0000-0000E55B0000}"/>
    <cellStyle name="Percent 4 37" xfId="23516" xr:uid="{00000000-0005-0000-0000-0000E65B0000}"/>
    <cellStyle name="Percent 4 37 2" xfId="23517" xr:uid="{00000000-0005-0000-0000-0000E75B0000}"/>
    <cellStyle name="Percent 4 37 3" xfId="23518" xr:uid="{00000000-0005-0000-0000-0000E85B0000}"/>
    <cellStyle name="Percent 4 37 4" xfId="23519" xr:uid="{00000000-0005-0000-0000-0000E95B0000}"/>
    <cellStyle name="Percent 4 38" xfId="23520" xr:uid="{00000000-0005-0000-0000-0000EA5B0000}"/>
    <cellStyle name="Percent 4 38 2" xfId="23521" xr:uid="{00000000-0005-0000-0000-0000EB5B0000}"/>
    <cellStyle name="Percent 4 38 3" xfId="23522" xr:uid="{00000000-0005-0000-0000-0000EC5B0000}"/>
    <cellStyle name="Percent 4 38 4" xfId="23523" xr:uid="{00000000-0005-0000-0000-0000ED5B0000}"/>
    <cellStyle name="Percent 4 39" xfId="23524" xr:uid="{00000000-0005-0000-0000-0000EE5B0000}"/>
    <cellStyle name="Percent 4 39 2" xfId="23525" xr:uid="{00000000-0005-0000-0000-0000EF5B0000}"/>
    <cellStyle name="Percent 4 39 3" xfId="23526" xr:uid="{00000000-0005-0000-0000-0000F05B0000}"/>
    <cellStyle name="Percent 4 39 4" xfId="23527" xr:uid="{00000000-0005-0000-0000-0000F15B0000}"/>
    <cellStyle name="Percent 4 4" xfId="23528" xr:uid="{00000000-0005-0000-0000-0000F25B0000}"/>
    <cellStyle name="Percent 4 4 2" xfId="23529" xr:uid="{00000000-0005-0000-0000-0000F35B0000}"/>
    <cellStyle name="Percent 4 4 3" xfId="23530" xr:uid="{00000000-0005-0000-0000-0000F45B0000}"/>
    <cellStyle name="Percent 4 4 4" xfId="23531" xr:uid="{00000000-0005-0000-0000-0000F55B0000}"/>
    <cellStyle name="Percent 4 4 5" xfId="23532" xr:uid="{00000000-0005-0000-0000-0000F65B0000}"/>
    <cellStyle name="Percent 4 40" xfId="23533" xr:uid="{00000000-0005-0000-0000-0000F75B0000}"/>
    <cellStyle name="Percent 4 40 2" xfId="23534" xr:uid="{00000000-0005-0000-0000-0000F85B0000}"/>
    <cellStyle name="Percent 4 40 3" xfId="23535" xr:uid="{00000000-0005-0000-0000-0000F95B0000}"/>
    <cellStyle name="Percent 4 40 4" xfId="23536" xr:uid="{00000000-0005-0000-0000-0000FA5B0000}"/>
    <cellStyle name="Percent 4 41" xfId="23537" xr:uid="{00000000-0005-0000-0000-0000FB5B0000}"/>
    <cellStyle name="Percent 4 41 2" xfId="23538" xr:uid="{00000000-0005-0000-0000-0000FC5B0000}"/>
    <cellStyle name="Percent 4 41 3" xfId="23539" xr:uid="{00000000-0005-0000-0000-0000FD5B0000}"/>
    <cellStyle name="Percent 4 41 4" xfId="23540" xr:uid="{00000000-0005-0000-0000-0000FE5B0000}"/>
    <cellStyle name="Percent 4 42" xfId="23541" xr:uid="{00000000-0005-0000-0000-0000FF5B0000}"/>
    <cellStyle name="Percent 4 42 2" xfId="23542" xr:uid="{00000000-0005-0000-0000-0000005C0000}"/>
    <cellStyle name="Percent 4 42 3" xfId="23543" xr:uid="{00000000-0005-0000-0000-0000015C0000}"/>
    <cellStyle name="Percent 4 42 4" xfId="23544" xr:uid="{00000000-0005-0000-0000-0000025C0000}"/>
    <cellStyle name="Percent 4 43" xfId="23545" xr:uid="{00000000-0005-0000-0000-0000035C0000}"/>
    <cellStyle name="Percent 4 43 2" xfId="23546" xr:uid="{00000000-0005-0000-0000-0000045C0000}"/>
    <cellStyle name="Percent 4 43 3" xfId="23547" xr:uid="{00000000-0005-0000-0000-0000055C0000}"/>
    <cellStyle name="Percent 4 43 4" xfId="23548" xr:uid="{00000000-0005-0000-0000-0000065C0000}"/>
    <cellStyle name="Percent 4 44" xfId="23549" xr:uid="{00000000-0005-0000-0000-0000075C0000}"/>
    <cellStyle name="Percent 4 44 2" xfId="23550" xr:uid="{00000000-0005-0000-0000-0000085C0000}"/>
    <cellStyle name="Percent 4 44 3" xfId="23551" xr:uid="{00000000-0005-0000-0000-0000095C0000}"/>
    <cellStyle name="Percent 4 44 4" xfId="23552" xr:uid="{00000000-0005-0000-0000-00000A5C0000}"/>
    <cellStyle name="Percent 4 45" xfId="23553" xr:uid="{00000000-0005-0000-0000-00000B5C0000}"/>
    <cellStyle name="Percent 4 45 2" xfId="23554" xr:uid="{00000000-0005-0000-0000-00000C5C0000}"/>
    <cellStyle name="Percent 4 45 3" xfId="23555" xr:uid="{00000000-0005-0000-0000-00000D5C0000}"/>
    <cellStyle name="Percent 4 45 4" xfId="23556" xr:uid="{00000000-0005-0000-0000-00000E5C0000}"/>
    <cellStyle name="Percent 4 46" xfId="23557" xr:uid="{00000000-0005-0000-0000-00000F5C0000}"/>
    <cellStyle name="Percent 4 46 2" xfId="23558" xr:uid="{00000000-0005-0000-0000-0000105C0000}"/>
    <cellStyle name="Percent 4 46 3" xfId="23559" xr:uid="{00000000-0005-0000-0000-0000115C0000}"/>
    <cellStyle name="Percent 4 46 4" xfId="23560" xr:uid="{00000000-0005-0000-0000-0000125C0000}"/>
    <cellStyle name="Percent 4 47" xfId="23561" xr:uid="{00000000-0005-0000-0000-0000135C0000}"/>
    <cellStyle name="Percent 4 47 2" xfId="23562" xr:uid="{00000000-0005-0000-0000-0000145C0000}"/>
    <cellStyle name="Percent 4 47 3" xfId="23563" xr:uid="{00000000-0005-0000-0000-0000155C0000}"/>
    <cellStyle name="Percent 4 47 4" xfId="23564" xr:uid="{00000000-0005-0000-0000-0000165C0000}"/>
    <cellStyle name="Percent 4 48" xfId="23565" xr:uid="{00000000-0005-0000-0000-0000175C0000}"/>
    <cellStyle name="Percent 4 48 2" xfId="23566" xr:uid="{00000000-0005-0000-0000-0000185C0000}"/>
    <cellStyle name="Percent 4 48 3" xfId="23567" xr:uid="{00000000-0005-0000-0000-0000195C0000}"/>
    <cellStyle name="Percent 4 48 4" xfId="23568" xr:uid="{00000000-0005-0000-0000-00001A5C0000}"/>
    <cellStyle name="Percent 4 49" xfId="23569" xr:uid="{00000000-0005-0000-0000-00001B5C0000}"/>
    <cellStyle name="Percent 4 49 2" xfId="23570" xr:uid="{00000000-0005-0000-0000-00001C5C0000}"/>
    <cellStyle name="Percent 4 49 3" xfId="23571" xr:uid="{00000000-0005-0000-0000-00001D5C0000}"/>
    <cellStyle name="Percent 4 49 4" xfId="23572" xr:uid="{00000000-0005-0000-0000-00001E5C0000}"/>
    <cellStyle name="Percent 4 5" xfId="23573" xr:uid="{00000000-0005-0000-0000-00001F5C0000}"/>
    <cellStyle name="Percent 4 5 2" xfId="23574" xr:uid="{00000000-0005-0000-0000-0000205C0000}"/>
    <cellStyle name="Percent 4 5 3" xfId="23575" xr:uid="{00000000-0005-0000-0000-0000215C0000}"/>
    <cellStyle name="Percent 4 5 4" xfId="23576" xr:uid="{00000000-0005-0000-0000-0000225C0000}"/>
    <cellStyle name="Percent 4 50" xfId="23577" xr:uid="{00000000-0005-0000-0000-0000235C0000}"/>
    <cellStyle name="Percent 4 50 2" xfId="23578" xr:uid="{00000000-0005-0000-0000-0000245C0000}"/>
    <cellStyle name="Percent 4 50 3" xfId="23579" xr:uid="{00000000-0005-0000-0000-0000255C0000}"/>
    <cellStyle name="Percent 4 50 4" xfId="23580" xr:uid="{00000000-0005-0000-0000-0000265C0000}"/>
    <cellStyle name="Percent 4 51" xfId="23581" xr:uid="{00000000-0005-0000-0000-0000275C0000}"/>
    <cellStyle name="Percent 4 51 2" xfId="23582" xr:uid="{00000000-0005-0000-0000-0000285C0000}"/>
    <cellStyle name="Percent 4 51 3" xfId="23583" xr:uid="{00000000-0005-0000-0000-0000295C0000}"/>
    <cellStyle name="Percent 4 51 4" xfId="23584" xr:uid="{00000000-0005-0000-0000-00002A5C0000}"/>
    <cellStyle name="Percent 4 52" xfId="23585" xr:uid="{00000000-0005-0000-0000-00002B5C0000}"/>
    <cellStyle name="Percent 4 52 2" xfId="23586" xr:uid="{00000000-0005-0000-0000-00002C5C0000}"/>
    <cellStyle name="Percent 4 52 3" xfId="23587" xr:uid="{00000000-0005-0000-0000-00002D5C0000}"/>
    <cellStyle name="Percent 4 52 4" xfId="23588" xr:uid="{00000000-0005-0000-0000-00002E5C0000}"/>
    <cellStyle name="Percent 4 53" xfId="23589" xr:uid="{00000000-0005-0000-0000-00002F5C0000}"/>
    <cellStyle name="Percent 4 53 2" xfId="23590" xr:uid="{00000000-0005-0000-0000-0000305C0000}"/>
    <cellStyle name="Percent 4 53 3" xfId="23591" xr:uid="{00000000-0005-0000-0000-0000315C0000}"/>
    <cellStyle name="Percent 4 53 4" xfId="23592" xr:uid="{00000000-0005-0000-0000-0000325C0000}"/>
    <cellStyle name="Percent 4 54" xfId="23593" xr:uid="{00000000-0005-0000-0000-0000335C0000}"/>
    <cellStyle name="Percent 4 54 2" xfId="23594" xr:uid="{00000000-0005-0000-0000-0000345C0000}"/>
    <cellStyle name="Percent 4 54 3" xfId="23595" xr:uid="{00000000-0005-0000-0000-0000355C0000}"/>
    <cellStyle name="Percent 4 54 4" xfId="23596" xr:uid="{00000000-0005-0000-0000-0000365C0000}"/>
    <cellStyle name="Percent 4 55" xfId="23597" xr:uid="{00000000-0005-0000-0000-0000375C0000}"/>
    <cellStyle name="Percent 4 55 2" xfId="23598" xr:uid="{00000000-0005-0000-0000-0000385C0000}"/>
    <cellStyle name="Percent 4 55 3" xfId="23599" xr:uid="{00000000-0005-0000-0000-0000395C0000}"/>
    <cellStyle name="Percent 4 55 4" xfId="23600" xr:uid="{00000000-0005-0000-0000-00003A5C0000}"/>
    <cellStyle name="Percent 4 56" xfId="23601" xr:uid="{00000000-0005-0000-0000-00003B5C0000}"/>
    <cellStyle name="Percent 4 56 2" xfId="23602" xr:uid="{00000000-0005-0000-0000-00003C5C0000}"/>
    <cellStyle name="Percent 4 56 3" xfId="23603" xr:uid="{00000000-0005-0000-0000-00003D5C0000}"/>
    <cellStyle name="Percent 4 56 4" xfId="23604" xr:uid="{00000000-0005-0000-0000-00003E5C0000}"/>
    <cellStyle name="Percent 4 57" xfId="23605" xr:uid="{00000000-0005-0000-0000-00003F5C0000}"/>
    <cellStyle name="Percent 4 57 2" xfId="23606" xr:uid="{00000000-0005-0000-0000-0000405C0000}"/>
    <cellStyle name="Percent 4 57 3" xfId="23607" xr:uid="{00000000-0005-0000-0000-0000415C0000}"/>
    <cellStyle name="Percent 4 57 4" xfId="23608" xr:uid="{00000000-0005-0000-0000-0000425C0000}"/>
    <cellStyle name="Percent 4 58" xfId="23609" xr:uid="{00000000-0005-0000-0000-0000435C0000}"/>
    <cellStyle name="Percent 4 58 2" xfId="23610" xr:uid="{00000000-0005-0000-0000-0000445C0000}"/>
    <cellStyle name="Percent 4 58 3" xfId="23611" xr:uid="{00000000-0005-0000-0000-0000455C0000}"/>
    <cellStyle name="Percent 4 58 4" xfId="23612" xr:uid="{00000000-0005-0000-0000-0000465C0000}"/>
    <cellStyle name="Percent 4 59" xfId="23613" xr:uid="{00000000-0005-0000-0000-0000475C0000}"/>
    <cellStyle name="Percent 4 6" xfId="23614" xr:uid="{00000000-0005-0000-0000-0000485C0000}"/>
    <cellStyle name="Percent 4 6 2" xfId="23615" xr:uid="{00000000-0005-0000-0000-0000495C0000}"/>
    <cellStyle name="Percent 4 6 3" xfId="23616" xr:uid="{00000000-0005-0000-0000-00004A5C0000}"/>
    <cellStyle name="Percent 4 6 4" xfId="23617" xr:uid="{00000000-0005-0000-0000-00004B5C0000}"/>
    <cellStyle name="Percent 4 60" xfId="23618" xr:uid="{00000000-0005-0000-0000-00004C5C0000}"/>
    <cellStyle name="Percent 4 61" xfId="23619" xr:uid="{00000000-0005-0000-0000-00004D5C0000}"/>
    <cellStyle name="Percent 4 62" xfId="23620" xr:uid="{00000000-0005-0000-0000-00004E5C0000}"/>
    <cellStyle name="Percent 4 7" xfId="23621" xr:uid="{00000000-0005-0000-0000-00004F5C0000}"/>
    <cellStyle name="Percent 4 7 2" xfId="23622" xr:uid="{00000000-0005-0000-0000-0000505C0000}"/>
    <cellStyle name="Percent 4 7 3" xfId="23623" xr:uid="{00000000-0005-0000-0000-0000515C0000}"/>
    <cellStyle name="Percent 4 7 4" xfId="23624" xr:uid="{00000000-0005-0000-0000-0000525C0000}"/>
    <cellStyle name="Percent 4 8" xfId="23625" xr:uid="{00000000-0005-0000-0000-0000535C0000}"/>
    <cellStyle name="Percent 4 8 2" xfId="23626" xr:uid="{00000000-0005-0000-0000-0000545C0000}"/>
    <cellStyle name="Percent 4 8 3" xfId="23627" xr:uid="{00000000-0005-0000-0000-0000555C0000}"/>
    <cellStyle name="Percent 4 8 4" xfId="23628" xr:uid="{00000000-0005-0000-0000-0000565C0000}"/>
    <cellStyle name="Percent 4 9" xfId="23629" xr:uid="{00000000-0005-0000-0000-0000575C0000}"/>
    <cellStyle name="Percent 4 9 2" xfId="23630" xr:uid="{00000000-0005-0000-0000-0000585C0000}"/>
    <cellStyle name="Percent 4 9 3" xfId="23631" xr:uid="{00000000-0005-0000-0000-0000595C0000}"/>
    <cellStyle name="Percent 4 9 4" xfId="23632" xr:uid="{00000000-0005-0000-0000-00005A5C0000}"/>
    <cellStyle name="Percent 5" xfId="23633" xr:uid="{00000000-0005-0000-0000-00005B5C0000}"/>
    <cellStyle name="Percent 5 2" xfId="23634" xr:uid="{00000000-0005-0000-0000-00005C5C0000}"/>
    <cellStyle name="Percent 5 2 2" xfId="23635" xr:uid="{00000000-0005-0000-0000-00005D5C0000}"/>
    <cellStyle name="Percent 5 2 3" xfId="23636" xr:uid="{00000000-0005-0000-0000-00005E5C0000}"/>
    <cellStyle name="Percent 5 3" xfId="23637" xr:uid="{00000000-0005-0000-0000-00005F5C0000}"/>
    <cellStyle name="Percent 5 3 2" xfId="23638" xr:uid="{00000000-0005-0000-0000-0000605C0000}"/>
    <cellStyle name="Percent 5 4" xfId="23639" xr:uid="{00000000-0005-0000-0000-0000615C0000}"/>
    <cellStyle name="Percent 5 5" xfId="23640" xr:uid="{00000000-0005-0000-0000-0000625C0000}"/>
    <cellStyle name="Percent 6" xfId="23641" xr:uid="{00000000-0005-0000-0000-0000635C0000}"/>
    <cellStyle name="Percent 6 2" xfId="23642" xr:uid="{00000000-0005-0000-0000-0000645C0000}"/>
    <cellStyle name="Percent 6 2 2" xfId="23643" xr:uid="{00000000-0005-0000-0000-0000655C0000}"/>
    <cellStyle name="Percent 6 2 3" xfId="23644" xr:uid="{00000000-0005-0000-0000-0000665C0000}"/>
    <cellStyle name="Percent 6 3" xfId="23645" xr:uid="{00000000-0005-0000-0000-0000675C0000}"/>
    <cellStyle name="Percent 6 3 2" xfId="23646" xr:uid="{00000000-0005-0000-0000-0000685C0000}"/>
    <cellStyle name="Percent 6 4" xfId="23647" xr:uid="{00000000-0005-0000-0000-0000695C0000}"/>
    <cellStyle name="Percent 6 5" xfId="23648" xr:uid="{00000000-0005-0000-0000-00006A5C0000}"/>
    <cellStyle name="Percent 7" xfId="23649" xr:uid="{00000000-0005-0000-0000-00006B5C0000}"/>
    <cellStyle name="Percent 7 2" xfId="23650" xr:uid="{00000000-0005-0000-0000-00006C5C0000}"/>
    <cellStyle name="Percent 7 2 2" xfId="23651" xr:uid="{00000000-0005-0000-0000-00006D5C0000}"/>
    <cellStyle name="Percent 7 2 3" xfId="23652" xr:uid="{00000000-0005-0000-0000-00006E5C0000}"/>
    <cellStyle name="Percent 7 3" xfId="23653" xr:uid="{00000000-0005-0000-0000-00006F5C0000}"/>
    <cellStyle name="Percent 7 3 2" xfId="23654" xr:uid="{00000000-0005-0000-0000-0000705C0000}"/>
    <cellStyle name="Percent 7 4" xfId="23655" xr:uid="{00000000-0005-0000-0000-0000715C0000}"/>
    <cellStyle name="Percent 7 5" xfId="23656" xr:uid="{00000000-0005-0000-0000-0000725C0000}"/>
    <cellStyle name="Percent 7 5 2" xfId="25641" xr:uid="{00000000-0005-0000-0000-0000735C0000}"/>
    <cellStyle name="Percent 8" xfId="23657" xr:uid="{00000000-0005-0000-0000-0000745C0000}"/>
    <cellStyle name="Percent 8 2" xfId="23658" xr:uid="{00000000-0005-0000-0000-0000755C0000}"/>
    <cellStyle name="Percent 9" xfId="23659" xr:uid="{00000000-0005-0000-0000-0000765C0000}"/>
    <cellStyle name="Percent2" xfId="23660" xr:uid="{00000000-0005-0000-0000-0000775C0000}"/>
    <cellStyle name="Percentage" xfId="23661" xr:uid="{00000000-0005-0000-0000-0000785C0000}"/>
    <cellStyle name="Percentual" xfId="23662" xr:uid="{00000000-0005-0000-0000-0000795C0000}"/>
    <cellStyle name="percnt" xfId="23663" xr:uid="{00000000-0005-0000-0000-00007A5C0000}"/>
    <cellStyle name="percnt 2" xfId="23664" xr:uid="{00000000-0005-0000-0000-00007B5C0000}"/>
    <cellStyle name="percnt_Cost Inputs" xfId="23665" xr:uid="{00000000-0005-0000-0000-00007C5C0000}"/>
    <cellStyle name="perct_input" xfId="23666" xr:uid="{00000000-0005-0000-0000-00007D5C0000}"/>
    <cellStyle name="pk" xfId="23667" xr:uid="{00000000-0005-0000-0000-00007E5C0000}"/>
    <cellStyle name="pk 10" xfId="23668" xr:uid="{00000000-0005-0000-0000-00007F5C0000}"/>
    <cellStyle name="pk 2" xfId="23669" xr:uid="{00000000-0005-0000-0000-0000805C0000}"/>
    <cellStyle name="pk 2 2" xfId="23670" xr:uid="{00000000-0005-0000-0000-0000815C0000}"/>
    <cellStyle name="pk 2 3" xfId="23671" xr:uid="{00000000-0005-0000-0000-0000825C0000}"/>
    <cellStyle name="pk 2 3 2" xfId="23672" xr:uid="{00000000-0005-0000-0000-0000835C0000}"/>
    <cellStyle name="pk 2 3 3" xfId="23673" xr:uid="{00000000-0005-0000-0000-0000845C0000}"/>
    <cellStyle name="pk 2 4" xfId="23674" xr:uid="{00000000-0005-0000-0000-0000855C0000}"/>
    <cellStyle name="pk 2 4 2" xfId="23675" xr:uid="{00000000-0005-0000-0000-0000865C0000}"/>
    <cellStyle name="pk 2 4 3" xfId="23676" xr:uid="{00000000-0005-0000-0000-0000875C0000}"/>
    <cellStyle name="pk 2 5" xfId="23677" xr:uid="{00000000-0005-0000-0000-0000885C0000}"/>
    <cellStyle name="pk 2 6" xfId="23678" xr:uid="{00000000-0005-0000-0000-0000895C0000}"/>
    <cellStyle name="pk 3" xfId="23679" xr:uid="{00000000-0005-0000-0000-00008A5C0000}"/>
    <cellStyle name="pk 3 2" xfId="23680" xr:uid="{00000000-0005-0000-0000-00008B5C0000}"/>
    <cellStyle name="pk 3 3" xfId="23681" xr:uid="{00000000-0005-0000-0000-00008C5C0000}"/>
    <cellStyle name="pk 3 3 2" xfId="23682" xr:uid="{00000000-0005-0000-0000-00008D5C0000}"/>
    <cellStyle name="pk 3 3 3" xfId="23683" xr:uid="{00000000-0005-0000-0000-00008E5C0000}"/>
    <cellStyle name="pk 3 4" xfId="23684" xr:uid="{00000000-0005-0000-0000-00008F5C0000}"/>
    <cellStyle name="pk 3 4 2" xfId="23685" xr:uid="{00000000-0005-0000-0000-0000905C0000}"/>
    <cellStyle name="pk 3 4 3" xfId="23686" xr:uid="{00000000-0005-0000-0000-0000915C0000}"/>
    <cellStyle name="pk 3 5" xfId="23687" xr:uid="{00000000-0005-0000-0000-0000925C0000}"/>
    <cellStyle name="pk 3 6" xfId="23688" xr:uid="{00000000-0005-0000-0000-0000935C0000}"/>
    <cellStyle name="pk 4" xfId="23689" xr:uid="{00000000-0005-0000-0000-0000945C0000}"/>
    <cellStyle name="pk 4 2" xfId="23690" xr:uid="{00000000-0005-0000-0000-0000955C0000}"/>
    <cellStyle name="pk 4 3" xfId="23691" xr:uid="{00000000-0005-0000-0000-0000965C0000}"/>
    <cellStyle name="pk 4 3 2" xfId="23692" xr:uid="{00000000-0005-0000-0000-0000975C0000}"/>
    <cellStyle name="pk 4 3 3" xfId="23693" xr:uid="{00000000-0005-0000-0000-0000985C0000}"/>
    <cellStyle name="pk 4 4" xfId="23694" xr:uid="{00000000-0005-0000-0000-0000995C0000}"/>
    <cellStyle name="pk 4 4 2" xfId="23695" xr:uid="{00000000-0005-0000-0000-00009A5C0000}"/>
    <cellStyle name="pk 4 4 3" xfId="23696" xr:uid="{00000000-0005-0000-0000-00009B5C0000}"/>
    <cellStyle name="pk 4 5" xfId="23697" xr:uid="{00000000-0005-0000-0000-00009C5C0000}"/>
    <cellStyle name="pk 4 6" xfId="23698" xr:uid="{00000000-0005-0000-0000-00009D5C0000}"/>
    <cellStyle name="pk 5" xfId="23699" xr:uid="{00000000-0005-0000-0000-00009E5C0000}"/>
    <cellStyle name="pk 5 2" xfId="23700" xr:uid="{00000000-0005-0000-0000-00009F5C0000}"/>
    <cellStyle name="pk 5 3" xfId="23701" xr:uid="{00000000-0005-0000-0000-0000A05C0000}"/>
    <cellStyle name="pk 5 3 2" xfId="23702" xr:uid="{00000000-0005-0000-0000-0000A15C0000}"/>
    <cellStyle name="pk 5 3 3" xfId="23703" xr:uid="{00000000-0005-0000-0000-0000A25C0000}"/>
    <cellStyle name="pk 5 4" xfId="23704" xr:uid="{00000000-0005-0000-0000-0000A35C0000}"/>
    <cellStyle name="pk 5 4 2" xfId="23705" xr:uid="{00000000-0005-0000-0000-0000A45C0000}"/>
    <cellStyle name="pk 5 4 3" xfId="23706" xr:uid="{00000000-0005-0000-0000-0000A55C0000}"/>
    <cellStyle name="pk 5 5" xfId="23707" xr:uid="{00000000-0005-0000-0000-0000A65C0000}"/>
    <cellStyle name="pk 5 6" xfId="23708" xr:uid="{00000000-0005-0000-0000-0000A75C0000}"/>
    <cellStyle name="pk 6" xfId="23709" xr:uid="{00000000-0005-0000-0000-0000A85C0000}"/>
    <cellStyle name="pk 6 2" xfId="23710" xr:uid="{00000000-0005-0000-0000-0000A95C0000}"/>
    <cellStyle name="pk 6 3" xfId="23711" xr:uid="{00000000-0005-0000-0000-0000AA5C0000}"/>
    <cellStyle name="pk 7" xfId="23712" xr:uid="{00000000-0005-0000-0000-0000AB5C0000}"/>
    <cellStyle name="pk 7 2" xfId="23713" xr:uid="{00000000-0005-0000-0000-0000AC5C0000}"/>
    <cellStyle name="pk 7 3" xfId="23714" xr:uid="{00000000-0005-0000-0000-0000AD5C0000}"/>
    <cellStyle name="pk 8" xfId="23715" xr:uid="{00000000-0005-0000-0000-0000AE5C0000}"/>
    <cellStyle name="pk 8 2" xfId="23716" xr:uid="{00000000-0005-0000-0000-0000AF5C0000}"/>
    <cellStyle name="pk 8 3" xfId="23717" xr:uid="{00000000-0005-0000-0000-0000B05C0000}"/>
    <cellStyle name="pk 9" xfId="23718" xr:uid="{00000000-0005-0000-0000-0000B15C0000}"/>
    <cellStyle name="Ponto" xfId="23719" xr:uid="{00000000-0005-0000-0000-0000B25C0000}"/>
    <cellStyle name="Porcentagem 10" xfId="23720" xr:uid="{00000000-0005-0000-0000-0000B35C0000}"/>
    <cellStyle name="Porcentagem 10 2" xfId="23721" xr:uid="{00000000-0005-0000-0000-0000B45C0000}"/>
    <cellStyle name="Porcentagem 10 3" xfId="23722" xr:uid="{00000000-0005-0000-0000-0000B55C0000}"/>
    <cellStyle name="Porcentagem 11" xfId="23723" xr:uid="{00000000-0005-0000-0000-0000B65C0000}"/>
    <cellStyle name="Porcentagem 12" xfId="23724" xr:uid="{00000000-0005-0000-0000-0000B75C0000}"/>
    <cellStyle name="Porcentagem 13" xfId="23725" xr:uid="{00000000-0005-0000-0000-0000B85C0000}"/>
    <cellStyle name="Porcentagem 14" xfId="23726" xr:uid="{00000000-0005-0000-0000-0000B95C0000}"/>
    <cellStyle name="Porcentagem 2" xfId="23727" xr:uid="{00000000-0005-0000-0000-0000BA5C0000}"/>
    <cellStyle name="Porcentagem 2 2" xfId="23728" xr:uid="{00000000-0005-0000-0000-0000BB5C0000}"/>
    <cellStyle name="Porcentagem 2 2 2" xfId="23729" xr:uid="{00000000-0005-0000-0000-0000BC5C0000}"/>
    <cellStyle name="Porcentagem 2 2 3" xfId="23730" xr:uid="{00000000-0005-0000-0000-0000BD5C0000}"/>
    <cellStyle name="Porcentagem 2 3" xfId="23731" xr:uid="{00000000-0005-0000-0000-0000BE5C0000}"/>
    <cellStyle name="Porcentagem 2 3 2" xfId="23732" xr:uid="{00000000-0005-0000-0000-0000BF5C0000}"/>
    <cellStyle name="Porcentagem 2 3 3" xfId="23733" xr:uid="{00000000-0005-0000-0000-0000C05C0000}"/>
    <cellStyle name="Porcentagem 2 4" xfId="23734" xr:uid="{00000000-0005-0000-0000-0000C15C0000}"/>
    <cellStyle name="Porcentagem 2 5" xfId="23735" xr:uid="{00000000-0005-0000-0000-0000C25C0000}"/>
    <cellStyle name="Porcentagem 3" xfId="23736" xr:uid="{00000000-0005-0000-0000-0000C35C0000}"/>
    <cellStyle name="Porcentagem 3 10" xfId="23737" xr:uid="{00000000-0005-0000-0000-0000C45C0000}"/>
    <cellStyle name="Porcentagem 3 11" xfId="23738" xr:uid="{00000000-0005-0000-0000-0000C55C0000}"/>
    <cellStyle name="Porcentagem 3 12" xfId="23739" xr:uid="{00000000-0005-0000-0000-0000C65C0000}"/>
    <cellStyle name="Porcentagem 3 13" xfId="23740" xr:uid="{00000000-0005-0000-0000-0000C75C0000}"/>
    <cellStyle name="Porcentagem 3 14" xfId="23741" xr:uid="{00000000-0005-0000-0000-0000C85C0000}"/>
    <cellStyle name="Porcentagem 3 15" xfId="23742" xr:uid="{00000000-0005-0000-0000-0000C95C0000}"/>
    <cellStyle name="Porcentagem 3 16" xfId="23743" xr:uid="{00000000-0005-0000-0000-0000CA5C0000}"/>
    <cellStyle name="Porcentagem 3 17" xfId="23744" xr:uid="{00000000-0005-0000-0000-0000CB5C0000}"/>
    <cellStyle name="Porcentagem 3 18" xfId="23745" xr:uid="{00000000-0005-0000-0000-0000CC5C0000}"/>
    <cellStyle name="Porcentagem 3 19" xfId="23746" xr:uid="{00000000-0005-0000-0000-0000CD5C0000}"/>
    <cellStyle name="Porcentagem 3 2" xfId="23747" xr:uid="{00000000-0005-0000-0000-0000CE5C0000}"/>
    <cellStyle name="Porcentagem 3 20" xfId="23748" xr:uid="{00000000-0005-0000-0000-0000CF5C0000}"/>
    <cellStyle name="Porcentagem 3 21" xfId="23749" xr:uid="{00000000-0005-0000-0000-0000D05C0000}"/>
    <cellStyle name="Porcentagem 3 22" xfId="23750" xr:uid="{00000000-0005-0000-0000-0000D15C0000}"/>
    <cellStyle name="Porcentagem 3 23" xfId="23751" xr:uid="{00000000-0005-0000-0000-0000D25C0000}"/>
    <cellStyle name="Porcentagem 3 24" xfId="23752" xr:uid="{00000000-0005-0000-0000-0000D35C0000}"/>
    <cellStyle name="Porcentagem 3 25" xfId="23753" xr:uid="{00000000-0005-0000-0000-0000D45C0000}"/>
    <cellStyle name="Porcentagem 3 26" xfId="23754" xr:uid="{00000000-0005-0000-0000-0000D55C0000}"/>
    <cellStyle name="Porcentagem 3 27" xfId="23755" xr:uid="{00000000-0005-0000-0000-0000D65C0000}"/>
    <cellStyle name="Porcentagem 3 28" xfId="23756" xr:uid="{00000000-0005-0000-0000-0000D75C0000}"/>
    <cellStyle name="Porcentagem 3 29" xfId="23757" xr:uid="{00000000-0005-0000-0000-0000D85C0000}"/>
    <cellStyle name="Porcentagem 3 3" xfId="23758" xr:uid="{00000000-0005-0000-0000-0000D95C0000}"/>
    <cellStyle name="Porcentagem 3 30" xfId="23759" xr:uid="{00000000-0005-0000-0000-0000DA5C0000}"/>
    <cellStyle name="Porcentagem 3 31" xfId="23760" xr:uid="{00000000-0005-0000-0000-0000DB5C0000}"/>
    <cellStyle name="Porcentagem 3 4" xfId="23761" xr:uid="{00000000-0005-0000-0000-0000DC5C0000}"/>
    <cellStyle name="Porcentagem 3 5" xfId="23762" xr:uid="{00000000-0005-0000-0000-0000DD5C0000}"/>
    <cellStyle name="Porcentagem 3 6" xfId="23763" xr:uid="{00000000-0005-0000-0000-0000DE5C0000}"/>
    <cellStyle name="Porcentagem 3 7" xfId="23764" xr:uid="{00000000-0005-0000-0000-0000DF5C0000}"/>
    <cellStyle name="Porcentagem 3 8" xfId="23765" xr:uid="{00000000-0005-0000-0000-0000E05C0000}"/>
    <cellStyle name="Porcentagem 3 9" xfId="23766" xr:uid="{00000000-0005-0000-0000-0000E15C0000}"/>
    <cellStyle name="Porcentagem 4" xfId="23767" xr:uid="{00000000-0005-0000-0000-0000E25C0000}"/>
    <cellStyle name="Porcentagem 4 2" xfId="23768" xr:uid="{00000000-0005-0000-0000-0000E35C0000}"/>
    <cellStyle name="Porcentagem 4 3" xfId="23769" xr:uid="{00000000-0005-0000-0000-0000E45C0000}"/>
    <cellStyle name="Porcentagem 5" xfId="23770" xr:uid="{00000000-0005-0000-0000-0000E55C0000}"/>
    <cellStyle name="Porcentagem 5 2" xfId="23771" xr:uid="{00000000-0005-0000-0000-0000E65C0000}"/>
    <cellStyle name="Porcentagem 5 3" xfId="23772" xr:uid="{00000000-0005-0000-0000-0000E75C0000}"/>
    <cellStyle name="Porcentagem 6" xfId="23773" xr:uid="{00000000-0005-0000-0000-0000E85C0000}"/>
    <cellStyle name="Porcentagem 6 2" xfId="23774" xr:uid="{00000000-0005-0000-0000-0000E95C0000}"/>
    <cellStyle name="Porcentagem 6 3" xfId="23775" xr:uid="{00000000-0005-0000-0000-0000EA5C0000}"/>
    <cellStyle name="Porcentagem 7" xfId="23776" xr:uid="{00000000-0005-0000-0000-0000EB5C0000}"/>
    <cellStyle name="Porcentagem 7 2" xfId="23777" xr:uid="{00000000-0005-0000-0000-0000EC5C0000}"/>
    <cellStyle name="Porcentagem 7 3" xfId="23778" xr:uid="{00000000-0005-0000-0000-0000ED5C0000}"/>
    <cellStyle name="Porcentagem 8" xfId="23779" xr:uid="{00000000-0005-0000-0000-0000EE5C0000}"/>
    <cellStyle name="Porcentagem 8 2" xfId="23780" xr:uid="{00000000-0005-0000-0000-0000EF5C0000}"/>
    <cellStyle name="Porcentagem 8 3" xfId="23781" xr:uid="{00000000-0005-0000-0000-0000F05C0000}"/>
    <cellStyle name="Porcentagem 9" xfId="23782" xr:uid="{00000000-0005-0000-0000-0000F15C0000}"/>
    <cellStyle name="Porcentagem 9 2" xfId="23783" xr:uid="{00000000-0005-0000-0000-0000F25C0000}"/>
    <cellStyle name="Porcentagem 9 3" xfId="23784" xr:uid="{00000000-0005-0000-0000-0000F35C0000}"/>
    <cellStyle name="Porcentaje 2" xfId="23785" xr:uid="{00000000-0005-0000-0000-0000F45C0000}"/>
    <cellStyle name="Porcentaje 2 10" xfId="23786" xr:uid="{00000000-0005-0000-0000-0000F55C0000}"/>
    <cellStyle name="Porcentaje 2 11" xfId="23787" xr:uid="{00000000-0005-0000-0000-0000F65C0000}"/>
    <cellStyle name="Porcentaje 2 12" xfId="23788" xr:uid="{00000000-0005-0000-0000-0000F75C0000}"/>
    <cellStyle name="Porcentaje 2 13" xfId="23789" xr:uid="{00000000-0005-0000-0000-0000F85C0000}"/>
    <cellStyle name="Porcentaje 2 13 2" xfId="23790" xr:uid="{00000000-0005-0000-0000-0000F95C0000}"/>
    <cellStyle name="Porcentaje 2 14" xfId="23791" xr:uid="{00000000-0005-0000-0000-0000FA5C0000}"/>
    <cellStyle name="Porcentaje 2 15" xfId="23792" xr:uid="{00000000-0005-0000-0000-0000FB5C0000}"/>
    <cellStyle name="Porcentaje 2 2" xfId="23793" xr:uid="{00000000-0005-0000-0000-0000FC5C0000}"/>
    <cellStyle name="Porcentaje 2 2 2" xfId="23794" xr:uid="{00000000-0005-0000-0000-0000FD5C0000}"/>
    <cellStyle name="Porcentaje 2 2 2 2" xfId="23795" xr:uid="{00000000-0005-0000-0000-0000FE5C0000}"/>
    <cellStyle name="Porcentaje 2 2 2 2 2" xfId="23796" xr:uid="{00000000-0005-0000-0000-0000FF5C0000}"/>
    <cellStyle name="Porcentaje 2 2 2 3" xfId="23797" xr:uid="{00000000-0005-0000-0000-0000005D0000}"/>
    <cellStyle name="Porcentaje 2 2 3" xfId="23798" xr:uid="{00000000-0005-0000-0000-0000015D0000}"/>
    <cellStyle name="Porcentaje 2 2 3 2" xfId="23799" xr:uid="{00000000-0005-0000-0000-0000025D0000}"/>
    <cellStyle name="Porcentaje 2 2 4" xfId="23800" xr:uid="{00000000-0005-0000-0000-0000035D0000}"/>
    <cellStyle name="Porcentaje 2 2 4 2" xfId="23801" xr:uid="{00000000-0005-0000-0000-0000045D0000}"/>
    <cellStyle name="Porcentaje 2 2 5" xfId="23802" xr:uid="{00000000-0005-0000-0000-0000055D0000}"/>
    <cellStyle name="Porcentaje 2 2 6" xfId="23803" xr:uid="{00000000-0005-0000-0000-0000065D0000}"/>
    <cellStyle name="Porcentaje 2 2 7" xfId="23804" xr:uid="{00000000-0005-0000-0000-0000075D0000}"/>
    <cellStyle name="Porcentaje 2 2 8" xfId="23805" xr:uid="{00000000-0005-0000-0000-0000085D0000}"/>
    <cellStyle name="Porcentaje 2 3" xfId="23806" xr:uid="{00000000-0005-0000-0000-0000095D0000}"/>
    <cellStyle name="Porcentaje 2 3 2" xfId="23807" xr:uid="{00000000-0005-0000-0000-00000A5D0000}"/>
    <cellStyle name="Porcentaje 2 3 2 2" xfId="23808" xr:uid="{00000000-0005-0000-0000-00000B5D0000}"/>
    <cellStyle name="Porcentaje 2 3 3" xfId="23809" xr:uid="{00000000-0005-0000-0000-00000C5D0000}"/>
    <cellStyle name="Porcentaje 2 4" xfId="23810" xr:uid="{00000000-0005-0000-0000-00000D5D0000}"/>
    <cellStyle name="Porcentaje 2 4 2" xfId="23811" xr:uid="{00000000-0005-0000-0000-00000E5D0000}"/>
    <cellStyle name="Porcentaje 2 4 3" xfId="23812" xr:uid="{00000000-0005-0000-0000-00000F5D0000}"/>
    <cellStyle name="Porcentaje 2 5" xfId="23813" xr:uid="{00000000-0005-0000-0000-0000105D0000}"/>
    <cellStyle name="Porcentaje 2 5 2" xfId="23814" xr:uid="{00000000-0005-0000-0000-0000115D0000}"/>
    <cellStyle name="Porcentaje 2 6" xfId="23815" xr:uid="{00000000-0005-0000-0000-0000125D0000}"/>
    <cellStyle name="Porcentaje 2 7" xfId="23816" xr:uid="{00000000-0005-0000-0000-0000135D0000}"/>
    <cellStyle name="Porcentaje 2 8" xfId="23817" xr:uid="{00000000-0005-0000-0000-0000145D0000}"/>
    <cellStyle name="Porcentaje 2 9" xfId="23818" xr:uid="{00000000-0005-0000-0000-0000155D0000}"/>
    <cellStyle name="Porcentaje 3" xfId="23819" xr:uid="{00000000-0005-0000-0000-0000165D0000}"/>
    <cellStyle name="Porcentaje 3 2" xfId="23820" xr:uid="{00000000-0005-0000-0000-0000175D0000}"/>
    <cellStyle name="Porcentaje 3 2 2" xfId="23821" xr:uid="{00000000-0005-0000-0000-0000185D0000}"/>
    <cellStyle name="Porcentaje 3 2 2 2" xfId="23822" xr:uid="{00000000-0005-0000-0000-0000195D0000}"/>
    <cellStyle name="Porcentaje 3 2 3" xfId="23823" xr:uid="{00000000-0005-0000-0000-00001A5D0000}"/>
    <cellStyle name="Porcentaje 3 2 4" xfId="23824" xr:uid="{00000000-0005-0000-0000-00001B5D0000}"/>
    <cellStyle name="Porcentaje 3 3" xfId="23825" xr:uid="{00000000-0005-0000-0000-00001C5D0000}"/>
    <cellStyle name="Porcentaje 3 4" xfId="23826" xr:uid="{00000000-0005-0000-0000-00001D5D0000}"/>
    <cellStyle name="Porcentaje 3 5" xfId="23827" xr:uid="{00000000-0005-0000-0000-00001E5D0000}"/>
    <cellStyle name="Porcentaje 3 6" xfId="23828" xr:uid="{00000000-0005-0000-0000-00001F5D0000}"/>
    <cellStyle name="Porcentaje 4" xfId="23829" xr:uid="{00000000-0005-0000-0000-0000205D0000}"/>
    <cellStyle name="Porcentaje 4 2" xfId="23830" xr:uid="{00000000-0005-0000-0000-0000215D0000}"/>
    <cellStyle name="Porcentaje 4 3" xfId="23831" xr:uid="{00000000-0005-0000-0000-0000225D0000}"/>
    <cellStyle name="Porcentaje 4 4" xfId="23832" xr:uid="{00000000-0005-0000-0000-0000235D0000}"/>
    <cellStyle name="Porcentaje 5" xfId="23833" xr:uid="{00000000-0005-0000-0000-0000245D0000}"/>
    <cellStyle name="Porcentaje 5 2" xfId="23834" xr:uid="{00000000-0005-0000-0000-0000255D0000}"/>
    <cellStyle name="Porcentaje 6" xfId="23835" xr:uid="{00000000-0005-0000-0000-0000265D0000}"/>
    <cellStyle name="Porcentaje 6 2" xfId="23836" xr:uid="{00000000-0005-0000-0000-0000275D0000}"/>
    <cellStyle name="Porcentaje 7" xfId="23837" xr:uid="{00000000-0005-0000-0000-0000285D0000}"/>
    <cellStyle name="Porcentual [0]" xfId="23838" xr:uid="{00000000-0005-0000-0000-0000295D0000}"/>
    <cellStyle name="Porcentual [0] 2" xfId="23839" xr:uid="{00000000-0005-0000-0000-00002A5D0000}"/>
    <cellStyle name="Porcentual 10" xfId="23840" xr:uid="{00000000-0005-0000-0000-00002B5D0000}"/>
    <cellStyle name="Porcentual 10 2" xfId="23841" xr:uid="{00000000-0005-0000-0000-00002C5D0000}"/>
    <cellStyle name="Porcentual 10 2 2" xfId="23842" xr:uid="{00000000-0005-0000-0000-00002D5D0000}"/>
    <cellStyle name="Porcentual 10 2 3" xfId="23843" xr:uid="{00000000-0005-0000-0000-00002E5D0000}"/>
    <cellStyle name="Porcentual 10 3" xfId="23844" xr:uid="{00000000-0005-0000-0000-00002F5D0000}"/>
    <cellStyle name="Porcentual 10 4" xfId="23845" xr:uid="{00000000-0005-0000-0000-0000305D0000}"/>
    <cellStyle name="Porcentual 11" xfId="23846" xr:uid="{00000000-0005-0000-0000-0000315D0000}"/>
    <cellStyle name="Porcentual 11 2" xfId="23847" xr:uid="{00000000-0005-0000-0000-0000325D0000}"/>
    <cellStyle name="Porcentual 11 2 2" xfId="23848" xr:uid="{00000000-0005-0000-0000-0000335D0000}"/>
    <cellStyle name="Porcentual 11 2 3" xfId="23849" xr:uid="{00000000-0005-0000-0000-0000345D0000}"/>
    <cellStyle name="Porcentual 11 3" xfId="23850" xr:uid="{00000000-0005-0000-0000-0000355D0000}"/>
    <cellStyle name="Porcentual 11 3 2" xfId="23851" xr:uid="{00000000-0005-0000-0000-0000365D0000}"/>
    <cellStyle name="Porcentual 11 4" xfId="23852" xr:uid="{00000000-0005-0000-0000-0000375D0000}"/>
    <cellStyle name="Porcentual 12" xfId="23853" xr:uid="{00000000-0005-0000-0000-0000385D0000}"/>
    <cellStyle name="Porcentual 12 2" xfId="23854" xr:uid="{00000000-0005-0000-0000-0000395D0000}"/>
    <cellStyle name="Porcentual 12 2 2" xfId="23855" xr:uid="{00000000-0005-0000-0000-00003A5D0000}"/>
    <cellStyle name="Porcentual 12 2 3" xfId="23856" xr:uid="{00000000-0005-0000-0000-00003B5D0000}"/>
    <cellStyle name="Porcentual 12 3" xfId="23857" xr:uid="{00000000-0005-0000-0000-00003C5D0000}"/>
    <cellStyle name="Porcentual 12 3 2" xfId="23858" xr:uid="{00000000-0005-0000-0000-00003D5D0000}"/>
    <cellStyle name="Porcentual 12 4" xfId="23859" xr:uid="{00000000-0005-0000-0000-00003E5D0000}"/>
    <cellStyle name="Porcentual 13" xfId="23860" xr:uid="{00000000-0005-0000-0000-00003F5D0000}"/>
    <cellStyle name="Porcentual 13 2" xfId="23861" xr:uid="{00000000-0005-0000-0000-0000405D0000}"/>
    <cellStyle name="Porcentual 13 2 2" xfId="23862" xr:uid="{00000000-0005-0000-0000-0000415D0000}"/>
    <cellStyle name="Porcentual 13 2 3" xfId="23863" xr:uid="{00000000-0005-0000-0000-0000425D0000}"/>
    <cellStyle name="Porcentual 13 3" xfId="23864" xr:uid="{00000000-0005-0000-0000-0000435D0000}"/>
    <cellStyle name="Porcentual 13 3 2" xfId="23865" xr:uid="{00000000-0005-0000-0000-0000445D0000}"/>
    <cellStyle name="Porcentual 13 4" xfId="23866" xr:uid="{00000000-0005-0000-0000-0000455D0000}"/>
    <cellStyle name="Porcentual 14" xfId="23867" xr:uid="{00000000-0005-0000-0000-0000465D0000}"/>
    <cellStyle name="Porcentual 14 2" xfId="23868" xr:uid="{00000000-0005-0000-0000-0000475D0000}"/>
    <cellStyle name="Porcentual 14 2 2" xfId="23869" xr:uid="{00000000-0005-0000-0000-0000485D0000}"/>
    <cellStyle name="Porcentual 14 2 3" xfId="23870" xr:uid="{00000000-0005-0000-0000-0000495D0000}"/>
    <cellStyle name="Porcentual 14 3" xfId="23871" xr:uid="{00000000-0005-0000-0000-00004A5D0000}"/>
    <cellStyle name="Porcentual 14 4" xfId="23872" xr:uid="{00000000-0005-0000-0000-00004B5D0000}"/>
    <cellStyle name="Porcentual 15" xfId="23873" xr:uid="{00000000-0005-0000-0000-00004C5D0000}"/>
    <cellStyle name="Porcentual 15 2" xfId="23874" xr:uid="{00000000-0005-0000-0000-00004D5D0000}"/>
    <cellStyle name="Porcentual 15 2 2" xfId="23875" xr:uid="{00000000-0005-0000-0000-00004E5D0000}"/>
    <cellStyle name="Porcentual 15 2 3" xfId="23876" xr:uid="{00000000-0005-0000-0000-00004F5D0000}"/>
    <cellStyle name="Porcentual 15 3" xfId="23877" xr:uid="{00000000-0005-0000-0000-0000505D0000}"/>
    <cellStyle name="Porcentual 15 4" xfId="23878" xr:uid="{00000000-0005-0000-0000-0000515D0000}"/>
    <cellStyle name="Porcentual 16" xfId="23879" xr:uid="{00000000-0005-0000-0000-0000525D0000}"/>
    <cellStyle name="Porcentual 16 2" xfId="23880" xr:uid="{00000000-0005-0000-0000-0000535D0000}"/>
    <cellStyle name="Porcentual 16 2 2" xfId="23881" xr:uid="{00000000-0005-0000-0000-0000545D0000}"/>
    <cellStyle name="Porcentual 16 2 3" xfId="23882" xr:uid="{00000000-0005-0000-0000-0000555D0000}"/>
    <cellStyle name="Porcentual 16 3" xfId="23883" xr:uid="{00000000-0005-0000-0000-0000565D0000}"/>
    <cellStyle name="Porcentual 16 4" xfId="23884" xr:uid="{00000000-0005-0000-0000-0000575D0000}"/>
    <cellStyle name="Porcentual 17" xfId="23885" xr:uid="{00000000-0005-0000-0000-0000585D0000}"/>
    <cellStyle name="Porcentual 17 2" xfId="23886" xr:uid="{00000000-0005-0000-0000-0000595D0000}"/>
    <cellStyle name="Porcentual 17 2 2" xfId="23887" xr:uid="{00000000-0005-0000-0000-00005A5D0000}"/>
    <cellStyle name="Porcentual 17 2 3" xfId="23888" xr:uid="{00000000-0005-0000-0000-00005B5D0000}"/>
    <cellStyle name="Porcentual 17 3" xfId="23889" xr:uid="{00000000-0005-0000-0000-00005C5D0000}"/>
    <cellStyle name="Porcentual 17 4" xfId="23890" xr:uid="{00000000-0005-0000-0000-00005D5D0000}"/>
    <cellStyle name="Porcentual 18" xfId="23891" xr:uid="{00000000-0005-0000-0000-00005E5D0000}"/>
    <cellStyle name="Porcentual 18 2" xfId="23892" xr:uid="{00000000-0005-0000-0000-00005F5D0000}"/>
    <cellStyle name="Porcentual 18 2 2" xfId="23893" xr:uid="{00000000-0005-0000-0000-0000605D0000}"/>
    <cellStyle name="Porcentual 18 2 3" xfId="23894" xr:uid="{00000000-0005-0000-0000-0000615D0000}"/>
    <cellStyle name="Porcentual 18 3" xfId="23895" xr:uid="{00000000-0005-0000-0000-0000625D0000}"/>
    <cellStyle name="Porcentual 18 4" xfId="23896" xr:uid="{00000000-0005-0000-0000-0000635D0000}"/>
    <cellStyle name="Porcentual 19" xfId="23897" xr:uid="{00000000-0005-0000-0000-0000645D0000}"/>
    <cellStyle name="Porcentual 19 2" xfId="23898" xr:uid="{00000000-0005-0000-0000-0000655D0000}"/>
    <cellStyle name="Porcentual 19 3" xfId="23899" xr:uid="{00000000-0005-0000-0000-0000665D0000}"/>
    <cellStyle name="Porcentual 2" xfId="23900" xr:uid="{00000000-0005-0000-0000-0000675D0000}"/>
    <cellStyle name="Porcentual 2 10" xfId="23901" xr:uid="{00000000-0005-0000-0000-0000685D0000}"/>
    <cellStyle name="Porcentual 2 10 10" xfId="23902" xr:uid="{00000000-0005-0000-0000-0000695D0000}"/>
    <cellStyle name="Porcentual 2 10 11" xfId="23903" xr:uid="{00000000-0005-0000-0000-00006A5D0000}"/>
    <cellStyle name="Porcentual 2 10 12" xfId="23904" xr:uid="{00000000-0005-0000-0000-00006B5D0000}"/>
    <cellStyle name="Porcentual 2 10 13" xfId="23905" xr:uid="{00000000-0005-0000-0000-00006C5D0000}"/>
    <cellStyle name="Porcentual 2 10 14" xfId="23906" xr:uid="{00000000-0005-0000-0000-00006D5D0000}"/>
    <cellStyle name="Porcentual 2 10 15" xfId="23907" xr:uid="{00000000-0005-0000-0000-00006E5D0000}"/>
    <cellStyle name="Porcentual 2 10 16" xfId="23908" xr:uid="{00000000-0005-0000-0000-00006F5D0000}"/>
    <cellStyle name="Porcentual 2 10 17" xfId="23909" xr:uid="{00000000-0005-0000-0000-0000705D0000}"/>
    <cellStyle name="Porcentual 2 10 18" xfId="23910" xr:uid="{00000000-0005-0000-0000-0000715D0000}"/>
    <cellStyle name="Porcentual 2 10 19" xfId="23911" xr:uid="{00000000-0005-0000-0000-0000725D0000}"/>
    <cellStyle name="Porcentual 2 10 2" xfId="23912" xr:uid="{00000000-0005-0000-0000-0000735D0000}"/>
    <cellStyle name="Porcentual 2 10 20" xfId="23913" xr:uid="{00000000-0005-0000-0000-0000745D0000}"/>
    <cellStyle name="Porcentual 2 10 21" xfId="23914" xr:uid="{00000000-0005-0000-0000-0000755D0000}"/>
    <cellStyle name="Porcentual 2 10 22" xfId="23915" xr:uid="{00000000-0005-0000-0000-0000765D0000}"/>
    <cellStyle name="Porcentual 2 10 23" xfId="23916" xr:uid="{00000000-0005-0000-0000-0000775D0000}"/>
    <cellStyle name="Porcentual 2 10 24" xfId="23917" xr:uid="{00000000-0005-0000-0000-0000785D0000}"/>
    <cellStyle name="Porcentual 2 10 3" xfId="23918" xr:uid="{00000000-0005-0000-0000-0000795D0000}"/>
    <cellStyle name="Porcentual 2 10 4" xfId="23919" xr:uid="{00000000-0005-0000-0000-00007A5D0000}"/>
    <cellStyle name="Porcentual 2 10 5" xfId="23920" xr:uid="{00000000-0005-0000-0000-00007B5D0000}"/>
    <cellStyle name="Porcentual 2 10 6" xfId="23921" xr:uid="{00000000-0005-0000-0000-00007C5D0000}"/>
    <cellStyle name="Porcentual 2 10 7" xfId="23922" xr:uid="{00000000-0005-0000-0000-00007D5D0000}"/>
    <cellStyle name="Porcentual 2 10 8" xfId="23923" xr:uid="{00000000-0005-0000-0000-00007E5D0000}"/>
    <cellStyle name="Porcentual 2 10 9" xfId="23924" xr:uid="{00000000-0005-0000-0000-00007F5D0000}"/>
    <cellStyle name="Porcentual 2 11" xfId="23925" xr:uid="{00000000-0005-0000-0000-0000805D0000}"/>
    <cellStyle name="Porcentual 2 11 2" xfId="23926" xr:uid="{00000000-0005-0000-0000-0000815D0000}"/>
    <cellStyle name="Porcentual 2 11 3" xfId="23927" xr:uid="{00000000-0005-0000-0000-0000825D0000}"/>
    <cellStyle name="Porcentual 2 12" xfId="23928" xr:uid="{00000000-0005-0000-0000-0000835D0000}"/>
    <cellStyle name="Porcentual 2 12 2" xfId="23929" xr:uid="{00000000-0005-0000-0000-0000845D0000}"/>
    <cellStyle name="Porcentual 2 13" xfId="23930" xr:uid="{00000000-0005-0000-0000-0000855D0000}"/>
    <cellStyle name="Porcentual 2 14" xfId="23931" xr:uid="{00000000-0005-0000-0000-0000865D0000}"/>
    <cellStyle name="Porcentual 2 15" xfId="23932" xr:uid="{00000000-0005-0000-0000-0000875D0000}"/>
    <cellStyle name="Porcentual 2 2" xfId="23933" xr:uid="{00000000-0005-0000-0000-0000885D0000}"/>
    <cellStyle name="Porcentual 2 2 10" xfId="23934" xr:uid="{00000000-0005-0000-0000-0000895D0000}"/>
    <cellStyle name="Porcentual 2 2 10 2" xfId="23935" xr:uid="{00000000-0005-0000-0000-00008A5D0000}"/>
    <cellStyle name="Porcentual 2 2 10 3" xfId="23936" xr:uid="{00000000-0005-0000-0000-00008B5D0000}"/>
    <cellStyle name="Porcentual 2 2 11" xfId="23937" xr:uid="{00000000-0005-0000-0000-00008C5D0000}"/>
    <cellStyle name="Porcentual 2 2 11 2" xfId="23938" xr:uid="{00000000-0005-0000-0000-00008D5D0000}"/>
    <cellStyle name="Porcentual 2 2 11 3" xfId="23939" xr:uid="{00000000-0005-0000-0000-00008E5D0000}"/>
    <cellStyle name="Porcentual 2 2 12" xfId="23940" xr:uid="{00000000-0005-0000-0000-00008F5D0000}"/>
    <cellStyle name="Porcentual 2 2 12 2" xfId="23941" xr:uid="{00000000-0005-0000-0000-0000905D0000}"/>
    <cellStyle name="Porcentual 2 2 12 3" xfId="23942" xr:uid="{00000000-0005-0000-0000-0000915D0000}"/>
    <cellStyle name="Porcentual 2 2 13" xfId="23943" xr:uid="{00000000-0005-0000-0000-0000925D0000}"/>
    <cellStyle name="Porcentual 2 2 13 2" xfId="23944" xr:uid="{00000000-0005-0000-0000-0000935D0000}"/>
    <cellStyle name="Porcentual 2 2 13 3" xfId="23945" xr:uid="{00000000-0005-0000-0000-0000945D0000}"/>
    <cellStyle name="Porcentual 2 2 14" xfId="23946" xr:uid="{00000000-0005-0000-0000-0000955D0000}"/>
    <cellStyle name="Porcentual 2 2 15" xfId="23947" xr:uid="{00000000-0005-0000-0000-0000965D0000}"/>
    <cellStyle name="Porcentual 2 2 16" xfId="23948" xr:uid="{00000000-0005-0000-0000-0000975D0000}"/>
    <cellStyle name="Porcentual 2 2 17" xfId="23949" xr:uid="{00000000-0005-0000-0000-0000985D0000}"/>
    <cellStyle name="Porcentual 2 2 18" xfId="23950" xr:uid="{00000000-0005-0000-0000-0000995D0000}"/>
    <cellStyle name="Porcentual 2 2 19" xfId="23951" xr:uid="{00000000-0005-0000-0000-00009A5D0000}"/>
    <cellStyle name="Porcentual 2 2 2" xfId="23952" xr:uid="{00000000-0005-0000-0000-00009B5D0000}"/>
    <cellStyle name="Porcentual 2 2 2 10" xfId="23953" xr:uid="{00000000-0005-0000-0000-00009C5D0000}"/>
    <cellStyle name="Porcentual 2 2 2 11" xfId="23954" xr:uid="{00000000-0005-0000-0000-00009D5D0000}"/>
    <cellStyle name="Porcentual 2 2 2 12" xfId="23955" xr:uid="{00000000-0005-0000-0000-00009E5D0000}"/>
    <cellStyle name="Porcentual 2 2 2 13" xfId="23956" xr:uid="{00000000-0005-0000-0000-00009F5D0000}"/>
    <cellStyle name="Porcentual 2 2 2 14" xfId="23957" xr:uid="{00000000-0005-0000-0000-0000A05D0000}"/>
    <cellStyle name="Porcentual 2 2 2 15" xfId="23958" xr:uid="{00000000-0005-0000-0000-0000A15D0000}"/>
    <cellStyle name="Porcentual 2 2 2 16" xfId="23959" xr:uid="{00000000-0005-0000-0000-0000A25D0000}"/>
    <cellStyle name="Porcentual 2 2 2 17" xfId="23960" xr:uid="{00000000-0005-0000-0000-0000A35D0000}"/>
    <cellStyle name="Porcentual 2 2 2 18" xfId="23961" xr:uid="{00000000-0005-0000-0000-0000A45D0000}"/>
    <cellStyle name="Porcentual 2 2 2 19" xfId="23962" xr:uid="{00000000-0005-0000-0000-0000A55D0000}"/>
    <cellStyle name="Porcentual 2 2 2 2" xfId="23963" xr:uid="{00000000-0005-0000-0000-0000A65D0000}"/>
    <cellStyle name="Porcentual 2 2 2 2 10" xfId="23964" xr:uid="{00000000-0005-0000-0000-0000A75D0000}"/>
    <cellStyle name="Porcentual 2 2 2 2 11" xfId="23965" xr:uid="{00000000-0005-0000-0000-0000A85D0000}"/>
    <cellStyle name="Porcentual 2 2 2 2 12" xfId="23966" xr:uid="{00000000-0005-0000-0000-0000A95D0000}"/>
    <cellStyle name="Porcentual 2 2 2 2 13" xfId="23967" xr:uid="{00000000-0005-0000-0000-0000AA5D0000}"/>
    <cellStyle name="Porcentual 2 2 2 2 14" xfId="23968" xr:uid="{00000000-0005-0000-0000-0000AB5D0000}"/>
    <cellStyle name="Porcentual 2 2 2 2 15" xfId="23969" xr:uid="{00000000-0005-0000-0000-0000AC5D0000}"/>
    <cellStyle name="Porcentual 2 2 2 2 16" xfId="23970" xr:uid="{00000000-0005-0000-0000-0000AD5D0000}"/>
    <cellStyle name="Porcentual 2 2 2 2 17" xfId="23971" xr:uid="{00000000-0005-0000-0000-0000AE5D0000}"/>
    <cellStyle name="Porcentual 2 2 2 2 18" xfId="23972" xr:uid="{00000000-0005-0000-0000-0000AF5D0000}"/>
    <cellStyle name="Porcentual 2 2 2 2 19" xfId="23973" xr:uid="{00000000-0005-0000-0000-0000B05D0000}"/>
    <cellStyle name="Porcentual 2 2 2 2 2" xfId="23974" xr:uid="{00000000-0005-0000-0000-0000B15D0000}"/>
    <cellStyle name="Porcentual 2 2 2 2 2 2" xfId="23975" xr:uid="{00000000-0005-0000-0000-0000B25D0000}"/>
    <cellStyle name="Porcentual 2 2 2 2 2 3" xfId="23976" xr:uid="{00000000-0005-0000-0000-0000B35D0000}"/>
    <cellStyle name="Porcentual 2 2 2 2 20" xfId="23977" xr:uid="{00000000-0005-0000-0000-0000B45D0000}"/>
    <cellStyle name="Porcentual 2 2 2 2 21" xfId="23978" xr:uid="{00000000-0005-0000-0000-0000B55D0000}"/>
    <cellStyle name="Porcentual 2 2 2 2 22" xfId="23979" xr:uid="{00000000-0005-0000-0000-0000B65D0000}"/>
    <cellStyle name="Porcentual 2 2 2 2 23" xfId="23980" xr:uid="{00000000-0005-0000-0000-0000B75D0000}"/>
    <cellStyle name="Porcentual 2 2 2 2 24" xfId="23981" xr:uid="{00000000-0005-0000-0000-0000B85D0000}"/>
    <cellStyle name="Porcentual 2 2 2 2 3" xfId="23982" xr:uid="{00000000-0005-0000-0000-0000B95D0000}"/>
    <cellStyle name="Porcentual 2 2 2 2 3 2" xfId="23983" xr:uid="{00000000-0005-0000-0000-0000BA5D0000}"/>
    <cellStyle name="Porcentual 2 2 2 2 3 3" xfId="23984" xr:uid="{00000000-0005-0000-0000-0000BB5D0000}"/>
    <cellStyle name="Porcentual 2 2 2 2 4" xfId="23985" xr:uid="{00000000-0005-0000-0000-0000BC5D0000}"/>
    <cellStyle name="Porcentual 2 2 2 2 4 2" xfId="23986" xr:uid="{00000000-0005-0000-0000-0000BD5D0000}"/>
    <cellStyle name="Porcentual 2 2 2 2 4 3" xfId="23987" xr:uid="{00000000-0005-0000-0000-0000BE5D0000}"/>
    <cellStyle name="Porcentual 2 2 2 2 5" xfId="23988" xr:uid="{00000000-0005-0000-0000-0000BF5D0000}"/>
    <cellStyle name="Porcentual 2 2 2 2 5 2" xfId="23989" xr:uid="{00000000-0005-0000-0000-0000C05D0000}"/>
    <cellStyle name="Porcentual 2 2 2 2 5 3" xfId="23990" xr:uid="{00000000-0005-0000-0000-0000C15D0000}"/>
    <cellStyle name="Porcentual 2 2 2 2 6" xfId="23991" xr:uid="{00000000-0005-0000-0000-0000C25D0000}"/>
    <cellStyle name="Porcentual 2 2 2 2 6 2" xfId="23992" xr:uid="{00000000-0005-0000-0000-0000C35D0000}"/>
    <cellStyle name="Porcentual 2 2 2 2 6 3" xfId="23993" xr:uid="{00000000-0005-0000-0000-0000C45D0000}"/>
    <cellStyle name="Porcentual 2 2 2 2 7" xfId="23994" xr:uid="{00000000-0005-0000-0000-0000C55D0000}"/>
    <cellStyle name="Porcentual 2 2 2 2 7 2" xfId="23995" xr:uid="{00000000-0005-0000-0000-0000C65D0000}"/>
    <cellStyle name="Porcentual 2 2 2 2 7 3" xfId="23996" xr:uid="{00000000-0005-0000-0000-0000C75D0000}"/>
    <cellStyle name="Porcentual 2 2 2 2 8" xfId="23997" xr:uid="{00000000-0005-0000-0000-0000C85D0000}"/>
    <cellStyle name="Porcentual 2 2 2 2 9" xfId="23998" xr:uid="{00000000-0005-0000-0000-0000C95D0000}"/>
    <cellStyle name="Porcentual 2 2 2 20" xfId="23999" xr:uid="{00000000-0005-0000-0000-0000CA5D0000}"/>
    <cellStyle name="Porcentual 2 2 2 21" xfId="24000" xr:uid="{00000000-0005-0000-0000-0000CB5D0000}"/>
    <cellStyle name="Porcentual 2 2 2 22" xfId="24001" xr:uid="{00000000-0005-0000-0000-0000CC5D0000}"/>
    <cellStyle name="Porcentual 2 2 2 23" xfId="24002" xr:uid="{00000000-0005-0000-0000-0000CD5D0000}"/>
    <cellStyle name="Porcentual 2 2 2 24" xfId="24003" xr:uid="{00000000-0005-0000-0000-0000CE5D0000}"/>
    <cellStyle name="Porcentual 2 2 2 3" xfId="24004" xr:uid="{00000000-0005-0000-0000-0000CF5D0000}"/>
    <cellStyle name="Porcentual 2 2 2 3 2" xfId="24005" xr:uid="{00000000-0005-0000-0000-0000D05D0000}"/>
    <cellStyle name="Porcentual 2 2 2 3 3" xfId="24006" xr:uid="{00000000-0005-0000-0000-0000D15D0000}"/>
    <cellStyle name="Porcentual 2 2 2 4" xfId="24007" xr:uid="{00000000-0005-0000-0000-0000D25D0000}"/>
    <cellStyle name="Porcentual 2 2 2 4 2" xfId="24008" xr:uid="{00000000-0005-0000-0000-0000D35D0000}"/>
    <cellStyle name="Porcentual 2 2 2 4 3" xfId="24009" xr:uid="{00000000-0005-0000-0000-0000D45D0000}"/>
    <cellStyle name="Porcentual 2 2 2 5" xfId="24010" xr:uid="{00000000-0005-0000-0000-0000D55D0000}"/>
    <cellStyle name="Porcentual 2 2 2 5 2" xfId="24011" xr:uid="{00000000-0005-0000-0000-0000D65D0000}"/>
    <cellStyle name="Porcentual 2 2 2 5 3" xfId="24012" xr:uid="{00000000-0005-0000-0000-0000D75D0000}"/>
    <cellStyle name="Porcentual 2 2 2 6" xfId="24013" xr:uid="{00000000-0005-0000-0000-0000D85D0000}"/>
    <cellStyle name="Porcentual 2 2 2 6 2" xfId="24014" xr:uid="{00000000-0005-0000-0000-0000D95D0000}"/>
    <cellStyle name="Porcentual 2 2 2 6 3" xfId="24015" xr:uid="{00000000-0005-0000-0000-0000DA5D0000}"/>
    <cellStyle name="Porcentual 2 2 2 7" xfId="24016" xr:uid="{00000000-0005-0000-0000-0000DB5D0000}"/>
    <cellStyle name="Porcentual 2 2 2 8" xfId="24017" xr:uid="{00000000-0005-0000-0000-0000DC5D0000}"/>
    <cellStyle name="Porcentual 2 2 2 9" xfId="24018" xr:uid="{00000000-0005-0000-0000-0000DD5D0000}"/>
    <cellStyle name="Porcentual 2 2 20" xfId="24019" xr:uid="{00000000-0005-0000-0000-0000DE5D0000}"/>
    <cellStyle name="Porcentual 2 2 21" xfId="24020" xr:uid="{00000000-0005-0000-0000-0000DF5D0000}"/>
    <cellStyle name="Porcentual 2 2 22" xfId="24021" xr:uid="{00000000-0005-0000-0000-0000E05D0000}"/>
    <cellStyle name="Porcentual 2 2 23" xfId="24022" xr:uid="{00000000-0005-0000-0000-0000E15D0000}"/>
    <cellStyle name="Porcentual 2 2 24" xfId="24023" xr:uid="{00000000-0005-0000-0000-0000E25D0000}"/>
    <cellStyle name="Porcentual 2 2 25" xfId="24024" xr:uid="{00000000-0005-0000-0000-0000E35D0000}"/>
    <cellStyle name="Porcentual 2 2 26" xfId="24025" xr:uid="{00000000-0005-0000-0000-0000E45D0000}"/>
    <cellStyle name="Porcentual 2 2 27" xfId="24026" xr:uid="{00000000-0005-0000-0000-0000E55D0000}"/>
    <cellStyle name="Porcentual 2 2 28" xfId="24027" xr:uid="{00000000-0005-0000-0000-0000E65D0000}"/>
    <cellStyle name="Porcentual 2 2 29" xfId="24028" xr:uid="{00000000-0005-0000-0000-0000E75D0000}"/>
    <cellStyle name="Porcentual 2 2 3" xfId="24029" xr:uid="{00000000-0005-0000-0000-0000E85D0000}"/>
    <cellStyle name="Porcentual 2 2 3 2" xfId="24030" xr:uid="{00000000-0005-0000-0000-0000E95D0000}"/>
    <cellStyle name="Porcentual 2 2 3 3" xfId="24031" xr:uid="{00000000-0005-0000-0000-0000EA5D0000}"/>
    <cellStyle name="Porcentual 2 2 30" xfId="24032" xr:uid="{00000000-0005-0000-0000-0000EB5D0000}"/>
    <cellStyle name="Porcentual 2 2 4" xfId="24033" xr:uid="{00000000-0005-0000-0000-0000EC5D0000}"/>
    <cellStyle name="Porcentual 2 2 4 2" xfId="24034" xr:uid="{00000000-0005-0000-0000-0000ED5D0000}"/>
    <cellStyle name="Porcentual 2 2 4 3" xfId="24035" xr:uid="{00000000-0005-0000-0000-0000EE5D0000}"/>
    <cellStyle name="Porcentual 2 2 5" xfId="24036" xr:uid="{00000000-0005-0000-0000-0000EF5D0000}"/>
    <cellStyle name="Porcentual 2 2 5 2" xfId="24037" xr:uid="{00000000-0005-0000-0000-0000F05D0000}"/>
    <cellStyle name="Porcentual 2 2 5 3" xfId="24038" xr:uid="{00000000-0005-0000-0000-0000F15D0000}"/>
    <cellStyle name="Porcentual 2 2 6" xfId="24039" xr:uid="{00000000-0005-0000-0000-0000F25D0000}"/>
    <cellStyle name="Porcentual 2 2 6 2" xfId="24040" xr:uid="{00000000-0005-0000-0000-0000F35D0000}"/>
    <cellStyle name="Porcentual 2 2 6 3" xfId="24041" xr:uid="{00000000-0005-0000-0000-0000F45D0000}"/>
    <cellStyle name="Porcentual 2 2 7" xfId="24042" xr:uid="{00000000-0005-0000-0000-0000F55D0000}"/>
    <cellStyle name="Porcentual 2 2 7 2" xfId="24043" xr:uid="{00000000-0005-0000-0000-0000F65D0000}"/>
    <cellStyle name="Porcentual 2 2 7 3" xfId="24044" xr:uid="{00000000-0005-0000-0000-0000F75D0000}"/>
    <cellStyle name="Porcentual 2 2 8" xfId="24045" xr:uid="{00000000-0005-0000-0000-0000F85D0000}"/>
    <cellStyle name="Porcentual 2 2 8 2" xfId="24046" xr:uid="{00000000-0005-0000-0000-0000F95D0000}"/>
    <cellStyle name="Porcentual 2 2 8 3" xfId="24047" xr:uid="{00000000-0005-0000-0000-0000FA5D0000}"/>
    <cellStyle name="Porcentual 2 2 9" xfId="24048" xr:uid="{00000000-0005-0000-0000-0000FB5D0000}"/>
    <cellStyle name="Porcentual 2 2 9 2" xfId="24049" xr:uid="{00000000-0005-0000-0000-0000FC5D0000}"/>
    <cellStyle name="Porcentual 2 2 9 3" xfId="24050" xr:uid="{00000000-0005-0000-0000-0000FD5D0000}"/>
    <cellStyle name="Porcentual 2 3" xfId="24051" xr:uid="{00000000-0005-0000-0000-0000FE5D0000}"/>
    <cellStyle name="Porcentual 2 3 10" xfId="24052" xr:uid="{00000000-0005-0000-0000-0000FF5D0000}"/>
    <cellStyle name="Porcentual 2 3 11" xfId="24053" xr:uid="{00000000-0005-0000-0000-0000005E0000}"/>
    <cellStyle name="Porcentual 2 3 12" xfId="24054" xr:uid="{00000000-0005-0000-0000-0000015E0000}"/>
    <cellStyle name="Porcentual 2 3 13" xfId="24055" xr:uid="{00000000-0005-0000-0000-0000025E0000}"/>
    <cellStyle name="Porcentual 2 3 14" xfId="24056" xr:uid="{00000000-0005-0000-0000-0000035E0000}"/>
    <cellStyle name="Porcentual 2 3 15" xfId="24057" xr:uid="{00000000-0005-0000-0000-0000045E0000}"/>
    <cellStyle name="Porcentual 2 3 16" xfId="24058" xr:uid="{00000000-0005-0000-0000-0000055E0000}"/>
    <cellStyle name="Porcentual 2 3 17" xfId="24059" xr:uid="{00000000-0005-0000-0000-0000065E0000}"/>
    <cellStyle name="Porcentual 2 3 18" xfId="24060" xr:uid="{00000000-0005-0000-0000-0000075E0000}"/>
    <cellStyle name="Porcentual 2 3 19" xfId="24061" xr:uid="{00000000-0005-0000-0000-0000085E0000}"/>
    <cellStyle name="Porcentual 2 3 2" xfId="24062" xr:uid="{00000000-0005-0000-0000-0000095E0000}"/>
    <cellStyle name="Porcentual 2 3 2 2" xfId="24063" xr:uid="{00000000-0005-0000-0000-00000A5E0000}"/>
    <cellStyle name="Porcentual 2 3 2 3" xfId="24064" xr:uid="{00000000-0005-0000-0000-00000B5E0000}"/>
    <cellStyle name="Porcentual 2 3 20" xfId="24065" xr:uid="{00000000-0005-0000-0000-00000C5E0000}"/>
    <cellStyle name="Porcentual 2 3 21" xfId="24066" xr:uid="{00000000-0005-0000-0000-00000D5E0000}"/>
    <cellStyle name="Porcentual 2 3 22" xfId="24067" xr:uid="{00000000-0005-0000-0000-00000E5E0000}"/>
    <cellStyle name="Porcentual 2 3 23" xfId="24068" xr:uid="{00000000-0005-0000-0000-00000F5E0000}"/>
    <cellStyle name="Porcentual 2 3 24" xfId="24069" xr:uid="{00000000-0005-0000-0000-0000105E0000}"/>
    <cellStyle name="Porcentual 2 3 25" xfId="24070" xr:uid="{00000000-0005-0000-0000-0000115E0000}"/>
    <cellStyle name="Porcentual 2 3 26" xfId="24071" xr:uid="{00000000-0005-0000-0000-0000125E0000}"/>
    <cellStyle name="Porcentual 2 3 27" xfId="24072" xr:uid="{00000000-0005-0000-0000-0000135E0000}"/>
    <cellStyle name="Porcentual 2 3 3" xfId="24073" xr:uid="{00000000-0005-0000-0000-0000145E0000}"/>
    <cellStyle name="Porcentual 2 3 3 2" xfId="24074" xr:uid="{00000000-0005-0000-0000-0000155E0000}"/>
    <cellStyle name="Porcentual 2 3 3 3" xfId="24075" xr:uid="{00000000-0005-0000-0000-0000165E0000}"/>
    <cellStyle name="Porcentual 2 3 4" xfId="24076" xr:uid="{00000000-0005-0000-0000-0000175E0000}"/>
    <cellStyle name="Porcentual 2 3 4 2" xfId="24077" xr:uid="{00000000-0005-0000-0000-0000185E0000}"/>
    <cellStyle name="Porcentual 2 3 4 3" xfId="24078" xr:uid="{00000000-0005-0000-0000-0000195E0000}"/>
    <cellStyle name="Porcentual 2 3 5" xfId="24079" xr:uid="{00000000-0005-0000-0000-00001A5E0000}"/>
    <cellStyle name="Porcentual 2 3 5 2" xfId="24080" xr:uid="{00000000-0005-0000-0000-00001B5E0000}"/>
    <cellStyle name="Porcentual 2 3 5 3" xfId="24081" xr:uid="{00000000-0005-0000-0000-00001C5E0000}"/>
    <cellStyle name="Porcentual 2 3 6" xfId="24082" xr:uid="{00000000-0005-0000-0000-00001D5E0000}"/>
    <cellStyle name="Porcentual 2 3 6 2" xfId="24083" xr:uid="{00000000-0005-0000-0000-00001E5E0000}"/>
    <cellStyle name="Porcentual 2 3 6 3" xfId="24084" xr:uid="{00000000-0005-0000-0000-00001F5E0000}"/>
    <cellStyle name="Porcentual 2 3 7" xfId="24085" xr:uid="{00000000-0005-0000-0000-0000205E0000}"/>
    <cellStyle name="Porcentual 2 3 7 2" xfId="24086" xr:uid="{00000000-0005-0000-0000-0000215E0000}"/>
    <cellStyle name="Porcentual 2 3 8" xfId="24087" xr:uid="{00000000-0005-0000-0000-0000225E0000}"/>
    <cellStyle name="Porcentual 2 3 9" xfId="24088" xr:uid="{00000000-0005-0000-0000-0000235E0000}"/>
    <cellStyle name="Porcentual 2 4" xfId="24089" xr:uid="{00000000-0005-0000-0000-0000245E0000}"/>
    <cellStyle name="Porcentual 2 4 2" xfId="24090" xr:uid="{00000000-0005-0000-0000-0000255E0000}"/>
    <cellStyle name="Porcentual 2 4 3" xfId="24091" xr:uid="{00000000-0005-0000-0000-0000265E0000}"/>
    <cellStyle name="Porcentual 2 5" xfId="24092" xr:uid="{00000000-0005-0000-0000-0000275E0000}"/>
    <cellStyle name="Porcentual 2 5 10" xfId="24093" xr:uid="{00000000-0005-0000-0000-0000285E0000}"/>
    <cellStyle name="Porcentual 2 5 11" xfId="24094" xr:uid="{00000000-0005-0000-0000-0000295E0000}"/>
    <cellStyle name="Porcentual 2 5 12" xfId="24095" xr:uid="{00000000-0005-0000-0000-00002A5E0000}"/>
    <cellStyle name="Porcentual 2 5 13" xfId="24096" xr:uid="{00000000-0005-0000-0000-00002B5E0000}"/>
    <cellStyle name="Porcentual 2 5 14" xfId="24097" xr:uid="{00000000-0005-0000-0000-00002C5E0000}"/>
    <cellStyle name="Porcentual 2 5 15" xfId="24098" xr:uid="{00000000-0005-0000-0000-00002D5E0000}"/>
    <cellStyle name="Porcentual 2 5 16" xfId="24099" xr:uid="{00000000-0005-0000-0000-00002E5E0000}"/>
    <cellStyle name="Porcentual 2 5 17" xfId="24100" xr:uid="{00000000-0005-0000-0000-00002F5E0000}"/>
    <cellStyle name="Porcentual 2 5 18" xfId="24101" xr:uid="{00000000-0005-0000-0000-0000305E0000}"/>
    <cellStyle name="Porcentual 2 5 19" xfId="24102" xr:uid="{00000000-0005-0000-0000-0000315E0000}"/>
    <cellStyle name="Porcentual 2 5 2" xfId="24103" xr:uid="{00000000-0005-0000-0000-0000325E0000}"/>
    <cellStyle name="Porcentual 2 5 2 2" xfId="24104" xr:uid="{00000000-0005-0000-0000-0000335E0000}"/>
    <cellStyle name="Porcentual 2 5 2 3" xfId="24105" xr:uid="{00000000-0005-0000-0000-0000345E0000}"/>
    <cellStyle name="Porcentual 2 5 2 4" xfId="24106" xr:uid="{00000000-0005-0000-0000-0000355E0000}"/>
    <cellStyle name="Porcentual 2 5 2 5" xfId="24107" xr:uid="{00000000-0005-0000-0000-0000365E0000}"/>
    <cellStyle name="Porcentual 2 5 2 6" xfId="24108" xr:uid="{00000000-0005-0000-0000-0000375E0000}"/>
    <cellStyle name="Porcentual 2 5 2 7" xfId="24109" xr:uid="{00000000-0005-0000-0000-0000385E0000}"/>
    <cellStyle name="Porcentual 2 5 2 8" xfId="24110" xr:uid="{00000000-0005-0000-0000-0000395E0000}"/>
    <cellStyle name="Porcentual 2 5 20" xfId="24111" xr:uid="{00000000-0005-0000-0000-00003A5E0000}"/>
    <cellStyle name="Porcentual 2 5 21" xfId="24112" xr:uid="{00000000-0005-0000-0000-00003B5E0000}"/>
    <cellStyle name="Porcentual 2 5 22" xfId="24113" xr:uid="{00000000-0005-0000-0000-00003C5E0000}"/>
    <cellStyle name="Porcentual 2 5 23" xfId="24114" xr:uid="{00000000-0005-0000-0000-00003D5E0000}"/>
    <cellStyle name="Porcentual 2 5 24" xfId="24115" xr:uid="{00000000-0005-0000-0000-00003E5E0000}"/>
    <cellStyle name="Porcentual 2 5 25" xfId="24116" xr:uid="{00000000-0005-0000-0000-00003F5E0000}"/>
    <cellStyle name="Porcentual 2 5 3" xfId="24117" xr:uid="{00000000-0005-0000-0000-0000405E0000}"/>
    <cellStyle name="Porcentual 2 5 3 2" xfId="24118" xr:uid="{00000000-0005-0000-0000-0000415E0000}"/>
    <cellStyle name="Porcentual 2 5 4" xfId="24119" xr:uid="{00000000-0005-0000-0000-0000425E0000}"/>
    <cellStyle name="Porcentual 2 5 5" xfId="24120" xr:uid="{00000000-0005-0000-0000-0000435E0000}"/>
    <cellStyle name="Porcentual 2 5 6" xfId="24121" xr:uid="{00000000-0005-0000-0000-0000445E0000}"/>
    <cellStyle name="Porcentual 2 5 7" xfId="24122" xr:uid="{00000000-0005-0000-0000-0000455E0000}"/>
    <cellStyle name="Porcentual 2 5 8" xfId="24123" xr:uid="{00000000-0005-0000-0000-0000465E0000}"/>
    <cellStyle name="Porcentual 2 5 9" xfId="24124" xr:uid="{00000000-0005-0000-0000-0000475E0000}"/>
    <cellStyle name="Porcentual 2 6" xfId="24125" xr:uid="{00000000-0005-0000-0000-0000485E0000}"/>
    <cellStyle name="Porcentual 2 6 10" xfId="24126" xr:uid="{00000000-0005-0000-0000-0000495E0000}"/>
    <cellStyle name="Porcentual 2 6 11" xfId="24127" xr:uid="{00000000-0005-0000-0000-00004A5E0000}"/>
    <cellStyle name="Porcentual 2 6 12" xfId="24128" xr:uid="{00000000-0005-0000-0000-00004B5E0000}"/>
    <cellStyle name="Porcentual 2 6 13" xfId="24129" xr:uid="{00000000-0005-0000-0000-00004C5E0000}"/>
    <cellStyle name="Porcentual 2 6 14" xfId="24130" xr:uid="{00000000-0005-0000-0000-00004D5E0000}"/>
    <cellStyle name="Porcentual 2 6 15" xfId="24131" xr:uid="{00000000-0005-0000-0000-00004E5E0000}"/>
    <cellStyle name="Porcentual 2 6 16" xfId="24132" xr:uid="{00000000-0005-0000-0000-00004F5E0000}"/>
    <cellStyle name="Porcentual 2 6 17" xfId="24133" xr:uid="{00000000-0005-0000-0000-0000505E0000}"/>
    <cellStyle name="Porcentual 2 6 18" xfId="24134" xr:uid="{00000000-0005-0000-0000-0000515E0000}"/>
    <cellStyle name="Porcentual 2 6 19" xfId="24135" xr:uid="{00000000-0005-0000-0000-0000525E0000}"/>
    <cellStyle name="Porcentual 2 6 2" xfId="24136" xr:uid="{00000000-0005-0000-0000-0000535E0000}"/>
    <cellStyle name="Porcentual 2 6 2 2" xfId="24137" xr:uid="{00000000-0005-0000-0000-0000545E0000}"/>
    <cellStyle name="Porcentual 2 6 2 3" xfId="24138" xr:uid="{00000000-0005-0000-0000-0000555E0000}"/>
    <cellStyle name="Porcentual 2 6 20" xfId="24139" xr:uid="{00000000-0005-0000-0000-0000565E0000}"/>
    <cellStyle name="Porcentual 2 6 21" xfId="24140" xr:uid="{00000000-0005-0000-0000-0000575E0000}"/>
    <cellStyle name="Porcentual 2 6 22" xfId="24141" xr:uid="{00000000-0005-0000-0000-0000585E0000}"/>
    <cellStyle name="Porcentual 2 6 23" xfId="24142" xr:uid="{00000000-0005-0000-0000-0000595E0000}"/>
    <cellStyle name="Porcentual 2 6 24" xfId="24143" xr:uid="{00000000-0005-0000-0000-00005A5E0000}"/>
    <cellStyle name="Porcentual 2 6 25" xfId="24144" xr:uid="{00000000-0005-0000-0000-00005B5E0000}"/>
    <cellStyle name="Porcentual 2 6 3" xfId="24145" xr:uid="{00000000-0005-0000-0000-00005C5E0000}"/>
    <cellStyle name="Porcentual 2 6 4" xfId="24146" xr:uid="{00000000-0005-0000-0000-00005D5E0000}"/>
    <cellStyle name="Porcentual 2 6 5" xfId="24147" xr:uid="{00000000-0005-0000-0000-00005E5E0000}"/>
    <cellStyle name="Porcentual 2 6 6" xfId="24148" xr:uid="{00000000-0005-0000-0000-00005F5E0000}"/>
    <cellStyle name="Porcentual 2 6 7" xfId="24149" xr:uid="{00000000-0005-0000-0000-0000605E0000}"/>
    <cellStyle name="Porcentual 2 6 8" xfId="24150" xr:uid="{00000000-0005-0000-0000-0000615E0000}"/>
    <cellStyle name="Porcentual 2 6 9" xfId="24151" xr:uid="{00000000-0005-0000-0000-0000625E0000}"/>
    <cellStyle name="Porcentual 2 7" xfId="24152" xr:uid="{00000000-0005-0000-0000-0000635E0000}"/>
    <cellStyle name="Porcentual 2 7 10" xfId="24153" xr:uid="{00000000-0005-0000-0000-0000645E0000}"/>
    <cellStyle name="Porcentual 2 7 11" xfId="24154" xr:uid="{00000000-0005-0000-0000-0000655E0000}"/>
    <cellStyle name="Porcentual 2 7 12" xfId="24155" xr:uid="{00000000-0005-0000-0000-0000665E0000}"/>
    <cellStyle name="Porcentual 2 7 13" xfId="24156" xr:uid="{00000000-0005-0000-0000-0000675E0000}"/>
    <cellStyle name="Porcentual 2 7 14" xfId="24157" xr:uid="{00000000-0005-0000-0000-0000685E0000}"/>
    <cellStyle name="Porcentual 2 7 15" xfId="24158" xr:uid="{00000000-0005-0000-0000-0000695E0000}"/>
    <cellStyle name="Porcentual 2 7 16" xfId="24159" xr:uid="{00000000-0005-0000-0000-00006A5E0000}"/>
    <cellStyle name="Porcentual 2 7 17" xfId="24160" xr:uid="{00000000-0005-0000-0000-00006B5E0000}"/>
    <cellStyle name="Porcentual 2 7 18" xfId="24161" xr:uid="{00000000-0005-0000-0000-00006C5E0000}"/>
    <cellStyle name="Porcentual 2 7 19" xfId="24162" xr:uid="{00000000-0005-0000-0000-00006D5E0000}"/>
    <cellStyle name="Porcentual 2 7 2" xfId="24163" xr:uid="{00000000-0005-0000-0000-00006E5E0000}"/>
    <cellStyle name="Porcentual 2 7 2 2" xfId="24164" xr:uid="{00000000-0005-0000-0000-00006F5E0000}"/>
    <cellStyle name="Porcentual 2 7 2 3" xfId="24165" xr:uid="{00000000-0005-0000-0000-0000705E0000}"/>
    <cellStyle name="Porcentual 2 7 20" xfId="24166" xr:uid="{00000000-0005-0000-0000-0000715E0000}"/>
    <cellStyle name="Porcentual 2 7 21" xfId="24167" xr:uid="{00000000-0005-0000-0000-0000725E0000}"/>
    <cellStyle name="Porcentual 2 7 22" xfId="24168" xr:uid="{00000000-0005-0000-0000-0000735E0000}"/>
    <cellStyle name="Porcentual 2 7 23" xfId="24169" xr:uid="{00000000-0005-0000-0000-0000745E0000}"/>
    <cellStyle name="Porcentual 2 7 24" xfId="24170" xr:uid="{00000000-0005-0000-0000-0000755E0000}"/>
    <cellStyle name="Porcentual 2 7 3" xfId="24171" xr:uid="{00000000-0005-0000-0000-0000765E0000}"/>
    <cellStyle name="Porcentual 2 7 4" xfId="24172" xr:uid="{00000000-0005-0000-0000-0000775E0000}"/>
    <cellStyle name="Porcentual 2 7 5" xfId="24173" xr:uid="{00000000-0005-0000-0000-0000785E0000}"/>
    <cellStyle name="Porcentual 2 7 6" xfId="24174" xr:uid="{00000000-0005-0000-0000-0000795E0000}"/>
    <cellStyle name="Porcentual 2 7 7" xfId="24175" xr:uid="{00000000-0005-0000-0000-00007A5E0000}"/>
    <cellStyle name="Porcentual 2 7 8" xfId="24176" xr:uid="{00000000-0005-0000-0000-00007B5E0000}"/>
    <cellStyle name="Porcentual 2 7 9" xfId="24177" xr:uid="{00000000-0005-0000-0000-00007C5E0000}"/>
    <cellStyle name="Porcentual 2 8" xfId="24178" xr:uid="{00000000-0005-0000-0000-00007D5E0000}"/>
    <cellStyle name="Porcentual 2 8 10" xfId="24179" xr:uid="{00000000-0005-0000-0000-00007E5E0000}"/>
    <cellStyle name="Porcentual 2 8 11" xfId="24180" xr:uid="{00000000-0005-0000-0000-00007F5E0000}"/>
    <cellStyle name="Porcentual 2 8 12" xfId="24181" xr:uid="{00000000-0005-0000-0000-0000805E0000}"/>
    <cellStyle name="Porcentual 2 8 13" xfId="24182" xr:uid="{00000000-0005-0000-0000-0000815E0000}"/>
    <cellStyle name="Porcentual 2 8 14" xfId="24183" xr:uid="{00000000-0005-0000-0000-0000825E0000}"/>
    <cellStyle name="Porcentual 2 8 15" xfId="24184" xr:uid="{00000000-0005-0000-0000-0000835E0000}"/>
    <cellStyle name="Porcentual 2 8 16" xfId="24185" xr:uid="{00000000-0005-0000-0000-0000845E0000}"/>
    <cellStyle name="Porcentual 2 8 17" xfId="24186" xr:uid="{00000000-0005-0000-0000-0000855E0000}"/>
    <cellStyle name="Porcentual 2 8 18" xfId="24187" xr:uid="{00000000-0005-0000-0000-0000865E0000}"/>
    <cellStyle name="Porcentual 2 8 19" xfId="24188" xr:uid="{00000000-0005-0000-0000-0000875E0000}"/>
    <cellStyle name="Porcentual 2 8 2" xfId="24189" xr:uid="{00000000-0005-0000-0000-0000885E0000}"/>
    <cellStyle name="Porcentual 2 8 2 2" xfId="24190" xr:uid="{00000000-0005-0000-0000-0000895E0000}"/>
    <cellStyle name="Porcentual 2 8 2 3" xfId="24191" xr:uid="{00000000-0005-0000-0000-00008A5E0000}"/>
    <cellStyle name="Porcentual 2 8 20" xfId="24192" xr:uid="{00000000-0005-0000-0000-00008B5E0000}"/>
    <cellStyle name="Porcentual 2 8 21" xfId="24193" xr:uid="{00000000-0005-0000-0000-00008C5E0000}"/>
    <cellStyle name="Porcentual 2 8 22" xfId="24194" xr:uid="{00000000-0005-0000-0000-00008D5E0000}"/>
    <cellStyle name="Porcentual 2 8 23" xfId="24195" xr:uid="{00000000-0005-0000-0000-00008E5E0000}"/>
    <cellStyle name="Porcentual 2 8 24" xfId="24196" xr:uid="{00000000-0005-0000-0000-00008F5E0000}"/>
    <cellStyle name="Porcentual 2 8 3" xfId="24197" xr:uid="{00000000-0005-0000-0000-0000905E0000}"/>
    <cellStyle name="Porcentual 2 8 4" xfId="24198" xr:uid="{00000000-0005-0000-0000-0000915E0000}"/>
    <cellStyle name="Porcentual 2 8 5" xfId="24199" xr:uid="{00000000-0005-0000-0000-0000925E0000}"/>
    <cellStyle name="Porcentual 2 8 6" xfId="24200" xr:uid="{00000000-0005-0000-0000-0000935E0000}"/>
    <cellStyle name="Porcentual 2 8 7" xfId="24201" xr:uid="{00000000-0005-0000-0000-0000945E0000}"/>
    <cellStyle name="Porcentual 2 8 8" xfId="24202" xr:uid="{00000000-0005-0000-0000-0000955E0000}"/>
    <cellStyle name="Porcentual 2 8 9" xfId="24203" xr:uid="{00000000-0005-0000-0000-0000965E0000}"/>
    <cellStyle name="Porcentual 2 9" xfId="24204" xr:uid="{00000000-0005-0000-0000-0000975E0000}"/>
    <cellStyle name="Porcentual 2 9 10" xfId="24205" xr:uid="{00000000-0005-0000-0000-0000985E0000}"/>
    <cellStyle name="Porcentual 2 9 11" xfId="24206" xr:uid="{00000000-0005-0000-0000-0000995E0000}"/>
    <cellStyle name="Porcentual 2 9 12" xfId="24207" xr:uid="{00000000-0005-0000-0000-00009A5E0000}"/>
    <cellStyle name="Porcentual 2 9 13" xfId="24208" xr:uid="{00000000-0005-0000-0000-00009B5E0000}"/>
    <cellStyle name="Porcentual 2 9 14" xfId="24209" xr:uid="{00000000-0005-0000-0000-00009C5E0000}"/>
    <cellStyle name="Porcentual 2 9 15" xfId="24210" xr:uid="{00000000-0005-0000-0000-00009D5E0000}"/>
    <cellStyle name="Porcentual 2 9 16" xfId="24211" xr:uid="{00000000-0005-0000-0000-00009E5E0000}"/>
    <cellStyle name="Porcentual 2 9 17" xfId="24212" xr:uid="{00000000-0005-0000-0000-00009F5E0000}"/>
    <cellStyle name="Porcentual 2 9 18" xfId="24213" xr:uid="{00000000-0005-0000-0000-0000A05E0000}"/>
    <cellStyle name="Porcentual 2 9 19" xfId="24214" xr:uid="{00000000-0005-0000-0000-0000A15E0000}"/>
    <cellStyle name="Porcentual 2 9 2" xfId="24215" xr:uid="{00000000-0005-0000-0000-0000A25E0000}"/>
    <cellStyle name="Porcentual 2 9 2 2" xfId="24216" xr:uid="{00000000-0005-0000-0000-0000A35E0000}"/>
    <cellStyle name="Porcentual 2 9 2 3" xfId="24217" xr:uid="{00000000-0005-0000-0000-0000A45E0000}"/>
    <cellStyle name="Porcentual 2 9 20" xfId="24218" xr:uid="{00000000-0005-0000-0000-0000A55E0000}"/>
    <cellStyle name="Porcentual 2 9 21" xfId="24219" xr:uid="{00000000-0005-0000-0000-0000A65E0000}"/>
    <cellStyle name="Porcentual 2 9 22" xfId="24220" xr:uid="{00000000-0005-0000-0000-0000A75E0000}"/>
    <cellStyle name="Porcentual 2 9 23" xfId="24221" xr:uid="{00000000-0005-0000-0000-0000A85E0000}"/>
    <cellStyle name="Porcentual 2 9 24" xfId="24222" xr:uid="{00000000-0005-0000-0000-0000A95E0000}"/>
    <cellStyle name="Porcentual 2 9 3" xfId="24223" xr:uid="{00000000-0005-0000-0000-0000AA5E0000}"/>
    <cellStyle name="Porcentual 2 9 4" xfId="24224" xr:uid="{00000000-0005-0000-0000-0000AB5E0000}"/>
    <cellStyle name="Porcentual 2 9 5" xfId="24225" xr:uid="{00000000-0005-0000-0000-0000AC5E0000}"/>
    <cellStyle name="Porcentual 2 9 6" xfId="24226" xr:uid="{00000000-0005-0000-0000-0000AD5E0000}"/>
    <cellStyle name="Porcentual 2 9 7" xfId="24227" xr:uid="{00000000-0005-0000-0000-0000AE5E0000}"/>
    <cellStyle name="Porcentual 2 9 8" xfId="24228" xr:uid="{00000000-0005-0000-0000-0000AF5E0000}"/>
    <cellStyle name="Porcentual 2 9 9" xfId="24229" xr:uid="{00000000-0005-0000-0000-0000B05E0000}"/>
    <cellStyle name="Porcentual 20" xfId="24230" xr:uid="{00000000-0005-0000-0000-0000B15E0000}"/>
    <cellStyle name="Porcentual 20 2" xfId="24231" xr:uid="{00000000-0005-0000-0000-0000B25E0000}"/>
    <cellStyle name="Porcentual 20 3" xfId="24232" xr:uid="{00000000-0005-0000-0000-0000B35E0000}"/>
    <cellStyle name="Porcentual 21" xfId="24233" xr:uid="{00000000-0005-0000-0000-0000B45E0000}"/>
    <cellStyle name="Porcentual 21 2" xfId="24234" xr:uid="{00000000-0005-0000-0000-0000B55E0000}"/>
    <cellStyle name="Porcentual 21 2 2" xfId="24235" xr:uid="{00000000-0005-0000-0000-0000B65E0000}"/>
    <cellStyle name="Porcentual 21 2 2 2" xfId="24236" xr:uid="{00000000-0005-0000-0000-0000B75E0000}"/>
    <cellStyle name="Porcentual 21 2 3" xfId="24237" xr:uid="{00000000-0005-0000-0000-0000B85E0000}"/>
    <cellStyle name="Porcentual 21 2 4" xfId="24238" xr:uid="{00000000-0005-0000-0000-0000B95E0000}"/>
    <cellStyle name="Porcentual 21 2 5" xfId="24239" xr:uid="{00000000-0005-0000-0000-0000BA5E0000}"/>
    <cellStyle name="Porcentual 21 3" xfId="24240" xr:uid="{00000000-0005-0000-0000-0000BB5E0000}"/>
    <cellStyle name="Porcentual 21 3 2" xfId="24241" xr:uid="{00000000-0005-0000-0000-0000BC5E0000}"/>
    <cellStyle name="Porcentual 21 3 3" xfId="24242" xr:uid="{00000000-0005-0000-0000-0000BD5E0000}"/>
    <cellStyle name="Porcentual 21 4" xfId="24243" xr:uid="{00000000-0005-0000-0000-0000BE5E0000}"/>
    <cellStyle name="Porcentual 21 5" xfId="24244" xr:uid="{00000000-0005-0000-0000-0000BF5E0000}"/>
    <cellStyle name="Porcentual 22" xfId="24245" xr:uid="{00000000-0005-0000-0000-0000C05E0000}"/>
    <cellStyle name="Porcentual 22 2" xfId="24246" xr:uid="{00000000-0005-0000-0000-0000C15E0000}"/>
    <cellStyle name="Porcentual 22 2 2" xfId="24247" xr:uid="{00000000-0005-0000-0000-0000C25E0000}"/>
    <cellStyle name="Porcentual 22 2 3" xfId="24248" xr:uid="{00000000-0005-0000-0000-0000C35E0000}"/>
    <cellStyle name="Porcentual 22 3" xfId="24249" xr:uid="{00000000-0005-0000-0000-0000C45E0000}"/>
    <cellStyle name="Porcentual 23" xfId="24250" xr:uid="{00000000-0005-0000-0000-0000C55E0000}"/>
    <cellStyle name="Porcentual 23 2" xfId="24251" xr:uid="{00000000-0005-0000-0000-0000C65E0000}"/>
    <cellStyle name="Porcentual 23 2 2" xfId="24252" xr:uid="{00000000-0005-0000-0000-0000C75E0000}"/>
    <cellStyle name="Porcentual 23 3" xfId="24253" xr:uid="{00000000-0005-0000-0000-0000C85E0000}"/>
    <cellStyle name="Porcentual 24" xfId="24254" xr:uid="{00000000-0005-0000-0000-0000C95E0000}"/>
    <cellStyle name="Porcentual 24 2" xfId="24255" xr:uid="{00000000-0005-0000-0000-0000CA5E0000}"/>
    <cellStyle name="Porcentual 25" xfId="24256" xr:uid="{00000000-0005-0000-0000-0000CB5E0000}"/>
    <cellStyle name="Porcentual 25 2" xfId="24257" xr:uid="{00000000-0005-0000-0000-0000CC5E0000}"/>
    <cellStyle name="Porcentual 26" xfId="24258" xr:uid="{00000000-0005-0000-0000-0000CD5E0000}"/>
    <cellStyle name="Porcentual 27" xfId="24259" xr:uid="{00000000-0005-0000-0000-0000CE5E0000}"/>
    <cellStyle name="Porcentual 28" xfId="24260" xr:uid="{00000000-0005-0000-0000-0000CF5E0000}"/>
    <cellStyle name="Porcentual 28 2" xfId="24261" xr:uid="{00000000-0005-0000-0000-0000D05E0000}"/>
    <cellStyle name="Porcentual 29" xfId="24262" xr:uid="{00000000-0005-0000-0000-0000D15E0000}"/>
    <cellStyle name="Porcentual 29 2" xfId="24263" xr:uid="{00000000-0005-0000-0000-0000D25E0000}"/>
    <cellStyle name="Porcentual 3" xfId="24264" xr:uid="{00000000-0005-0000-0000-0000D35E0000}"/>
    <cellStyle name="Porcentual 3 10" xfId="24265" xr:uid="{00000000-0005-0000-0000-0000D45E0000}"/>
    <cellStyle name="Porcentual 3 10 2" xfId="24266" xr:uid="{00000000-0005-0000-0000-0000D55E0000}"/>
    <cellStyle name="Porcentual 3 10 3" xfId="24267" xr:uid="{00000000-0005-0000-0000-0000D65E0000}"/>
    <cellStyle name="Porcentual 3 11" xfId="24268" xr:uid="{00000000-0005-0000-0000-0000D75E0000}"/>
    <cellStyle name="Porcentual 3 12" xfId="24269" xr:uid="{00000000-0005-0000-0000-0000D85E0000}"/>
    <cellStyle name="Porcentual 3 2" xfId="24270" xr:uid="{00000000-0005-0000-0000-0000D95E0000}"/>
    <cellStyle name="Porcentual 3 2 2" xfId="24271" xr:uid="{00000000-0005-0000-0000-0000DA5E0000}"/>
    <cellStyle name="Porcentual 3 2 2 2" xfId="24272" xr:uid="{00000000-0005-0000-0000-0000DB5E0000}"/>
    <cellStyle name="Porcentual 3 2 2 2 2" xfId="24273" xr:uid="{00000000-0005-0000-0000-0000DC5E0000}"/>
    <cellStyle name="Porcentual 3 2 2 2 2 2" xfId="24274" xr:uid="{00000000-0005-0000-0000-0000DD5E0000}"/>
    <cellStyle name="Porcentual 3 2 2 2 2 3" xfId="24275" xr:uid="{00000000-0005-0000-0000-0000DE5E0000}"/>
    <cellStyle name="Porcentual 3 2 2 2 2 4" xfId="24276" xr:uid="{00000000-0005-0000-0000-0000DF5E0000}"/>
    <cellStyle name="Porcentual 3 2 2 2 3" xfId="24277" xr:uid="{00000000-0005-0000-0000-0000E05E0000}"/>
    <cellStyle name="Porcentual 3 2 2 2 4" xfId="24278" xr:uid="{00000000-0005-0000-0000-0000E15E0000}"/>
    <cellStyle name="Porcentual 3 2 2 2 5" xfId="24279" xr:uid="{00000000-0005-0000-0000-0000E25E0000}"/>
    <cellStyle name="Porcentual 3 2 2 2 6" xfId="24280" xr:uid="{00000000-0005-0000-0000-0000E35E0000}"/>
    <cellStyle name="Porcentual 3 2 2 3" xfId="24281" xr:uid="{00000000-0005-0000-0000-0000E45E0000}"/>
    <cellStyle name="Porcentual 3 2 2 3 2" xfId="24282" xr:uid="{00000000-0005-0000-0000-0000E55E0000}"/>
    <cellStyle name="Porcentual 3 2 2 3 3" xfId="24283" xr:uid="{00000000-0005-0000-0000-0000E65E0000}"/>
    <cellStyle name="Porcentual 3 2 2 3 4" xfId="24284" xr:uid="{00000000-0005-0000-0000-0000E75E0000}"/>
    <cellStyle name="Porcentual 3 2 2 4" xfId="24285" xr:uid="{00000000-0005-0000-0000-0000E85E0000}"/>
    <cellStyle name="Porcentual 3 2 2 5" xfId="24286" xr:uid="{00000000-0005-0000-0000-0000E95E0000}"/>
    <cellStyle name="Porcentual 3 2 2 6" xfId="24287" xr:uid="{00000000-0005-0000-0000-0000EA5E0000}"/>
    <cellStyle name="Porcentual 3 2 3" xfId="24288" xr:uid="{00000000-0005-0000-0000-0000EB5E0000}"/>
    <cellStyle name="Porcentual 3 2 3 2" xfId="24289" xr:uid="{00000000-0005-0000-0000-0000EC5E0000}"/>
    <cellStyle name="Porcentual 3 2 3 2 2" xfId="24290" xr:uid="{00000000-0005-0000-0000-0000ED5E0000}"/>
    <cellStyle name="Porcentual 3 2 3 2 3" xfId="24291" xr:uid="{00000000-0005-0000-0000-0000EE5E0000}"/>
    <cellStyle name="Porcentual 3 2 3 2 4" xfId="24292" xr:uid="{00000000-0005-0000-0000-0000EF5E0000}"/>
    <cellStyle name="Porcentual 3 2 3 3" xfId="24293" xr:uid="{00000000-0005-0000-0000-0000F05E0000}"/>
    <cellStyle name="Porcentual 3 2 3 4" xfId="24294" xr:uid="{00000000-0005-0000-0000-0000F15E0000}"/>
    <cellStyle name="Porcentual 3 2 3 5" xfId="24295" xr:uid="{00000000-0005-0000-0000-0000F25E0000}"/>
    <cellStyle name="Porcentual 3 2 3 6" xfId="24296" xr:uid="{00000000-0005-0000-0000-0000F35E0000}"/>
    <cellStyle name="Porcentual 3 2 4" xfId="24297" xr:uid="{00000000-0005-0000-0000-0000F45E0000}"/>
    <cellStyle name="Porcentual 3 2 4 2" xfId="24298" xr:uid="{00000000-0005-0000-0000-0000F55E0000}"/>
    <cellStyle name="Porcentual 3 2 4 2 2" xfId="24299" xr:uid="{00000000-0005-0000-0000-0000F65E0000}"/>
    <cellStyle name="Porcentual 3 2 4 2 3" xfId="24300" xr:uid="{00000000-0005-0000-0000-0000F75E0000}"/>
    <cellStyle name="Porcentual 3 2 4 2 4" xfId="24301" xr:uid="{00000000-0005-0000-0000-0000F85E0000}"/>
    <cellStyle name="Porcentual 3 2 4 3" xfId="24302" xr:uid="{00000000-0005-0000-0000-0000F95E0000}"/>
    <cellStyle name="Porcentual 3 2 4 4" xfId="24303" xr:uid="{00000000-0005-0000-0000-0000FA5E0000}"/>
    <cellStyle name="Porcentual 3 2 4 5" xfId="24304" xr:uid="{00000000-0005-0000-0000-0000FB5E0000}"/>
    <cellStyle name="Porcentual 3 2 5" xfId="24305" xr:uid="{00000000-0005-0000-0000-0000FC5E0000}"/>
    <cellStyle name="Porcentual 3 2 5 2" xfId="24306" xr:uid="{00000000-0005-0000-0000-0000FD5E0000}"/>
    <cellStyle name="Porcentual 3 2 5 2 2" xfId="24307" xr:uid="{00000000-0005-0000-0000-0000FE5E0000}"/>
    <cellStyle name="Porcentual 3 2 5 2 3" xfId="24308" xr:uid="{00000000-0005-0000-0000-0000FF5E0000}"/>
    <cellStyle name="Porcentual 3 2 5 2 4" xfId="24309" xr:uid="{00000000-0005-0000-0000-0000005F0000}"/>
    <cellStyle name="Porcentual 3 2 5 3" xfId="24310" xr:uid="{00000000-0005-0000-0000-0000015F0000}"/>
    <cellStyle name="Porcentual 3 2 5 4" xfId="24311" xr:uid="{00000000-0005-0000-0000-0000025F0000}"/>
    <cellStyle name="Porcentual 3 2 5 5" xfId="24312" xr:uid="{00000000-0005-0000-0000-0000035F0000}"/>
    <cellStyle name="Porcentual 3 2 6" xfId="24313" xr:uid="{00000000-0005-0000-0000-0000045F0000}"/>
    <cellStyle name="Porcentual 3 2 6 2" xfId="24314" xr:uid="{00000000-0005-0000-0000-0000055F0000}"/>
    <cellStyle name="Porcentual 3 2 6 3" xfId="24315" xr:uid="{00000000-0005-0000-0000-0000065F0000}"/>
    <cellStyle name="Porcentual 3 2 6 4" xfId="24316" xr:uid="{00000000-0005-0000-0000-0000075F0000}"/>
    <cellStyle name="Porcentual 3 2 7" xfId="24317" xr:uid="{00000000-0005-0000-0000-0000085F0000}"/>
    <cellStyle name="Porcentual 3 2 8" xfId="24318" xr:uid="{00000000-0005-0000-0000-0000095F0000}"/>
    <cellStyle name="Porcentual 3 2 9" xfId="24319" xr:uid="{00000000-0005-0000-0000-00000A5F0000}"/>
    <cellStyle name="Porcentual 3 3" xfId="24320" xr:uid="{00000000-0005-0000-0000-00000B5F0000}"/>
    <cellStyle name="Porcentual 3 3 2" xfId="24321" xr:uid="{00000000-0005-0000-0000-00000C5F0000}"/>
    <cellStyle name="Porcentual 3 3 2 2" xfId="24322" xr:uid="{00000000-0005-0000-0000-00000D5F0000}"/>
    <cellStyle name="Porcentual 3 3 2 2 2" xfId="24323" xr:uid="{00000000-0005-0000-0000-00000E5F0000}"/>
    <cellStyle name="Porcentual 3 3 2 2 3" xfId="24324" xr:uid="{00000000-0005-0000-0000-00000F5F0000}"/>
    <cellStyle name="Porcentual 3 3 2 2 4" xfId="24325" xr:uid="{00000000-0005-0000-0000-0000105F0000}"/>
    <cellStyle name="Porcentual 3 3 2 2 5" xfId="24326" xr:uid="{00000000-0005-0000-0000-0000115F0000}"/>
    <cellStyle name="Porcentual 3 3 2 3" xfId="24327" xr:uid="{00000000-0005-0000-0000-0000125F0000}"/>
    <cellStyle name="Porcentual 3 3 2 4" xfId="24328" xr:uid="{00000000-0005-0000-0000-0000135F0000}"/>
    <cellStyle name="Porcentual 3 3 2 5" xfId="24329" xr:uid="{00000000-0005-0000-0000-0000145F0000}"/>
    <cellStyle name="Porcentual 3 3 3" xfId="24330" xr:uid="{00000000-0005-0000-0000-0000155F0000}"/>
    <cellStyle name="Porcentual 3 3 3 2" xfId="24331" xr:uid="{00000000-0005-0000-0000-0000165F0000}"/>
    <cellStyle name="Porcentual 3 3 3 2 2" xfId="24332" xr:uid="{00000000-0005-0000-0000-0000175F0000}"/>
    <cellStyle name="Porcentual 3 3 3 3" xfId="24333" xr:uid="{00000000-0005-0000-0000-0000185F0000}"/>
    <cellStyle name="Porcentual 3 3 3 4" xfId="24334" xr:uid="{00000000-0005-0000-0000-0000195F0000}"/>
    <cellStyle name="Porcentual 3 3 4" xfId="24335" xr:uid="{00000000-0005-0000-0000-00001A5F0000}"/>
    <cellStyle name="Porcentual 3 3 5" xfId="24336" xr:uid="{00000000-0005-0000-0000-00001B5F0000}"/>
    <cellStyle name="Porcentual 3 3 6" xfId="24337" xr:uid="{00000000-0005-0000-0000-00001C5F0000}"/>
    <cellStyle name="Porcentual 3 3 7" xfId="24338" xr:uid="{00000000-0005-0000-0000-00001D5F0000}"/>
    <cellStyle name="Porcentual 3 4" xfId="24339" xr:uid="{00000000-0005-0000-0000-00001E5F0000}"/>
    <cellStyle name="Porcentual 3 4 2" xfId="24340" xr:uid="{00000000-0005-0000-0000-00001F5F0000}"/>
    <cellStyle name="Porcentual 3 4 2 2" xfId="24341" xr:uid="{00000000-0005-0000-0000-0000205F0000}"/>
    <cellStyle name="Porcentual 3 4 2 2 2" xfId="24342" xr:uid="{00000000-0005-0000-0000-0000215F0000}"/>
    <cellStyle name="Porcentual 3 4 2 3" xfId="24343" xr:uid="{00000000-0005-0000-0000-0000225F0000}"/>
    <cellStyle name="Porcentual 3 4 2 4" xfId="24344" xr:uid="{00000000-0005-0000-0000-0000235F0000}"/>
    <cellStyle name="Porcentual 3 4 3" xfId="24345" xr:uid="{00000000-0005-0000-0000-0000245F0000}"/>
    <cellStyle name="Porcentual 3 4 3 2" xfId="24346" xr:uid="{00000000-0005-0000-0000-0000255F0000}"/>
    <cellStyle name="Porcentual 3 4 4" xfId="24347" xr:uid="{00000000-0005-0000-0000-0000265F0000}"/>
    <cellStyle name="Porcentual 3 4 5" xfId="24348" xr:uid="{00000000-0005-0000-0000-0000275F0000}"/>
    <cellStyle name="Porcentual 3 5" xfId="24349" xr:uid="{00000000-0005-0000-0000-0000285F0000}"/>
    <cellStyle name="Porcentual 3 5 10" xfId="24350" xr:uid="{00000000-0005-0000-0000-0000295F0000}"/>
    <cellStyle name="Porcentual 3 5 11" xfId="24351" xr:uid="{00000000-0005-0000-0000-00002A5F0000}"/>
    <cellStyle name="Porcentual 3 5 12" xfId="24352" xr:uid="{00000000-0005-0000-0000-00002B5F0000}"/>
    <cellStyle name="Porcentual 3 5 13" xfId="24353" xr:uid="{00000000-0005-0000-0000-00002C5F0000}"/>
    <cellStyle name="Porcentual 3 5 14" xfId="24354" xr:uid="{00000000-0005-0000-0000-00002D5F0000}"/>
    <cellStyle name="Porcentual 3 5 15" xfId="24355" xr:uid="{00000000-0005-0000-0000-00002E5F0000}"/>
    <cellStyle name="Porcentual 3 5 16" xfId="24356" xr:uid="{00000000-0005-0000-0000-00002F5F0000}"/>
    <cellStyle name="Porcentual 3 5 17" xfId="24357" xr:uid="{00000000-0005-0000-0000-0000305F0000}"/>
    <cellStyle name="Porcentual 3 5 18" xfId="24358" xr:uid="{00000000-0005-0000-0000-0000315F0000}"/>
    <cellStyle name="Porcentual 3 5 19" xfId="24359" xr:uid="{00000000-0005-0000-0000-0000325F0000}"/>
    <cellStyle name="Porcentual 3 5 2" xfId="24360" xr:uid="{00000000-0005-0000-0000-0000335F0000}"/>
    <cellStyle name="Porcentual 3 5 2 2" xfId="24361" xr:uid="{00000000-0005-0000-0000-0000345F0000}"/>
    <cellStyle name="Porcentual 3 5 2 2 2" xfId="24362" xr:uid="{00000000-0005-0000-0000-0000355F0000}"/>
    <cellStyle name="Porcentual 3 5 2 3" xfId="24363" xr:uid="{00000000-0005-0000-0000-0000365F0000}"/>
    <cellStyle name="Porcentual 3 5 2 3 2" xfId="24364" xr:uid="{00000000-0005-0000-0000-0000375F0000}"/>
    <cellStyle name="Porcentual 3 5 2 4" xfId="24365" xr:uid="{00000000-0005-0000-0000-0000385F0000}"/>
    <cellStyle name="Porcentual 3 5 20" xfId="24366" xr:uid="{00000000-0005-0000-0000-0000395F0000}"/>
    <cellStyle name="Porcentual 3 5 21" xfId="24367" xr:uid="{00000000-0005-0000-0000-00003A5F0000}"/>
    <cellStyle name="Porcentual 3 5 22" xfId="24368" xr:uid="{00000000-0005-0000-0000-00003B5F0000}"/>
    <cellStyle name="Porcentual 3 5 23" xfId="24369" xr:uid="{00000000-0005-0000-0000-00003C5F0000}"/>
    <cellStyle name="Porcentual 3 5 24" xfId="24370" xr:uid="{00000000-0005-0000-0000-00003D5F0000}"/>
    <cellStyle name="Porcentual 3 5 3" xfId="24371" xr:uid="{00000000-0005-0000-0000-00003E5F0000}"/>
    <cellStyle name="Porcentual 3 5 3 2" xfId="24372" xr:uid="{00000000-0005-0000-0000-00003F5F0000}"/>
    <cellStyle name="Porcentual 3 5 4" xfId="24373" xr:uid="{00000000-0005-0000-0000-0000405F0000}"/>
    <cellStyle name="Porcentual 3 5 4 2" xfId="24374" xr:uid="{00000000-0005-0000-0000-0000415F0000}"/>
    <cellStyle name="Porcentual 3 5 5" xfId="24375" xr:uid="{00000000-0005-0000-0000-0000425F0000}"/>
    <cellStyle name="Porcentual 3 5 5 2" xfId="24376" xr:uid="{00000000-0005-0000-0000-0000435F0000}"/>
    <cellStyle name="Porcentual 3 5 6" xfId="24377" xr:uid="{00000000-0005-0000-0000-0000445F0000}"/>
    <cellStyle name="Porcentual 3 5 7" xfId="24378" xr:uid="{00000000-0005-0000-0000-0000455F0000}"/>
    <cellStyle name="Porcentual 3 5 8" xfId="24379" xr:uid="{00000000-0005-0000-0000-0000465F0000}"/>
    <cellStyle name="Porcentual 3 5 9" xfId="24380" xr:uid="{00000000-0005-0000-0000-0000475F0000}"/>
    <cellStyle name="Porcentual 3 6" xfId="24381" xr:uid="{00000000-0005-0000-0000-0000485F0000}"/>
    <cellStyle name="Porcentual 3 6 2" xfId="24382" xr:uid="{00000000-0005-0000-0000-0000495F0000}"/>
    <cellStyle name="Porcentual 3 6 2 2" xfId="24383" xr:uid="{00000000-0005-0000-0000-00004A5F0000}"/>
    <cellStyle name="Porcentual 3 6 2 2 2" xfId="24384" xr:uid="{00000000-0005-0000-0000-00004B5F0000}"/>
    <cellStyle name="Porcentual 3 6 2 3" xfId="24385" xr:uid="{00000000-0005-0000-0000-00004C5F0000}"/>
    <cellStyle name="Porcentual 3 6 2 4" xfId="24386" xr:uid="{00000000-0005-0000-0000-00004D5F0000}"/>
    <cellStyle name="Porcentual 3 6 3" xfId="24387" xr:uid="{00000000-0005-0000-0000-00004E5F0000}"/>
    <cellStyle name="Porcentual 3 6 4" xfId="24388" xr:uid="{00000000-0005-0000-0000-00004F5F0000}"/>
    <cellStyle name="Porcentual 3 6 5" xfId="24389" xr:uid="{00000000-0005-0000-0000-0000505F0000}"/>
    <cellStyle name="Porcentual 3 7" xfId="24390" xr:uid="{00000000-0005-0000-0000-0000515F0000}"/>
    <cellStyle name="Porcentual 3 7 2" xfId="24391" xr:uid="{00000000-0005-0000-0000-0000525F0000}"/>
    <cellStyle name="Porcentual 3 7 2 2" xfId="24392" xr:uid="{00000000-0005-0000-0000-0000535F0000}"/>
    <cellStyle name="Porcentual 3 7 3" xfId="24393" xr:uid="{00000000-0005-0000-0000-0000545F0000}"/>
    <cellStyle name="Porcentual 3 7 4" xfId="24394" xr:uid="{00000000-0005-0000-0000-0000555F0000}"/>
    <cellStyle name="Porcentual 3 8" xfId="24395" xr:uid="{00000000-0005-0000-0000-0000565F0000}"/>
    <cellStyle name="Porcentual 3 8 2" xfId="24396" xr:uid="{00000000-0005-0000-0000-0000575F0000}"/>
    <cellStyle name="Porcentual 3 8 3" xfId="24397" xr:uid="{00000000-0005-0000-0000-0000585F0000}"/>
    <cellStyle name="Porcentual 3 8 4" xfId="24398" xr:uid="{00000000-0005-0000-0000-0000595F0000}"/>
    <cellStyle name="Porcentual 3 9" xfId="24399" xr:uid="{00000000-0005-0000-0000-00005A5F0000}"/>
    <cellStyle name="Porcentual 3 9 2" xfId="24400" xr:uid="{00000000-0005-0000-0000-00005B5F0000}"/>
    <cellStyle name="Porcentual 3 9 3" xfId="24401" xr:uid="{00000000-0005-0000-0000-00005C5F0000}"/>
    <cellStyle name="Porcentual 3 9 4" xfId="24402" xr:uid="{00000000-0005-0000-0000-00005D5F0000}"/>
    <cellStyle name="Porcentual 30" xfId="24403" xr:uid="{00000000-0005-0000-0000-00005E5F0000}"/>
    <cellStyle name="Porcentual 31" xfId="24404" xr:uid="{00000000-0005-0000-0000-00005F5F0000}"/>
    <cellStyle name="Porcentual 32" xfId="24405" xr:uid="{00000000-0005-0000-0000-0000605F0000}"/>
    <cellStyle name="Porcentual 33" xfId="24406" xr:uid="{00000000-0005-0000-0000-0000615F0000}"/>
    <cellStyle name="Porcentual 34" xfId="24407" xr:uid="{00000000-0005-0000-0000-0000625F0000}"/>
    <cellStyle name="Porcentual 35" xfId="24408" xr:uid="{00000000-0005-0000-0000-0000635F0000}"/>
    <cellStyle name="Porcentual 36" xfId="24409" xr:uid="{00000000-0005-0000-0000-0000645F0000}"/>
    <cellStyle name="Porcentual 4" xfId="24410" xr:uid="{00000000-0005-0000-0000-0000655F0000}"/>
    <cellStyle name="Porcentual 4 10" xfId="24411" xr:uid="{00000000-0005-0000-0000-0000665F0000}"/>
    <cellStyle name="Porcentual 4 2" xfId="24412" xr:uid="{00000000-0005-0000-0000-0000675F0000}"/>
    <cellStyle name="Porcentual 4 2 2" xfId="24413" xr:uid="{00000000-0005-0000-0000-0000685F0000}"/>
    <cellStyle name="Porcentual 4 2 2 2" xfId="24414" xr:uid="{00000000-0005-0000-0000-0000695F0000}"/>
    <cellStyle name="Porcentual 4 2 2 2 2" xfId="24415" xr:uid="{00000000-0005-0000-0000-00006A5F0000}"/>
    <cellStyle name="Porcentual 4 2 2 3" xfId="24416" xr:uid="{00000000-0005-0000-0000-00006B5F0000}"/>
    <cellStyle name="Porcentual 4 2 2 4" xfId="24417" xr:uid="{00000000-0005-0000-0000-00006C5F0000}"/>
    <cellStyle name="Porcentual 4 2 3" xfId="24418" xr:uid="{00000000-0005-0000-0000-00006D5F0000}"/>
    <cellStyle name="Porcentual 4 2 3 2" xfId="24419" xr:uid="{00000000-0005-0000-0000-00006E5F0000}"/>
    <cellStyle name="Porcentual 4 2 4" xfId="24420" xr:uid="{00000000-0005-0000-0000-00006F5F0000}"/>
    <cellStyle name="Porcentual 4 2 5" xfId="24421" xr:uid="{00000000-0005-0000-0000-0000705F0000}"/>
    <cellStyle name="Porcentual 4 2 6" xfId="24422" xr:uid="{00000000-0005-0000-0000-0000715F0000}"/>
    <cellStyle name="Porcentual 4 3" xfId="24423" xr:uid="{00000000-0005-0000-0000-0000725F0000}"/>
    <cellStyle name="Porcentual 4 3 2" xfId="24424" xr:uid="{00000000-0005-0000-0000-0000735F0000}"/>
    <cellStyle name="Porcentual 4 3 3" xfId="24425" xr:uid="{00000000-0005-0000-0000-0000745F0000}"/>
    <cellStyle name="Porcentual 4 4" xfId="24426" xr:uid="{00000000-0005-0000-0000-0000755F0000}"/>
    <cellStyle name="Porcentual 4 4 2" xfId="24427" xr:uid="{00000000-0005-0000-0000-0000765F0000}"/>
    <cellStyle name="Porcentual 4 5" xfId="24428" xr:uid="{00000000-0005-0000-0000-0000775F0000}"/>
    <cellStyle name="Porcentual 4 6" xfId="24429" xr:uid="{00000000-0005-0000-0000-0000785F0000}"/>
    <cellStyle name="Porcentual 4 7" xfId="24430" xr:uid="{00000000-0005-0000-0000-0000795F0000}"/>
    <cellStyle name="Porcentual 4 8" xfId="24431" xr:uid="{00000000-0005-0000-0000-00007A5F0000}"/>
    <cellStyle name="Porcentual 4 9" xfId="24432" xr:uid="{00000000-0005-0000-0000-00007B5F0000}"/>
    <cellStyle name="Porcentual 49" xfId="24433" xr:uid="{00000000-0005-0000-0000-00007C5F0000}"/>
    <cellStyle name="Porcentual 5" xfId="24434" xr:uid="{00000000-0005-0000-0000-00007D5F0000}"/>
    <cellStyle name="Porcentual 5 10" xfId="24435" xr:uid="{00000000-0005-0000-0000-00007E5F0000}"/>
    <cellStyle name="Porcentual 5 11" xfId="24436" xr:uid="{00000000-0005-0000-0000-00007F5F0000}"/>
    <cellStyle name="Porcentual 5 12" xfId="24437" xr:uid="{00000000-0005-0000-0000-0000805F0000}"/>
    <cellStyle name="Porcentual 5 13" xfId="24438" xr:uid="{00000000-0005-0000-0000-0000815F0000}"/>
    <cellStyle name="Porcentual 5 14" xfId="24439" xr:uid="{00000000-0005-0000-0000-0000825F0000}"/>
    <cellStyle name="Porcentual 5 15" xfId="24440" xr:uid="{00000000-0005-0000-0000-0000835F0000}"/>
    <cellStyle name="Porcentual 5 16" xfId="24441" xr:uid="{00000000-0005-0000-0000-0000845F0000}"/>
    <cellStyle name="Porcentual 5 17" xfId="24442" xr:uid="{00000000-0005-0000-0000-0000855F0000}"/>
    <cellStyle name="Porcentual 5 18" xfId="24443" xr:uid="{00000000-0005-0000-0000-0000865F0000}"/>
    <cellStyle name="Porcentual 5 19" xfId="24444" xr:uid="{00000000-0005-0000-0000-0000875F0000}"/>
    <cellStyle name="Porcentual 5 2" xfId="24445" xr:uid="{00000000-0005-0000-0000-0000885F0000}"/>
    <cellStyle name="Porcentual 5 2 10" xfId="24446" xr:uid="{00000000-0005-0000-0000-0000895F0000}"/>
    <cellStyle name="Porcentual 5 2 11" xfId="24447" xr:uid="{00000000-0005-0000-0000-00008A5F0000}"/>
    <cellStyle name="Porcentual 5 2 12" xfId="24448" xr:uid="{00000000-0005-0000-0000-00008B5F0000}"/>
    <cellStyle name="Porcentual 5 2 13" xfId="24449" xr:uid="{00000000-0005-0000-0000-00008C5F0000}"/>
    <cellStyle name="Porcentual 5 2 14" xfId="24450" xr:uid="{00000000-0005-0000-0000-00008D5F0000}"/>
    <cellStyle name="Porcentual 5 2 15" xfId="24451" xr:uid="{00000000-0005-0000-0000-00008E5F0000}"/>
    <cellStyle name="Porcentual 5 2 16" xfId="24452" xr:uid="{00000000-0005-0000-0000-00008F5F0000}"/>
    <cellStyle name="Porcentual 5 2 17" xfId="24453" xr:uid="{00000000-0005-0000-0000-0000905F0000}"/>
    <cellStyle name="Porcentual 5 2 18" xfId="24454" xr:uid="{00000000-0005-0000-0000-0000915F0000}"/>
    <cellStyle name="Porcentual 5 2 19" xfId="24455" xr:uid="{00000000-0005-0000-0000-0000925F0000}"/>
    <cellStyle name="Porcentual 5 2 2" xfId="24456" xr:uid="{00000000-0005-0000-0000-0000935F0000}"/>
    <cellStyle name="Porcentual 5 2 2 2" xfId="24457" xr:uid="{00000000-0005-0000-0000-0000945F0000}"/>
    <cellStyle name="Porcentual 5 2 2 2 2" xfId="24458" xr:uid="{00000000-0005-0000-0000-0000955F0000}"/>
    <cellStyle name="Porcentual 5 2 2 3" xfId="24459" xr:uid="{00000000-0005-0000-0000-0000965F0000}"/>
    <cellStyle name="Porcentual 5 2 2 3 2" xfId="24460" xr:uid="{00000000-0005-0000-0000-0000975F0000}"/>
    <cellStyle name="Porcentual 5 2 2 4" xfId="24461" xr:uid="{00000000-0005-0000-0000-0000985F0000}"/>
    <cellStyle name="Porcentual 5 2 2 5" xfId="24462" xr:uid="{00000000-0005-0000-0000-0000995F0000}"/>
    <cellStyle name="Porcentual 5 2 20" xfId="24463" xr:uid="{00000000-0005-0000-0000-00009A5F0000}"/>
    <cellStyle name="Porcentual 5 2 21" xfId="24464" xr:uid="{00000000-0005-0000-0000-00009B5F0000}"/>
    <cellStyle name="Porcentual 5 2 22" xfId="24465" xr:uid="{00000000-0005-0000-0000-00009C5F0000}"/>
    <cellStyle name="Porcentual 5 2 23" xfId="24466" xr:uid="{00000000-0005-0000-0000-00009D5F0000}"/>
    <cellStyle name="Porcentual 5 2 24" xfId="24467" xr:uid="{00000000-0005-0000-0000-00009E5F0000}"/>
    <cellStyle name="Porcentual 5 2 25" xfId="24468" xr:uid="{00000000-0005-0000-0000-00009F5F0000}"/>
    <cellStyle name="Porcentual 5 2 3" xfId="24469" xr:uid="{00000000-0005-0000-0000-0000A05F0000}"/>
    <cellStyle name="Porcentual 5 2 3 2" xfId="24470" xr:uid="{00000000-0005-0000-0000-0000A15F0000}"/>
    <cellStyle name="Porcentual 5 2 4" xfId="24471" xr:uid="{00000000-0005-0000-0000-0000A25F0000}"/>
    <cellStyle name="Porcentual 5 2 4 2" xfId="24472" xr:uid="{00000000-0005-0000-0000-0000A35F0000}"/>
    <cellStyle name="Porcentual 5 2 5" xfId="24473" xr:uid="{00000000-0005-0000-0000-0000A45F0000}"/>
    <cellStyle name="Porcentual 5 2 5 2" xfId="24474" xr:uid="{00000000-0005-0000-0000-0000A55F0000}"/>
    <cellStyle name="Porcentual 5 2 6" xfId="24475" xr:uid="{00000000-0005-0000-0000-0000A65F0000}"/>
    <cellStyle name="Porcentual 5 2 7" xfId="24476" xr:uid="{00000000-0005-0000-0000-0000A75F0000}"/>
    <cellStyle name="Porcentual 5 2 8" xfId="24477" xr:uid="{00000000-0005-0000-0000-0000A85F0000}"/>
    <cellStyle name="Porcentual 5 2 9" xfId="24478" xr:uid="{00000000-0005-0000-0000-0000A95F0000}"/>
    <cellStyle name="Porcentual 5 20" xfId="24479" xr:uid="{00000000-0005-0000-0000-0000AA5F0000}"/>
    <cellStyle name="Porcentual 5 21" xfId="24480" xr:uid="{00000000-0005-0000-0000-0000AB5F0000}"/>
    <cellStyle name="Porcentual 5 22" xfId="24481" xr:uid="{00000000-0005-0000-0000-0000AC5F0000}"/>
    <cellStyle name="Porcentual 5 23" xfId="24482" xr:uid="{00000000-0005-0000-0000-0000AD5F0000}"/>
    <cellStyle name="Porcentual 5 24" xfId="24483" xr:uid="{00000000-0005-0000-0000-0000AE5F0000}"/>
    <cellStyle name="Porcentual 5 25" xfId="24484" xr:uid="{00000000-0005-0000-0000-0000AF5F0000}"/>
    <cellStyle name="Porcentual 5 26" xfId="24485" xr:uid="{00000000-0005-0000-0000-0000B05F0000}"/>
    <cellStyle name="Porcentual 5 27" xfId="24486" xr:uid="{00000000-0005-0000-0000-0000B15F0000}"/>
    <cellStyle name="Porcentual 5 28" xfId="24487" xr:uid="{00000000-0005-0000-0000-0000B25F0000}"/>
    <cellStyle name="Porcentual 5 29" xfId="24488" xr:uid="{00000000-0005-0000-0000-0000B35F0000}"/>
    <cellStyle name="Porcentual 5 3" xfId="24489" xr:uid="{00000000-0005-0000-0000-0000B45F0000}"/>
    <cellStyle name="Porcentual 5 3 2" xfId="24490" xr:uid="{00000000-0005-0000-0000-0000B55F0000}"/>
    <cellStyle name="Porcentual 5 3 2 2" xfId="24491" xr:uid="{00000000-0005-0000-0000-0000B65F0000}"/>
    <cellStyle name="Porcentual 5 3 2 3" xfId="24492" xr:uid="{00000000-0005-0000-0000-0000B75F0000}"/>
    <cellStyle name="Porcentual 5 3 3" xfId="24493" xr:uid="{00000000-0005-0000-0000-0000B85F0000}"/>
    <cellStyle name="Porcentual 5 3 4" xfId="24494" xr:uid="{00000000-0005-0000-0000-0000B95F0000}"/>
    <cellStyle name="Porcentual 5 30" xfId="24495" xr:uid="{00000000-0005-0000-0000-0000BA5F0000}"/>
    <cellStyle name="Porcentual 5 31" xfId="24496" xr:uid="{00000000-0005-0000-0000-0000BB5F0000}"/>
    <cellStyle name="Porcentual 5 32" xfId="24497" xr:uid="{00000000-0005-0000-0000-0000BC5F0000}"/>
    <cellStyle name="Porcentual 5 4" xfId="24498" xr:uid="{00000000-0005-0000-0000-0000BD5F0000}"/>
    <cellStyle name="Porcentual 5 4 2" xfId="24499" xr:uid="{00000000-0005-0000-0000-0000BE5F0000}"/>
    <cellStyle name="Porcentual 5 4 2 2" xfId="24500" xr:uid="{00000000-0005-0000-0000-0000BF5F0000}"/>
    <cellStyle name="Porcentual 5 4 2 3" xfId="24501" xr:uid="{00000000-0005-0000-0000-0000C05F0000}"/>
    <cellStyle name="Porcentual 5 4 3" xfId="24502" xr:uid="{00000000-0005-0000-0000-0000C15F0000}"/>
    <cellStyle name="Porcentual 5 4 4" xfId="24503" xr:uid="{00000000-0005-0000-0000-0000C25F0000}"/>
    <cellStyle name="Porcentual 5 5" xfId="24504" xr:uid="{00000000-0005-0000-0000-0000C35F0000}"/>
    <cellStyle name="Porcentual 5 5 2" xfId="24505" xr:uid="{00000000-0005-0000-0000-0000C45F0000}"/>
    <cellStyle name="Porcentual 5 5 2 2" xfId="24506" xr:uid="{00000000-0005-0000-0000-0000C55F0000}"/>
    <cellStyle name="Porcentual 5 5 2 3" xfId="24507" xr:uid="{00000000-0005-0000-0000-0000C65F0000}"/>
    <cellStyle name="Porcentual 5 5 3" xfId="24508" xr:uid="{00000000-0005-0000-0000-0000C75F0000}"/>
    <cellStyle name="Porcentual 5 5 4" xfId="24509" xr:uid="{00000000-0005-0000-0000-0000C85F0000}"/>
    <cellStyle name="Porcentual 5 6" xfId="24510" xr:uid="{00000000-0005-0000-0000-0000C95F0000}"/>
    <cellStyle name="Porcentual 5 6 2" xfId="24511" xr:uid="{00000000-0005-0000-0000-0000CA5F0000}"/>
    <cellStyle name="Porcentual 5 6 3" xfId="24512" xr:uid="{00000000-0005-0000-0000-0000CB5F0000}"/>
    <cellStyle name="Porcentual 5 7" xfId="24513" xr:uid="{00000000-0005-0000-0000-0000CC5F0000}"/>
    <cellStyle name="Porcentual 5 7 2" xfId="24514" xr:uid="{00000000-0005-0000-0000-0000CD5F0000}"/>
    <cellStyle name="Porcentual 5 7 3" xfId="24515" xr:uid="{00000000-0005-0000-0000-0000CE5F0000}"/>
    <cellStyle name="Porcentual 5 8" xfId="24516" xr:uid="{00000000-0005-0000-0000-0000CF5F0000}"/>
    <cellStyle name="Porcentual 5 8 2" xfId="24517" xr:uid="{00000000-0005-0000-0000-0000D05F0000}"/>
    <cellStyle name="Porcentual 5 8 3" xfId="24518" xr:uid="{00000000-0005-0000-0000-0000D15F0000}"/>
    <cellStyle name="Porcentual 5 9" xfId="24519" xr:uid="{00000000-0005-0000-0000-0000D25F0000}"/>
    <cellStyle name="Porcentual 5 9 2" xfId="24520" xr:uid="{00000000-0005-0000-0000-0000D35F0000}"/>
    <cellStyle name="Porcentual 5 9 3" xfId="24521" xr:uid="{00000000-0005-0000-0000-0000D45F0000}"/>
    <cellStyle name="Porcentual 6" xfId="24522" xr:uid="{00000000-0005-0000-0000-0000D55F0000}"/>
    <cellStyle name="Porcentual 6 10" xfId="24523" xr:uid="{00000000-0005-0000-0000-0000D65F0000}"/>
    <cellStyle name="Porcentual 6 10 2" xfId="24524" xr:uid="{00000000-0005-0000-0000-0000D75F0000}"/>
    <cellStyle name="Porcentual 6 10 3" xfId="24525" xr:uid="{00000000-0005-0000-0000-0000D85F0000}"/>
    <cellStyle name="Porcentual 6 11" xfId="24526" xr:uid="{00000000-0005-0000-0000-0000D95F0000}"/>
    <cellStyle name="Porcentual 6 12" xfId="24527" xr:uid="{00000000-0005-0000-0000-0000DA5F0000}"/>
    <cellStyle name="Porcentual 6 13" xfId="24528" xr:uid="{00000000-0005-0000-0000-0000DB5F0000}"/>
    <cellStyle name="Porcentual 6 14" xfId="24529" xr:uid="{00000000-0005-0000-0000-0000DC5F0000}"/>
    <cellStyle name="Porcentual 6 15" xfId="24530" xr:uid="{00000000-0005-0000-0000-0000DD5F0000}"/>
    <cellStyle name="Porcentual 6 16" xfId="24531" xr:uid="{00000000-0005-0000-0000-0000DE5F0000}"/>
    <cellStyle name="Porcentual 6 17" xfId="24532" xr:uid="{00000000-0005-0000-0000-0000DF5F0000}"/>
    <cellStyle name="Porcentual 6 18" xfId="24533" xr:uid="{00000000-0005-0000-0000-0000E05F0000}"/>
    <cellStyle name="Porcentual 6 19" xfId="24534" xr:uid="{00000000-0005-0000-0000-0000E15F0000}"/>
    <cellStyle name="Porcentual 6 2" xfId="24535" xr:uid="{00000000-0005-0000-0000-0000E25F0000}"/>
    <cellStyle name="Porcentual 6 2 2" xfId="24536" xr:uid="{00000000-0005-0000-0000-0000E35F0000}"/>
    <cellStyle name="Porcentual 6 2 2 2" xfId="24537" xr:uid="{00000000-0005-0000-0000-0000E45F0000}"/>
    <cellStyle name="Porcentual 6 2 3" xfId="24538" xr:uid="{00000000-0005-0000-0000-0000E55F0000}"/>
    <cellStyle name="Porcentual 6 2 4" xfId="24539" xr:uid="{00000000-0005-0000-0000-0000E65F0000}"/>
    <cellStyle name="Porcentual 6 2 5" xfId="24540" xr:uid="{00000000-0005-0000-0000-0000E75F0000}"/>
    <cellStyle name="Porcentual 6 2 6" xfId="24541" xr:uid="{00000000-0005-0000-0000-0000E85F0000}"/>
    <cellStyle name="Porcentual 6 2 7" xfId="24542" xr:uid="{00000000-0005-0000-0000-0000E95F0000}"/>
    <cellStyle name="Porcentual 6 20" xfId="24543" xr:uid="{00000000-0005-0000-0000-0000EA5F0000}"/>
    <cellStyle name="Porcentual 6 21" xfId="24544" xr:uid="{00000000-0005-0000-0000-0000EB5F0000}"/>
    <cellStyle name="Porcentual 6 22" xfId="24545" xr:uid="{00000000-0005-0000-0000-0000EC5F0000}"/>
    <cellStyle name="Porcentual 6 23" xfId="24546" xr:uid="{00000000-0005-0000-0000-0000ED5F0000}"/>
    <cellStyle name="Porcentual 6 24" xfId="24547" xr:uid="{00000000-0005-0000-0000-0000EE5F0000}"/>
    <cellStyle name="Porcentual 6 25" xfId="24548" xr:uid="{00000000-0005-0000-0000-0000EF5F0000}"/>
    <cellStyle name="Porcentual 6 26" xfId="24549" xr:uid="{00000000-0005-0000-0000-0000F05F0000}"/>
    <cellStyle name="Porcentual 6 27" xfId="24550" xr:uid="{00000000-0005-0000-0000-0000F15F0000}"/>
    <cellStyle name="Porcentual 6 28" xfId="24551" xr:uid="{00000000-0005-0000-0000-0000F25F0000}"/>
    <cellStyle name="Porcentual 6 29" xfId="24552" xr:uid="{00000000-0005-0000-0000-0000F35F0000}"/>
    <cellStyle name="Porcentual 6 3" xfId="24553" xr:uid="{00000000-0005-0000-0000-0000F45F0000}"/>
    <cellStyle name="Porcentual 6 3 2" xfId="24554" xr:uid="{00000000-0005-0000-0000-0000F55F0000}"/>
    <cellStyle name="Porcentual 6 3 3" xfId="24555" xr:uid="{00000000-0005-0000-0000-0000F65F0000}"/>
    <cellStyle name="Porcentual 6 30" xfId="24556" xr:uid="{00000000-0005-0000-0000-0000F75F0000}"/>
    <cellStyle name="Porcentual 6 31" xfId="24557" xr:uid="{00000000-0005-0000-0000-0000F85F0000}"/>
    <cellStyle name="Porcentual 6 32" xfId="24558" xr:uid="{00000000-0005-0000-0000-0000F95F0000}"/>
    <cellStyle name="Porcentual 6 4" xfId="24559" xr:uid="{00000000-0005-0000-0000-0000FA5F0000}"/>
    <cellStyle name="Porcentual 6 4 2" xfId="24560" xr:uid="{00000000-0005-0000-0000-0000FB5F0000}"/>
    <cellStyle name="Porcentual 6 4 2 2" xfId="24561" xr:uid="{00000000-0005-0000-0000-0000FC5F0000}"/>
    <cellStyle name="Porcentual 6 4 3" xfId="24562" xr:uid="{00000000-0005-0000-0000-0000FD5F0000}"/>
    <cellStyle name="Porcentual 6 5" xfId="24563" xr:uid="{00000000-0005-0000-0000-0000FE5F0000}"/>
    <cellStyle name="Porcentual 6 5 2" xfId="24564" xr:uid="{00000000-0005-0000-0000-0000FF5F0000}"/>
    <cellStyle name="Porcentual 6 5 2 2" xfId="24565" xr:uid="{00000000-0005-0000-0000-000000600000}"/>
    <cellStyle name="Porcentual 6 5 3" xfId="24566" xr:uid="{00000000-0005-0000-0000-000001600000}"/>
    <cellStyle name="Porcentual 6 6" xfId="24567" xr:uid="{00000000-0005-0000-0000-000002600000}"/>
    <cellStyle name="Porcentual 6 6 2" xfId="24568" xr:uid="{00000000-0005-0000-0000-000003600000}"/>
    <cellStyle name="Porcentual 6 6 2 2" xfId="24569" xr:uid="{00000000-0005-0000-0000-000004600000}"/>
    <cellStyle name="Porcentual 6 6 3" xfId="24570" xr:uid="{00000000-0005-0000-0000-000005600000}"/>
    <cellStyle name="Porcentual 6 6 4" xfId="24571" xr:uid="{00000000-0005-0000-0000-000006600000}"/>
    <cellStyle name="Porcentual 6 7" xfId="24572" xr:uid="{00000000-0005-0000-0000-000007600000}"/>
    <cellStyle name="Porcentual 6 7 2" xfId="24573" xr:uid="{00000000-0005-0000-0000-000008600000}"/>
    <cellStyle name="Porcentual 6 7 2 2" xfId="24574" xr:uid="{00000000-0005-0000-0000-000009600000}"/>
    <cellStyle name="Porcentual 6 7 3" xfId="24575" xr:uid="{00000000-0005-0000-0000-00000A600000}"/>
    <cellStyle name="Porcentual 6 7 4" xfId="24576" xr:uid="{00000000-0005-0000-0000-00000B600000}"/>
    <cellStyle name="Porcentual 6 8" xfId="24577" xr:uid="{00000000-0005-0000-0000-00000C600000}"/>
    <cellStyle name="Porcentual 6 8 2" xfId="24578" xr:uid="{00000000-0005-0000-0000-00000D600000}"/>
    <cellStyle name="Porcentual 6 8 2 2" xfId="24579" xr:uid="{00000000-0005-0000-0000-00000E600000}"/>
    <cellStyle name="Porcentual 6 8 3" xfId="24580" xr:uid="{00000000-0005-0000-0000-00000F600000}"/>
    <cellStyle name="Porcentual 6 8 4" xfId="24581" xr:uid="{00000000-0005-0000-0000-000010600000}"/>
    <cellStyle name="Porcentual 6 8 5" xfId="24582" xr:uid="{00000000-0005-0000-0000-000011600000}"/>
    <cellStyle name="Porcentual 6 9" xfId="24583" xr:uid="{00000000-0005-0000-0000-000012600000}"/>
    <cellStyle name="Porcentual 6 9 2" xfId="24584" xr:uid="{00000000-0005-0000-0000-000013600000}"/>
    <cellStyle name="Porcentual 6 9 3" xfId="24585" xr:uid="{00000000-0005-0000-0000-000014600000}"/>
    <cellStyle name="Porcentual 7" xfId="24586" xr:uid="{00000000-0005-0000-0000-000015600000}"/>
    <cellStyle name="Porcentual 7 10" xfId="24587" xr:uid="{00000000-0005-0000-0000-000016600000}"/>
    <cellStyle name="Porcentual 7 10 2" xfId="24588" xr:uid="{00000000-0005-0000-0000-000017600000}"/>
    <cellStyle name="Porcentual 7 10 3" xfId="24589" xr:uid="{00000000-0005-0000-0000-000018600000}"/>
    <cellStyle name="Porcentual 7 10 4" xfId="24590" xr:uid="{00000000-0005-0000-0000-000019600000}"/>
    <cellStyle name="Porcentual 7 11" xfId="24591" xr:uid="{00000000-0005-0000-0000-00001A600000}"/>
    <cellStyle name="Porcentual 7 11 2" xfId="24592" xr:uid="{00000000-0005-0000-0000-00001B600000}"/>
    <cellStyle name="Porcentual 7 12" xfId="24593" xr:uid="{00000000-0005-0000-0000-00001C600000}"/>
    <cellStyle name="Porcentual 7 13" xfId="24594" xr:uid="{00000000-0005-0000-0000-00001D600000}"/>
    <cellStyle name="Porcentual 7 14" xfId="24595" xr:uid="{00000000-0005-0000-0000-00001E600000}"/>
    <cellStyle name="Porcentual 7 2" xfId="24596" xr:uid="{00000000-0005-0000-0000-00001F600000}"/>
    <cellStyle name="Porcentual 7 2 2" xfId="24597" xr:uid="{00000000-0005-0000-0000-000020600000}"/>
    <cellStyle name="Porcentual 7 2 2 2" xfId="24598" xr:uid="{00000000-0005-0000-0000-000021600000}"/>
    <cellStyle name="Porcentual 7 2 2 3" xfId="24599" xr:uid="{00000000-0005-0000-0000-000022600000}"/>
    <cellStyle name="Porcentual 7 2 2 4" xfId="24600" xr:uid="{00000000-0005-0000-0000-000023600000}"/>
    <cellStyle name="Porcentual 7 2 3" xfId="24601" xr:uid="{00000000-0005-0000-0000-000024600000}"/>
    <cellStyle name="Porcentual 7 2 4" xfId="24602" xr:uid="{00000000-0005-0000-0000-000025600000}"/>
    <cellStyle name="Porcentual 7 3" xfId="24603" xr:uid="{00000000-0005-0000-0000-000026600000}"/>
    <cellStyle name="Porcentual 7 3 2" xfId="24604" xr:uid="{00000000-0005-0000-0000-000027600000}"/>
    <cellStyle name="Porcentual 7 3 2 2" xfId="24605" xr:uid="{00000000-0005-0000-0000-000028600000}"/>
    <cellStyle name="Porcentual 7 3 2 3" xfId="24606" xr:uid="{00000000-0005-0000-0000-000029600000}"/>
    <cellStyle name="Porcentual 7 3 2 4" xfId="24607" xr:uid="{00000000-0005-0000-0000-00002A600000}"/>
    <cellStyle name="Porcentual 7 3 3" xfId="24608" xr:uid="{00000000-0005-0000-0000-00002B600000}"/>
    <cellStyle name="Porcentual 7 3 4" xfId="24609" xr:uid="{00000000-0005-0000-0000-00002C600000}"/>
    <cellStyle name="Porcentual 7 4" xfId="24610" xr:uid="{00000000-0005-0000-0000-00002D600000}"/>
    <cellStyle name="Porcentual 7 4 2" xfId="24611" xr:uid="{00000000-0005-0000-0000-00002E600000}"/>
    <cellStyle name="Porcentual 7 4 2 2" xfId="24612" xr:uid="{00000000-0005-0000-0000-00002F600000}"/>
    <cellStyle name="Porcentual 7 4 2 3" xfId="24613" xr:uid="{00000000-0005-0000-0000-000030600000}"/>
    <cellStyle name="Porcentual 7 4 2 4" xfId="24614" xr:uid="{00000000-0005-0000-0000-000031600000}"/>
    <cellStyle name="Porcentual 7 4 3" xfId="24615" xr:uid="{00000000-0005-0000-0000-000032600000}"/>
    <cellStyle name="Porcentual 7 4 4" xfId="24616" xr:uid="{00000000-0005-0000-0000-000033600000}"/>
    <cellStyle name="Porcentual 7 5" xfId="24617" xr:uid="{00000000-0005-0000-0000-000034600000}"/>
    <cellStyle name="Porcentual 7 5 2" xfId="24618" xr:uid="{00000000-0005-0000-0000-000035600000}"/>
    <cellStyle name="Porcentual 7 5 2 2" xfId="24619" xr:uid="{00000000-0005-0000-0000-000036600000}"/>
    <cellStyle name="Porcentual 7 5 2 3" xfId="24620" xr:uid="{00000000-0005-0000-0000-000037600000}"/>
    <cellStyle name="Porcentual 7 5 2 4" xfId="24621" xr:uid="{00000000-0005-0000-0000-000038600000}"/>
    <cellStyle name="Porcentual 7 5 3" xfId="24622" xr:uid="{00000000-0005-0000-0000-000039600000}"/>
    <cellStyle name="Porcentual 7 5 4" xfId="24623" xr:uid="{00000000-0005-0000-0000-00003A600000}"/>
    <cellStyle name="Porcentual 7 6" xfId="24624" xr:uid="{00000000-0005-0000-0000-00003B600000}"/>
    <cellStyle name="Porcentual 7 6 2" xfId="24625" xr:uid="{00000000-0005-0000-0000-00003C600000}"/>
    <cellStyle name="Porcentual 7 6 2 2" xfId="24626" xr:uid="{00000000-0005-0000-0000-00003D600000}"/>
    <cellStyle name="Porcentual 7 6 2 3" xfId="24627" xr:uid="{00000000-0005-0000-0000-00003E600000}"/>
    <cellStyle name="Porcentual 7 6 2 4" xfId="24628" xr:uid="{00000000-0005-0000-0000-00003F600000}"/>
    <cellStyle name="Porcentual 7 6 3" xfId="24629" xr:uid="{00000000-0005-0000-0000-000040600000}"/>
    <cellStyle name="Porcentual 7 6 4" xfId="24630" xr:uid="{00000000-0005-0000-0000-000041600000}"/>
    <cellStyle name="Porcentual 7 7" xfId="24631" xr:uid="{00000000-0005-0000-0000-000042600000}"/>
    <cellStyle name="Porcentual 7 7 2" xfId="24632" xr:uid="{00000000-0005-0000-0000-000043600000}"/>
    <cellStyle name="Porcentual 7 7 2 2" xfId="24633" xr:uid="{00000000-0005-0000-0000-000044600000}"/>
    <cellStyle name="Porcentual 7 7 2 3" xfId="24634" xr:uid="{00000000-0005-0000-0000-000045600000}"/>
    <cellStyle name="Porcentual 7 7 3" xfId="24635" xr:uid="{00000000-0005-0000-0000-000046600000}"/>
    <cellStyle name="Porcentual 7 7 4" xfId="24636" xr:uid="{00000000-0005-0000-0000-000047600000}"/>
    <cellStyle name="Porcentual 7 8" xfId="24637" xr:uid="{00000000-0005-0000-0000-000048600000}"/>
    <cellStyle name="Porcentual 7 8 2" xfId="24638" xr:uid="{00000000-0005-0000-0000-000049600000}"/>
    <cellStyle name="Porcentual 7 8 2 2" xfId="24639" xr:uid="{00000000-0005-0000-0000-00004A600000}"/>
    <cellStyle name="Porcentual 7 8 2 3" xfId="24640" xr:uid="{00000000-0005-0000-0000-00004B600000}"/>
    <cellStyle name="Porcentual 7 8 3" xfId="24641" xr:uid="{00000000-0005-0000-0000-00004C600000}"/>
    <cellStyle name="Porcentual 7 8 4" xfId="24642" xr:uid="{00000000-0005-0000-0000-00004D600000}"/>
    <cellStyle name="Porcentual 7 9" xfId="24643" xr:uid="{00000000-0005-0000-0000-00004E600000}"/>
    <cellStyle name="Porcentual 7 9 2" xfId="24644" xr:uid="{00000000-0005-0000-0000-00004F600000}"/>
    <cellStyle name="Porcentual 7 9 2 2" xfId="24645" xr:uid="{00000000-0005-0000-0000-000050600000}"/>
    <cellStyle name="Porcentual 7 9 2 3" xfId="24646" xr:uid="{00000000-0005-0000-0000-000051600000}"/>
    <cellStyle name="Porcentual 7 9 3" xfId="24647" xr:uid="{00000000-0005-0000-0000-000052600000}"/>
    <cellStyle name="Porcentual 7 9 4" xfId="24648" xr:uid="{00000000-0005-0000-0000-000053600000}"/>
    <cellStyle name="Porcentual 8" xfId="24649" xr:uid="{00000000-0005-0000-0000-000054600000}"/>
    <cellStyle name="Porcentual 8 2" xfId="24650" xr:uid="{00000000-0005-0000-0000-000055600000}"/>
    <cellStyle name="Porcentual 8 2 2" xfId="24651" xr:uid="{00000000-0005-0000-0000-000056600000}"/>
    <cellStyle name="Porcentual 8 2 2 2" xfId="24652" xr:uid="{00000000-0005-0000-0000-000057600000}"/>
    <cellStyle name="Porcentual 8 2 3" xfId="24653" xr:uid="{00000000-0005-0000-0000-000058600000}"/>
    <cellStyle name="Porcentual 8 2 4" xfId="24654" xr:uid="{00000000-0005-0000-0000-000059600000}"/>
    <cellStyle name="Porcentual 8 3" xfId="24655" xr:uid="{00000000-0005-0000-0000-00005A600000}"/>
    <cellStyle name="Porcentual 8 3 2" xfId="24656" xr:uid="{00000000-0005-0000-0000-00005B600000}"/>
    <cellStyle name="Porcentual 8 4" xfId="24657" xr:uid="{00000000-0005-0000-0000-00005C600000}"/>
    <cellStyle name="Porcentual 8 5" xfId="24658" xr:uid="{00000000-0005-0000-0000-00005D600000}"/>
    <cellStyle name="Porcentual 9" xfId="24659" xr:uid="{00000000-0005-0000-0000-00005E600000}"/>
    <cellStyle name="Porcentual 9 2" xfId="24660" xr:uid="{00000000-0005-0000-0000-00005F600000}"/>
    <cellStyle name="Porcentual 9 2 2" xfId="24661" xr:uid="{00000000-0005-0000-0000-000060600000}"/>
    <cellStyle name="Porcentual 9 2 3" xfId="24662" xr:uid="{00000000-0005-0000-0000-000061600000}"/>
    <cellStyle name="Porcentual 9 3" xfId="24663" xr:uid="{00000000-0005-0000-0000-000062600000}"/>
    <cellStyle name="Porcentual 9 3 2" xfId="24664" xr:uid="{00000000-0005-0000-0000-000063600000}"/>
    <cellStyle name="Porcentual 9 4" xfId="24665" xr:uid="{00000000-0005-0000-0000-000064600000}"/>
    <cellStyle name="Porcentual 9 5" xfId="24666" xr:uid="{00000000-0005-0000-0000-000065600000}"/>
    <cellStyle name="PreCell" xfId="24667" xr:uid="{00000000-0005-0000-0000-000066600000}"/>
    <cellStyle name="PrePop Currency (0)" xfId="24668" xr:uid="{00000000-0005-0000-0000-000067600000}"/>
    <cellStyle name="PrePop Currency (0) 2" xfId="24669" xr:uid="{00000000-0005-0000-0000-000068600000}"/>
    <cellStyle name="PrePop Currency (0)_Cost Inputs" xfId="24670" xr:uid="{00000000-0005-0000-0000-000069600000}"/>
    <cellStyle name="PrePop Currency (2)" xfId="24671" xr:uid="{00000000-0005-0000-0000-00006A600000}"/>
    <cellStyle name="PrePop Currency (2) 2" xfId="24672" xr:uid="{00000000-0005-0000-0000-00006B600000}"/>
    <cellStyle name="PrePop Currency (2)_Cost Inputs" xfId="24673" xr:uid="{00000000-0005-0000-0000-00006C600000}"/>
    <cellStyle name="PrePop Units (0)" xfId="24674" xr:uid="{00000000-0005-0000-0000-00006D600000}"/>
    <cellStyle name="PrePop Units (0) 2" xfId="24675" xr:uid="{00000000-0005-0000-0000-00006E600000}"/>
    <cellStyle name="PrePop Units (0)_Cost Inputs" xfId="24676" xr:uid="{00000000-0005-0000-0000-00006F600000}"/>
    <cellStyle name="PrePop Units (1)" xfId="24677" xr:uid="{00000000-0005-0000-0000-000070600000}"/>
    <cellStyle name="PrePop Units (1) 2" xfId="24678" xr:uid="{00000000-0005-0000-0000-000071600000}"/>
    <cellStyle name="PrePop Units (1)_Cost Inputs" xfId="24679" xr:uid="{00000000-0005-0000-0000-000072600000}"/>
    <cellStyle name="PrePop Units (2)" xfId="24680" xr:uid="{00000000-0005-0000-0000-000073600000}"/>
    <cellStyle name="PrePop Units (2) 2" xfId="24681" xr:uid="{00000000-0005-0000-0000-000074600000}"/>
    <cellStyle name="PrePop Units (2)_Cost Inputs" xfId="24682" xr:uid="{00000000-0005-0000-0000-000075600000}"/>
    <cellStyle name="PSChar" xfId="24683" xr:uid="{00000000-0005-0000-0000-000076600000}"/>
    <cellStyle name="PSDate" xfId="24684" xr:uid="{00000000-0005-0000-0000-000077600000}"/>
    <cellStyle name="PSDec" xfId="24685" xr:uid="{00000000-0005-0000-0000-000078600000}"/>
    <cellStyle name="PSHeading" xfId="24686" xr:uid="{00000000-0005-0000-0000-000079600000}"/>
    <cellStyle name="PSHeading 2" xfId="24687" xr:uid="{00000000-0005-0000-0000-00007A600000}"/>
    <cellStyle name="PSHeading 2 2" xfId="24688" xr:uid="{00000000-0005-0000-0000-00007B600000}"/>
    <cellStyle name="PSHeading 2 3" xfId="24689" xr:uid="{00000000-0005-0000-0000-00007C600000}"/>
    <cellStyle name="PSHeading 2 4" xfId="24690" xr:uid="{00000000-0005-0000-0000-00007D600000}"/>
    <cellStyle name="PSHeading 3" xfId="24691" xr:uid="{00000000-0005-0000-0000-00007E600000}"/>
    <cellStyle name="PSHeading 4" xfId="24692" xr:uid="{00000000-0005-0000-0000-00007F600000}"/>
    <cellStyle name="PSHeading 5" xfId="24693" xr:uid="{00000000-0005-0000-0000-000080600000}"/>
    <cellStyle name="PSInt" xfId="24694" xr:uid="{00000000-0005-0000-0000-000081600000}"/>
    <cellStyle name="PSSpacer" xfId="24695" xr:uid="{00000000-0005-0000-0000-000082600000}"/>
    <cellStyle name="Punto" xfId="24696" xr:uid="{00000000-0005-0000-0000-000083600000}"/>
    <cellStyle name="Punto 2" xfId="24697" xr:uid="{00000000-0005-0000-0000-000084600000}"/>
    <cellStyle name="Punto0" xfId="24698" xr:uid="{00000000-0005-0000-0000-000085600000}"/>
    <cellStyle name="Punto0 - Modelo1" xfId="24699" xr:uid="{00000000-0005-0000-0000-000086600000}"/>
    <cellStyle name="Punto0 2" xfId="24700" xr:uid="{00000000-0005-0000-0000-000087600000}"/>
    <cellStyle name="Punto0 3" xfId="24701" xr:uid="{00000000-0005-0000-0000-000088600000}"/>
    <cellStyle name="Punto0_Ene2001" xfId="24702" xr:uid="{00000000-0005-0000-0000-000089600000}"/>
    <cellStyle name="r" xfId="24703" xr:uid="{00000000-0005-0000-0000-00008A600000}"/>
    <cellStyle name="Ratio" xfId="24704" xr:uid="{00000000-0005-0000-0000-00008B600000}"/>
    <cellStyle name="Ratio 2" xfId="24705" xr:uid="{00000000-0005-0000-0000-00008C600000}"/>
    <cellStyle name="Ratio 3" xfId="24706" xr:uid="{00000000-0005-0000-0000-00008D600000}"/>
    <cellStyle name="Ratio_Cost Inputs" xfId="24707" xr:uid="{00000000-0005-0000-0000-00008E600000}"/>
    <cellStyle name="Red" xfId="24708" xr:uid="{00000000-0005-0000-0000-00008F600000}"/>
    <cellStyle name="Red 2" xfId="24709" xr:uid="{00000000-0005-0000-0000-000090600000}"/>
    <cellStyle name="Reset  - Style7" xfId="24710" xr:uid="{00000000-0005-0000-0000-000091600000}"/>
    <cellStyle name="Reset  - Style7 2" xfId="24711" xr:uid="{00000000-0005-0000-0000-000092600000}"/>
    <cellStyle name="Reset  - Style7 3" xfId="24712" xr:uid="{00000000-0005-0000-0000-000093600000}"/>
    <cellStyle name="results" xfId="24713" xr:uid="{00000000-0005-0000-0000-000094600000}"/>
    <cellStyle name="RIA Head Regular" xfId="24714" xr:uid="{00000000-0005-0000-0000-000095600000}"/>
    <cellStyle name="Ricardo" xfId="24715" xr:uid="{00000000-0005-0000-0000-000096600000}"/>
    <cellStyle name="Ricardo 10" xfId="24716" xr:uid="{00000000-0005-0000-0000-000097600000}"/>
    <cellStyle name="Ricardo 2" xfId="24717" xr:uid="{00000000-0005-0000-0000-000098600000}"/>
    <cellStyle name="Ricardo 2 2" xfId="24718" xr:uid="{00000000-0005-0000-0000-000099600000}"/>
    <cellStyle name="Ricardo 2 3" xfId="24719" xr:uid="{00000000-0005-0000-0000-00009A600000}"/>
    <cellStyle name="Ricardo 2 3 2" xfId="24720" xr:uid="{00000000-0005-0000-0000-00009B600000}"/>
    <cellStyle name="Ricardo 2 3 3" xfId="24721" xr:uid="{00000000-0005-0000-0000-00009C600000}"/>
    <cellStyle name="Ricardo 2 4" xfId="24722" xr:uid="{00000000-0005-0000-0000-00009D600000}"/>
    <cellStyle name="Ricardo 2 4 2" xfId="24723" xr:uid="{00000000-0005-0000-0000-00009E600000}"/>
    <cellStyle name="Ricardo 2 4 3" xfId="24724" xr:uid="{00000000-0005-0000-0000-00009F600000}"/>
    <cellStyle name="Ricardo 2 5" xfId="24725" xr:uid="{00000000-0005-0000-0000-0000A0600000}"/>
    <cellStyle name="Ricardo 2 5 2" xfId="24726" xr:uid="{00000000-0005-0000-0000-0000A1600000}"/>
    <cellStyle name="Ricardo 2 5 3" xfId="24727" xr:uid="{00000000-0005-0000-0000-0000A2600000}"/>
    <cellStyle name="Ricardo 2 6" xfId="24728" xr:uid="{00000000-0005-0000-0000-0000A3600000}"/>
    <cellStyle name="Ricardo 2 7" xfId="24729" xr:uid="{00000000-0005-0000-0000-0000A4600000}"/>
    <cellStyle name="Ricardo 3" xfId="24730" xr:uid="{00000000-0005-0000-0000-0000A5600000}"/>
    <cellStyle name="Ricardo 3 2" xfId="24731" xr:uid="{00000000-0005-0000-0000-0000A6600000}"/>
    <cellStyle name="Ricardo 3 3" xfId="24732" xr:uid="{00000000-0005-0000-0000-0000A7600000}"/>
    <cellStyle name="Ricardo 3 3 2" xfId="24733" xr:uid="{00000000-0005-0000-0000-0000A8600000}"/>
    <cellStyle name="Ricardo 3 3 3" xfId="24734" xr:uid="{00000000-0005-0000-0000-0000A9600000}"/>
    <cellStyle name="Ricardo 3 4" xfId="24735" xr:uid="{00000000-0005-0000-0000-0000AA600000}"/>
    <cellStyle name="Ricardo 3 4 2" xfId="24736" xr:uid="{00000000-0005-0000-0000-0000AB600000}"/>
    <cellStyle name="Ricardo 3 4 3" xfId="24737" xr:uid="{00000000-0005-0000-0000-0000AC600000}"/>
    <cellStyle name="Ricardo 3 5" xfId="24738" xr:uid="{00000000-0005-0000-0000-0000AD600000}"/>
    <cellStyle name="Ricardo 3 5 2" xfId="24739" xr:uid="{00000000-0005-0000-0000-0000AE600000}"/>
    <cellStyle name="Ricardo 3 5 3" xfId="24740" xr:uid="{00000000-0005-0000-0000-0000AF600000}"/>
    <cellStyle name="Ricardo 3 6" xfId="24741" xr:uid="{00000000-0005-0000-0000-0000B0600000}"/>
    <cellStyle name="Ricardo 3 7" xfId="24742" xr:uid="{00000000-0005-0000-0000-0000B1600000}"/>
    <cellStyle name="Ricardo 4" xfId="24743" xr:uid="{00000000-0005-0000-0000-0000B2600000}"/>
    <cellStyle name="Ricardo 4 2" xfId="24744" xr:uid="{00000000-0005-0000-0000-0000B3600000}"/>
    <cellStyle name="Ricardo 4 3" xfId="24745" xr:uid="{00000000-0005-0000-0000-0000B4600000}"/>
    <cellStyle name="Ricardo 4 3 2" xfId="24746" xr:uid="{00000000-0005-0000-0000-0000B5600000}"/>
    <cellStyle name="Ricardo 4 3 3" xfId="24747" xr:uid="{00000000-0005-0000-0000-0000B6600000}"/>
    <cellStyle name="Ricardo 4 4" xfId="24748" xr:uid="{00000000-0005-0000-0000-0000B7600000}"/>
    <cellStyle name="Ricardo 4 4 2" xfId="24749" xr:uid="{00000000-0005-0000-0000-0000B8600000}"/>
    <cellStyle name="Ricardo 4 4 3" xfId="24750" xr:uid="{00000000-0005-0000-0000-0000B9600000}"/>
    <cellStyle name="Ricardo 4 5" xfId="24751" xr:uid="{00000000-0005-0000-0000-0000BA600000}"/>
    <cellStyle name="Ricardo 4 5 2" xfId="24752" xr:uid="{00000000-0005-0000-0000-0000BB600000}"/>
    <cellStyle name="Ricardo 4 5 3" xfId="24753" xr:uid="{00000000-0005-0000-0000-0000BC600000}"/>
    <cellStyle name="Ricardo 4 6" xfId="24754" xr:uid="{00000000-0005-0000-0000-0000BD600000}"/>
    <cellStyle name="Ricardo 4 7" xfId="24755" xr:uid="{00000000-0005-0000-0000-0000BE600000}"/>
    <cellStyle name="Ricardo 5" xfId="24756" xr:uid="{00000000-0005-0000-0000-0000BF600000}"/>
    <cellStyle name="Ricardo 5 2" xfId="24757" xr:uid="{00000000-0005-0000-0000-0000C0600000}"/>
    <cellStyle name="Ricardo 5 3" xfId="24758" xr:uid="{00000000-0005-0000-0000-0000C1600000}"/>
    <cellStyle name="Ricardo 5 3 2" xfId="24759" xr:uid="{00000000-0005-0000-0000-0000C2600000}"/>
    <cellStyle name="Ricardo 5 3 3" xfId="24760" xr:uid="{00000000-0005-0000-0000-0000C3600000}"/>
    <cellStyle name="Ricardo 5 4" xfId="24761" xr:uid="{00000000-0005-0000-0000-0000C4600000}"/>
    <cellStyle name="Ricardo 5 4 2" xfId="24762" xr:uid="{00000000-0005-0000-0000-0000C5600000}"/>
    <cellStyle name="Ricardo 5 4 3" xfId="24763" xr:uid="{00000000-0005-0000-0000-0000C6600000}"/>
    <cellStyle name="Ricardo 5 5" xfId="24764" xr:uid="{00000000-0005-0000-0000-0000C7600000}"/>
    <cellStyle name="Ricardo 5 5 2" xfId="24765" xr:uid="{00000000-0005-0000-0000-0000C8600000}"/>
    <cellStyle name="Ricardo 5 5 3" xfId="24766" xr:uid="{00000000-0005-0000-0000-0000C9600000}"/>
    <cellStyle name="Ricardo 5 6" xfId="24767" xr:uid="{00000000-0005-0000-0000-0000CA600000}"/>
    <cellStyle name="Ricardo 5 7" xfId="24768" xr:uid="{00000000-0005-0000-0000-0000CB600000}"/>
    <cellStyle name="Ricardo 6" xfId="24769" xr:uid="{00000000-0005-0000-0000-0000CC600000}"/>
    <cellStyle name="Ricardo 6 2" xfId="24770" xr:uid="{00000000-0005-0000-0000-0000CD600000}"/>
    <cellStyle name="Ricardo 6 3" xfId="24771" xr:uid="{00000000-0005-0000-0000-0000CE600000}"/>
    <cellStyle name="Ricardo 7" xfId="24772" xr:uid="{00000000-0005-0000-0000-0000CF600000}"/>
    <cellStyle name="Ricardo 7 2" xfId="24773" xr:uid="{00000000-0005-0000-0000-0000D0600000}"/>
    <cellStyle name="Ricardo 7 3" xfId="24774" xr:uid="{00000000-0005-0000-0000-0000D1600000}"/>
    <cellStyle name="Ricardo 8" xfId="24775" xr:uid="{00000000-0005-0000-0000-0000D2600000}"/>
    <cellStyle name="Ricardo 8 2" xfId="24776" xr:uid="{00000000-0005-0000-0000-0000D3600000}"/>
    <cellStyle name="Ricardo 8 3" xfId="24777" xr:uid="{00000000-0005-0000-0000-0000D4600000}"/>
    <cellStyle name="Ricardo 9" xfId="24778" xr:uid="{00000000-0005-0000-0000-0000D5600000}"/>
    <cellStyle name="Right Number" xfId="24779" xr:uid="{00000000-0005-0000-0000-0000D6600000}"/>
    <cellStyle name="RM" xfId="24780" xr:uid="{00000000-0005-0000-0000-0000D7600000}"/>
    <cellStyle name="rodape" xfId="24781" xr:uid="{00000000-0005-0000-0000-0000D8600000}"/>
    <cellStyle name="rodape 2" xfId="24782" xr:uid="{00000000-0005-0000-0000-0000D9600000}"/>
    <cellStyle name="Salida 2" xfId="24783" xr:uid="{00000000-0005-0000-0000-0000DA600000}"/>
    <cellStyle name="Salida 2 2" xfId="24784" xr:uid="{00000000-0005-0000-0000-0000DB600000}"/>
    <cellStyle name="Salida 2 2 2" xfId="24785" xr:uid="{00000000-0005-0000-0000-0000DC600000}"/>
    <cellStyle name="Salida 2 2 3" xfId="24786" xr:uid="{00000000-0005-0000-0000-0000DD600000}"/>
    <cellStyle name="Salida 2 2 3 2" xfId="24787" xr:uid="{00000000-0005-0000-0000-0000DE600000}"/>
    <cellStyle name="Salida 2 2 3 3" xfId="24788" xr:uid="{00000000-0005-0000-0000-0000DF600000}"/>
    <cellStyle name="Salida 2 2 4" xfId="24789" xr:uid="{00000000-0005-0000-0000-0000E0600000}"/>
    <cellStyle name="Salida 2 2 4 2" xfId="24790" xr:uid="{00000000-0005-0000-0000-0000E1600000}"/>
    <cellStyle name="Salida 2 2 4 3" xfId="24791" xr:uid="{00000000-0005-0000-0000-0000E2600000}"/>
    <cellStyle name="Salida 2 2 5" xfId="24792" xr:uid="{00000000-0005-0000-0000-0000E3600000}"/>
    <cellStyle name="Salida 2 2 5 2" xfId="24793" xr:uid="{00000000-0005-0000-0000-0000E4600000}"/>
    <cellStyle name="Salida 2 2 5 3" xfId="24794" xr:uid="{00000000-0005-0000-0000-0000E5600000}"/>
    <cellStyle name="Salida 2 2 6" xfId="24795" xr:uid="{00000000-0005-0000-0000-0000E6600000}"/>
    <cellStyle name="Salida 2 2 7" xfId="24796" xr:uid="{00000000-0005-0000-0000-0000E7600000}"/>
    <cellStyle name="Salida 2 3" xfId="24797" xr:uid="{00000000-0005-0000-0000-0000E8600000}"/>
    <cellStyle name="Salida 2 3 2" xfId="24798" xr:uid="{00000000-0005-0000-0000-0000E9600000}"/>
    <cellStyle name="Salida 2 4" xfId="24799" xr:uid="{00000000-0005-0000-0000-0000EA600000}"/>
    <cellStyle name="Salida 2 4 2" xfId="24800" xr:uid="{00000000-0005-0000-0000-0000EB600000}"/>
    <cellStyle name="Salida 2 4 3" xfId="24801" xr:uid="{00000000-0005-0000-0000-0000EC600000}"/>
    <cellStyle name="Salida 2 5" xfId="24802" xr:uid="{00000000-0005-0000-0000-0000ED600000}"/>
    <cellStyle name="Salida 2 5 2" xfId="24803" xr:uid="{00000000-0005-0000-0000-0000EE600000}"/>
    <cellStyle name="Salida 2 5 3" xfId="24804" xr:uid="{00000000-0005-0000-0000-0000EF600000}"/>
    <cellStyle name="Salida 2 6" xfId="24805" xr:uid="{00000000-0005-0000-0000-0000F0600000}"/>
    <cellStyle name="Salida 2 6 2" xfId="24806" xr:uid="{00000000-0005-0000-0000-0000F1600000}"/>
    <cellStyle name="Salida 2 6 3" xfId="24807" xr:uid="{00000000-0005-0000-0000-0000F2600000}"/>
    <cellStyle name="Salida 2 7" xfId="24808" xr:uid="{00000000-0005-0000-0000-0000F3600000}"/>
    <cellStyle name="Salida 2 8" xfId="24809" xr:uid="{00000000-0005-0000-0000-0000F4600000}"/>
    <cellStyle name="Salida 3" xfId="24810" xr:uid="{00000000-0005-0000-0000-0000F5600000}"/>
    <cellStyle name="Salida 3 2" xfId="24811" xr:uid="{00000000-0005-0000-0000-0000F6600000}"/>
    <cellStyle name="Salida 3 2 2" xfId="24812" xr:uid="{00000000-0005-0000-0000-0000F7600000}"/>
    <cellStyle name="Salida 3 2 3" xfId="24813" xr:uid="{00000000-0005-0000-0000-0000F8600000}"/>
    <cellStyle name="Salida 3 2 3 2" xfId="24814" xr:uid="{00000000-0005-0000-0000-0000F9600000}"/>
    <cellStyle name="Salida 3 2 3 3" xfId="24815" xr:uid="{00000000-0005-0000-0000-0000FA600000}"/>
    <cellStyle name="Salida 3 2 4" xfId="24816" xr:uid="{00000000-0005-0000-0000-0000FB600000}"/>
    <cellStyle name="Salida 3 2 4 2" xfId="24817" xr:uid="{00000000-0005-0000-0000-0000FC600000}"/>
    <cellStyle name="Salida 3 2 4 3" xfId="24818" xr:uid="{00000000-0005-0000-0000-0000FD600000}"/>
    <cellStyle name="Salida 3 2 5" xfId="24819" xr:uid="{00000000-0005-0000-0000-0000FE600000}"/>
    <cellStyle name="Salida 3 2 5 2" xfId="24820" xr:uid="{00000000-0005-0000-0000-0000FF600000}"/>
    <cellStyle name="Salida 3 2 5 3" xfId="24821" xr:uid="{00000000-0005-0000-0000-000000610000}"/>
    <cellStyle name="Salida 3 2 6" xfId="24822" xr:uid="{00000000-0005-0000-0000-000001610000}"/>
    <cellStyle name="Salida 3 2 7" xfId="24823" xr:uid="{00000000-0005-0000-0000-000002610000}"/>
    <cellStyle name="Salida 3 3" xfId="24824" xr:uid="{00000000-0005-0000-0000-000003610000}"/>
    <cellStyle name="Salida 3 4" xfId="24825" xr:uid="{00000000-0005-0000-0000-000004610000}"/>
    <cellStyle name="Salida 3 4 2" xfId="24826" xr:uid="{00000000-0005-0000-0000-000005610000}"/>
    <cellStyle name="Salida 3 4 3" xfId="24827" xr:uid="{00000000-0005-0000-0000-000006610000}"/>
    <cellStyle name="Salida 3 5" xfId="24828" xr:uid="{00000000-0005-0000-0000-000007610000}"/>
    <cellStyle name="Salida 3 5 2" xfId="24829" xr:uid="{00000000-0005-0000-0000-000008610000}"/>
    <cellStyle name="Salida 3 5 3" xfId="24830" xr:uid="{00000000-0005-0000-0000-000009610000}"/>
    <cellStyle name="Salida 3 6" xfId="24831" xr:uid="{00000000-0005-0000-0000-00000A610000}"/>
    <cellStyle name="Salida 3 6 2" xfId="24832" xr:uid="{00000000-0005-0000-0000-00000B610000}"/>
    <cellStyle name="Salida 3 6 3" xfId="24833" xr:uid="{00000000-0005-0000-0000-00000C610000}"/>
    <cellStyle name="Salida 3 7" xfId="24834" xr:uid="{00000000-0005-0000-0000-00000D610000}"/>
    <cellStyle name="Salida 3 8" xfId="24835" xr:uid="{00000000-0005-0000-0000-00000E610000}"/>
    <cellStyle name="sbt2" xfId="24836" xr:uid="{00000000-0005-0000-0000-00000F610000}"/>
    <cellStyle name="sbt2 10" xfId="24837" xr:uid="{00000000-0005-0000-0000-000010610000}"/>
    <cellStyle name="sbt2 11" xfId="24838" xr:uid="{00000000-0005-0000-0000-000011610000}"/>
    <cellStyle name="sbt2 12" xfId="24839" xr:uid="{00000000-0005-0000-0000-000012610000}"/>
    <cellStyle name="sbt2 13" xfId="24840" xr:uid="{00000000-0005-0000-0000-000013610000}"/>
    <cellStyle name="sbt2 2" xfId="24841" xr:uid="{00000000-0005-0000-0000-000014610000}"/>
    <cellStyle name="sbt2 3" xfId="24842" xr:uid="{00000000-0005-0000-0000-000015610000}"/>
    <cellStyle name="sbt2 4" xfId="24843" xr:uid="{00000000-0005-0000-0000-000016610000}"/>
    <cellStyle name="sbt2 5" xfId="24844" xr:uid="{00000000-0005-0000-0000-000017610000}"/>
    <cellStyle name="sbt2 6" xfId="24845" xr:uid="{00000000-0005-0000-0000-000018610000}"/>
    <cellStyle name="sbt2 7" xfId="24846" xr:uid="{00000000-0005-0000-0000-000019610000}"/>
    <cellStyle name="sbt2 8" xfId="24847" xr:uid="{00000000-0005-0000-0000-00001A610000}"/>
    <cellStyle name="sbt2 9" xfId="24848" xr:uid="{00000000-0005-0000-0000-00001B610000}"/>
    <cellStyle name="SDate" xfId="24849" xr:uid="{00000000-0005-0000-0000-00001C610000}"/>
    <cellStyle name="Sect_Title" xfId="24850" xr:uid="{00000000-0005-0000-0000-00001D610000}"/>
    <cellStyle name="Section name" xfId="24851" xr:uid="{00000000-0005-0000-0000-00001E610000}"/>
    <cellStyle name="Section Number" xfId="24852" xr:uid="{00000000-0005-0000-0000-00001F610000}"/>
    <cellStyle name="Sen_%1" xfId="24853" xr:uid="{00000000-0005-0000-0000-000020610000}"/>
    <cellStyle name="Sep. milhar [0]" xfId="24854" xr:uid="{00000000-0005-0000-0000-000021610000}"/>
    <cellStyle name="Sep. milhar [0] 2" xfId="24855" xr:uid="{00000000-0005-0000-0000-000022610000}"/>
    <cellStyle name="Separador de milhares 11" xfId="24856" xr:uid="{00000000-0005-0000-0000-000023610000}"/>
    <cellStyle name="Separador de milhares 12" xfId="24857" xr:uid="{00000000-0005-0000-0000-000024610000}"/>
    <cellStyle name="Separador de milhares 14" xfId="24858" xr:uid="{00000000-0005-0000-0000-000025610000}"/>
    <cellStyle name="Separador de milhares 15" xfId="24859" xr:uid="{00000000-0005-0000-0000-000026610000}"/>
    <cellStyle name="Separador de milhares 16" xfId="24860" xr:uid="{00000000-0005-0000-0000-000027610000}"/>
    <cellStyle name="Separador de milhares 2" xfId="24861" xr:uid="{00000000-0005-0000-0000-000028610000}"/>
    <cellStyle name="Separador de milhares 2 10" xfId="24862" xr:uid="{00000000-0005-0000-0000-000029610000}"/>
    <cellStyle name="Separador de milhares 2 10 2" xfId="24863" xr:uid="{00000000-0005-0000-0000-00002A610000}"/>
    <cellStyle name="Separador de milhares 2 10 3" xfId="24864" xr:uid="{00000000-0005-0000-0000-00002B610000}"/>
    <cellStyle name="Separador de milhares 2 11" xfId="24865" xr:uid="{00000000-0005-0000-0000-00002C610000}"/>
    <cellStyle name="Separador de milhares 2 11 2" xfId="24866" xr:uid="{00000000-0005-0000-0000-00002D610000}"/>
    <cellStyle name="Separador de milhares 2 11 3" xfId="24867" xr:uid="{00000000-0005-0000-0000-00002E610000}"/>
    <cellStyle name="Separador de milhares 2 12" xfId="24868" xr:uid="{00000000-0005-0000-0000-00002F610000}"/>
    <cellStyle name="Separador de milhares 2 12 2" xfId="24869" xr:uid="{00000000-0005-0000-0000-000030610000}"/>
    <cellStyle name="Separador de milhares 2 12 3" xfId="24870" xr:uid="{00000000-0005-0000-0000-000031610000}"/>
    <cellStyle name="Separador de milhares 2 13" xfId="24871" xr:uid="{00000000-0005-0000-0000-000032610000}"/>
    <cellStyle name="Separador de milhares 2 13 2" xfId="24872" xr:uid="{00000000-0005-0000-0000-000033610000}"/>
    <cellStyle name="Separador de milhares 2 13 3" xfId="24873" xr:uid="{00000000-0005-0000-0000-000034610000}"/>
    <cellStyle name="Separador de milhares 2 14" xfId="24874" xr:uid="{00000000-0005-0000-0000-000035610000}"/>
    <cellStyle name="Separador de milhares 2 14 2" xfId="24875" xr:uid="{00000000-0005-0000-0000-000036610000}"/>
    <cellStyle name="Separador de milhares 2 14 3" xfId="24876" xr:uid="{00000000-0005-0000-0000-000037610000}"/>
    <cellStyle name="Separador de milhares 2 15" xfId="24877" xr:uid="{00000000-0005-0000-0000-000038610000}"/>
    <cellStyle name="Separador de milhares 2 15 2" xfId="24878" xr:uid="{00000000-0005-0000-0000-000039610000}"/>
    <cellStyle name="Separador de milhares 2 15 3" xfId="24879" xr:uid="{00000000-0005-0000-0000-00003A610000}"/>
    <cellStyle name="Separador de milhares 2 16" xfId="24880" xr:uid="{00000000-0005-0000-0000-00003B610000}"/>
    <cellStyle name="Separador de milhares 2 16 2" xfId="24881" xr:uid="{00000000-0005-0000-0000-00003C610000}"/>
    <cellStyle name="Separador de milhares 2 16 3" xfId="24882" xr:uid="{00000000-0005-0000-0000-00003D610000}"/>
    <cellStyle name="Separador de milhares 2 17" xfId="24883" xr:uid="{00000000-0005-0000-0000-00003E610000}"/>
    <cellStyle name="Separador de milhares 2 18" xfId="24884" xr:uid="{00000000-0005-0000-0000-00003F610000}"/>
    <cellStyle name="Separador de milhares 2 19" xfId="24885" xr:uid="{00000000-0005-0000-0000-000040610000}"/>
    <cellStyle name="Separador de milhares 2 2" xfId="24886" xr:uid="{00000000-0005-0000-0000-000041610000}"/>
    <cellStyle name="Separador de milhares 2 2 2" xfId="24887" xr:uid="{00000000-0005-0000-0000-000042610000}"/>
    <cellStyle name="Separador de milhares 2 2 2 2" xfId="24888" xr:uid="{00000000-0005-0000-0000-000043610000}"/>
    <cellStyle name="Separador de milhares 2 2 2 3" xfId="24889" xr:uid="{00000000-0005-0000-0000-000044610000}"/>
    <cellStyle name="Separador de milhares 2 2 3" xfId="24890" xr:uid="{00000000-0005-0000-0000-000045610000}"/>
    <cellStyle name="Separador de milhares 2 2 3 2" xfId="24891" xr:uid="{00000000-0005-0000-0000-000046610000}"/>
    <cellStyle name="Separador de milhares 2 2 4" xfId="24892" xr:uid="{00000000-0005-0000-0000-000047610000}"/>
    <cellStyle name="Separador de milhares 2 2 5" xfId="24893" xr:uid="{00000000-0005-0000-0000-000048610000}"/>
    <cellStyle name="Separador de milhares 2 2 6" xfId="24894" xr:uid="{00000000-0005-0000-0000-000049610000}"/>
    <cellStyle name="Separador de milhares 2 20" xfId="24895" xr:uid="{00000000-0005-0000-0000-00004A610000}"/>
    <cellStyle name="Separador de milhares 2 21" xfId="24896" xr:uid="{00000000-0005-0000-0000-00004B610000}"/>
    <cellStyle name="Separador de milhares 2 3" xfId="24897" xr:uid="{00000000-0005-0000-0000-00004C610000}"/>
    <cellStyle name="Separador de milhares 2 3 2" xfId="24898" xr:uid="{00000000-0005-0000-0000-00004D610000}"/>
    <cellStyle name="Separador de milhares 2 3 3" xfId="24899" xr:uid="{00000000-0005-0000-0000-00004E610000}"/>
    <cellStyle name="Separador de milhares 2 3 4" xfId="24900" xr:uid="{00000000-0005-0000-0000-00004F610000}"/>
    <cellStyle name="Separador de milhares 2 4" xfId="24901" xr:uid="{00000000-0005-0000-0000-000050610000}"/>
    <cellStyle name="Separador de milhares 2 4 2" xfId="24902" xr:uid="{00000000-0005-0000-0000-000051610000}"/>
    <cellStyle name="Separador de milhares 2 4 3" xfId="24903" xr:uid="{00000000-0005-0000-0000-000052610000}"/>
    <cellStyle name="Separador de milhares 2 5" xfId="24904" xr:uid="{00000000-0005-0000-0000-000053610000}"/>
    <cellStyle name="Separador de milhares 2 5 2" xfId="24905" xr:uid="{00000000-0005-0000-0000-000054610000}"/>
    <cellStyle name="Separador de milhares 2 5 3" xfId="24906" xr:uid="{00000000-0005-0000-0000-000055610000}"/>
    <cellStyle name="Separador de milhares 2 6" xfId="24907" xr:uid="{00000000-0005-0000-0000-000056610000}"/>
    <cellStyle name="Separador de milhares 2 6 2" xfId="24908" xr:uid="{00000000-0005-0000-0000-000057610000}"/>
    <cellStyle name="Separador de milhares 2 6 3" xfId="24909" xr:uid="{00000000-0005-0000-0000-000058610000}"/>
    <cellStyle name="Separador de milhares 2 7" xfId="24910" xr:uid="{00000000-0005-0000-0000-000059610000}"/>
    <cellStyle name="Separador de milhares 2 7 2" xfId="24911" xr:uid="{00000000-0005-0000-0000-00005A610000}"/>
    <cellStyle name="Separador de milhares 2 7 3" xfId="24912" xr:uid="{00000000-0005-0000-0000-00005B610000}"/>
    <cellStyle name="Separador de milhares 2 8" xfId="24913" xr:uid="{00000000-0005-0000-0000-00005C610000}"/>
    <cellStyle name="Separador de milhares 2 8 2" xfId="24914" xr:uid="{00000000-0005-0000-0000-00005D610000}"/>
    <cellStyle name="Separador de milhares 2 8 3" xfId="24915" xr:uid="{00000000-0005-0000-0000-00005E610000}"/>
    <cellStyle name="Separador de milhares 2 9" xfId="24916" xr:uid="{00000000-0005-0000-0000-00005F610000}"/>
    <cellStyle name="Separador de milhares 2 9 2" xfId="24917" xr:uid="{00000000-0005-0000-0000-000060610000}"/>
    <cellStyle name="Separador de milhares 2 9 3" xfId="24918" xr:uid="{00000000-0005-0000-0000-000061610000}"/>
    <cellStyle name="Separador de milhares 3" xfId="24919" xr:uid="{00000000-0005-0000-0000-000062610000}"/>
    <cellStyle name="Separador de milhares 3 2" xfId="24920" xr:uid="{00000000-0005-0000-0000-000063610000}"/>
    <cellStyle name="Separador de milhares 3 2 2" xfId="24921" xr:uid="{00000000-0005-0000-0000-000064610000}"/>
    <cellStyle name="Separador de milhares 3 2 3" xfId="24922" xr:uid="{00000000-0005-0000-0000-000065610000}"/>
    <cellStyle name="Separador de milhares 3 3" xfId="24923" xr:uid="{00000000-0005-0000-0000-000066610000}"/>
    <cellStyle name="Separador de milhares 3 3 2" xfId="24924" xr:uid="{00000000-0005-0000-0000-000067610000}"/>
    <cellStyle name="Separador de milhares 3 3 3" xfId="24925" xr:uid="{00000000-0005-0000-0000-000068610000}"/>
    <cellStyle name="Separador de milhares 3 4" xfId="24926" xr:uid="{00000000-0005-0000-0000-000069610000}"/>
    <cellStyle name="Separador de milhares 3 4 2" xfId="24927" xr:uid="{00000000-0005-0000-0000-00006A610000}"/>
    <cellStyle name="Separador de milhares 3 4 3" xfId="24928" xr:uid="{00000000-0005-0000-0000-00006B610000}"/>
    <cellStyle name="Separador de milhares 3 4 4" xfId="24929" xr:uid="{00000000-0005-0000-0000-00006C610000}"/>
    <cellStyle name="Separador de milhares 3 4 5" xfId="24930" xr:uid="{00000000-0005-0000-0000-00006D610000}"/>
    <cellStyle name="Separador de milhares 3 4 6" xfId="24931" xr:uid="{00000000-0005-0000-0000-00006E610000}"/>
    <cellStyle name="Separador de milhares 3 4 7" xfId="24932" xr:uid="{00000000-0005-0000-0000-00006F610000}"/>
    <cellStyle name="Separador de milhares 4" xfId="24933" xr:uid="{00000000-0005-0000-0000-000070610000}"/>
    <cellStyle name="Separador de milhares 4 2" xfId="24934" xr:uid="{00000000-0005-0000-0000-000071610000}"/>
    <cellStyle name="Separador de milhares 4 2 2" xfId="24935" xr:uid="{00000000-0005-0000-0000-000072610000}"/>
    <cellStyle name="Separador de milhares 4 2 3" xfId="24936" xr:uid="{00000000-0005-0000-0000-000073610000}"/>
    <cellStyle name="Separador de milhares 4 3" xfId="24937" xr:uid="{00000000-0005-0000-0000-000074610000}"/>
    <cellStyle name="Separador de milhares 4 3 2" xfId="24938" xr:uid="{00000000-0005-0000-0000-000075610000}"/>
    <cellStyle name="Separador de milhares 4 3 3" xfId="24939" xr:uid="{00000000-0005-0000-0000-000076610000}"/>
    <cellStyle name="Separador de milhares 4 4" xfId="24940" xr:uid="{00000000-0005-0000-0000-000077610000}"/>
    <cellStyle name="Separador de milhares 4 5" xfId="24941" xr:uid="{00000000-0005-0000-0000-000078610000}"/>
    <cellStyle name="Separador de milhares 5" xfId="24942" xr:uid="{00000000-0005-0000-0000-000079610000}"/>
    <cellStyle name="Separador de milhares 5 2" xfId="24943" xr:uid="{00000000-0005-0000-0000-00007A610000}"/>
    <cellStyle name="Separador de milhares 5 2 2" xfId="24944" xr:uid="{00000000-0005-0000-0000-00007B610000}"/>
    <cellStyle name="Separador de milhares 5 2 3" xfId="24945" xr:uid="{00000000-0005-0000-0000-00007C610000}"/>
    <cellStyle name="Separador de milhares 5 3" xfId="24946" xr:uid="{00000000-0005-0000-0000-00007D610000}"/>
    <cellStyle name="Separador de milhares 5 3 2" xfId="24947" xr:uid="{00000000-0005-0000-0000-00007E610000}"/>
    <cellStyle name="Separador de milhares 5 3 3" xfId="24948" xr:uid="{00000000-0005-0000-0000-00007F610000}"/>
    <cellStyle name="Separador de milhares 6" xfId="24949" xr:uid="{00000000-0005-0000-0000-000080610000}"/>
    <cellStyle name="Separador de milhares 6 2" xfId="24950" xr:uid="{00000000-0005-0000-0000-000081610000}"/>
    <cellStyle name="Separador de milhares 6 2 2" xfId="24951" xr:uid="{00000000-0005-0000-0000-000082610000}"/>
    <cellStyle name="Separador de milhares 6 2 3" xfId="24952" xr:uid="{00000000-0005-0000-0000-000083610000}"/>
    <cellStyle name="Separador de milhares 6 3" xfId="24953" xr:uid="{00000000-0005-0000-0000-000084610000}"/>
    <cellStyle name="Separador de milhares 6 3 2" xfId="24954" xr:uid="{00000000-0005-0000-0000-000085610000}"/>
    <cellStyle name="Separador de milhares 6 3 3" xfId="24955" xr:uid="{00000000-0005-0000-0000-000086610000}"/>
    <cellStyle name="Separador de milhares 7" xfId="24956" xr:uid="{00000000-0005-0000-0000-000087610000}"/>
    <cellStyle name="Separador de milhares 7 10" xfId="24957" xr:uid="{00000000-0005-0000-0000-000088610000}"/>
    <cellStyle name="Separador de milhares 7 10 2" xfId="24958" xr:uid="{00000000-0005-0000-0000-000089610000}"/>
    <cellStyle name="Separador de milhares 7 10 3" xfId="24959" xr:uid="{00000000-0005-0000-0000-00008A610000}"/>
    <cellStyle name="Separador de milhares 7 2" xfId="24960" xr:uid="{00000000-0005-0000-0000-00008B610000}"/>
    <cellStyle name="Separador de milhares 7 2 2" xfId="24961" xr:uid="{00000000-0005-0000-0000-00008C610000}"/>
    <cellStyle name="Separador de milhares 7 2 2 2" xfId="24962" xr:uid="{00000000-0005-0000-0000-00008D610000}"/>
    <cellStyle name="Separador de milhares 7 2 2 3" xfId="24963" xr:uid="{00000000-0005-0000-0000-00008E610000}"/>
    <cellStyle name="Separador de milhares 7 2 3" xfId="24964" xr:uid="{00000000-0005-0000-0000-00008F610000}"/>
    <cellStyle name="Separador de milhares 7 2 3 2" xfId="24965" xr:uid="{00000000-0005-0000-0000-000090610000}"/>
    <cellStyle name="Separador de milhares 7 2 3 3" xfId="24966" xr:uid="{00000000-0005-0000-0000-000091610000}"/>
    <cellStyle name="Separador de milhares 7 2 4" xfId="24967" xr:uid="{00000000-0005-0000-0000-000092610000}"/>
    <cellStyle name="Separador de milhares 7 2 5" xfId="24968" xr:uid="{00000000-0005-0000-0000-000093610000}"/>
    <cellStyle name="Separador de milhares 7 3" xfId="24969" xr:uid="{00000000-0005-0000-0000-000094610000}"/>
    <cellStyle name="Separador de milhares 7 3 2" xfId="24970" xr:uid="{00000000-0005-0000-0000-000095610000}"/>
    <cellStyle name="Separador de milhares 7 3 2 2" xfId="24971" xr:uid="{00000000-0005-0000-0000-000096610000}"/>
    <cellStyle name="Separador de milhares 7 3 2 3" xfId="24972" xr:uid="{00000000-0005-0000-0000-000097610000}"/>
    <cellStyle name="Separador de milhares 7 3 3" xfId="24973" xr:uid="{00000000-0005-0000-0000-000098610000}"/>
    <cellStyle name="Separador de milhares 7 3 4" xfId="24974" xr:uid="{00000000-0005-0000-0000-000099610000}"/>
    <cellStyle name="Separador de milhares 7 4" xfId="24975" xr:uid="{00000000-0005-0000-0000-00009A610000}"/>
    <cellStyle name="Separador de milhares 7 4 2" xfId="24976" xr:uid="{00000000-0005-0000-0000-00009B610000}"/>
    <cellStyle name="Separador de milhares 7 4 3" xfId="24977" xr:uid="{00000000-0005-0000-0000-00009C610000}"/>
    <cellStyle name="Separador de milhares 7 5" xfId="24978" xr:uid="{00000000-0005-0000-0000-00009D610000}"/>
    <cellStyle name="Separador de milhares 7 5 2" xfId="24979" xr:uid="{00000000-0005-0000-0000-00009E610000}"/>
    <cellStyle name="Separador de milhares 7 5 3" xfId="24980" xr:uid="{00000000-0005-0000-0000-00009F610000}"/>
    <cellStyle name="Separador de milhares 7 6" xfId="24981" xr:uid="{00000000-0005-0000-0000-0000A0610000}"/>
    <cellStyle name="Separador de milhares 7 6 2" xfId="24982" xr:uid="{00000000-0005-0000-0000-0000A1610000}"/>
    <cellStyle name="Separador de milhares 7 6 3" xfId="24983" xr:uid="{00000000-0005-0000-0000-0000A2610000}"/>
    <cellStyle name="Separador de milhares 7 7" xfId="24984" xr:uid="{00000000-0005-0000-0000-0000A3610000}"/>
    <cellStyle name="Separador de milhares 7 7 2" xfId="24985" xr:uid="{00000000-0005-0000-0000-0000A4610000}"/>
    <cellStyle name="Separador de milhares 7 7 3" xfId="24986" xr:uid="{00000000-0005-0000-0000-0000A5610000}"/>
    <cellStyle name="Separador de milhares 7 8" xfId="24987" xr:uid="{00000000-0005-0000-0000-0000A6610000}"/>
    <cellStyle name="Separador de milhares 7 8 2" xfId="24988" xr:uid="{00000000-0005-0000-0000-0000A7610000}"/>
    <cellStyle name="Separador de milhares 7 8 3" xfId="24989" xr:uid="{00000000-0005-0000-0000-0000A8610000}"/>
    <cellStyle name="Separador de milhares 7 9" xfId="24990" xr:uid="{00000000-0005-0000-0000-0000A9610000}"/>
    <cellStyle name="Separador de milhares 9" xfId="24991" xr:uid="{00000000-0005-0000-0000-0000AA610000}"/>
    <cellStyle name="Separador de milhares_Plan 2003 02.11.19" xfId="24992" xr:uid="{00000000-0005-0000-0000-0000AB610000}"/>
    <cellStyle name="SercoDate" xfId="24993" xr:uid="{00000000-0005-0000-0000-0000AC610000}"/>
    <cellStyle name="SercoDate 4" xfId="24994" xr:uid="{00000000-0005-0000-0000-0000AD610000}"/>
    <cellStyle name="SercoMoney" xfId="24995" xr:uid="{00000000-0005-0000-0000-0000AE610000}"/>
    <cellStyle name="SercoMonthDate" xfId="24996" xr:uid="{00000000-0005-0000-0000-0000AF610000}"/>
    <cellStyle name="SercoPercent" xfId="24997" xr:uid="{00000000-0005-0000-0000-0000B0610000}"/>
    <cellStyle name="Sheet_Title" xfId="24998" xr:uid="{00000000-0005-0000-0000-0000B1610000}"/>
    <cellStyle name="ShortDate" xfId="24999" xr:uid="{00000000-0005-0000-0000-0000B2610000}"/>
    <cellStyle name="Spreadsheet title" xfId="25000" xr:uid="{00000000-0005-0000-0000-0000B3610000}"/>
    <cellStyle name="Standaard_Blad1" xfId="25001" xr:uid="{00000000-0005-0000-0000-0000B4610000}"/>
    <cellStyle name="Standard" xfId="25002" xr:uid="{00000000-0005-0000-0000-0000B5610000}"/>
    <cellStyle name="Standard Number Format" xfId="25003" xr:uid="{00000000-0005-0000-0000-0000B6610000}"/>
    <cellStyle name="Standard_EM_GLOB" xfId="25004" xr:uid="{00000000-0005-0000-0000-0000B7610000}"/>
    <cellStyle name="std" xfId="25005" xr:uid="{00000000-0005-0000-0000-0000B8610000}"/>
    <cellStyle name="Style 1" xfId="25006" xr:uid="{00000000-0005-0000-0000-0000B9610000}"/>
    <cellStyle name="Style 1 2" xfId="25007" xr:uid="{00000000-0005-0000-0000-0000BA610000}"/>
    <cellStyle name="Style 1 2 2" xfId="25008" xr:uid="{00000000-0005-0000-0000-0000BB610000}"/>
    <cellStyle name="Style 1 3" xfId="25009" xr:uid="{00000000-0005-0000-0000-0000BC610000}"/>
    <cellStyle name="Style 124" xfId="25010" xr:uid="{00000000-0005-0000-0000-0000BD610000}"/>
    <cellStyle name="Style 124 2" xfId="25011" xr:uid="{00000000-0005-0000-0000-0000BE610000}"/>
    <cellStyle name="Style 124 3" xfId="25012" xr:uid="{00000000-0005-0000-0000-0000BF610000}"/>
    <cellStyle name="Style 29" xfId="25013" xr:uid="{00000000-0005-0000-0000-0000C0610000}"/>
    <cellStyle name="Style 490" xfId="25014" xr:uid="{00000000-0005-0000-0000-0000C1610000}"/>
    <cellStyle name="Style 490 2" xfId="25015" xr:uid="{00000000-0005-0000-0000-0000C2610000}"/>
    <cellStyle name="Style 490 3" xfId="25016" xr:uid="{00000000-0005-0000-0000-0000C3610000}"/>
    <cellStyle name="Style 57" xfId="25017" xr:uid="{00000000-0005-0000-0000-0000C4610000}"/>
    <cellStyle name="style1" xfId="25018" xr:uid="{00000000-0005-0000-0000-0000C5610000}"/>
    <cellStyle name="style1 2" xfId="25019" xr:uid="{00000000-0005-0000-0000-0000C6610000}"/>
    <cellStyle name="style1_Cost Inputs" xfId="25020" xr:uid="{00000000-0005-0000-0000-0000C7610000}"/>
    <cellStyle name="Sub totals" xfId="25021" xr:uid="{00000000-0005-0000-0000-0000C8610000}"/>
    <cellStyle name="Sub totals 10" xfId="25022" xr:uid="{00000000-0005-0000-0000-0000C9610000}"/>
    <cellStyle name="Sub totals 11" xfId="25023" xr:uid="{00000000-0005-0000-0000-0000CA610000}"/>
    <cellStyle name="Sub totals 12" xfId="25024" xr:uid="{00000000-0005-0000-0000-0000CB610000}"/>
    <cellStyle name="Sub totals 2" xfId="25025" xr:uid="{00000000-0005-0000-0000-0000CC610000}"/>
    <cellStyle name="Sub totals 3" xfId="25026" xr:uid="{00000000-0005-0000-0000-0000CD610000}"/>
    <cellStyle name="Sub totals 4" xfId="25027" xr:uid="{00000000-0005-0000-0000-0000CE610000}"/>
    <cellStyle name="Sub totals 5" xfId="25028" xr:uid="{00000000-0005-0000-0000-0000CF610000}"/>
    <cellStyle name="Sub totals 6" xfId="25029" xr:uid="{00000000-0005-0000-0000-0000D0610000}"/>
    <cellStyle name="Sub totals 7" xfId="25030" xr:uid="{00000000-0005-0000-0000-0000D1610000}"/>
    <cellStyle name="Sub totals 8" xfId="25031" xr:uid="{00000000-0005-0000-0000-0000D2610000}"/>
    <cellStyle name="Sub totals 9" xfId="25032" xr:uid="{00000000-0005-0000-0000-0000D3610000}"/>
    <cellStyle name="Sub_sub_title" xfId="25033" xr:uid="{00000000-0005-0000-0000-0000D4610000}"/>
    <cellStyle name="subt1" xfId="25034" xr:uid="{00000000-0005-0000-0000-0000D5610000}"/>
    <cellStyle name="Sub-titulo" xfId="25035" xr:uid="{00000000-0005-0000-0000-0000D6610000}"/>
    <cellStyle name="Sub-titulo 2" xfId="25036" xr:uid="{00000000-0005-0000-0000-0000D7610000}"/>
    <cellStyle name="Subtotal" xfId="25037" xr:uid="{00000000-0005-0000-0000-0000D8610000}"/>
    <cellStyle name="Sub-total" xfId="25038" xr:uid="{00000000-0005-0000-0000-0000D9610000}"/>
    <cellStyle name="Subtotal 2" xfId="25039" xr:uid="{00000000-0005-0000-0000-0000DA610000}"/>
    <cellStyle name="Suma" xfId="25040" xr:uid="{00000000-0005-0000-0000-0000DB610000}"/>
    <cellStyle name="Summe" xfId="25041" xr:uid="{00000000-0005-0000-0000-0000DC610000}"/>
    <cellStyle name="Table  - Style6" xfId="25042" xr:uid="{00000000-0005-0000-0000-0000DD610000}"/>
    <cellStyle name="Table  - Style6 2" xfId="25043" xr:uid="{00000000-0005-0000-0000-0000DE610000}"/>
    <cellStyle name="Table  - Style6 2 2" xfId="25044" xr:uid="{00000000-0005-0000-0000-0000DF610000}"/>
    <cellStyle name="Table  - Style6 2 2 2" xfId="25045" xr:uid="{00000000-0005-0000-0000-0000E0610000}"/>
    <cellStyle name="Table  - Style6 2 2 3" xfId="25046" xr:uid="{00000000-0005-0000-0000-0000E1610000}"/>
    <cellStyle name="Table  - Style6 2 3" xfId="25047" xr:uid="{00000000-0005-0000-0000-0000E2610000}"/>
    <cellStyle name="Table  - Style6 2 3 2" xfId="25048" xr:uid="{00000000-0005-0000-0000-0000E3610000}"/>
    <cellStyle name="Table  - Style6 2 3 3" xfId="25049" xr:uid="{00000000-0005-0000-0000-0000E4610000}"/>
    <cellStyle name="Table  - Style6 3" xfId="25050" xr:uid="{00000000-0005-0000-0000-0000E5610000}"/>
    <cellStyle name="Table  - Style6 3 2" xfId="25051" xr:uid="{00000000-0005-0000-0000-0000E6610000}"/>
    <cellStyle name="Table  - Style6 3 3" xfId="25052" xr:uid="{00000000-0005-0000-0000-0000E7610000}"/>
    <cellStyle name="Table  - Style6 4" xfId="25053" xr:uid="{00000000-0005-0000-0000-0000E8610000}"/>
    <cellStyle name="Table  - Style6 4 2" xfId="25054" xr:uid="{00000000-0005-0000-0000-0000E9610000}"/>
    <cellStyle name="Table  - Style6 4 3" xfId="25055" xr:uid="{00000000-0005-0000-0000-0000EA610000}"/>
    <cellStyle name="Table  - Style6 5" xfId="25056" xr:uid="{00000000-0005-0000-0000-0000EB610000}"/>
    <cellStyle name="Table  - Style6 5 2" xfId="25057" xr:uid="{00000000-0005-0000-0000-0000EC610000}"/>
    <cellStyle name="Table  - Style6 5 3" xfId="25058" xr:uid="{00000000-0005-0000-0000-0000ED610000}"/>
    <cellStyle name="Table  - Style6 6" xfId="25059" xr:uid="{00000000-0005-0000-0000-0000EE610000}"/>
    <cellStyle name="Table  - Style6 7" xfId="25060" xr:uid="{00000000-0005-0000-0000-0000EF610000}"/>
    <cellStyle name="Table Head" xfId="25061" xr:uid="{00000000-0005-0000-0000-0000F0610000}"/>
    <cellStyle name="Table Head Aligned" xfId="25062" xr:uid="{00000000-0005-0000-0000-0000F1610000}"/>
    <cellStyle name="Table Head Blue" xfId="25063" xr:uid="{00000000-0005-0000-0000-0000F2610000}"/>
    <cellStyle name="Table Head Green" xfId="25064" xr:uid="{00000000-0005-0000-0000-0000F3610000}"/>
    <cellStyle name="Table Header" xfId="25065" xr:uid="{00000000-0005-0000-0000-0000F4610000}"/>
    <cellStyle name="Table Heading" xfId="25066" xr:uid="{00000000-0005-0000-0000-0000F5610000}"/>
    <cellStyle name="Table title" xfId="25067" xr:uid="{00000000-0005-0000-0000-0000F6610000}"/>
    <cellStyle name="Table title 2" xfId="25068" xr:uid="{00000000-0005-0000-0000-0000F7610000}"/>
    <cellStyle name="Table title 3" xfId="25069" xr:uid="{00000000-0005-0000-0000-0000F8610000}"/>
    <cellStyle name="Table Units" xfId="25070" xr:uid="{00000000-0005-0000-0000-0000F9610000}"/>
    <cellStyle name="taples Plaza" xfId="25071" xr:uid="{00000000-0005-0000-0000-0000FA610000}"/>
    <cellStyle name="Text Indent A" xfId="25072" xr:uid="{00000000-0005-0000-0000-0000FB610000}"/>
    <cellStyle name="Text Indent B" xfId="25073" xr:uid="{00000000-0005-0000-0000-0000FC610000}"/>
    <cellStyle name="Text Indent B 2" xfId="25074" xr:uid="{00000000-0005-0000-0000-0000FD610000}"/>
    <cellStyle name="Text Indent B_Cost Inputs" xfId="25075" xr:uid="{00000000-0005-0000-0000-0000FE610000}"/>
    <cellStyle name="Text Indent C" xfId="25076" xr:uid="{00000000-0005-0000-0000-0000FF610000}"/>
    <cellStyle name="Text Indent C 2" xfId="25077" xr:uid="{00000000-0005-0000-0000-000000620000}"/>
    <cellStyle name="Text Indent C_Cost Inputs" xfId="25078" xr:uid="{00000000-0005-0000-0000-000001620000}"/>
    <cellStyle name="Text_In" xfId="25079" xr:uid="{00000000-0005-0000-0000-000002620000}"/>
    <cellStyle name="Texto de advertencia 2" xfId="25080" xr:uid="{00000000-0005-0000-0000-000003620000}"/>
    <cellStyle name="Texto de advertencia 2 2" xfId="25081" xr:uid="{00000000-0005-0000-0000-000004620000}"/>
    <cellStyle name="Texto de advertencia 2 2 2" xfId="25082" xr:uid="{00000000-0005-0000-0000-000005620000}"/>
    <cellStyle name="Texto de advertencia 2 2 3" xfId="25083" xr:uid="{00000000-0005-0000-0000-000006620000}"/>
    <cellStyle name="Texto de advertencia 2 3" xfId="25084" xr:uid="{00000000-0005-0000-0000-000007620000}"/>
    <cellStyle name="Texto de advertencia 2 3 2" xfId="25085" xr:uid="{00000000-0005-0000-0000-000008620000}"/>
    <cellStyle name="Texto de advertencia 2 4" xfId="25086" xr:uid="{00000000-0005-0000-0000-000009620000}"/>
    <cellStyle name="Texto de advertencia 3" xfId="25087" xr:uid="{00000000-0005-0000-0000-00000A620000}"/>
    <cellStyle name="Texto de advertencia 3 2" xfId="25088" xr:uid="{00000000-0005-0000-0000-00000B620000}"/>
    <cellStyle name="Texto de advertencia 3 2 2" xfId="25089" xr:uid="{00000000-0005-0000-0000-00000C620000}"/>
    <cellStyle name="Texto de advertencia 3 2 3" xfId="25090" xr:uid="{00000000-0005-0000-0000-00000D620000}"/>
    <cellStyle name="Texto de advertencia 3 3" xfId="25091" xr:uid="{00000000-0005-0000-0000-00000E620000}"/>
    <cellStyle name="Texto de advertencia 3 4" xfId="25092" xr:uid="{00000000-0005-0000-0000-00000F620000}"/>
    <cellStyle name="Texto de Aviso" xfId="25093" xr:uid="{00000000-0005-0000-0000-000010620000}"/>
    <cellStyle name="Texto de Aviso 2" xfId="25094" xr:uid="{00000000-0005-0000-0000-000011620000}"/>
    <cellStyle name="Texto de Aviso 2 2" xfId="25095" xr:uid="{00000000-0005-0000-0000-000012620000}"/>
    <cellStyle name="Texto de Aviso 3" xfId="25096" xr:uid="{00000000-0005-0000-0000-000013620000}"/>
    <cellStyle name="Texto de Aviso 4" xfId="25097" xr:uid="{00000000-0005-0000-0000-000014620000}"/>
    <cellStyle name="Texto explicativo 2" xfId="25098" xr:uid="{00000000-0005-0000-0000-000015620000}"/>
    <cellStyle name="Texto explicativo 2 2" xfId="25099" xr:uid="{00000000-0005-0000-0000-000016620000}"/>
    <cellStyle name="Texto explicativo 2 2 2" xfId="25100" xr:uid="{00000000-0005-0000-0000-000017620000}"/>
    <cellStyle name="Texto explicativo 2 2 3" xfId="25101" xr:uid="{00000000-0005-0000-0000-000018620000}"/>
    <cellStyle name="Texto explicativo 2 3" xfId="25102" xr:uid="{00000000-0005-0000-0000-000019620000}"/>
    <cellStyle name="Texto explicativo 2 3 2" xfId="25103" xr:uid="{00000000-0005-0000-0000-00001A620000}"/>
    <cellStyle name="Texto explicativo 2 4" xfId="25104" xr:uid="{00000000-0005-0000-0000-00001B620000}"/>
    <cellStyle name="Texto explicativo 3" xfId="25105" xr:uid="{00000000-0005-0000-0000-00001C620000}"/>
    <cellStyle name="Texto explicativo 3 2" xfId="25106" xr:uid="{00000000-0005-0000-0000-00001D620000}"/>
    <cellStyle name="Texto explicativo 3 2 2" xfId="25107" xr:uid="{00000000-0005-0000-0000-00001E620000}"/>
    <cellStyle name="Texto explicativo 3 2 3" xfId="25108" xr:uid="{00000000-0005-0000-0000-00001F620000}"/>
    <cellStyle name="Texto explicativo 3 3" xfId="25109" xr:uid="{00000000-0005-0000-0000-000020620000}"/>
    <cellStyle name="Texto explicativo 3 4" xfId="25110" xr:uid="{00000000-0005-0000-0000-000021620000}"/>
    <cellStyle name="þ_x001d_ð'_x000c_ïþ÷_x000c_âþU_x0001_o_x0014_x_x001c__x0007__x0001__x0001_" xfId="25111" xr:uid="{00000000-0005-0000-0000-000022620000}"/>
    <cellStyle name="þ_x001d_ð'_x000c_ïþ÷_x000c_âþU_x0001_o_x0014_x_x001c__x0007__x0001__x0001_ 2" xfId="25112" xr:uid="{00000000-0005-0000-0000-000023620000}"/>
    <cellStyle name="Thousands" xfId="25113" xr:uid="{00000000-0005-0000-0000-000024620000}"/>
    <cellStyle name="Times New Roman" xfId="25114" xr:uid="{00000000-0005-0000-0000-000025620000}"/>
    <cellStyle name="Times New Roman 2" xfId="25115" xr:uid="{00000000-0005-0000-0000-000026620000}"/>
    <cellStyle name="Times New Roman 3" xfId="25116" xr:uid="{00000000-0005-0000-0000-000027620000}"/>
    <cellStyle name="Title  - Style1" xfId="25117" xr:uid="{00000000-0005-0000-0000-000028620000}"/>
    <cellStyle name="Title  - Style1 2" xfId="25118" xr:uid="{00000000-0005-0000-0000-000029620000}"/>
    <cellStyle name="Title  - Style1 3" xfId="25119" xr:uid="{00000000-0005-0000-0000-00002A620000}"/>
    <cellStyle name="Title - Underline" xfId="25120" xr:uid="{00000000-0005-0000-0000-00002B620000}"/>
    <cellStyle name="Title 1" xfId="25121" xr:uid="{00000000-0005-0000-0000-00002C620000}"/>
    <cellStyle name="Title 2" xfId="25122" xr:uid="{00000000-0005-0000-0000-00002D620000}"/>
    <cellStyle name="Title 2 2" xfId="25123" xr:uid="{00000000-0005-0000-0000-00002E620000}"/>
    <cellStyle name="Title 3" xfId="25124" xr:uid="{00000000-0005-0000-0000-00002F620000}"/>
    <cellStyle name="Title 3 2" xfId="25125" xr:uid="{00000000-0005-0000-0000-000030620000}"/>
    <cellStyle name="Title 4" xfId="25126" xr:uid="{00000000-0005-0000-0000-000031620000}"/>
    <cellStyle name="Title 4 2" xfId="25127" xr:uid="{00000000-0005-0000-0000-000032620000}"/>
    <cellStyle name="Title 5" xfId="25128" xr:uid="{00000000-0005-0000-0000-000033620000}"/>
    <cellStyle name="Title 6" xfId="25129" xr:uid="{00000000-0005-0000-0000-000034620000}"/>
    <cellStyle name="Title 7" xfId="25130" xr:uid="{00000000-0005-0000-0000-000035620000}"/>
    <cellStyle name="Title 8" xfId="25131" xr:uid="{00000000-0005-0000-0000-000036620000}"/>
    <cellStyle name="Title 9" xfId="25132" xr:uid="{00000000-0005-0000-0000-000037620000}"/>
    <cellStyle name="title1" xfId="25133" xr:uid="{00000000-0005-0000-0000-000038620000}"/>
    <cellStyle name="title2" xfId="25134" xr:uid="{00000000-0005-0000-0000-000039620000}"/>
    <cellStyle name="Titles - Other" xfId="25135" xr:uid="{00000000-0005-0000-0000-00003A620000}"/>
    <cellStyle name="Titulo" xfId="25136" xr:uid="{00000000-0005-0000-0000-00003B620000}"/>
    <cellStyle name="Título 1 1" xfId="25137" xr:uid="{00000000-0005-0000-0000-00003C620000}"/>
    <cellStyle name="Título 1 2" xfId="25138" xr:uid="{00000000-0005-0000-0000-00003D620000}"/>
    <cellStyle name="Título 1 2 2" xfId="25139" xr:uid="{00000000-0005-0000-0000-00003E620000}"/>
    <cellStyle name="Título 1 2 2 2" xfId="25140" xr:uid="{00000000-0005-0000-0000-00003F620000}"/>
    <cellStyle name="Título 1 2 2 3" xfId="25141" xr:uid="{00000000-0005-0000-0000-000040620000}"/>
    <cellStyle name="Título 1 2 3" xfId="25142" xr:uid="{00000000-0005-0000-0000-000041620000}"/>
    <cellStyle name="Título 1 2 3 2" xfId="25143" xr:uid="{00000000-0005-0000-0000-000042620000}"/>
    <cellStyle name="Título 1 2 4" xfId="25144" xr:uid="{00000000-0005-0000-0000-000043620000}"/>
    <cellStyle name="Título 1 2 5" xfId="25145" xr:uid="{00000000-0005-0000-0000-000044620000}"/>
    <cellStyle name="Título 1 3" xfId="25146" xr:uid="{00000000-0005-0000-0000-000045620000}"/>
    <cellStyle name="Título 1 3 2" xfId="25147" xr:uid="{00000000-0005-0000-0000-000046620000}"/>
    <cellStyle name="Título 1 3 2 2" xfId="25148" xr:uid="{00000000-0005-0000-0000-000047620000}"/>
    <cellStyle name="Título 1 3 2 3" xfId="25149" xr:uid="{00000000-0005-0000-0000-000048620000}"/>
    <cellStyle name="Título 1 3 3" xfId="25150" xr:uid="{00000000-0005-0000-0000-000049620000}"/>
    <cellStyle name="Título 1 3 4" xfId="25151" xr:uid="{00000000-0005-0000-0000-00004A620000}"/>
    <cellStyle name="Titulo 10" xfId="25152" xr:uid="{00000000-0005-0000-0000-00004B620000}"/>
    <cellStyle name="Titulo 10 2" xfId="25153" xr:uid="{00000000-0005-0000-0000-00004C620000}"/>
    <cellStyle name="Titulo 10 3" xfId="25154" xr:uid="{00000000-0005-0000-0000-00004D620000}"/>
    <cellStyle name="Titulo 11" xfId="25155" xr:uid="{00000000-0005-0000-0000-00004E620000}"/>
    <cellStyle name="Titulo 11 2" xfId="25156" xr:uid="{00000000-0005-0000-0000-00004F620000}"/>
    <cellStyle name="Titulo 11 3" xfId="25157" xr:uid="{00000000-0005-0000-0000-000050620000}"/>
    <cellStyle name="Titulo 12" xfId="25158" xr:uid="{00000000-0005-0000-0000-000051620000}"/>
    <cellStyle name="Titulo 12 2" xfId="25159" xr:uid="{00000000-0005-0000-0000-000052620000}"/>
    <cellStyle name="Titulo 12 3" xfId="25160" xr:uid="{00000000-0005-0000-0000-000053620000}"/>
    <cellStyle name="Titulo 13" xfId="25161" xr:uid="{00000000-0005-0000-0000-000054620000}"/>
    <cellStyle name="Titulo 14" xfId="25162" xr:uid="{00000000-0005-0000-0000-000055620000}"/>
    <cellStyle name="Titulo 15" xfId="25163" xr:uid="{00000000-0005-0000-0000-000056620000}"/>
    <cellStyle name="Titulo 16" xfId="25164" xr:uid="{00000000-0005-0000-0000-000057620000}"/>
    <cellStyle name="Titulo 2" xfId="25165" xr:uid="{00000000-0005-0000-0000-000058620000}"/>
    <cellStyle name="Titulo 2 10" xfId="25166" xr:uid="{00000000-0005-0000-0000-000059620000}"/>
    <cellStyle name="Titulo 2 2" xfId="25167" xr:uid="{00000000-0005-0000-0000-00005A620000}"/>
    <cellStyle name="Título 2 2" xfId="25168" xr:uid="{00000000-0005-0000-0000-00005B620000}"/>
    <cellStyle name="Título 2 2 2" xfId="25169" xr:uid="{00000000-0005-0000-0000-00005C620000}"/>
    <cellStyle name="Título 2 2 2 2" xfId="25170" xr:uid="{00000000-0005-0000-0000-00005D620000}"/>
    <cellStyle name="Título 2 2 2 3" xfId="25171" xr:uid="{00000000-0005-0000-0000-00005E620000}"/>
    <cellStyle name="Título 2 2 3" xfId="25172" xr:uid="{00000000-0005-0000-0000-00005F620000}"/>
    <cellStyle name="Título 2 2 3 2" xfId="25173" xr:uid="{00000000-0005-0000-0000-000060620000}"/>
    <cellStyle name="Título 2 2 4" xfId="25174" xr:uid="{00000000-0005-0000-0000-000061620000}"/>
    <cellStyle name="Título 2 2 5" xfId="25175" xr:uid="{00000000-0005-0000-0000-000062620000}"/>
    <cellStyle name="Titulo 2 3" xfId="25176" xr:uid="{00000000-0005-0000-0000-000063620000}"/>
    <cellStyle name="Título 2 3" xfId="25177" xr:uid="{00000000-0005-0000-0000-000064620000}"/>
    <cellStyle name="Titulo 2 3 2" xfId="25178" xr:uid="{00000000-0005-0000-0000-000065620000}"/>
    <cellStyle name="Título 2 3 2" xfId="25179" xr:uid="{00000000-0005-0000-0000-000066620000}"/>
    <cellStyle name="Título 2 3 2 2" xfId="25180" xr:uid="{00000000-0005-0000-0000-000067620000}"/>
    <cellStyle name="Título 2 3 2 3" xfId="25181" xr:uid="{00000000-0005-0000-0000-000068620000}"/>
    <cellStyle name="Titulo 2 3 3" xfId="25182" xr:uid="{00000000-0005-0000-0000-000069620000}"/>
    <cellStyle name="Título 2 3 3" xfId="25183" xr:uid="{00000000-0005-0000-0000-00006A620000}"/>
    <cellStyle name="Titulo 2 3 4" xfId="25184" xr:uid="{00000000-0005-0000-0000-00006B620000}"/>
    <cellStyle name="Título 2 3 4" xfId="25185" xr:uid="{00000000-0005-0000-0000-00006C620000}"/>
    <cellStyle name="Titulo 2 3 5" xfId="25186" xr:uid="{00000000-0005-0000-0000-00006D620000}"/>
    <cellStyle name="Titulo 2 4" xfId="25187" xr:uid="{00000000-0005-0000-0000-00006E620000}"/>
    <cellStyle name="Titulo 2 4 2" xfId="25188" xr:uid="{00000000-0005-0000-0000-00006F620000}"/>
    <cellStyle name="Titulo 2 4 3" xfId="25189" xr:uid="{00000000-0005-0000-0000-000070620000}"/>
    <cellStyle name="Titulo 2 5" xfId="25190" xr:uid="{00000000-0005-0000-0000-000071620000}"/>
    <cellStyle name="Titulo 2 5 2" xfId="25191" xr:uid="{00000000-0005-0000-0000-000072620000}"/>
    <cellStyle name="Titulo 2 5 3" xfId="25192" xr:uid="{00000000-0005-0000-0000-000073620000}"/>
    <cellStyle name="Titulo 2 6" xfId="25193" xr:uid="{00000000-0005-0000-0000-000074620000}"/>
    <cellStyle name="Titulo 2 6 2" xfId="25194" xr:uid="{00000000-0005-0000-0000-000075620000}"/>
    <cellStyle name="Titulo 2 6 3" xfId="25195" xr:uid="{00000000-0005-0000-0000-000076620000}"/>
    <cellStyle name="Titulo 2 7" xfId="25196" xr:uid="{00000000-0005-0000-0000-000077620000}"/>
    <cellStyle name="Titulo 2 7 2" xfId="25197" xr:uid="{00000000-0005-0000-0000-000078620000}"/>
    <cellStyle name="Titulo 2 7 3" xfId="25198" xr:uid="{00000000-0005-0000-0000-000079620000}"/>
    <cellStyle name="Titulo 2 8" xfId="25199" xr:uid="{00000000-0005-0000-0000-00007A620000}"/>
    <cellStyle name="Titulo 2 8 2" xfId="25200" xr:uid="{00000000-0005-0000-0000-00007B620000}"/>
    <cellStyle name="Titulo 2 8 3" xfId="25201" xr:uid="{00000000-0005-0000-0000-00007C620000}"/>
    <cellStyle name="Titulo 2 9" xfId="25202" xr:uid="{00000000-0005-0000-0000-00007D620000}"/>
    <cellStyle name="Titulo 3" xfId="25203" xr:uid="{00000000-0005-0000-0000-00007E620000}"/>
    <cellStyle name="Titulo 3 10" xfId="25204" xr:uid="{00000000-0005-0000-0000-00007F620000}"/>
    <cellStyle name="Titulo 3 2" xfId="25205" xr:uid="{00000000-0005-0000-0000-000080620000}"/>
    <cellStyle name="Título 3 2" xfId="25206" xr:uid="{00000000-0005-0000-0000-000081620000}"/>
    <cellStyle name="Título 3 2 2" xfId="25207" xr:uid="{00000000-0005-0000-0000-000082620000}"/>
    <cellStyle name="Título 3 2 2 2" xfId="25208" xr:uid="{00000000-0005-0000-0000-000083620000}"/>
    <cellStyle name="Título 3 2 2 3" xfId="25209" xr:uid="{00000000-0005-0000-0000-000084620000}"/>
    <cellStyle name="Título 3 2 3" xfId="25210" xr:uid="{00000000-0005-0000-0000-000085620000}"/>
    <cellStyle name="Título 3 2 3 2" xfId="25211" xr:uid="{00000000-0005-0000-0000-000086620000}"/>
    <cellStyle name="Título 3 2 4" xfId="25212" xr:uid="{00000000-0005-0000-0000-000087620000}"/>
    <cellStyle name="Título 3 2 5" xfId="25213" xr:uid="{00000000-0005-0000-0000-000088620000}"/>
    <cellStyle name="Titulo 3 3" xfId="25214" xr:uid="{00000000-0005-0000-0000-000089620000}"/>
    <cellStyle name="Título 3 3" xfId="25215" xr:uid="{00000000-0005-0000-0000-00008A620000}"/>
    <cellStyle name="Titulo 3 3 2" xfId="25216" xr:uid="{00000000-0005-0000-0000-00008B620000}"/>
    <cellStyle name="Título 3 3 2" xfId="25217" xr:uid="{00000000-0005-0000-0000-00008C620000}"/>
    <cellStyle name="Título 3 3 2 2" xfId="25218" xr:uid="{00000000-0005-0000-0000-00008D620000}"/>
    <cellStyle name="Título 3 3 2 3" xfId="25219" xr:uid="{00000000-0005-0000-0000-00008E620000}"/>
    <cellStyle name="Titulo 3 3 3" xfId="25220" xr:uid="{00000000-0005-0000-0000-00008F620000}"/>
    <cellStyle name="Título 3 3 3" xfId="25221" xr:uid="{00000000-0005-0000-0000-000090620000}"/>
    <cellStyle name="Titulo 3 3 4" xfId="25222" xr:uid="{00000000-0005-0000-0000-000091620000}"/>
    <cellStyle name="Título 3 3 4" xfId="25223" xr:uid="{00000000-0005-0000-0000-000092620000}"/>
    <cellStyle name="Titulo 3 3 5" xfId="25224" xr:uid="{00000000-0005-0000-0000-000093620000}"/>
    <cellStyle name="Titulo 3 4" xfId="25225" xr:uid="{00000000-0005-0000-0000-000094620000}"/>
    <cellStyle name="Titulo 3 4 2" xfId="25226" xr:uid="{00000000-0005-0000-0000-000095620000}"/>
    <cellStyle name="Titulo 3 4 3" xfId="25227" xr:uid="{00000000-0005-0000-0000-000096620000}"/>
    <cellStyle name="Titulo 3 5" xfId="25228" xr:uid="{00000000-0005-0000-0000-000097620000}"/>
    <cellStyle name="Titulo 3 5 2" xfId="25229" xr:uid="{00000000-0005-0000-0000-000098620000}"/>
    <cellStyle name="Titulo 3 5 3" xfId="25230" xr:uid="{00000000-0005-0000-0000-000099620000}"/>
    <cellStyle name="Titulo 3 6" xfId="25231" xr:uid="{00000000-0005-0000-0000-00009A620000}"/>
    <cellStyle name="Titulo 3 6 2" xfId="25232" xr:uid="{00000000-0005-0000-0000-00009B620000}"/>
    <cellStyle name="Titulo 3 6 3" xfId="25233" xr:uid="{00000000-0005-0000-0000-00009C620000}"/>
    <cellStyle name="Titulo 3 7" xfId="25234" xr:uid="{00000000-0005-0000-0000-00009D620000}"/>
    <cellStyle name="Titulo 3 7 2" xfId="25235" xr:uid="{00000000-0005-0000-0000-00009E620000}"/>
    <cellStyle name="Titulo 3 7 3" xfId="25236" xr:uid="{00000000-0005-0000-0000-00009F620000}"/>
    <cellStyle name="Titulo 3 8" xfId="25237" xr:uid="{00000000-0005-0000-0000-0000A0620000}"/>
    <cellStyle name="Titulo 3 8 2" xfId="25238" xr:uid="{00000000-0005-0000-0000-0000A1620000}"/>
    <cellStyle name="Titulo 3 8 3" xfId="25239" xr:uid="{00000000-0005-0000-0000-0000A2620000}"/>
    <cellStyle name="Titulo 3 9" xfId="25240" xr:uid="{00000000-0005-0000-0000-0000A3620000}"/>
    <cellStyle name="Titulo 4" xfId="25241" xr:uid="{00000000-0005-0000-0000-0000A4620000}"/>
    <cellStyle name="Título 4" xfId="25242" xr:uid="{00000000-0005-0000-0000-0000A5620000}"/>
    <cellStyle name="Titulo 4 10" xfId="25243" xr:uid="{00000000-0005-0000-0000-0000A6620000}"/>
    <cellStyle name="Titulo 4 11" xfId="25244" xr:uid="{00000000-0005-0000-0000-0000A7620000}"/>
    <cellStyle name="Titulo 4 12" xfId="25245" xr:uid="{00000000-0005-0000-0000-0000A8620000}"/>
    <cellStyle name="Titulo 4 2" xfId="25246" xr:uid="{00000000-0005-0000-0000-0000A9620000}"/>
    <cellStyle name="Título 4 2" xfId="25247" xr:uid="{00000000-0005-0000-0000-0000AA620000}"/>
    <cellStyle name="Título 4 2 2" xfId="25248" xr:uid="{00000000-0005-0000-0000-0000AB620000}"/>
    <cellStyle name="Título 4 2 3" xfId="25249" xr:uid="{00000000-0005-0000-0000-0000AC620000}"/>
    <cellStyle name="Titulo 4 3" xfId="25250" xr:uid="{00000000-0005-0000-0000-0000AD620000}"/>
    <cellStyle name="Título 4 3" xfId="25251" xr:uid="{00000000-0005-0000-0000-0000AE620000}"/>
    <cellStyle name="Titulo 4 3 2" xfId="25252" xr:uid="{00000000-0005-0000-0000-0000AF620000}"/>
    <cellStyle name="Titulo 4 3 3" xfId="25253" xr:uid="{00000000-0005-0000-0000-0000B0620000}"/>
    <cellStyle name="Titulo 4 3 4" xfId="25254" xr:uid="{00000000-0005-0000-0000-0000B1620000}"/>
    <cellStyle name="Titulo 4 3 5" xfId="25255" xr:uid="{00000000-0005-0000-0000-0000B2620000}"/>
    <cellStyle name="Titulo 4 4" xfId="25256" xr:uid="{00000000-0005-0000-0000-0000B3620000}"/>
    <cellStyle name="Título 4 4" xfId="25257" xr:uid="{00000000-0005-0000-0000-0000B4620000}"/>
    <cellStyle name="Titulo 4 4 2" xfId="25258" xr:uid="{00000000-0005-0000-0000-0000B5620000}"/>
    <cellStyle name="Titulo 4 4 3" xfId="25259" xr:uid="{00000000-0005-0000-0000-0000B6620000}"/>
    <cellStyle name="Titulo 4 4 4" xfId="25260" xr:uid="{00000000-0005-0000-0000-0000B7620000}"/>
    <cellStyle name="Titulo 4 4 5" xfId="25261" xr:uid="{00000000-0005-0000-0000-0000B8620000}"/>
    <cellStyle name="Titulo 4 5" xfId="25262" xr:uid="{00000000-0005-0000-0000-0000B9620000}"/>
    <cellStyle name="Título 4 5" xfId="25263" xr:uid="{00000000-0005-0000-0000-0000BA620000}"/>
    <cellStyle name="Titulo 4 5 2" xfId="25264" xr:uid="{00000000-0005-0000-0000-0000BB620000}"/>
    <cellStyle name="Titulo 4 5 3" xfId="25265" xr:uid="{00000000-0005-0000-0000-0000BC620000}"/>
    <cellStyle name="Titulo 4 5 4" xfId="25266" xr:uid="{00000000-0005-0000-0000-0000BD620000}"/>
    <cellStyle name="Titulo 4 5 5" xfId="25267" xr:uid="{00000000-0005-0000-0000-0000BE620000}"/>
    <cellStyle name="Titulo 4 6" xfId="25268" xr:uid="{00000000-0005-0000-0000-0000BF620000}"/>
    <cellStyle name="Título 4 6" xfId="25269" xr:uid="{00000000-0005-0000-0000-0000C0620000}"/>
    <cellStyle name="Titulo 4 6 2" xfId="25270" xr:uid="{00000000-0005-0000-0000-0000C1620000}"/>
    <cellStyle name="Titulo 4 6 3" xfId="25271" xr:uid="{00000000-0005-0000-0000-0000C2620000}"/>
    <cellStyle name="Titulo 4 6 4" xfId="25272" xr:uid="{00000000-0005-0000-0000-0000C3620000}"/>
    <cellStyle name="Titulo 4 6 5" xfId="25273" xr:uid="{00000000-0005-0000-0000-0000C4620000}"/>
    <cellStyle name="Titulo 4 7" xfId="25274" xr:uid="{00000000-0005-0000-0000-0000C5620000}"/>
    <cellStyle name="Título 4 7" xfId="25275" xr:uid="{00000000-0005-0000-0000-0000C6620000}"/>
    <cellStyle name="Titulo 4 7 2" xfId="25276" xr:uid="{00000000-0005-0000-0000-0000C7620000}"/>
    <cellStyle name="Titulo 4 7 3" xfId="25277" xr:uid="{00000000-0005-0000-0000-0000C8620000}"/>
    <cellStyle name="Titulo 4 7 4" xfId="25278" xr:uid="{00000000-0005-0000-0000-0000C9620000}"/>
    <cellStyle name="Titulo 4 7 5" xfId="25279" xr:uid="{00000000-0005-0000-0000-0000CA620000}"/>
    <cellStyle name="Titulo 4 8" xfId="25280" xr:uid="{00000000-0005-0000-0000-0000CB620000}"/>
    <cellStyle name="Título 4 8" xfId="25281" xr:uid="{00000000-0005-0000-0000-0000CC620000}"/>
    <cellStyle name="Titulo 4 8 2" xfId="25282" xr:uid="{00000000-0005-0000-0000-0000CD620000}"/>
    <cellStyle name="Titulo 4 8 3" xfId="25283" xr:uid="{00000000-0005-0000-0000-0000CE620000}"/>
    <cellStyle name="Titulo 4 8 4" xfId="25284" xr:uid="{00000000-0005-0000-0000-0000CF620000}"/>
    <cellStyle name="Titulo 4 8 5" xfId="25285" xr:uid="{00000000-0005-0000-0000-0000D0620000}"/>
    <cellStyle name="Titulo 4 9" xfId="25286" xr:uid="{00000000-0005-0000-0000-0000D1620000}"/>
    <cellStyle name="Título 4 9" xfId="25287" xr:uid="{00000000-0005-0000-0000-0000D2620000}"/>
    <cellStyle name="Titulo 5" xfId="25288" xr:uid="{00000000-0005-0000-0000-0000D3620000}"/>
    <cellStyle name="Título 5" xfId="25289" xr:uid="{00000000-0005-0000-0000-0000D4620000}"/>
    <cellStyle name="Titulo 5 10" xfId="25290" xr:uid="{00000000-0005-0000-0000-0000D5620000}"/>
    <cellStyle name="Titulo 5 11" xfId="25291" xr:uid="{00000000-0005-0000-0000-0000D6620000}"/>
    <cellStyle name="Titulo 5 12" xfId="25292" xr:uid="{00000000-0005-0000-0000-0000D7620000}"/>
    <cellStyle name="Titulo 5 2" xfId="25293" xr:uid="{00000000-0005-0000-0000-0000D8620000}"/>
    <cellStyle name="Título 5 2" xfId="25294" xr:uid="{00000000-0005-0000-0000-0000D9620000}"/>
    <cellStyle name="Título 5 2 2" xfId="25295" xr:uid="{00000000-0005-0000-0000-0000DA620000}"/>
    <cellStyle name="Título 5 2 3" xfId="25296" xr:uid="{00000000-0005-0000-0000-0000DB620000}"/>
    <cellStyle name="Titulo 5 3" xfId="25297" xr:uid="{00000000-0005-0000-0000-0000DC620000}"/>
    <cellStyle name="Título 5 3" xfId="25298" xr:uid="{00000000-0005-0000-0000-0000DD620000}"/>
    <cellStyle name="Titulo 5 3 2" xfId="25299" xr:uid="{00000000-0005-0000-0000-0000DE620000}"/>
    <cellStyle name="Titulo 5 3 3" xfId="25300" xr:uid="{00000000-0005-0000-0000-0000DF620000}"/>
    <cellStyle name="Titulo 5 3 4" xfId="25301" xr:uid="{00000000-0005-0000-0000-0000E0620000}"/>
    <cellStyle name="Titulo 5 3 5" xfId="25302" xr:uid="{00000000-0005-0000-0000-0000E1620000}"/>
    <cellStyle name="Titulo 5 4" xfId="25303" xr:uid="{00000000-0005-0000-0000-0000E2620000}"/>
    <cellStyle name="Título 5 4" xfId="25304" xr:uid="{00000000-0005-0000-0000-0000E3620000}"/>
    <cellStyle name="Titulo 5 4 2" xfId="25305" xr:uid="{00000000-0005-0000-0000-0000E4620000}"/>
    <cellStyle name="Titulo 5 4 3" xfId="25306" xr:uid="{00000000-0005-0000-0000-0000E5620000}"/>
    <cellStyle name="Titulo 5 4 4" xfId="25307" xr:uid="{00000000-0005-0000-0000-0000E6620000}"/>
    <cellStyle name="Titulo 5 4 5" xfId="25308" xr:uid="{00000000-0005-0000-0000-0000E7620000}"/>
    <cellStyle name="Titulo 5 5" xfId="25309" xr:uid="{00000000-0005-0000-0000-0000E8620000}"/>
    <cellStyle name="Título 5 5" xfId="25310" xr:uid="{00000000-0005-0000-0000-0000E9620000}"/>
    <cellStyle name="Titulo 5 5 2" xfId="25311" xr:uid="{00000000-0005-0000-0000-0000EA620000}"/>
    <cellStyle name="Titulo 5 5 3" xfId="25312" xr:uid="{00000000-0005-0000-0000-0000EB620000}"/>
    <cellStyle name="Titulo 5 5 4" xfId="25313" xr:uid="{00000000-0005-0000-0000-0000EC620000}"/>
    <cellStyle name="Titulo 5 5 5" xfId="25314" xr:uid="{00000000-0005-0000-0000-0000ED620000}"/>
    <cellStyle name="Titulo 5 6" xfId="25315" xr:uid="{00000000-0005-0000-0000-0000EE620000}"/>
    <cellStyle name="Título 5 6" xfId="25316" xr:uid="{00000000-0005-0000-0000-0000EF620000}"/>
    <cellStyle name="Titulo 5 6 2" xfId="25317" xr:uid="{00000000-0005-0000-0000-0000F0620000}"/>
    <cellStyle name="Titulo 5 6 3" xfId="25318" xr:uid="{00000000-0005-0000-0000-0000F1620000}"/>
    <cellStyle name="Titulo 5 6 4" xfId="25319" xr:uid="{00000000-0005-0000-0000-0000F2620000}"/>
    <cellStyle name="Titulo 5 6 5" xfId="25320" xr:uid="{00000000-0005-0000-0000-0000F3620000}"/>
    <cellStyle name="Titulo 5 7" xfId="25321" xr:uid="{00000000-0005-0000-0000-0000F4620000}"/>
    <cellStyle name="Título 5 7" xfId="25322" xr:uid="{00000000-0005-0000-0000-0000F5620000}"/>
    <cellStyle name="Titulo 5 7 2" xfId="25323" xr:uid="{00000000-0005-0000-0000-0000F6620000}"/>
    <cellStyle name="Titulo 5 7 3" xfId="25324" xr:uid="{00000000-0005-0000-0000-0000F7620000}"/>
    <cellStyle name="Titulo 5 7 4" xfId="25325" xr:uid="{00000000-0005-0000-0000-0000F8620000}"/>
    <cellStyle name="Titulo 5 7 5" xfId="25326" xr:uid="{00000000-0005-0000-0000-0000F9620000}"/>
    <cellStyle name="Titulo 5 8" xfId="25327" xr:uid="{00000000-0005-0000-0000-0000FA620000}"/>
    <cellStyle name="Título 5 8" xfId="25328" xr:uid="{00000000-0005-0000-0000-0000FB620000}"/>
    <cellStyle name="Titulo 5 8 2" xfId="25329" xr:uid="{00000000-0005-0000-0000-0000FC620000}"/>
    <cellStyle name="Titulo 5 8 3" xfId="25330" xr:uid="{00000000-0005-0000-0000-0000FD620000}"/>
    <cellStyle name="Titulo 5 8 4" xfId="25331" xr:uid="{00000000-0005-0000-0000-0000FE620000}"/>
    <cellStyle name="Titulo 5 8 5" xfId="25332" xr:uid="{00000000-0005-0000-0000-0000FF620000}"/>
    <cellStyle name="Titulo 5 9" xfId="25333" xr:uid="{00000000-0005-0000-0000-000000630000}"/>
    <cellStyle name="Título 5 9" xfId="25334" xr:uid="{00000000-0005-0000-0000-000001630000}"/>
    <cellStyle name="Titulo 6" xfId="25335" xr:uid="{00000000-0005-0000-0000-000002630000}"/>
    <cellStyle name="Titulo 6 2" xfId="25336" xr:uid="{00000000-0005-0000-0000-000003630000}"/>
    <cellStyle name="Titulo 6 3" xfId="25337" xr:uid="{00000000-0005-0000-0000-000004630000}"/>
    <cellStyle name="Titulo 7" xfId="25338" xr:uid="{00000000-0005-0000-0000-000005630000}"/>
    <cellStyle name="Titulo 7 2" xfId="25339" xr:uid="{00000000-0005-0000-0000-000006630000}"/>
    <cellStyle name="Titulo 7 3" xfId="25340" xr:uid="{00000000-0005-0000-0000-000007630000}"/>
    <cellStyle name="Titulo 8" xfId="25341" xr:uid="{00000000-0005-0000-0000-000008630000}"/>
    <cellStyle name="Titulo 8 2" xfId="25342" xr:uid="{00000000-0005-0000-0000-000009630000}"/>
    <cellStyle name="Titulo 8 3" xfId="25343" xr:uid="{00000000-0005-0000-0000-00000A630000}"/>
    <cellStyle name="Titulo 9" xfId="25344" xr:uid="{00000000-0005-0000-0000-00000B630000}"/>
    <cellStyle name="Titulo 9 2" xfId="25345" xr:uid="{00000000-0005-0000-0000-00000C630000}"/>
    <cellStyle name="Titulo 9 3" xfId="25346" xr:uid="{00000000-0005-0000-0000-00000D630000}"/>
    <cellStyle name="Titulo1" xfId="25347" xr:uid="{00000000-0005-0000-0000-00000E630000}"/>
    <cellStyle name="Titulo2" xfId="25348" xr:uid="{00000000-0005-0000-0000-00000F630000}"/>
    <cellStyle name="Titulo-Seccion" xfId="25349" xr:uid="{00000000-0005-0000-0000-000010630000}"/>
    <cellStyle name="Total 1" xfId="25350" xr:uid="{00000000-0005-0000-0000-000011630000}"/>
    <cellStyle name="Total 1 10" xfId="25351" xr:uid="{00000000-0005-0000-0000-000012630000}"/>
    <cellStyle name="Total 1 11" xfId="25352" xr:uid="{00000000-0005-0000-0000-000013630000}"/>
    <cellStyle name="Total 1 12" xfId="25353" xr:uid="{00000000-0005-0000-0000-000014630000}"/>
    <cellStyle name="Total 1 2" xfId="25354" xr:uid="{00000000-0005-0000-0000-000015630000}"/>
    <cellStyle name="Total 1 3" xfId="25355" xr:uid="{00000000-0005-0000-0000-000016630000}"/>
    <cellStyle name="Total 1 4" xfId="25356" xr:uid="{00000000-0005-0000-0000-000017630000}"/>
    <cellStyle name="Total 1 5" xfId="25357" xr:uid="{00000000-0005-0000-0000-000018630000}"/>
    <cellStyle name="Total 1 6" xfId="25358" xr:uid="{00000000-0005-0000-0000-000019630000}"/>
    <cellStyle name="Total 1 7" xfId="25359" xr:uid="{00000000-0005-0000-0000-00001A630000}"/>
    <cellStyle name="Total 1 8" xfId="25360" xr:uid="{00000000-0005-0000-0000-00001B630000}"/>
    <cellStyle name="Total 1 9" xfId="25361" xr:uid="{00000000-0005-0000-0000-00001C630000}"/>
    <cellStyle name="Total 2" xfId="25362" xr:uid="{00000000-0005-0000-0000-00001D630000}"/>
    <cellStyle name="Total 2 10" xfId="25363" xr:uid="{00000000-0005-0000-0000-00001E630000}"/>
    <cellStyle name="Total 2 11" xfId="25364" xr:uid="{00000000-0005-0000-0000-00001F630000}"/>
    <cellStyle name="Total 2 12" xfId="25365" xr:uid="{00000000-0005-0000-0000-000020630000}"/>
    <cellStyle name="Total 2 13" xfId="25366" xr:uid="{00000000-0005-0000-0000-000021630000}"/>
    <cellStyle name="Total 2 14" xfId="25367" xr:uid="{00000000-0005-0000-0000-000022630000}"/>
    <cellStyle name="Total 2 2" xfId="25368" xr:uid="{00000000-0005-0000-0000-000023630000}"/>
    <cellStyle name="Total 2 2 10" xfId="25369" xr:uid="{00000000-0005-0000-0000-000024630000}"/>
    <cellStyle name="Total 2 2 11" xfId="25370" xr:uid="{00000000-0005-0000-0000-000025630000}"/>
    <cellStyle name="Total 2 2 12" xfId="25371" xr:uid="{00000000-0005-0000-0000-000026630000}"/>
    <cellStyle name="Total 2 2 2" xfId="25372" xr:uid="{00000000-0005-0000-0000-000027630000}"/>
    <cellStyle name="Total 2 2 2 2" xfId="25373" xr:uid="{00000000-0005-0000-0000-000028630000}"/>
    <cellStyle name="Total 2 2 3" xfId="25374" xr:uid="{00000000-0005-0000-0000-000029630000}"/>
    <cellStyle name="Total 2 2 3 2" xfId="25375" xr:uid="{00000000-0005-0000-0000-00002A630000}"/>
    <cellStyle name="Total 2 2 3 2 2" xfId="25376" xr:uid="{00000000-0005-0000-0000-00002B630000}"/>
    <cellStyle name="Total 2 2 3 3" xfId="25377" xr:uid="{00000000-0005-0000-0000-00002C630000}"/>
    <cellStyle name="Total 2 2 4" xfId="25378" xr:uid="{00000000-0005-0000-0000-00002D630000}"/>
    <cellStyle name="Total 2 2 4 2" xfId="25379" xr:uid="{00000000-0005-0000-0000-00002E630000}"/>
    <cellStyle name="Total 2 2 4 2 2" xfId="25380" xr:uid="{00000000-0005-0000-0000-00002F630000}"/>
    <cellStyle name="Total 2 2 4 3" xfId="25381" xr:uid="{00000000-0005-0000-0000-000030630000}"/>
    <cellStyle name="Total 2 2 5" xfId="25382" xr:uid="{00000000-0005-0000-0000-000031630000}"/>
    <cellStyle name="Total 2 2 5 2" xfId="25383" xr:uid="{00000000-0005-0000-0000-000032630000}"/>
    <cellStyle name="Total 2 2 5 2 2" xfId="25384" xr:uid="{00000000-0005-0000-0000-000033630000}"/>
    <cellStyle name="Total 2 2 5 3" xfId="25385" xr:uid="{00000000-0005-0000-0000-000034630000}"/>
    <cellStyle name="Total 2 2 6" xfId="25386" xr:uid="{00000000-0005-0000-0000-000035630000}"/>
    <cellStyle name="Total 2 2 6 2" xfId="25387" xr:uid="{00000000-0005-0000-0000-000036630000}"/>
    <cellStyle name="Total 2 2 7" xfId="25388" xr:uid="{00000000-0005-0000-0000-000037630000}"/>
    <cellStyle name="Total 2 2 7 2" xfId="25389" xr:uid="{00000000-0005-0000-0000-000038630000}"/>
    <cellStyle name="Total 2 2 8" xfId="25390" xr:uid="{00000000-0005-0000-0000-000039630000}"/>
    <cellStyle name="Total 2 2 9" xfId="25391" xr:uid="{00000000-0005-0000-0000-00003A630000}"/>
    <cellStyle name="Total 2 3" xfId="25392" xr:uid="{00000000-0005-0000-0000-00003B630000}"/>
    <cellStyle name="Total 2 3 10" xfId="25393" xr:uid="{00000000-0005-0000-0000-00003C630000}"/>
    <cellStyle name="Total 2 3 11" xfId="25394" xr:uid="{00000000-0005-0000-0000-00003D630000}"/>
    <cellStyle name="Total 2 3 12" xfId="25395" xr:uid="{00000000-0005-0000-0000-00003E630000}"/>
    <cellStyle name="Total 2 3 13" xfId="25396" xr:uid="{00000000-0005-0000-0000-00003F630000}"/>
    <cellStyle name="Total 2 3 14" xfId="25397" xr:uid="{00000000-0005-0000-0000-000040630000}"/>
    <cellStyle name="Total 2 3 2" xfId="25398" xr:uid="{00000000-0005-0000-0000-000041630000}"/>
    <cellStyle name="Total 2 3 2 2" xfId="25399" xr:uid="{00000000-0005-0000-0000-000042630000}"/>
    <cellStyle name="Total 2 3 3" xfId="25400" xr:uid="{00000000-0005-0000-0000-000043630000}"/>
    <cellStyle name="Total 2 3 4" xfId="25401" xr:uid="{00000000-0005-0000-0000-000044630000}"/>
    <cellStyle name="Total 2 3 5" xfId="25402" xr:uid="{00000000-0005-0000-0000-000045630000}"/>
    <cellStyle name="Total 2 3 6" xfId="25403" xr:uid="{00000000-0005-0000-0000-000046630000}"/>
    <cellStyle name="Total 2 3 7" xfId="25404" xr:uid="{00000000-0005-0000-0000-000047630000}"/>
    <cellStyle name="Total 2 3 8" xfId="25405" xr:uid="{00000000-0005-0000-0000-000048630000}"/>
    <cellStyle name="Total 2 3 9" xfId="25406" xr:uid="{00000000-0005-0000-0000-000049630000}"/>
    <cellStyle name="Total 2 4" xfId="25407" xr:uid="{00000000-0005-0000-0000-00004A630000}"/>
    <cellStyle name="Total 2 4 2" xfId="25408" xr:uid="{00000000-0005-0000-0000-00004B630000}"/>
    <cellStyle name="Total 2 5" xfId="25409" xr:uid="{00000000-0005-0000-0000-00004C630000}"/>
    <cellStyle name="Total 2 5 2" xfId="25410" xr:uid="{00000000-0005-0000-0000-00004D630000}"/>
    <cellStyle name="Total 2 5 2 2" xfId="25411" xr:uid="{00000000-0005-0000-0000-00004E630000}"/>
    <cellStyle name="Total 2 5 3" xfId="25412" xr:uid="{00000000-0005-0000-0000-00004F630000}"/>
    <cellStyle name="Total 2 6" xfId="25413" xr:uid="{00000000-0005-0000-0000-000050630000}"/>
    <cellStyle name="Total 2 6 2" xfId="25414" xr:uid="{00000000-0005-0000-0000-000051630000}"/>
    <cellStyle name="Total 2 6 2 2" xfId="25415" xr:uid="{00000000-0005-0000-0000-000052630000}"/>
    <cellStyle name="Total 2 6 3" xfId="25416" xr:uid="{00000000-0005-0000-0000-000053630000}"/>
    <cellStyle name="Total 2 7" xfId="25417" xr:uid="{00000000-0005-0000-0000-000054630000}"/>
    <cellStyle name="Total 2 7 2" xfId="25418" xr:uid="{00000000-0005-0000-0000-000055630000}"/>
    <cellStyle name="Total 2 7 2 2" xfId="25419" xr:uid="{00000000-0005-0000-0000-000056630000}"/>
    <cellStyle name="Total 2 7 3" xfId="25420" xr:uid="{00000000-0005-0000-0000-000057630000}"/>
    <cellStyle name="Total 2 8" xfId="25421" xr:uid="{00000000-0005-0000-0000-000058630000}"/>
    <cellStyle name="Total 2 8 2" xfId="25422" xr:uid="{00000000-0005-0000-0000-000059630000}"/>
    <cellStyle name="Total 2 9" xfId="25423" xr:uid="{00000000-0005-0000-0000-00005A630000}"/>
    <cellStyle name="Total 2 9 2" xfId="25424" xr:uid="{00000000-0005-0000-0000-00005B630000}"/>
    <cellStyle name="Total 3" xfId="25425" xr:uid="{00000000-0005-0000-0000-00005C630000}"/>
    <cellStyle name="Total 3 10" xfId="25426" xr:uid="{00000000-0005-0000-0000-00005D630000}"/>
    <cellStyle name="Total 3 11" xfId="25427" xr:uid="{00000000-0005-0000-0000-00005E630000}"/>
    <cellStyle name="Total 3 12" xfId="25428" xr:uid="{00000000-0005-0000-0000-00005F630000}"/>
    <cellStyle name="Total 3 13" xfId="25429" xr:uid="{00000000-0005-0000-0000-000060630000}"/>
    <cellStyle name="Total 3 2" xfId="25430" xr:uid="{00000000-0005-0000-0000-000061630000}"/>
    <cellStyle name="Total 3 2 10" xfId="25431" xr:uid="{00000000-0005-0000-0000-000062630000}"/>
    <cellStyle name="Total 3 2 11" xfId="25432" xr:uid="{00000000-0005-0000-0000-000063630000}"/>
    <cellStyle name="Total 3 2 12" xfId="25433" xr:uid="{00000000-0005-0000-0000-000064630000}"/>
    <cellStyle name="Total 3 2 2" xfId="25434" xr:uid="{00000000-0005-0000-0000-000065630000}"/>
    <cellStyle name="Total 3 2 2 2" xfId="25435" xr:uid="{00000000-0005-0000-0000-000066630000}"/>
    <cellStyle name="Total 3 2 3" xfId="25436" xr:uid="{00000000-0005-0000-0000-000067630000}"/>
    <cellStyle name="Total 3 2 3 2" xfId="25437" xr:uid="{00000000-0005-0000-0000-000068630000}"/>
    <cellStyle name="Total 3 2 3 2 2" xfId="25438" xr:uid="{00000000-0005-0000-0000-000069630000}"/>
    <cellStyle name="Total 3 2 3 3" xfId="25439" xr:uid="{00000000-0005-0000-0000-00006A630000}"/>
    <cellStyle name="Total 3 2 4" xfId="25440" xr:uid="{00000000-0005-0000-0000-00006B630000}"/>
    <cellStyle name="Total 3 2 4 2" xfId="25441" xr:uid="{00000000-0005-0000-0000-00006C630000}"/>
    <cellStyle name="Total 3 2 4 2 2" xfId="25442" xr:uid="{00000000-0005-0000-0000-00006D630000}"/>
    <cellStyle name="Total 3 2 4 3" xfId="25443" xr:uid="{00000000-0005-0000-0000-00006E630000}"/>
    <cellStyle name="Total 3 2 5" xfId="25444" xr:uid="{00000000-0005-0000-0000-00006F630000}"/>
    <cellStyle name="Total 3 2 5 2" xfId="25445" xr:uid="{00000000-0005-0000-0000-000070630000}"/>
    <cellStyle name="Total 3 2 5 2 2" xfId="25446" xr:uid="{00000000-0005-0000-0000-000071630000}"/>
    <cellStyle name="Total 3 2 5 3" xfId="25447" xr:uid="{00000000-0005-0000-0000-000072630000}"/>
    <cellStyle name="Total 3 2 6" xfId="25448" xr:uid="{00000000-0005-0000-0000-000073630000}"/>
    <cellStyle name="Total 3 2 6 2" xfId="25449" xr:uid="{00000000-0005-0000-0000-000074630000}"/>
    <cellStyle name="Total 3 2 7" xfId="25450" xr:uid="{00000000-0005-0000-0000-000075630000}"/>
    <cellStyle name="Total 3 2 7 2" xfId="25451" xr:uid="{00000000-0005-0000-0000-000076630000}"/>
    <cellStyle name="Total 3 2 8" xfId="25452" xr:uid="{00000000-0005-0000-0000-000077630000}"/>
    <cellStyle name="Total 3 2 9" xfId="25453" xr:uid="{00000000-0005-0000-0000-000078630000}"/>
    <cellStyle name="Total 3 3" xfId="25454" xr:uid="{00000000-0005-0000-0000-000079630000}"/>
    <cellStyle name="Total 3 3 2" xfId="25455" xr:uid="{00000000-0005-0000-0000-00007A630000}"/>
    <cellStyle name="Total 3 4" xfId="25456" xr:uid="{00000000-0005-0000-0000-00007B630000}"/>
    <cellStyle name="Total 3 4 2" xfId="25457" xr:uid="{00000000-0005-0000-0000-00007C630000}"/>
    <cellStyle name="Total 3 4 2 2" xfId="25458" xr:uid="{00000000-0005-0000-0000-00007D630000}"/>
    <cellStyle name="Total 3 4 3" xfId="25459" xr:uid="{00000000-0005-0000-0000-00007E630000}"/>
    <cellStyle name="Total 3 5" xfId="25460" xr:uid="{00000000-0005-0000-0000-00007F630000}"/>
    <cellStyle name="Total 3 5 2" xfId="25461" xr:uid="{00000000-0005-0000-0000-000080630000}"/>
    <cellStyle name="Total 3 5 2 2" xfId="25462" xr:uid="{00000000-0005-0000-0000-000081630000}"/>
    <cellStyle name="Total 3 5 3" xfId="25463" xr:uid="{00000000-0005-0000-0000-000082630000}"/>
    <cellStyle name="Total 3 6" xfId="25464" xr:uid="{00000000-0005-0000-0000-000083630000}"/>
    <cellStyle name="Total 3 6 2" xfId="25465" xr:uid="{00000000-0005-0000-0000-000084630000}"/>
    <cellStyle name="Total 3 6 2 2" xfId="25466" xr:uid="{00000000-0005-0000-0000-000085630000}"/>
    <cellStyle name="Total 3 6 3" xfId="25467" xr:uid="{00000000-0005-0000-0000-000086630000}"/>
    <cellStyle name="Total 3 7" xfId="25468" xr:uid="{00000000-0005-0000-0000-000087630000}"/>
    <cellStyle name="Total 3 7 2" xfId="25469" xr:uid="{00000000-0005-0000-0000-000088630000}"/>
    <cellStyle name="Total 3 8" xfId="25470" xr:uid="{00000000-0005-0000-0000-000089630000}"/>
    <cellStyle name="Total 3 8 2" xfId="25471" xr:uid="{00000000-0005-0000-0000-00008A630000}"/>
    <cellStyle name="Total 3 9" xfId="25472" xr:uid="{00000000-0005-0000-0000-00008B630000}"/>
    <cellStyle name="Total 3_Cost Inputs" xfId="25473" xr:uid="{00000000-0005-0000-0000-00008C630000}"/>
    <cellStyle name="Total 4" xfId="25474" xr:uid="{00000000-0005-0000-0000-00008D630000}"/>
    <cellStyle name="Total 4 10" xfId="25475" xr:uid="{00000000-0005-0000-0000-00008E630000}"/>
    <cellStyle name="Total 4 11" xfId="25476" xr:uid="{00000000-0005-0000-0000-00008F630000}"/>
    <cellStyle name="Total 4 12" xfId="25477" xr:uid="{00000000-0005-0000-0000-000090630000}"/>
    <cellStyle name="Total 4 13" xfId="25478" xr:uid="{00000000-0005-0000-0000-000091630000}"/>
    <cellStyle name="Total 4 2" xfId="25479" xr:uid="{00000000-0005-0000-0000-000092630000}"/>
    <cellStyle name="Total 4 2 10" xfId="25480" xr:uid="{00000000-0005-0000-0000-000093630000}"/>
    <cellStyle name="Total 4 2 11" xfId="25481" xr:uid="{00000000-0005-0000-0000-000094630000}"/>
    <cellStyle name="Total 4 2 12" xfId="25482" xr:uid="{00000000-0005-0000-0000-000095630000}"/>
    <cellStyle name="Total 4 2 2" xfId="25483" xr:uid="{00000000-0005-0000-0000-000096630000}"/>
    <cellStyle name="Total 4 2 3" xfId="25484" xr:uid="{00000000-0005-0000-0000-000097630000}"/>
    <cellStyle name="Total 4 2 4" xfId="25485" xr:uid="{00000000-0005-0000-0000-000098630000}"/>
    <cellStyle name="Total 4 2 5" xfId="25486" xr:uid="{00000000-0005-0000-0000-000099630000}"/>
    <cellStyle name="Total 4 2 6" xfId="25487" xr:uid="{00000000-0005-0000-0000-00009A630000}"/>
    <cellStyle name="Total 4 2 7" xfId="25488" xr:uid="{00000000-0005-0000-0000-00009B630000}"/>
    <cellStyle name="Total 4 2 8" xfId="25489" xr:uid="{00000000-0005-0000-0000-00009C630000}"/>
    <cellStyle name="Total 4 2 9" xfId="25490" xr:uid="{00000000-0005-0000-0000-00009D630000}"/>
    <cellStyle name="Total 4 3" xfId="25491" xr:uid="{00000000-0005-0000-0000-00009E630000}"/>
    <cellStyle name="Total 4 4" xfId="25492" xr:uid="{00000000-0005-0000-0000-00009F630000}"/>
    <cellStyle name="Total 4 5" xfId="25493" xr:uid="{00000000-0005-0000-0000-0000A0630000}"/>
    <cellStyle name="Total 4 6" xfId="25494" xr:uid="{00000000-0005-0000-0000-0000A1630000}"/>
    <cellStyle name="Total 4 7" xfId="25495" xr:uid="{00000000-0005-0000-0000-0000A2630000}"/>
    <cellStyle name="Total 4 8" xfId="25496" xr:uid="{00000000-0005-0000-0000-0000A3630000}"/>
    <cellStyle name="Total 4 9" xfId="25497" xr:uid="{00000000-0005-0000-0000-0000A4630000}"/>
    <cellStyle name="Total 4_Cost Inputs" xfId="25498" xr:uid="{00000000-0005-0000-0000-0000A5630000}"/>
    <cellStyle name="Total 5" xfId="25499" xr:uid="{00000000-0005-0000-0000-0000A6630000}"/>
    <cellStyle name="Total 5 10" xfId="25500" xr:uid="{00000000-0005-0000-0000-0000A7630000}"/>
    <cellStyle name="Total 5 11" xfId="25501" xr:uid="{00000000-0005-0000-0000-0000A8630000}"/>
    <cellStyle name="Total 5 12" xfId="25502" xr:uid="{00000000-0005-0000-0000-0000A9630000}"/>
    <cellStyle name="Total 5 13" xfId="25503" xr:uid="{00000000-0005-0000-0000-0000AA630000}"/>
    <cellStyle name="Total 5 2" xfId="25504" xr:uid="{00000000-0005-0000-0000-0000AB630000}"/>
    <cellStyle name="Total 5 3" xfId="25505" xr:uid="{00000000-0005-0000-0000-0000AC630000}"/>
    <cellStyle name="Total 5 4" xfId="25506" xr:uid="{00000000-0005-0000-0000-0000AD630000}"/>
    <cellStyle name="Total 5 5" xfId="25507" xr:uid="{00000000-0005-0000-0000-0000AE630000}"/>
    <cellStyle name="Total 5 6" xfId="25508" xr:uid="{00000000-0005-0000-0000-0000AF630000}"/>
    <cellStyle name="Total 5 7" xfId="25509" xr:uid="{00000000-0005-0000-0000-0000B0630000}"/>
    <cellStyle name="Total 5 8" xfId="25510" xr:uid="{00000000-0005-0000-0000-0000B1630000}"/>
    <cellStyle name="Total 5 9" xfId="25511" xr:uid="{00000000-0005-0000-0000-0000B2630000}"/>
    <cellStyle name="Total 7" xfId="25650" xr:uid="{00000000-0005-0000-0000-0000B3630000}"/>
    <cellStyle name="Total Clear" xfId="25649" xr:uid="{00000000-0005-0000-0000-0000B4630000}"/>
    <cellStyle name="Total1" xfId="25512" xr:uid="{00000000-0005-0000-0000-0000B5630000}"/>
    <cellStyle name="Total2" xfId="25513" xr:uid="{00000000-0005-0000-0000-0000B6630000}"/>
    <cellStyle name="Totals" xfId="25514" xr:uid="{00000000-0005-0000-0000-0000B7630000}"/>
    <cellStyle name="Totals 2" xfId="25515" xr:uid="{00000000-0005-0000-0000-0000B8630000}"/>
    <cellStyle name="Totals 3" xfId="25516" xr:uid="{00000000-0005-0000-0000-0000B9630000}"/>
    <cellStyle name="TotCol - Style5" xfId="25517" xr:uid="{00000000-0005-0000-0000-0000BA630000}"/>
    <cellStyle name="TotCol - Style5 2" xfId="25518" xr:uid="{00000000-0005-0000-0000-0000BB630000}"/>
    <cellStyle name="TotCol - Style5 2 2" xfId="25519" xr:uid="{00000000-0005-0000-0000-0000BC630000}"/>
    <cellStyle name="TotCol - Style5 3" xfId="25520" xr:uid="{00000000-0005-0000-0000-0000BD630000}"/>
    <cellStyle name="TotCol - Style5 4" xfId="25521" xr:uid="{00000000-0005-0000-0000-0000BE630000}"/>
    <cellStyle name="TotCol - Style5 5" xfId="25522" xr:uid="{00000000-0005-0000-0000-0000BF630000}"/>
    <cellStyle name="TotCol - Style5 6" xfId="25523" xr:uid="{00000000-0005-0000-0000-0000C0630000}"/>
    <cellStyle name="TotCol - Style5 7" xfId="25524" xr:uid="{00000000-0005-0000-0000-0000C1630000}"/>
    <cellStyle name="TotRow - Style4" xfId="25525" xr:uid="{00000000-0005-0000-0000-0000C2630000}"/>
    <cellStyle name="TotRow - Style4 2" xfId="25526" xr:uid="{00000000-0005-0000-0000-0000C3630000}"/>
    <cellStyle name="TotRow - Style4 2 2" xfId="25527" xr:uid="{00000000-0005-0000-0000-0000C4630000}"/>
    <cellStyle name="TotRow - Style4 2 2 2" xfId="25528" xr:uid="{00000000-0005-0000-0000-0000C5630000}"/>
    <cellStyle name="TotRow - Style4 2 2 3" xfId="25529" xr:uid="{00000000-0005-0000-0000-0000C6630000}"/>
    <cellStyle name="TotRow - Style4 2 3" xfId="25530" xr:uid="{00000000-0005-0000-0000-0000C7630000}"/>
    <cellStyle name="TotRow - Style4 2 3 2" xfId="25531" xr:uid="{00000000-0005-0000-0000-0000C8630000}"/>
    <cellStyle name="TotRow - Style4 2 3 3" xfId="25532" xr:uid="{00000000-0005-0000-0000-0000C9630000}"/>
    <cellStyle name="TotRow - Style4 3" xfId="25533" xr:uid="{00000000-0005-0000-0000-0000CA630000}"/>
    <cellStyle name="TotRow - Style4 3 2" xfId="25534" xr:uid="{00000000-0005-0000-0000-0000CB630000}"/>
    <cellStyle name="TotRow - Style4 3 3" xfId="25535" xr:uid="{00000000-0005-0000-0000-0000CC630000}"/>
    <cellStyle name="TotRow - Style4 4" xfId="25536" xr:uid="{00000000-0005-0000-0000-0000CD630000}"/>
    <cellStyle name="TotRow - Style4 4 2" xfId="25537" xr:uid="{00000000-0005-0000-0000-0000CE630000}"/>
    <cellStyle name="TotRow - Style4 4 3" xfId="25538" xr:uid="{00000000-0005-0000-0000-0000CF630000}"/>
    <cellStyle name="TotRow - Style4 5" xfId="25539" xr:uid="{00000000-0005-0000-0000-0000D0630000}"/>
    <cellStyle name="TotRow - Style4 5 2" xfId="25540" xr:uid="{00000000-0005-0000-0000-0000D1630000}"/>
    <cellStyle name="TotRow - Style4 5 3" xfId="25541" xr:uid="{00000000-0005-0000-0000-0000D2630000}"/>
    <cellStyle name="TotRow - Style4 6" xfId="25542" xr:uid="{00000000-0005-0000-0000-0000D3630000}"/>
    <cellStyle name="TotRow - Style4 7" xfId="25543" xr:uid="{00000000-0005-0000-0000-0000D4630000}"/>
    <cellStyle name="Under Comma 000's" xfId="25544" xr:uid="{00000000-0005-0000-0000-0000D5630000}"/>
    <cellStyle name="UnderConstruction" xfId="25545" xr:uid="{00000000-0005-0000-0000-0000D6630000}"/>
    <cellStyle name="Unit" xfId="25546" xr:uid="{00000000-0005-0000-0000-0000D7630000}"/>
    <cellStyle name="Unit 2" xfId="25547" xr:uid="{00000000-0005-0000-0000-0000D8630000}"/>
    <cellStyle name="Unit Label" xfId="25548" xr:uid="{00000000-0005-0000-0000-0000D9630000}"/>
    <cellStyle name="Units" xfId="25549" xr:uid="{00000000-0005-0000-0000-0000DA630000}"/>
    <cellStyle name="Update" xfId="25550" xr:uid="{00000000-0005-0000-0000-0000DB630000}"/>
    <cellStyle name="UserInstructions" xfId="25551" xr:uid="{00000000-0005-0000-0000-0000DC630000}"/>
    <cellStyle name="Valuta (0)" xfId="25552" xr:uid="{00000000-0005-0000-0000-0000DD630000}"/>
    <cellStyle name="Valuta [0]_Blad1" xfId="25553" xr:uid="{00000000-0005-0000-0000-0000DE630000}"/>
    <cellStyle name="Valuta_Blad1" xfId="25554" xr:uid="{00000000-0005-0000-0000-0000DF630000}"/>
    <cellStyle name="Vírgula 10" xfId="25555" xr:uid="{00000000-0005-0000-0000-0000E0630000}"/>
    <cellStyle name="Vírgula 10 2" xfId="25556" xr:uid="{00000000-0005-0000-0000-0000E1630000}"/>
    <cellStyle name="Vírgula 10 3" xfId="25557" xr:uid="{00000000-0005-0000-0000-0000E2630000}"/>
    <cellStyle name="Vírgula 11" xfId="25558" xr:uid="{00000000-0005-0000-0000-0000E3630000}"/>
    <cellStyle name="Vírgula 11 2" xfId="25559" xr:uid="{00000000-0005-0000-0000-0000E4630000}"/>
    <cellStyle name="Vírgula 11 3" xfId="25560" xr:uid="{00000000-0005-0000-0000-0000E5630000}"/>
    <cellStyle name="Vírgula 12" xfId="25561" xr:uid="{00000000-0005-0000-0000-0000E6630000}"/>
    <cellStyle name="Vírgula 12 2" xfId="25562" xr:uid="{00000000-0005-0000-0000-0000E7630000}"/>
    <cellStyle name="Vírgula 12 3" xfId="25563" xr:uid="{00000000-0005-0000-0000-0000E8630000}"/>
    <cellStyle name="Vírgula 13" xfId="25564" xr:uid="{00000000-0005-0000-0000-0000E9630000}"/>
    <cellStyle name="Vírgula 13 2" xfId="25565" xr:uid="{00000000-0005-0000-0000-0000EA630000}"/>
    <cellStyle name="Vírgula 13 3" xfId="25566" xr:uid="{00000000-0005-0000-0000-0000EB630000}"/>
    <cellStyle name="Vírgula 14" xfId="25567" xr:uid="{00000000-0005-0000-0000-0000EC630000}"/>
    <cellStyle name="Vírgula 14 2" xfId="25568" xr:uid="{00000000-0005-0000-0000-0000ED630000}"/>
    <cellStyle name="Vírgula 14 3" xfId="25569" xr:uid="{00000000-0005-0000-0000-0000EE630000}"/>
    <cellStyle name="Vírgula 15" xfId="25570" xr:uid="{00000000-0005-0000-0000-0000EF630000}"/>
    <cellStyle name="Vírgula 15 2" xfId="25571" xr:uid="{00000000-0005-0000-0000-0000F0630000}"/>
    <cellStyle name="Vírgula 15 3" xfId="25572" xr:uid="{00000000-0005-0000-0000-0000F1630000}"/>
    <cellStyle name="Vírgula 16" xfId="25573" xr:uid="{00000000-0005-0000-0000-0000F2630000}"/>
    <cellStyle name="Vírgula 16 2" xfId="25574" xr:uid="{00000000-0005-0000-0000-0000F3630000}"/>
    <cellStyle name="Vírgula 16 3" xfId="25575" xr:uid="{00000000-0005-0000-0000-0000F4630000}"/>
    <cellStyle name="Vírgula 17" xfId="25576" xr:uid="{00000000-0005-0000-0000-0000F5630000}"/>
    <cellStyle name="Vírgula 17 2" xfId="25577" xr:uid="{00000000-0005-0000-0000-0000F6630000}"/>
    <cellStyle name="Vírgula 18" xfId="25578" xr:uid="{00000000-0005-0000-0000-0000F7630000}"/>
    <cellStyle name="Vírgula 19" xfId="25579" xr:uid="{00000000-0005-0000-0000-0000F8630000}"/>
    <cellStyle name="Vírgula 2" xfId="25580" xr:uid="{00000000-0005-0000-0000-0000F9630000}"/>
    <cellStyle name="Vírgula 2 2" xfId="25581" xr:uid="{00000000-0005-0000-0000-0000FA630000}"/>
    <cellStyle name="Vírgula 2 2 2" xfId="25582" xr:uid="{00000000-0005-0000-0000-0000FB630000}"/>
    <cellStyle name="Vírgula 2 2 3" xfId="25583" xr:uid="{00000000-0005-0000-0000-0000FC630000}"/>
    <cellStyle name="Vírgula 2 3" xfId="25584" xr:uid="{00000000-0005-0000-0000-0000FD630000}"/>
    <cellStyle name="Vírgula 2 3 2" xfId="25585" xr:uid="{00000000-0005-0000-0000-0000FE630000}"/>
    <cellStyle name="Vírgula 2 3 3" xfId="25586" xr:uid="{00000000-0005-0000-0000-0000FF630000}"/>
    <cellStyle name="Vírgula 2 4" xfId="25587" xr:uid="{00000000-0005-0000-0000-000000640000}"/>
    <cellStyle name="Vírgula 2 5" xfId="25588" xr:uid="{00000000-0005-0000-0000-000001640000}"/>
    <cellStyle name="Vírgula 20" xfId="25589" xr:uid="{00000000-0005-0000-0000-000002640000}"/>
    <cellStyle name="Vírgula 20 2" xfId="25590" xr:uid="{00000000-0005-0000-0000-000003640000}"/>
    <cellStyle name="Vírgula 20 3" xfId="25591" xr:uid="{00000000-0005-0000-0000-000004640000}"/>
    <cellStyle name="Vírgula 21" xfId="25592" xr:uid="{00000000-0005-0000-0000-000005640000}"/>
    <cellStyle name="Vírgula 22" xfId="25593" xr:uid="{00000000-0005-0000-0000-000006640000}"/>
    <cellStyle name="Vírgula 23" xfId="25594" xr:uid="{00000000-0005-0000-0000-000007640000}"/>
    <cellStyle name="Vírgula 24" xfId="25595" xr:uid="{00000000-0005-0000-0000-000008640000}"/>
    <cellStyle name="Vírgula 25" xfId="25596" xr:uid="{00000000-0005-0000-0000-000009640000}"/>
    <cellStyle name="Vírgula 25 2" xfId="25597" xr:uid="{00000000-0005-0000-0000-00000A640000}"/>
    <cellStyle name="Vírgula 26" xfId="25598" xr:uid="{00000000-0005-0000-0000-00000B640000}"/>
    <cellStyle name="Vírgula 27" xfId="25599" xr:uid="{00000000-0005-0000-0000-00000C640000}"/>
    <cellStyle name="Vírgula 28" xfId="25600" xr:uid="{00000000-0005-0000-0000-00000D640000}"/>
    <cellStyle name="Vírgula 29" xfId="25601" xr:uid="{00000000-0005-0000-0000-00000E640000}"/>
    <cellStyle name="Vírgula 3" xfId="25602" xr:uid="{00000000-0005-0000-0000-00000F640000}"/>
    <cellStyle name="Vírgula 3 2" xfId="25603" xr:uid="{00000000-0005-0000-0000-000010640000}"/>
    <cellStyle name="Vírgula 3 2 2" xfId="25604" xr:uid="{00000000-0005-0000-0000-000011640000}"/>
    <cellStyle name="Vírgula 3 2 3" xfId="25605" xr:uid="{00000000-0005-0000-0000-000012640000}"/>
    <cellStyle name="Vírgula 3 3" xfId="25606" xr:uid="{00000000-0005-0000-0000-000013640000}"/>
    <cellStyle name="Vírgula 3 4" xfId="25607" xr:uid="{00000000-0005-0000-0000-000014640000}"/>
    <cellStyle name="Vírgula 30" xfId="25608" xr:uid="{00000000-0005-0000-0000-000015640000}"/>
    <cellStyle name="Vírgula 31" xfId="25609" xr:uid="{00000000-0005-0000-0000-000016640000}"/>
    <cellStyle name="Vírgula 32" xfId="25610" xr:uid="{00000000-0005-0000-0000-000017640000}"/>
    <cellStyle name="Vírgula 4" xfId="25611" xr:uid="{00000000-0005-0000-0000-000018640000}"/>
    <cellStyle name="Vírgula 5" xfId="25612" xr:uid="{00000000-0005-0000-0000-000019640000}"/>
    <cellStyle name="Vírgula 6" xfId="25613" xr:uid="{00000000-0005-0000-0000-00001A640000}"/>
    <cellStyle name="Vírgula 6 2" xfId="25614" xr:uid="{00000000-0005-0000-0000-00001B640000}"/>
    <cellStyle name="Vírgula 6 3" xfId="25615" xr:uid="{00000000-0005-0000-0000-00001C640000}"/>
    <cellStyle name="Vírgula 7" xfId="25616" xr:uid="{00000000-0005-0000-0000-00001D640000}"/>
    <cellStyle name="Vírgula 7 2" xfId="25617" xr:uid="{00000000-0005-0000-0000-00001E640000}"/>
    <cellStyle name="Vírgula 7 3" xfId="25618" xr:uid="{00000000-0005-0000-0000-00001F640000}"/>
    <cellStyle name="Vírgula 8" xfId="25619" xr:uid="{00000000-0005-0000-0000-000020640000}"/>
    <cellStyle name="Vírgula 8 2" xfId="25620" xr:uid="{00000000-0005-0000-0000-000021640000}"/>
    <cellStyle name="Vírgula 8 3" xfId="25621" xr:uid="{00000000-0005-0000-0000-000022640000}"/>
    <cellStyle name="Vírgula 9" xfId="25622" xr:uid="{00000000-0005-0000-0000-000023640000}"/>
    <cellStyle name="Vírgula 9 2" xfId="25623" xr:uid="{00000000-0005-0000-0000-000024640000}"/>
    <cellStyle name="Vírgula 9 3" xfId="25624" xr:uid="{00000000-0005-0000-0000-000025640000}"/>
    <cellStyle name="W?rung [0]_Pr.Ev. CCC" xfId="25625" xr:uid="{00000000-0005-0000-0000-000026640000}"/>
    <cellStyle name="W?rung_Pr.Ev. CCC" xfId="25626" xr:uid="{00000000-0005-0000-0000-000027640000}"/>
    <cellStyle name="Währung" xfId="25627" xr:uid="{00000000-0005-0000-0000-000028640000}"/>
    <cellStyle name="Währung [0]_EM_GLOB" xfId="25628" xr:uid="{00000000-0005-0000-0000-000029640000}"/>
    <cellStyle name="Währung 2" xfId="25629" xr:uid="{00000000-0005-0000-0000-00002A640000}"/>
    <cellStyle name="Währung 2 2" xfId="25630" xr:uid="{00000000-0005-0000-0000-00002B640000}"/>
    <cellStyle name="Währung 2 3" xfId="25631" xr:uid="{00000000-0005-0000-0000-00002C640000}"/>
    <cellStyle name="Währung 3" xfId="25632" xr:uid="{00000000-0005-0000-0000-00002D640000}"/>
    <cellStyle name="Währung 4" xfId="25633" xr:uid="{00000000-0005-0000-0000-00002E640000}"/>
    <cellStyle name="Währung 5" xfId="25634" xr:uid="{00000000-0005-0000-0000-00002F640000}"/>
    <cellStyle name="Währung 6" xfId="25635" xr:uid="{00000000-0005-0000-0000-000030640000}"/>
    <cellStyle name="Währung 7" xfId="25636" xr:uid="{00000000-0005-0000-0000-000031640000}"/>
    <cellStyle name="Währung 8" xfId="25637" xr:uid="{00000000-0005-0000-0000-000032640000}"/>
    <cellStyle name="Währung 9" xfId="25638" xr:uid="{00000000-0005-0000-0000-000033640000}"/>
  </cellStyles>
  <dxfs count="7">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7.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63" Type="http://schemas.openxmlformats.org/officeDocument/2006/relationships/externalLink" Target="externalLinks/externalLink53.xml"/><Relationship Id="rId84" Type="http://schemas.openxmlformats.org/officeDocument/2006/relationships/externalLink" Target="externalLinks/externalLink74.xml"/><Relationship Id="rId138" Type="http://schemas.openxmlformats.org/officeDocument/2006/relationships/externalLink" Target="externalLinks/externalLink128.xml"/><Relationship Id="rId159" Type="http://schemas.openxmlformats.org/officeDocument/2006/relationships/externalLink" Target="externalLinks/externalLink149.xml"/><Relationship Id="rId170" Type="http://schemas.openxmlformats.org/officeDocument/2006/relationships/externalLink" Target="externalLinks/externalLink160.xml"/><Relationship Id="rId191" Type="http://schemas.openxmlformats.org/officeDocument/2006/relationships/externalLink" Target="externalLinks/externalLink181.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53" Type="http://schemas.openxmlformats.org/officeDocument/2006/relationships/externalLink" Target="externalLinks/externalLink43.xml"/><Relationship Id="rId74" Type="http://schemas.openxmlformats.org/officeDocument/2006/relationships/externalLink" Target="externalLinks/externalLink64.xml"/><Relationship Id="rId128" Type="http://schemas.openxmlformats.org/officeDocument/2006/relationships/externalLink" Target="externalLinks/externalLink118.xml"/><Relationship Id="rId149" Type="http://schemas.openxmlformats.org/officeDocument/2006/relationships/externalLink" Target="externalLinks/externalLink139.xml"/><Relationship Id="rId5" Type="http://schemas.openxmlformats.org/officeDocument/2006/relationships/worksheet" Target="worksheets/sheet5.xml"/><Relationship Id="rId95" Type="http://schemas.openxmlformats.org/officeDocument/2006/relationships/externalLink" Target="externalLinks/externalLink85.xml"/><Relationship Id="rId160" Type="http://schemas.openxmlformats.org/officeDocument/2006/relationships/externalLink" Target="externalLinks/externalLink150.xml"/><Relationship Id="rId181" Type="http://schemas.openxmlformats.org/officeDocument/2006/relationships/externalLink" Target="externalLinks/externalLink171.xml"/><Relationship Id="rId22" Type="http://schemas.openxmlformats.org/officeDocument/2006/relationships/externalLink" Target="externalLinks/externalLink12.xml"/><Relationship Id="rId43" Type="http://schemas.openxmlformats.org/officeDocument/2006/relationships/externalLink" Target="externalLinks/externalLink33.xml"/><Relationship Id="rId64" Type="http://schemas.openxmlformats.org/officeDocument/2006/relationships/externalLink" Target="externalLinks/externalLink54.xml"/><Relationship Id="rId118" Type="http://schemas.openxmlformats.org/officeDocument/2006/relationships/externalLink" Target="externalLinks/externalLink108.xml"/><Relationship Id="rId139" Type="http://schemas.openxmlformats.org/officeDocument/2006/relationships/externalLink" Target="externalLinks/externalLink129.xml"/><Relationship Id="rId85" Type="http://schemas.openxmlformats.org/officeDocument/2006/relationships/externalLink" Target="externalLinks/externalLink75.xml"/><Relationship Id="rId150" Type="http://schemas.openxmlformats.org/officeDocument/2006/relationships/externalLink" Target="externalLinks/externalLink140.xml"/><Relationship Id="rId171" Type="http://schemas.openxmlformats.org/officeDocument/2006/relationships/externalLink" Target="externalLinks/externalLink161.xml"/><Relationship Id="rId192" Type="http://schemas.openxmlformats.org/officeDocument/2006/relationships/externalLink" Target="externalLinks/externalLink182.xml"/><Relationship Id="rId12" Type="http://schemas.openxmlformats.org/officeDocument/2006/relationships/externalLink" Target="externalLinks/externalLink2.xml"/><Relationship Id="rId33" Type="http://schemas.openxmlformats.org/officeDocument/2006/relationships/externalLink" Target="externalLinks/externalLink23.xml"/><Relationship Id="rId108" Type="http://schemas.openxmlformats.org/officeDocument/2006/relationships/externalLink" Target="externalLinks/externalLink98.xml"/><Relationship Id="rId129" Type="http://schemas.openxmlformats.org/officeDocument/2006/relationships/externalLink" Target="externalLinks/externalLink119.xml"/><Relationship Id="rId54" Type="http://schemas.openxmlformats.org/officeDocument/2006/relationships/externalLink" Target="externalLinks/externalLink44.xml"/><Relationship Id="rId75" Type="http://schemas.openxmlformats.org/officeDocument/2006/relationships/externalLink" Target="externalLinks/externalLink65.xml"/><Relationship Id="rId96" Type="http://schemas.openxmlformats.org/officeDocument/2006/relationships/externalLink" Target="externalLinks/externalLink86.xml"/><Relationship Id="rId140" Type="http://schemas.openxmlformats.org/officeDocument/2006/relationships/externalLink" Target="externalLinks/externalLink130.xml"/><Relationship Id="rId161" Type="http://schemas.openxmlformats.org/officeDocument/2006/relationships/externalLink" Target="externalLinks/externalLink151.xml"/><Relationship Id="rId182" Type="http://schemas.openxmlformats.org/officeDocument/2006/relationships/externalLink" Target="externalLinks/externalLink172.xml"/><Relationship Id="rId6" Type="http://schemas.openxmlformats.org/officeDocument/2006/relationships/worksheet" Target="worksheets/sheet6.xml"/><Relationship Id="rId23" Type="http://schemas.openxmlformats.org/officeDocument/2006/relationships/externalLink" Target="externalLinks/externalLink13.xml"/><Relationship Id="rId119" Type="http://schemas.openxmlformats.org/officeDocument/2006/relationships/externalLink" Target="externalLinks/externalLink109.xml"/><Relationship Id="rId44" Type="http://schemas.openxmlformats.org/officeDocument/2006/relationships/externalLink" Target="externalLinks/externalLink34.xml"/><Relationship Id="rId65" Type="http://schemas.openxmlformats.org/officeDocument/2006/relationships/externalLink" Target="externalLinks/externalLink55.xml"/><Relationship Id="rId86" Type="http://schemas.openxmlformats.org/officeDocument/2006/relationships/externalLink" Target="externalLinks/externalLink76.xml"/><Relationship Id="rId130" Type="http://schemas.openxmlformats.org/officeDocument/2006/relationships/externalLink" Target="externalLinks/externalLink120.xml"/><Relationship Id="rId151" Type="http://schemas.openxmlformats.org/officeDocument/2006/relationships/externalLink" Target="externalLinks/externalLink141.xml"/><Relationship Id="rId172" Type="http://schemas.openxmlformats.org/officeDocument/2006/relationships/externalLink" Target="externalLinks/externalLink162.xml"/><Relationship Id="rId193" Type="http://schemas.openxmlformats.org/officeDocument/2006/relationships/externalLink" Target="externalLinks/externalLink183.xml"/><Relationship Id="rId13" Type="http://schemas.openxmlformats.org/officeDocument/2006/relationships/externalLink" Target="externalLinks/externalLink3.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20" Type="http://schemas.openxmlformats.org/officeDocument/2006/relationships/externalLink" Target="externalLinks/externalLink110.xml"/><Relationship Id="rId141" Type="http://schemas.openxmlformats.org/officeDocument/2006/relationships/externalLink" Target="externalLinks/externalLink131.xml"/><Relationship Id="rId7" Type="http://schemas.openxmlformats.org/officeDocument/2006/relationships/worksheet" Target="worksheets/sheet7.xml"/><Relationship Id="rId162" Type="http://schemas.openxmlformats.org/officeDocument/2006/relationships/externalLink" Target="externalLinks/externalLink152.xml"/><Relationship Id="rId183" Type="http://schemas.openxmlformats.org/officeDocument/2006/relationships/externalLink" Target="externalLinks/externalLink173.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15" Type="http://schemas.openxmlformats.org/officeDocument/2006/relationships/externalLink" Target="externalLinks/externalLink105.xml"/><Relationship Id="rId131" Type="http://schemas.openxmlformats.org/officeDocument/2006/relationships/externalLink" Target="externalLinks/externalLink121.xml"/><Relationship Id="rId136" Type="http://schemas.openxmlformats.org/officeDocument/2006/relationships/externalLink" Target="externalLinks/externalLink126.xml"/><Relationship Id="rId157" Type="http://schemas.openxmlformats.org/officeDocument/2006/relationships/externalLink" Target="externalLinks/externalLink147.xml"/><Relationship Id="rId178" Type="http://schemas.openxmlformats.org/officeDocument/2006/relationships/externalLink" Target="externalLinks/externalLink168.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52" Type="http://schemas.openxmlformats.org/officeDocument/2006/relationships/externalLink" Target="externalLinks/externalLink142.xml"/><Relationship Id="rId173" Type="http://schemas.openxmlformats.org/officeDocument/2006/relationships/externalLink" Target="externalLinks/externalLink163.xml"/><Relationship Id="rId194" Type="http://schemas.openxmlformats.org/officeDocument/2006/relationships/externalLink" Target="externalLinks/externalLink184.xml"/><Relationship Id="rId199" Type="http://schemas.openxmlformats.org/officeDocument/2006/relationships/theme" Target="theme/theme1.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126" Type="http://schemas.openxmlformats.org/officeDocument/2006/relationships/externalLink" Target="externalLinks/externalLink116.xml"/><Relationship Id="rId147" Type="http://schemas.openxmlformats.org/officeDocument/2006/relationships/externalLink" Target="externalLinks/externalLink137.xml"/><Relationship Id="rId168" Type="http://schemas.openxmlformats.org/officeDocument/2006/relationships/externalLink" Target="externalLinks/externalLink158.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121" Type="http://schemas.openxmlformats.org/officeDocument/2006/relationships/externalLink" Target="externalLinks/externalLink111.xml"/><Relationship Id="rId142" Type="http://schemas.openxmlformats.org/officeDocument/2006/relationships/externalLink" Target="externalLinks/externalLink132.xml"/><Relationship Id="rId163" Type="http://schemas.openxmlformats.org/officeDocument/2006/relationships/externalLink" Target="externalLinks/externalLink153.xml"/><Relationship Id="rId184" Type="http://schemas.openxmlformats.org/officeDocument/2006/relationships/externalLink" Target="externalLinks/externalLink174.xml"/><Relationship Id="rId189" Type="http://schemas.openxmlformats.org/officeDocument/2006/relationships/externalLink" Target="externalLinks/externalLink179.xml"/><Relationship Id="rId3" Type="http://schemas.openxmlformats.org/officeDocument/2006/relationships/worksheet" Target="worksheets/sheet3.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116" Type="http://schemas.openxmlformats.org/officeDocument/2006/relationships/externalLink" Target="externalLinks/externalLink106.xml"/><Relationship Id="rId137" Type="http://schemas.openxmlformats.org/officeDocument/2006/relationships/externalLink" Target="externalLinks/externalLink127.xml"/><Relationship Id="rId158" Type="http://schemas.openxmlformats.org/officeDocument/2006/relationships/externalLink" Target="externalLinks/externalLink148.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 Id="rId132" Type="http://schemas.openxmlformats.org/officeDocument/2006/relationships/externalLink" Target="externalLinks/externalLink122.xml"/><Relationship Id="rId153" Type="http://schemas.openxmlformats.org/officeDocument/2006/relationships/externalLink" Target="externalLinks/externalLink143.xml"/><Relationship Id="rId174" Type="http://schemas.openxmlformats.org/officeDocument/2006/relationships/externalLink" Target="externalLinks/externalLink164.xml"/><Relationship Id="rId179" Type="http://schemas.openxmlformats.org/officeDocument/2006/relationships/externalLink" Target="externalLinks/externalLink169.xml"/><Relationship Id="rId195" Type="http://schemas.openxmlformats.org/officeDocument/2006/relationships/externalLink" Target="externalLinks/externalLink185.xml"/><Relationship Id="rId190" Type="http://schemas.openxmlformats.org/officeDocument/2006/relationships/externalLink" Target="externalLinks/externalLink180.xml"/><Relationship Id="rId15" Type="http://schemas.openxmlformats.org/officeDocument/2006/relationships/externalLink" Target="externalLinks/externalLink5.xml"/><Relationship Id="rId36" Type="http://schemas.openxmlformats.org/officeDocument/2006/relationships/externalLink" Target="externalLinks/externalLink26.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 Id="rId127" Type="http://schemas.openxmlformats.org/officeDocument/2006/relationships/externalLink" Target="externalLinks/externalLink117.xml"/><Relationship Id="rId10" Type="http://schemas.openxmlformats.org/officeDocument/2006/relationships/worksheet" Target="worksheets/sheet10.xml"/><Relationship Id="rId31" Type="http://schemas.openxmlformats.org/officeDocument/2006/relationships/externalLink" Target="externalLinks/externalLink21.xml"/><Relationship Id="rId52" Type="http://schemas.openxmlformats.org/officeDocument/2006/relationships/externalLink" Target="externalLinks/externalLink42.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122" Type="http://schemas.openxmlformats.org/officeDocument/2006/relationships/externalLink" Target="externalLinks/externalLink112.xml"/><Relationship Id="rId143" Type="http://schemas.openxmlformats.org/officeDocument/2006/relationships/externalLink" Target="externalLinks/externalLink133.xml"/><Relationship Id="rId148" Type="http://schemas.openxmlformats.org/officeDocument/2006/relationships/externalLink" Target="externalLinks/externalLink138.xml"/><Relationship Id="rId164" Type="http://schemas.openxmlformats.org/officeDocument/2006/relationships/externalLink" Target="externalLinks/externalLink154.xml"/><Relationship Id="rId169" Type="http://schemas.openxmlformats.org/officeDocument/2006/relationships/externalLink" Target="externalLinks/externalLink159.xml"/><Relationship Id="rId185" Type="http://schemas.openxmlformats.org/officeDocument/2006/relationships/externalLink" Target="externalLinks/externalLink17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70.xml"/><Relationship Id="rId26" Type="http://schemas.openxmlformats.org/officeDocument/2006/relationships/externalLink" Target="externalLinks/externalLink16.xml"/><Relationship Id="rId47" Type="http://schemas.openxmlformats.org/officeDocument/2006/relationships/externalLink" Target="externalLinks/externalLink37.xml"/><Relationship Id="rId68" Type="http://schemas.openxmlformats.org/officeDocument/2006/relationships/externalLink" Target="externalLinks/externalLink58.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33" Type="http://schemas.openxmlformats.org/officeDocument/2006/relationships/externalLink" Target="externalLinks/externalLink123.xml"/><Relationship Id="rId154" Type="http://schemas.openxmlformats.org/officeDocument/2006/relationships/externalLink" Target="externalLinks/externalLink144.xml"/><Relationship Id="rId175" Type="http://schemas.openxmlformats.org/officeDocument/2006/relationships/externalLink" Target="externalLinks/externalLink165.xml"/><Relationship Id="rId196" Type="http://schemas.openxmlformats.org/officeDocument/2006/relationships/externalLink" Target="externalLinks/externalLink186.xml"/><Relationship Id="rId200" Type="http://schemas.openxmlformats.org/officeDocument/2006/relationships/styles" Target="styles.xml"/><Relationship Id="rId16" Type="http://schemas.openxmlformats.org/officeDocument/2006/relationships/externalLink" Target="externalLinks/externalLink6.xml"/><Relationship Id="rId37" Type="http://schemas.openxmlformats.org/officeDocument/2006/relationships/externalLink" Target="externalLinks/externalLink27.xml"/><Relationship Id="rId58" Type="http://schemas.openxmlformats.org/officeDocument/2006/relationships/externalLink" Target="externalLinks/externalLink48.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123" Type="http://schemas.openxmlformats.org/officeDocument/2006/relationships/externalLink" Target="externalLinks/externalLink113.xml"/><Relationship Id="rId144" Type="http://schemas.openxmlformats.org/officeDocument/2006/relationships/externalLink" Target="externalLinks/externalLink134.xml"/><Relationship Id="rId90" Type="http://schemas.openxmlformats.org/officeDocument/2006/relationships/externalLink" Target="externalLinks/externalLink80.xml"/><Relationship Id="rId165" Type="http://schemas.openxmlformats.org/officeDocument/2006/relationships/externalLink" Target="externalLinks/externalLink155.xml"/><Relationship Id="rId186" Type="http://schemas.openxmlformats.org/officeDocument/2006/relationships/externalLink" Target="externalLinks/externalLink176.xml"/><Relationship Id="rId27" Type="http://schemas.openxmlformats.org/officeDocument/2006/relationships/externalLink" Target="externalLinks/externalLink17.xml"/><Relationship Id="rId48" Type="http://schemas.openxmlformats.org/officeDocument/2006/relationships/externalLink" Target="externalLinks/externalLink38.xml"/><Relationship Id="rId69" Type="http://schemas.openxmlformats.org/officeDocument/2006/relationships/externalLink" Target="externalLinks/externalLink59.xml"/><Relationship Id="rId113" Type="http://schemas.openxmlformats.org/officeDocument/2006/relationships/externalLink" Target="externalLinks/externalLink103.xml"/><Relationship Id="rId134" Type="http://schemas.openxmlformats.org/officeDocument/2006/relationships/externalLink" Target="externalLinks/externalLink124.xml"/><Relationship Id="rId80" Type="http://schemas.openxmlformats.org/officeDocument/2006/relationships/externalLink" Target="externalLinks/externalLink70.xml"/><Relationship Id="rId155" Type="http://schemas.openxmlformats.org/officeDocument/2006/relationships/externalLink" Target="externalLinks/externalLink145.xml"/><Relationship Id="rId176" Type="http://schemas.openxmlformats.org/officeDocument/2006/relationships/externalLink" Target="externalLinks/externalLink166.xml"/><Relationship Id="rId197" Type="http://schemas.openxmlformats.org/officeDocument/2006/relationships/externalLink" Target="externalLinks/externalLink187.xml"/><Relationship Id="rId201" Type="http://schemas.openxmlformats.org/officeDocument/2006/relationships/sharedStrings" Target="sharedStrings.xml"/><Relationship Id="rId17" Type="http://schemas.openxmlformats.org/officeDocument/2006/relationships/externalLink" Target="externalLinks/externalLink7.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24" Type="http://schemas.openxmlformats.org/officeDocument/2006/relationships/externalLink" Target="externalLinks/externalLink114.xml"/><Relationship Id="rId70" Type="http://schemas.openxmlformats.org/officeDocument/2006/relationships/externalLink" Target="externalLinks/externalLink60.xml"/><Relationship Id="rId91" Type="http://schemas.openxmlformats.org/officeDocument/2006/relationships/externalLink" Target="externalLinks/externalLink81.xml"/><Relationship Id="rId145" Type="http://schemas.openxmlformats.org/officeDocument/2006/relationships/externalLink" Target="externalLinks/externalLink135.xml"/><Relationship Id="rId166" Type="http://schemas.openxmlformats.org/officeDocument/2006/relationships/externalLink" Target="externalLinks/externalLink156.xml"/><Relationship Id="rId187" Type="http://schemas.openxmlformats.org/officeDocument/2006/relationships/externalLink" Target="externalLinks/externalLink177.xml"/><Relationship Id="rId1" Type="http://schemas.openxmlformats.org/officeDocument/2006/relationships/worksheet" Target="worksheets/sheet1.xml"/><Relationship Id="rId28" Type="http://schemas.openxmlformats.org/officeDocument/2006/relationships/externalLink" Target="externalLinks/externalLink18.xml"/><Relationship Id="rId49" Type="http://schemas.openxmlformats.org/officeDocument/2006/relationships/externalLink" Target="externalLinks/externalLink39.xml"/><Relationship Id="rId114" Type="http://schemas.openxmlformats.org/officeDocument/2006/relationships/externalLink" Target="externalLinks/externalLink104.xml"/><Relationship Id="rId60" Type="http://schemas.openxmlformats.org/officeDocument/2006/relationships/externalLink" Target="externalLinks/externalLink50.xml"/><Relationship Id="rId81" Type="http://schemas.openxmlformats.org/officeDocument/2006/relationships/externalLink" Target="externalLinks/externalLink71.xml"/><Relationship Id="rId135" Type="http://schemas.openxmlformats.org/officeDocument/2006/relationships/externalLink" Target="externalLinks/externalLink125.xml"/><Relationship Id="rId156" Type="http://schemas.openxmlformats.org/officeDocument/2006/relationships/externalLink" Target="externalLinks/externalLink146.xml"/><Relationship Id="rId177" Type="http://schemas.openxmlformats.org/officeDocument/2006/relationships/externalLink" Target="externalLinks/externalLink167.xml"/><Relationship Id="rId198" Type="http://schemas.openxmlformats.org/officeDocument/2006/relationships/externalLink" Target="externalLinks/externalLink188.xml"/><Relationship Id="rId202" Type="http://schemas.openxmlformats.org/officeDocument/2006/relationships/calcChain" Target="calcChain.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50" Type="http://schemas.openxmlformats.org/officeDocument/2006/relationships/externalLink" Target="externalLinks/externalLink40.xml"/><Relationship Id="rId104" Type="http://schemas.openxmlformats.org/officeDocument/2006/relationships/externalLink" Target="externalLinks/externalLink94.xml"/><Relationship Id="rId125" Type="http://schemas.openxmlformats.org/officeDocument/2006/relationships/externalLink" Target="externalLinks/externalLink115.xml"/><Relationship Id="rId146" Type="http://schemas.openxmlformats.org/officeDocument/2006/relationships/externalLink" Target="externalLinks/externalLink136.xml"/><Relationship Id="rId167" Type="http://schemas.openxmlformats.org/officeDocument/2006/relationships/externalLink" Target="externalLinks/externalLink157.xml"/><Relationship Id="rId188" Type="http://schemas.openxmlformats.org/officeDocument/2006/relationships/externalLink" Target="externalLinks/externalLink178.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anish\network-mani\My%20Documents\Book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Rohan\Capital%20Adequacy\Mar-06\Capital%20Adequecy%20March%20Tentative%20WITHOUT%20gtricl%20as%20NBF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Agonzalez\publico\COMPANY\BUDJET\BGTREVSD.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Planning\D\WINDOWS\TEMP\FORM6&amp;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SURAT2/economico/ISOLUX_PRESUPUESTO%20SURAT3.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5610%20Property%20Combined%20Leadsheet%202"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EQ&#65305;&#65304;&#65297;&#65298;\Affiliates4Q\EQ&#22806;.xls"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Worksheet%20in%201002%20Non%20Convertible%20Debentures%20Combined%20Leadsheet"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utocad1\anand\GROUP%201%20QUANTITY%20CALCULATIONS\Causeway\pipe%20culvert%2018.06.07.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utocad1\anand\GROUP%201%20QUANTITY%20CALCULATIONS\ODR%20-%20ver-110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30.2.2.75\c\Annual%20BUDGET%202003-04\BUDGETFORMS%202003-20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30.2.1.203\BUDGETFORMS\WINDOWS\TEMP\KGT\YR98-99\DPR_9697\PLAN16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8%20mpr/WINDOWS/Desktop/NRB/naneen%20backup/FORMATS/Lab/Alp-c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7\BOQ_M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192.168.7.176\Documents%20and%20Settings\vishal\Local%20Settings\Temporary%20Internet%20Files\Content.IE5\JZMFU5UX\Bank%20Statement\Metro%20Hyderabad\Mytas%20Metro%20Line_1212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RIL1\SYS\LOTUS\MIS9900\MIS2003.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Projects/Tamilnadu/2647%20Group%20-%201/ref/ODR%20-%20ver-110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utocad1\anand\GROUP%201%20QUANTITY%20CALCULATIONS\Vetri\Pipe%20culvert\pipe%20culvert%2018.06.07.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IPC/IPC-25/My%20data/Office/IPC/IPC%20of%20NH%208%20by%20Concessionaire/12%20-%20(January%20-%202011)/rajesh%20billing%20work/draw/MPR_Jan-07/Amit/RFI/Agu/Assam/Monthly%20Progress%20Report%20(Revised).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OMP-8\D\user\PSK\MISC\TUM-WT~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A020S20\a011\ORX-FILE\BMN\&#36009;&#31649;&#36027;\&#36035;&#20511;2.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Worksheet%20in%20(C)%205640.03%20%20%20Property%20(Fixed%20Assets)%20-%20Substantive%20Testing%20%20December%2007"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ALIK\d\My%20Documents\300\Commercial\300\Housing\Unitech\PalmV.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unilTData/ddrivebkp/SUNIL/Book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A020S20\a011\ORX-FILE\BMN\&#36009;&#31649;&#36027;\EXLSGAA.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ll-nks\PROGRESS%20REPORTS\MPR_HO\mpr\Revised%20MPR\Documents%20and%20Settings\Administrator.AKHIL_GUPTA\Desktop\Amul_230406\Assam\AS-8\AS-8%20Monthwise%20Schedul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2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es_server4\inter-dept\Public\Bridge\BOQ-2002085-05.10.04\Culverts\culverts_Pkg_I.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Z:\DOCUME~1\Atish\LOCALS~1\Temp\notesFFF692\PP_Master%20Template.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Documents%20and%20Settings/SMITA/Local%20Settings/Temporary%20Internet%20Files/OLK9D/GVK%20JKEPL.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ahadurgarh-2\era-hngl\RA%20BILLS\7th%20RA%20Bil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My%20Documents/Quarter%20&amp;%20&#26376;&#27425;/05&#26376;/&#36899;&#32080;&#27770;&#31639;(&#20869;&#26449;&#2999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1Jitendra/Reports/Structures/StrStatusq.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Kohinoor/ITNL/ITNL/IM/final/recieved/Noida%20Financial%20Model%20Mar%202006-sutanu.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Ay2002-2003\ROI2002-2003\Branch%20Address.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ntonio\c\WINDOWS\Temporary%20Internet%20Files\Content.IE5\89ABCDEF\EEFF%20AL%2030-09-02_V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dhiman_mpe\Dhiman\dhiman%20backup%20290500\dhiman\B9798-D4.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WINDOWS/TEMP/BS10-13.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140%20Revenue%20ITNL%20-%2031.03.2008"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udit\Audit\Users\karthik\Desktop\Financials%20new%20Schedule%20VI.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Pratik/2014-2015/Q3/Inte%20&amp;%20Prepaid/LT%20IDPL%20Financials%202011-12%201604.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Documents%20and%20Settings/jai.keswani/Local%20Settings/Temporary%20Internet%20Files/Content.Outlook/ZW5GVHP1/SGTL_13-14%20final.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Julius\c\SEED04-05\MB51ALLMVTSEP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el-fs-01\Projects\Office\NH-13_28-08-09\Details%20of%20Qnty-%20Dismantling%20&amp;%20Site%20Clearance.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BACKUP/IDPL%20Files/Accounts/ACCOUNTS%2013%20-%2014/Q4/Q4%20SCHEDULES/Non%20-%20Current%20Assets%2013-14-Q4.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Worksheet%20in%20(C)%208304%20Operation%20&amp;%20maintenance"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seshaiah/Feed%20back%20projects/Kerala/Analysis/TVC/CVC%20_%20Vengalam%20to%20Edapally%20NH-17.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SunilTData/ddrivebkp/SUNIL/MIS/FY%202005/2005-03/MIS%20FY%202005%20-%20FINA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Julius\c\SEED04-05\allmvtdepotsep0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92.168.7.176\Users\IERS\AppData\Local\Temp\Rar$DI00.986\Dheeraj-MRG%2027%20Feb\PNL%20for%20DLF%2022%20Dec.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AmitTData/ddrivebkp/SUNIL/MIS/2004-10/Estimates%20October%202004-new.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TR5_G6_formula.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Imports/LC/LC-CA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saikrishna/AppData/Local/Microsoft/Windows/Temporary%20Internet%20Files/Content.Outlook/34KOP905/IFS%20of%20LT%20TIL%20March%202011-draft%20(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Jmcrdp\e\u8%20mpr\WINDOWS\Desktop\NRB\naneen%20backup\FORMATS\Lab\Alp-ca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Vipul\vl(vg)\VIPUL\vfbl\ROI9899HP.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Local%20disk%20d/PANIPAT-JALANDHAR/refresh/financial%20Final/March,13%20closing/BS%20FINAL/Milie/Quarterly%20Reports/Loan%20Classfication/January%202006/December%202005/November%202005/August%202005/Loan%20classification%20as%20on%20August%2031,%202005.xls?FD65C2F9" TargetMode="External"/><Relationship Id="rId1" Type="http://schemas.openxmlformats.org/officeDocument/2006/relationships/externalLinkPath" Target="file:///\\FD65C2F9\Loan%20classification%20as%20on%20August%2031,%202005.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ntegrateitr6\VersionI_CD_Z5_ADVANCED.xls" TargetMode="External"/></Relationships>
</file>

<file path=xl/externalLinks/_rels/externalLink151.xml.rels><?xml version="1.0" encoding="UTF-8" standalone="yes"?>
<Relationships xmlns="http://schemas.openxmlformats.org/package/2006/relationships"><Relationship Id="rId1" Type="http://schemas.microsoft.com/office/2006/relationships/xlExternalLinkPath/xlPathMissing" Target="Worksheet%20in%206244%20gratuity%20Charge"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Documents%20and%20Settings/abagve/Desktop/Book2.xls" TargetMode="External"/></Relationships>
</file>

<file path=xl/externalLinks/_rels/externalLink153.xml.rels><?xml version="1.0" encoding="UTF-8" standalone="yes"?>
<Relationships xmlns="http://schemas.openxmlformats.org/package/2006/relationships"><Relationship Id="rId1" Type="http://schemas.microsoft.com/office/2006/relationships/xlExternalLinkPath/xlPathMissing" Target="Worksheet%20in%20(C)%206110%20SUNDRY%20CREDITORS%20Combined%20Leadsheet%202004-05"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Documents%20and%20Settings/Vijay%20Kini/kini/FFC/AUG%202007/6520%20Deferred%20Tax%20Working.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Users\prayas.mahajan\Desktop\Raghav%20Sir\Spotmentor\Model\SpotmentorPPA_Databook_27Apr2020.xlsb"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Documents%20and%20Settings\mromerorod002\My%20Documents\'%20Clientes\2008\Isolux\modelos\REPORTING%202007.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Siva/T&amp;R%20Budget/July/data/NH%206/traficos_NH6_2016_06_30.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Documents%20and%20Settings/bhmehta/Desktop/NKEL/Documents%20and%20Settings/jchande/Desktop/NKEL%20March%2005/Fixed%20Assets/Fixed%20Assets%20Sold.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tr6_newu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PREETA~1/LOCALS~1/Temp/notesE1EF34/Final%20lender%20model_0212.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PathMissing" Target="Worksheet%20in%20%20%20FA%20IT%20March-2006%20for%20TAX%20Audit%202005-06"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heet%20in%20(C)%205641%20fixed%20asset%20additions" TargetMode="External"/></Relationships>
</file>

<file path=xl/externalLinks/_rels/externalLink162.xml.rels><?xml version="1.0" encoding="UTF-8" standalone="yes"?>
<Relationships xmlns="http://schemas.openxmlformats.org/package/2006/relationships"><Relationship Id="rId1" Type="http://schemas.microsoft.com/office/2006/relationships/xlExternalLinkPath/xlPathMissing" Target="Worksheet%20in%20(C)%206340%20Secured%20&amp;%20Unsecured%20Borrowings%20&amp;%20Interest%20Payable%20-%20AMRP"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Users/nvyas/AppData/Local/Microsoft/Windows/Temporary%20Internet%20Files/Content.Outlook/ZRDZS483/GRICL%20Requirement%20check%20list-March%202009.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Worksheet%20in%205640.1%20FA%20of%20ITNL%20%20-%20New%20Format%20-%2031%201%20.03.06"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Worksheet%20in%20%20%208440%20%20Payroll"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Rakesh\AUDIT%20FY2006\Rakesh\Income%20Tax\Asst.%20Yr.2005-06\Final%203CD%20&amp;%20Annexures\1006%20TAX-AUDIT-SCHEDULES--2004-05.xls" TargetMode="External"/></Relationships>
</file>

<file path=xl/externalLinks/_rels/externalLink167.xml.rels><?xml version="1.0" encoding="UTF-8" standalone="yes"?>
<Relationships xmlns="http://schemas.openxmlformats.org/package/2006/relationships"><Relationship Id="rId1" Type="http://schemas.microsoft.com/office/2006/relationships/xlExternalLinkPath/xlPathMissing" Target="Worksheet%20in%205640%20Fixed%20Asset%20(TOP%20SHEET)"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C:\Bhavik\Audit\IETS%20-%20All%20files\IETS%20-%20March%202007\Fixed%20Assets\5611%20Fixed%20Asset%20(TOP%20SHEET)%20as%20on%2031%20March%202007.xls" TargetMode="External"/></Relationships>
</file>

<file path=xl/externalLinks/_rels/externalLink169.xml.rels><?xml version="1.0" encoding="UTF-8" standalone="yes"?>
<Relationships xmlns="http://schemas.openxmlformats.org/package/2006/relationships"><Relationship Id="rId1" Type="http://schemas.microsoft.com/office/2006/relationships/xlExternalLinkPath/xlPathMissing" Target="Worksheet%20in%20(C)%205730.1.a%20Fixed%20Asset%20%20%20Depreciation%20Calculation"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ritika/AppData/Local/Microsoft/Windows/Temporary%20Internet%20Files/Content.Outlook/KP5AP573/KM%20182_TL108.xls" TargetMode="External"/></Relationships>
</file>

<file path=xl/externalLinks/_rels/externalLink170.xml.rels><?xml version="1.0" encoding="UTF-8" standalone="yes"?>
<Relationships xmlns="http://schemas.openxmlformats.org/package/2006/relationships"><Relationship Id="rId1" Type="http://schemas.microsoft.com/office/2006/relationships/xlExternalLinkPath/xlPathMissing" Target="Worksheet%20in%205642.1%20Fixed%20Assets%20Top%20Sheet%20-%20March%202008%20-%20VHRP"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Worksheet%20in%205641%20Fixed%20Assets%20schedule%20and%20Calculation%20of%20Depreciation%20-%20VHRP" TargetMode="External"/></Relationships>
</file>

<file path=xl/externalLinks/_rels/externalLink172.xml.rels><?xml version="1.0" encoding="UTF-8" standalone="yes"?>
<Relationships xmlns="http://schemas.openxmlformats.org/package/2006/relationships"><Relationship Id="rId1" Type="http://schemas.microsoft.com/office/2006/relationships/xlExternalLinkPath/xlPathMissing" Target="Worksheet%20in%205643%20Fa%20register,%20deprn%20,profit%20and%20loss%20calcn" TargetMode="External"/></Relationships>
</file>

<file path=xl/externalLinks/_rels/externalLink173.xml.rels><?xml version="1.0" encoding="UTF-8" standalone="yes"?>
<Relationships xmlns="http://schemas.openxmlformats.org/package/2006/relationships"><Relationship Id="rId1" Type="http://schemas.microsoft.com/office/2006/relationships/xlExternalLinkPath/xlPathMissing" Target="Worksheet%20in%205610%20Property%20CombinedPY"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Documents%20and%20Settings/bhmehta/Desktop/NKEL/Documents%20and%20Settings/jchande/Desktop/FA_LAST%20YEAR.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Financial%20Model%20(Final)%20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Nks\PROGRESS%20REPORTS\MPR_Client\MPR_HO\mpr\Revised%20MPR\Agu\Assam\Monthly%20Progress%20Report%20(Revised).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C:\RENKETU\Secapp\&#31185;&#30446;&#20998;&#26512;&#12539;&#20316;&#25104;&#36039;&#26009;\&#36024;&#20184;&#37329;\&#31192;&#23494;&#12288;&#19968;&#30007;&#12501;&#12457;&#12523;&#12480;\&#36024;&#20184;&#37329;&#65286;&#36024;&#20498;\SEC&#36024;&#20498;\SFAS%23114\&#20206;&#12405;&#12435;2003-08\&#12405;&#12435;&#12393;&#12375;0308.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nts%20and%20Settings/C001008010/My%20Documents/&#21033;&#30410;&#35336;&#30011;G&#20250;&#31038;/&#31532;5&#26399;/&#65406;&#65400;&#65438;&#65426;&#65437;&#65412;/0&#35336;&#30011;&#36899;&#32080;.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Secapp/&#31185;&#30446;&#20998;&#26512;&#12539;&#20316;&#25104;&#36039;&#26009;/&#26377;&#20385;&#35388;&#21048;/3%202004-3q/200312&#21253;&#25324;&#21033;&#304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ignesh\share_c\My%20Documents\MYDOCU\Hps_chawla\Closing%20December%202003\HO%20Final%20Files%20Dec%202003\CURRAC03-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9734;&#65398;&#65436;&#65425;&#65431;&#9734;/&#26377;&#20385;&#35388;&#21048;&#27531;&#39640;&#26126;&#32048;031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WINDOWS/&#65411;&#65438;&#65405;&#65400;&#65412;&#65391;&#65420;&#65439;/&#38306;&#20418;&#20250;&#31038;&#26126;&#32048;.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Secapp/Package/%23Fy2001.3&#26399;&#12288;&#65305;&#26376;/D009%20&#65393;&#65433;&#65420;&#65383;/&#12288;&#30330;&#36865;&#36039;&#26009;&#12288;&#12288;&#65305;&#65305;&#24180;&#65299;&#26376;&#26399;/@&#30330;&#36865;99.3.4Q/&#23713;&#26412;&#20462;&#27491;&#24460;fy99pkg.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nts%20and%20Settings/C184141010/My%20Documents/SEC&#23455;&#36074;&#36002;&#29486;&#21033;&#30410;/2003&#24180;3&#26376;&#26399;&#31532;&#65300;&#65329;/FIN20020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9733;&#65422;&#65438;&#65431;&#65411;&#65384;&#65432;&#65411;&#65384;/vol.200409.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FA020S20\a011\BUMON\&#35336;&#30011;\43(200603)\&#21462;&#24341;&#21029;&#36039;&#26009;\SGA\&#36899;&#32080;&#38598;&#35336;\200703&#35336;&#30011;&#20154;&#21729;SGA&#38598;&#35336;&#30446;&#27161;&#20250;&#35696;&#24460;&#65288;01-23&#65289;.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FA020S20\a011\&#37096;&#38272;&#21029;\haifuadd.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NH-6%20SHNTPL%20FM_0403_EY.xlsx"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Users/akumarsr/AppData/Local/Microsoft/Windows/INetCache/Content.Outlook/L34ENB3Y/Balanced%20Version.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30.2.1.203\BUDGETFORMS\WINDOWS\TEMP\KGT\YR98-99\BHANDU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IIL%20to%20DHS/IndiaIdeas%20Accounts%20-%20Final%2006-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KGT\YR98-99\BHANDUP.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7.176\DOCUME~1\PREETA~1\LOCALS~1\Temp\notesE1EF34\Final%20lender%20model_02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nil\share_c\ANIL\CEP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s-del-pc-193\D\%23rajib\modfly\TRANS\500\DETAI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nuj.gupta/AppData/Local/Microsoft/Windows/Temporary%20Internet%20Files/Content.Outlook/27H550YD/Details%20of%20Qnty-%20Dismantling%20&amp;%20Site%20Clearanc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el-fs-01\Projects\Projects\IQQ%20747\BOQ%20&amp;%20Estimate\Final_30-12-09\Details%20of%20Qnty-%20Dismantling%20&amp;%20Site%20Clearanc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30.2.2.75\c\1Jitendra\WB\strplnf.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utola\d\My%20Documents\My%20Documents\300\30014\300145\DLF\RwoodRev.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HEME9\G\WINDOWS\Desktop\Complete%20Data%20for%20DPR\PRIORITY%20ROADS\BADAMALAHRA\Belda\Complete%20Data%20for%20DPR\Tests\Badamalahra\Bhelda\bhelda%20300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mp-12\d\Ramesh\Urban%20Transport\FINAL%20ESTIMATES%20AND%20RATE%20ANALYSIS\Dandeli\Tender%20Purpose\Road%20Works%20-%20Dandeli%20(Phase1)_R5_30.03.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murty\d\SITES\Nandi\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IPC/IPC-25/SOMA/Finalised/1.%20PROJECT%20MONITORING%20UNIT/C.%20Technical%20Inf/Manjula/NS-40(42.00-80.00)%20ANALYSI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Transco/Accounts/10-11/L&amp;T%20TRANSCO%20IFS%20%202010-11%20New%20Schedule%20VI%20(Autosave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68.7.176\Users\IERS\Desktop\Final%20Models\Bank%20Statement_23th%20Feb%2020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1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IPC/IPC-25/Planning/IPC/GIPL/Jinesh/All%20sites/CAP/CTP%20Draft%20Mob/CIAL%20Mobilisation%20Budget-with%20latest%20rate09_07_05.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Worksheet%20in%205340%20Accounts%20Receivable%20Test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Cvg40J/4&#31038;_&#20840;&#31038;&#36899;&#32080;&#24115;&#31080;&#65288;6&#26376;&#65289;/from&#12356;&#12426;&#12360;/990329/&#12521;&#12480;&#12540;/&#21336;&#65431;&#65408;&#65438;&#65392;&#37329;.xlw"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cvg40j/&#36899;&#32080;/&#20986;&#21147;&#24115;&#31080;/&#36899;&#65431;&#65408;&#65438;&#65392;&#37329;.xlw"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ortjsdiaz\filiales\Eudora\Attach\Comercio%20Internacional\C.P.O\SAL_C.P.O.-0003a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Secapp/&#31185;&#30446;&#20998;&#26512;&#12539;&#20316;&#25104;&#36039;&#26009;/&#25345;&#20998;&#27861;/&#25345;&#20998;&#27861;0503&#26399;/&#25345;&#20998;&#27861;0412/SECAFFI&#20869;&#35379;0412-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20250;&#31038;&#21029;/SFAS131/2004.06/&#21942;&#26989;&#21454;&#30410;Hyper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SATs/Financial%20Model/FinModellingCourse/CS1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Documents%20and%20Settings\admin\Local%20Settings\Temporary%20Internet%20Files\Content.Outlook\MS6D52AD\Reporting%20Mensual%20Contabilidad%20(English).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utola\d\My%20Documents\My%20Documents\300\30014\300145\GoldenEnclav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Jagannadh\c\Program%20Files\My%20Documents\Urmodi\BASE-CV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Jagannadh\c\Program%20Files\My%20Documents\Urmodi\COS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aptop\D\Orrisa%20Project\Working%20folder\Est%20Economic%20Viability\Project_2\My%20Documents\Works%20Branch.I\IRQP%20-%202002-03\Rourkela%20241%20-%20269\Analysis%20New%20Data%20Boo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1/Admin/LOCALS~1/Temp/BUDGET/Budget%20NE-II%20Pk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itrakant\PICTORIAL\Pictorial%20Presentation_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gahlot\SHARED\PROJECTS\Jharkhand%20Project\FINAL%20PPR\Bridge-%20Package%20IV(transfered%20to%20sonia)\PROJECTS\Jharkhand%20Project\FINAL%20PPR\Bridges-Package%20III\Br.-%2062.9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Omi\d\Jharkhand(draft%20dpr)\Package%20III\Bridges\Br.19.285(r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SOMA/My%20Documents/Measurements/IPC%20-08/Final%20DPR%20MP1%20srinivas/Volume%20V%20Rate%20Analysis/Rate%20Analysis%20%20%20MP-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A020S20\a011\&#37096;&#38272;&#21029;EXCEL\&#21942;&#26989;&#36039;&#29987;\listbox.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ES-DEL-PC-054\C\SHANT\pr\BOXTRN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athpal\from%20mathpal\My%20Documents\g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IPC/IPC-25/My%20data/Office/IPC/IPC%20of%20NH%208%20by%20Concessionaire/12%20-%20(January%20-%202011)/rajesh%20billing%20work/draw/MPR_Jan-07/Amit/RFI/Agu/Assam/AS-8/AS-8%20Monthwise%20Schedul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IPC/IPC-25/My%20data/Office/IPC/IPC%20of%20NH%208%20by%20Concessionaire/12%20-%20(January%20-%202011)/Documents%20and%20Settings/USER/My%20Documents/K.D%20PANDEY/6th%20RA%20BI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Y:\Audit%202011-12\Urban\Arasan\Budget\Budget%20-%202010-11\Final%20-%20UIL%20-%2006.03.10\Combined%20-%20Budget%20Template%2010-11%20xl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sprasad\f\4.0%20TENDERS-BIDDING\1.DATA\Equipment\Equipment%20Analysis%20SKLM%20May04%20use.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g/WINDOWS/Desktop/Complete%20Data%20for%20DPR/PRIORITY%20ROADS/BADAMALAHRA/Belda/Ghuwara-%20Indora%20Road%20to%20Bhelda%20Village_DPR_21-11-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rk\vl\vl\Taxaudit\Ay-9899\Taudit9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ALIK\d\My%20Documents\300\Commercial\300\Hotel\StarHotel1.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Users/P.R.%20Rao/AppData/Local/Microsoft/Windows/Temporary%20Internet%20Files/Content.Outlook/W4VVYFM6/Documents%20and%20Settings/SOMA/My%20Documents/Measurements/IPC%20-08/Final%20DPR%20MP1%20srinivas/Volume%20V%20Rate%20Analysis/Rate%20Analysis%20%20%20MP-1.xls?BC182C2A" TargetMode="External"/><Relationship Id="rId1" Type="http://schemas.openxmlformats.org/officeDocument/2006/relationships/externalLinkPath" Target="file:///\\BC182C2A\Rate%20Analysis%20%20%20MP-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nts%20and%20Settings/ndalal/Desktop/Client/TAGIC/Fixed%20Assets/Industry%20Workbook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puagrawal/Desktop/ITNL/PSRDCL-Base%20Cas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25345;&#20998;&#27861;99.9/SEC/SECEQ&#28023;&#22806;%2099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Traffic/due%20diligence/2018/1.%20ILFS%20DD/Final%20Analysis_R0/MBEL/Final%20Analysis_R4_27.06.2018/OD_km%20172.968_Day%201.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js\c\Users\Vijai\AppData\Local\Microsoft\Windows\Temporary%20Internet%20Files\Content.Outlook\YLG9H0QK\FROM%20D\BUDGETS\Budget%202008-09\FINAL%20BUDGET%202008-09\Budget%20Template%2008-09%20(R&amp;B)%20rev-%20Fin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Rameshkumar\C\0798\JUNE2006\6th%20RA%20BIL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ohan/MIS/MIS%202008/Quarter%204/MIS%20March.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Mar%202005%20files%20for%20audit/Detailed%20Workings%20for%20subs%20and%20associate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PROJECTS/satin/satin/satin/hci/chefair/MODELS/SA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handrabose\SHARED\APURMS\Bhainsa\Rate%20Analysis\Rate%20Analysis%20-%20Bhainsa\final_datas_of_Bhainsa_2004-05_-new_print%20ou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bhilash\shared\Shared\Others\Samples\Copy%20of%20Q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udit\Audit\IDPL%20Files\Accounts\ACCOUNTS%2011%20-%2012\FINAL%20SCHEDULES%20MAR%202012\EXPENSES%20SCHEDULE\Interest%20and%20Finance%20Charges%2011-1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temp\notesEA312D\Reporting%20ISO%20CON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athpal\from%20mathpal\My%20Documents\Comm.multi\ggp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vivek.sood/Desktop/Loan%20Avail%20NH-2/Model%2019.09.2017/2017%2009%2014%20_%20NH2%20_%20v1.5.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Projects/2.%20DD,%20Post%20Bid%20%20&amp;%20Others/Brookfield-Reliance/1.SU/Traffic/1.CVC_SU_Corrected.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anuj.gupta/AppData/Local/Microsoft/Windows/Temporary%20Internet%20Files/Content.Outlook/27H550YD/New%20Project/Details%20of%20Qnty-%20Dismantling%20&amp;%20Site%20Clearanc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el-fs-01\Projects\Parwanoo%20-%20Solan\BOQ-Parwanoo-Solan%20(Rao)\Breakup%20Quantity%20for%20Viaduct%20NH-22.xls"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PathMissing" Target="TA99revis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Butola\d\My%20Documents\My%20Documents\300\30014\300145\Unitech\globa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My%20Documents/Others/GMI%20&amp;%20GPA/Renewal/2015-16/GMI/NH%208_GMI%20Renewal.xls"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PMU/IPC/IPC-MP1/IPC20%20-%20Apl%2007/Documents%20and%20Settings/SOMA%20JV/Desktop/IPC-12%20Renardet/Documents%20and%20Settings/SOMA/My%20Documents/Measurements/IPC%20-08/Final%20DPR%20MP1%20srinivas/Volume%20V%20Rate%20Analysis/Rate%20Analysis%20%20%20MP-1.xls?028079C9" TargetMode="External"/><Relationship Id="rId1" Type="http://schemas.openxmlformats.org/officeDocument/2006/relationships/externalLinkPath" Target="file:///\\028079C9\Rate%20Analysis%20%20%20MP-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anuragk/AppData/Local/Microsoft/Windows/INetCache/Content.Outlook/HP3A850Z/2.%20OD_km%20800.000.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utola\VIRUS%20UPDATE\30014\300145\DLF\RwoodRev.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Vipul\vl(vg)\SUBS%20&amp;%20ASSO%20CO\taxprov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ocuments%20and%20Settings/Pawan%20Khanna/Local%20Settings/Temporary%20Internet%20Files/Content.Outlook/D40BNABO/Documents%20and%20Settings/kamlesh.vishwakarma/Local%20Settings/Temp/A%204%20wtb%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kamlesh.vishwakarma/Local%20Settings/Temp/foreign%20portion%20wtb.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ks\PROGRESS%20REPORTS\MPR_HO\mpr\Revised%20MPR\Documents%20and%20Settings\Administrator.AKHIL_GUPTA\Desktop\Amul_230406\Assam\AS-8\AS-8%20Monthwise%20Schedul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ortjsdiaz\filiales\windows\TEMP\Mis%20documentos\correos\cierres\Mis%20documentos\Comercio%20Internacional\Salvador\SAL_EEFF%20Septiembre-200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ARTH\VBX08\PANDA\PROJECTS\BELGAUM%20-%20MAHARASTRA%20BORDER\PLANNING%20AND%20SCHEDULING\ANALYSIS\Analysis-Dharwad-Rigid+flexi%20-%20Fina-budget-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modelos\modeloEEFF.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25345;&#20998;&#27861;0006/SECAFFI&#20869;&#35379;0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5.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Butola\d\My%20Documents\My%20Documents\300\30014\300145\Unitech\ggp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idplaudit6/Downloads/EIP%20Account_code%20master.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ritika/AppData/Local/Microsoft/Windows/Temporary%20Internet%20Files/Content.Outlook/KP5AP573/Copy%20of%20Toll%20Traffic%20and%20Revenue%20-PJv3_2011%20study.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I:\Documents%20and%20Settings\mromerorod002\My%20Documents\'%20Clientes\2009\Isolux\modelos\Reporting%20Package%20IFRS%20Espa&#241;olv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1/C02003~1/LOCALS~1/Temp/&#26989;&#31278;&#21029;&#20998;&#26512;0409.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A020S20\a011\USERS\SUZUKI\EXCEL\&#37197;&#36070;E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NH%2017/Midblock%20volume%20count/Midblock%20traffic%20volum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DBS/Financial%20Model/Financial%20Model%20(Final)%2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I:\temp\notesEA312D\EJEMPLOS\REPORTING%20200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desktop/greentree/FINAL%20MCKINSEY%20MODEL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procurement"/>
      <sheetName val="EPC  PAYMENTS"/>
      <sheetName val="As per PCA"/>
      <sheetName val="ANALYSIS"/>
      <sheetName val="Appendix"/>
      <sheetName val="PLAN_FEB97"/>
      <sheetName val="@?_rageG"/>
      <sheetName val="Material "/>
      <sheetName val="Measurment"/>
      <sheetName val="Graph"/>
      <sheetName val="S Curve"/>
      <sheetName val="BOQ"/>
      <sheetName val="Sheet7"/>
      <sheetName val="TCS"/>
      <sheetName val="Rate Analysis"/>
      <sheetName val="BOQ-"/>
      <sheetName val="SOR"/>
      <sheetName val="PROG_DATA"/>
      <sheetName val="#REF"/>
      <sheetName val="horizontal"/>
      <sheetName val="ETC Plant Cost"/>
      <sheetName val="ENCL10-C"/>
      <sheetName val="Boiler&amp;TG"/>
      <sheetName val="MRATES"/>
      <sheetName val="Steel qty"/>
      <sheetName val="Load Details(B1)"/>
      <sheetName val="Codes"/>
      <sheetName val="FORM-16"/>
      <sheetName val="BOQ-Road"/>
      <sheetName val="SITE DATA"/>
      <sheetName val="Bar Budget"/>
      <sheetName val="Final Qty"/>
      <sheetName val="Machine HC - 19.08 "/>
      <sheetName val="PNM Justi"/>
      <sheetName val="Analysed rate"/>
      <sheetName val="Shutter"/>
      <sheetName val="BOQ Backup"/>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BC (2)"/>
      <sheetName val="Part ABC"/>
      <sheetName val="Sheet1 "/>
      <sheetName val="Part D"/>
      <sheetName val="Internal CAPAD (2)"/>
      <sheetName val="Internal CAPAD"/>
      <sheetName val="Exposure Anx III "/>
      <sheetName val="B S-31-3-2006"/>
      <sheetName val="RBI_Assets"/>
      <sheetName val="capitall_Banks"/>
      <sheetName val="capitalall"/>
      <sheetName val="B S"/>
      <sheetName val="CAPADwithout SubDebt"/>
      <sheetName val="Summary"/>
      <sheetName val="Ratings_Basel"/>
      <sheetName val="Ratings_Internal"/>
      <sheetName val="Bkp-rated"/>
      <sheetName val="August"/>
      <sheetName val="Exp Sep 2005"/>
      <sheetName val="Subdebts"/>
      <sheetName val="August (2)"/>
      <sheetName val="Part E"/>
      <sheetName val="Exposure"/>
      <sheetName val="Yield-COB sum"/>
      <sheetName val="MIS reports"/>
      <sheetName val="B S_31_3_2006"/>
      <sheetName val="営業収益"/>
      <sheetName val="Part_ABC_(2)"/>
      <sheetName val="Part_ABC"/>
      <sheetName val="Sheet1_"/>
      <sheetName val="Part_D"/>
      <sheetName val="Internal_CAPAD_(2)"/>
      <sheetName val="Internal_CAPAD"/>
      <sheetName val="Exposure_Anx_III_"/>
      <sheetName val="B_S-31-3-2006"/>
      <sheetName val="B_S"/>
      <sheetName val="CAPADwithout_SubDebt"/>
      <sheetName val="Exp_Sep_2005"/>
      <sheetName val="August_(2)"/>
      <sheetName val="Part_E"/>
      <sheetName val="Yield-COB_sum"/>
      <sheetName val="MIS_reports"/>
      <sheetName val="36(I)(viii)"/>
      <sheetName val="Loans &amp; aDVANCES"/>
      <sheetName val="CEP99"/>
      <sheetName val="Statistics {pbc}"/>
      <sheetName val="Pool"/>
      <sheetName val="ROMM Data for Validation"/>
      <sheetName val="MAIN-COMP"/>
      <sheetName val="Lists"/>
      <sheetName val="lease_tally"/>
      <sheetName val="BOD_PL_NEW"/>
      <sheetName val="Cntrl_Sheet"/>
      <sheetName val="DTPL"/>
      <sheetName val="P_L"/>
      <sheetName val="Sheet1"/>
      <sheetName val="Pondi"/>
      <sheetName val="BKCSTOCKVAL"/>
      <sheetName val="MAHSTOCKVAL"/>
      <sheetName val="DropDown"/>
      <sheetName val="#REF"/>
      <sheetName val="MISBS"/>
      <sheetName val="BOD PL NEW"/>
      <sheetName val="Cntrl Sheet"/>
      <sheetName val="NFF"/>
      <sheetName val="Facility"/>
      <sheetName val="Sheet3"/>
      <sheetName val="Sensitivities"/>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 val="Budget"/>
      <sheetName val="Trnsp.payable"/>
      <sheetName val="Trn"/>
      <sheetName val="Bdgt"/>
      <sheetName val="Balance Sheet"/>
      <sheetName val="P&amp;L"/>
      <sheetName val="FXD Assets"/>
      <sheetName val="Notes"/>
      <sheetName val="Iso-Spain"/>
      <sheetName val="WAPDA-Deb"/>
      <sheetName val="Csh-LHR"/>
      <sheetName val="Csh-Shik"/>
      <sheetName val="Csh-Tndo"/>
      <sheetName val="Csh-$"/>
      <sheetName val="Bnk-Unin"/>
      <sheetName val="Bnk-Unin1"/>
      <sheetName val="Bnk-Mtro"/>
      <sheetName val="Bnk-ABN$"/>
      <sheetName val="Bnk-ABN"/>
      <sheetName val="Trnsp_payable"/>
      <sheetName val="Balance_Sheet"/>
      <sheetName val="FXD_Assets"/>
      <sheetName val="sum"/>
      <sheetName val="Sheet1"/>
      <sheetName val="Loan Status"/>
      <sheetName val="Repayment"/>
      <sheetName val="Nov-19 SIVATPL Interest"/>
      <sheetName val="RECONCILATION"/>
      <sheetName val="TPM12"/>
      <sheetName val="PNB-Senior"/>
      <sheetName val="Sheet3"/>
      <sheetName val="PNB-Sub"/>
      <sheetName val="Andhra"/>
      <sheetName val="BOI"/>
      <sheetName val="BOB"/>
      <sheetName val="CBI"/>
      <sheetName val="IIFCL Beginning"/>
      <sheetName val="IOB"/>
      <sheetName val="SBI"/>
      <sheetName val="UBI "/>
      <sheetName val="UBI"/>
      <sheetName val="BOI Since Begining"/>
      <sheetName val="BOB Since Begining"/>
      <sheetName val="GL Dump"/>
      <sheetName val="DJ1"/>
    </sheetNames>
    <sheetDataSet>
      <sheetData sheetId="0">
        <row r="13">
          <cell r="E13">
            <v>38</v>
          </cell>
        </row>
        <row r="82">
          <cell r="E82">
            <v>100000</v>
          </cell>
        </row>
        <row r="89">
          <cell r="E89">
            <v>27</v>
          </cell>
        </row>
        <row r="108">
          <cell r="E108">
            <v>300000</v>
          </cell>
        </row>
        <row r="124">
          <cell r="E124">
            <v>100000</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13">
          <cell r="E13">
            <v>38</v>
          </cell>
        </row>
      </sheetData>
      <sheetData sheetId="22"/>
      <sheetData sheetId="23" refreshError="1"/>
      <sheetData sheetId="24" refreshError="1"/>
      <sheetData sheetId="25">
        <row r="13">
          <cell r="E13">
            <v>1072900000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6"/>
      <sheetName val="FORM7"/>
      <sheetName val="sheet"/>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uct total"/>
      <sheetName val="site clearance"/>
      <sheetName val="earth work &amp; drainage"/>
      <sheetName val="Sub base &amp; base"/>
      <sheetName val="bases &amp; surfaces"/>
      <sheetName val="ST"/>
      <sheetName val="Traffic signs"/>
      <sheetName val="TOLL PLAZA &amp; REST AREAS"/>
      <sheetName val="Facilities"/>
      <sheetName val="Wearing Course"/>
      <sheetName val="BOQ"/>
      <sheetName val="FORM7"/>
    </sheetNames>
    <sheetDataSet>
      <sheetData sheetId="0">
        <row r="7">
          <cell r="B7">
            <v>1.01</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1. Policy"/>
      <sheetName val="2. Balance Test"/>
      <sheetName val="3. list of samples"/>
      <sheetName val="4. Depreciation Test"/>
      <sheetName val="5. Repairs &amp; Maintenance"/>
      <sheetName val="Tickmarks "/>
      <sheetName val="ﾏﾁｭﾘﾃｨﾗﾀﾞｰ（月次ベース）"/>
      <sheetName val="Sheet1"/>
      <sheetName val="Worksheet in 5610 Property Comb"/>
      <sheetName val="SCH 10"/>
      <sheetName val="Keyratios"/>
      <sheetName val="P&amp;L"/>
      <sheetName val="Table 5"/>
      <sheetName val="P L"/>
      <sheetName val="NKEL O&amp;M"/>
      <sheetName val="sch 5-8"/>
      <sheetName val="HBI NCD"/>
      <sheetName val="Cover sheet"/>
      <sheetName val="tipos de cambioC"/>
      <sheetName val="traducciones"/>
      <sheetName val="FA Register_Detailed "/>
      <sheetName val="FORM7"/>
      <sheetName val="dghn"/>
      <sheetName val="P-LIST"/>
      <sheetName val="コスト"/>
      <sheetName val="DJ1"/>
      <sheetName val="water prop."/>
      <sheetName val="Analysis Plan vs For"/>
      <sheetName val="Ins Erection"/>
      <sheetName val="Feiertage"/>
      <sheetName val="XREF"/>
    </sheetNames>
    <sheetDataSet>
      <sheetData sheetId="0" refreshError="1">
        <row r="28">
          <cell r="F28">
            <v>585389.05000000005</v>
          </cell>
        </row>
        <row r="34">
          <cell r="F34">
            <v>1766229.43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替"/>
      <sheetName val="EQ海外"/>
      <sheetName val="海外WORK"/>
      <sheetName val="Lead"/>
      <sheetName val="m3&amp;4"/>
      <sheetName val="rm9900"/>
      <sheetName val="HBI NCD"/>
      <sheetName val="Mar 05 tb"/>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XREF"/>
      <sheetName val="Tickmarks"/>
      <sheetName val="海外WORK"/>
      <sheetName val="TB"/>
      <sheetName val="BS"/>
      <sheetName val="Chiet tinh"/>
      <sheetName val="TB Jan-Dec96"/>
      <sheetName val="Managerial Remuneration-Dec96"/>
      <sheetName val="BS&amp;PL_DEC96"/>
    </sheetNames>
    <sheetDataSet>
      <sheetData sheetId="0" refreshError="1"/>
      <sheetData sheetId="1">
        <row r="1">
          <cell r="F1" t="str">
            <v>Preliminary</v>
          </cell>
          <cell r="G1" t="str">
            <v>AJE</v>
          </cell>
          <cell r="H1" t="str">
            <v>Adjusted</v>
          </cell>
          <cell r="I1" t="str">
            <v>RJE</v>
          </cell>
          <cell r="J1" t="str">
            <v>Final</v>
          </cell>
          <cell r="K1" t="str">
            <v>PY1</v>
          </cell>
        </row>
        <row r="3">
          <cell r="F3">
            <v>0</v>
          </cell>
          <cell r="G3">
            <v>0</v>
          </cell>
          <cell r="H3">
            <v>0</v>
          </cell>
          <cell r="I3">
            <v>0</v>
          </cell>
          <cell r="J3">
            <v>0</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-200000000</v>
          </cell>
          <cell r="G6">
            <v>0</v>
          </cell>
          <cell r="H6">
            <v>-200000000</v>
          </cell>
          <cell r="I6">
            <v>0</v>
          </cell>
          <cell r="J6">
            <v>-200000000</v>
          </cell>
          <cell r="K6">
            <v>-200000000</v>
          </cell>
        </row>
        <row r="7">
          <cell r="F7">
            <v>-200000000</v>
          </cell>
          <cell r="G7">
            <v>0</v>
          </cell>
          <cell r="H7">
            <v>-200000000</v>
          </cell>
          <cell r="I7">
            <v>0</v>
          </cell>
          <cell r="J7">
            <v>-200000000</v>
          </cell>
          <cell r="K7">
            <v>-200000000</v>
          </cell>
        </row>
        <row r="8">
          <cell r="F8">
            <v>-121053848</v>
          </cell>
          <cell r="G8">
            <v>0</v>
          </cell>
          <cell r="H8">
            <v>-121053848</v>
          </cell>
          <cell r="I8">
            <v>0</v>
          </cell>
          <cell r="J8">
            <v>-121053848</v>
          </cell>
          <cell r="K8">
            <v>-108207743</v>
          </cell>
        </row>
        <row r="9">
          <cell r="F9">
            <v>0</v>
          </cell>
          <cell r="G9">
            <v>0</v>
          </cell>
          <cell r="H9">
            <v>0</v>
          </cell>
          <cell r="I9">
            <v>0</v>
          </cell>
          <cell r="J9">
            <v>0</v>
          </cell>
          <cell r="K9">
            <v>0</v>
          </cell>
        </row>
        <row r="10">
          <cell r="F10">
            <v>-100000000</v>
          </cell>
          <cell r="G10">
            <v>0</v>
          </cell>
          <cell r="H10">
            <v>-100000000</v>
          </cell>
          <cell r="I10">
            <v>0</v>
          </cell>
          <cell r="J10">
            <v>-100000000</v>
          </cell>
          <cell r="K10">
            <v>-100000000</v>
          </cell>
        </row>
        <row r="11">
          <cell r="F11">
            <v>0</v>
          </cell>
          <cell r="G11">
            <v>0</v>
          </cell>
          <cell r="H11">
            <v>0</v>
          </cell>
          <cell r="I11">
            <v>0</v>
          </cell>
          <cell r="J11">
            <v>0</v>
          </cell>
          <cell r="K11">
            <v>0</v>
          </cell>
        </row>
        <row r="12">
          <cell r="F12">
            <v>-100000000</v>
          </cell>
          <cell r="G12">
            <v>0</v>
          </cell>
          <cell r="H12">
            <v>-100000000</v>
          </cell>
          <cell r="I12">
            <v>0</v>
          </cell>
          <cell r="J12">
            <v>-100000000</v>
          </cell>
          <cell r="K12">
            <v>-100000000</v>
          </cell>
        </row>
        <row r="13">
          <cell r="F13">
            <v>-978512098</v>
          </cell>
          <cell r="G13">
            <v>0</v>
          </cell>
          <cell r="H13">
            <v>-978512098</v>
          </cell>
          <cell r="I13">
            <v>0</v>
          </cell>
          <cell r="J13">
            <v>-978512098</v>
          </cell>
          <cell r="K13">
            <v>-920780660</v>
          </cell>
        </row>
        <row r="14">
          <cell r="F14">
            <v>0</v>
          </cell>
          <cell r="G14">
            <v>0</v>
          </cell>
          <cell r="H14">
            <v>0</v>
          </cell>
          <cell r="I14">
            <v>0</v>
          </cell>
          <cell r="J14">
            <v>0</v>
          </cell>
          <cell r="K14">
            <v>0</v>
          </cell>
        </row>
        <row r="15">
          <cell r="F15">
            <v>-76569454</v>
          </cell>
          <cell r="G15">
            <v>0</v>
          </cell>
          <cell r="H15">
            <v>-76569454</v>
          </cell>
          <cell r="I15">
            <v>0</v>
          </cell>
          <cell r="J15">
            <v>-76569454</v>
          </cell>
          <cell r="K15">
            <v>-88562253</v>
          </cell>
        </row>
        <row r="16">
          <cell r="F16">
            <v>-76569454</v>
          </cell>
          <cell r="G16">
            <v>0</v>
          </cell>
          <cell r="H16">
            <v>-76569454</v>
          </cell>
          <cell r="I16">
            <v>0</v>
          </cell>
          <cell r="J16">
            <v>-76569454</v>
          </cell>
          <cell r="K16">
            <v>-88562253</v>
          </cell>
        </row>
        <row r="17">
          <cell r="F17">
            <v>-15399887</v>
          </cell>
          <cell r="G17">
            <v>0</v>
          </cell>
          <cell r="H17">
            <v>-15399887</v>
          </cell>
          <cell r="I17">
            <v>0</v>
          </cell>
          <cell r="J17">
            <v>-15399887</v>
          </cell>
          <cell r="K17">
            <v>-17653523</v>
          </cell>
        </row>
        <row r="18">
          <cell r="F18">
            <v>-95548202</v>
          </cell>
          <cell r="G18">
            <v>0</v>
          </cell>
          <cell r="H18">
            <v>-95548202</v>
          </cell>
          <cell r="I18">
            <v>0</v>
          </cell>
          <cell r="J18">
            <v>-95548202</v>
          </cell>
          <cell r="K18">
            <v>-110513581</v>
          </cell>
        </row>
        <row r="19">
          <cell r="F19">
            <v>-95548202</v>
          </cell>
          <cell r="G19">
            <v>0</v>
          </cell>
          <cell r="H19">
            <v>-95548202</v>
          </cell>
          <cell r="I19">
            <v>0</v>
          </cell>
          <cell r="J19">
            <v>-95548202</v>
          </cell>
          <cell r="K19">
            <v>-110513581</v>
          </cell>
        </row>
        <row r="20">
          <cell r="F20">
            <v>-228072250</v>
          </cell>
          <cell r="G20">
            <v>0</v>
          </cell>
          <cell r="H20">
            <v>-228072250</v>
          </cell>
          <cell r="I20">
            <v>0</v>
          </cell>
          <cell r="J20">
            <v>-228072250</v>
          </cell>
          <cell r="K20">
            <v>-263794404</v>
          </cell>
        </row>
        <row r="21">
          <cell r="F21">
            <v>-95548202</v>
          </cell>
          <cell r="G21">
            <v>0</v>
          </cell>
          <cell r="H21">
            <v>-95548202</v>
          </cell>
          <cell r="I21">
            <v>0</v>
          </cell>
          <cell r="J21">
            <v>-95548202</v>
          </cell>
          <cell r="K21">
            <v>-110513581</v>
          </cell>
        </row>
        <row r="22">
          <cell r="F22">
            <v>-37957508</v>
          </cell>
          <cell r="G22">
            <v>0</v>
          </cell>
          <cell r="H22">
            <v>-37957508</v>
          </cell>
          <cell r="I22">
            <v>0</v>
          </cell>
          <cell r="J22">
            <v>-37957508</v>
          </cell>
          <cell r="K22">
            <v>-43902655</v>
          </cell>
        </row>
        <row r="23">
          <cell r="F23">
            <v>-95548202</v>
          </cell>
          <cell r="G23">
            <v>0</v>
          </cell>
          <cell r="H23">
            <v>-95548202</v>
          </cell>
          <cell r="I23">
            <v>0</v>
          </cell>
          <cell r="J23">
            <v>-95548202</v>
          </cell>
          <cell r="K23">
            <v>-110513581</v>
          </cell>
        </row>
        <row r="24">
          <cell r="F24">
            <v>-648222566</v>
          </cell>
          <cell r="G24">
            <v>0</v>
          </cell>
          <cell r="H24">
            <v>-648222566</v>
          </cell>
          <cell r="I24">
            <v>0</v>
          </cell>
          <cell r="J24">
            <v>-648222566</v>
          </cell>
          <cell r="K24">
            <v>-749751383</v>
          </cell>
        </row>
        <row r="25">
          <cell r="F25">
            <v>-47198516</v>
          </cell>
          <cell r="G25">
            <v>0</v>
          </cell>
          <cell r="H25">
            <v>-47198516</v>
          </cell>
          <cell r="I25">
            <v>0</v>
          </cell>
          <cell r="J25">
            <v>-47198516</v>
          </cell>
          <cell r="K25">
            <v>-54105614</v>
          </cell>
        </row>
        <row r="26">
          <cell r="F26">
            <v>0</v>
          </cell>
          <cell r="G26">
            <v>0</v>
          </cell>
          <cell r="H26">
            <v>0</v>
          </cell>
          <cell r="I26">
            <v>0</v>
          </cell>
          <cell r="J26">
            <v>0</v>
          </cell>
          <cell r="K26">
            <v>0</v>
          </cell>
        </row>
        <row r="27">
          <cell r="F27">
            <v>-50900000</v>
          </cell>
          <cell r="G27">
            <v>0</v>
          </cell>
          <cell r="H27">
            <v>-50900000</v>
          </cell>
          <cell r="I27">
            <v>0</v>
          </cell>
          <cell r="J27">
            <v>-50900000</v>
          </cell>
          <cell r="K27">
            <v>0</v>
          </cell>
        </row>
        <row r="28">
          <cell r="F28">
            <v>0</v>
          </cell>
          <cell r="G28">
            <v>0</v>
          </cell>
          <cell r="H28">
            <v>0</v>
          </cell>
          <cell r="I28">
            <v>0</v>
          </cell>
          <cell r="J28">
            <v>0</v>
          </cell>
          <cell r="K28">
            <v>0</v>
          </cell>
        </row>
        <row r="29">
          <cell r="F29">
            <v>-327219863</v>
          </cell>
          <cell r="G29">
            <v>0</v>
          </cell>
          <cell r="H29">
            <v>-327219863</v>
          </cell>
          <cell r="I29">
            <v>0</v>
          </cell>
          <cell r="J29">
            <v>-327219863</v>
          </cell>
          <cell r="K29">
            <v>-378471167</v>
          </cell>
        </row>
        <row r="30">
          <cell r="F30">
            <v>-90737500</v>
          </cell>
          <cell r="G30">
            <v>0</v>
          </cell>
          <cell r="H30">
            <v>-90737500</v>
          </cell>
          <cell r="I30">
            <v>0</v>
          </cell>
          <cell r="J30">
            <v>-90737500</v>
          </cell>
          <cell r="K30">
            <v>-91500000</v>
          </cell>
        </row>
        <row r="31">
          <cell r="F31">
            <v>-468857363</v>
          </cell>
          <cell r="G31">
            <v>0</v>
          </cell>
          <cell r="H31">
            <v>-468857363</v>
          </cell>
          <cell r="I31">
            <v>0</v>
          </cell>
          <cell r="J31">
            <v>-468857363</v>
          </cell>
          <cell r="K31">
            <v>-469971167</v>
          </cell>
        </row>
        <row r="32">
          <cell r="F32">
            <v>-31028358</v>
          </cell>
          <cell r="G32">
            <v>0</v>
          </cell>
          <cell r="H32">
            <v>-31028358</v>
          </cell>
          <cell r="I32">
            <v>0</v>
          </cell>
          <cell r="J32">
            <v>-31028358</v>
          </cell>
          <cell r="K32">
            <v>-35569092</v>
          </cell>
        </row>
        <row r="33">
          <cell r="F33">
            <v>0</v>
          </cell>
          <cell r="G33">
            <v>0</v>
          </cell>
          <cell r="H33">
            <v>0</v>
          </cell>
          <cell r="I33">
            <v>0</v>
          </cell>
          <cell r="J33">
            <v>0</v>
          </cell>
          <cell r="K33">
            <v>0</v>
          </cell>
        </row>
        <row r="34">
          <cell r="F34">
            <v>0</v>
          </cell>
          <cell r="G34">
            <v>0</v>
          </cell>
          <cell r="H34">
            <v>0</v>
          </cell>
          <cell r="I34">
            <v>0</v>
          </cell>
          <cell r="J34">
            <v>0</v>
          </cell>
          <cell r="K34">
            <v>0</v>
          </cell>
        </row>
        <row r="36">
          <cell r="F36">
            <v>0</v>
          </cell>
          <cell r="G36">
            <v>0</v>
          </cell>
          <cell r="H36">
            <v>0</v>
          </cell>
          <cell r="I36">
            <v>0</v>
          </cell>
          <cell r="J36">
            <v>0</v>
          </cell>
          <cell r="K36">
            <v>0</v>
          </cell>
        </row>
        <row r="37">
          <cell r="F37">
            <v>-161638727</v>
          </cell>
          <cell r="G37">
            <v>0</v>
          </cell>
          <cell r="H37">
            <v>-161638727</v>
          </cell>
          <cell r="I37">
            <v>0</v>
          </cell>
          <cell r="J37">
            <v>-161638727</v>
          </cell>
          <cell r="K37">
            <v>-185293175</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13529462</v>
          </cell>
          <cell r="G40">
            <v>0</v>
          </cell>
          <cell r="H40">
            <v>13529462</v>
          </cell>
          <cell r="I40">
            <v>0</v>
          </cell>
          <cell r="J40">
            <v>13529462</v>
          </cell>
          <cell r="K40">
            <v>12299511</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840029</v>
          </cell>
          <cell r="G43">
            <v>0</v>
          </cell>
          <cell r="H43">
            <v>840029</v>
          </cell>
          <cell r="I43">
            <v>0</v>
          </cell>
          <cell r="J43">
            <v>840029</v>
          </cell>
          <cell r="K43">
            <v>0</v>
          </cell>
        </row>
        <row r="44">
          <cell r="F44">
            <v>20000001</v>
          </cell>
          <cell r="G44">
            <v>0</v>
          </cell>
          <cell r="H44">
            <v>20000001</v>
          </cell>
          <cell r="I44">
            <v>0</v>
          </cell>
          <cell r="J44">
            <v>20000001</v>
          </cell>
          <cell r="K44">
            <v>20000000</v>
          </cell>
        </row>
        <row r="45">
          <cell r="F45">
            <v>0</v>
          </cell>
          <cell r="G45">
            <v>0</v>
          </cell>
          <cell r="H45">
            <v>0</v>
          </cell>
          <cell r="I45">
            <v>0</v>
          </cell>
          <cell r="J45">
            <v>0</v>
          </cell>
          <cell r="K45">
            <v>0</v>
          </cell>
        </row>
        <row r="46">
          <cell r="F46">
            <v>9996139</v>
          </cell>
          <cell r="G46">
            <v>0</v>
          </cell>
          <cell r="H46">
            <v>9996139</v>
          </cell>
          <cell r="I46">
            <v>0</v>
          </cell>
          <cell r="J46">
            <v>9996139</v>
          </cell>
          <cell r="K46">
            <v>14580555</v>
          </cell>
        </row>
        <row r="47">
          <cell r="F47">
            <v>10731395</v>
          </cell>
          <cell r="G47">
            <v>0</v>
          </cell>
          <cell r="H47">
            <v>10731395</v>
          </cell>
          <cell r="I47">
            <v>0</v>
          </cell>
          <cell r="J47">
            <v>10731395</v>
          </cell>
          <cell r="K47">
            <v>14580555</v>
          </cell>
        </row>
        <row r="48">
          <cell r="F48">
            <v>0</v>
          </cell>
          <cell r="G48">
            <v>0</v>
          </cell>
          <cell r="H48">
            <v>0</v>
          </cell>
          <cell r="I48">
            <v>0</v>
          </cell>
          <cell r="J48">
            <v>0</v>
          </cell>
          <cell r="K48">
            <v>0</v>
          </cell>
        </row>
        <row r="49">
          <cell r="F49">
            <v>24639125</v>
          </cell>
          <cell r="G49">
            <v>0</v>
          </cell>
          <cell r="H49">
            <v>24639125</v>
          </cell>
          <cell r="I49">
            <v>0</v>
          </cell>
          <cell r="J49">
            <v>24639125</v>
          </cell>
          <cell r="K49">
            <v>36541771</v>
          </cell>
        </row>
        <row r="50">
          <cell r="F50">
            <v>35287251</v>
          </cell>
          <cell r="G50">
            <v>0</v>
          </cell>
          <cell r="H50">
            <v>35287251</v>
          </cell>
          <cell r="I50">
            <v>0</v>
          </cell>
          <cell r="J50">
            <v>35287251</v>
          </cell>
          <cell r="K50">
            <v>49966702</v>
          </cell>
        </row>
        <row r="51">
          <cell r="F51">
            <v>9149791</v>
          </cell>
          <cell r="G51">
            <v>0</v>
          </cell>
          <cell r="H51">
            <v>9149791</v>
          </cell>
          <cell r="I51">
            <v>0</v>
          </cell>
          <cell r="J51">
            <v>9149791</v>
          </cell>
          <cell r="K51">
            <v>9149999</v>
          </cell>
        </row>
        <row r="52">
          <cell r="F52">
            <v>10303875</v>
          </cell>
          <cell r="G52">
            <v>0</v>
          </cell>
          <cell r="H52">
            <v>10303875</v>
          </cell>
          <cell r="I52">
            <v>0</v>
          </cell>
          <cell r="J52">
            <v>10303875</v>
          </cell>
          <cell r="K52">
            <v>14580555</v>
          </cell>
        </row>
        <row r="53">
          <cell r="F53">
            <v>8257217</v>
          </cell>
          <cell r="G53">
            <v>0</v>
          </cell>
          <cell r="H53">
            <v>8257217</v>
          </cell>
          <cell r="I53">
            <v>0</v>
          </cell>
          <cell r="J53">
            <v>8257217</v>
          </cell>
          <cell r="K53">
            <v>11692212</v>
          </cell>
        </row>
        <row r="54">
          <cell r="F54">
            <v>3728133</v>
          </cell>
          <cell r="G54">
            <v>0</v>
          </cell>
          <cell r="H54">
            <v>3728133</v>
          </cell>
          <cell r="I54">
            <v>0</v>
          </cell>
          <cell r="J54">
            <v>3728133</v>
          </cell>
          <cell r="K54">
            <v>5792276</v>
          </cell>
        </row>
        <row r="55">
          <cell r="F55">
            <v>11146104</v>
          </cell>
          <cell r="G55">
            <v>0</v>
          </cell>
          <cell r="H55">
            <v>11146104</v>
          </cell>
          <cell r="I55">
            <v>0</v>
          </cell>
          <cell r="J55">
            <v>11146104</v>
          </cell>
          <cell r="K55">
            <v>14580555</v>
          </cell>
        </row>
        <row r="56">
          <cell r="F56">
            <v>157608522</v>
          </cell>
          <cell r="G56">
            <v>0</v>
          </cell>
          <cell r="H56">
            <v>157608522</v>
          </cell>
          <cell r="I56">
            <v>0</v>
          </cell>
          <cell r="J56">
            <v>157608522</v>
          </cell>
          <cell r="K56">
            <v>203764691</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-48824078</v>
          </cell>
          <cell r="G60">
            <v>0</v>
          </cell>
          <cell r="H60">
            <v>-48824078</v>
          </cell>
          <cell r="I60">
            <v>0</v>
          </cell>
          <cell r="J60">
            <v>-48824078</v>
          </cell>
          <cell r="K60">
            <v>-35294616</v>
          </cell>
        </row>
        <row r="61">
          <cell r="F61">
            <v>-48824078</v>
          </cell>
          <cell r="G61">
            <v>0</v>
          </cell>
          <cell r="H61">
            <v>-48824078</v>
          </cell>
          <cell r="I61">
            <v>0</v>
          </cell>
          <cell r="J61">
            <v>-48824078</v>
          </cell>
          <cell r="K61">
            <v>-35294616</v>
          </cell>
        </row>
        <row r="62">
          <cell r="F62">
            <v>-1384864939</v>
          </cell>
          <cell r="G62">
            <v>0</v>
          </cell>
          <cell r="H62">
            <v>-1384864939</v>
          </cell>
          <cell r="I62">
            <v>0</v>
          </cell>
          <cell r="J62">
            <v>-1384864939</v>
          </cell>
          <cell r="K62">
            <v>-1439814728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rocurement"/>
      <sheetName val="sheeet7"/>
      <sheetName val="estimate"/>
      <sheetName val="DATA_PILE_BG"/>
      <sheetName val="DATA_PCC"/>
      <sheetName val="DATA_PILECAP"/>
      <sheetName val="DATA_PILE_RT2"/>
      <sheetName val="DATA_PILE_RT1 "/>
      <sheetName val="DATA_PILE _SM"/>
      <sheetName val="Sheet3"/>
      <sheetName val="Material "/>
      <sheetName val="Cover sheet"/>
      <sheetName val="Rate Analysis"/>
      <sheetName val="budget"/>
      <sheetName val="Wordsdata"/>
      <sheetName val="UNP-NCW "/>
      <sheetName val="JCR TOP(ITEM)-KTRP"/>
      <sheetName val="Break up Sheet"/>
      <sheetName val="Output"/>
      <sheetName val="Av.G Level"/>
      <sheetName val="PLAN_FEB97"/>
      <sheetName val="Monthly Turnover (Final)"/>
      <sheetName val="Monthly Programme"/>
      <sheetName val="water prop."/>
      <sheetName val="Publicbuilding"/>
      <sheetName val="S2groupcode"/>
      <sheetName val="Index"/>
      <sheetName val="doq"/>
      <sheetName val="Materials "/>
      <sheetName val="FORM7"/>
      <sheetName val="pipe culvert 18.06.07"/>
      <sheetName val="VAC BDWN"/>
      <sheetName val="Onsite-Infra"/>
      <sheetName val="Civil"/>
      <sheetName val="LOCAL RATES"/>
      <sheetName val="Improvements"/>
      <sheetName val="BOQ"/>
      <sheetName val="Timesheet"/>
      <sheetName val="AutoOpen Stub Data"/>
      <sheetName val="Design"/>
      <sheetName val="Guidelines"/>
      <sheetName val="BQLIST"/>
      <sheetName val="dummy"/>
      <sheetName val="JCR Oct 06 TOP SHEET"/>
      <sheetName val="JCR Oct 06 CIVIL"/>
      <sheetName val="JCR Oct 06 MECH"/>
      <sheetName val="Oct 06 DESI &amp;SP.CONT"/>
      <sheetName val="JCR Oct 06 IDC"/>
      <sheetName val="Cum Measure"/>
      <sheetName val="PS Rate Working"/>
      <sheetName val="CIVIL Str vise"/>
      <sheetName val="JCR sEP 06 IDC WORKINGS"/>
      <sheetName val="girder"/>
      <sheetName val="Input_data"/>
      <sheetName val="loads"/>
      <sheetName val="input_tables"/>
      <sheetName val="TABLE"/>
      <sheetName val="Sheet10"/>
      <sheetName val="pier-bedblock"/>
      <sheetName val="Sheet11"/>
      <sheetName val="summary-loads+moments_ult"/>
      <sheetName val="L&amp;M_ult_Right_Half"/>
      <sheetName val="L&amp;M_ult_Left_Half"/>
      <sheetName val="Protection wall"/>
      <sheetName val="Loads&amp;Moments_ult_LEFT"/>
      <sheetName val="Loads&amp;Moments_ult_RIGHT"/>
      <sheetName val="Sheet12"/>
      <sheetName val="summary-loads+moments_serv"/>
      <sheetName val="Loads&amp;Moments_serv_LEFT"/>
      <sheetName val="Loads&amp;Moments_serv_RIGHT"/>
      <sheetName val="Sheet5"/>
      <sheetName val="Sheet4"/>
      <sheetName val="Sheet6"/>
      <sheetName val="Sheet7"/>
      <sheetName val="Sheet8"/>
      <sheetName val="Sheet9"/>
      <sheetName val="input_serv_static_hollow"/>
      <sheetName val="input_serv_seis-case-1"/>
      <sheetName val="des_serv_seis_case-1"/>
      <sheetName val="design_serv_static_hollow"/>
      <sheetName val="input_serv_seis_case-2"/>
      <sheetName val="des_serv_seis_case-2"/>
      <sheetName val="ult_des_sta_hollow"/>
      <sheetName val="ult_des_seis_case-1"/>
      <sheetName val="ult_des_seis_case-2"/>
      <sheetName val="Centrifugal_force"/>
      <sheetName val="Table_Live_Load"/>
      <sheetName val="Lead"/>
      <sheetName val="MRATES"/>
      <sheetName val="CrRajWMM"/>
      <sheetName val="ABSTRACT"/>
      <sheetName val="10.Minor Structure"/>
      <sheetName val="STEEL"/>
      <sheetName val="Debit_Transit"/>
      <sheetName val="Non debit-RMC"/>
      <sheetName val="Machinery"/>
      <sheetName val="Debit_Pump"/>
      <sheetName val="Details_Transit"/>
      <sheetName val="Debit_RMC"/>
      <sheetName val="Details_RMC"/>
      <sheetName val="Labour &amp; Plant"/>
      <sheetName val="RMC_Debit_Panjar_MB"/>
      <sheetName val="RMC_Debit"/>
      <sheetName val="2.2"/>
      <sheetName val="NonSSR"/>
      <sheetName val="doq-1 DOQ Culvert"/>
      <sheetName val="BillForm"/>
      <sheetName val="EqpPerf"/>
      <sheetName val="BOQ Ref"/>
      <sheetName val="Plant _  Machinery"/>
      <sheetName val="maing1"/>
      <sheetName val="Plant_&amp;__Machinery"/>
      <sheetName val="Summary_of_Rates"/>
      <sheetName val="Basic_Approach"/>
      <sheetName val="Rate_Analysis"/>
      <sheetName val="Material_"/>
      <sheetName val="UNP-NCW_"/>
      <sheetName val="Cover_sheet"/>
      <sheetName val="DATA_PILE_RT1_"/>
      <sheetName val="DATA_PILE__SM"/>
      <sheetName val="JCR_TOP(ITEM)-KTRP"/>
      <sheetName val="Break_up_Sheet"/>
      <sheetName val="Av_G_Level"/>
      <sheetName val="Monthly_Turnover_(Final)"/>
      <sheetName val="Monthly_Programme"/>
      <sheetName val="Materials_"/>
      <sheetName val="water_prop_"/>
      <sheetName val="June-2016"/>
      <sheetName val="July-2016"/>
      <sheetName val="Aug-2016"/>
      <sheetName val="Sep-2016"/>
      <sheetName val="Oct-2016"/>
      <sheetName val="Nov-2016"/>
      <sheetName val="DEC-2016"/>
      <sheetName val="Jan-2017"/>
      <sheetName val="FEB-2017"/>
      <sheetName val="MAR-2017"/>
      <sheetName val="APR-2017"/>
      <sheetName val="MAY-2017"/>
      <sheetName val="RATE COMPILATION"/>
      <sheetName val="Rates Basic"/>
      <sheetName val="Steel-Circular"/>
      <sheetName val="Design_abf"/>
      <sheetName val="L040"/>
      <sheetName val="old boq"/>
      <sheetName val="AOC-8"/>
      <sheetName val="doq-10"/>
      <sheetName val="Supply_RMC"/>
      <sheetName val="Fill this out first..."/>
      <sheetName val="basic-data"/>
      <sheetName val="Master"/>
      <sheetName val="Aoc"/>
      <sheetName val="basdat"/>
      <sheetName val="HP(9.200)"/>
      <sheetName val="purpose&amp;input"/>
      <sheetName val="Cul_detail"/>
      <sheetName val="basdat-f"/>
      <sheetName val="Evaluate"/>
      <sheetName val="DATA"/>
      <sheetName val="PROG_DATA"/>
      <sheetName val="doq7"/>
      <sheetName val="Wayside amenities"/>
      <sheetName val="doq-1"/>
      <sheetName val="doq 2"/>
      <sheetName val="doq-9"/>
      <sheetName val="Abstruct total"/>
      <sheetName val="MOTOR"/>
      <sheetName val="Links"/>
      <sheetName val="1x2x2"/>
      <sheetName val="DATA SHEET"/>
      <sheetName val="Landslide-(124.040-124.110)"/>
      <sheetName val="VAT &amp; ST"/>
      <sheetName val="Boiler&amp;TG"/>
      <sheetName val="Rate"/>
      <sheetName val="102-25.01.17"/>
      <sheetName val="doq-I"/>
      <sheetName val="SALIENT"/>
      <sheetName val="horizontal"/>
      <sheetName val="Sweeper Machine"/>
      <sheetName val="Abt Foundation "/>
      <sheetName val="pier Foundation"/>
      <sheetName val="(31)"/>
      <sheetName val="Ex- 94.500 RHS"/>
      <sheetName val="5"/>
      <sheetName val="SITE DATA"/>
      <sheetName val="Bar Budget"/>
      <sheetName val="Final Qty"/>
      <sheetName val="Machine HC - 19.08 "/>
      <sheetName val="PNM Justi"/>
      <sheetName val="Bar"/>
      <sheetName val="Analysed rate"/>
      <sheetName val="Shutter"/>
      <sheetName val="BOQ Backup"/>
      <sheetName val="ANALYSIS"/>
      <sheetName val="Contractor &amp; Material Price"/>
      <sheetName val="Exist"/>
      <sheetName val="LEFT"/>
      <sheetName val="RIGHT"/>
      <sheetName val="Voucher"/>
      <sheetName val="fco"/>
      <sheetName val="Customers"/>
      <sheetName val="BOQ Distribution"/>
      <sheetName val="#REF"/>
      <sheetName val="S1BOQ"/>
      <sheetName val="INPUT"/>
      <sheetName val="DETAILED  BOQ"/>
      <sheetName val="Design(600)"/>
      <sheetName val="S4"/>
      <sheetName val="tb"/>
      <sheetName val="3MLKQ"/>
      <sheetName val="Curve Details"/>
      <sheetName val="Final FRL"/>
      <sheetName val="Data Base"/>
      <sheetName val="Cal"/>
      <sheetName val="Factors"/>
      <sheetName val="ETC Plant Cost"/>
      <sheetName val="Road work"/>
      <sheetName val="P&amp;L01-02GR"/>
      <sheetName val="01"/>
      <sheetName val="s"/>
      <sheetName val="ecc_res"/>
      <sheetName val="Intro"/>
      <sheetName val="Data-Month"/>
      <sheetName val="04"/>
      <sheetName val="05"/>
      <sheetName val="Existing Emb Ht"/>
      <sheetName val="TCS"/>
      <sheetName val="floor slab-RS2"/>
      <sheetName val="General Data"/>
      <sheetName val="준검 내역서"/>
      <sheetName val="Input Sheet"/>
      <sheetName val="M+MC"/>
      <sheetName val="REL"/>
      <sheetName val="HOC"/>
      <sheetName val="Database"/>
      <sheetName val="schedule nos"/>
      <sheetName val="3. GSB-WMM-SHLD"/>
      <sheetName val="Manpower"/>
      <sheetName val="Design of two-way slab"/>
      <sheetName val="Stability"/>
      <sheetName val="Anl"/>
      <sheetName val="FT-05-02IsoBOM"/>
      <sheetName val="UGPIPING"/>
      <sheetName val="EQUIP1000"/>
      <sheetName val="INTSHEET"/>
      <sheetName val="INTSHEET3"/>
      <sheetName val="AoR Finishing"/>
      <sheetName val="BP"/>
      <sheetName val="sc-mar2000"/>
      <sheetName val="sc-sepVdec99"/>
      <sheetName val="C &amp; G RHS"/>
      <sheetName val="dlvoid"/>
      <sheetName val="New Construction"/>
      <sheetName val="MAIN"/>
      <sheetName val="Rectangular Beam"/>
      <sheetName val="BOQ (2)"/>
      <sheetName val="Embk top (2)"/>
      <sheetName val="Pier"/>
      <sheetName val="BC &amp; MNB "/>
      <sheetName val="Assumptions"/>
      <sheetName val="PRECAST lightconc-II"/>
      <sheetName val="RATE LINK UP"/>
      <sheetName val="ANAL"/>
      <sheetName val="Qty SR"/>
      <sheetName val="معد .ث"/>
      <sheetName val="bASICDATA"/>
      <sheetName val="temp - raina"/>
      <sheetName val="ENCL10-C"/>
      <sheetName val="BHANDUP"/>
      <sheetName val="SCHEDULE"/>
      <sheetName val="seismic coeffs"/>
      <sheetName val="lmp &amp; salse"/>
      <sheetName val="pile Fabrication"/>
      <sheetName val="JV請款"/>
      <sheetName val="TB-9-01"/>
      <sheetName val="HBI NCD"/>
      <sheetName val="NA-27"/>
      <sheetName val=" AnalysisPCC"/>
      <sheetName val="A.O.R."/>
      <sheetName val="Analysis-NH-Culverts"/>
      <sheetName val="장비집계"/>
      <sheetName val="BOQ-II"/>
      <sheetName val="Longitudinal"/>
      <sheetName val="Linked Lead"/>
      <sheetName val="INPUT-DATA"/>
      <sheetName val=""/>
      <sheetName val="MPR_PA_1"/>
      <sheetName val="Res-P&amp;E (PLL)"/>
      <sheetName val="Prdn Cost"/>
      <sheetName val="40mm"/>
      <sheetName val="20mm"/>
      <sheetName val="ABBDATASHEET"/>
      <sheetName val="proctor"/>
      <sheetName val="Calculation (modi final)"/>
      <sheetName val="Activity No (A) ( 12)  "/>
      <sheetName val="海外WORK"/>
      <sheetName val="OpTrack"/>
      <sheetName val="77S(O)"/>
      <sheetName val="EZ"/>
      <sheetName val="Backup"/>
    </sheetNames>
    <sheetDataSet>
      <sheetData sheetId="0" refreshError="1"/>
      <sheetData sheetId="1" refreshError="1"/>
      <sheetData sheetId="2" refreshError="1">
        <row r="11">
          <cell r="G11">
            <v>188</v>
          </cell>
        </row>
      </sheetData>
      <sheetData sheetId="3" refreshError="1">
        <row r="3">
          <cell r="D3">
            <v>90</v>
          </cell>
        </row>
        <row r="14">
          <cell r="D14">
            <v>160</v>
          </cell>
        </row>
      </sheetData>
      <sheetData sheetId="4" refreshError="1">
        <row r="11">
          <cell r="G11">
            <v>188</v>
          </cell>
        </row>
        <row r="17">
          <cell r="D17">
            <v>553.54999999999995</v>
          </cell>
        </row>
        <row r="18">
          <cell r="D18">
            <v>773.55</v>
          </cell>
        </row>
        <row r="19">
          <cell r="D19">
            <v>578.54999999999995</v>
          </cell>
        </row>
        <row r="51">
          <cell r="D51">
            <v>4300</v>
          </cell>
        </row>
        <row r="113">
          <cell r="D113">
            <v>1700</v>
          </cell>
        </row>
        <row r="125">
          <cell r="D125">
            <v>462.5</v>
          </cell>
        </row>
        <row r="144">
          <cell r="D144">
            <v>143.55000000000001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ow r="11">
          <cell r="G11">
            <v>188</v>
          </cell>
        </row>
      </sheetData>
      <sheetData sheetId="153">
        <row r="11">
          <cell r="G11">
            <v>188</v>
          </cell>
        </row>
      </sheetData>
      <sheetData sheetId="154">
        <row r="11">
          <cell r="G11">
            <v>188</v>
          </cell>
        </row>
      </sheetData>
      <sheetData sheetId="155">
        <row r="11">
          <cell r="G11">
            <v>188</v>
          </cell>
        </row>
      </sheetData>
      <sheetData sheetId="156">
        <row r="11">
          <cell r="G11">
            <v>188</v>
          </cell>
        </row>
      </sheetData>
      <sheetData sheetId="157">
        <row r="11">
          <cell r="G11">
            <v>188</v>
          </cell>
        </row>
      </sheetData>
      <sheetData sheetId="158">
        <row r="11">
          <cell r="G11">
            <v>188</v>
          </cell>
        </row>
      </sheetData>
      <sheetData sheetId="159">
        <row r="11">
          <cell r="G11">
            <v>188</v>
          </cell>
        </row>
      </sheetData>
      <sheetData sheetId="160">
        <row r="11">
          <cell r="G11">
            <v>188</v>
          </cell>
        </row>
      </sheetData>
      <sheetData sheetId="161">
        <row r="11">
          <cell r="G11">
            <v>188</v>
          </cell>
        </row>
      </sheetData>
      <sheetData sheetId="162">
        <row r="11">
          <cell r="G11">
            <v>188</v>
          </cell>
        </row>
      </sheetData>
      <sheetData sheetId="163">
        <row r="11">
          <cell r="G11">
            <v>188</v>
          </cell>
        </row>
      </sheetData>
      <sheetData sheetId="164">
        <row r="11">
          <cell r="G11">
            <v>188</v>
          </cell>
        </row>
      </sheetData>
      <sheetData sheetId="165">
        <row r="11">
          <cell r="G11">
            <v>188</v>
          </cell>
        </row>
      </sheetData>
      <sheetData sheetId="166">
        <row r="11">
          <cell r="G11">
            <v>188</v>
          </cell>
        </row>
      </sheetData>
      <sheetData sheetId="167">
        <row r="11">
          <cell r="G11">
            <v>188</v>
          </cell>
        </row>
      </sheetData>
      <sheetData sheetId="168">
        <row r="11">
          <cell r="G11">
            <v>188</v>
          </cell>
        </row>
      </sheetData>
      <sheetData sheetId="169">
        <row r="11">
          <cell r="G11">
            <v>188</v>
          </cell>
        </row>
      </sheetData>
      <sheetData sheetId="170">
        <row r="11">
          <cell r="G11">
            <v>188</v>
          </cell>
        </row>
      </sheetData>
      <sheetData sheetId="171">
        <row r="11">
          <cell r="G11">
            <v>188</v>
          </cell>
        </row>
      </sheetData>
      <sheetData sheetId="172">
        <row r="11">
          <cell r="G11">
            <v>188</v>
          </cell>
        </row>
      </sheetData>
      <sheetData sheetId="173">
        <row r="11">
          <cell r="G11">
            <v>188</v>
          </cell>
        </row>
      </sheetData>
      <sheetData sheetId="174">
        <row r="11">
          <cell r="G11">
            <v>188</v>
          </cell>
        </row>
      </sheetData>
      <sheetData sheetId="175">
        <row r="11">
          <cell r="G11">
            <v>188</v>
          </cell>
        </row>
      </sheetData>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A.O.R."/>
      <sheetName val="#REF"/>
      <sheetName val="Fill this out first..."/>
      <sheetName val="Abstruct total"/>
      <sheetName val="Design"/>
      <sheetName val="water prop."/>
      <sheetName val="BOQ"/>
      <sheetName val="budget"/>
      <sheetName val="Output"/>
      <sheetName val="Break up Sheet"/>
      <sheetName val="ETC Plant Cost"/>
      <sheetName val="Calendar"/>
      <sheetName val="DETAILED  BOQ"/>
      <sheetName val="Av.G Level"/>
      <sheetName val="VAC BDWN"/>
      <sheetName val="PLAN_FEB97"/>
      <sheetName val="REL"/>
      <sheetName val="Publicbuilding"/>
      <sheetName val="BAW(D)"/>
      <sheetName val="Cover sheet"/>
      <sheetName val="ABSTRACT"/>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3"/>
      <sheetName val="FT-05-02IsoBOM"/>
      <sheetName val="FORM7"/>
      <sheetName val="dBase"/>
      <sheetName val="Cover_sheet"/>
      <sheetName val="DETAILED__BOQ"/>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Codes"/>
      <sheetName val="except wiring"/>
      <sheetName val=""/>
      <sheetName val="Ranges"/>
      <sheetName val="Report"/>
      <sheetName val="Material "/>
      <sheetName val="Labour &amp; Plant"/>
      <sheetName val=" Analysis"/>
      <sheetName val="BOQ "/>
      <sheetName val="DWR"/>
      <sheetName val="Priced_DWR "/>
      <sheetName val="DWR(Priced)"/>
      <sheetName val=" AnalysisPCC"/>
      <sheetName val=" AnalysisNH"/>
      <sheetName val="Estimates"/>
      <sheetName val="LOCAL RATES"/>
      <sheetName val="Data"/>
      <sheetName val="BOQ Distribution"/>
      <sheetName val="BOQ_M7"/>
      <sheetName val="beam-reinft-IIInd floor"/>
      <sheetName val="Scurve-details"/>
      <sheetName val="Steel_Circular"/>
      <sheetName val="basdat-f"/>
      <sheetName val="Box Details"/>
      <sheetName val="Input"/>
      <sheetName val="S2groupcode"/>
      <sheetName val="Index"/>
      <sheetName val="concrete"/>
      <sheetName val="5"/>
      <sheetName val="Machinery"/>
      <sheetName val="Supply_RMC"/>
      <sheetName val="master"/>
      <sheetName val="CrRajWMM"/>
      <sheetName val="Sheet4"/>
      <sheetName val="Monthly Turnover (Final)"/>
      <sheetName val="Monthly Programme"/>
      <sheetName val="Debit_Transit"/>
      <sheetName val="Details_RMC"/>
      <sheetName val="Evaluate"/>
      <sheetName val="Debit_Pump"/>
      <sheetName val="Details_Transit"/>
      <sheetName val="Rates Basic"/>
      <sheetName val="Debit_RMC"/>
      <sheetName val="Landslide-(124.040-124.110)"/>
      <sheetName val="RMC_Debit_Panjar_MB"/>
      <sheetName val="RMC_Debit"/>
      <sheetName val="2.2"/>
      <sheetName val="doq-1 DOQ Culvert"/>
      <sheetName val="PROG_DATA"/>
      <sheetName val="Extra Item"/>
      <sheetName val="Plant_&amp;__Machinery"/>
      <sheetName val="Summary_of_Rates"/>
      <sheetName val="Basic_Approach"/>
      <sheetName val="A_O_R_"/>
      <sheetName val="Abstruct_total"/>
      <sheetName val="water_prop_"/>
      <sheetName val="Fill_this_out_first___"/>
      <sheetName val="Break_up_Sheet"/>
      <sheetName val="ETC_Plant_Cost"/>
      <sheetName val="102-25.01.17"/>
      <sheetName val="Rate Analysis"/>
      <sheetName val="old boq"/>
      <sheetName val="doq-10"/>
      <sheetName val="sheeet7"/>
      <sheetName val="section"/>
      <sheetName val="foundation"/>
      <sheetName val="AOC-8"/>
      <sheetName val="Bill-12"/>
      <sheetName val="cul-invSUBMITTED"/>
      <sheetName val="Bill-5"/>
      <sheetName val="MPR_PA_1"/>
      <sheetName val="june(SG)(Badnawar)"/>
      <sheetName val="Input_data"/>
      <sheetName val="Anl"/>
      <sheetName val="RATE COMPILATION"/>
      <sheetName val="doq7"/>
      <sheetName val="Wayside amenities"/>
      <sheetName val="doq-1"/>
      <sheetName val="doq 2"/>
      <sheetName val="doq-9"/>
      <sheetName val="trans"/>
      <sheetName val="maing1"/>
      <sheetName val="HP(9.200)"/>
      <sheetName val="BOQ-II"/>
      <sheetName val="Non debit-RMC"/>
      <sheetName val="Improvements"/>
      <sheetName val="PRECAST lightconc-II"/>
      <sheetName val="Lead"/>
      <sheetName val="Mechanical"/>
      <sheetName val="VAT &amp; ST"/>
      <sheetName val="SITE DATA"/>
      <sheetName val="Bar Budget"/>
      <sheetName val="Final Qty"/>
      <sheetName val="Machine HC - 19.08 "/>
      <sheetName val="PNM Justi"/>
      <sheetName val="Bar"/>
      <sheetName val="Analysed rate"/>
      <sheetName val="Shutter"/>
      <sheetName val="BOQ Backup"/>
      <sheetName val="Cal"/>
      <sheetName val="Voucher"/>
      <sheetName val="Exhibit Q"/>
      <sheetName val="Dayworks Bill"/>
      <sheetName val="Bills of Quantities"/>
      <sheetName val="SALIENT"/>
      <sheetName val="Sweeper Machine"/>
      <sheetName val="Basicdata-f"/>
      <sheetName val="fco"/>
      <sheetName val="1x2x2"/>
      <sheetName val="procurement"/>
      <sheetName val="Cul_detail"/>
      <sheetName val="Contractor &amp; Material Price"/>
      <sheetName val="ANALYSIS"/>
      <sheetName val="MRATES"/>
      <sheetName val="Intro"/>
      <sheetName val="(31)"/>
      <sheetName val="Assmpns"/>
      <sheetName val="BOQ DIS"/>
      <sheetName val="3MLKQ"/>
      <sheetName val="Embk top (2)"/>
      <sheetName val="Boiler&amp;TG"/>
      <sheetName val="Road work"/>
      <sheetName val="P&amp;L01-02GR"/>
      <sheetName val="Exist"/>
      <sheetName val="LEFT"/>
      <sheetName val="RIGHT"/>
      <sheetName val="Curve Details"/>
      <sheetName val="Final FRL"/>
      <sheetName val="COST"/>
      <sheetName val="NLD - Assum"/>
      <sheetName val="Capex-fixed"/>
      <sheetName val="SC revtrgt"/>
      <sheetName val="MOTOR"/>
      <sheetName val="estimate"/>
      <sheetName val="FAMILY TEXT"/>
      <sheetName val="doq"/>
      <sheetName val="basdat"/>
      <sheetName val="bASICDATA"/>
      <sheetName val="Timesheet"/>
      <sheetName val="Main"/>
      <sheetName val="doq-I"/>
      <sheetName val="S4"/>
      <sheetName val="RATE LINK UP"/>
      <sheetName val="New Construction"/>
      <sheetName val="M+MC"/>
      <sheetName val="SOR"/>
      <sheetName val="BOQ_MNB_Box"/>
      <sheetName val="Links"/>
      <sheetName val="L040"/>
      <sheetName val="海外WORK"/>
      <sheetName val="OpTrack"/>
      <sheetName val="m3&amp;4"/>
      <sheetName val="rm9900"/>
      <sheetName val="LA- lookups"/>
      <sheetName val="Other assumptions"/>
      <sheetName val="PC"/>
      <sheetName val="Macros"/>
      <sheetName val="SCHEDULES"/>
      <sheetName val="NOA Data"/>
      <sheetName val="Database"/>
      <sheetName val="SCHEDULE"/>
      <sheetName val="schedule nos"/>
      <sheetName val="Design(600)"/>
      <sheetName val="Inputs"/>
      <sheetName val="strand"/>
      <sheetName val="Portal (Double lacing)"/>
      <sheetName val="Calculation (modi final)"/>
      <sheetName val="Reference"/>
      <sheetName val="inter"/>
      <sheetName val="EQUIP1000"/>
      <sheetName val="BP"/>
      <sheetName val="ecc_res"/>
      <sheetName val="Final VA"/>
      <sheetName val="s"/>
      <sheetName val="01"/>
      <sheetName val="Customers"/>
      <sheetName val="PROCTOR"/>
      <sheetName val="Pier"/>
      <sheetName val="dlvoid"/>
      <sheetName val="Plant _  Machinery"/>
      <sheetName val="complexall"/>
      <sheetName val="wearing course"/>
      <sheetName val="Qty SR"/>
      <sheetName val="B2.MB_Deck"/>
      <sheetName val="7"/>
      <sheetName val="8"/>
      <sheetName val="10"/>
      <sheetName val="11"/>
      <sheetName val="13"/>
      <sheetName val="15"/>
      <sheetName val="16"/>
      <sheetName val="2"/>
      <sheetName val="3"/>
      <sheetName val="4"/>
      <sheetName val="6"/>
      <sheetName val="9"/>
      <sheetName val="14"/>
      <sheetName val="SUB-GRADE"/>
      <sheetName val="준검 내역서"/>
      <sheetName val="ABBDATASHEET"/>
      <sheetName val="40mm"/>
      <sheetName val="20mm"/>
      <sheetName val="UGPIPING"/>
      <sheetName val="Bituminous"/>
      <sheetName val="p1-costg"/>
      <sheetName val="TCS"/>
      <sheetName val="FORM-W3"/>
      <sheetName val="dummy"/>
      <sheetName val="IO LIST"/>
    </sheetNames>
    <sheetDataSet>
      <sheetData sheetId="0" refreshError="1"/>
      <sheetData sheetId="1" refreshError="1"/>
      <sheetData sheetId="2" refreshError="1">
        <row r="4">
          <cell r="D4">
            <v>113</v>
          </cell>
          <cell r="G4">
            <v>258</v>
          </cell>
        </row>
        <row r="8">
          <cell r="G8">
            <v>25</v>
          </cell>
        </row>
        <row r="9">
          <cell r="G9">
            <v>160</v>
          </cell>
        </row>
        <row r="10">
          <cell r="G10">
            <v>645</v>
          </cell>
        </row>
        <row r="12">
          <cell r="G12">
            <v>688</v>
          </cell>
        </row>
        <row r="13">
          <cell r="G13">
            <v>1779</v>
          </cell>
        </row>
        <row r="17">
          <cell r="G17">
            <v>650</v>
          </cell>
        </row>
        <row r="19">
          <cell r="G19">
            <v>288</v>
          </cell>
        </row>
        <row r="20">
          <cell r="G20">
            <v>1050</v>
          </cell>
        </row>
        <row r="24">
          <cell r="G24">
            <v>8938</v>
          </cell>
        </row>
        <row r="25">
          <cell r="G25">
            <v>1931</v>
          </cell>
        </row>
        <row r="33">
          <cell r="G33">
            <v>14700</v>
          </cell>
        </row>
        <row r="34">
          <cell r="G34">
            <v>175</v>
          </cell>
        </row>
        <row r="45">
          <cell r="G45">
            <v>250</v>
          </cell>
        </row>
        <row r="48">
          <cell r="G48">
            <v>293</v>
          </cell>
        </row>
        <row r="50">
          <cell r="G50">
            <v>270</v>
          </cell>
        </row>
        <row r="53">
          <cell r="G53">
            <v>250</v>
          </cell>
        </row>
      </sheetData>
      <sheetData sheetId="3" refreshError="1">
        <row r="4">
          <cell r="D4">
            <v>113</v>
          </cell>
        </row>
        <row r="5">
          <cell r="D5">
            <v>115</v>
          </cell>
        </row>
        <row r="16">
          <cell r="D16">
            <v>100</v>
          </cell>
        </row>
        <row r="17">
          <cell r="D17">
            <v>102</v>
          </cell>
        </row>
        <row r="18">
          <cell r="D18">
            <v>113</v>
          </cell>
        </row>
        <row r="19">
          <cell r="D19">
            <v>119</v>
          </cell>
        </row>
      </sheetData>
      <sheetData sheetId="4" refreshError="1">
        <row r="4">
          <cell r="D4">
            <v>113</v>
          </cell>
        </row>
        <row r="21">
          <cell r="D21">
            <v>43</v>
          </cell>
        </row>
        <row r="24">
          <cell r="D24">
            <v>239</v>
          </cell>
        </row>
        <row r="38">
          <cell r="D38">
            <v>33</v>
          </cell>
        </row>
        <row r="42">
          <cell r="D42">
            <v>23293.31</v>
          </cell>
        </row>
        <row r="44">
          <cell r="D44">
            <v>22540.86</v>
          </cell>
        </row>
        <row r="45">
          <cell r="D45">
            <v>22540.86</v>
          </cell>
        </row>
        <row r="54">
          <cell r="D54">
            <v>50</v>
          </cell>
        </row>
        <row r="60">
          <cell r="D60">
            <v>25</v>
          </cell>
        </row>
        <row r="64">
          <cell r="D64">
            <v>648</v>
          </cell>
        </row>
        <row r="65">
          <cell r="D65">
            <v>503</v>
          </cell>
        </row>
        <row r="88">
          <cell r="D88">
            <v>327.64999999999998</v>
          </cell>
        </row>
        <row r="112">
          <cell r="D112">
            <v>200</v>
          </cell>
        </row>
        <row r="126">
          <cell r="D126">
            <v>95</v>
          </cell>
        </row>
        <row r="129">
          <cell r="D129">
            <v>32025</v>
          </cell>
        </row>
        <row r="132">
          <cell r="D132">
            <v>150</v>
          </cell>
        </row>
        <row r="146">
          <cell r="D146">
            <v>120</v>
          </cell>
        </row>
        <row r="163">
          <cell r="D163">
            <v>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orm1 "/>
      <sheetName val="Form 2"/>
      <sheetName val="Form 3"/>
      <sheetName val="Form 4"/>
      <sheetName val="Form 5"/>
      <sheetName val="Form 6"/>
      <sheetName val="Form 7"/>
      <sheetName val="Form 8"/>
      <sheetName val="Form 9"/>
      <sheetName val="Form 10"/>
      <sheetName val="Form 11"/>
      <sheetName val="S1BOQ"/>
      <sheetName val="S2groupcode"/>
      <sheetName val="S3workplan"/>
      <sheetName val="S4cycle"/>
      <sheetName val="S5escl"/>
      <sheetName val="S6MATqty-code"/>
      <sheetName val="S7matqty-grp"/>
      <sheetName val="S8MATexp-code"/>
      <sheetName val="S9wastage"/>
      <sheetName val="S10bomat"/>
      <sheetName val="S11EQPnorm"/>
      <sheetName val="S12EQPhrs"/>
      <sheetName val="S13cons"/>
      <sheetName val="S14spares"/>
      <sheetName val="S15POL"/>
      <sheetName val="S16Elec."/>
      <sheetName val="S17power"/>
      <sheetName val="S18EQPplan"/>
      <sheetName val="S19cap"/>
      <sheetName val="S20MSE Items"/>
      <sheetName val="S21Subcon"/>
      <sheetName val="S22PRW"/>
      <sheetName val="S23ManNos"/>
      <sheetName val="S23Mancost"/>
      <sheetName val="S25EQPout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
      <sheetName val="Cost of O &amp; O"/>
      <sheetName val="Analysis"/>
      <sheetName val="준검 내역서"/>
      <sheetName val="C &amp; G RHS"/>
      <sheetName val="BOQ"/>
      <sheetName val="STEEL"/>
      <sheetName val="PS1"/>
      <sheetName val="11-hsd"/>
      <sheetName val="18-misc"/>
      <sheetName val="5-pipe"/>
      <sheetName val="13-septic"/>
      <sheetName val="7-ug"/>
      <sheetName val="2-utility"/>
      <sheetName val="doq-10"/>
      <sheetName val="Output"/>
      <sheetName val="Manpower"/>
      <sheetName val="Embk top (2)"/>
      <sheetName val="budget"/>
      <sheetName val="data"/>
      <sheetName val="well"/>
      <sheetName val="Input"/>
      <sheetName val="Labour"/>
      <sheetName val="Material"/>
      <sheetName val="Plant &amp;  Machinery"/>
      <sheetName val="LOCAL RATES"/>
      <sheetName val="FORM7"/>
      <sheetName val="L"/>
      <sheetName val="M"/>
      <sheetName val="P"/>
      <sheetName val="S"/>
      <sheetName val="WS"/>
      <sheetName val="Design"/>
      <sheetName val="Abstruct total"/>
      <sheetName val="TB-9-01"/>
      <sheetName val="INPUT SHEET"/>
      <sheetName val="RES-PLANNING"/>
      <sheetName val="Macro1"/>
      <sheetName val="S3workplanqty"/>
      <sheetName val="Intro"/>
      <sheetName val="TBAL9697 -group wise  sdpl"/>
      <sheetName val="SOR"/>
      <sheetName val="Front Page"/>
      <sheetName val="Abstract"/>
      <sheetName val="ABSTRACT OF COST "/>
      <sheetName val="A.Cost"/>
      <sheetName val="Total-Highway"/>
      <sheetName val="executed length"/>
      <sheetName val="balance length"/>
      <sheetName val="Total (2)-Highway"/>
      <sheetName val="tcs-length"/>
      <sheetName val="TCS 1"/>
      <sheetName val="TCS 2"/>
      <sheetName val="TCS 3"/>
      <sheetName val="TCS 4"/>
      <sheetName val="TCS 5"/>
      <sheetName val="TCS 6"/>
      <sheetName val="TCS 7"/>
      <sheetName val="TCS 8"/>
      <sheetName val="TCS 9"/>
      <sheetName val="TCS 10"/>
      <sheetName val="Pipe Culverts"/>
      <sheetName val="Pipe Cul 1x1.20 mtr"/>
      <sheetName val="Pipe Cul 2.00x1.20mtr"/>
      <sheetName val="Pipe Cul 4.00x1.20 mtr"/>
      <sheetName val="Summary(Slab Culvert)"/>
      <sheetName val="Size =1x2.0x2.00m"/>
      <sheetName val="Size=1x1.20"/>
      <sheetName val="Size=1x1.50"/>
      <sheetName val="Size=1x3.0 M"/>
      <sheetName val="Size=1x6.0m"/>
      <sheetName val="Box Summary"/>
      <sheetName val="Box Culvert"/>
      <sheetName val="CUL-WIDEN"/>
      <sheetName val="Size=1.0x1.5m rcc slab culvert"/>
      <sheetName val="Size=1x2.45+1x2.60m RCC slab"/>
      <sheetName val="Size=1.0x3.00m RCC sla Culvert"/>
      <sheetName val="MNB Recontn"/>
      <sheetName val="RCC Slab Bridge 4x12m"/>
      <sheetName val="RCC Slab Bridge 2x12M"/>
      <sheetName val="RCC Slab Bridge 1x10M"/>
      <sheetName val="RCC Slab Bridge 2x10M"/>
      <sheetName val="MNB Widening"/>
      <sheetName val="RCC Slab Bridge 13.910M (2)"/>
      <sheetName val="BOQ of ROB"/>
      <sheetName val="Measurement for ROB"/>
      <sheetName val="TOLL"/>
      <sheetName val="Drainage Works"/>
      <sheetName val="Drains Det)"/>
      <sheetName val="Drains Construction"/>
      <sheetName val="Bus Stops"/>
      <sheetName val="TRUCK LAYBYE"/>
      <sheetName val="Minor Junctions"/>
      <sheetName val="Major Junction"/>
      <sheetName val="MJB"/>
      <sheetName val="Min"/>
      <sheetName val="ABSTRACT OF COST ESTIMATE"/>
      <sheetName val="misc"/>
      <sheetName val="Traffic signs"/>
      <sheetName val="Sheet2"/>
      <sheetName val="Sheet3"/>
      <sheetName val="Sheet6"/>
      <sheetName val="HOC"/>
      <sheetName val="TKP"/>
      <sheetName val="PA1(ham1)"/>
      <sheetName val="PA1(Ham2)"/>
      <sheetName val="PA2(Ham2)"/>
      <sheetName val="DG(Ham)"/>
      <sheetName val="Cau358(PA1)"/>
      <sheetName val="Cau358(PA2)"/>
      <sheetName val="Cau360"/>
      <sheetName val="DG(Cau)"/>
      <sheetName val="GVL"/>
      <sheetName val="NC"/>
      <sheetName val="M+MC"/>
      <sheetName val="ptvc"/>
      <sheetName val="TKP(1)"/>
      <sheetName val="TKP (2)"/>
      <sheetName val="TKP (3)"/>
      <sheetName val="NC (2)"/>
      <sheetName val="Cal"/>
      <sheetName val="Voucher"/>
      <sheetName val="procurement"/>
      <sheetName val="Trial Balance - MARCH 2006"/>
      <sheetName val="1"/>
      <sheetName val="Legend"/>
      <sheetName val="VCH-SLC"/>
      <sheetName val="Supplier"/>
      <sheetName val="except wiring"/>
      <sheetName val="Civil Boq"/>
      <sheetName val="3cd Annexure"/>
      <sheetName val="Summary"/>
      <sheetName val="SITE DATA"/>
      <sheetName val="Bar Budget"/>
      <sheetName val="Final Qty"/>
      <sheetName val="Machine HC - 19.08 "/>
      <sheetName val="PNM Justi"/>
      <sheetName val="Bar"/>
      <sheetName val="Analysed rate"/>
      <sheetName val="Shutter"/>
      <sheetName val="BOQ Backup"/>
      <sheetName val="HP(9.200)"/>
      <sheetName val="dBase"/>
      <sheetName val="estimate"/>
      <sheetName val="fco"/>
      <sheetName val="UGPIPING"/>
      <sheetName val="PLAN_FEB97"/>
      <sheetName val="Factors"/>
      <sheetName val="old boq"/>
      <sheetName val="3MLKQ"/>
      <sheetName val="MPR_PA_1"/>
      <sheetName val="Material "/>
      <sheetName val="S N"/>
      <sheetName val="Plant _  Machinery"/>
      <sheetName val="Sheet1"/>
      <sheetName val="Rate Analysis"/>
      <sheetName val="#REF"/>
      <sheetName val="Fill this out first..."/>
      <sheetName val="COST"/>
      <sheetName val="NLD - Assum"/>
      <sheetName val="Capex-fixed"/>
      <sheetName val="01"/>
      <sheetName val="77S(O)"/>
      <sheetName val="Elect."/>
      <sheetName val="BOQ Distribution"/>
      <sheetName val="ETC Plant Cost"/>
      <sheetName val="MRATES"/>
      <sheetName val="Labour &amp; Plant"/>
      <sheetName val="JV請款"/>
      <sheetName val="foundation"/>
      <sheetName val="Form1_"/>
      <sheetName val="Form_2"/>
      <sheetName val="Form_3"/>
      <sheetName val="Form_4"/>
      <sheetName val="Form_5"/>
      <sheetName val="Form_6"/>
      <sheetName val="Form_7"/>
      <sheetName val="Form_8"/>
      <sheetName val="Form_9"/>
      <sheetName val="Form_10"/>
      <sheetName val="Form_11"/>
      <sheetName val="S16Elec_"/>
      <sheetName val="S20MSE_Items"/>
      <sheetName val="S42HSE_"/>
      <sheetName val="Cost_of_O_&amp;_O"/>
      <sheetName val="준검_내역서"/>
      <sheetName val="C_&amp;_G_RHS"/>
      <sheetName val="Embk_top_(2)"/>
      <sheetName val="LOCAL_RATES"/>
      <sheetName val="Improvements"/>
      <sheetName val="evaluate"/>
      <sheetName val="a"/>
      <sheetName val="Database"/>
      <sheetName val="SCHEDULE"/>
      <sheetName val="schedule nos"/>
      <sheetName val="Plant_&amp;__Machinery"/>
      <sheetName val="INPUT_SHEET"/>
      <sheetName val="Abstruct_total"/>
      <sheetName val="except_wiring"/>
      <sheetName val="Civil_Boq"/>
      <sheetName val="3cd_Annexure"/>
      <sheetName val="TBAL9697_-group_wise__sdpl"/>
      <sheetName val="Form1_1"/>
      <sheetName val="Form_21"/>
      <sheetName val="Form_31"/>
      <sheetName val="Form_41"/>
      <sheetName val="Form_51"/>
      <sheetName val="Form_61"/>
      <sheetName val="Form_71"/>
      <sheetName val="Form_81"/>
      <sheetName val="Form_91"/>
      <sheetName val="Form_101"/>
      <sheetName val="Form_111"/>
      <sheetName val="S16Elec_1"/>
      <sheetName val="S20MSE_Items1"/>
      <sheetName val="S42HSE_1"/>
      <sheetName val="Cost_of_O_&amp;_O1"/>
      <sheetName val="준검_내역서1"/>
      <sheetName val="C_&amp;_G_RHS1"/>
      <sheetName val="LOCAL_RATES1"/>
      <sheetName val="Embk_top_(2)1"/>
      <sheetName val="TKP_(2)"/>
      <sheetName val="TKP_(3)"/>
      <sheetName val="NC_(2)"/>
      <sheetName val="Front_Page"/>
      <sheetName val="ABSTRACT_OF_COST_"/>
      <sheetName val="A_Cost"/>
      <sheetName val="executed_length"/>
      <sheetName val="balance_length"/>
      <sheetName val="Total_(2)-Highway"/>
      <sheetName val="TCS_1"/>
      <sheetName val="TCS_2"/>
      <sheetName val="TCS_3"/>
      <sheetName val="TCS_4"/>
      <sheetName val="TCS_5"/>
      <sheetName val="TCS_6"/>
      <sheetName val="TCS_7"/>
      <sheetName val="TCS_8"/>
      <sheetName val="TCS_9"/>
      <sheetName val="TCS_10"/>
      <sheetName val="Pipe_Culverts"/>
      <sheetName val="Pipe_Cul_1x1_20_mtr"/>
      <sheetName val="Pipe_Cul_2_00x1_20mtr"/>
      <sheetName val="Pipe_Cul_4_00x1_20_mtr"/>
      <sheetName val="Summary(Slab_Culvert)"/>
      <sheetName val="Size_=1x2_0x2_00m"/>
      <sheetName val="Size=1x1_20"/>
      <sheetName val="Size=1x1_50"/>
      <sheetName val="Size=1x3_0_M"/>
      <sheetName val="Size=1x6_0m"/>
      <sheetName val="Box_Summary"/>
      <sheetName val="Box_Culvert"/>
      <sheetName val="Size=1_0x1_5m_rcc_slab_culvert"/>
      <sheetName val="Size=1x2_45+1x2_60m_RCC_slab"/>
      <sheetName val="Size=1_0x3_00m_RCC_sla_Culvert"/>
      <sheetName val="MNB_Recontn"/>
      <sheetName val="RCC_Slab_Bridge_4x12m"/>
      <sheetName val="RCC_Slab_Bridge_2x12M"/>
      <sheetName val="RCC_Slab_Bridge_1x10M"/>
      <sheetName val="RCC_Slab_Bridge_2x10M"/>
      <sheetName val="MNB_Widening"/>
      <sheetName val="RCC_Slab_Bridge_13_910M_(2)"/>
      <sheetName val="BOQ_of_ROB"/>
      <sheetName val="Measurement_for_ROB"/>
      <sheetName val="Drainage_Works"/>
      <sheetName val="Drains_Det)"/>
      <sheetName val="Drains_Construction"/>
      <sheetName val="Bus_Stops"/>
      <sheetName val="TRUCK_LAYBYE"/>
      <sheetName val="Minor_Junctions"/>
      <sheetName val="Major_Junction"/>
      <sheetName val="ABSTRACT_OF_COST_ESTIMATE"/>
      <sheetName val="Traffic_signs"/>
      <sheetName val="S_N"/>
      <sheetName val="Plant____Machinery"/>
      <sheetName val="old_boq"/>
      <sheetName val="schedule_nos"/>
      <sheetName val="Publicbuilding"/>
      <sheetName val="Report"/>
      <sheetName val="Set"/>
      <sheetName val="A.O.R."/>
      <sheetName val="Cover sheet"/>
      <sheetName val="trafo-size"/>
      <sheetName val="CIF COST ITEM"/>
      <sheetName val="Form1_2"/>
      <sheetName val="Form_22"/>
      <sheetName val="Form_32"/>
      <sheetName val="Form_42"/>
      <sheetName val="Form_52"/>
      <sheetName val="Form_62"/>
      <sheetName val="Form_72"/>
      <sheetName val="Form_82"/>
      <sheetName val="Form_92"/>
      <sheetName val="Form_102"/>
      <sheetName val="Form_112"/>
      <sheetName val="S16Elec_2"/>
      <sheetName val="S20MSE_Items2"/>
      <sheetName val="S42HSE_2"/>
      <sheetName val="Cost_of_O_&amp;_O2"/>
      <sheetName val="준검_내역서2"/>
      <sheetName val="C_&amp;_G_RHS2"/>
      <sheetName val="Form1_3"/>
      <sheetName val="Form_23"/>
      <sheetName val="Form_33"/>
      <sheetName val="Form_43"/>
      <sheetName val="Form_53"/>
      <sheetName val="Form_63"/>
      <sheetName val="Form_73"/>
      <sheetName val="Form_83"/>
      <sheetName val="Form_93"/>
      <sheetName val="Form_103"/>
      <sheetName val="Form_113"/>
      <sheetName val="S16Elec_3"/>
      <sheetName val="S20MSE_Items3"/>
      <sheetName val="S42HSE_3"/>
      <sheetName val="Cost_of_O_&amp;_O3"/>
      <sheetName val="준검_내역서3"/>
      <sheetName val="C_&amp;_G_RHS3"/>
      <sheetName val="(Do not delete)"/>
      <sheetName val="Form1_4"/>
      <sheetName val="Form_24"/>
      <sheetName val="Form_34"/>
      <sheetName val="Form_44"/>
      <sheetName val="Form_54"/>
      <sheetName val="Form_64"/>
      <sheetName val="Form_74"/>
      <sheetName val="Form_84"/>
      <sheetName val="Form_94"/>
      <sheetName val="Form_104"/>
      <sheetName val="Form_114"/>
      <sheetName val="S16Elec_4"/>
      <sheetName val="S20MSE_Items4"/>
      <sheetName val="S42HSE_4"/>
      <sheetName val="Cost_of_O_&amp;_O4"/>
      <sheetName val="준검_내역서4"/>
      <sheetName val="C_&amp;_G_RHS4"/>
      <sheetName val="basic-data"/>
      <sheetName val="mem-property"/>
      <sheetName val="GSB+WMM"/>
      <sheetName val="Cut&amp;Grub"/>
      <sheetName val="proctor"/>
      <sheetName val="DATA_PILE_BG"/>
      <sheetName val="DATA_PCC"/>
      <sheetName val="DATA_PILECAP"/>
      <sheetName val="DATA_PILE_RT1 "/>
      <sheetName val="DATA_PILE_RT2"/>
      <sheetName val="DATA_PILE _SM"/>
      <sheetName val="5"/>
      <sheetName val="Inputs"/>
      <sheetName val="Input Data"/>
      <sheetName val="P&amp;L01-02GR"/>
      <sheetName val="Exist"/>
      <sheetName val="LEFT"/>
      <sheetName val="RIGHT"/>
      <sheetName val="Road work"/>
      <sheetName val="Curve Details"/>
      <sheetName val="Boiler&amp;TG"/>
      <sheetName val="Final FRL"/>
      <sheetName val="Contractor &amp; Material Price"/>
      <sheetName val="Staff Acco."/>
      <sheetName val="Rates Basic"/>
      <sheetName val="ecc_res"/>
      <sheetName val="SC revtrgt"/>
      <sheetName val="Plant_&amp;__Machinery1"/>
      <sheetName val="Abstruct_total1"/>
      <sheetName val="TBAL9697_-group_wise__sdpl1"/>
      <sheetName val="INPUT_SHEET1"/>
      <sheetName val="TKP_(2)1"/>
      <sheetName val="TKP_(3)1"/>
      <sheetName val="NC_(2)1"/>
      <sheetName val="S_N1"/>
      <sheetName val="Plant____Machinery1"/>
      <sheetName val="except_wiring1"/>
      <sheetName val="Civil_Boq1"/>
      <sheetName val="3cd_Annexure1"/>
      <sheetName val="Front_Page1"/>
      <sheetName val="ABSTRACT_OF_COST_1"/>
      <sheetName val="A_Cost1"/>
      <sheetName val="executed_length1"/>
      <sheetName val="balance_length1"/>
      <sheetName val="Total_(2)-Highway1"/>
      <sheetName val="TCS_11"/>
      <sheetName val="TCS_21"/>
      <sheetName val="TCS_31"/>
      <sheetName val="TCS_41"/>
      <sheetName val="TCS_51"/>
      <sheetName val="TCS_61"/>
      <sheetName val="TCS_71"/>
      <sheetName val="TCS_81"/>
      <sheetName val="TCS_91"/>
      <sheetName val="TCS_101"/>
      <sheetName val="Pipe_Culverts1"/>
      <sheetName val="Pipe_Cul_1x1_20_mtr1"/>
      <sheetName val="Pipe_Cul_2_00x1_20mtr1"/>
      <sheetName val="Pipe_Cul_4_00x1_20_mtr1"/>
      <sheetName val="Summary(Slab_Culvert)1"/>
      <sheetName val="Size_=1x2_0x2_00m1"/>
      <sheetName val="Size=1x1_201"/>
      <sheetName val="Size=1x1_501"/>
      <sheetName val="Size=1x3_0_M1"/>
      <sheetName val="Size=1x6_0m1"/>
      <sheetName val="Box_Summary1"/>
      <sheetName val="Box_Culvert1"/>
      <sheetName val="Size=1_0x1_5m_rcc_slab_culvert1"/>
      <sheetName val="Size=1x2_45+1x2_60m_RCC_slab1"/>
      <sheetName val="Size=1_0x3_00m_RCC_sla_Culvert1"/>
      <sheetName val="MNB_Recontn1"/>
      <sheetName val="RCC_Slab_Bridge_4x12m1"/>
      <sheetName val="RCC_Slab_Bridge_2x12M1"/>
      <sheetName val="RCC_Slab_Bridge_1x10M1"/>
      <sheetName val="RCC_Slab_Bridge_2x10M1"/>
      <sheetName val="MNB_Widening1"/>
      <sheetName val="RCC_Slab_Bridge_13_910M_(2)1"/>
      <sheetName val="BOQ_of_ROB1"/>
      <sheetName val="Measurement_for_ROB1"/>
      <sheetName val="Drainage_Works1"/>
      <sheetName val="Drains_Det)1"/>
      <sheetName val="Drains_Construction1"/>
      <sheetName val="Bus_Stops1"/>
      <sheetName val="TRUCK_LAYBYE1"/>
      <sheetName val="Minor_Junctions1"/>
      <sheetName val="Major_Junction1"/>
      <sheetName val="ABSTRACT_OF_COST_ESTIMATE1"/>
      <sheetName val="Traffic_signs1"/>
      <sheetName val="old_boq1"/>
      <sheetName val="HP(9_200)1"/>
      <sheetName val="SITE_DATA1"/>
      <sheetName val="Bar_Budget1"/>
      <sheetName val="Final_Qty1"/>
      <sheetName val="Machine_HC_-_19_08_1"/>
      <sheetName val="PNM_Justi1"/>
      <sheetName val="Analysed_rate1"/>
      <sheetName val="BOQ_Backup1"/>
      <sheetName val="Rate_Analysis1"/>
      <sheetName val="HP(9_200)"/>
      <sheetName val="SITE_DATA"/>
      <sheetName val="Bar_Budget"/>
      <sheetName val="Final_Qty"/>
      <sheetName val="Machine_HC_-_19_08_"/>
      <sheetName val="PNM_Justi"/>
      <sheetName val="Analysed_rate"/>
      <sheetName val="BOQ_Backup"/>
      <sheetName val="Rate_Analysis"/>
      <sheetName val="Embk_top_(2)2"/>
      <sheetName val="LOCAL_RATES2"/>
      <sheetName val="Abstruct_total2"/>
      <sheetName val="Plant_&amp;__Machinery2"/>
      <sheetName val="TBAL9697_-group_wise__sdpl2"/>
      <sheetName val="INPUT_SHEET2"/>
      <sheetName val="TKP_(2)2"/>
      <sheetName val="TKP_(3)2"/>
      <sheetName val="NC_(2)2"/>
      <sheetName val="Front_Page2"/>
      <sheetName val="ABSTRACT_OF_COST_2"/>
      <sheetName val="A_Cost2"/>
      <sheetName val="executed_length2"/>
      <sheetName val="balance_length2"/>
      <sheetName val="Total_(2)-Highway2"/>
      <sheetName val="TCS_12"/>
      <sheetName val="TCS_22"/>
      <sheetName val="TCS_32"/>
      <sheetName val="TCS_42"/>
      <sheetName val="TCS_52"/>
      <sheetName val="TCS_62"/>
      <sheetName val="TCS_72"/>
      <sheetName val="TCS_82"/>
      <sheetName val="TCS_92"/>
      <sheetName val="TCS_102"/>
      <sheetName val="Pipe_Culverts2"/>
      <sheetName val="Pipe_Cul_1x1_20_mtr2"/>
      <sheetName val="Pipe_Cul_2_00x1_20mtr2"/>
      <sheetName val="Pipe_Cul_4_00x1_20_mtr2"/>
      <sheetName val="Summary(Slab_Culvert)2"/>
      <sheetName val="Size_=1x2_0x2_00m2"/>
      <sheetName val="Size=1x1_202"/>
      <sheetName val="Size=1x1_502"/>
      <sheetName val="Size=1x3_0_M2"/>
      <sheetName val="Size=1x6_0m2"/>
      <sheetName val="Box_Summary2"/>
      <sheetName val="Box_Culvert2"/>
      <sheetName val="Size=1_0x1_5m_rcc_slab_culvert2"/>
      <sheetName val="Size=1x2_45+1x2_60m_RCC_slab2"/>
      <sheetName val="Size=1_0x3_00m_RCC_sla_Culvert2"/>
      <sheetName val="MNB_Recontn2"/>
      <sheetName val="RCC_Slab_Bridge_4x12m2"/>
      <sheetName val="RCC_Slab_Bridge_2x12M2"/>
      <sheetName val="RCC_Slab_Bridge_1x10M2"/>
      <sheetName val="RCC_Slab_Bridge_2x10M2"/>
      <sheetName val="MNB_Widening2"/>
      <sheetName val="RCC_Slab_Bridge_13_910M_(2)2"/>
      <sheetName val="BOQ_of_ROB2"/>
      <sheetName val="Measurement_for_ROB2"/>
      <sheetName val="Drainage_Works2"/>
      <sheetName val="Drains_Det)2"/>
      <sheetName val="Drains_Construction2"/>
      <sheetName val="Bus_Stops2"/>
      <sheetName val="TRUCK_LAYBYE2"/>
      <sheetName val="Minor_Junctions2"/>
      <sheetName val="Major_Junction2"/>
      <sheetName val="ABSTRACT_OF_COST_ESTIMATE2"/>
      <sheetName val="Traffic_signs2"/>
      <sheetName val="S_N2"/>
      <sheetName val="except_wiring2"/>
      <sheetName val="Civil_Boq2"/>
      <sheetName val="3cd_Annexure2"/>
      <sheetName val="old_boq2"/>
      <sheetName val="Plant____Machinery2"/>
      <sheetName val="HP(9_200)2"/>
      <sheetName val="SITE_DATA2"/>
      <sheetName val="Bar_Budget2"/>
      <sheetName val="Final_Qty2"/>
      <sheetName val="Machine_HC_-_19_08_2"/>
      <sheetName val="PNM_Justi2"/>
      <sheetName val="Analysed_rate2"/>
      <sheetName val="BOQ_Backup2"/>
      <sheetName val="Rate_Analysis2"/>
      <sheetName val="C-12"/>
      <sheetName val="Bill-12"/>
      <sheetName val=""/>
      <sheetName val="4 annex 1 basic rate"/>
      <sheetName val="Financial"/>
      <sheetName val="basdat"/>
      <sheetName val="eq. mobilization"/>
      <sheetName val="Analysis-NH-Roads"/>
      <sheetName val="p-ins &amp; bonds"/>
      <sheetName val="TCS"/>
      <sheetName val="General Analysis"/>
      <sheetName val="BM"/>
      <sheetName val="doq"/>
      <sheetName val="LTG-STG"/>
      <sheetName val="Package-2"/>
      <sheetName val="BUDGETFORMS 2003-2004"/>
      <sheetName val="ancillary"/>
      <sheetName val="BUDGETFORMS_2003-2004"/>
      <sheetName val="bhandup"/>
      <sheetName val="pile Fabrication"/>
      <sheetName val="Rates"/>
      <sheetName val="Retaining 1.5m"/>
      <sheetName val="DRAINAGE AND PROTECTION"/>
      <sheetName val="Sweeper Machine"/>
      <sheetName val="detail in door stad"/>
    </sheetNames>
    <sheetDataSet>
      <sheetData sheetId="0" refreshError="1">
        <row r="2">
          <cell r="C2" t="str">
            <v>PROJECT NAME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C2" t="str">
            <v>PROJECT NAME</v>
          </cell>
          <cell r="G2">
            <v>100000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ow r="2">
          <cell r="G2">
            <v>100000</v>
          </cell>
        </row>
      </sheetData>
      <sheetData sheetId="95">
        <row r="2">
          <cell r="G2">
            <v>100000</v>
          </cell>
        </row>
      </sheetData>
      <sheetData sheetId="96">
        <row r="2">
          <cell r="G2">
            <v>100000</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refreshError="1"/>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25"/>
      <sheetName val="Sheet4"/>
      <sheetName val="PLAN_FEB97"/>
      <sheetName val="Abstruct total"/>
      <sheetName val="10"/>
      <sheetName val="5"/>
      <sheetName val="9"/>
      <sheetName val="Scurve-details"/>
      <sheetName val="Sheet3"/>
      <sheetName val="BOQ"/>
      <sheetName val="LOCAL RATES"/>
      <sheetName val="Cal"/>
      <sheetName val="Data"/>
      <sheetName val="Erection grider"/>
      <sheetName val="Voucher"/>
      <sheetName val="doq-10"/>
      <sheetName val="BHANDUP"/>
      <sheetName val="준검 내역서"/>
      <sheetName val="FORM7"/>
      <sheetName val="Labour"/>
      <sheetName val="Material"/>
      <sheetName val="Plant &amp;  Machinery"/>
      <sheetName val="CS PIPING"/>
      <sheetName val="TECH DATA"/>
      <sheetName val="S2groupcode"/>
      <sheetName val="Index"/>
      <sheetName val="budget"/>
      <sheetName val="BQLIST"/>
      <sheetName val="SIGNED E-MARK"/>
      <sheetName val="PS1"/>
      <sheetName val="MOTOR"/>
      <sheetName val="#REF"/>
      <sheetName val="Sheet2"/>
      <sheetName val="Manpower"/>
      <sheetName val="C &amp; G RHS"/>
      <sheetName val="기구표"/>
      <sheetName val="일반공사"/>
      <sheetName val="정부노임단가"/>
      <sheetName val="Headings"/>
      <sheetName val="Rates_PVC"/>
      <sheetName val="Embk top (2)"/>
      <sheetName val="water prop."/>
      <sheetName val="sheeet7"/>
      <sheetName val="106C0300"/>
      <sheetName val="Sump_cal"/>
      <sheetName val="준검_내역서"/>
      <sheetName val="LOCAL_RATES"/>
      <sheetName val="Erection_grider"/>
      <sheetName val="준검_내역서1"/>
      <sheetName val="LOCAL_RATES1"/>
      <sheetName val="Erection_grider1"/>
      <sheetName val="31 Mar-09  closing stock"/>
      <sheetName val="summery"/>
      <sheetName val="Design"/>
      <sheetName val="Loads"/>
      <sheetName val="Trial Balance - MARCH 2006"/>
      <sheetName val="Cover sheet"/>
      <sheetName val="Cooling off pit"/>
      <sheetName val="Store&amp;Toilet"/>
      <sheetName val="Asr-MSSR"/>
      <sheetName val="Publicbuilding"/>
      <sheetName val="Timesheet"/>
      <sheetName val="Abstruct_total"/>
      <sheetName val="Plant_&amp;__Machinery"/>
      <sheetName val="CS_PIPING"/>
      <sheetName val="TECH_DATA"/>
      <sheetName val="SIGNED_E-MARK"/>
      <sheetName val="Cover_sheet"/>
      <sheetName val="Abstruct_total1"/>
      <sheetName val="Plant_&amp;__Machinery1"/>
      <sheetName val="CS_PIPING1"/>
      <sheetName val="TECH_DATA1"/>
      <sheetName val="SIGNED_E-MARK1"/>
      <sheetName val="Cover_sheet1"/>
      <sheetName val="BOQ Distribution"/>
      <sheetName val="1"/>
    </sheetNames>
    <sheetDataSet>
      <sheetData sheetId="0" refreshError="1"/>
      <sheetData sheetId="1" refreshError="1"/>
      <sheetData sheetId="2" refreshError="1">
        <row r="2">
          <cell r="A2">
            <v>100000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refreshError="1"/>
      <sheetData sheetId="7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GRAIN_SIZE_"/>
      <sheetName val="Sp_Gr_"/>
      <sheetName val="C_B_R"/>
      <sheetName val="sp_CBR"/>
    </sheetNames>
    <sheetDataSet>
      <sheetData sheetId="0">
        <row r="2">
          <cell r="B2">
            <v>25.17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Data"/>
      <sheetName val="DWR(Priced)"/>
      <sheetName val=" AnalysisPCC"/>
      <sheetName val=" AnalysisNH"/>
      <sheetName val="Estimates"/>
      <sheetName val="Scurve-details"/>
      <sheetName val="BOQ Distribution"/>
      <sheetName val="Labour"/>
      <sheetName val="Material"/>
      <sheetName val="Plant &amp;  Machinery"/>
      <sheetName val="BOQ_M7"/>
      <sheetName val="Fill this out first..."/>
      <sheetName val="Steel_Circular"/>
      <sheetName val="LOCAL RATES"/>
      <sheetName val="Cover sheet"/>
      <sheetName val="water prop."/>
      <sheetName val="beam-reinft-IIInd floor"/>
      <sheetName val="#REF"/>
      <sheetName val="PLAN_FEB97"/>
      <sheetName val="basdat-f"/>
      <sheetName val="5"/>
      <sheetName val="Box Details"/>
      <sheetName val="Input"/>
      <sheetName val="S2groupcode"/>
      <sheetName val="Index"/>
      <sheetName val="concrete"/>
      <sheetName val="Staff Acco."/>
      <sheetName val="S1BOQ"/>
      <sheetName val="Indices"/>
      <sheetName val="Publicbuilding"/>
      <sheetName val="Lead (Final)"/>
      <sheetName val="steam table"/>
      <sheetName val="Contents"/>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rocurement"/>
      <sheetName val="sheeet7"/>
      <sheetName val="Rate Analysis"/>
      <sheetName val="estimate"/>
      <sheetName val="budget"/>
      <sheetName val="Wordsdata"/>
      <sheetName val="UNP-NCW "/>
      <sheetName val="Monthly Turnover (Final)"/>
      <sheetName val="Monthly Programme"/>
      <sheetName val="Break up Sheet"/>
      <sheetName val="Output"/>
      <sheetName val="Av.G Level"/>
      <sheetName val="DATA_PILE_BG"/>
      <sheetName val="DATA_PCC"/>
      <sheetName val="DATA_PILECAP"/>
      <sheetName val="DATA_PILE_RT2"/>
      <sheetName val="DATA_PILE_RT1 "/>
      <sheetName val="DATA_PILE _SM"/>
      <sheetName val="Sheet3"/>
      <sheetName val="loadcal"/>
      <sheetName val="BOQ"/>
      <sheetName val="REL"/>
      <sheetName val="Abstruct total"/>
      <sheetName val="dlvoid"/>
      <sheetName val="BillForm"/>
      <sheetName val="EqpPerf"/>
      <sheetName val="ANALYSIS"/>
      <sheetName val="Design"/>
      <sheetName val="Material_"/>
      <sheetName val="Labour_&amp;_Plant"/>
      <sheetName val="_Analysis"/>
      <sheetName val="BOQ_"/>
      <sheetName val="Priced_DWR_"/>
      <sheetName val="_AnalysisPCC"/>
      <sheetName val="_AnalysisNH"/>
      <sheetName val="BOQ_Distribution"/>
      <sheetName val="Cover_sheet"/>
      <sheetName val="LOCAL_RATES"/>
      <sheetName val="Box_Details"/>
      <sheetName val="Plant_&amp;__Machinery"/>
      <sheetName val="water_prop_"/>
      <sheetName val="beam-reinft-IIInd_floor"/>
      <sheetName val="Fill_this_out_first___"/>
      <sheetName val="Lead_(Final)"/>
      <sheetName val="Staff_Acco_"/>
      <sheetName val="Expanded OD"/>
      <sheetName val="misc"/>
      <sheetName val="BOQ_M7.xls"/>
      <sheetName val="\\Moss3\d\WINDOWS\DESKTOP\All_N"/>
      <sheetName val="Debit_Transit"/>
      <sheetName val="ABSTRACT"/>
      <sheetName val="FORM7"/>
      <sheetName val="doq-10"/>
      <sheetName val="Abt Foundation "/>
      <sheetName val="pier Foundation"/>
      <sheetName val="Input_data"/>
      <sheetName val="labour &amp; Centering"/>
      <sheetName val="HP(9.200)"/>
      <sheetName val="dBase"/>
      <sheetName val="PS1"/>
      <sheetName val="f65.85"/>
      <sheetName val="TCS"/>
      <sheetName val="PROG_DATA"/>
      <sheetName val="proctor"/>
      <sheetName val="foundation"/>
      <sheetName val="Longitudinal"/>
      <sheetName val="07"/>
      <sheetName val="stone"/>
      <sheetName val="AOC"/>
      <sheetName val="sor"/>
      <sheetName val="tables"/>
      <sheetName val="Timesheet"/>
      <sheetName val="doq7"/>
      <sheetName val="Wayside amenities"/>
      <sheetName val="doq-1"/>
      <sheetName val="doq 2"/>
      <sheetName val="doq-9"/>
      <sheetName val="doq-10 (Traffic)"/>
      <sheetName val="doq-11(Miscellaneous)"/>
      <sheetName val="maing1"/>
      <sheetName val="CrRajWMM"/>
      <sheetName val="Sheet4"/>
      <sheetName val="EJ Pier"/>
      <sheetName val="DATA-DPR"/>
      <sheetName val="Office Instal"/>
      <sheetName val="TCS Proposed"/>
      <sheetName val="TCS_Schedule"/>
      <sheetName val="BID"/>
      <sheetName val="op"/>
      <sheetName val="BHANDUP"/>
      <sheetName val="Design(600)"/>
      <sheetName val="Portal (Double lacing)"/>
      <sheetName val="Road Qty pw 1"/>
      <sheetName val="concise prog"/>
      <sheetName val="Labour_&amp;_Plant2"/>
      <sheetName val="Material_2"/>
      <sheetName val="_Analysis2"/>
      <sheetName val="BOQ_2"/>
      <sheetName val="Priced_DWR_2"/>
      <sheetName val="_AnalysisPCC2"/>
      <sheetName val="_AnalysisNH2"/>
      <sheetName val="Cover_sheet2"/>
      <sheetName val="LOCAL_RATES2"/>
      <sheetName val="BOQ_Distribution2"/>
      <sheetName val="water_prop_2"/>
      <sheetName val="beam-reinft-IIInd_floor2"/>
      <sheetName val="Plant_&amp;__Machinery2"/>
      <sheetName val="Box_Details2"/>
      <sheetName val="Fill_this_out_first___2"/>
      <sheetName val="Staff_Acco_2"/>
      <sheetName val="Lead_(Final)2"/>
      <sheetName val="Summary_of_Rates1"/>
      <sheetName val="Basic_Approach1"/>
      <sheetName val="Rate_Analysis1"/>
      <sheetName val="UNP-NCW_1"/>
      <sheetName val="Monthly_Turnover_(Final)1"/>
      <sheetName val="Monthly_Programme1"/>
      <sheetName val="Break_up_Sheet1"/>
      <sheetName val="Av_G_Level1"/>
      <sheetName val="DATA_PILE_RT1_1"/>
      <sheetName val="DATA_PILE__SM1"/>
      <sheetName val="Abstruct_total1"/>
      <sheetName val="steam_table1"/>
      <sheetName val="Labour_&amp;_Plant1"/>
      <sheetName val="Material_1"/>
      <sheetName val="_Analysis1"/>
      <sheetName val="BOQ_1"/>
      <sheetName val="Priced_DWR_1"/>
      <sheetName val="_AnalysisPCC1"/>
      <sheetName val="_AnalysisNH1"/>
      <sheetName val="Cover_sheet1"/>
      <sheetName val="LOCAL_RATES1"/>
      <sheetName val="BOQ_Distribution1"/>
      <sheetName val="water_prop_1"/>
      <sheetName val="beam-reinft-IIInd_floor1"/>
      <sheetName val="Plant_&amp;__Machinery1"/>
      <sheetName val="Box_Details1"/>
      <sheetName val="Fill_this_out_first___1"/>
      <sheetName val="Staff_Acco_1"/>
      <sheetName val="Lead_(Final)1"/>
      <sheetName val="Summary_of_Rates"/>
      <sheetName val="Basic_Approach"/>
      <sheetName val="Rate_Analysis"/>
      <sheetName val="UNP-NCW_"/>
      <sheetName val="Monthly_Turnover_(Final)"/>
      <sheetName val="Monthly_Programme"/>
      <sheetName val="Break_up_Sheet"/>
      <sheetName val="Av_G_Level"/>
      <sheetName val="DATA_PILE_RT1_"/>
      <sheetName val="DATA_PILE__SM"/>
      <sheetName val="Abstruct_total"/>
      <sheetName val="steam_table"/>
      <sheetName val="BOQ_M7_xls"/>
      <sheetName val="f65_85"/>
      <sheetName val="BOQ_M7_xls1"/>
      <sheetName val="f65_851"/>
      <sheetName val="Abt_Foundation_"/>
      <sheetName val="pier_Foundation"/>
      <sheetName val="HP(9_200)"/>
      <sheetName val="Labour_&amp;_Plant3"/>
      <sheetName val="Material_3"/>
      <sheetName val="_Analysis3"/>
      <sheetName val="BOQ_3"/>
      <sheetName val="Priced_DWR_3"/>
      <sheetName val="_AnalysisPCC3"/>
      <sheetName val="_AnalysisNH3"/>
      <sheetName val="LOCAL_RATES3"/>
      <sheetName val="Cover_sheet3"/>
      <sheetName val="BOQ_Distribution3"/>
      <sheetName val="water_prop_3"/>
      <sheetName val="beam-reinft-IIInd_floor3"/>
      <sheetName val="Plant_&amp;__Machinery3"/>
      <sheetName val="Box_Details3"/>
      <sheetName val="Fill_this_out_first___3"/>
      <sheetName val="Staff_Acco_3"/>
      <sheetName val="Summary_of_Rates2"/>
      <sheetName val="Basic_Approach2"/>
      <sheetName val="Rate_Analysis2"/>
      <sheetName val="UNP-NCW_2"/>
      <sheetName val="Monthly_Turnover_(Final)2"/>
      <sheetName val="Monthly_Programme2"/>
      <sheetName val="Break_up_Sheet2"/>
      <sheetName val="Av_G_Level2"/>
      <sheetName val="DATA_PILE_RT1_2"/>
      <sheetName val="DATA_PILE__SM2"/>
      <sheetName val="Lead_(Final)3"/>
      <sheetName val="Abstruct_total2"/>
      <sheetName val="BOQ_M7_xls2"/>
      <sheetName val="steam_table2"/>
      <sheetName val="f65_852"/>
      <sheetName val="Abt_Foundation_1"/>
      <sheetName val="pier_Foundation1"/>
      <sheetName val="HP(9_200)1"/>
      <sheetName val="Labour_&amp;_Plant4"/>
      <sheetName val="Material_4"/>
      <sheetName val="_Analysis4"/>
      <sheetName val="BOQ_4"/>
      <sheetName val="Priced_DWR_4"/>
      <sheetName val="_AnalysisPCC4"/>
      <sheetName val="_AnalysisNH4"/>
      <sheetName val="LOCAL_RATES4"/>
      <sheetName val="Cover_sheet4"/>
      <sheetName val="BOQ_Distribution4"/>
      <sheetName val="water_prop_4"/>
      <sheetName val="beam-reinft-IIInd_floor4"/>
      <sheetName val="Plant_&amp;__Machinery4"/>
      <sheetName val="Box_Details4"/>
      <sheetName val="Fill_this_out_first___4"/>
      <sheetName val="Staff_Acco_4"/>
      <sheetName val="Summary_of_Rates3"/>
      <sheetName val="Basic_Approach3"/>
      <sheetName val="Rate_Analysis3"/>
      <sheetName val="UNP-NCW_3"/>
      <sheetName val="Monthly_Turnover_(Final)3"/>
      <sheetName val="Monthly_Programme3"/>
      <sheetName val="Break_up_Sheet3"/>
      <sheetName val="Av_G_Level3"/>
      <sheetName val="DATA_PILE_RT1_3"/>
      <sheetName val="DATA_PILE__SM3"/>
      <sheetName val="Lead_(Final)4"/>
      <sheetName val="Abstruct_total3"/>
      <sheetName val="BOQ_M7_xls3"/>
      <sheetName val="steam_table3"/>
      <sheetName val="f65_853"/>
      <sheetName val="Abt_Foundation_2"/>
      <sheetName val="pier_Foundation2"/>
      <sheetName val="HP(9_200)2"/>
      <sheetName val="Drain-2"/>
      <sheetName val="FT-05-02IsoBOM"/>
      <sheetName val="Sheet7"/>
      <sheetName val="ETC Plant Cost"/>
      <sheetName val="section 3_dpr"/>
      <sheetName val="COS SR MNB 823.655 LHS"/>
      <sheetName val="Machinery"/>
      <sheetName val="section"/>
      <sheetName val="P&amp;L01-02GR"/>
      <sheetName val="Exist"/>
      <sheetName val="LEFT"/>
      <sheetName val="RIGHT"/>
      <sheetName val="__Moss3_d_WINDOWS_DESKTOP_All_N"/>
      <sheetName val="Intro"/>
      <sheetName val="SITE DATA"/>
      <sheetName val="Bar Budget"/>
      <sheetName val="Final Qty"/>
      <sheetName val="Machine HC - 19.08 "/>
      <sheetName val="PNM Justi"/>
      <sheetName val="Bar"/>
      <sheetName val="Analysed rate"/>
      <sheetName val="Shutter"/>
      <sheetName val="BOQ Backup"/>
      <sheetName val="old boq"/>
      <sheetName val="fco"/>
      <sheetName val="S4"/>
      <sheetName val="Backup"/>
      <sheetName val="Customers"/>
      <sheetName val="scurve(2)"/>
      <sheetName val="Assmpns"/>
      <sheetName val="Boiler&amp;TG"/>
      <sheetName val="UGPIPING"/>
      <sheetName val="MRATES"/>
      <sheetName val="Bituminous"/>
      <sheetName val="BP"/>
      <sheetName val="01"/>
      <sheetName val="Cal"/>
      <sheetName val="Voucher"/>
      <sheetName val="Cul_detail"/>
      <sheetName val="Contractor &amp; Material Price"/>
      <sheetName val="Road work"/>
      <sheetName val="MPR_PA_1"/>
      <sheetName val="ecc_res"/>
      <sheetName val="NLD - Assum"/>
      <sheetName val="Capex-fixed"/>
      <sheetName val="sc-mar2000"/>
      <sheetName val="sc-sepVdec99"/>
      <sheetName val="SC revtrgt"/>
      <sheetName val="A3"/>
      <sheetName val="Abutment "/>
      <sheetName val="GR"/>
      <sheetName val="Anl"/>
      <sheetName val="Sweeper Machine"/>
      <sheetName val="horizontal"/>
      <sheetName val="summery"/>
      <sheetName val="Master"/>
      <sheetName val="Design_abf"/>
      <sheetName val="New Construction"/>
      <sheetName val="Qty SR"/>
      <sheetName val="Debit_RMC"/>
      <sheetName val="Improvements"/>
      <sheetName val="RATE COMPILATION"/>
      <sheetName val="NAME"/>
      <sheetName val="RMC_Debit_Panjar_MB"/>
      <sheetName val="RMC_Debit"/>
      <sheetName val="2.2"/>
      <sheetName val="Details_RMC"/>
      <sheetName val="Debit_Pump"/>
      <sheetName val="Details_Transit"/>
      <sheetName val="102-25.01.17"/>
      <sheetName val="Steel"/>
      <sheetName val="(31)"/>
      <sheetName val="Trial Balance - MARCH 2006"/>
      <sheetName val="Intaccrual"/>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BOQ (2)"/>
      <sheetName val="sorna-lanjera"/>
      <sheetName val="Wayside_amenities"/>
      <sheetName val="doq_2"/>
      <sheetName val="doq-10_(Traffic)"/>
      <sheetName val="EJ_Pier"/>
      <sheetName val="Expanded_OD"/>
      <sheetName val="old_boq"/>
      <sheetName val="SITE_DATA"/>
      <sheetName val="Bar_Budget"/>
      <sheetName val="Final_Qty"/>
      <sheetName val="Machine_HC_-_19_08_"/>
      <sheetName val="PNM_Justi"/>
      <sheetName val="Analysed_rate"/>
      <sheetName val="BOQ_Backup"/>
      <sheetName val="Office_Instal"/>
      <sheetName val="labour_&amp;_Centering"/>
      <sheetName val="ETC_Plant_Cost"/>
      <sheetName val="Contractor_&amp;_Material_Price"/>
      <sheetName val="Road_work"/>
      <sheetName val="NLD_-_Assum"/>
      <sheetName val="SC_revtrgt"/>
      <sheetName val="TCS_Proposed"/>
      <sheetName val="R1-A3 Prime coat"/>
      <sheetName val="ep"/>
      <sheetName val="Rate"/>
      <sheetName val="Base"/>
      <sheetName val="COST-MTRS"/>
      <sheetName val="COMPANY"/>
    </sheetNames>
    <sheetDataSet>
      <sheetData sheetId="0" refreshError="1"/>
      <sheetData sheetId="1" refreshError="1">
        <row r="11">
          <cell r="S11">
            <v>53.900000000000006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refreshError="1"/>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ow r="11">
          <cell r="S11">
            <v>53.900000000000006</v>
          </cell>
        </row>
      </sheetData>
      <sheetData sheetId="178">
        <row r="11">
          <cell r="S11">
            <v>53.900000000000006</v>
          </cell>
        </row>
      </sheetData>
      <sheetData sheetId="179"/>
      <sheetData sheetId="180">
        <row r="11">
          <cell r="S11">
            <v>53.900000000000006</v>
          </cell>
        </row>
      </sheetData>
      <sheetData sheetId="181">
        <row r="11">
          <cell r="S11">
            <v>53.900000000000006</v>
          </cell>
        </row>
      </sheetData>
      <sheetData sheetId="182"/>
      <sheetData sheetId="183">
        <row r="11">
          <cell r="S11">
            <v>53.900000000000006</v>
          </cell>
        </row>
      </sheetData>
      <sheetData sheetId="184">
        <row r="11">
          <cell r="S11">
            <v>53.900000000000006</v>
          </cell>
        </row>
      </sheetData>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sheetData sheetId="213">
        <row r="11">
          <cell r="S11">
            <v>53.900000000000006</v>
          </cell>
        </row>
      </sheetData>
      <sheetData sheetId="214"/>
      <sheetData sheetId="215"/>
      <sheetData sheetId="216">
        <row r="11">
          <cell r="S11">
            <v>53.900000000000006</v>
          </cell>
        </row>
      </sheetData>
      <sheetData sheetId="217"/>
      <sheetData sheetId="218"/>
      <sheetData sheetId="219">
        <row r="11">
          <cell r="S11">
            <v>53.900000000000006</v>
          </cell>
        </row>
      </sheetData>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row r="11">
          <cell r="S11">
            <v>53.900000000000006</v>
          </cell>
        </row>
      </sheetData>
      <sheetData sheetId="248"/>
      <sheetData sheetId="249"/>
      <sheetData sheetId="250">
        <row r="11">
          <cell r="S11">
            <v>53.900000000000006</v>
          </cell>
        </row>
      </sheetData>
      <sheetData sheetId="251"/>
      <sheetData sheetId="252"/>
      <sheetData sheetId="253">
        <row r="11">
          <cell r="S11">
            <v>53.900000000000006</v>
          </cell>
        </row>
      </sheetData>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Indicators"/>
      <sheetName val="Assum"/>
      <sheetName val="Phasing"/>
      <sheetName val="PC"/>
      <sheetName val="Capex Phasing &amp; financing"/>
      <sheetName val="LC Drawdown"/>
      <sheetName val="Capex Phasing &amp; Fin-RE"/>
      <sheetName val="Addl Capex &amp; Debt"/>
      <sheetName val="TrafficRev"/>
      <sheetName val="CDM"/>
      <sheetName val="RE-Revenue"/>
      <sheetName val="Sheet2"/>
      <sheetName val="Sheet3"/>
      <sheetName val="Opex"/>
      <sheetName val="FA Schedule"/>
      <sheetName val="Deprn"/>
      <sheetName val="ITDeprn"/>
      <sheetName val="Tax"/>
      <sheetName val="P&amp;L"/>
      <sheetName val="Cash Flow"/>
      <sheetName val="BS"/>
      <sheetName val="Sheet1"/>
      <sheetName val="CAPEX"/>
      <sheetName val="SCH 10"/>
      <sheetName val="Table 5"/>
      <sheetName val="COMPUTATION"/>
      <sheetName val="Keyratios"/>
      <sheetName val="P L"/>
      <sheetName val="Material "/>
      <sheetName val="Links"/>
      <sheetName val="海外WORK"/>
      <sheetName val="Prodn Report"/>
      <sheetName val="NKEL O&amp;M"/>
      <sheetName val="Input"/>
      <sheetName val="Intaccrual"/>
      <sheetName val="KEY INPUTS"/>
      <sheetName val="Lead"/>
    </sheetNames>
    <sheetDataSet>
      <sheetData sheetId="0" refreshError="1">
        <row r="10">
          <cell r="D10">
            <v>24.344199232892635</v>
          </cell>
        </row>
        <row r="29">
          <cell r="C29">
            <v>17388.939000025483</v>
          </cell>
        </row>
      </sheetData>
      <sheetData sheetId="1"/>
      <sheetData sheetId="2"/>
      <sheetData sheetId="3" refreshError="1"/>
      <sheetData sheetId="4" refreshError="1">
        <row r="10">
          <cell r="D10">
            <v>24.344199232892635</v>
          </cell>
        </row>
        <row r="31">
          <cell r="D31">
            <v>1</v>
          </cell>
        </row>
      </sheetData>
      <sheetData sheetId="5"/>
      <sheetData sheetId="6"/>
      <sheetData sheetId="7"/>
      <sheetData sheetId="8" refreshError="1"/>
      <sheetData sheetId="9"/>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3&amp;4 rev"/>
      <sheetName val="m01"/>
      <sheetName val="m02"/>
      <sheetName val="m3&amp;4"/>
      <sheetName val="costsheet"/>
      <sheetName val="m05"/>
      <sheetName val="m05rev"/>
      <sheetName val="m06"/>
      <sheetName val="m7a"/>
      <sheetName val="m7a rev"/>
      <sheetName val="m08"/>
      <sheetName val="M09"/>
      <sheetName val="m10"/>
      <sheetName val="TB "/>
      <sheetName val="m11"/>
      <sheetName val="OUT0999"/>
      <sheetName val="RMCN"/>
      <sheetName val="rm9900"/>
      <sheetName val="notes&amp;cover"/>
      <sheetName val="M6ANAL"/>
      <sheetName val="SALE9900"/>
      <sheetName val="enrg"/>
      <sheetName val="Foil &amp; die"/>
      <sheetName val="Links"/>
      <sheetName val="Tax"/>
      <sheetName val="10W"/>
      <sheetName val="BS Rec Control Sheet"/>
      <sheetName val="rm"/>
      <sheetName val="FA Schedule Dec 07"/>
      <sheetName val="Assumption"/>
      <sheetName val="Dom Tax &amp; Over Tax"/>
      <sheetName val="海外WORK"/>
      <sheetName val="OpTrack"/>
      <sheetName val="LA- lookups"/>
      <sheetName val="Other assumptions"/>
      <sheetName val="PC"/>
      <sheetName val="Macros"/>
      <sheetName val="BS"/>
      <sheetName val="VOLUMES "/>
      <sheetName val="Internal-Bid-Summary"/>
      <sheetName val="MIS Bakup"/>
      <sheetName val="3.Grouping - Profit &amp; Loss(mio)"/>
      <sheetName val="COMPUTATION"/>
      <sheetName val="P L"/>
      <sheetName val="Keyratios"/>
      <sheetName val="SCH 10"/>
      <sheetName val="Summary"/>
      <sheetName val="Additions"/>
      <sheetName val="NSR_E"/>
      <sheetName val="TOT_COST"/>
      <sheetName val="LabourRates"/>
      <sheetName val="budget"/>
      <sheetName val="Workings"/>
      <sheetName val="LS_TGT"/>
      <sheetName val="Input"/>
      <sheetName val="GRAPH"/>
      <sheetName val="Lead"/>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Abstruct total"/>
      <sheetName val="Lead"/>
      <sheetName val="Exhibit Q"/>
      <sheetName val="Mechanical"/>
      <sheetName val="PRECAST lightconc-II"/>
      <sheetName val="Material "/>
      <sheetName val="PLAN_FEB97"/>
      <sheetName val="m3&amp;4"/>
    </sheetNames>
    <sheetDataSet>
      <sheetData sheetId="0"/>
      <sheetData sheetId="1"/>
      <sheetData sheetId="2"/>
      <sheetData sheetId="3"/>
      <sheetData sheetId="4" refreshError="1">
        <row r="28">
          <cell r="D28">
            <v>4200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Material "/>
      <sheetName val="S2groupcode"/>
      <sheetName val="Index"/>
      <sheetName val="procurement"/>
      <sheetName val="sheeet7"/>
      <sheetName val="Rate Analysis"/>
      <sheetName val="budget"/>
      <sheetName val="PLAN_FEB97"/>
      <sheetName val="Wordsdata"/>
      <sheetName val="estimate"/>
      <sheetName val="UNP-NCW "/>
      <sheetName val="Cover sheet"/>
      <sheetName val="Break up Sheet"/>
      <sheetName val="Output"/>
      <sheetName val="Av.G Level"/>
      <sheetName val="JCR TOP(ITEM)-KTRP"/>
      <sheetName val="DATA_PILE_BG"/>
      <sheetName val="DATA_PCC"/>
      <sheetName val="DATA_PILECAP"/>
      <sheetName val="DATA_PILE_RT2"/>
      <sheetName val="DATA_PILE_RT1 "/>
      <sheetName val="DATA_PILE _SM"/>
      <sheetName val="Sheet3"/>
      <sheetName val="Monthly Turnover (Final)"/>
      <sheetName val="Monthly Programme"/>
      <sheetName val="water prop."/>
      <sheetName val="Materials "/>
      <sheetName val="Publicbuilding"/>
      <sheetName val="doq"/>
      <sheetName val="Lead"/>
      <sheetName val="FORM7"/>
      <sheetName val="Input_data"/>
      <sheetName val="loads"/>
      <sheetName val="input_tables"/>
      <sheetName val="TABLE"/>
      <sheetName val="Sheet10"/>
      <sheetName val="pier-bedblock"/>
      <sheetName val="Sheet11"/>
      <sheetName val="summary-loads+moments_ult"/>
      <sheetName val="L&amp;M_ult_Right_Half"/>
      <sheetName val="L&amp;M_ult_Left_Half"/>
      <sheetName val="Protection wall"/>
      <sheetName val="Loads&amp;Moments_ult_LEFT"/>
      <sheetName val="Loads&amp;Moments_ult_RIGHT"/>
      <sheetName val="Sheet12"/>
      <sheetName val="summary-loads+moments_serv"/>
      <sheetName val="Loads&amp;Moments_serv_LEFT"/>
      <sheetName val="Loads&amp;Moments_serv_RIGHT"/>
      <sheetName val="Sheet5"/>
      <sheetName val="Sheet4"/>
      <sheetName val="Sheet6"/>
      <sheetName val="Sheet7"/>
      <sheetName val="Sheet8"/>
      <sheetName val="Sheet9"/>
      <sheetName val="input_serv_static_hollow"/>
      <sheetName val="input_serv_seis-case-1"/>
      <sheetName val="des_serv_seis_case-1"/>
      <sheetName val="design_serv_static_hollow"/>
      <sheetName val="input_serv_seis_case-2"/>
      <sheetName val="des_serv_seis_case-2"/>
      <sheetName val="ult_des_sta_hollow"/>
      <sheetName val="ult_des_seis_case-1"/>
      <sheetName val="ult_des_seis_case-2"/>
      <sheetName val="Centrifugal_force"/>
      <sheetName val="Table_Live_Load"/>
      <sheetName val="BOQ"/>
      <sheetName val="Improvements"/>
      <sheetName val="VAC BDWN"/>
      <sheetName val="AutoOpen Stub Data"/>
      <sheetName val="Design"/>
      <sheetName val="Guidelines"/>
      <sheetName val="Timesheet"/>
      <sheetName val="BQLIST"/>
      <sheetName val="dummy"/>
      <sheetName val="JCR Oct 06 TOP SHEET"/>
      <sheetName val="JCR Oct 06 CIVIL"/>
      <sheetName val="JCR Oct 06 MECH"/>
      <sheetName val="Oct 06 DESI &amp;SP.CONT"/>
      <sheetName val="JCR Oct 06 IDC"/>
      <sheetName val="Cum Measure"/>
      <sheetName val="PS Rate Working"/>
      <sheetName val="CIVIL Str vise"/>
      <sheetName val="JCR sEP 06 IDC WORKINGS"/>
      <sheetName val="girder"/>
      <sheetName val="maing1"/>
      <sheetName val="DATA SHEET"/>
      <sheetName val="ABSTRACT"/>
      <sheetName val="Details_RMC"/>
      <sheetName val="Rates Basic"/>
      <sheetName val="Debit_Transit"/>
      <sheetName val="RATE COMPILATION"/>
      <sheetName val="Labour &amp; Plant"/>
      <sheetName val="Debit_Pump"/>
      <sheetName val="Details_Transit"/>
      <sheetName val="Non debit-RMC"/>
      <sheetName val="CrRajWMM"/>
      <sheetName val="Debit_RMC"/>
      <sheetName val="Landslide-(124.040-124.110)"/>
      <sheetName val="AOC-8"/>
      <sheetName val="June-2016"/>
      <sheetName val="July-2016"/>
      <sheetName val="Aug-2016"/>
      <sheetName val="Sep-2016"/>
      <sheetName val="Oct-2016"/>
      <sheetName val="Nov-2016"/>
      <sheetName val="DEC-2016"/>
      <sheetName val="Jan-2017"/>
      <sheetName val="FEB-2017"/>
      <sheetName val="MAR-2017"/>
      <sheetName val="APR-2017"/>
      <sheetName val="MAY-2017"/>
      <sheetName val="Plant_&amp;__Machinery"/>
      <sheetName val="Summary_of_Rates"/>
      <sheetName val="Basic_Approach"/>
      <sheetName val="Rate_Analysis"/>
      <sheetName val="Material_"/>
      <sheetName val="UNP-NCW_"/>
      <sheetName val="Cover_sheet"/>
      <sheetName val="DATA_PILE_RT1_"/>
      <sheetName val="DATA_PILE__SM"/>
      <sheetName val="JCR_TOP(ITEM)-KTRP"/>
      <sheetName val="Break_up_Sheet"/>
      <sheetName val="Av_G_Level"/>
      <sheetName val="Monthly_Turnover_(Final)"/>
      <sheetName val="Monthly_Programme"/>
      <sheetName val="Materials_"/>
      <sheetName val="water_prop_"/>
      <sheetName val="MRATES"/>
      <sheetName val="Master"/>
      <sheetName val="Aoc"/>
      <sheetName val="dBase"/>
      <sheetName val="LOCAL RATES"/>
      <sheetName val="Ex- 94.500 RHS"/>
      <sheetName val="Machinery"/>
      <sheetName val="Supply_RMC"/>
      <sheetName val="NonSSR"/>
      <sheetName val="102-25.01.17"/>
      <sheetName val="1x2x2"/>
      <sheetName val="Design_abf"/>
      <sheetName val="purpose&amp;input"/>
      <sheetName val="doq-10"/>
      <sheetName val="Linked Lead"/>
      <sheetName val="Rate"/>
      <sheetName val="basdat-f"/>
      <sheetName val="doq-9"/>
      <sheetName val="(31)"/>
      <sheetName val="Evaluate"/>
      <sheetName val="BOQ-II"/>
      <sheetName val="horizontal"/>
      <sheetName val="5"/>
      <sheetName val="Rectangular Beam"/>
      <sheetName val="INPUT SHEET"/>
      <sheetName val="BOQ (2)"/>
      <sheetName val="New Construction"/>
      <sheetName val="MAIN"/>
      <sheetName val="dlvoid"/>
      <sheetName val="basdat"/>
      <sheetName val="Longitudinal"/>
      <sheetName val="Intro"/>
      <sheetName val="SALIENT"/>
      <sheetName val="pipe culvert 18.06.07"/>
      <sheetName val="Onsite-Infra"/>
      <sheetName val="Fill this out first..."/>
      <sheetName val="Civil"/>
      <sheetName val="INPUT-DATA"/>
      <sheetName val=""/>
      <sheetName val="RATE LINK UP"/>
      <sheetName val="RMC_Debit_Panjar_MB"/>
      <sheetName val="RMC_Debit"/>
      <sheetName val="2.2"/>
      <sheetName val="HP(9.200)"/>
      <sheetName val="DATA"/>
      <sheetName val="MPR_PA_1"/>
      <sheetName val="old boq"/>
      <sheetName val="doq-1 DOQ Culvert"/>
      <sheetName val="basic-data"/>
      <sheetName val="ANALYSIS"/>
      <sheetName val="C &amp; G RHS"/>
      <sheetName val="INPUT"/>
      <sheetName val="Boiler&amp;TG"/>
      <sheetName val="SITE DATA"/>
      <sheetName val="BOQ Distribution"/>
      <sheetName val="Bar Budget"/>
      <sheetName val="Final Qty"/>
      <sheetName val="Machine HC - 19.08 "/>
      <sheetName val="PNM Justi"/>
      <sheetName val="Bar"/>
      <sheetName val="Analysed rate"/>
      <sheetName val="Shutter"/>
      <sheetName val="BOQ Backup"/>
      <sheetName val="Res-P&amp;E (PLL)"/>
      <sheetName val="Prdn Cost"/>
      <sheetName val="40mm"/>
      <sheetName val="20mm"/>
      <sheetName val="ABBDATASHEET"/>
      <sheetName val="PROG_DATA"/>
      <sheetName val="Cal"/>
      <sheetName val="Voucher"/>
      <sheetName val="3MLKQ"/>
      <sheetName val="UGPIPING"/>
      <sheetName val="Contractor &amp; Material Price"/>
      <sheetName val="s"/>
      <sheetName val="01"/>
      <sheetName val="Schedule"/>
      <sheetName val="#REF"/>
      <sheetName val="OpTrack"/>
      <sheetName val="NSR_E"/>
      <sheetName val="TOT_COST"/>
      <sheetName val="Cul_detail"/>
      <sheetName val="ENCL10-C"/>
      <sheetName val="VAT &amp; ST"/>
      <sheetName val="lmp &amp; salse"/>
      <sheetName val="M+MC"/>
      <sheetName val="10.Minor Structure"/>
      <sheetName val="STEEL"/>
      <sheetName val="Design(600)"/>
      <sheetName val="Plant _  Machinery"/>
      <sheetName val="S4"/>
      <sheetName val="Design SUS"/>
      <sheetName val="Mechanical"/>
      <sheetName val="MHNO_LEV"/>
      <sheetName val=" AnalysisPCC"/>
      <sheetName val="TYPE-1"/>
      <sheetName val="TYPE-3"/>
      <sheetName val="CABLE"/>
      <sheetName val="number"/>
      <sheetName val="Curve Details"/>
      <sheetName val="Final FRL"/>
      <sheetName val="P&amp;L01-02GR"/>
      <sheetName val="Exist"/>
      <sheetName val="LEFT"/>
      <sheetName val="RIGHT"/>
      <sheetName val="p1-costg"/>
      <sheetName val="P&amp;E - T"/>
      <sheetName val="P&amp;E - U"/>
      <sheetName val="FORM-W3"/>
      <sheetName val="Bituminous"/>
      <sheetName val="Calculation (modi final)"/>
      <sheetName val="L040"/>
      <sheetName val="준검 내역서"/>
      <sheetName val="doq-I"/>
      <sheetName val="HOC"/>
      <sheetName val="Links"/>
      <sheetName val="海外WORK"/>
      <sheetName val="PRECAST lightconc-II"/>
      <sheetName val="04"/>
      <sheetName val="05"/>
      <sheetName val="Existing Emb Ht"/>
      <sheetName val="TCS"/>
      <sheetName val="Abstruct total"/>
      <sheetName val="Embk top (2)"/>
      <sheetName val="ETC Plant Cost"/>
      <sheetName val="Anl"/>
      <sheetName val="REL"/>
      <sheetName val="TBAL9697 -group wise  sdpl"/>
      <sheetName val="eq. mobilization"/>
      <sheetName val="Abt Foundation "/>
      <sheetName val="pier Foundation"/>
      <sheetName val="p-ins &amp; bonds"/>
      <sheetName val="fco"/>
      <sheetName val="3. GSB-WMM-SHLD"/>
      <sheetName val="Sweeper Machine"/>
      <sheetName val="doq7"/>
      <sheetName val="Wayside amenities"/>
      <sheetName val="doq-1"/>
      <sheetName val="doq 2"/>
      <sheetName val="MOTOR"/>
      <sheetName val="DETAILED  BOQ"/>
      <sheetName val="General Data"/>
      <sheetName val="Steel-Circular"/>
      <sheetName val="doq-10 (Traffic)"/>
      <sheetName val="doq-11(Miscellaneous)"/>
      <sheetName val="m3&amp;4"/>
      <sheetName val="rm9900"/>
      <sheetName val="SCHEDULES"/>
      <sheetName val="seismic coeffs"/>
      <sheetName val="EZ"/>
      <sheetName val="Capex"/>
      <sheetName val="BC &amp; MNB "/>
      <sheetName val="Sheet1-14"/>
      <sheetName val="Sheet2-76"/>
      <sheetName val="Database"/>
      <sheetName val="schedule nos"/>
      <sheetName val="pile Fabrication"/>
      <sheetName val="BHANDUP"/>
      <sheetName val="Data Base"/>
    </sheetNames>
    <sheetDataSet>
      <sheetData sheetId="0" refreshError="1"/>
      <sheetData sheetId="1" refreshError="1"/>
      <sheetData sheetId="2" refreshError="1"/>
      <sheetData sheetId="3" refreshError="1"/>
      <sheetData sheetId="4" refreshError="1">
        <row r="11">
          <cell r="G11">
            <v>188</v>
          </cell>
        </row>
        <row r="136">
          <cell r="D136">
            <v>318.55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ow r="11">
          <cell r="G11">
            <v>188</v>
          </cell>
        </row>
      </sheetData>
      <sheetData sheetId="142"/>
      <sheetData sheetId="143">
        <row r="19">
          <cell r="D19" t="str">
            <v>KIAL/EPC-1/AGL/34305</v>
          </cell>
        </row>
      </sheetData>
      <sheetData sheetId="144">
        <row r="11">
          <cell r="G11">
            <v>188</v>
          </cell>
        </row>
      </sheetData>
      <sheetData sheetId="145">
        <row r="11">
          <cell r="G11">
            <v>188</v>
          </cell>
        </row>
      </sheetData>
      <sheetData sheetId="146">
        <row r="19">
          <cell r="D19" t="str">
            <v>KIAL/EPC-1/AGL/34305</v>
          </cell>
        </row>
      </sheetData>
      <sheetData sheetId="147"/>
      <sheetData sheetId="148"/>
      <sheetData sheetId="149"/>
      <sheetData sheetId="150"/>
      <sheetData sheetId="151">
        <row r="11">
          <cell r="G11">
            <v>188</v>
          </cell>
        </row>
      </sheetData>
      <sheetData sheetId="152">
        <row r="11">
          <cell r="G11">
            <v>188</v>
          </cell>
        </row>
      </sheetData>
      <sheetData sheetId="153">
        <row r="11">
          <cell r="G11">
            <v>188</v>
          </cell>
        </row>
      </sheetData>
      <sheetData sheetId="154">
        <row r="11">
          <cell r="G11">
            <v>188</v>
          </cell>
        </row>
      </sheetData>
      <sheetData sheetId="155">
        <row r="11">
          <cell r="G11">
            <v>188</v>
          </cell>
        </row>
      </sheetData>
      <sheetData sheetId="156">
        <row r="11">
          <cell r="G11">
            <v>188</v>
          </cell>
        </row>
      </sheetData>
      <sheetData sheetId="157">
        <row r="11">
          <cell r="G11">
            <v>188</v>
          </cell>
        </row>
      </sheetData>
      <sheetData sheetId="158">
        <row r="11">
          <cell r="G11">
            <v>188</v>
          </cell>
        </row>
      </sheetData>
      <sheetData sheetId="159">
        <row r="11">
          <cell r="G11">
            <v>188</v>
          </cell>
        </row>
      </sheetData>
      <sheetData sheetId="160">
        <row r="11">
          <cell r="G11">
            <v>188</v>
          </cell>
        </row>
      </sheetData>
      <sheetData sheetId="161">
        <row r="11">
          <cell r="G11">
            <v>188</v>
          </cell>
        </row>
      </sheetData>
      <sheetData sheetId="162">
        <row r="11">
          <cell r="G11">
            <v>188</v>
          </cell>
        </row>
      </sheetData>
      <sheetData sheetId="163">
        <row r="11">
          <cell r="G11">
            <v>188</v>
          </cell>
        </row>
      </sheetData>
      <sheetData sheetId="164">
        <row r="11">
          <cell r="G11">
            <v>188</v>
          </cell>
        </row>
      </sheetData>
      <sheetData sheetId="165">
        <row r="11">
          <cell r="G11">
            <v>188</v>
          </cell>
        </row>
      </sheetData>
      <sheetData sheetId="166">
        <row r="11">
          <cell r="G11">
            <v>188</v>
          </cell>
        </row>
      </sheetData>
      <sheetData sheetId="167">
        <row r="11">
          <cell r="G11">
            <v>188</v>
          </cell>
        </row>
      </sheetData>
      <sheetData sheetId="168" refreshError="1"/>
      <sheetData sheetId="169" refreshError="1"/>
      <sheetData sheetId="170" refreshError="1"/>
      <sheetData sheetId="171" refreshError="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Mão_Obra"/>
      <sheetName val="Encargos"/>
      <sheetName val="Resumo"/>
    </sheetNames>
    <sheetDataSet>
      <sheetData sheetId="0" refreshError="1">
        <row r="5">
          <cell r="B5" t="str">
            <v>Activity</v>
          </cell>
          <cell r="C5" t="str">
            <v>Unit</v>
          </cell>
          <cell r="D5" t="str">
            <v>Rate</v>
          </cell>
          <cell r="E5" t="str">
            <v>Total Qty.</v>
          </cell>
          <cell r="F5" t="str">
            <v>Amount</v>
          </cell>
          <cell r="G5" t="str">
            <v>MONTH</v>
          </cell>
          <cell r="H5">
            <v>38657</v>
          </cell>
          <cell r="I5">
            <v>38687</v>
          </cell>
          <cell r="J5">
            <v>38718</v>
          </cell>
          <cell r="K5">
            <v>38749</v>
          </cell>
          <cell r="L5">
            <v>38777</v>
          </cell>
          <cell r="M5">
            <v>38808</v>
          </cell>
          <cell r="N5">
            <v>38838</v>
          </cell>
          <cell r="O5">
            <v>38869</v>
          </cell>
          <cell r="P5">
            <v>38899</v>
          </cell>
          <cell r="Q5">
            <v>38930</v>
          </cell>
          <cell r="R5">
            <v>38961</v>
          </cell>
          <cell r="S5">
            <v>38991</v>
          </cell>
          <cell r="T5">
            <v>39022</v>
          </cell>
          <cell r="U5">
            <v>39052</v>
          </cell>
          <cell r="V5">
            <v>39083</v>
          </cell>
          <cell r="W5">
            <v>39114</v>
          </cell>
          <cell r="X5">
            <v>39142</v>
          </cell>
          <cell r="Y5">
            <v>39173</v>
          </cell>
          <cell r="Z5">
            <v>39203</v>
          </cell>
          <cell r="AA5">
            <v>39234</v>
          </cell>
          <cell r="AB5">
            <v>39264</v>
          </cell>
          <cell r="AC5">
            <v>39295</v>
          </cell>
          <cell r="AD5">
            <v>39326</v>
          </cell>
          <cell r="AE5">
            <v>39356</v>
          </cell>
          <cell r="AF5">
            <v>39387</v>
          </cell>
          <cell r="AG5">
            <v>39417</v>
          </cell>
          <cell r="AH5">
            <v>39448</v>
          </cell>
          <cell r="AI5">
            <v>39479</v>
          </cell>
          <cell r="AJ5">
            <v>39508</v>
          </cell>
          <cell r="AK5">
            <v>39539</v>
          </cell>
          <cell r="AL5">
            <v>39569</v>
          </cell>
          <cell r="AM5" t="str">
            <v>Total</v>
          </cell>
        </row>
        <row r="7">
          <cell r="B7" t="str">
            <v>Road Works</v>
          </cell>
        </row>
        <row r="8">
          <cell r="B8" t="str">
            <v>Clearing &amp; Grubbing</v>
          </cell>
        </row>
        <row r="10">
          <cell r="B10" t="str">
            <v>Excavation</v>
          </cell>
        </row>
        <row r="12">
          <cell r="B12" t="str">
            <v>Earthwork in Embankment</v>
          </cell>
        </row>
        <row r="14">
          <cell r="B14" t="str">
            <v>Earthwork in Subgrade</v>
          </cell>
        </row>
        <row r="16">
          <cell r="B16" t="str">
            <v>Median Filling</v>
          </cell>
        </row>
        <row r="18">
          <cell r="B18" t="str">
            <v>Turfing</v>
          </cell>
        </row>
        <row r="20">
          <cell r="B20" t="str">
            <v>Granular Sub Base Course</v>
          </cell>
        </row>
        <row r="22">
          <cell r="B22" t="str">
            <v>Wet Mix Macadam</v>
          </cell>
        </row>
        <row r="24">
          <cell r="B24" t="str">
            <v>Bitumenous Macadam</v>
          </cell>
        </row>
        <row r="26">
          <cell r="B26" t="str">
            <v>Profile Corrective Course</v>
          </cell>
        </row>
        <row r="28">
          <cell r="B28" t="str">
            <v>Dense Bituminous Macadam</v>
          </cell>
        </row>
        <row r="30">
          <cell r="B30" t="str">
            <v>Bituminous Concrete</v>
          </cell>
        </row>
        <row r="32">
          <cell r="B32" t="str">
            <v>Semi Dense Bitumenous Course</v>
          </cell>
        </row>
        <row r="34">
          <cell r="B34" t="str">
            <v>Dry Lean Concrete</v>
          </cell>
        </row>
        <row r="36">
          <cell r="B36" t="str">
            <v>Pavement Quality Concrete</v>
          </cell>
        </row>
        <row r="38">
          <cell r="B38" t="str">
            <v>Drainage &amp; Protection Work</v>
          </cell>
        </row>
        <row r="40">
          <cell r="B40" t="str">
            <v>Median Kerb</v>
          </cell>
        </row>
        <row r="42">
          <cell r="B42" t="str">
            <v>Road Marking</v>
          </cell>
        </row>
        <row r="44">
          <cell r="B44" t="str">
            <v>Junctions</v>
          </cell>
        </row>
        <row r="46">
          <cell r="B46" t="str">
            <v>Misc Road Works</v>
          </cell>
        </row>
        <row r="48">
          <cell r="B48" t="str">
            <v>Culverts &amp; Minor Bridges</v>
          </cell>
        </row>
        <row r="50">
          <cell r="B50" t="str">
            <v>Excavation</v>
          </cell>
        </row>
        <row r="52">
          <cell r="B52" t="str">
            <v>Reinforcement</v>
          </cell>
        </row>
        <row r="54">
          <cell r="B54" t="str">
            <v>Levelling Course  / PCC</v>
          </cell>
        </row>
        <row r="56">
          <cell r="B56" t="str">
            <v>Concrete Works - RCC</v>
          </cell>
        </row>
        <row r="58">
          <cell r="B58" t="str">
            <v>Back Filling</v>
          </cell>
        </row>
        <row r="60">
          <cell r="B60" t="str">
            <v>Miscellenious - Culverts</v>
          </cell>
        </row>
        <row r="62">
          <cell r="B62" t="str">
            <v>Major Bridges</v>
          </cell>
        </row>
        <row r="63">
          <cell r="B63" t="str">
            <v>Excavation</v>
          </cell>
        </row>
        <row r="65">
          <cell r="B65" t="str">
            <v>Levelling Course  / PCC</v>
          </cell>
        </row>
        <row r="67">
          <cell r="B67" t="str">
            <v>Foundation Concrete</v>
          </cell>
        </row>
        <row r="69">
          <cell r="B69" t="str">
            <v>Reinforcement</v>
          </cell>
        </row>
        <row r="71">
          <cell r="B71" t="str">
            <v>Well Foundation Kerb</v>
          </cell>
        </row>
        <row r="73">
          <cell r="B73" t="str">
            <v>Well Foundation Steining</v>
          </cell>
        </row>
        <row r="75">
          <cell r="B75" t="str">
            <v>Well Foundation Cap</v>
          </cell>
        </row>
        <row r="77">
          <cell r="B77" t="str">
            <v>Back Filling</v>
          </cell>
        </row>
        <row r="79">
          <cell r="B79" t="str">
            <v>Well Foundation Bottom Plug</v>
          </cell>
        </row>
        <row r="81">
          <cell r="B81" t="str">
            <v>Well Foundation Top Plug</v>
          </cell>
        </row>
        <row r="83">
          <cell r="B83" t="str">
            <v>Super Structure Concrete</v>
          </cell>
        </row>
        <row r="85">
          <cell r="B85" t="str">
            <v>Miscellenious - Bridges</v>
          </cell>
        </row>
        <row r="87">
          <cell r="B87" t="str">
            <v>Rehabilisation of Structures</v>
          </cell>
        </row>
        <row r="89">
          <cell r="B89" t="str">
            <v>Other Works</v>
          </cell>
        </row>
        <row r="90">
          <cell r="B90" t="str">
            <v>Road Maintenance</v>
          </cell>
        </row>
        <row r="92">
          <cell r="B92" t="str">
            <v>Miscellanious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ments"/>
      <sheetName val="Labour"/>
      <sheetName val="Material"/>
      <sheetName val="Plant &amp;  Machinery"/>
      <sheetName val="PLAN_FEB97"/>
      <sheetName val="MHR"/>
      <sheetName val="LOCAL RATES"/>
      <sheetName val="ETC Plant Cost"/>
      <sheetName val="Material "/>
      <sheetName val="Sheet1"/>
      <sheetName val="basis"/>
      <sheetName val="Rates Basic"/>
      <sheetName val="budget"/>
      <sheetName val="FT-05-02IsoBOM"/>
      <sheetName val="INPUT"/>
      <sheetName val="MB,MAT,MAC"/>
      <sheetName val="ANALYSIS"/>
      <sheetName val="TDT"/>
      <sheetName val="dtct"/>
      <sheetName val="GVT§CT"/>
      <sheetName val="§G"/>
      <sheetName val="TC"/>
      <sheetName val="VCTH"/>
      <sheetName val="Tkp"/>
      <sheetName val="ksp"/>
      <sheetName val="M+MC"/>
      <sheetName val="00000000"/>
      <sheetName val="Tax Details"/>
      <sheetName val="Clause 9"/>
      <sheetName val="PEP-DATA"/>
      <sheetName val="Lead (Final)"/>
      <sheetName val="LOCAL_RATES"/>
      <sheetName val="Plant_&amp;__Machinery"/>
      <sheetName val="ETC_Plant_Cost"/>
      <sheetName val="Material_"/>
      <sheetName val="Rates_Basic"/>
      <sheetName val="BSE"/>
      <sheetName val="Mactan"/>
      <sheetName val="Mandaue"/>
      <sheetName val=" Type I"/>
      <sheetName val="Rate"/>
      <sheetName val="doq-10"/>
      <sheetName val="doq-9"/>
      <sheetName val="MPR_PA_1"/>
      <sheetName val="Machinery"/>
      <sheetName val="Supply_RMC"/>
      <sheetName val="Debit_RMC"/>
      <sheetName val="sheeet7"/>
      <sheetName val="SALIENT"/>
      <sheetName val="old boq"/>
      <sheetName val="LOAD CALCULATIONS"/>
      <sheetName val="Bill-5"/>
      <sheetName val="REL"/>
      <sheetName val="basdat"/>
      <sheetName val="Labour &amp; Plant"/>
      <sheetName val="ABSTRACT"/>
      <sheetName val="cul-invSUBMITTED"/>
      <sheetName val="RIP1"/>
      <sheetName val="Abstract of cost"/>
      <sheetName val="oresreqsum"/>
      <sheetName val="Wkgs"/>
      <sheetName val="hyperstatic"/>
      <sheetName val="BOQ"/>
      <sheetName val="Intro"/>
      <sheetName val="Miscellaneous"/>
      <sheetName val="Road_All"/>
      <sheetName val="Summary_Slab_Karbook"/>
      <sheetName val="BHANDUP"/>
      <sheetName val="A.O.R."/>
      <sheetName val="Customers"/>
      <sheetName val="Inputs"/>
      <sheetName val="Sheet4"/>
      <sheetName val="FORM7"/>
      <sheetName val="Rate Analysis"/>
      <sheetName val="DATA SHEET"/>
      <sheetName val="Labour rates"/>
      <sheetName val="AoR Finishing"/>
      <sheetName val="RATE LINK UP"/>
      <sheetName val="Details_RMC"/>
      <sheetName val="Purlin(7m)"/>
      <sheetName val="Sheet7"/>
      <sheetName val="ENCL10-C"/>
      <sheetName val="Timesheet"/>
      <sheetName val="Bill No 8 - A"/>
      <sheetName val="Project Budget Worksheet"/>
      <sheetName val="ESOP ECAL TABLES"/>
      <sheetName val="Assumptions"/>
      <sheetName val="Labour Working-Rev-2"/>
      <sheetName val="master"/>
      <sheetName val="Material Rates"/>
      <sheetName val="NC-CM"/>
      <sheetName val="Live_Load_tables"/>
      <sheetName val="Design SUS"/>
      <sheetName val="Design"/>
      <sheetName val="Sheet3"/>
      <sheetName val="3MLKQ"/>
      <sheetName val="Steel-Circular"/>
      <sheetName val="Debit_Transit"/>
      <sheetName val="Non debit-RMC"/>
      <sheetName val="PROCTOR"/>
      <sheetName val="water prop."/>
      <sheetName val="doq-I"/>
      <sheetName val=" Type III"/>
      <sheetName val="BOQ-II"/>
      <sheetName val="CrRajWMM"/>
      <sheetName val="Landslide-(124.040-124.110)"/>
      <sheetName val="Ex- 94.500 RHS"/>
      <sheetName val="Evaluate"/>
      <sheetName val="102-PMC format"/>
      <sheetName val="2.01a-Ex."/>
      <sheetName val="BOQ-Roadworks"/>
      <sheetName val="NAME"/>
      <sheetName val="3. GSB-WMM-SHLD"/>
      <sheetName val="MAIN"/>
      <sheetName val="DATA_PILE_BG"/>
      <sheetName val="DATA_PCC"/>
      <sheetName val="DATA_PILECAP"/>
      <sheetName val="DATA_PILE_RT2"/>
      <sheetName val="DATA_PILE_RT1 "/>
      <sheetName val="DATA_PILE _SM"/>
      <sheetName val="Account"/>
      <sheetName val="Cover sheet"/>
      <sheetName val="Design_abf"/>
      <sheetName val="Input_data"/>
      <sheetName val="UNP-NCW "/>
      <sheetName val="Summary Minor Jns."/>
      <sheetName val="scurve(2)"/>
      <sheetName val="estimate"/>
      <sheetName val="Cost of O &amp; O"/>
      <sheetName val="dummy"/>
      <sheetName val="Rate An"/>
      <sheetName val="FORM-W3"/>
      <sheetName val="Rate Ana"/>
      <sheetName val="MRATES"/>
      <sheetName val="Boiler&amp;TG"/>
      <sheetName val="BOQ Distribution"/>
      <sheetName val="Resourc - Material"/>
      <sheetName val="TCS"/>
      <sheetName val="Sheet2"/>
      <sheetName val="#REF"/>
      <sheetName val="fco"/>
      <sheetName val="escalation"/>
      <sheetName val="UGPIPING"/>
      <sheetName val="01"/>
      <sheetName val="sc-mar2000"/>
      <sheetName val="sc-sepVdec99"/>
      <sheetName val="SITE DATA"/>
      <sheetName val="Cal"/>
      <sheetName val="Data"/>
      <sheetName val="Voucher"/>
      <sheetName val="As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賃借2"/>
      <sheetName val="Sheet1"/>
      <sheetName val="賃借2.XLS"/>
      <sheetName val="%E8%B3%83%E5%80%9F2.XLS"/>
      <sheetName val="SCH 10"/>
      <sheetName val="Asmp"/>
      <sheetName val="Lead"/>
      <sheetName val="Improvements"/>
      <sheetName val="Tax Details"/>
      <sheetName val="ADVTAX"/>
      <sheetName val="Details"/>
      <sheetName val="Key"/>
      <sheetName val="Group Summary"/>
      <sheetName val="FA Leadsheet &amp; Movement"/>
      <sheetName val="Table 5"/>
      <sheetName val="P&amp;L"/>
      <sheetName val="Keyratios"/>
      <sheetName val="NKEL O&amp;M (2)"/>
      <sheetName val="CAPEX"/>
      <sheetName val="P L"/>
      <sheetName val="blockwise"/>
      <sheetName val="Assumptions"/>
      <sheetName val="m3&amp;4"/>
      <sheetName val="rm9900"/>
      <sheetName val="Lists"/>
      <sheetName val="Dep AY 6-7"/>
      <sheetName val="Kwh and O2 bal"/>
    </sheetNames>
    <definedNames>
      <definedName name="Module1.On_Click"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Legends (2)"/>
      <sheetName val="Samples For FA Additions (2)"/>
      <sheetName val="Guidance"/>
      <sheetName val="FA Schedule Dec 07"/>
      <sheetName val="Additions Dec 07"/>
      <sheetName val="FA SHEDULE-Audited Mar 07"/>
      <sheetName val="Reco- FAMS &amp; Tally"/>
      <sheetName val="FA Additions Apr- Dec 07"/>
      <sheetName val="FA register Dec 07"/>
      <sheetName val="Reco-FAMS &amp; Tally"/>
      <sheetName val="Sheet1"/>
      <sheetName val="Total Additions Apr to Nov 07"/>
      <sheetName val="Samples For FA Additions"/>
      <sheetName val="Sampling-CMA-DP"/>
      <sheetName val="Sampling-CMA-OE"/>
      <sheetName val="FA Register-Additions"/>
      <sheetName val="Additions"/>
      <sheetName val="Disposals"/>
      <sheetName val="Fixed Asset Register Dec 07"/>
      <sheetName val="Schedule Dec 06"/>
      <sheetName val="Expectation"/>
      <sheetName val="Audited MArch 07"/>
      <sheetName val="FA register Nov 07"/>
      <sheetName val="Retirements"/>
      <sheetName val="XREF"/>
      <sheetName val="Tickmarks"/>
      <sheetName val="IAA"/>
      <sheetName val="Worksheet in (C) 5640"/>
      <sheetName val="#REF"/>
      <sheetName val="Company"/>
      <sheetName val="NKEL O&amp;M (2)"/>
      <sheetName val="Keyratios"/>
      <sheetName val="Sept 06"/>
      <sheetName val="COMPUTATION"/>
      <sheetName val="NKEL O&amp;M"/>
      <sheetName val="Drilling"/>
      <sheetName val="Title Page"/>
      <sheetName val="Params"/>
      <sheetName val="Intaccrual"/>
      <sheetName val="SBU"/>
      <sheetName val="Improvements"/>
      <sheetName val="per unit"/>
      <sheetName val="Balance Sheet "/>
      <sheetName val="CTbe tong"/>
      <sheetName val="CTDZ 0.4+cto"/>
      <sheetName val="Périodes"/>
      <sheetName val="Index"/>
      <sheetName val="Reference"/>
      <sheetName val="269T(final)"/>
      <sheetName val="W2 FOB _Exports"/>
      <sheetName val="TB"/>
      <sheetName val="Analysis"/>
      <sheetName val="Base Inputs"/>
      <sheetName val="F1ACS"/>
      <sheetName val="Assumption"/>
      <sheetName val="DCF"/>
      <sheetName val="Variante Operai"/>
      <sheetName val="IRR"/>
      <sheetName val="Tax"/>
      <sheetName val="P&amp;L"/>
      <sheetName val="Dividends"/>
      <sheetName val="Production &amp; Revenue Schedules"/>
      <sheetName val="ADV-TK-HORT"/>
      <sheetName val="paramètres"/>
      <sheetName val="Earnings"/>
      <sheetName val="Worksheet%20in%20(C)%205640.03%"/>
    </sheetNames>
    <sheetDataSet>
      <sheetData sheetId="0">
        <row r="12">
          <cell r="M12" t="str">
            <v>!</v>
          </cell>
        </row>
      </sheetData>
      <sheetData sheetId="1"/>
      <sheetData sheetId="2"/>
      <sheetData sheetId="3"/>
      <sheetData sheetId="4" refreshError="1">
        <row r="12">
          <cell r="M12" t="str">
            <v>!</v>
          </cell>
        </row>
        <row r="15">
          <cell r="M15" t="str">
            <v>!</v>
          </cell>
        </row>
        <row r="21">
          <cell r="M21" t="str">
            <v>!</v>
          </cell>
        </row>
        <row r="25">
          <cell r="M25" t="str">
            <v>!</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tion"/>
      <sheetName val="EMD"/>
      <sheetName val="Scrutiny"/>
      <sheetName val="RateList"/>
      <sheetName val="Overheads"/>
      <sheetName val="AOR"/>
      <sheetName val="formwork"/>
      <sheetName val="Submittals"/>
      <sheetName val="Sheet6"/>
      <sheetName val="Sheet7"/>
      <sheetName val="Sheet8"/>
      <sheetName val="Sheet9"/>
      <sheetName val="Sheet10"/>
      <sheetName val="Sheet11"/>
      <sheetName val="Sheet12"/>
      <sheetName val="Sheet13"/>
      <sheetName val="Sheet14"/>
      <sheetName val="Sheet15"/>
      <sheetName val="Sheet16"/>
      <sheetName val="formworks"/>
      <sheetName val="DEBTORS"/>
      <sheetName val="FA Schedule Dec 07"/>
    </sheetNames>
    <sheetDataSet>
      <sheetData sheetId="0" refreshError="1"/>
      <sheetData sheetId="1" refreshError="1"/>
      <sheetData sheetId="2" refreshError="1"/>
      <sheetData sheetId="3" refreshError="1"/>
      <sheetData sheetId="4" refreshError="1"/>
      <sheetData sheetId="5" refreshError="1">
        <row r="689">
          <cell r="K689">
            <v>22119923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1"/>
      <sheetName val="Cons PL"/>
      <sheetName val="PAP"/>
      <sheetName val="SPR"/>
      <sheetName val="Facility"/>
      <sheetName val="deb"/>
      <sheetName val="Keyratios"/>
      <sheetName val="#REF"/>
      <sheetName val="Input"/>
      <sheetName val="P L"/>
      <sheetName val="Cntrl Sheet"/>
      <sheetName val="NFF"/>
      <sheetName val="MISBS"/>
      <sheetName val="BOD PL NEW"/>
      <sheetName val="Intang"/>
      <sheetName val="_REF"/>
      <sheetName val="Schedules"/>
      <sheetName val="Balance Sheet"/>
      <sheetName val="Profit &amp; Loss"/>
      <sheetName val="sum"/>
      <sheetName val="Data Sheet 1"/>
      <sheetName val="main"/>
      <sheetName val="末残計画(四半期ベース)"/>
      <sheetName val="ﾏﾁｭﾘﾃｨﾗﾀﾞｰ（月次ベース）"/>
      <sheetName val="ﾏﾁｭﾘﾃｨﾗﾀﾞｰ（四半期ベー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LSGAA"/>
      <sheetName val="FA Schedule Dec 07"/>
      <sheetName val="EXLSGAA.XLS"/>
      <sheetName val="Title"/>
      <sheetName val="Keyratios"/>
      <sheetName val="Annexure D1"/>
      <sheetName val="Menu"/>
      <sheetName val="Other assumptions"/>
      <sheetName val="Intaccrual"/>
      <sheetName val="SBU"/>
      <sheetName val="OH Budget"/>
      <sheetName val="OH Actuals"/>
      <sheetName val="OGL"/>
      <sheetName val="Assumptions"/>
      <sheetName val="tb"/>
      <sheetName val="master"/>
      <sheetName val="Main Bs Cr"/>
      <sheetName val="Sept 06"/>
      <sheetName val="Sheet1"/>
      <sheetName val="P&amp;L"/>
      <sheetName val="Tax"/>
      <sheetName val="Table 5"/>
      <sheetName val="Leasehold mprovements"/>
      <sheetName val="XREF"/>
      <sheetName val="海外WORK"/>
      <sheetName val="Notes to Accounts"/>
      <sheetName val="slips"/>
      <sheetName val="dBase"/>
      <sheetName val="2007"/>
      <sheetName val="Parametres"/>
      <sheetName val="Dep AY 6-7"/>
      <sheetName val="Upto the Month-4"/>
      <sheetName val="Bal"/>
      <sheetName val="L1L2L3"/>
      <sheetName val="P_Par"/>
      <sheetName val="P_Prt"/>
      <sheetName val="Staff Cost - Q"/>
      <sheetName val="Prd &amp; Sales - Y"/>
      <sheetName val="No of Personnel"/>
    </sheetNames>
    <definedNames>
      <definedName name="On_Click"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AS-8 Monthwise Schedule"/>
    </sheetNames>
    <sheetDataSet>
      <sheetData sheetId="0" refreshError="1"/>
      <sheetData sheetId="1" refreshError="1">
        <row r="35">
          <cell r="A35" t="str">
            <v>EXCAVATION</v>
          </cell>
          <cell r="C35">
            <v>6.01</v>
          </cell>
          <cell r="D35" t="str">
            <v>CUM</v>
          </cell>
          <cell r="E35">
            <v>27047</v>
          </cell>
          <cell r="F35">
            <v>76.791131363922062</v>
          </cell>
          <cell r="G35">
            <v>2076969.73</v>
          </cell>
        </row>
        <row r="36">
          <cell r="A36" t="str">
            <v>LEVELLING COURSE  / PCC</v>
          </cell>
          <cell r="C36" t="str">
            <v>6.02 a) + 6.03 a)</v>
          </cell>
          <cell r="D36" t="str">
            <v>CUM</v>
          </cell>
          <cell r="E36">
            <v>2770</v>
          </cell>
          <cell r="F36">
            <v>2982.65</v>
          </cell>
          <cell r="G36">
            <v>8261940.5</v>
          </cell>
        </row>
        <row r="37">
          <cell r="A37" t="str">
            <v>FOUNDATION CONCRETE</v>
          </cell>
          <cell r="C37" t="str">
            <v>6.02 b) + 6.02 c) + 6.03 b) + 6.03 c)</v>
          </cell>
          <cell r="D37" t="str">
            <v>CUM</v>
          </cell>
          <cell r="E37">
            <v>10949</v>
          </cell>
          <cell r="F37">
            <v>3574.1956105580421</v>
          </cell>
          <cell r="G37">
            <v>39133867.740000002</v>
          </cell>
        </row>
        <row r="38">
          <cell r="A38" t="str">
            <v>REINFORCEMENT</v>
          </cell>
          <cell r="C38">
            <v>6.07</v>
          </cell>
          <cell r="D38" t="str">
            <v>MT</v>
          </cell>
          <cell r="E38">
            <v>2059</v>
          </cell>
          <cell r="F38">
            <v>39238.21</v>
          </cell>
          <cell r="G38">
            <v>80791474.390000001</v>
          </cell>
        </row>
        <row r="39">
          <cell r="A39" t="str">
            <v>WELL FOUNDATION KERB</v>
          </cell>
          <cell r="C39" t="str">
            <v>6.23 a)</v>
          </cell>
          <cell r="D39" t="str">
            <v>CUM</v>
          </cell>
          <cell r="E39">
            <v>691</v>
          </cell>
          <cell r="F39">
            <v>4882.5700000000006</v>
          </cell>
          <cell r="G39">
            <v>3373855.8700000006</v>
          </cell>
        </row>
        <row r="40">
          <cell r="A40" t="str">
            <v>WELL FOUNDATION STEINING</v>
          </cell>
          <cell r="C40" t="str">
            <v>6.23 b)</v>
          </cell>
          <cell r="D40" t="str">
            <v>CUM</v>
          </cell>
          <cell r="E40">
            <v>9176</v>
          </cell>
          <cell r="F40">
            <v>4380.4750000000004</v>
          </cell>
          <cell r="G40">
            <v>40195238.600000001</v>
          </cell>
        </row>
        <row r="41">
          <cell r="A41" t="str">
            <v>WELL FOUNDATION CAP</v>
          </cell>
          <cell r="C41" t="str">
            <v>6.23 c)</v>
          </cell>
          <cell r="D41" t="str">
            <v>CUM</v>
          </cell>
          <cell r="E41">
            <v>1223</v>
          </cell>
          <cell r="F41">
            <v>5153.72</v>
          </cell>
          <cell r="G41">
            <v>6302999.5600000005</v>
          </cell>
        </row>
        <row r="42">
          <cell r="A42" t="str">
            <v>WELL FOUNDATION BOTTOM PLUG</v>
          </cell>
          <cell r="C42" t="str">
            <v>6.23 d)</v>
          </cell>
          <cell r="D42" t="str">
            <v>CUM</v>
          </cell>
          <cell r="E42">
            <v>1130</v>
          </cell>
          <cell r="F42">
            <v>4380.4750000000004</v>
          </cell>
          <cell r="G42">
            <v>4949936.75</v>
          </cell>
        </row>
        <row r="43">
          <cell r="A43" t="str">
            <v>WELL FOUNDATION TOP PLUG</v>
          </cell>
          <cell r="C43" t="str">
            <v>6.23 e)</v>
          </cell>
          <cell r="D43" t="str">
            <v>CUM</v>
          </cell>
          <cell r="E43">
            <v>194</v>
          </cell>
          <cell r="F43">
            <v>4882.5700000000006</v>
          </cell>
          <cell r="G43">
            <v>947218.58000000007</v>
          </cell>
        </row>
        <row r="44">
          <cell r="A44" t="str">
            <v>SUPER STRUCTURE CONCRETE</v>
          </cell>
          <cell r="C44" t="str">
            <v>6.05 + 6.13</v>
          </cell>
          <cell r="D44" t="str">
            <v>CUM</v>
          </cell>
          <cell r="E44">
            <v>8411</v>
          </cell>
          <cell r="F44">
            <v>6987.5283521578885</v>
          </cell>
          <cell r="G44">
            <v>58772100.969999999</v>
          </cell>
        </row>
        <row r="45">
          <cell r="A45" t="str">
            <v>BACK FILLING</v>
          </cell>
          <cell r="C45" t="str">
            <v>6.16+6.17</v>
          </cell>
          <cell r="D45" t="str">
            <v>CUM</v>
          </cell>
          <cell r="E45">
            <v>69414</v>
          </cell>
          <cell r="F45">
            <v>338.17359473593223</v>
          </cell>
          <cell r="G45">
            <v>23473981.905000001</v>
          </cell>
        </row>
        <row r="46">
          <cell r="A46" t="str">
            <v>MISCELLENIOUS - BRIDGES</v>
          </cell>
          <cell r="C46" t="str">
            <v>Bill No. - 6 - (All above Items)</v>
          </cell>
          <cell r="D46" t="str">
            <v>%</v>
          </cell>
          <cell r="E46">
            <v>1</v>
          </cell>
          <cell r="F46">
            <v>1374137.9624500007</v>
          </cell>
          <cell r="G46">
            <v>137413796.24500006</v>
          </cell>
        </row>
        <row r="47">
          <cell r="A47" t="str">
            <v>REHABILISATION OF STRUCTURES</v>
          </cell>
          <cell r="C47" t="str">
            <v>Bill No. - 7</v>
          </cell>
          <cell r="D47" t="str">
            <v>%</v>
          </cell>
          <cell r="E47">
            <v>1</v>
          </cell>
          <cell r="F47">
            <v>129094.58979999999</v>
          </cell>
          <cell r="G47">
            <v>12909458.979999999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Labour _ Plant"/>
      <sheetName val="DWR(Priced)"/>
      <sheetName val=" AnalysisPCC"/>
      <sheetName val=" AnalysisNH"/>
      <sheetName val="Estimates"/>
      <sheetName val="Sheet4"/>
      <sheetName val="CrRajWMM"/>
      <sheetName val="REL"/>
      <sheetName val="estimate"/>
      <sheetName val="S2groupcode"/>
      <sheetName val="Index"/>
      <sheetName val="costing"/>
      <sheetName val="Timesheet"/>
      <sheetName val="beam-reinft-IIInd floor"/>
      <sheetName val="purpose&amp;input"/>
      <sheetName val="1. Acquisition"/>
      <sheetName val="Final Basic rate"/>
      <sheetName val="Material"/>
      <sheetName val="Basic Rates"/>
      <sheetName val="Aoc"/>
      <sheetName val="REVENUES &amp; BS"/>
      <sheetName val="Results"/>
      <sheetName val="PLGroupings"/>
      <sheetName val="beam-reinft"/>
      <sheetName val="RA-markate"/>
      <sheetName val="LOCAL RATES"/>
      <sheetName val="p1-costg"/>
      <sheetName val="Fill this out first..."/>
      <sheetName val="Improvements"/>
      <sheetName val="BOQ_M26"/>
      <sheetName val="Labour"/>
      <sheetName val="duyetI-I"/>
      <sheetName val="TH3"/>
      <sheetName val="NLuc"/>
      <sheetName val="Abutment"/>
      <sheetName val="cxac"/>
      <sheetName val="tinhbe"/>
      <sheetName val="soliªu"/>
      <sheetName val="단가비교표"/>
      <sheetName val=""/>
      <sheetName val="EDWise"/>
      <sheetName val="ANNEXURE-A"/>
      <sheetName val="AOR"/>
      <sheetName val="MWC 1 - Cash Flow"/>
      <sheetName val="entitlements"/>
      <sheetName val="Labour___Plant"/>
      <sheetName val="Labour_&amp;_Plant"/>
      <sheetName val="Material_"/>
      <sheetName val="_Analysis"/>
      <sheetName val="BOQ_"/>
      <sheetName val="Priced_DWR_"/>
      <sheetName val="_AnalysisPCC"/>
      <sheetName val="_AnalysisNH"/>
      <sheetName val="REVENUES_&amp;_BS"/>
      <sheetName val="beam-reinft-IIInd_floor"/>
      <sheetName val="1__Acquisition"/>
      <sheetName val="Final_Basic_rate"/>
      <sheetName val="LOCAL_RATES"/>
      <sheetName val="Basic_Rates"/>
      <sheetName val="Perf Distribution"/>
      <sheetName val="Assumptions"/>
      <sheetName val="BS8007"/>
      <sheetName val="OD Shares"/>
      <sheetName val="Wkgs"/>
      <sheetName val="leads"/>
      <sheetName val="DATA"/>
      <sheetName val="PLAN_FEB97"/>
      <sheetName val="Cul_detail"/>
      <sheetName val="Abutment "/>
      <sheetName val="MPR_PA_1"/>
      <sheetName val="BOQ Distribution"/>
      <sheetName val="Excavation"/>
      <sheetName val="pa-mtly"/>
      <sheetName val="Customers"/>
      <sheetName val="Currency Sheet"/>
      <sheetName val="JV請款"/>
      <sheetName val="@RISK Correlations"/>
      <sheetName val="Working3"/>
      <sheetName val="Working2"/>
      <sheetName val="Variables"/>
      <sheetName val="Grouping TB"/>
      <sheetName val="Assumption2"/>
      <sheetName val="BOQ"/>
      <sheetName val="CUM-Mar07"/>
      <sheetName val="RATE COMPILATION"/>
      <sheetName val="RATE LINK UP"/>
      <sheetName val="ABSTRACT"/>
      <sheetName val="Plant &amp;  Machinery"/>
      <sheetName val="ogl A 10"/>
      <sheetName val="Sheet3"/>
      <sheetName val="Wearing Course"/>
      <sheetName val="Main"/>
      <sheetName val="Abt Foundation "/>
      <sheetName val="proctor"/>
      <sheetName val="cul-invSUBMITTED"/>
      <sheetName val="Sheet2"/>
      <sheetName val="RUB plan"/>
      <sheetName val="Labor abs-NMR"/>
      <sheetName val="Design"/>
      <sheetName val="doq-10"/>
      <sheetName val="PROG_DATA"/>
      <sheetName val="Rate"/>
      <sheetName val="bASICDATA"/>
      <sheetName val="E_Summary"/>
      <sheetName val="D_Cntnts"/>
      <sheetName val="Qty Benchmarking"/>
      <sheetName val="B7 MW SUB SUMMARY"/>
      <sheetName val="BQLIST"/>
      <sheetName val="FORM7"/>
      <sheetName val="conc-foot-gradeslab"/>
      <sheetName val="BILL 3J"/>
      <sheetName val="BILL 3R"/>
      <sheetName val="BILL 6J"/>
      <sheetName val="doq br."/>
      <sheetName val="MRATES"/>
      <sheetName val="INPUT SHEET"/>
      <sheetName val="summary"/>
      <sheetName val="UNP-NCW "/>
      <sheetName val="SOR"/>
      <sheetName val="water prop."/>
      <sheetName val="Input_data"/>
      <sheetName val="Cover sheet"/>
      <sheetName val="Non debit-RMC"/>
      <sheetName val="Machinery"/>
      <sheetName val="Supply_RMC"/>
      <sheetName val="Debit_RMC"/>
      <sheetName val="Debit_Pump"/>
      <sheetName val="Details_Transit"/>
      <sheetName val="DATA SHEET"/>
      <sheetName val="CABLE"/>
      <sheetName val="number"/>
      <sheetName val="Staff Acco."/>
      <sheetName val="basdat"/>
      <sheetName val="Design sheet"/>
      <sheetName val="Inputs"/>
      <sheetName val="Inc.St.-Link"/>
      <sheetName val="old boq"/>
      <sheetName val="INPUT"/>
      <sheetName val="Cal"/>
      <sheetName val="Voucher"/>
      <sheetName val="oresreqsum"/>
      <sheetName val="TCS"/>
      <sheetName val="Rate Analysis"/>
      <sheetName val="std.wt."/>
      <sheetName val="6000"/>
      <sheetName val="PWD SR(Sub Est)"/>
      <sheetName val="Labour_&amp;_Plant4"/>
      <sheetName val="Material_4"/>
      <sheetName val="_Analysis4"/>
      <sheetName val="BOQ_4"/>
      <sheetName val="Priced_DWR_4"/>
      <sheetName val="_AnalysisPCC4"/>
      <sheetName val="_AnalysisNH4"/>
      <sheetName val="Labour___Plant4"/>
      <sheetName val="Labour_&amp;_Plant2"/>
      <sheetName val="Material_2"/>
      <sheetName val="_Analysis2"/>
      <sheetName val="BOQ_2"/>
      <sheetName val="Priced_DWR_2"/>
      <sheetName val="_AnalysisPCC2"/>
      <sheetName val="_AnalysisNH2"/>
      <sheetName val="Labour___Plant2"/>
      <sheetName val="Labour_&amp;_Plant1"/>
      <sheetName val="Material_1"/>
      <sheetName val="_Analysis1"/>
      <sheetName val="BOQ_1"/>
      <sheetName val="Priced_DWR_1"/>
      <sheetName val="_AnalysisPCC1"/>
      <sheetName val="_AnalysisNH1"/>
      <sheetName val="Labour___Plant1"/>
      <sheetName val="Labour_&amp;_Plant3"/>
      <sheetName val="Material_3"/>
      <sheetName val="_Analysis3"/>
      <sheetName val="BOQ_3"/>
      <sheetName val="Priced_DWR_3"/>
      <sheetName val="_AnalysisPCC3"/>
      <sheetName val="_AnalysisNH3"/>
      <sheetName val="Labour___Plant3"/>
      <sheetName val="PRICE BID"/>
      <sheetName val="EZ"/>
      <sheetName val="SUB-GRADE"/>
      <sheetName val="S1BOQ"/>
      <sheetName val="Analysis"/>
      <sheetName val="MP"/>
      <sheetName val="beam-reinft-IIInd_floor1"/>
      <sheetName val="1__Acquisition1"/>
      <sheetName val="Final_Basic_rate1"/>
      <sheetName val="Basic_Rates1"/>
      <sheetName val="REVENUES_&amp;_BS1"/>
      <sheetName val="LOCAL_RATES1"/>
      <sheetName val="Perf_Distribution"/>
      <sheetName val="Fill_this_out_first___"/>
      <sheetName val="BOQ_Distribution"/>
      <sheetName val="RATE_COMPILATION"/>
      <sheetName val="RATE_LINK_UP"/>
      <sheetName val="Plant_&amp;__Machinery"/>
      <sheetName val="Abt_Foundation_"/>
      <sheetName val="Currency_Sheet"/>
      <sheetName val="Abutment_"/>
      <sheetName val="Labor_abs-NMR"/>
      <sheetName val="beam-reinft-IIInd_floor2"/>
      <sheetName val="1__Acquisition2"/>
      <sheetName val="Final_Basic_rate2"/>
      <sheetName val="Basic_Rates2"/>
      <sheetName val="REVENUES_&amp;_BS2"/>
      <sheetName val="LOCAL_RATES2"/>
      <sheetName val="Perf_Distribution1"/>
      <sheetName val="Fill_this_out_first___1"/>
      <sheetName val="BOQ_Distribution1"/>
      <sheetName val="RATE_COMPILATION1"/>
      <sheetName val="RATE_LINK_UP1"/>
      <sheetName val="Plant_&amp;__Machinery1"/>
      <sheetName val="Abt_Foundation_1"/>
      <sheetName val="Currency_Sheet1"/>
      <sheetName val="Abutment_1"/>
      <sheetName val="Labor_abs-NMR1"/>
      <sheetName val="MWC_1_-_Cash_Flow"/>
      <sheetName val="RUB_plan"/>
      <sheetName val="beam-reinft-IIInd_floor3"/>
      <sheetName val="1__Acquisition3"/>
      <sheetName val="Final_Basic_rate3"/>
      <sheetName val="Basic_Rates3"/>
      <sheetName val="REVENUES_&amp;_BS3"/>
      <sheetName val="LOCAL_RATES3"/>
      <sheetName val="Perf_Distribution2"/>
      <sheetName val="Fill_this_out_first___2"/>
      <sheetName val="BOQ_Distribution2"/>
      <sheetName val="RATE_COMPILATION2"/>
      <sheetName val="RATE_LINK_UP2"/>
      <sheetName val="Plant_&amp;__Machinery2"/>
      <sheetName val="Abt_Foundation_2"/>
      <sheetName val="Currency_Sheet2"/>
      <sheetName val="Abutment_2"/>
      <sheetName val="Labor_abs-NMR2"/>
      <sheetName val="MWC_1_-_Cash_Flow1"/>
      <sheetName val="RUB_plan1"/>
      <sheetName val="water_prop_"/>
      <sheetName val="Cover_sheet"/>
      <sheetName val="doq_br_"/>
      <sheetName val="Non_debit-RMC"/>
      <sheetName val="DATA_SHEET"/>
      <sheetName val="Staff_Acco_"/>
      <sheetName val="Design_sheet"/>
      <sheetName val="OD_Shares"/>
      <sheetName val="Qty_Benchmarking"/>
      <sheetName val="beam-reinft-IIInd_floor4"/>
      <sheetName val="1__Acquisition4"/>
      <sheetName val="Final_Basic_rate4"/>
      <sheetName val="Basic_Rates4"/>
      <sheetName val="REVENUES_&amp;_BS4"/>
      <sheetName val="LOCAL_RATES4"/>
      <sheetName val="Perf_Distribution3"/>
      <sheetName val="Fill_this_out_first___3"/>
      <sheetName val="BOQ_Distribution3"/>
      <sheetName val="RATE_COMPILATION3"/>
      <sheetName val="RATE_LINK_UP3"/>
      <sheetName val="Plant_&amp;__Machinery3"/>
      <sheetName val="Abt_Foundation_3"/>
      <sheetName val="Currency_Sheet3"/>
      <sheetName val="Abutment_3"/>
      <sheetName val="Labor_abs-NMR3"/>
      <sheetName val="MWC_1_-_Cash_Flow2"/>
      <sheetName val="RUB_plan2"/>
      <sheetName val="water_prop_1"/>
      <sheetName val="Cover_sheet1"/>
      <sheetName val="doq_br_1"/>
      <sheetName val="Non_debit-RMC1"/>
      <sheetName val="DATA_SHEET1"/>
      <sheetName val="Staff_Acco_1"/>
      <sheetName val="Design_sheet1"/>
      <sheetName val="OD_Shares1"/>
      <sheetName val="Qty_Benchmarking1"/>
      <sheetName val="analy"/>
      <sheetName val="steel-circular"/>
      <sheetName val="s"/>
      <sheetName val="TB"/>
      <sheetName val="HBI NCD"/>
      <sheetName val="A"/>
      <sheetName val="Reserves &amp; Surplus"/>
      <sheetName val="Other Expenses"/>
      <sheetName val="BOQ (2)"/>
      <sheetName val="ENCL9"/>
      <sheetName val="bs BP 04 SA"/>
      <sheetName val="doq"/>
      <sheetName val="Rate Ana"/>
      <sheetName val="Road work"/>
      <sheetName val="Kristal Court"/>
      <sheetName val="P&amp;L01-02GR"/>
      <sheetName val="Exist"/>
      <sheetName val="Boiler&amp;TG"/>
      <sheetName val="LEFT"/>
      <sheetName val="RIGHT"/>
      <sheetName val="ecc_res"/>
      <sheetName val="Schedule"/>
      <sheetName val="SITE DATA"/>
      <sheetName val="Rates Basic"/>
      <sheetName val="fco"/>
      <sheetName val="DETAIL SHEET"/>
      <sheetName val="3"/>
      <sheetName val="OGL"/>
      <sheetName val="Debit_Transit"/>
      <sheetName val="section"/>
      <sheetName val="RMC_Debit_Panjar_MB"/>
      <sheetName val="RMC_Debit"/>
      <sheetName val="2.2"/>
      <sheetName val="Details_RMC"/>
      <sheetName val="Evaluate"/>
      <sheetName val="102-25.01.17"/>
      <sheetName val="(31)"/>
      <sheetName val="DATA_PILE_BG"/>
      <sheetName val="DATA_PCC"/>
      <sheetName val="DATA_PILECAP"/>
      <sheetName val="DATA_PILE_RT2"/>
      <sheetName val="DATA_PILE_RT1 "/>
      <sheetName val="DATA_PILE _SM"/>
      <sheetName val="Intro"/>
      <sheetName val="SALIENT"/>
      <sheetName val="Agency BS"/>
      <sheetName val="Letter"/>
      <sheetName val="ETC Plant Cost"/>
      <sheetName val="P&amp;E - T"/>
      <sheetName val="P&amp;E - U"/>
      <sheetName val="40mm"/>
      <sheetName val="20mm"/>
      <sheetName val="Bar Budget"/>
      <sheetName val="Final Qty"/>
      <sheetName val="Machine HC - 19.08 "/>
      <sheetName val="PNM Justi"/>
      <sheetName val="Bar"/>
      <sheetName val="Analysed rate"/>
      <sheetName val="Shutter"/>
      <sheetName val="BOQ Backup"/>
      <sheetName val="BP"/>
      <sheetName val="EQUIP1000"/>
      <sheetName val="3MLKQ"/>
      <sheetName val="Bills of Quantities"/>
      <sheetName val="SLAB DESIGN"/>
      <sheetName val="Top Sheet"/>
      <sheetName val="MEASUREMENT SHEET"/>
      <sheetName val="LAB DPR"/>
      <sheetName val="Labour "/>
      <sheetName val="DPR-PKG-06"/>
      <sheetName val="Store DPR"/>
      <sheetName val="Mech DPR"/>
      <sheetName val="Data Input for DPR"/>
      <sheetName val="DPR-PKG-06 "/>
      <sheetName val="Top_Sheet"/>
      <sheetName val="MEASUREMENT_SHEET"/>
      <sheetName val="LAB_DPR"/>
      <sheetName val="Labour_"/>
      <sheetName val="Store_DPR"/>
      <sheetName val="Mech_DPR"/>
      <sheetName val="Data_Input_for_DPR"/>
      <sheetName val="DPR-PKG-06_"/>
      <sheetName val="7"/>
      <sheetName val="8"/>
      <sheetName val="9"/>
      <sheetName val="10"/>
      <sheetName val="11"/>
      <sheetName val="12"/>
      <sheetName val="13"/>
      <sheetName val="15"/>
      <sheetName val="16"/>
      <sheetName val="1"/>
      <sheetName val="2"/>
      <sheetName val="4"/>
      <sheetName val="5"/>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Notes"/>
      <sheetName val="Man"/>
      <sheetName val="9. Package split - Cost "/>
      <sheetName val="Labour productivity"/>
      <sheetName val="NAME"/>
      <sheetName val="Existing"/>
      <sheetName val="07"/>
      <sheetName val="BHANDUP"/>
      <sheetName val="SC revtrgt"/>
      <sheetName val="MHR"/>
      <sheetName val="JCR TOP(ITEM)-KTRP"/>
      <sheetName val="OHDETAIL"/>
      <sheetName val="dBase"/>
    </sheetNames>
    <sheetDataSet>
      <sheetData sheetId="0" refreshError="1">
        <row r="32">
          <cell r="C32">
            <v>120</v>
          </cell>
        </row>
      </sheetData>
      <sheetData sheetId="1" refreshError="1"/>
      <sheetData sheetId="2" refreshError="1"/>
      <sheetData sheetId="3" refreshError="1"/>
      <sheetData sheetId="4" refreshError="1"/>
      <sheetData sheetId="5" refreshError="1"/>
      <sheetData sheetId="6" refreshError="1"/>
      <sheetData sheetId="7">
        <row r="32">
          <cell r="C32">
            <v>120</v>
          </cell>
        </row>
      </sheetData>
      <sheetData sheetId="8">
        <row r="32">
          <cell r="C32">
            <v>120</v>
          </cell>
        </row>
      </sheetData>
      <sheetData sheetId="9">
        <row r="32">
          <cell r="C32">
            <v>120</v>
          </cell>
        </row>
      </sheetData>
      <sheetData sheetId="10">
        <row r="32">
          <cell r="C32">
            <v>120</v>
          </cell>
        </row>
      </sheetData>
      <sheetData sheetId="11">
        <row r="32">
          <cell r="C32">
            <v>120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32">
          <cell r="C32">
            <v>120</v>
          </cell>
        </row>
      </sheetData>
      <sheetData sheetId="54">
        <row r="32">
          <cell r="C32">
            <v>120</v>
          </cell>
        </row>
      </sheetData>
      <sheetData sheetId="55">
        <row r="32">
          <cell r="C32">
            <v>120</v>
          </cell>
        </row>
      </sheetData>
      <sheetData sheetId="56">
        <row r="32">
          <cell r="C32">
            <v>120</v>
          </cell>
        </row>
      </sheetData>
      <sheetData sheetId="57">
        <row r="32">
          <cell r="C32">
            <v>120</v>
          </cell>
        </row>
      </sheetData>
      <sheetData sheetId="58">
        <row r="32">
          <cell r="C32">
            <v>120</v>
          </cell>
        </row>
      </sheetData>
      <sheetData sheetId="59">
        <row r="32">
          <cell r="C32">
            <v>120</v>
          </cell>
        </row>
      </sheetData>
      <sheetData sheetId="60">
        <row r="32">
          <cell r="C32">
            <v>120</v>
          </cell>
        </row>
      </sheetData>
      <sheetData sheetId="61">
        <row r="32">
          <cell r="C32">
            <v>120</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32">
          <cell r="C32">
            <v>120</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row r="32">
          <cell r="C32">
            <v>120</v>
          </cell>
        </row>
      </sheetData>
      <sheetData sheetId="160">
        <row r="32">
          <cell r="C32">
            <v>120</v>
          </cell>
        </row>
      </sheetData>
      <sheetData sheetId="161"/>
      <sheetData sheetId="162"/>
      <sheetData sheetId="163"/>
      <sheetData sheetId="164"/>
      <sheetData sheetId="165"/>
      <sheetData sheetId="166"/>
      <sheetData sheetId="167">
        <row r="32">
          <cell r="C32">
            <v>120</v>
          </cell>
        </row>
      </sheetData>
      <sheetData sheetId="168">
        <row r="32">
          <cell r="C32">
            <v>120</v>
          </cell>
        </row>
      </sheetData>
      <sheetData sheetId="169">
        <row r="32">
          <cell r="C32">
            <v>120</v>
          </cell>
        </row>
      </sheetData>
      <sheetData sheetId="170">
        <row r="32">
          <cell r="C32">
            <v>120</v>
          </cell>
        </row>
      </sheetData>
      <sheetData sheetId="171">
        <row r="32">
          <cell r="C32">
            <v>120</v>
          </cell>
        </row>
      </sheetData>
      <sheetData sheetId="172">
        <row r="32">
          <cell r="C32">
            <v>120</v>
          </cell>
        </row>
      </sheetData>
      <sheetData sheetId="173">
        <row r="32">
          <cell r="C32">
            <v>120</v>
          </cell>
        </row>
      </sheetData>
      <sheetData sheetId="174">
        <row r="32">
          <cell r="C32">
            <v>120</v>
          </cell>
        </row>
      </sheetData>
      <sheetData sheetId="175">
        <row r="32">
          <cell r="C32">
            <v>120</v>
          </cell>
        </row>
      </sheetData>
      <sheetData sheetId="176"/>
      <sheetData sheetId="177"/>
      <sheetData sheetId="178"/>
      <sheetData sheetId="179"/>
      <sheetData sheetId="180"/>
      <sheetData sheetId="181"/>
      <sheetData sheetId="182"/>
      <sheetData sheetId="183"/>
      <sheetData sheetId="184"/>
      <sheetData sheetId="185" refreshError="1"/>
      <sheetData sheetId="186"/>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ow r="32">
          <cell r="C32">
            <v>120</v>
          </cell>
        </row>
      </sheetData>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ow r="32">
          <cell r="C32">
            <v>120</v>
          </cell>
        </row>
      </sheetData>
      <sheetData sheetId="221">
        <row r="32">
          <cell r="C32">
            <v>120</v>
          </cell>
        </row>
      </sheetData>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ow r="32">
          <cell r="C32">
            <v>120</v>
          </cell>
        </row>
      </sheetData>
      <sheetData sheetId="345">
        <row r="32">
          <cell r="C32">
            <v>120</v>
          </cell>
        </row>
      </sheetData>
      <sheetData sheetId="346">
        <row r="32">
          <cell r="C32">
            <v>120</v>
          </cell>
        </row>
      </sheetData>
      <sheetData sheetId="347">
        <row r="32">
          <cell r="C32">
            <v>120</v>
          </cell>
        </row>
      </sheetData>
      <sheetData sheetId="348">
        <row r="32">
          <cell r="C32">
            <v>120</v>
          </cell>
        </row>
      </sheetData>
      <sheetData sheetId="349">
        <row r="32">
          <cell r="C32">
            <v>120</v>
          </cell>
        </row>
      </sheetData>
      <sheetData sheetId="350">
        <row r="32">
          <cell r="C32">
            <v>120</v>
          </cell>
        </row>
      </sheetData>
      <sheetData sheetId="351">
        <row r="32">
          <cell r="C32">
            <v>120</v>
          </cell>
        </row>
      </sheetData>
      <sheetData sheetId="352">
        <row r="32">
          <cell r="C32">
            <v>120</v>
          </cell>
        </row>
      </sheetData>
      <sheetData sheetId="353"/>
      <sheetData sheetId="354"/>
      <sheetData sheetId="355"/>
      <sheetData sheetId="356"/>
      <sheetData sheetId="357"/>
      <sheetData sheetId="358"/>
      <sheetData sheetId="359">
        <row r="32">
          <cell r="C32">
            <v>120</v>
          </cell>
        </row>
      </sheetData>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ow r="32">
          <cell r="C32">
            <v>120</v>
          </cell>
        </row>
      </sheetData>
      <sheetData sheetId="375">
        <row r="32">
          <cell r="C32">
            <v>120</v>
          </cell>
        </row>
      </sheetData>
      <sheetData sheetId="376">
        <row r="32">
          <cell r="C32">
            <v>120</v>
          </cell>
        </row>
      </sheetData>
      <sheetData sheetId="377">
        <row r="32">
          <cell r="C32">
            <v>120</v>
          </cell>
        </row>
      </sheetData>
      <sheetData sheetId="378"/>
      <sheetData sheetId="379">
        <row r="32">
          <cell r="C32">
            <v>120</v>
          </cell>
        </row>
      </sheetData>
      <sheetData sheetId="380"/>
      <sheetData sheetId="381"/>
      <sheetData sheetId="382"/>
      <sheetData sheetId="383"/>
      <sheetData sheetId="384"/>
      <sheetData sheetId="385"/>
      <sheetData sheetId="386">
        <row r="32">
          <cell r="C32">
            <v>120</v>
          </cell>
        </row>
      </sheetData>
      <sheetData sheetId="387">
        <row r="32">
          <cell r="C32">
            <v>120</v>
          </cell>
        </row>
      </sheetData>
      <sheetData sheetId="388"/>
      <sheetData sheetId="389">
        <row r="32">
          <cell r="C32">
            <v>120</v>
          </cell>
        </row>
      </sheetData>
      <sheetData sheetId="390">
        <row r="32">
          <cell r="C32">
            <v>120</v>
          </cell>
        </row>
      </sheetData>
      <sheetData sheetId="391"/>
      <sheetData sheetId="392">
        <row r="32">
          <cell r="C32">
            <v>120</v>
          </cell>
        </row>
      </sheetData>
      <sheetData sheetId="393"/>
      <sheetData sheetId="394"/>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No. 5A"/>
      <sheetName val="cul-invSUBMITTED"/>
      <sheetName val="slc"/>
      <sheetName val="hpc"/>
      <sheetName val="Reference Tables"/>
      <sheetName val="Instructions"/>
      <sheetName val="Quantity"/>
      <sheetName val="Bill-5(Pack-1)"/>
      <sheetName val="BOQ Distribution"/>
      <sheetName val="MPR_PA_1"/>
      <sheetName val="AOR"/>
      <sheetName val="단가비교표"/>
      <sheetName val="노임"/>
      <sheetName val="Stock"/>
      <sheetName val="ActualData"/>
      <sheetName val="HDFC"/>
      <sheetName val="PLAN_FEB97"/>
      <sheetName val="Sheet4"/>
      <sheetName val="CrRajWMM"/>
      <sheetName val="Sheet1"/>
      <sheetName val="C &amp; G RHS"/>
      <sheetName val="costing"/>
      <sheetName val="Labour _ Plant"/>
      <sheetName val="FORM7"/>
      <sheetName val="Labour &amp; Plant"/>
      <sheetName val="Abstruct total"/>
      <sheetName val="ETC Plant Cost"/>
      <sheetName val="procurement"/>
      <sheetName val="Measurment"/>
      <sheetName val="Bill_No__5A"/>
      <sheetName val="Reference_Tables"/>
      <sheetName val="BOQ_Distribution"/>
      <sheetName val="ANALYSIS"/>
      <sheetName val="S2groupcode"/>
      <sheetName val="Index"/>
      <sheetName val="Sec-prop"/>
      <sheetName val="Currency Sheet"/>
      <sheetName val="culverts_Pkg_I"/>
      <sheetName val="Packages"/>
      <sheetName val="Rates"/>
      <sheetName val="Intro"/>
      <sheetName val="MPR"/>
      <sheetName val="RA-markate"/>
      <sheetName val="Customers"/>
      <sheetName val="Vcap1500"/>
      <sheetName val="BHANDUP"/>
      <sheetName val="Load Details-220kV"/>
      <sheetName val="Fill this out first..."/>
      <sheetName val="Embk top (2)"/>
      <sheetName val="07"/>
      <sheetName val="BOQ"/>
      <sheetName val="Abutment "/>
      <sheetName val="REL"/>
      <sheetName val="LOCAL RATES"/>
      <sheetName val="estimate"/>
      <sheetName val="Billing Schedule"/>
      <sheetName val="Summary"/>
      <sheetName val="Mat_Req"/>
      <sheetName val="Mat_Req_Summary"/>
      <sheetName val="C-Summary"/>
      <sheetName val="TCS"/>
      <sheetName val="TCS WT"/>
      <sheetName val="TCS 10m"/>
      <sheetName val="ALL STRS"/>
      <sheetName val="Sheet2"/>
      <sheetName val="ABBDATASHEET"/>
      <sheetName val="Improvements"/>
      <sheetName val="p1-costg"/>
      <sheetName val="Material"/>
      <sheetName val="SC revtrgt"/>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Rate An"/>
      <sheetName val="SCURVE"/>
      <sheetName val="Bill_No__5A1"/>
      <sheetName val="Reference_Tables1"/>
      <sheetName val="BOQ_Distribution1"/>
      <sheetName val="ETC_Plant_Cost"/>
      <sheetName val="Labour___Plant"/>
      <sheetName val="Labour_&amp;_Plant"/>
      <sheetName val="Abstruct_total"/>
      <sheetName val="attach(2)"/>
      <sheetName val="misce"/>
      <sheetName val="mp_rate"/>
      <sheetName val="Labour"/>
      <sheetName val="Plant &amp;  Machinery"/>
      <sheetName val="Anl"/>
      <sheetName val="EJ Pier"/>
      <sheetName val="流程編號"/>
      <sheetName val="Cul_detail"/>
      <sheetName val="Manpower"/>
      <sheetName val="Longitudinal"/>
      <sheetName val="Man"/>
      <sheetName val="Material "/>
      <sheetName val="Machinery"/>
      <sheetName val="Supply_RMC"/>
      <sheetName val="Debit_RMC"/>
      <sheetName val="SOR"/>
      <sheetName val="Steel-Circular"/>
      <sheetName val="UNP-NCW "/>
      <sheetName val="RIP1"/>
      <sheetName val="B2.MB_Deck"/>
      <sheetName val="bASICDATA"/>
      <sheetName val="MRATES"/>
      <sheetName val="Timesheet"/>
      <sheetName val="scurve(2)"/>
      <sheetName val="Rates Basic"/>
      <sheetName val="#REF"/>
      <sheetName val="PROCTOR"/>
      <sheetName val="3MLKQ"/>
      <sheetName val="oresreqsum"/>
      <sheetName val="P&amp;E - T"/>
      <sheetName val="P&amp;E - U"/>
      <sheetName val="Box- Girder"/>
      <sheetName val="EQUIP1000"/>
      <sheetName val="6000"/>
      <sheetName val="Contractor &amp; Material Price"/>
      <sheetName val="dummy"/>
      <sheetName val="Sheet3 (2)"/>
      <sheetName val="Kristal Court"/>
      <sheetName val="Labor abs-NMR"/>
      <sheetName val="Abt Foundation "/>
      <sheetName val="WORK"/>
      <sheetName val="A.O.R."/>
      <sheetName val="MAIN"/>
      <sheetName val="9.Major Bridge"/>
      <sheetName val="8. ROB"/>
      <sheetName val="10.Minor Structure"/>
      <sheetName val="7. FLYOVER"/>
      <sheetName val="ABSTRACT"/>
      <sheetName val="2. Earthwork"/>
      <sheetName val="INPUT-DATA"/>
      <sheetName val="Cal"/>
      <sheetName val="Data"/>
      <sheetName val="FORM-W3"/>
      <sheetName val="Voucher"/>
      <sheetName val="Equipment"/>
      <sheetName val="Assumptions"/>
      <sheetName val="Exist"/>
      <sheetName val="LEFT"/>
      <sheetName val="RIGHT"/>
      <sheetName val="OGL"/>
      <sheetName val="Main-Material"/>
      <sheetName val="MATER._TO`T"/>
      <sheetName val="TEST_PREL_PROD"/>
      <sheetName val="P &amp; L"/>
      <sheetName val="C_&amp;_G_RHS"/>
      <sheetName val="Financial"/>
      <sheetName val="Total"/>
      <sheetName val="june(SG)(Badnaw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DR"/>
      <sheetName val="DR-Anx"/>
      <sheetName val="AR"/>
      <sheetName val="CARO"/>
      <sheetName val="CAROApp"/>
      <sheetName val="BS"/>
      <sheetName val="PL"/>
      <sheetName val="FundFlow"/>
      <sheetName val="Instructions"/>
      <sheetName val="BSSch"/>
      <sheetName val="FASch"/>
      <sheetName val="PLSch"/>
      <sheetName val="Notes"/>
      <sheetName val="PartIV"/>
      <sheetName val="GR-BS"/>
      <sheetName val="GR-PL"/>
      <sheetName val="AS22"/>
      <sheetName val="115JB"/>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IT"/>
      <sheetName val="Mas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16">
          <cell r="C16" t="str">
            <v>Partner</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 Structure - JKEPL"/>
      <sheetName val="Revenues - Op. Parameters"/>
      <sheetName val="Financials - VHPL"/>
      <sheetName val="GTRICL"/>
      <sheetName val="Expenses - Op. Parameters"/>
    </sheetNames>
    <sheetDataSet>
      <sheetData sheetId="0" refreshError="1"/>
      <sheetData sheetId="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Overall"/>
      <sheetName val="Abstract This Bill"/>
      <sheetName val="Measurment"/>
      <sheetName val="Steel Consp. Dtl"/>
      <sheetName val="Steel Reconcile"/>
      <sheetName val="Mat Consp."/>
      <sheetName val="Summary Extra"/>
      <sheetName val="Measurment Extra"/>
      <sheetName val="Ref"/>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推移"/>
      <sheetName val="ﾁｪｯｸ"/>
      <sheetName val="総括（月次）"/>
      <sheetName val="ﾜｰｸｼｰﾄ"/>
      <sheetName val="PL（月次）"/>
      <sheetName val="BS（月次）"/>
      <sheetName val="解説"/>
      <sheetName val="総括（1～3Q）"/>
      <sheetName val="Masters"/>
      <sheetName val="cul-invSUBMITTED"/>
      <sheetName val="GLEVEL RHS"/>
      <sheetName val="MFG"/>
      <sheetName val="Control Sheet"/>
      <sheetName val="PLCGBVEUR"/>
      <sheetName val="Sheet1"/>
      <sheetName val="PLCFIN4USD"/>
      <sheetName val="Inputs and Output"/>
      <sheetName val="7. Notas 2007"/>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QTY"/>
      <sheetName val="Cul_detail"/>
      <sheetName val="HP"/>
      <sheetName val="HP Sts"/>
      <sheetName val="Slab"/>
      <sheetName val="Sl Sts"/>
      <sheetName val="M-F-03"/>
      <sheetName val="M-C"/>
      <sheetName val="M-J-03"/>
      <sheetName val="EPC  PAYMENTS"/>
      <sheetName val="総括（1～3Q）"/>
    </sheetNames>
    <sheetDataSet>
      <sheetData sheetId="0"/>
      <sheetData sheetId="1" refreshError="1">
        <row r="2">
          <cell r="B2" t="str">
            <v>Culvert Details</v>
          </cell>
        </row>
        <row r="4">
          <cell r="B4" t="str">
            <v>Chainage</v>
          </cell>
          <cell r="D4" t="str">
            <v>Culvert Description</v>
          </cell>
          <cell r="F4" t="str">
            <v>Distance from C/L(Existing)</v>
          </cell>
          <cell r="H4" t="str">
            <v>Dia of Pipe</v>
          </cell>
          <cell r="L4" t="str">
            <v>Invert Level(Existing)</v>
          </cell>
          <cell r="N4" t="str">
            <v>FRL</v>
          </cell>
          <cell r="O4" t="str">
            <v>Super Elevation</v>
          </cell>
          <cell r="Q4" t="str">
            <v>Invert Level(Prop)</v>
          </cell>
          <cell r="S4" t="str">
            <v>Bed Slope</v>
          </cell>
          <cell r="T4" t="str">
            <v>Length Of Pipe</v>
          </cell>
          <cell r="V4" t="str">
            <v>Draw</v>
          </cell>
          <cell r="W4" t="str">
            <v>Rev</v>
          </cell>
          <cell r="X4" t="str">
            <v>Subm. Date</v>
          </cell>
          <cell r="Z4" t="str">
            <v>Appr. Date</v>
          </cell>
          <cell r="AB4" t="str">
            <v>Remarks</v>
          </cell>
        </row>
        <row r="5">
          <cell r="B5" t="str">
            <v>As per BOQ</v>
          </cell>
          <cell r="C5" t="str">
            <v>As per Actual</v>
          </cell>
          <cell r="D5" t="str">
            <v>No.</v>
          </cell>
          <cell r="E5" t="str">
            <v>Type</v>
          </cell>
          <cell r="F5" t="str">
            <v>Left</v>
          </cell>
          <cell r="G5" t="str">
            <v>Right</v>
          </cell>
          <cell r="H5" t="str">
            <v>Existing</v>
          </cell>
          <cell r="J5" t="str">
            <v>Proposed</v>
          </cell>
          <cell r="L5" t="str">
            <v>LHS</v>
          </cell>
          <cell r="M5" t="str">
            <v>RHS</v>
          </cell>
          <cell r="O5" t="str">
            <v>Left</v>
          </cell>
          <cell r="P5" t="str">
            <v>Right</v>
          </cell>
          <cell r="Q5" t="str">
            <v>Left</v>
          </cell>
          <cell r="R5" t="str">
            <v>Right</v>
          </cell>
          <cell r="S5" t="str">
            <v>1/-----</v>
          </cell>
          <cell r="T5" t="str">
            <v>Left</v>
          </cell>
          <cell r="U5" t="str">
            <v>Right</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
      <sheetName val="Traffic"/>
      <sheetName val="P&amp;L "/>
      <sheetName val="Tax"/>
      <sheetName val="Tax summary"/>
      <sheetName val="CF"/>
      <sheetName val="BS"/>
      <sheetName val="RTL"/>
      <sheetName val="P&amp;L-1"/>
      <sheetName val="P&amp;L Work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Masters"/>
      <sheetName val="Loans &amp; aDVANCES"/>
      <sheetName val="_REF"/>
      <sheetName val="BRP&amp;L"/>
      <sheetName val="YE-SW2"/>
      <sheetName val="Cost Breakup Depreciation&amp; Tax"/>
      <sheetName val="Debt-Schedule-DSR-Ops Factor"/>
      <sheetName val="Staffing"/>
      <sheetName val="Statistics {pbc}"/>
      <sheetName val="MISBS"/>
      <sheetName val="BOD PL NEW"/>
      <sheetName val="関係会社貸付金データ"/>
      <sheetName val="Lead"/>
      <sheetName val="Pool"/>
      <sheetName val="MAIN-COMP"/>
      <sheetName val="H.O"/>
      <sheetName val="ENGG_VAL"/>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s de cambio"/>
      <sheetName val="REC PROPIOS"/>
      <sheetName val="Obra en curso"/>
      <sheetName val="gastos tlf"/>
      <sheetName val="gastos adm. publica"/>
      <sheetName val="balance"/>
      <sheetName val="CPO"/>
      <sheetName val="GENERALES"/>
      <sheetName val="intercompa"/>
      <sheetName val="intercompa$"/>
      <sheetName val="DIVERSOS"/>
      <sheetName val="asunciones"/>
      <sheetName val="tesoreria"/>
      <sheetName val="EPC  PAYMENTS"/>
      <sheetName val="tipos_de_cambio"/>
      <sheetName val="REC_PROPIOS"/>
      <sheetName val="Obra_en_curso"/>
      <sheetName val="gastos_tlf"/>
      <sheetName val="gastos_adm__publica"/>
      <sheetName val="EPC__PAYMENTS"/>
      <sheetName val="TOTAL PRICES as per hardcop (2)"/>
      <sheetName val="Cul_detail"/>
      <sheetName val="P&amp;L "/>
    </sheetNames>
    <sheetDataSet>
      <sheetData sheetId="0"/>
      <sheetData sheetId="1"/>
      <sheetData sheetId="2"/>
      <sheetData sheetId="3"/>
      <sheetData sheetId="4"/>
      <sheetData sheetId="5"/>
      <sheetData sheetId="6"/>
      <sheetData sheetId="7"/>
      <sheetData sheetId="8"/>
      <sheetData sheetId="9"/>
      <sheetData sheetId="10">
        <row r="2">
          <cell r="C2" t="str">
            <v>NOMBRE DE LA SOCIEDAD</v>
          </cell>
        </row>
        <row r="3">
          <cell r="C3" t="str">
            <v>DESGLOSE GASTOS DIVERSOS 2000</v>
          </cell>
          <cell r="D3" t="str">
            <v>SUNDRY</v>
          </cell>
        </row>
        <row r="5">
          <cell r="E5" t="str">
            <v xml:space="preserve"> (En MONEDA LOCAL)</v>
          </cell>
          <cell r="G5" t="str">
            <v>(Local currency)</v>
          </cell>
        </row>
        <row r="6">
          <cell r="C6" t="str">
            <v>(En moneda Local)</v>
          </cell>
          <cell r="D6" t="str">
            <v>(Local currency)</v>
          </cell>
          <cell r="E6" t="str">
            <v>1/1 al 30/9//00</v>
          </cell>
          <cell r="F6" t="str">
            <v>1/1 al 31/12/00</v>
          </cell>
          <cell r="G6" t="str">
            <v>Año 2001</v>
          </cell>
          <cell r="H6" t="str">
            <v>AJUSTES</v>
          </cell>
          <cell r="I6" t="str">
            <v>SALDOS AJUSTADOS</v>
          </cell>
          <cell r="J6" t="str">
            <v>SALDOS AJUSTADOS (ptas)</v>
          </cell>
        </row>
        <row r="7">
          <cell r="E7" t="str">
            <v>Real</v>
          </cell>
          <cell r="F7" t="str">
            <v>Previsto</v>
          </cell>
        </row>
        <row r="9">
          <cell r="C9" t="str">
            <v>Reparaciones y Conservación</v>
          </cell>
          <cell r="D9" t="str">
            <v>Repair and Maintenance</v>
          </cell>
        </row>
        <row r="10">
          <cell r="C10" t="str">
            <v>Suministros exteriores</v>
          </cell>
          <cell r="D10" t="str">
            <v>Supplies</v>
          </cell>
        </row>
        <row r="11">
          <cell r="C11" t="str">
            <v>Seguros</v>
          </cell>
          <cell r="D11" t="str">
            <v>Insurances</v>
          </cell>
        </row>
        <row r="12">
          <cell r="C12" t="str">
            <v>Viajes y Locomociones</v>
          </cell>
          <cell r="D12" t="str">
            <v>Travelling &amp; Conveyance</v>
          </cell>
        </row>
        <row r="13">
          <cell r="C13" t="str">
            <v>Impuestos y Tasas</v>
          </cell>
          <cell r="D13" t="str">
            <v>Taxes</v>
          </cell>
        </row>
        <row r="14">
          <cell r="C14" t="str">
            <v>Pequeño Material</v>
          </cell>
          <cell r="D14" t="str">
            <v>Other Materials</v>
          </cell>
        </row>
        <row r="15">
          <cell r="C15" t="str">
            <v>Transportes y Fletes</v>
          </cell>
          <cell r="D15" t="str">
            <v>Transports and freight</v>
          </cell>
        </row>
        <row r="16">
          <cell r="C16" t="str">
            <v>Alquileres</v>
          </cell>
          <cell r="D16" t="str">
            <v>Rents</v>
          </cell>
        </row>
        <row r="17">
          <cell r="C17" t="str">
            <v>Estudios Técnicos y Servicios Contratados</v>
          </cell>
          <cell r="D17" t="str">
            <v>Legal &amp; Prof. - Consultants Fee</v>
          </cell>
        </row>
        <row r="18">
          <cell r="C18" t="str">
            <v>Relaciones Públicas</v>
          </cell>
          <cell r="D18" t="str">
            <v>public Relations</v>
          </cell>
        </row>
        <row r="19">
          <cell r="C19" t="str">
            <v>Otros Diversos... (A RELACIONAR)</v>
          </cell>
          <cell r="D19" t="str">
            <v>Other… (please detail)</v>
          </cell>
        </row>
        <row r="22">
          <cell r="C22" t="str">
            <v>TOTAL GASTOS DIVERSOS</v>
          </cell>
          <cell r="D22" t="str">
            <v>TOTAL SUNDRY</v>
          </cell>
        </row>
      </sheetData>
      <sheetData sheetId="11"/>
      <sheetData sheetId="12"/>
      <sheetData sheetId="13" refreshError="1"/>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W3"/>
      <sheetName val="Cul_detail"/>
      <sheetName val="B9798-D4"/>
      <sheetName val="유동표"/>
      <sheetName val="제출내역 (2)"/>
      <sheetName val="BOQ"/>
      <sheetName val="DIVERSOS"/>
      <sheetName val="PLAN_FEB97"/>
      <sheetName val="S2groupcode"/>
      <sheetName val="Index"/>
      <sheetName val="Manpower"/>
      <sheetName val="Plant Cost"/>
      <sheetName val="cul-invSUBMITTED"/>
      <sheetName val="Fill this out first..."/>
      <sheetName val="FORM7"/>
      <sheetName val="Material"/>
      <sheetName val="Steel Structure"/>
      <sheetName val="Qty-5.04"/>
      <sheetName val="RIP1"/>
      <sheetName val="Longitudinal"/>
      <sheetName val="Fin M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0"/>
      <sheetName val="SCH 11A"/>
      <sheetName val="SCH 11B"/>
      <sheetName val="SCH 11C"/>
      <sheetName val="SCH 11D"/>
      <sheetName val="SCH 11E"/>
      <sheetName val="SCH 11F"/>
      <sheetName val="SCH 11G"/>
      <sheetName val="SCH 11H"/>
      <sheetName val="SCH 11 I"/>
      <sheetName val="SCH 11J"/>
      <sheetName val="SCH 12"/>
      <sheetName val="SCH 12A"/>
      <sheetName val="SCH 12B"/>
      <sheetName val="SCHD 12C"/>
      <sheetName val="SCH 12D"/>
      <sheetName val="SCH 12E"/>
      <sheetName val="SCH 13"/>
      <sheetName val="Titles"/>
      <sheetName val="43B"/>
      <sheetName val="192"/>
      <sheetName val="194C"/>
      <sheetName val="PAP"/>
      <sheetName val="Keyratios"/>
      <sheetName val="Facility"/>
      <sheetName val="P L"/>
      <sheetName val="営業収益"/>
      <sheetName val="Valuation of Advertisement righ"/>
      <sheetName val="BS10-13"/>
      <sheetName val="B S-31-3-2006"/>
      <sheetName val="総括（1～3Q）"/>
      <sheetName val="VIR CG"/>
      <sheetName val="QTY. PROV.LAB"/>
      <sheetName val="Dels"/>
      <sheetName val="section"/>
      <sheetName val="TRIALBALANCE"/>
      <sheetName val="Data"/>
      <sheetName val="Hyp-mstr"/>
      <sheetName val="BS_ABRIDGED"/>
      <sheetName val="INI"/>
      <sheetName val="work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
      <sheetName val="Revenue Summary"/>
      <sheetName val="Revenue Template"/>
      <sheetName val="SVBTC"/>
      <sheetName val="Consultant"/>
      <sheetName val="VHRP O&amp;M"/>
      <sheetName val="APEL working"/>
      <sheetName val="East Hyberabad"/>
      <sheetName val="WGEL Status"/>
      <sheetName val="WGEL O&amp;M"/>
      <sheetName val="Wgel extra work"/>
      <sheetName val="TRDCL schedule"/>
      <sheetName val="TRDCL extra work"/>
      <sheetName val="NKEL O&amp;M"/>
      <sheetName val="AMRP Oper and maint"/>
      <sheetName val="AMRP Toll"/>
      <sheetName val="Tickmarks"/>
      <sheetName val="SCH 10"/>
      <sheetName val="NKEL O_M"/>
      <sheetName val="FA Leadsheet &amp; Movement"/>
      <sheetName val="QTY. PROV.LAB"/>
      <sheetName val="PAP"/>
      <sheetName val="Keyratios"/>
      <sheetName val="Facility"/>
      <sheetName val="P L"/>
      <sheetName val="BS"/>
      <sheetName val="Logistics"/>
      <sheetName val="P&amp;L "/>
      <sheetName val="Resignation"/>
      <sheetName val="COMPUTATION"/>
      <sheetName val="Tax"/>
      <sheetName val="TopSheet"/>
      <sheetName val="Dels"/>
      <sheetName val="Cul_detail"/>
      <sheetName val="Input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9">
          <cell r="A9" t="str">
            <v>{d}</v>
          </cell>
        </row>
      </sheetData>
      <sheetData sheetId="15">
        <row r="9">
          <cell r="A9" t="str">
            <v>{d}</v>
          </cell>
        </row>
      </sheetData>
      <sheetData sheetId="16">
        <row r="9">
          <cell r="A9" t="str">
            <v>{d}</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2)"/>
      <sheetName val="P&amp;L (2)"/>
      <sheetName val="BS"/>
      <sheetName val="P&amp;L"/>
      <sheetName val="A-B"/>
      <sheetName val="C"/>
      <sheetName val="D"/>
      <sheetName val="E(i)-(ii)"/>
      <sheetName val="E(iii)"/>
      <sheetName val="F1"/>
      <sheetName val="F2"/>
      <sheetName val="F3"/>
      <sheetName val="G"/>
      <sheetName val="H"/>
      <sheetName val="CF"/>
      <sheetName val="F1-old"/>
      <sheetName val="F2-old"/>
      <sheetName val="I-J-K-L"/>
      <sheetName val="G-H-old"/>
      <sheetName val="TB"/>
      <sheetName val="TB-input"/>
      <sheetName val="Sale of Investments"/>
      <sheetName val="Purchase of Investments"/>
      <sheetName val="Segment"/>
      <sheetName val="Provision Vs Adv tax"/>
      <sheetName val="Segment Report Workings"/>
      <sheetName val="TB_All"/>
      <sheetName val="Dec 07 Prov"/>
      <sheetName val="Tax-Calc"/>
      <sheetName val="115JB"/>
      <sheetName val="FBT - Cal"/>
      <sheetName val="computation"/>
      <sheetName val="sec212"/>
      <sheetName val="DTL"/>
      <sheetName val="DT Wkgs"/>
      <sheetName val="IT-Deprn"/>
      <sheetName val="IT-FA Additions"/>
      <sheetName val="EPS-DPS"/>
      <sheetName val="CALCS"/>
      <sheetName val="Sha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D1" t="str">
            <v>31.12.2011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2)"/>
      <sheetName val="P&amp;L (2)"/>
      <sheetName val="BS"/>
      <sheetName val="P&amp;L"/>
      <sheetName val="CF"/>
      <sheetName val="F3"/>
      <sheetName val="F1-old"/>
      <sheetName val="F2-old"/>
      <sheetName val="Note A-C"/>
      <sheetName val="Note F-P"/>
      <sheetName val="Note D"/>
      <sheetName val="Note D(iii)"/>
      <sheetName val="Note E"/>
      <sheetName val="Note E(I)"/>
      <sheetName val="Note Q"/>
      <sheetName val="Note R"/>
      <sheetName val="Master Copy"/>
      <sheetName val="G-H-old"/>
      <sheetName val="TB"/>
      <sheetName val="TB-input"/>
      <sheetName val="Sale of Investments"/>
      <sheetName val="Purchase of Investments"/>
      <sheetName val="Segment"/>
      <sheetName val="Provision Vs Adv tax"/>
      <sheetName val="Segment Report Workings"/>
      <sheetName val="TB_All"/>
      <sheetName val="Dec 07 Prov"/>
      <sheetName val="Tax-Calc"/>
      <sheetName val="115JB"/>
      <sheetName val="FBT - Cal"/>
      <sheetName val="computation"/>
      <sheetName val="sec212"/>
      <sheetName val="DTL"/>
      <sheetName val="DT Wkgs"/>
      <sheetName val="IT-Deprn"/>
      <sheetName val="IT-FA Additions"/>
      <sheetName val="EPS-DPS"/>
      <sheetName val="CALCS"/>
      <sheetName val="Sha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E1" t="str">
            <v>2011-12</v>
          </cell>
          <cell r="U1" t="str">
            <v>30.06.2009</v>
          </cell>
          <cell r="V1" t="str">
            <v>June 30, 2009</v>
          </cell>
          <cell r="W1" t="str">
            <v>period ended Jun 30, 2009</v>
          </cell>
        </row>
        <row r="2">
          <cell r="U2" t="str">
            <v>30.06.2010</v>
          </cell>
          <cell r="V2" t="str">
            <v>June30,2010</v>
          </cell>
          <cell r="W2" t="str">
            <v>period ended Jun 30, 2010</v>
          </cell>
        </row>
        <row r="3">
          <cell r="U3" t="str">
            <v>30.09.2009</v>
          </cell>
          <cell r="V3" t="str">
            <v>September 30, 2009</v>
          </cell>
          <cell r="W3" t="str">
            <v>period ended Sep 30, 2009</v>
          </cell>
        </row>
        <row r="4">
          <cell r="U4" t="str">
            <v>30.09.2010</v>
          </cell>
          <cell r="V4" t="str">
            <v>September30,2010</v>
          </cell>
          <cell r="W4" t="str">
            <v>period ended Sep 30, 2010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S"/>
      <sheetName val="P&amp;L"/>
      <sheetName val="CF"/>
      <sheetName val="Notes - A to D"/>
      <sheetName val="Note-E"/>
      <sheetName val="Note- E(III) Pre op"/>
      <sheetName val="Note F-I"/>
      <sheetName val="Notes J-O"/>
      <sheetName val="Note P(1)-P(4)"/>
      <sheetName val="Note P(5)-P(7)"/>
      <sheetName val="Note P(8)-P(12)"/>
      <sheetName val="Note P(5)-P(77)"/>
      <sheetName val="Policies"/>
      <sheetName val="Codes to be zero"/>
      <sheetName val="Grouping TB"/>
      <sheetName val="EIPCTB 31032014"/>
      <sheetName val="EIPCTB 31032013"/>
      <sheetName val="VENDOR TB"/>
      <sheetName val="CWIP Details"/>
      <sheetName val="Adj Entries"/>
      <sheetName val="Related parties"/>
      <sheetName val="Depn IT 31032013"/>
      <sheetName val="MAT"/>
      <sheetName val="Sheet2"/>
      <sheetName val="Properative Q3"/>
      <sheetName val="Sheet4"/>
    </sheetNames>
    <sheetDataSet>
      <sheetData sheetId="0"/>
      <sheetData sheetId="1">
        <row r="54">
          <cell r="B54" t="str">
            <v>As per our report of even date</v>
          </cell>
        </row>
      </sheetData>
      <sheetData sheetId="2"/>
      <sheetData sheetId="3"/>
      <sheetData sheetId="4"/>
      <sheetData sheetId="5">
        <row r="29">
          <cell r="J29">
            <v>2857419</v>
          </cell>
        </row>
      </sheetData>
      <sheetData sheetId="6"/>
      <sheetData sheetId="7"/>
      <sheetData sheetId="8">
        <row r="20">
          <cell r="G20">
            <v>0</v>
          </cell>
        </row>
      </sheetData>
      <sheetData sheetId="9"/>
      <sheetData sheetId="10"/>
      <sheetData sheetId="11"/>
      <sheetData sheetId="12"/>
      <sheetData sheetId="13"/>
      <sheetData sheetId="14"/>
      <sheetData sheetId="15">
        <row r="1">
          <cell r="D1" t="str">
            <v>31.03.2014</v>
          </cell>
          <cell r="E1" t="str">
            <v>31.03.2013</v>
          </cell>
        </row>
        <row r="2">
          <cell r="D2" t="str">
            <v>2013-14</v>
          </cell>
          <cell r="E2" t="str">
            <v>2012-13</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m3&amp;4"/>
      <sheetName val="rm9900"/>
      <sheetName val="Links"/>
      <sheetName val="Tax"/>
      <sheetName val="P L"/>
      <sheetName val="FA Leadsheet &amp; Movement"/>
      <sheetName val="Keyratios"/>
      <sheetName val="P&amp;L"/>
      <sheetName val="Table 5"/>
      <sheetName val="BOQ-II"/>
      <sheetName val="Asmp"/>
      <sheetName val="LOCAL RATES"/>
      <sheetName val="Assumptions"/>
      <sheetName val="ADVTAX"/>
      <sheetName val="Sheet2 (2)"/>
      <sheetName val="Params"/>
      <sheetName val="SCH 10"/>
      <sheetName val="Input"/>
      <sheetName val="Sensitivity"/>
      <sheetName val="HBI NCD"/>
      <sheetName val="Tax Details"/>
      <sheetName val="PC"/>
      <sheetName val="Macros"/>
    </sheetNames>
    <sheetDataSet>
      <sheetData sheetId="0" refreshError="1">
        <row r="2">
          <cell r="G2" t="str">
            <v>5100005139</v>
          </cell>
        </row>
        <row r="3">
          <cell r="G3" t="str">
            <v>5100005139</v>
          </cell>
        </row>
        <row r="4">
          <cell r="G4" t="str">
            <v>5100005139</v>
          </cell>
        </row>
        <row r="5">
          <cell r="G5" t="str">
            <v>5100005139</v>
          </cell>
        </row>
        <row r="6">
          <cell r="G6" t="str">
            <v>5100005138</v>
          </cell>
        </row>
        <row r="7">
          <cell r="G7" t="str">
            <v>5100005138</v>
          </cell>
        </row>
        <row r="8">
          <cell r="G8" t="str">
            <v>5100005138</v>
          </cell>
        </row>
        <row r="9">
          <cell r="G9" t="str">
            <v>5100005138</v>
          </cell>
        </row>
        <row r="10">
          <cell r="G10" t="str">
            <v>5100005138</v>
          </cell>
        </row>
        <row r="11">
          <cell r="G11" t="str">
            <v>5100005138</v>
          </cell>
        </row>
        <row r="12">
          <cell r="G12" t="str">
            <v>5100005138</v>
          </cell>
        </row>
        <row r="13">
          <cell r="G13" t="str">
            <v>5100005138</v>
          </cell>
        </row>
        <row r="14">
          <cell r="G14" t="str">
            <v>5100005138</v>
          </cell>
        </row>
        <row r="15">
          <cell r="G15" t="str">
            <v>5100005138</v>
          </cell>
        </row>
        <row r="16">
          <cell r="G16" t="str">
            <v>5100005138</v>
          </cell>
        </row>
        <row r="17">
          <cell r="G17" t="str">
            <v>5100005138</v>
          </cell>
        </row>
        <row r="18">
          <cell r="G18" t="str">
            <v>5100005138</v>
          </cell>
        </row>
        <row r="19">
          <cell r="G19" t="str">
            <v>5100005138</v>
          </cell>
        </row>
        <row r="20">
          <cell r="G20" t="str">
            <v>5100005138</v>
          </cell>
        </row>
        <row r="21">
          <cell r="G21" t="str">
            <v>5100005138</v>
          </cell>
        </row>
        <row r="22">
          <cell r="G22" t="str">
            <v>5100005138</v>
          </cell>
        </row>
        <row r="23">
          <cell r="G23" t="str">
            <v>5100005138</v>
          </cell>
        </row>
        <row r="24">
          <cell r="G24" t="str">
            <v>5100005138</v>
          </cell>
        </row>
        <row r="25">
          <cell r="G25" t="str">
            <v>5100005138</v>
          </cell>
        </row>
        <row r="26">
          <cell r="G26" t="str">
            <v>5100005138</v>
          </cell>
        </row>
        <row r="27">
          <cell r="G27" t="str">
            <v>5100005138</v>
          </cell>
        </row>
        <row r="28">
          <cell r="G28" t="str">
            <v>5100005137</v>
          </cell>
        </row>
        <row r="29">
          <cell r="G29" t="str">
            <v>5100005137</v>
          </cell>
        </row>
        <row r="30">
          <cell r="G30" t="str">
            <v>5100005137</v>
          </cell>
        </row>
        <row r="31">
          <cell r="G31" t="str">
            <v>5100005137</v>
          </cell>
        </row>
        <row r="32">
          <cell r="G32" t="str">
            <v>5100005137</v>
          </cell>
        </row>
        <row r="33">
          <cell r="G33" t="str">
            <v>5100005137</v>
          </cell>
        </row>
        <row r="34">
          <cell r="G34" t="str">
            <v>5100005134</v>
          </cell>
        </row>
        <row r="35">
          <cell r="G35" t="str">
            <v>5100005134</v>
          </cell>
        </row>
        <row r="36">
          <cell r="G36" t="str">
            <v>5100005134</v>
          </cell>
        </row>
        <row r="37">
          <cell r="G37" t="str">
            <v>5100005134</v>
          </cell>
        </row>
        <row r="38">
          <cell r="G38" t="str">
            <v>5100005134</v>
          </cell>
        </row>
        <row r="39">
          <cell r="G39" t="str">
            <v>5100005134</v>
          </cell>
        </row>
        <row r="40">
          <cell r="G40" t="str">
            <v>5100005068</v>
          </cell>
        </row>
        <row r="41">
          <cell r="G41" t="str">
            <v>5100005068</v>
          </cell>
        </row>
        <row r="42">
          <cell r="G42" t="str">
            <v>5100005068</v>
          </cell>
        </row>
        <row r="43">
          <cell r="G43" t="str">
            <v>5100005068</v>
          </cell>
        </row>
        <row r="44">
          <cell r="G44" t="str">
            <v>5100005068</v>
          </cell>
        </row>
        <row r="45">
          <cell r="G45" t="str">
            <v>5100005068</v>
          </cell>
        </row>
        <row r="46">
          <cell r="G46" t="str">
            <v>5100005068</v>
          </cell>
        </row>
        <row r="47">
          <cell r="G47" t="str">
            <v>5100005068</v>
          </cell>
        </row>
        <row r="48">
          <cell r="G48" t="str">
            <v>5100005068</v>
          </cell>
        </row>
        <row r="49">
          <cell r="G49" t="str">
            <v>5100005064</v>
          </cell>
        </row>
        <row r="50">
          <cell r="G50" t="str">
            <v>5100005064</v>
          </cell>
        </row>
        <row r="51">
          <cell r="G51" t="str">
            <v>5100005064</v>
          </cell>
        </row>
        <row r="52">
          <cell r="G52" t="str">
            <v>5100005064</v>
          </cell>
        </row>
        <row r="53">
          <cell r="G53" t="str">
            <v>5100005064</v>
          </cell>
        </row>
        <row r="54">
          <cell r="G54" t="str">
            <v>5100005064</v>
          </cell>
        </row>
        <row r="55">
          <cell r="G55" t="str">
            <v>5100005035</v>
          </cell>
        </row>
        <row r="56">
          <cell r="G56" t="str">
            <v>5100005035</v>
          </cell>
        </row>
        <row r="57">
          <cell r="G57" t="str">
            <v>5100005035</v>
          </cell>
        </row>
        <row r="58">
          <cell r="G58" t="str">
            <v>5100005035</v>
          </cell>
        </row>
        <row r="59">
          <cell r="G59" t="str">
            <v>5100005035</v>
          </cell>
        </row>
        <row r="60">
          <cell r="G60" t="str">
            <v>5100005035</v>
          </cell>
        </row>
        <row r="61">
          <cell r="G61" t="str">
            <v>5100005035</v>
          </cell>
        </row>
        <row r="62">
          <cell r="G62" t="str">
            <v>5100005035</v>
          </cell>
        </row>
        <row r="63">
          <cell r="G63" t="str">
            <v>5100005035</v>
          </cell>
        </row>
        <row r="64">
          <cell r="G64" t="str">
            <v>5100005035</v>
          </cell>
        </row>
        <row r="65">
          <cell r="G65" t="str">
            <v>5100005035</v>
          </cell>
        </row>
        <row r="66">
          <cell r="G66" t="str">
            <v>5100005035</v>
          </cell>
        </row>
        <row r="67">
          <cell r="G67" t="str">
            <v>5100005035</v>
          </cell>
        </row>
        <row r="68">
          <cell r="G68" t="str">
            <v>5100005035</v>
          </cell>
        </row>
        <row r="69">
          <cell r="G69" t="str">
            <v>5100005035</v>
          </cell>
        </row>
        <row r="70">
          <cell r="G70" t="str">
            <v>5100005035</v>
          </cell>
        </row>
        <row r="71">
          <cell r="G71" t="str">
            <v>5100005035</v>
          </cell>
        </row>
        <row r="72">
          <cell r="G72" t="str">
            <v>5100005035</v>
          </cell>
        </row>
        <row r="73">
          <cell r="G73" t="str">
            <v>5100005035</v>
          </cell>
        </row>
        <row r="74">
          <cell r="G74" t="str">
            <v>5100005035</v>
          </cell>
        </row>
        <row r="75">
          <cell r="G75" t="str">
            <v>5100005035</v>
          </cell>
        </row>
        <row r="76">
          <cell r="G76" t="str">
            <v>5100005035</v>
          </cell>
        </row>
        <row r="77">
          <cell r="G77" t="str">
            <v>5100005035</v>
          </cell>
        </row>
        <row r="78">
          <cell r="G78" t="str">
            <v>5100005035</v>
          </cell>
        </row>
        <row r="79">
          <cell r="G79" t="str">
            <v>5100005035</v>
          </cell>
        </row>
        <row r="80">
          <cell r="G80" t="str">
            <v>5100005035</v>
          </cell>
        </row>
        <row r="81">
          <cell r="G81" t="str">
            <v>5100005035</v>
          </cell>
        </row>
        <row r="82">
          <cell r="G82" t="str">
            <v>5100005035</v>
          </cell>
        </row>
        <row r="83">
          <cell r="G83" t="str">
            <v>5100005035</v>
          </cell>
        </row>
        <row r="84">
          <cell r="G84" t="str">
            <v>5100005035</v>
          </cell>
        </row>
        <row r="85">
          <cell r="G85" t="str">
            <v>5100005035</v>
          </cell>
        </row>
        <row r="86">
          <cell r="G86" t="str">
            <v>5100005035</v>
          </cell>
        </row>
        <row r="87">
          <cell r="G87" t="str">
            <v>5100005035</v>
          </cell>
        </row>
        <row r="88">
          <cell r="G88" t="str">
            <v>5100005035</v>
          </cell>
        </row>
        <row r="89">
          <cell r="G89" t="str">
            <v>5100005035</v>
          </cell>
        </row>
        <row r="90">
          <cell r="G90" t="str">
            <v>5100005035</v>
          </cell>
        </row>
        <row r="91">
          <cell r="G91" t="str">
            <v>5100005035</v>
          </cell>
        </row>
        <row r="92">
          <cell r="G92" t="str">
            <v>5100005035</v>
          </cell>
        </row>
        <row r="93">
          <cell r="G93" t="str">
            <v>5100005035</v>
          </cell>
        </row>
        <row r="94">
          <cell r="G94" t="str">
            <v>5100005035</v>
          </cell>
        </row>
        <row r="95">
          <cell r="G95" t="str">
            <v>5100005035</v>
          </cell>
        </row>
        <row r="96">
          <cell r="G96" t="str">
            <v>5100005035</v>
          </cell>
        </row>
        <row r="97">
          <cell r="G97" t="str">
            <v>5100005035</v>
          </cell>
        </row>
        <row r="98">
          <cell r="G98" t="str">
            <v>5100005035</v>
          </cell>
        </row>
        <row r="99">
          <cell r="G99" t="str">
            <v>5100005035</v>
          </cell>
        </row>
        <row r="100">
          <cell r="G100" t="str">
            <v>5100005035</v>
          </cell>
        </row>
        <row r="101">
          <cell r="G101" t="str">
            <v>5100005035</v>
          </cell>
        </row>
        <row r="102">
          <cell r="G102" t="str">
            <v>5100005035</v>
          </cell>
        </row>
        <row r="103">
          <cell r="G103" t="str">
            <v>5100005035</v>
          </cell>
        </row>
        <row r="104">
          <cell r="G104" t="str">
            <v>5100005035</v>
          </cell>
        </row>
        <row r="105">
          <cell r="G105" t="str">
            <v>5100005035</v>
          </cell>
        </row>
        <row r="106">
          <cell r="G106" t="str">
            <v>5100005035</v>
          </cell>
        </row>
        <row r="107">
          <cell r="G107" t="str">
            <v>5100005035</v>
          </cell>
        </row>
        <row r="108">
          <cell r="G108" t="str">
            <v>5100005035</v>
          </cell>
        </row>
        <row r="109">
          <cell r="G109" t="str">
            <v>5100005035</v>
          </cell>
        </row>
        <row r="110">
          <cell r="G110" t="str">
            <v>5100005035</v>
          </cell>
        </row>
        <row r="111">
          <cell r="G111" t="str">
            <v>5100005035</v>
          </cell>
        </row>
        <row r="112">
          <cell r="G112" t="str">
            <v>5100005035</v>
          </cell>
        </row>
        <row r="113">
          <cell r="G113" t="str">
            <v>5100005035</v>
          </cell>
        </row>
        <row r="114">
          <cell r="G114" t="str">
            <v>5100005035</v>
          </cell>
        </row>
        <row r="115">
          <cell r="G115" t="str">
            <v>5100005035</v>
          </cell>
        </row>
        <row r="116">
          <cell r="G116" t="str">
            <v>5100005035</v>
          </cell>
        </row>
        <row r="117">
          <cell r="G117" t="str">
            <v>5100005035</v>
          </cell>
        </row>
        <row r="118">
          <cell r="G118" t="str">
            <v>5100005035</v>
          </cell>
        </row>
        <row r="119">
          <cell r="G119" t="str">
            <v>5100004971</v>
          </cell>
        </row>
        <row r="120">
          <cell r="G120" t="str">
            <v>5100004971</v>
          </cell>
        </row>
        <row r="121">
          <cell r="G121" t="str">
            <v>5100004971</v>
          </cell>
        </row>
        <row r="122">
          <cell r="G122" t="str">
            <v>5100004971</v>
          </cell>
        </row>
        <row r="123">
          <cell r="G123" t="str">
            <v>5100004971</v>
          </cell>
        </row>
        <row r="124">
          <cell r="G124" t="str">
            <v>5100004971</v>
          </cell>
        </row>
        <row r="125">
          <cell r="G125" t="str">
            <v>5100004944</v>
          </cell>
        </row>
        <row r="126">
          <cell r="G126" t="str">
            <v>5100004944</v>
          </cell>
        </row>
        <row r="127">
          <cell r="G127" t="str">
            <v>5100004944</v>
          </cell>
        </row>
        <row r="128">
          <cell r="G128" t="str">
            <v>5100004943</v>
          </cell>
        </row>
        <row r="129">
          <cell r="G129" t="str">
            <v>5100004943</v>
          </cell>
        </row>
        <row r="130">
          <cell r="G130" t="str">
            <v>5100004943</v>
          </cell>
        </row>
        <row r="131">
          <cell r="G131" t="str">
            <v>5100004925</v>
          </cell>
        </row>
        <row r="132">
          <cell r="G132" t="str">
            <v>5100004925</v>
          </cell>
        </row>
        <row r="133">
          <cell r="G133" t="str">
            <v>5100004925</v>
          </cell>
        </row>
        <row r="134">
          <cell r="G134" t="str">
            <v>5100004925</v>
          </cell>
        </row>
        <row r="135">
          <cell r="G135" t="str">
            <v>5100004925</v>
          </cell>
        </row>
        <row r="136">
          <cell r="G136" t="str">
            <v>5100004925</v>
          </cell>
        </row>
        <row r="137">
          <cell r="G137" t="str">
            <v>5100004925</v>
          </cell>
        </row>
        <row r="138">
          <cell r="G138" t="str">
            <v>5100004925</v>
          </cell>
        </row>
        <row r="139">
          <cell r="G139" t="str">
            <v>5100004925</v>
          </cell>
        </row>
        <row r="140">
          <cell r="G140" t="str">
            <v>5100004915</v>
          </cell>
        </row>
        <row r="141">
          <cell r="G141" t="str">
            <v>5100004915</v>
          </cell>
        </row>
        <row r="142">
          <cell r="G142" t="str">
            <v>5100004915</v>
          </cell>
        </row>
        <row r="143">
          <cell r="G143" t="str">
            <v>5100004915</v>
          </cell>
        </row>
        <row r="144">
          <cell r="G144" t="str">
            <v>5100004915</v>
          </cell>
        </row>
        <row r="145">
          <cell r="G145" t="str">
            <v>5100004915</v>
          </cell>
        </row>
        <row r="146">
          <cell r="G146" t="str">
            <v>5100004914</v>
          </cell>
        </row>
        <row r="147">
          <cell r="G147" t="str">
            <v>5100004914</v>
          </cell>
        </row>
        <row r="148">
          <cell r="G148" t="str">
            <v>5100004914</v>
          </cell>
        </row>
        <row r="149">
          <cell r="G149" t="str">
            <v>5100004914</v>
          </cell>
        </row>
        <row r="150">
          <cell r="G150" t="str">
            <v>5100004914</v>
          </cell>
        </row>
        <row r="151">
          <cell r="G151" t="str">
            <v>5100004914</v>
          </cell>
        </row>
        <row r="152">
          <cell r="G152" t="str">
            <v>5100004914</v>
          </cell>
        </row>
        <row r="153">
          <cell r="G153" t="str">
            <v>5100004914</v>
          </cell>
        </row>
        <row r="154">
          <cell r="G154" t="str">
            <v>5100004914</v>
          </cell>
        </row>
        <row r="155">
          <cell r="G155" t="str">
            <v>5100004908</v>
          </cell>
        </row>
        <row r="156">
          <cell r="G156" t="str">
            <v>5100004908</v>
          </cell>
        </row>
        <row r="157">
          <cell r="G157" t="str">
            <v>5100004908</v>
          </cell>
        </row>
        <row r="158">
          <cell r="G158" t="str">
            <v>5100004894</v>
          </cell>
        </row>
        <row r="159">
          <cell r="G159" t="str">
            <v>5100004894</v>
          </cell>
        </row>
        <row r="160">
          <cell r="G160" t="str">
            <v>5100004894</v>
          </cell>
        </row>
        <row r="161">
          <cell r="G161" t="str">
            <v>5100004894</v>
          </cell>
        </row>
        <row r="162">
          <cell r="G162" t="str">
            <v>5100004894</v>
          </cell>
        </row>
        <row r="163">
          <cell r="G163" t="str">
            <v>5100004894</v>
          </cell>
        </row>
        <row r="164">
          <cell r="G164" t="str">
            <v>5100004894</v>
          </cell>
        </row>
        <row r="165">
          <cell r="G165" t="str">
            <v>5100004894</v>
          </cell>
        </row>
        <row r="166">
          <cell r="G166" t="str">
            <v>5100004894</v>
          </cell>
        </row>
        <row r="167">
          <cell r="G167" t="str">
            <v>5100004894</v>
          </cell>
        </row>
        <row r="168">
          <cell r="G168" t="str">
            <v>5100004894</v>
          </cell>
        </row>
        <row r="169">
          <cell r="G169" t="str">
            <v>5100004894</v>
          </cell>
        </row>
        <row r="170">
          <cell r="G170" t="str">
            <v>5100004894</v>
          </cell>
        </row>
        <row r="171">
          <cell r="G171" t="str">
            <v>5100004894</v>
          </cell>
        </row>
        <row r="172">
          <cell r="G172" t="str">
            <v>5100004894</v>
          </cell>
        </row>
        <row r="173">
          <cell r="G173" t="str">
            <v>5100004894</v>
          </cell>
        </row>
        <row r="174">
          <cell r="G174" t="str">
            <v>5100004894</v>
          </cell>
        </row>
        <row r="175">
          <cell r="G175" t="str">
            <v>5100004894</v>
          </cell>
        </row>
        <row r="176">
          <cell r="G176" t="str">
            <v>5100004894</v>
          </cell>
        </row>
        <row r="177">
          <cell r="G177" t="str">
            <v>5100004894</v>
          </cell>
        </row>
        <row r="178">
          <cell r="G178" t="str">
            <v>5100004894</v>
          </cell>
        </row>
        <row r="179">
          <cell r="G179" t="str">
            <v>5100004894</v>
          </cell>
        </row>
        <row r="180">
          <cell r="G180" t="str">
            <v>5100004894</v>
          </cell>
        </row>
        <row r="181">
          <cell r="G181" t="str">
            <v>5100004894</v>
          </cell>
        </row>
        <row r="182">
          <cell r="G182" t="str">
            <v>5100004849</v>
          </cell>
        </row>
        <row r="183">
          <cell r="G183" t="str">
            <v>5100004849</v>
          </cell>
        </row>
        <row r="184">
          <cell r="G184" t="str">
            <v>5100004849</v>
          </cell>
        </row>
        <row r="185">
          <cell r="G185" t="str">
            <v>5100004849</v>
          </cell>
        </row>
        <row r="186">
          <cell r="G186" t="str">
            <v>5100004849</v>
          </cell>
        </row>
        <row r="187">
          <cell r="G187" t="str">
            <v>5100004849</v>
          </cell>
        </row>
        <row r="188">
          <cell r="G188" t="str">
            <v>5100004836</v>
          </cell>
        </row>
        <row r="189">
          <cell r="G189" t="str">
            <v>5100004836</v>
          </cell>
        </row>
        <row r="190">
          <cell r="G190" t="str">
            <v>5100004836</v>
          </cell>
        </row>
        <row r="191">
          <cell r="G191" t="str">
            <v>5100004836</v>
          </cell>
        </row>
        <row r="192">
          <cell r="G192" t="str">
            <v>5100004836</v>
          </cell>
        </row>
        <row r="193">
          <cell r="G193" t="str">
            <v>5100004836</v>
          </cell>
        </row>
        <row r="194">
          <cell r="G194" t="str">
            <v>5100004836</v>
          </cell>
        </row>
        <row r="195">
          <cell r="G195" t="str">
            <v>5100004836</v>
          </cell>
        </row>
        <row r="196">
          <cell r="G196" t="str">
            <v>5100004836</v>
          </cell>
        </row>
        <row r="197">
          <cell r="G197" t="str">
            <v>5100004831</v>
          </cell>
        </row>
        <row r="198">
          <cell r="G198" t="str">
            <v>5100004831</v>
          </cell>
        </row>
        <row r="199">
          <cell r="G199" t="str">
            <v>5100004831</v>
          </cell>
        </row>
        <row r="200">
          <cell r="G200" t="str">
            <v>5100004831</v>
          </cell>
        </row>
        <row r="201">
          <cell r="G201" t="str">
            <v>5100004831</v>
          </cell>
        </row>
        <row r="202">
          <cell r="G202" t="str">
            <v>5100004831</v>
          </cell>
        </row>
        <row r="203">
          <cell r="G203" t="str">
            <v>5100004831</v>
          </cell>
        </row>
        <row r="204">
          <cell r="G204" t="str">
            <v>5100004831</v>
          </cell>
        </row>
        <row r="205">
          <cell r="G205" t="str">
            <v>5100004831</v>
          </cell>
        </row>
        <row r="206">
          <cell r="G206" t="str">
            <v>5100004831</v>
          </cell>
        </row>
        <row r="207">
          <cell r="G207" t="str">
            <v>5100004831</v>
          </cell>
        </row>
        <row r="208">
          <cell r="G208" t="str">
            <v>5100004831</v>
          </cell>
        </row>
        <row r="209">
          <cell r="G209" t="str">
            <v>5100004831</v>
          </cell>
        </row>
        <row r="210">
          <cell r="G210" t="str">
            <v>5100004831</v>
          </cell>
        </row>
        <row r="211">
          <cell r="G211" t="str">
            <v>5100004831</v>
          </cell>
        </row>
        <row r="212">
          <cell r="G212" t="str">
            <v>5100004821</v>
          </cell>
        </row>
        <row r="213">
          <cell r="G213" t="str">
            <v>5100004821</v>
          </cell>
        </row>
        <row r="214">
          <cell r="G214" t="str">
            <v>5100004821</v>
          </cell>
        </row>
        <row r="215">
          <cell r="G215" t="str">
            <v>5100004821</v>
          </cell>
        </row>
        <row r="216">
          <cell r="G216" t="str">
            <v>5100004821</v>
          </cell>
        </row>
        <row r="217">
          <cell r="G217" t="str">
            <v>5100004821</v>
          </cell>
        </row>
        <row r="218">
          <cell r="G218" t="str">
            <v>5100004821</v>
          </cell>
        </row>
        <row r="219">
          <cell r="G219" t="str">
            <v>5100004821</v>
          </cell>
        </row>
        <row r="220">
          <cell r="G220" t="str">
            <v>5100004821</v>
          </cell>
        </row>
        <row r="221">
          <cell r="G221" t="str">
            <v>5100004821</v>
          </cell>
        </row>
        <row r="222">
          <cell r="G222" t="str">
            <v>5100004821</v>
          </cell>
        </row>
        <row r="223">
          <cell r="G223" t="str">
            <v>5100004821</v>
          </cell>
        </row>
        <row r="224">
          <cell r="G224" t="str">
            <v>5100004821</v>
          </cell>
        </row>
        <row r="225">
          <cell r="G225" t="str">
            <v>5100004821</v>
          </cell>
        </row>
        <row r="226">
          <cell r="G226" t="str">
            <v>5100004821</v>
          </cell>
        </row>
        <row r="227">
          <cell r="G227" t="str">
            <v>5100004821</v>
          </cell>
        </row>
        <row r="228">
          <cell r="G228" t="str">
            <v>5100004821</v>
          </cell>
        </row>
        <row r="229">
          <cell r="G229" t="str">
            <v>5100004821</v>
          </cell>
        </row>
        <row r="230">
          <cell r="G230" t="str">
            <v>5100004793</v>
          </cell>
        </row>
        <row r="231">
          <cell r="G231" t="str">
            <v>5100004793</v>
          </cell>
        </row>
        <row r="232">
          <cell r="G232" t="str">
            <v>5100004793</v>
          </cell>
        </row>
        <row r="233">
          <cell r="G233" t="str">
            <v>5100004793</v>
          </cell>
        </row>
        <row r="234">
          <cell r="G234" t="str">
            <v>5100004793</v>
          </cell>
        </row>
        <row r="235">
          <cell r="G235" t="str">
            <v>5100004793</v>
          </cell>
        </row>
        <row r="236">
          <cell r="G236" t="str">
            <v>5100004793</v>
          </cell>
        </row>
        <row r="237">
          <cell r="G237" t="str">
            <v>5100004793</v>
          </cell>
        </row>
        <row r="238">
          <cell r="G238" t="str">
            <v>5100004793</v>
          </cell>
        </row>
        <row r="239">
          <cell r="G239" t="str">
            <v>5100004793</v>
          </cell>
        </row>
        <row r="240">
          <cell r="G240" t="str">
            <v>5100004793</v>
          </cell>
        </row>
        <row r="241">
          <cell r="G241" t="str">
            <v>5100004793</v>
          </cell>
        </row>
        <row r="242">
          <cell r="G242" t="str">
            <v>5100004793</v>
          </cell>
        </row>
        <row r="243">
          <cell r="G243" t="str">
            <v>5100004793</v>
          </cell>
        </row>
        <row r="244">
          <cell r="G244" t="str">
            <v>5100004793</v>
          </cell>
        </row>
        <row r="245">
          <cell r="G245" t="str">
            <v>5100004792</v>
          </cell>
        </row>
        <row r="246">
          <cell r="G246" t="str">
            <v>5100004792</v>
          </cell>
        </row>
        <row r="247">
          <cell r="G247" t="str">
            <v>5100004792</v>
          </cell>
        </row>
        <row r="248">
          <cell r="G248" t="str">
            <v>5100004792</v>
          </cell>
        </row>
        <row r="249">
          <cell r="G249" t="str">
            <v>5100004792</v>
          </cell>
        </row>
        <row r="250">
          <cell r="G250" t="str">
            <v>5100004792</v>
          </cell>
        </row>
        <row r="251">
          <cell r="G251" t="str">
            <v>5100004792</v>
          </cell>
        </row>
        <row r="252">
          <cell r="G252" t="str">
            <v>5100004792</v>
          </cell>
        </row>
        <row r="253">
          <cell r="G253" t="str">
            <v>5100004792</v>
          </cell>
        </row>
        <row r="254">
          <cell r="G254" t="str">
            <v>5100004790</v>
          </cell>
        </row>
        <row r="255">
          <cell r="G255" t="str">
            <v>5100004790</v>
          </cell>
        </row>
        <row r="256">
          <cell r="G256" t="str">
            <v>5100004790</v>
          </cell>
        </row>
        <row r="257">
          <cell r="G257" t="str">
            <v>5100004790</v>
          </cell>
        </row>
        <row r="258">
          <cell r="G258" t="str">
            <v>5100004790</v>
          </cell>
        </row>
        <row r="259">
          <cell r="G259" t="str">
            <v>5100004790</v>
          </cell>
        </row>
        <row r="260">
          <cell r="G260" t="str">
            <v>5100004790</v>
          </cell>
        </row>
        <row r="261">
          <cell r="G261" t="str">
            <v>5100004790</v>
          </cell>
        </row>
        <row r="262">
          <cell r="G262" t="str">
            <v>5100004790</v>
          </cell>
        </row>
        <row r="263">
          <cell r="G263" t="str">
            <v>5100004790</v>
          </cell>
        </row>
        <row r="264">
          <cell r="G264" t="str">
            <v>5100004790</v>
          </cell>
        </row>
        <row r="265">
          <cell r="G265" t="str">
            <v>5100004790</v>
          </cell>
        </row>
        <row r="266">
          <cell r="G266" t="str">
            <v>5100004790</v>
          </cell>
        </row>
        <row r="267">
          <cell r="G267" t="str">
            <v>5100004790</v>
          </cell>
        </row>
        <row r="268">
          <cell r="G268" t="str">
            <v>5100004790</v>
          </cell>
        </row>
        <row r="269">
          <cell r="G269" t="str">
            <v>5100004790</v>
          </cell>
        </row>
        <row r="270">
          <cell r="G270" t="str">
            <v>5100004790</v>
          </cell>
        </row>
        <row r="271">
          <cell r="G271" t="str">
            <v>5100004790</v>
          </cell>
        </row>
        <row r="272">
          <cell r="G272" t="str">
            <v>5100004790</v>
          </cell>
        </row>
        <row r="273">
          <cell r="G273" t="str">
            <v>5100004790</v>
          </cell>
        </row>
        <row r="274">
          <cell r="G274" t="str">
            <v>5100004790</v>
          </cell>
        </row>
        <row r="275">
          <cell r="G275" t="str">
            <v>5100004790</v>
          </cell>
        </row>
        <row r="276">
          <cell r="G276" t="str">
            <v>5100004790</v>
          </cell>
        </row>
        <row r="277">
          <cell r="G277" t="str">
            <v>5100004790</v>
          </cell>
        </row>
        <row r="278">
          <cell r="G278" t="str">
            <v>5100004790</v>
          </cell>
        </row>
        <row r="279">
          <cell r="G279" t="str">
            <v>5100004790</v>
          </cell>
        </row>
        <row r="280">
          <cell r="G280" t="str">
            <v>5100004790</v>
          </cell>
        </row>
        <row r="281">
          <cell r="G281" t="str">
            <v>5100004779</v>
          </cell>
        </row>
        <row r="282">
          <cell r="G282" t="str">
            <v>5100004779</v>
          </cell>
        </row>
        <row r="283">
          <cell r="G283" t="str">
            <v>5100004768</v>
          </cell>
        </row>
        <row r="284">
          <cell r="G284" t="str">
            <v>5100004768</v>
          </cell>
        </row>
        <row r="285">
          <cell r="G285" t="str">
            <v>5100004768</v>
          </cell>
        </row>
        <row r="286">
          <cell r="G286" t="str">
            <v>5100004768</v>
          </cell>
        </row>
        <row r="287">
          <cell r="G287" t="str">
            <v>5100004768</v>
          </cell>
        </row>
        <row r="288">
          <cell r="G288" t="str">
            <v>5100004768</v>
          </cell>
        </row>
        <row r="289">
          <cell r="G289" t="str">
            <v>5100004768</v>
          </cell>
        </row>
        <row r="290">
          <cell r="G290" t="str">
            <v>5100004768</v>
          </cell>
        </row>
        <row r="291">
          <cell r="G291" t="str">
            <v>5100004768</v>
          </cell>
        </row>
        <row r="292">
          <cell r="G292" t="str">
            <v>5100004768</v>
          </cell>
        </row>
        <row r="293">
          <cell r="G293" t="str">
            <v>5100004768</v>
          </cell>
        </row>
        <row r="294">
          <cell r="G294" t="str">
            <v>5100004768</v>
          </cell>
        </row>
        <row r="295">
          <cell r="G295" t="str">
            <v>5100004768</v>
          </cell>
        </row>
        <row r="296">
          <cell r="G296" t="str">
            <v>5100004768</v>
          </cell>
        </row>
        <row r="297">
          <cell r="G297" t="str">
            <v>5100004768</v>
          </cell>
        </row>
        <row r="298">
          <cell r="G298" t="str">
            <v>5100004767</v>
          </cell>
        </row>
        <row r="299">
          <cell r="G299" t="str">
            <v>5100004767</v>
          </cell>
        </row>
        <row r="300">
          <cell r="G300" t="str">
            <v>5100004767</v>
          </cell>
        </row>
        <row r="301">
          <cell r="G301" t="str">
            <v>5100004767</v>
          </cell>
        </row>
        <row r="302">
          <cell r="G302" t="str">
            <v>5100004767</v>
          </cell>
        </row>
        <row r="303">
          <cell r="G303" t="str">
            <v>5100004767</v>
          </cell>
        </row>
        <row r="304">
          <cell r="G304" t="str">
            <v>5100004767</v>
          </cell>
        </row>
        <row r="305">
          <cell r="G305" t="str">
            <v>5100004767</v>
          </cell>
        </row>
        <row r="306">
          <cell r="G306" t="str">
            <v>5100004767</v>
          </cell>
        </row>
        <row r="307">
          <cell r="G307" t="str">
            <v>5100004767</v>
          </cell>
        </row>
        <row r="308">
          <cell r="G308" t="str">
            <v>5100004767</v>
          </cell>
        </row>
        <row r="309">
          <cell r="G309" t="str">
            <v>5100004767</v>
          </cell>
        </row>
        <row r="310">
          <cell r="G310" t="str">
            <v>5100004767</v>
          </cell>
        </row>
        <row r="311">
          <cell r="G311" t="str">
            <v>5100004767</v>
          </cell>
        </row>
        <row r="312">
          <cell r="G312" t="str">
            <v>5100004767</v>
          </cell>
        </row>
        <row r="313">
          <cell r="G313" t="str">
            <v>5100004767</v>
          </cell>
        </row>
        <row r="314">
          <cell r="G314" t="str">
            <v>5100004740</v>
          </cell>
        </row>
        <row r="315">
          <cell r="G315" t="str">
            <v>5100004740</v>
          </cell>
        </row>
        <row r="316">
          <cell r="G316" t="str">
            <v>5100004740</v>
          </cell>
        </row>
        <row r="317">
          <cell r="G317" t="str">
            <v>5100004740</v>
          </cell>
        </row>
        <row r="318">
          <cell r="G318" t="str">
            <v>5100004740</v>
          </cell>
        </row>
        <row r="319">
          <cell r="G319" t="str">
            <v>5100004740</v>
          </cell>
        </row>
        <row r="320">
          <cell r="G320" t="str">
            <v>5100004740</v>
          </cell>
        </row>
        <row r="321">
          <cell r="G321" t="str">
            <v>5100004740</v>
          </cell>
        </row>
        <row r="322">
          <cell r="G322" t="str">
            <v>5100004740</v>
          </cell>
        </row>
        <row r="323">
          <cell r="G323" t="str">
            <v>5100004740</v>
          </cell>
        </row>
        <row r="324">
          <cell r="G324" t="str">
            <v>5100004740</v>
          </cell>
        </row>
        <row r="325">
          <cell r="G325" t="str">
            <v>5100004740</v>
          </cell>
        </row>
        <row r="326">
          <cell r="G326" t="str">
            <v>5100004740</v>
          </cell>
        </row>
        <row r="327">
          <cell r="G327" t="str">
            <v>5100004740</v>
          </cell>
        </row>
        <row r="328">
          <cell r="G328" t="str">
            <v>5100004740</v>
          </cell>
        </row>
        <row r="329">
          <cell r="G329" t="str">
            <v>5100004740</v>
          </cell>
        </row>
        <row r="330">
          <cell r="G330" t="str">
            <v>5100004740</v>
          </cell>
        </row>
        <row r="331">
          <cell r="G331" t="str">
            <v>5100004740</v>
          </cell>
        </row>
        <row r="332">
          <cell r="G332" t="str">
            <v>5100004740</v>
          </cell>
        </row>
        <row r="333">
          <cell r="G333" t="str">
            <v>5100004740</v>
          </cell>
        </row>
        <row r="334">
          <cell r="G334" t="str">
            <v>5100004740</v>
          </cell>
        </row>
        <row r="335">
          <cell r="G335" t="str">
            <v>5100004740</v>
          </cell>
        </row>
        <row r="336">
          <cell r="G336" t="str">
            <v>5100004740</v>
          </cell>
        </row>
        <row r="337">
          <cell r="G337" t="str">
            <v>5100004740</v>
          </cell>
        </row>
        <row r="338">
          <cell r="G338" t="str">
            <v>5100004740</v>
          </cell>
        </row>
        <row r="339">
          <cell r="G339" t="str">
            <v>5100004740</v>
          </cell>
        </row>
        <row r="340">
          <cell r="G340" t="str">
            <v>5100004740</v>
          </cell>
        </row>
        <row r="341">
          <cell r="G341" t="str">
            <v>5100004740</v>
          </cell>
        </row>
        <row r="342">
          <cell r="G342" t="str">
            <v>5100004740</v>
          </cell>
        </row>
        <row r="343">
          <cell r="G343" t="str">
            <v>5100004740</v>
          </cell>
        </row>
        <row r="344">
          <cell r="G344" t="str">
            <v>5100004740</v>
          </cell>
        </row>
        <row r="345">
          <cell r="G345" t="str">
            <v>5100004740</v>
          </cell>
        </row>
        <row r="346">
          <cell r="G346" t="str">
            <v>5100004740</v>
          </cell>
        </row>
        <row r="347">
          <cell r="G347" t="str">
            <v>5100004740</v>
          </cell>
        </row>
        <row r="348">
          <cell r="G348" t="str">
            <v>5100004740</v>
          </cell>
        </row>
        <row r="349">
          <cell r="G349" t="str">
            <v>5100004740</v>
          </cell>
        </row>
        <row r="350">
          <cell r="G350" t="str">
            <v>5100004740</v>
          </cell>
        </row>
        <row r="351">
          <cell r="G351" t="str">
            <v>5100004740</v>
          </cell>
        </row>
        <row r="352">
          <cell r="G352" t="str">
            <v>5100004740</v>
          </cell>
        </row>
        <row r="353">
          <cell r="G353" t="str">
            <v>5100004740</v>
          </cell>
        </row>
        <row r="354">
          <cell r="G354" t="str">
            <v>5100004740</v>
          </cell>
        </row>
        <row r="355">
          <cell r="G355" t="str">
            <v>5100004740</v>
          </cell>
        </row>
        <row r="356">
          <cell r="G356" t="str">
            <v>5100004740</v>
          </cell>
        </row>
        <row r="357">
          <cell r="G357" t="str">
            <v>5100004740</v>
          </cell>
        </row>
        <row r="358">
          <cell r="G358" t="str">
            <v>5100004716</v>
          </cell>
        </row>
        <row r="359">
          <cell r="G359" t="str">
            <v>5100004716</v>
          </cell>
        </row>
        <row r="360">
          <cell r="G360" t="str">
            <v>5100004716</v>
          </cell>
        </row>
        <row r="361">
          <cell r="G361" t="str">
            <v>5100004716</v>
          </cell>
        </row>
        <row r="362">
          <cell r="G362" t="str">
            <v>5100004716</v>
          </cell>
        </row>
        <row r="363">
          <cell r="G363" t="str">
            <v>5100004716</v>
          </cell>
        </row>
        <row r="364">
          <cell r="G364" t="str">
            <v>5100004690</v>
          </cell>
        </row>
        <row r="365">
          <cell r="G365" t="str">
            <v>5100004690</v>
          </cell>
        </row>
        <row r="366">
          <cell r="G366" t="str">
            <v>5100004690</v>
          </cell>
        </row>
        <row r="367">
          <cell r="G367" t="str">
            <v>5100004689</v>
          </cell>
        </row>
        <row r="368">
          <cell r="G368" t="str">
            <v>5100004689</v>
          </cell>
        </row>
        <row r="369">
          <cell r="G369" t="str">
            <v>5100004689</v>
          </cell>
        </row>
        <row r="370">
          <cell r="G370" t="str">
            <v>5100004689</v>
          </cell>
        </row>
        <row r="371">
          <cell r="G371" t="str">
            <v>5100004689</v>
          </cell>
        </row>
        <row r="372">
          <cell r="G372" t="str">
            <v>5100004689</v>
          </cell>
        </row>
        <row r="373">
          <cell r="G373" t="str">
            <v>5100004654</v>
          </cell>
        </row>
        <row r="374">
          <cell r="G374" t="str">
            <v>5100004654</v>
          </cell>
        </row>
        <row r="375">
          <cell r="G375" t="str">
            <v>5100004654</v>
          </cell>
        </row>
        <row r="376">
          <cell r="G376" t="str">
            <v>5100004654</v>
          </cell>
        </row>
        <row r="377">
          <cell r="G377" t="str">
            <v>5100004654</v>
          </cell>
        </row>
        <row r="378">
          <cell r="G378" t="str">
            <v>5100004654</v>
          </cell>
        </row>
        <row r="379">
          <cell r="G379" t="str">
            <v>5100004654</v>
          </cell>
        </row>
        <row r="380">
          <cell r="G380" t="str">
            <v>5100004654</v>
          </cell>
        </row>
        <row r="381">
          <cell r="G381" t="str">
            <v>5100004654</v>
          </cell>
        </row>
        <row r="382">
          <cell r="G382" t="str">
            <v>5100004654</v>
          </cell>
        </row>
        <row r="383">
          <cell r="G383" t="str">
            <v>5100004654</v>
          </cell>
        </row>
        <row r="384">
          <cell r="G384" t="str">
            <v>5100004654</v>
          </cell>
        </row>
        <row r="385">
          <cell r="G385" t="str">
            <v>5100004654</v>
          </cell>
        </row>
        <row r="386">
          <cell r="G386" t="str">
            <v>5100004654</v>
          </cell>
        </row>
        <row r="387">
          <cell r="G387" t="str">
            <v>5100004654</v>
          </cell>
        </row>
        <row r="388">
          <cell r="G388" t="str">
            <v>5100004654</v>
          </cell>
        </row>
        <row r="389">
          <cell r="G389" t="str">
            <v>5100004654</v>
          </cell>
        </row>
        <row r="390">
          <cell r="G390" t="str">
            <v>5100004654</v>
          </cell>
        </row>
        <row r="391">
          <cell r="G391" t="str">
            <v>5100004654</v>
          </cell>
        </row>
        <row r="392">
          <cell r="G392" t="str">
            <v>5100004654</v>
          </cell>
        </row>
        <row r="393">
          <cell r="G393" t="str">
            <v>5100004654</v>
          </cell>
        </row>
        <row r="394">
          <cell r="G394" t="str">
            <v>5100004654</v>
          </cell>
        </row>
        <row r="395">
          <cell r="G395" t="str">
            <v>5100004654</v>
          </cell>
        </row>
        <row r="396">
          <cell r="G396" t="str">
            <v>5100004654</v>
          </cell>
        </row>
        <row r="397">
          <cell r="G397" t="str">
            <v>5100004618</v>
          </cell>
        </row>
        <row r="398">
          <cell r="G398" t="str">
            <v>5100004618</v>
          </cell>
        </row>
        <row r="399">
          <cell r="G399" t="str">
            <v>5100004618</v>
          </cell>
        </row>
        <row r="400">
          <cell r="G400" t="str">
            <v>5100004618</v>
          </cell>
        </row>
        <row r="401">
          <cell r="G401" t="str">
            <v>5100004618</v>
          </cell>
        </row>
        <row r="402">
          <cell r="G402" t="str">
            <v>5100004618</v>
          </cell>
        </row>
        <row r="403">
          <cell r="G403" t="str">
            <v>5100004616</v>
          </cell>
        </row>
        <row r="404">
          <cell r="G404" t="str">
            <v>5100004616</v>
          </cell>
        </row>
        <row r="405">
          <cell r="G405" t="str">
            <v>5100004616</v>
          </cell>
        </row>
        <row r="406">
          <cell r="G406" t="str">
            <v>5100004616</v>
          </cell>
        </row>
        <row r="407">
          <cell r="G407" t="str">
            <v>5100004616</v>
          </cell>
        </row>
        <row r="408">
          <cell r="G408" t="str">
            <v>5100004616</v>
          </cell>
        </row>
        <row r="409">
          <cell r="G409" t="str">
            <v>5100004616</v>
          </cell>
        </row>
        <row r="410">
          <cell r="G410" t="str">
            <v>5100004616</v>
          </cell>
        </row>
        <row r="411">
          <cell r="G411" t="str">
            <v>5100004616</v>
          </cell>
        </row>
        <row r="412">
          <cell r="G412" t="str">
            <v>5100004616</v>
          </cell>
        </row>
        <row r="413">
          <cell r="G413" t="str">
            <v>5100004612</v>
          </cell>
        </row>
        <row r="414">
          <cell r="G414" t="str">
            <v>5100004612</v>
          </cell>
        </row>
        <row r="415">
          <cell r="G415" t="str">
            <v>5100004612</v>
          </cell>
        </row>
        <row r="416">
          <cell r="G416" t="str">
            <v>5100004612</v>
          </cell>
        </row>
        <row r="417">
          <cell r="G417" t="str">
            <v>5100004612</v>
          </cell>
        </row>
        <row r="418">
          <cell r="G418" t="str">
            <v>5100004612</v>
          </cell>
        </row>
        <row r="419">
          <cell r="G419" t="str">
            <v>5100004612</v>
          </cell>
        </row>
        <row r="420">
          <cell r="G420" t="str">
            <v>5100004612</v>
          </cell>
        </row>
        <row r="421">
          <cell r="G421" t="str">
            <v>5100004612</v>
          </cell>
        </row>
        <row r="422">
          <cell r="G422" t="str">
            <v>5100004612</v>
          </cell>
        </row>
        <row r="423">
          <cell r="G423" t="str">
            <v>5100004612</v>
          </cell>
        </row>
        <row r="424">
          <cell r="G424" t="str">
            <v>5100004612</v>
          </cell>
        </row>
        <row r="425">
          <cell r="G425" t="str">
            <v>5100004612</v>
          </cell>
        </row>
        <row r="426">
          <cell r="G426" t="str">
            <v>5100004612</v>
          </cell>
        </row>
        <row r="427">
          <cell r="G427" t="str">
            <v>5100004612</v>
          </cell>
        </row>
        <row r="428">
          <cell r="G428" t="str">
            <v>5100004612</v>
          </cell>
        </row>
        <row r="429">
          <cell r="G429" t="str">
            <v>5100004612</v>
          </cell>
        </row>
        <row r="430">
          <cell r="G430" t="str">
            <v>5100004612</v>
          </cell>
        </row>
        <row r="431">
          <cell r="G431" t="str">
            <v>5100004612</v>
          </cell>
        </row>
        <row r="432">
          <cell r="G432" t="str">
            <v>5100004612</v>
          </cell>
        </row>
        <row r="433">
          <cell r="G433" t="str">
            <v>5100004612</v>
          </cell>
        </row>
        <row r="434">
          <cell r="G434" t="str">
            <v>5100004612</v>
          </cell>
        </row>
        <row r="435">
          <cell r="G435" t="str">
            <v>5100004612</v>
          </cell>
        </row>
        <row r="436">
          <cell r="G436" t="str">
            <v>5100004612</v>
          </cell>
        </row>
        <row r="437">
          <cell r="G437" t="str">
            <v>5100004612</v>
          </cell>
        </row>
        <row r="438">
          <cell r="G438" t="str">
            <v>5100004612</v>
          </cell>
        </row>
        <row r="439">
          <cell r="G439" t="str">
            <v>5100004612</v>
          </cell>
        </row>
        <row r="440">
          <cell r="G440" t="str">
            <v>5100004612</v>
          </cell>
        </row>
        <row r="441">
          <cell r="G441" t="str">
            <v>5100004612</v>
          </cell>
        </row>
        <row r="442">
          <cell r="G442" t="str">
            <v>5100004612</v>
          </cell>
        </row>
        <row r="443">
          <cell r="G443" t="str">
            <v>5100004612</v>
          </cell>
        </row>
        <row r="444">
          <cell r="G444" t="str">
            <v>5100004612</v>
          </cell>
        </row>
        <row r="445">
          <cell r="G445" t="str">
            <v>5100004612</v>
          </cell>
        </row>
        <row r="446">
          <cell r="G446" t="str">
            <v>5100004612</v>
          </cell>
        </row>
        <row r="447">
          <cell r="G447" t="str">
            <v>5100004612</v>
          </cell>
        </row>
        <row r="448">
          <cell r="G448" t="str">
            <v>5100004612</v>
          </cell>
        </row>
        <row r="449">
          <cell r="G449" t="str">
            <v>5100004612</v>
          </cell>
        </row>
        <row r="450">
          <cell r="G450" t="str">
            <v>5100004612</v>
          </cell>
        </row>
        <row r="451">
          <cell r="G451" t="str">
            <v>5100004612</v>
          </cell>
        </row>
        <row r="452">
          <cell r="G452" t="str">
            <v>5100004612</v>
          </cell>
        </row>
        <row r="453">
          <cell r="G453" t="str">
            <v>5100004612</v>
          </cell>
        </row>
        <row r="454">
          <cell r="G454" t="str">
            <v>5100004612</v>
          </cell>
        </row>
        <row r="455">
          <cell r="G455" t="str">
            <v>5100004612</v>
          </cell>
        </row>
        <row r="456">
          <cell r="G456" t="str">
            <v>5100004612</v>
          </cell>
        </row>
        <row r="457">
          <cell r="G457" t="str">
            <v>5100004612</v>
          </cell>
        </row>
        <row r="458">
          <cell r="G458" t="str">
            <v>5100004612</v>
          </cell>
        </row>
        <row r="459">
          <cell r="G459" t="str">
            <v>5100004612</v>
          </cell>
        </row>
        <row r="460">
          <cell r="G460" t="str">
            <v>5100004612</v>
          </cell>
        </row>
        <row r="461">
          <cell r="G461" t="str">
            <v>5100004612</v>
          </cell>
        </row>
        <row r="462">
          <cell r="G462" t="str">
            <v>5100004612</v>
          </cell>
        </row>
        <row r="463">
          <cell r="G463" t="str">
            <v>5100004612</v>
          </cell>
        </row>
        <row r="464">
          <cell r="G464" t="str">
            <v>5100004612</v>
          </cell>
        </row>
        <row r="465">
          <cell r="G465" t="str">
            <v>5100004612</v>
          </cell>
        </row>
        <row r="466">
          <cell r="G466" t="str">
            <v>5100004612</v>
          </cell>
        </row>
        <row r="467">
          <cell r="G467" t="str">
            <v>5100004520</v>
          </cell>
        </row>
        <row r="468">
          <cell r="G468" t="str">
            <v>5100004520</v>
          </cell>
        </row>
        <row r="469">
          <cell r="G469" t="str">
            <v>5100004520</v>
          </cell>
        </row>
        <row r="470">
          <cell r="G470" t="str">
            <v>5100004520</v>
          </cell>
        </row>
        <row r="471">
          <cell r="G471" t="str">
            <v>5100004520</v>
          </cell>
        </row>
        <row r="472">
          <cell r="G472" t="str">
            <v>5100004520</v>
          </cell>
        </row>
        <row r="473">
          <cell r="G473" t="str">
            <v>5100004520</v>
          </cell>
        </row>
        <row r="474">
          <cell r="G474" t="str">
            <v>5100004520</v>
          </cell>
        </row>
        <row r="475">
          <cell r="G475" t="str">
            <v>5100004520</v>
          </cell>
        </row>
        <row r="476">
          <cell r="G476" t="str">
            <v>5100004520</v>
          </cell>
        </row>
        <row r="477">
          <cell r="G477" t="str">
            <v>5100004520</v>
          </cell>
        </row>
        <row r="478">
          <cell r="G478" t="str">
            <v>5100004520</v>
          </cell>
        </row>
        <row r="479">
          <cell r="G479" t="str">
            <v>5100004520</v>
          </cell>
        </row>
        <row r="480">
          <cell r="G480" t="str">
            <v>5100004520</v>
          </cell>
        </row>
        <row r="481">
          <cell r="G481" t="str">
            <v>5100004520</v>
          </cell>
        </row>
        <row r="482">
          <cell r="G482" t="str">
            <v>5100004501</v>
          </cell>
        </row>
        <row r="483">
          <cell r="G483" t="str">
            <v>5100004501</v>
          </cell>
        </row>
        <row r="484">
          <cell r="G484" t="str">
            <v>5100004501</v>
          </cell>
        </row>
        <row r="485">
          <cell r="G485" t="str">
            <v>5100004501</v>
          </cell>
        </row>
        <row r="486">
          <cell r="G486" t="str">
            <v>5100004501</v>
          </cell>
        </row>
        <row r="487">
          <cell r="G487" t="str">
            <v>5100004501</v>
          </cell>
        </row>
        <row r="488">
          <cell r="G488" t="str">
            <v>5100004501</v>
          </cell>
        </row>
        <row r="489">
          <cell r="G489" t="str">
            <v>5100004501</v>
          </cell>
        </row>
        <row r="490">
          <cell r="G490" t="str">
            <v>5100004501</v>
          </cell>
        </row>
        <row r="491">
          <cell r="G491" t="str">
            <v>5100004501</v>
          </cell>
        </row>
        <row r="492">
          <cell r="G492" t="str">
            <v>5100004501</v>
          </cell>
        </row>
        <row r="493">
          <cell r="G493" t="str">
            <v>5100004501</v>
          </cell>
        </row>
        <row r="494">
          <cell r="G494" t="str">
            <v>5100004501</v>
          </cell>
        </row>
        <row r="495">
          <cell r="G495" t="str">
            <v>5100004501</v>
          </cell>
        </row>
        <row r="496">
          <cell r="G496" t="str">
            <v>5100004501</v>
          </cell>
        </row>
        <row r="497">
          <cell r="G497" t="str">
            <v>5100004501</v>
          </cell>
        </row>
        <row r="498">
          <cell r="G498" t="str">
            <v>5100004501</v>
          </cell>
        </row>
        <row r="499">
          <cell r="G499" t="str">
            <v>5100004501</v>
          </cell>
        </row>
        <row r="500">
          <cell r="G500" t="str">
            <v>5100004501</v>
          </cell>
        </row>
        <row r="501">
          <cell r="G501" t="str">
            <v>5100004501</v>
          </cell>
        </row>
        <row r="502">
          <cell r="G502" t="str">
            <v>5100004501</v>
          </cell>
        </row>
        <row r="503">
          <cell r="G503" t="str">
            <v>5100004501</v>
          </cell>
        </row>
        <row r="504">
          <cell r="G504" t="str">
            <v>5100004501</v>
          </cell>
        </row>
        <row r="505">
          <cell r="G505" t="str">
            <v>5100004501</v>
          </cell>
        </row>
        <row r="506">
          <cell r="G506" t="str">
            <v>5100004501</v>
          </cell>
        </row>
        <row r="507">
          <cell r="G507" t="str">
            <v>5100004501</v>
          </cell>
        </row>
        <row r="508">
          <cell r="G508" t="str">
            <v>5100004464</v>
          </cell>
        </row>
        <row r="509">
          <cell r="G509" t="str">
            <v>5100004464</v>
          </cell>
        </row>
        <row r="510">
          <cell r="G510" t="str">
            <v>5100004464</v>
          </cell>
        </row>
        <row r="511">
          <cell r="G511" t="str">
            <v>5100004464</v>
          </cell>
        </row>
        <row r="512">
          <cell r="G512" t="str">
            <v>5100004464</v>
          </cell>
        </row>
        <row r="513">
          <cell r="G513" t="str">
            <v>5100004464</v>
          </cell>
        </row>
        <row r="514">
          <cell r="G514" t="str">
            <v>5100004464</v>
          </cell>
        </row>
        <row r="515">
          <cell r="G515" t="str">
            <v>5100004464</v>
          </cell>
        </row>
        <row r="516">
          <cell r="G516" t="str">
            <v>5100004464</v>
          </cell>
        </row>
        <row r="517">
          <cell r="G517" t="str">
            <v>5100004464</v>
          </cell>
        </row>
        <row r="518">
          <cell r="G518" t="str">
            <v>5100004464</v>
          </cell>
        </row>
        <row r="519">
          <cell r="G519" t="str">
            <v>5100004464</v>
          </cell>
        </row>
        <row r="520">
          <cell r="G520" t="str">
            <v>5100004464</v>
          </cell>
        </row>
        <row r="521">
          <cell r="G521" t="str">
            <v>5100004464</v>
          </cell>
        </row>
        <row r="522">
          <cell r="G522" t="str">
            <v>5100004464</v>
          </cell>
        </row>
        <row r="523">
          <cell r="G523" t="str">
            <v>5100004464</v>
          </cell>
        </row>
        <row r="524">
          <cell r="G524" t="str">
            <v>5100004464</v>
          </cell>
        </row>
        <row r="525">
          <cell r="G525" t="str">
            <v>5100004464</v>
          </cell>
        </row>
        <row r="526">
          <cell r="G526" t="str">
            <v>5100004464</v>
          </cell>
        </row>
        <row r="527">
          <cell r="G527" t="str">
            <v>5100004464</v>
          </cell>
        </row>
        <row r="528">
          <cell r="G528" t="str">
            <v>5100004464</v>
          </cell>
        </row>
        <row r="529">
          <cell r="G529" t="str">
            <v>5100004464</v>
          </cell>
        </row>
        <row r="530">
          <cell r="G530" t="str">
            <v>5100004464</v>
          </cell>
        </row>
        <row r="531">
          <cell r="G531" t="str">
            <v>5100004464</v>
          </cell>
        </row>
        <row r="532">
          <cell r="G532" t="str">
            <v>5100004464</v>
          </cell>
        </row>
        <row r="533">
          <cell r="G533" t="str">
            <v>5100004464</v>
          </cell>
        </row>
        <row r="534">
          <cell r="G534" t="str">
            <v>5100004464</v>
          </cell>
        </row>
        <row r="535">
          <cell r="G535" t="str">
            <v>5100004463</v>
          </cell>
        </row>
        <row r="536">
          <cell r="G536" t="str">
            <v>5100004463</v>
          </cell>
        </row>
        <row r="537">
          <cell r="G537" t="str">
            <v>5100004463</v>
          </cell>
        </row>
        <row r="538">
          <cell r="G538" t="str">
            <v>5100004463</v>
          </cell>
        </row>
        <row r="539">
          <cell r="G539" t="str">
            <v>5100004463</v>
          </cell>
        </row>
        <row r="540">
          <cell r="G540" t="str">
            <v>5100004463</v>
          </cell>
        </row>
        <row r="541">
          <cell r="G541" t="str">
            <v>5100004463</v>
          </cell>
        </row>
        <row r="542">
          <cell r="G542" t="str">
            <v>5100004463</v>
          </cell>
        </row>
        <row r="543">
          <cell r="G543" t="str">
            <v>5100004463</v>
          </cell>
        </row>
        <row r="544">
          <cell r="G544" t="str">
            <v>5100004463</v>
          </cell>
        </row>
        <row r="545">
          <cell r="G545" t="str">
            <v>5100004463</v>
          </cell>
        </row>
        <row r="546">
          <cell r="G546" t="str">
            <v>5100004463</v>
          </cell>
        </row>
        <row r="547">
          <cell r="G547" t="str">
            <v>5100004463</v>
          </cell>
        </row>
        <row r="548">
          <cell r="G548" t="str">
            <v>5100004463</v>
          </cell>
        </row>
        <row r="549">
          <cell r="G549" t="str">
            <v>5100004463</v>
          </cell>
        </row>
        <row r="550">
          <cell r="G550" t="str">
            <v>5100004463</v>
          </cell>
        </row>
        <row r="551">
          <cell r="G551" t="str">
            <v>5100004463</v>
          </cell>
        </row>
        <row r="552">
          <cell r="G552" t="str">
            <v>5100004463</v>
          </cell>
        </row>
        <row r="553">
          <cell r="G553" t="str">
            <v>5100004463</v>
          </cell>
        </row>
        <row r="554">
          <cell r="G554" t="str">
            <v>5100004463</v>
          </cell>
        </row>
        <row r="555">
          <cell r="G555" t="str">
            <v>5100004463</v>
          </cell>
        </row>
        <row r="556">
          <cell r="G556" t="str">
            <v>5100004463</v>
          </cell>
        </row>
        <row r="557">
          <cell r="G557" t="str">
            <v>5100004463</v>
          </cell>
        </row>
        <row r="558">
          <cell r="G558" t="str">
            <v>5100004463</v>
          </cell>
        </row>
        <row r="559">
          <cell r="G559" t="str">
            <v>5100004463</v>
          </cell>
        </row>
        <row r="560">
          <cell r="G560" t="str">
            <v>5100004463</v>
          </cell>
        </row>
        <row r="561">
          <cell r="G561" t="str">
            <v>5100004463</v>
          </cell>
        </row>
        <row r="562">
          <cell r="G562" t="str">
            <v>5100004463</v>
          </cell>
        </row>
        <row r="563">
          <cell r="G563" t="str">
            <v>5100004463</v>
          </cell>
        </row>
        <row r="564">
          <cell r="G564" t="str">
            <v>5100004463</v>
          </cell>
        </row>
        <row r="565">
          <cell r="G565" t="str">
            <v>5100004463</v>
          </cell>
        </row>
        <row r="566">
          <cell r="G566" t="str">
            <v>5100004463</v>
          </cell>
        </row>
        <row r="567">
          <cell r="G567" t="str">
            <v>5100004463</v>
          </cell>
        </row>
        <row r="568">
          <cell r="G568" t="str">
            <v>5100004462</v>
          </cell>
        </row>
        <row r="569">
          <cell r="G569" t="str">
            <v>5100004462</v>
          </cell>
        </row>
        <row r="570">
          <cell r="G570" t="str">
            <v>5100004462</v>
          </cell>
        </row>
        <row r="571">
          <cell r="G571" t="str">
            <v>5100004462</v>
          </cell>
        </row>
        <row r="572">
          <cell r="G572" t="str">
            <v>5100004462</v>
          </cell>
        </row>
        <row r="573">
          <cell r="G573" t="str">
            <v>5100004462</v>
          </cell>
        </row>
        <row r="574">
          <cell r="G574" t="str">
            <v>5100004462</v>
          </cell>
        </row>
        <row r="575">
          <cell r="G575" t="str">
            <v>5100004462</v>
          </cell>
        </row>
        <row r="576">
          <cell r="G576" t="str">
            <v>5100004462</v>
          </cell>
        </row>
        <row r="577">
          <cell r="G577" t="str">
            <v>5100004462</v>
          </cell>
        </row>
        <row r="578">
          <cell r="G578" t="str">
            <v>5100004462</v>
          </cell>
        </row>
        <row r="579">
          <cell r="G579" t="str">
            <v>5100004462</v>
          </cell>
        </row>
        <row r="580">
          <cell r="G580" t="str">
            <v>5100004462</v>
          </cell>
        </row>
        <row r="581">
          <cell r="G581" t="str">
            <v>5100004462</v>
          </cell>
        </row>
        <row r="582">
          <cell r="G582" t="str">
            <v>5100004462</v>
          </cell>
        </row>
        <row r="583">
          <cell r="G583" t="str">
            <v>5100004462</v>
          </cell>
        </row>
        <row r="584">
          <cell r="G584" t="str">
            <v>5100004462</v>
          </cell>
        </row>
        <row r="585">
          <cell r="G585" t="str">
            <v>5100004462</v>
          </cell>
        </row>
        <row r="586">
          <cell r="G586" t="str">
            <v>5100004462</v>
          </cell>
        </row>
        <row r="587">
          <cell r="G587" t="str">
            <v>5100004462</v>
          </cell>
        </row>
        <row r="588">
          <cell r="G588" t="str">
            <v>5100004462</v>
          </cell>
        </row>
        <row r="589">
          <cell r="G589" t="str">
            <v>5100004462</v>
          </cell>
        </row>
        <row r="590">
          <cell r="G590" t="str">
            <v>5100004462</v>
          </cell>
        </row>
        <row r="591">
          <cell r="G591" t="str">
            <v>5100004462</v>
          </cell>
        </row>
        <row r="592">
          <cell r="G592" t="str">
            <v>5100004462</v>
          </cell>
        </row>
        <row r="593">
          <cell r="G593" t="str">
            <v>5100004462</v>
          </cell>
        </row>
        <row r="594">
          <cell r="G594" t="str">
            <v>5100004462</v>
          </cell>
        </row>
        <row r="595">
          <cell r="G595" t="str">
            <v>5100004462</v>
          </cell>
        </row>
        <row r="596">
          <cell r="G596" t="str">
            <v>5100004462</v>
          </cell>
        </row>
        <row r="597">
          <cell r="G597" t="str">
            <v>5100004462</v>
          </cell>
        </row>
        <row r="598">
          <cell r="G598" t="str">
            <v>5100004462</v>
          </cell>
        </row>
        <row r="599">
          <cell r="G599" t="str">
            <v>5100004462</v>
          </cell>
        </row>
        <row r="600">
          <cell r="G600" t="str">
            <v>5100004462</v>
          </cell>
        </row>
        <row r="601">
          <cell r="G601" t="str">
            <v>5100004461</v>
          </cell>
        </row>
        <row r="602">
          <cell r="G602" t="str">
            <v>5100004461</v>
          </cell>
        </row>
        <row r="603">
          <cell r="G603" t="str">
            <v>5100004461</v>
          </cell>
        </row>
        <row r="604">
          <cell r="G604" t="str">
            <v>5100004461</v>
          </cell>
        </row>
        <row r="605">
          <cell r="G605" t="str">
            <v>5100004461</v>
          </cell>
        </row>
        <row r="606">
          <cell r="G606" t="str">
            <v>5100004461</v>
          </cell>
        </row>
        <row r="607">
          <cell r="G607" t="str">
            <v>5100004461</v>
          </cell>
        </row>
        <row r="608">
          <cell r="G608" t="str">
            <v>5100004461</v>
          </cell>
        </row>
        <row r="609">
          <cell r="G609" t="str">
            <v>5100004461</v>
          </cell>
        </row>
        <row r="610">
          <cell r="G610" t="str">
            <v>5100004461</v>
          </cell>
        </row>
        <row r="611">
          <cell r="G611" t="str">
            <v>5100004461</v>
          </cell>
        </row>
        <row r="612">
          <cell r="G612" t="str">
            <v>5100004461</v>
          </cell>
        </row>
        <row r="613">
          <cell r="G613" t="str">
            <v>5100004460</v>
          </cell>
        </row>
        <row r="614">
          <cell r="G614" t="str">
            <v>5100004460</v>
          </cell>
        </row>
        <row r="615">
          <cell r="G615" t="str">
            <v>5100004460</v>
          </cell>
        </row>
        <row r="616">
          <cell r="G616" t="str">
            <v>5100004460</v>
          </cell>
        </row>
        <row r="617">
          <cell r="G617" t="str">
            <v>5100004460</v>
          </cell>
        </row>
        <row r="618">
          <cell r="G618" t="str">
            <v>5100004460</v>
          </cell>
        </row>
        <row r="619">
          <cell r="G619" t="str">
            <v>5100004460</v>
          </cell>
        </row>
        <row r="620">
          <cell r="G620" t="str">
            <v>5100004460</v>
          </cell>
        </row>
        <row r="621">
          <cell r="G621" t="str">
            <v>5100004460</v>
          </cell>
        </row>
        <row r="622">
          <cell r="G622" t="str">
            <v>5100004460</v>
          </cell>
        </row>
        <row r="623">
          <cell r="G623" t="str">
            <v>5100004460</v>
          </cell>
        </row>
        <row r="624">
          <cell r="G624" t="str">
            <v>5100004460</v>
          </cell>
        </row>
        <row r="625">
          <cell r="G625" t="str">
            <v>5100004460</v>
          </cell>
        </row>
        <row r="626">
          <cell r="G626" t="str">
            <v>5100004460</v>
          </cell>
        </row>
        <row r="627">
          <cell r="G627" t="str">
            <v>5100004460</v>
          </cell>
        </row>
        <row r="628">
          <cell r="G628" t="str">
            <v>5100004460</v>
          </cell>
        </row>
        <row r="629">
          <cell r="G629" t="str">
            <v>5100004460</v>
          </cell>
        </row>
        <row r="630">
          <cell r="G630" t="str">
            <v>5100004460</v>
          </cell>
        </row>
        <row r="631">
          <cell r="G631" t="str">
            <v>5100004460</v>
          </cell>
        </row>
        <row r="632">
          <cell r="G632" t="str">
            <v>5100004460</v>
          </cell>
        </row>
        <row r="633">
          <cell r="G633" t="str">
            <v>5100004460</v>
          </cell>
        </row>
        <row r="634">
          <cell r="G634" t="str">
            <v>5100004460</v>
          </cell>
        </row>
        <row r="635">
          <cell r="G635" t="str">
            <v>5100004460</v>
          </cell>
        </row>
        <row r="636">
          <cell r="G636" t="str">
            <v>5100004460</v>
          </cell>
        </row>
        <row r="637">
          <cell r="G637" t="str">
            <v>5100004460</v>
          </cell>
        </row>
        <row r="638">
          <cell r="G638" t="str">
            <v>5100004460</v>
          </cell>
        </row>
        <row r="639">
          <cell r="G639" t="str">
            <v>5100004460</v>
          </cell>
        </row>
        <row r="640">
          <cell r="G640" t="str">
            <v>5100004460</v>
          </cell>
        </row>
        <row r="641">
          <cell r="G641" t="str">
            <v>5100004460</v>
          </cell>
        </row>
        <row r="642">
          <cell r="G642" t="str">
            <v>5100004460</v>
          </cell>
        </row>
        <row r="643">
          <cell r="G643" t="str">
            <v>5100004460</v>
          </cell>
        </row>
        <row r="644">
          <cell r="G644" t="str">
            <v>5100004460</v>
          </cell>
        </row>
        <row r="645">
          <cell r="G645" t="str">
            <v>5100004460</v>
          </cell>
        </row>
        <row r="646">
          <cell r="G646" t="str">
            <v>5100004460</v>
          </cell>
        </row>
        <row r="647">
          <cell r="G647" t="str">
            <v>5100004460</v>
          </cell>
        </row>
        <row r="648">
          <cell r="G648" t="str">
            <v>5100004460</v>
          </cell>
        </row>
        <row r="649">
          <cell r="G649" t="str">
            <v>5100004460</v>
          </cell>
        </row>
        <row r="650">
          <cell r="G650" t="str">
            <v>5100004460</v>
          </cell>
        </row>
        <row r="651">
          <cell r="G651" t="str">
            <v>5100004460</v>
          </cell>
        </row>
        <row r="652">
          <cell r="G652" t="str">
            <v>5100004460</v>
          </cell>
        </row>
        <row r="653">
          <cell r="G653" t="str">
            <v>5100004460</v>
          </cell>
        </row>
        <row r="654">
          <cell r="G654" t="str">
            <v>5100004460</v>
          </cell>
        </row>
        <row r="655">
          <cell r="G655" t="str">
            <v>5100004452</v>
          </cell>
        </row>
        <row r="656">
          <cell r="G656" t="str">
            <v>5100004452</v>
          </cell>
        </row>
        <row r="657">
          <cell r="G657" t="str">
            <v>5100004452</v>
          </cell>
        </row>
        <row r="658">
          <cell r="G658" t="str">
            <v>5100004452</v>
          </cell>
        </row>
        <row r="659">
          <cell r="G659" t="str">
            <v>5100004452</v>
          </cell>
        </row>
        <row r="660">
          <cell r="G660" t="str">
            <v>5100004452</v>
          </cell>
        </row>
        <row r="661">
          <cell r="G661" t="str">
            <v>5100004452</v>
          </cell>
        </row>
        <row r="662">
          <cell r="G662" t="str">
            <v>5100004452</v>
          </cell>
        </row>
        <row r="663">
          <cell r="G663" t="str">
            <v>5100004452</v>
          </cell>
        </row>
        <row r="664">
          <cell r="G664" t="str">
            <v>5100004452</v>
          </cell>
        </row>
        <row r="665">
          <cell r="G665" t="str">
            <v>5100004452</v>
          </cell>
        </row>
        <row r="666">
          <cell r="G666" t="str">
            <v>5100004452</v>
          </cell>
        </row>
        <row r="667">
          <cell r="G667" t="str">
            <v>5100004452</v>
          </cell>
        </row>
        <row r="668">
          <cell r="G668" t="str">
            <v>5100004452</v>
          </cell>
        </row>
        <row r="669">
          <cell r="G669" t="str">
            <v>5100004452</v>
          </cell>
        </row>
        <row r="670">
          <cell r="G670" t="str">
            <v>5100004452</v>
          </cell>
        </row>
        <row r="671">
          <cell r="G671" t="str">
            <v>5100004452</v>
          </cell>
        </row>
        <row r="672">
          <cell r="G672" t="str">
            <v>5100004452</v>
          </cell>
        </row>
        <row r="673">
          <cell r="G673" t="str">
            <v>5100004439</v>
          </cell>
        </row>
        <row r="674">
          <cell r="G674" t="str">
            <v>5100004439</v>
          </cell>
        </row>
        <row r="675">
          <cell r="G675" t="str">
            <v>5100004439</v>
          </cell>
        </row>
        <row r="676">
          <cell r="G676" t="str">
            <v>5100004439</v>
          </cell>
        </row>
        <row r="677">
          <cell r="G677" t="str">
            <v>5100004439</v>
          </cell>
        </row>
        <row r="678">
          <cell r="G678" t="str">
            <v>5100004439</v>
          </cell>
        </row>
        <row r="679">
          <cell r="G679" t="str">
            <v>5100004439</v>
          </cell>
        </row>
        <row r="680">
          <cell r="G680" t="str">
            <v>5100004439</v>
          </cell>
        </row>
        <row r="681">
          <cell r="G681" t="str">
            <v>5100004439</v>
          </cell>
        </row>
        <row r="682">
          <cell r="G682" t="str">
            <v>5100004439</v>
          </cell>
        </row>
        <row r="683">
          <cell r="G683" t="str">
            <v>5100004439</v>
          </cell>
        </row>
        <row r="684">
          <cell r="G684" t="str">
            <v>5100004439</v>
          </cell>
        </row>
        <row r="685">
          <cell r="G685" t="str">
            <v>5100004439</v>
          </cell>
        </row>
        <row r="686">
          <cell r="G686" t="str">
            <v>5100004439</v>
          </cell>
        </row>
        <row r="687">
          <cell r="G687" t="str">
            <v>5100004439</v>
          </cell>
        </row>
        <row r="688">
          <cell r="G688" t="str">
            <v>5100004439</v>
          </cell>
        </row>
        <row r="689">
          <cell r="G689" t="str">
            <v>5100004439</v>
          </cell>
        </row>
        <row r="690">
          <cell r="G690" t="str">
            <v>5100004439</v>
          </cell>
        </row>
        <row r="691">
          <cell r="G691" t="str">
            <v>5100004439</v>
          </cell>
        </row>
        <row r="692">
          <cell r="G692" t="str">
            <v>5100004439</v>
          </cell>
        </row>
        <row r="693">
          <cell r="G693" t="str">
            <v>5100004439</v>
          </cell>
        </row>
        <row r="694">
          <cell r="G694" t="str">
            <v>5100004439</v>
          </cell>
        </row>
        <row r="695">
          <cell r="G695" t="str">
            <v>5100004439</v>
          </cell>
        </row>
        <row r="696">
          <cell r="G696" t="str">
            <v>5100004439</v>
          </cell>
        </row>
        <row r="697">
          <cell r="G697" t="str">
            <v>5100004439</v>
          </cell>
        </row>
        <row r="698">
          <cell r="G698" t="str">
            <v>5100004439</v>
          </cell>
        </row>
        <row r="699">
          <cell r="G699" t="str">
            <v>5100004439</v>
          </cell>
        </row>
        <row r="700">
          <cell r="G700" t="str">
            <v>5100004439</v>
          </cell>
        </row>
        <row r="701">
          <cell r="G701" t="str">
            <v>5100004439</v>
          </cell>
        </row>
        <row r="702">
          <cell r="G702" t="str">
            <v>5100004439</v>
          </cell>
        </row>
        <row r="703">
          <cell r="G703" t="str">
            <v>5100004439</v>
          </cell>
        </row>
        <row r="704">
          <cell r="G704" t="str">
            <v>5100004439</v>
          </cell>
        </row>
        <row r="705">
          <cell r="G705" t="str">
            <v>5100004439</v>
          </cell>
        </row>
        <row r="706">
          <cell r="G706" t="str">
            <v>5100004439</v>
          </cell>
        </row>
        <row r="707">
          <cell r="G707" t="str">
            <v>5100004439</v>
          </cell>
        </row>
        <row r="708">
          <cell r="G708" t="str">
            <v>5100004439</v>
          </cell>
        </row>
        <row r="709">
          <cell r="G709" t="str">
            <v>5100004438</v>
          </cell>
        </row>
        <row r="710">
          <cell r="G710" t="str">
            <v>5100004438</v>
          </cell>
        </row>
        <row r="711">
          <cell r="G711" t="str">
            <v>5100004438</v>
          </cell>
        </row>
        <row r="712">
          <cell r="G712" t="str">
            <v>5100004438</v>
          </cell>
        </row>
        <row r="713">
          <cell r="G713" t="str">
            <v>5100004438</v>
          </cell>
        </row>
        <row r="714">
          <cell r="G714" t="str">
            <v>5100004438</v>
          </cell>
        </row>
        <row r="715">
          <cell r="G715" t="str">
            <v>5100004438</v>
          </cell>
        </row>
        <row r="716">
          <cell r="G716" t="str">
            <v>5100004438</v>
          </cell>
        </row>
        <row r="717">
          <cell r="G717" t="str">
            <v>5100004438</v>
          </cell>
        </row>
        <row r="718">
          <cell r="G718" t="str">
            <v>5100004438</v>
          </cell>
        </row>
        <row r="719">
          <cell r="G719" t="str">
            <v>5100004438</v>
          </cell>
        </row>
        <row r="720">
          <cell r="G720" t="str">
            <v>5100004438</v>
          </cell>
        </row>
        <row r="721">
          <cell r="G721" t="str">
            <v>5100004438</v>
          </cell>
        </row>
        <row r="722">
          <cell r="G722" t="str">
            <v>5100004438</v>
          </cell>
        </row>
        <row r="723">
          <cell r="G723" t="str">
            <v>5100004438</v>
          </cell>
        </row>
        <row r="724">
          <cell r="G724" t="str">
            <v>5100004438</v>
          </cell>
        </row>
        <row r="725">
          <cell r="G725" t="str">
            <v>5100004438</v>
          </cell>
        </row>
        <row r="726">
          <cell r="G726" t="str">
            <v>5100004438</v>
          </cell>
        </row>
        <row r="727">
          <cell r="G727" t="str">
            <v>5100004438</v>
          </cell>
        </row>
        <row r="728">
          <cell r="G728" t="str">
            <v>5100004438</v>
          </cell>
        </row>
        <row r="729">
          <cell r="G729" t="str">
            <v>5100004438</v>
          </cell>
        </row>
        <row r="730">
          <cell r="G730" t="str">
            <v>5100004438</v>
          </cell>
        </row>
        <row r="731">
          <cell r="G731" t="str">
            <v>5100004438</v>
          </cell>
        </row>
        <row r="732">
          <cell r="G732" t="str">
            <v>5100004438</v>
          </cell>
        </row>
        <row r="733">
          <cell r="G733" t="str">
            <v>5100004438</v>
          </cell>
        </row>
        <row r="734">
          <cell r="G734" t="str">
            <v>5100004438</v>
          </cell>
        </row>
        <row r="735">
          <cell r="G735" t="str">
            <v>5100004438</v>
          </cell>
        </row>
        <row r="736">
          <cell r="G736" t="str">
            <v>5100004438</v>
          </cell>
        </row>
        <row r="737">
          <cell r="G737" t="str">
            <v>5100004438</v>
          </cell>
        </row>
        <row r="738">
          <cell r="G738" t="str">
            <v>5100004438</v>
          </cell>
        </row>
        <row r="739">
          <cell r="G739" t="str">
            <v>5100004438</v>
          </cell>
        </row>
        <row r="740">
          <cell r="G740" t="str">
            <v>5100004438</v>
          </cell>
        </row>
        <row r="741">
          <cell r="G741" t="str">
            <v>5100004436</v>
          </cell>
        </row>
        <row r="742">
          <cell r="G742" t="str">
            <v>5100004436</v>
          </cell>
        </row>
        <row r="743">
          <cell r="G743" t="str">
            <v>5100004436</v>
          </cell>
        </row>
        <row r="744">
          <cell r="G744" t="str">
            <v>5100004436</v>
          </cell>
        </row>
        <row r="745">
          <cell r="G745" t="str">
            <v>5100004436</v>
          </cell>
        </row>
        <row r="746">
          <cell r="G746" t="str">
            <v>5100004436</v>
          </cell>
        </row>
        <row r="747">
          <cell r="G747" t="str">
            <v>5100004426</v>
          </cell>
        </row>
        <row r="748">
          <cell r="G748" t="str">
            <v>5100004426</v>
          </cell>
        </row>
        <row r="749">
          <cell r="G749" t="str">
            <v>5100004426</v>
          </cell>
        </row>
        <row r="750">
          <cell r="G750" t="str">
            <v>5100004426</v>
          </cell>
        </row>
        <row r="751">
          <cell r="G751" t="str">
            <v>5100004426</v>
          </cell>
        </row>
        <row r="752">
          <cell r="G752" t="str">
            <v>5100004426</v>
          </cell>
        </row>
        <row r="753">
          <cell r="G753" t="str">
            <v>5100004425</v>
          </cell>
        </row>
        <row r="754">
          <cell r="G754" t="str">
            <v>5100004425</v>
          </cell>
        </row>
        <row r="755">
          <cell r="G755" t="str">
            <v>5100004425</v>
          </cell>
        </row>
        <row r="756">
          <cell r="G756" t="str">
            <v>5100004424</v>
          </cell>
        </row>
        <row r="757">
          <cell r="G757" t="str">
            <v>5100004424</v>
          </cell>
        </row>
        <row r="758">
          <cell r="G758" t="str">
            <v>5100004424</v>
          </cell>
        </row>
        <row r="759">
          <cell r="G759" t="str">
            <v>5100004423</v>
          </cell>
        </row>
        <row r="760">
          <cell r="G760" t="str">
            <v>5100004423</v>
          </cell>
        </row>
        <row r="761">
          <cell r="G761" t="str">
            <v>5100004423</v>
          </cell>
        </row>
        <row r="762">
          <cell r="G762" t="str">
            <v>5100004423</v>
          </cell>
        </row>
        <row r="763">
          <cell r="G763" t="str">
            <v>5100004423</v>
          </cell>
        </row>
        <row r="764">
          <cell r="G764" t="str">
            <v>5100004423</v>
          </cell>
        </row>
        <row r="765">
          <cell r="G765" t="str">
            <v>5100004410</v>
          </cell>
        </row>
        <row r="766">
          <cell r="G766" t="str">
            <v>5100004410</v>
          </cell>
        </row>
        <row r="767">
          <cell r="G767" t="str">
            <v>5100004410</v>
          </cell>
        </row>
        <row r="768">
          <cell r="G768" t="str">
            <v>5100004410</v>
          </cell>
        </row>
        <row r="769">
          <cell r="G769" t="str">
            <v>5100004410</v>
          </cell>
        </row>
        <row r="770">
          <cell r="G770" t="str">
            <v>5100004410</v>
          </cell>
        </row>
        <row r="771">
          <cell r="G771" t="str">
            <v>5100004410</v>
          </cell>
        </row>
        <row r="772">
          <cell r="G772" t="str">
            <v>5100004410</v>
          </cell>
        </row>
        <row r="773">
          <cell r="G773" t="str">
            <v>5100004410</v>
          </cell>
        </row>
        <row r="774">
          <cell r="G774" t="str">
            <v>5100004410</v>
          </cell>
        </row>
        <row r="775">
          <cell r="G775" t="str">
            <v>5100004410</v>
          </cell>
        </row>
        <row r="776">
          <cell r="G776" t="str">
            <v>5100004410</v>
          </cell>
        </row>
        <row r="777">
          <cell r="G777" t="str">
            <v>5100004410</v>
          </cell>
        </row>
        <row r="778">
          <cell r="G778" t="str">
            <v>5100004410</v>
          </cell>
        </row>
        <row r="779">
          <cell r="G779" t="str">
            <v>5100004410</v>
          </cell>
        </row>
        <row r="780">
          <cell r="G780" t="str">
            <v>5100004410</v>
          </cell>
        </row>
        <row r="781">
          <cell r="G781" t="str">
            <v>5100004410</v>
          </cell>
        </row>
        <row r="782">
          <cell r="G782" t="str">
            <v>5100004410</v>
          </cell>
        </row>
        <row r="783">
          <cell r="G783" t="str">
            <v>5100004410</v>
          </cell>
        </row>
        <row r="784">
          <cell r="G784" t="str">
            <v>5100004410</v>
          </cell>
        </row>
        <row r="785">
          <cell r="G785" t="str">
            <v>5100004410</v>
          </cell>
        </row>
        <row r="786">
          <cell r="G786" t="str">
            <v>5100004410</v>
          </cell>
        </row>
        <row r="787">
          <cell r="G787" t="str">
            <v>5100004410</v>
          </cell>
        </row>
        <row r="788">
          <cell r="G788" t="str">
            <v>5100004410</v>
          </cell>
        </row>
        <row r="789">
          <cell r="G789" t="str">
            <v>5100004410</v>
          </cell>
        </row>
        <row r="790">
          <cell r="G790" t="str">
            <v>5100004410</v>
          </cell>
        </row>
        <row r="791">
          <cell r="G791" t="str">
            <v>5100004410</v>
          </cell>
        </row>
        <row r="792">
          <cell r="G792" t="str">
            <v>5100004410</v>
          </cell>
        </row>
        <row r="793">
          <cell r="G793" t="str">
            <v>5100004410</v>
          </cell>
        </row>
        <row r="794">
          <cell r="G794" t="str">
            <v>5100004410</v>
          </cell>
        </row>
        <row r="795">
          <cell r="G795" t="str">
            <v>5100004410</v>
          </cell>
        </row>
        <row r="796">
          <cell r="G796" t="str">
            <v>5100004410</v>
          </cell>
        </row>
        <row r="797">
          <cell r="G797" t="str">
            <v>5100004410</v>
          </cell>
        </row>
        <row r="798">
          <cell r="G798" t="str">
            <v>5100004410</v>
          </cell>
        </row>
        <row r="799">
          <cell r="G799" t="str">
            <v>5100004410</v>
          </cell>
        </row>
        <row r="800">
          <cell r="G800" t="str">
            <v>5100004410</v>
          </cell>
        </row>
        <row r="801">
          <cell r="G801" t="str">
            <v>5100004410</v>
          </cell>
        </row>
        <row r="802">
          <cell r="G802" t="str">
            <v>5100004410</v>
          </cell>
        </row>
        <row r="803">
          <cell r="G803" t="str">
            <v>5100004410</v>
          </cell>
        </row>
        <row r="804">
          <cell r="G804" t="str">
            <v>5100004410</v>
          </cell>
        </row>
        <row r="805">
          <cell r="G805" t="str">
            <v>5100004410</v>
          </cell>
        </row>
        <row r="806">
          <cell r="G806" t="str">
            <v>5100004410</v>
          </cell>
        </row>
        <row r="807">
          <cell r="G807" t="str">
            <v>5100004410</v>
          </cell>
        </row>
        <row r="808">
          <cell r="G808" t="str">
            <v>5100004409</v>
          </cell>
        </row>
        <row r="809">
          <cell r="G809" t="str">
            <v>5100004409</v>
          </cell>
        </row>
        <row r="810">
          <cell r="G810" t="str">
            <v>5100004409</v>
          </cell>
        </row>
        <row r="811">
          <cell r="G811" t="str">
            <v>5100004409</v>
          </cell>
        </row>
        <row r="812">
          <cell r="G812" t="str">
            <v>5100004409</v>
          </cell>
        </row>
        <row r="813">
          <cell r="G813" t="str">
            <v>5100004409</v>
          </cell>
        </row>
        <row r="814">
          <cell r="G814" t="str">
            <v>5100004409</v>
          </cell>
        </row>
        <row r="815">
          <cell r="G815" t="str">
            <v>5100004409</v>
          </cell>
        </row>
        <row r="816">
          <cell r="G816" t="str">
            <v>5100004409</v>
          </cell>
        </row>
        <row r="817">
          <cell r="G817" t="str">
            <v>5100004405</v>
          </cell>
        </row>
        <row r="818">
          <cell r="G818" t="str">
            <v>5100004405</v>
          </cell>
        </row>
        <row r="819">
          <cell r="G819" t="str">
            <v>5100004405</v>
          </cell>
        </row>
        <row r="820">
          <cell r="G820" t="str">
            <v>5100004405</v>
          </cell>
        </row>
        <row r="821">
          <cell r="G821" t="str">
            <v>5100004405</v>
          </cell>
        </row>
        <row r="822">
          <cell r="G822" t="str">
            <v>5100004405</v>
          </cell>
        </row>
        <row r="823">
          <cell r="G823" t="str">
            <v>5100004405</v>
          </cell>
        </row>
        <row r="824">
          <cell r="G824" t="str">
            <v>5100004405</v>
          </cell>
        </row>
        <row r="825">
          <cell r="G825" t="str">
            <v>5100004405</v>
          </cell>
        </row>
        <row r="826">
          <cell r="G826" t="str">
            <v>5100004405</v>
          </cell>
        </row>
        <row r="827">
          <cell r="G827" t="str">
            <v>5100004405</v>
          </cell>
        </row>
        <row r="828">
          <cell r="G828" t="str">
            <v>5100004405</v>
          </cell>
        </row>
        <row r="829">
          <cell r="G829" t="str">
            <v>5100004405</v>
          </cell>
        </row>
        <row r="830">
          <cell r="G830" t="str">
            <v>5100004405</v>
          </cell>
        </row>
        <row r="831">
          <cell r="G831" t="str">
            <v>5100004271</v>
          </cell>
        </row>
        <row r="832">
          <cell r="G832" t="str">
            <v>5100004271</v>
          </cell>
        </row>
        <row r="833">
          <cell r="G833" t="str">
            <v>5100004271</v>
          </cell>
        </row>
        <row r="834">
          <cell r="G834" t="str">
            <v>5100004271</v>
          </cell>
        </row>
        <row r="835">
          <cell r="G835" t="str">
            <v>5100004271</v>
          </cell>
        </row>
        <row r="836">
          <cell r="G836" t="str">
            <v>5100004271</v>
          </cell>
        </row>
        <row r="837">
          <cell r="G837" t="str">
            <v>5100004271</v>
          </cell>
        </row>
        <row r="838">
          <cell r="G838" t="str">
            <v>5100004271</v>
          </cell>
        </row>
        <row r="839">
          <cell r="G839" t="str">
            <v>5100004271</v>
          </cell>
        </row>
        <row r="840">
          <cell r="G840" t="str">
            <v>5100004271</v>
          </cell>
        </row>
        <row r="841">
          <cell r="G841" t="str">
            <v>5100004271</v>
          </cell>
        </row>
        <row r="842">
          <cell r="G842" t="str">
            <v>5100004271</v>
          </cell>
        </row>
        <row r="843">
          <cell r="G843" t="str">
            <v>5100004271</v>
          </cell>
        </row>
        <row r="844">
          <cell r="G844" t="str">
            <v>5100004271</v>
          </cell>
        </row>
        <row r="845">
          <cell r="G845" t="str">
            <v>5100004271</v>
          </cell>
        </row>
        <row r="846">
          <cell r="G846" t="str">
            <v>5100004267</v>
          </cell>
        </row>
        <row r="847">
          <cell r="G847" t="str">
            <v>5100004267</v>
          </cell>
        </row>
        <row r="848">
          <cell r="G848" t="str">
            <v>5100004267</v>
          </cell>
        </row>
        <row r="849">
          <cell r="G849" t="str">
            <v>5100004267</v>
          </cell>
        </row>
        <row r="850">
          <cell r="G850" t="str">
            <v>5100004267</v>
          </cell>
        </row>
        <row r="851">
          <cell r="G851" t="str">
            <v>5100004267</v>
          </cell>
        </row>
        <row r="852">
          <cell r="G852" t="str">
            <v>5100004266</v>
          </cell>
        </row>
        <row r="853">
          <cell r="G853" t="str">
            <v>5100004266</v>
          </cell>
        </row>
        <row r="854">
          <cell r="G854" t="str">
            <v>5100004266</v>
          </cell>
        </row>
        <row r="855">
          <cell r="G855" t="str">
            <v>5100004259</v>
          </cell>
        </row>
        <row r="856">
          <cell r="G856" t="str">
            <v>5100004259</v>
          </cell>
        </row>
        <row r="857">
          <cell r="G857" t="str">
            <v>5100004259</v>
          </cell>
        </row>
        <row r="858">
          <cell r="G858" t="str">
            <v>5100004258</v>
          </cell>
        </row>
        <row r="859">
          <cell r="G859" t="str">
            <v>5100004258</v>
          </cell>
        </row>
        <row r="860">
          <cell r="G860" t="str">
            <v>5100004258</v>
          </cell>
        </row>
        <row r="861">
          <cell r="G861" t="str">
            <v>5100004255</v>
          </cell>
        </row>
        <row r="862">
          <cell r="G862" t="str">
            <v>5100004255</v>
          </cell>
        </row>
        <row r="863">
          <cell r="G863" t="str">
            <v>5100004255</v>
          </cell>
        </row>
        <row r="864">
          <cell r="G864" t="str">
            <v>5100004255</v>
          </cell>
        </row>
        <row r="865">
          <cell r="G865" t="str">
            <v>5100004255</v>
          </cell>
        </row>
        <row r="866">
          <cell r="G866" t="str">
            <v>5100004255</v>
          </cell>
        </row>
        <row r="867">
          <cell r="G867" t="str">
            <v>5100004255</v>
          </cell>
        </row>
        <row r="868">
          <cell r="G868" t="str">
            <v>5100004255</v>
          </cell>
        </row>
        <row r="869">
          <cell r="G869" t="str">
            <v>5100004255</v>
          </cell>
        </row>
        <row r="870">
          <cell r="G870" t="str">
            <v>5100004255</v>
          </cell>
        </row>
        <row r="871">
          <cell r="G871" t="str">
            <v>5100004255</v>
          </cell>
        </row>
        <row r="872">
          <cell r="G872" t="str">
            <v>5100004255</v>
          </cell>
        </row>
        <row r="873">
          <cell r="G873" t="str">
            <v>5100004255</v>
          </cell>
        </row>
        <row r="874">
          <cell r="G874" t="str">
            <v>5100004255</v>
          </cell>
        </row>
        <row r="875">
          <cell r="G875" t="str">
            <v>5100004255</v>
          </cell>
        </row>
        <row r="876">
          <cell r="G876" t="str">
            <v>5100004255</v>
          </cell>
        </row>
        <row r="877">
          <cell r="G877" t="str">
            <v>5100004255</v>
          </cell>
        </row>
        <row r="878">
          <cell r="G878" t="str">
            <v>5100004255</v>
          </cell>
        </row>
        <row r="879">
          <cell r="G879" t="str">
            <v>5100004255</v>
          </cell>
        </row>
        <row r="880">
          <cell r="G880" t="str">
            <v>5100004255</v>
          </cell>
        </row>
        <row r="881">
          <cell r="G881" t="str">
            <v>5100004255</v>
          </cell>
        </row>
        <row r="882">
          <cell r="G882" t="str">
            <v>5100004255</v>
          </cell>
        </row>
        <row r="883">
          <cell r="G883" t="str">
            <v>5100004255</v>
          </cell>
        </row>
        <row r="884">
          <cell r="G884" t="str">
            <v>5100004255</v>
          </cell>
        </row>
        <row r="885">
          <cell r="G885" t="str">
            <v>5100004255</v>
          </cell>
        </row>
        <row r="886">
          <cell r="G886" t="str">
            <v>5100004255</v>
          </cell>
        </row>
        <row r="887">
          <cell r="G887" t="str">
            <v>5100004255</v>
          </cell>
        </row>
        <row r="888">
          <cell r="G888" t="str">
            <v>5100004254</v>
          </cell>
        </row>
        <row r="889">
          <cell r="G889" t="str">
            <v>5100004254</v>
          </cell>
        </row>
        <row r="890">
          <cell r="G890" t="str">
            <v>5100004254</v>
          </cell>
        </row>
        <row r="891">
          <cell r="G891" t="str">
            <v>5100004254</v>
          </cell>
        </row>
        <row r="892">
          <cell r="G892" t="str">
            <v>5100004254</v>
          </cell>
        </row>
        <row r="893">
          <cell r="G893" t="str">
            <v>5100004254</v>
          </cell>
        </row>
        <row r="894">
          <cell r="G894" t="str">
            <v>5100004254</v>
          </cell>
        </row>
        <row r="895">
          <cell r="G895" t="str">
            <v>5100004254</v>
          </cell>
        </row>
        <row r="896">
          <cell r="G896" t="str">
            <v>5100004254</v>
          </cell>
        </row>
        <row r="897">
          <cell r="G897" t="str">
            <v>5100004253</v>
          </cell>
        </row>
        <row r="898">
          <cell r="G898" t="str">
            <v>5100004253</v>
          </cell>
        </row>
        <row r="899">
          <cell r="G899" t="str">
            <v>5100004253</v>
          </cell>
        </row>
        <row r="900">
          <cell r="G900" t="str">
            <v>5100004253</v>
          </cell>
        </row>
        <row r="901">
          <cell r="G901" t="str">
            <v>5100004253</v>
          </cell>
        </row>
        <row r="902">
          <cell r="G902" t="str">
            <v>5100004253</v>
          </cell>
        </row>
        <row r="903">
          <cell r="G903" t="str">
            <v>5100004253</v>
          </cell>
        </row>
        <row r="904">
          <cell r="G904" t="str">
            <v>5100004253</v>
          </cell>
        </row>
        <row r="905">
          <cell r="G905" t="str">
            <v>5100004253</v>
          </cell>
        </row>
        <row r="906">
          <cell r="G906" t="str">
            <v>5100004253</v>
          </cell>
        </row>
        <row r="907">
          <cell r="G907" t="str">
            <v>5100004253</v>
          </cell>
        </row>
        <row r="908">
          <cell r="G908" t="str">
            <v>5100004253</v>
          </cell>
        </row>
        <row r="909">
          <cell r="G909" t="str">
            <v>5100004253</v>
          </cell>
        </row>
        <row r="910">
          <cell r="G910" t="str">
            <v>5100004253</v>
          </cell>
        </row>
        <row r="911">
          <cell r="G911" t="str">
            <v>5100004253</v>
          </cell>
        </row>
        <row r="912">
          <cell r="G912" t="str">
            <v>5100004253</v>
          </cell>
        </row>
        <row r="913">
          <cell r="G913" t="str">
            <v>5100004253</v>
          </cell>
        </row>
        <row r="914">
          <cell r="G914" t="str">
            <v>5100004253</v>
          </cell>
        </row>
        <row r="915">
          <cell r="G915" t="str">
            <v>5100004253</v>
          </cell>
        </row>
        <row r="916">
          <cell r="G916" t="str">
            <v>5100004253</v>
          </cell>
        </row>
        <row r="917">
          <cell r="G917" t="str">
            <v>5100004253</v>
          </cell>
        </row>
        <row r="918">
          <cell r="G918" t="str">
            <v>5100004253</v>
          </cell>
        </row>
        <row r="919">
          <cell r="G919" t="str">
            <v>5100004253</v>
          </cell>
        </row>
        <row r="920">
          <cell r="G920" t="str">
            <v>5100004253</v>
          </cell>
        </row>
        <row r="921">
          <cell r="G921" t="str">
            <v>5100004253</v>
          </cell>
        </row>
        <row r="922">
          <cell r="G922" t="str">
            <v>5100004253</v>
          </cell>
        </row>
        <row r="923">
          <cell r="G923" t="str">
            <v>5100004253</v>
          </cell>
        </row>
        <row r="924">
          <cell r="G924" t="str">
            <v>5100004253</v>
          </cell>
        </row>
        <row r="925">
          <cell r="G925" t="str">
            <v>5100004253</v>
          </cell>
        </row>
        <row r="926">
          <cell r="G926" t="str">
            <v>5100004253</v>
          </cell>
        </row>
        <row r="927">
          <cell r="G927" t="str">
            <v>5100004253</v>
          </cell>
        </row>
        <row r="928">
          <cell r="G928" t="str">
            <v>5100004253</v>
          </cell>
        </row>
        <row r="929">
          <cell r="G929" t="str">
            <v>5100004253</v>
          </cell>
        </row>
        <row r="930">
          <cell r="G930" t="str">
            <v>5100004253</v>
          </cell>
        </row>
        <row r="931">
          <cell r="G931" t="str">
            <v>5100004253</v>
          </cell>
        </row>
        <row r="932">
          <cell r="G932" t="str">
            <v>5100004253</v>
          </cell>
        </row>
        <row r="933">
          <cell r="G933" t="str">
            <v>5100004253</v>
          </cell>
        </row>
        <row r="934">
          <cell r="G934" t="str">
            <v>5100004253</v>
          </cell>
        </row>
        <row r="935">
          <cell r="G935" t="str">
            <v>5100004253</v>
          </cell>
        </row>
        <row r="936">
          <cell r="G936" t="str">
            <v>5100004253</v>
          </cell>
        </row>
        <row r="937">
          <cell r="G937" t="str">
            <v>5100004253</v>
          </cell>
        </row>
        <row r="938">
          <cell r="G938" t="str">
            <v>5100004253</v>
          </cell>
        </row>
        <row r="939">
          <cell r="G939" t="str">
            <v>5100004253</v>
          </cell>
        </row>
        <row r="940">
          <cell r="G940" t="str">
            <v>5100004253</v>
          </cell>
        </row>
        <row r="941">
          <cell r="G941" t="str">
            <v>5100004253</v>
          </cell>
        </row>
        <row r="942">
          <cell r="G942" t="str">
            <v>5100004253</v>
          </cell>
        </row>
        <row r="943">
          <cell r="G943" t="str">
            <v>5100004253</v>
          </cell>
        </row>
        <row r="944">
          <cell r="G944" t="str">
            <v>5100004253</v>
          </cell>
        </row>
        <row r="945">
          <cell r="G945" t="str">
            <v>5100004253</v>
          </cell>
        </row>
        <row r="946">
          <cell r="G946" t="str">
            <v>5100004253</v>
          </cell>
        </row>
        <row r="947">
          <cell r="G947" t="str">
            <v>5100004253</v>
          </cell>
        </row>
        <row r="948">
          <cell r="G948" t="str">
            <v>5100004253</v>
          </cell>
        </row>
        <row r="949">
          <cell r="G949" t="str">
            <v>5100004253</v>
          </cell>
        </row>
        <row r="950">
          <cell r="G950" t="str">
            <v>5100004253</v>
          </cell>
        </row>
        <row r="951">
          <cell r="G951" t="str">
            <v>5100004244</v>
          </cell>
        </row>
        <row r="952">
          <cell r="G952" t="str">
            <v>5100004244</v>
          </cell>
        </row>
        <row r="953">
          <cell r="G953" t="str">
            <v>5100004244</v>
          </cell>
        </row>
        <row r="954">
          <cell r="G954" t="str">
            <v>5100004244</v>
          </cell>
        </row>
        <row r="955">
          <cell r="G955" t="str">
            <v>5100004244</v>
          </cell>
        </row>
        <row r="956">
          <cell r="G956" t="str">
            <v>5100004244</v>
          </cell>
        </row>
        <row r="957">
          <cell r="G957" t="str">
            <v>5100004244</v>
          </cell>
        </row>
        <row r="958">
          <cell r="G958" t="str">
            <v>5100004244</v>
          </cell>
        </row>
        <row r="959">
          <cell r="G959" t="str">
            <v>5100004242</v>
          </cell>
        </row>
        <row r="960">
          <cell r="G960" t="str">
            <v>5100004242</v>
          </cell>
        </row>
        <row r="961">
          <cell r="G961" t="str">
            <v>5100004242</v>
          </cell>
        </row>
        <row r="962">
          <cell r="G962" t="str">
            <v>5100004242</v>
          </cell>
        </row>
        <row r="963">
          <cell r="G963" t="str">
            <v>5100004242</v>
          </cell>
        </row>
        <row r="964">
          <cell r="G964" t="str">
            <v>5100004242</v>
          </cell>
        </row>
        <row r="965">
          <cell r="G965" t="str">
            <v>5100004242</v>
          </cell>
        </row>
        <row r="966">
          <cell r="G966" t="str">
            <v>5100004242</v>
          </cell>
        </row>
        <row r="967">
          <cell r="G967" t="str">
            <v>5100004242</v>
          </cell>
        </row>
        <row r="968">
          <cell r="G968" t="str">
            <v>5100004242</v>
          </cell>
        </row>
        <row r="969">
          <cell r="G969" t="str">
            <v>5100004242</v>
          </cell>
        </row>
        <row r="970">
          <cell r="G970" t="str">
            <v>5100004242</v>
          </cell>
        </row>
        <row r="971">
          <cell r="G971" t="str">
            <v>5100004242</v>
          </cell>
        </row>
        <row r="972">
          <cell r="G972" t="str">
            <v>5100004242</v>
          </cell>
        </row>
        <row r="973">
          <cell r="G973" t="str">
            <v>5100004242</v>
          </cell>
        </row>
        <row r="974">
          <cell r="G974" t="str">
            <v>5100004242</v>
          </cell>
        </row>
        <row r="975">
          <cell r="G975" t="str">
            <v>5100004242</v>
          </cell>
        </row>
        <row r="976">
          <cell r="G976" t="str">
            <v>5100004242</v>
          </cell>
        </row>
        <row r="977">
          <cell r="G977" t="str">
            <v>5100004242</v>
          </cell>
        </row>
        <row r="978">
          <cell r="G978" t="str">
            <v>5100004242</v>
          </cell>
        </row>
        <row r="979">
          <cell r="G979" t="str">
            <v>5100004242</v>
          </cell>
        </row>
        <row r="980">
          <cell r="G980" t="str">
            <v>5100004242</v>
          </cell>
        </row>
        <row r="981">
          <cell r="G981" t="str">
            <v>5100004242</v>
          </cell>
        </row>
        <row r="982">
          <cell r="G982" t="str">
            <v>5100004242</v>
          </cell>
        </row>
        <row r="983">
          <cell r="G983" t="str">
            <v>5100004242</v>
          </cell>
        </row>
        <row r="984">
          <cell r="G984" t="str">
            <v>5100004242</v>
          </cell>
        </row>
        <row r="985">
          <cell r="G985" t="str">
            <v>5100004242</v>
          </cell>
        </row>
        <row r="986">
          <cell r="G986" t="str">
            <v>5100004242</v>
          </cell>
        </row>
        <row r="987">
          <cell r="G987" t="str">
            <v>5100004242</v>
          </cell>
        </row>
        <row r="988">
          <cell r="G988" t="str">
            <v>5100004242</v>
          </cell>
        </row>
        <row r="989">
          <cell r="G989" t="str">
            <v>5100004119</v>
          </cell>
        </row>
        <row r="990">
          <cell r="G990" t="str">
            <v>5100004119</v>
          </cell>
        </row>
        <row r="991">
          <cell r="G991" t="str">
            <v>5100004119</v>
          </cell>
        </row>
        <row r="992">
          <cell r="G992" t="str">
            <v>5100004119</v>
          </cell>
        </row>
        <row r="993">
          <cell r="G993" t="str">
            <v>5100004119</v>
          </cell>
        </row>
        <row r="994">
          <cell r="G994" t="str">
            <v>5100004119</v>
          </cell>
        </row>
        <row r="995">
          <cell r="G995" t="str">
            <v>5100004119</v>
          </cell>
        </row>
        <row r="996">
          <cell r="G996" t="str">
            <v>5100004119</v>
          </cell>
        </row>
        <row r="997">
          <cell r="G997" t="str">
            <v>5100004119</v>
          </cell>
        </row>
        <row r="998">
          <cell r="G998" t="str">
            <v>5100004119</v>
          </cell>
        </row>
        <row r="999">
          <cell r="G999" t="str">
            <v>5100004119</v>
          </cell>
        </row>
        <row r="1000">
          <cell r="G1000" t="str">
            <v>5100004119</v>
          </cell>
        </row>
        <row r="1001">
          <cell r="G1001" t="str">
            <v>5100004119</v>
          </cell>
        </row>
        <row r="1002">
          <cell r="G1002" t="str">
            <v>5100004119</v>
          </cell>
        </row>
        <row r="1003">
          <cell r="G1003" t="str">
            <v>5100004119</v>
          </cell>
        </row>
        <row r="1004">
          <cell r="G1004" t="str">
            <v>5100004119</v>
          </cell>
        </row>
        <row r="1005">
          <cell r="G1005" t="str">
            <v>5100004062</v>
          </cell>
        </row>
        <row r="1006">
          <cell r="G1006" t="str">
            <v>5100004062</v>
          </cell>
        </row>
        <row r="1007">
          <cell r="G1007" t="str">
            <v>5100004062</v>
          </cell>
        </row>
        <row r="1008">
          <cell r="G1008" t="str">
            <v>5100004062</v>
          </cell>
        </row>
        <row r="1009">
          <cell r="G1009" t="str">
            <v>5100004062</v>
          </cell>
        </row>
        <row r="1010">
          <cell r="G1010" t="str">
            <v>5100004062</v>
          </cell>
        </row>
        <row r="1011">
          <cell r="G1011" t="str">
            <v>5100004062</v>
          </cell>
        </row>
        <row r="1012">
          <cell r="G1012" t="str">
            <v>5100004062</v>
          </cell>
        </row>
        <row r="1013">
          <cell r="G1013" t="str">
            <v>5100004062</v>
          </cell>
        </row>
        <row r="1014">
          <cell r="G1014" t="str">
            <v>5100004062</v>
          </cell>
        </row>
        <row r="1015">
          <cell r="G1015" t="str">
            <v>5100004062</v>
          </cell>
        </row>
        <row r="1016">
          <cell r="G1016" t="str">
            <v>5100004062</v>
          </cell>
        </row>
        <row r="1017">
          <cell r="G1017" t="str">
            <v>5100004062</v>
          </cell>
        </row>
        <row r="1018">
          <cell r="G1018" t="str">
            <v>5100004062</v>
          </cell>
        </row>
        <row r="1019">
          <cell r="G1019" t="str">
            <v>5100004062</v>
          </cell>
        </row>
        <row r="1020">
          <cell r="G1020" t="str">
            <v>5100004062</v>
          </cell>
        </row>
        <row r="1021">
          <cell r="G1021" t="str">
            <v>5100004062</v>
          </cell>
        </row>
        <row r="1022">
          <cell r="G1022" t="str">
            <v>5100004062</v>
          </cell>
        </row>
        <row r="1023">
          <cell r="G1023" t="str">
            <v>5100004062</v>
          </cell>
        </row>
        <row r="1024">
          <cell r="G1024" t="str">
            <v>5100004062</v>
          </cell>
        </row>
        <row r="1025">
          <cell r="G1025" t="str">
            <v>5100004062</v>
          </cell>
        </row>
        <row r="1026">
          <cell r="G1026" t="str">
            <v>5100004062</v>
          </cell>
        </row>
        <row r="1027">
          <cell r="G1027" t="str">
            <v>5100004062</v>
          </cell>
        </row>
        <row r="1028">
          <cell r="G1028" t="str">
            <v>5100004062</v>
          </cell>
        </row>
        <row r="1029">
          <cell r="G1029" t="str">
            <v>5100004062</v>
          </cell>
        </row>
        <row r="1030">
          <cell r="G1030" t="str">
            <v>5100004062</v>
          </cell>
        </row>
        <row r="1031">
          <cell r="G1031" t="str">
            <v>5100004062</v>
          </cell>
        </row>
        <row r="1032">
          <cell r="G1032" t="str">
            <v>5100004062</v>
          </cell>
        </row>
        <row r="1033">
          <cell r="G1033" t="str">
            <v>5100004062</v>
          </cell>
        </row>
        <row r="1034">
          <cell r="G1034" t="str">
            <v>5100004061</v>
          </cell>
        </row>
        <row r="1035">
          <cell r="G1035" t="str">
            <v>5100004061</v>
          </cell>
        </row>
        <row r="1036">
          <cell r="G1036" t="str">
            <v>5100004061</v>
          </cell>
        </row>
        <row r="1037">
          <cell r="G1037" t="str">
            <v>5100004061</v>
          </cell>
        </row>
        <row r="1038">
          <cell r="G1038" t="str">
            <v>5100004061</v>
          </cell>
        </row>
        <row r="1039">
          <cell r="G1039" t="str">
            <v>5100004061</v>
          </cell>
        </row>
        <row r="1040">
          <cell r="G1040" t="str">
            <v>5100004061</v>
          </cell>
        </row>
        <row r="1041">
          <cell r="G1041" t="str">
            <v>5100004061</v>
          </cell>
        </row>
        <row r="1042">
          <cell r="G1042" t="str">
            <v>5100004061</v>
          </cell>
        </row>
        <row r="1043">
          <cell r="G1043" t="str">
            <v>5100004061</v>
          </cell>
        </row>
        <row r="1044">
          <cell r="G1044" t="str">
            <v>5100004061</v>
          </cell>
        </row>
        <row r="1045">
          <cell r="G1045" t="str">
            <v>5100004061</v>
          </cell>
        </row>
        <row r="1046">
          <cell r="G1046" t="str">
            <v>5100004061</v>
          </cell>
        </row>
        <row r="1047">
          <cell r="G1047" t="str">
            <v>5100004061</v>
          </cell>
        </row>
        <row r="1048">
          <cell r="G1048" t="str">
            <v>5100004061</v>
          </cell>
        </row>
        <row r="1049">
          <cell r="G1049" t="str">
            <v>5100004061</v>
          </cell>
        </row>
        <row r="1050">
          <cell r="G1050" t="str">
            <v>5100004061</v>
          </cell>
        </row>
        <row r="1051">
          <cell r="G1051" t="str">
            <v>5100004061</v>
          </cell>
        </row>
        <row r="1052">
          <cell r="G1052" t="str">
            <v>5100004061</v>
          </cell>
        </row>
        <row r="1053">
          <cell r="G1053" t="str">
            <v>5100004061</v>
          </cell>
        </row>
        <row r="1054">
          <cell r="G1054" t="str">
            <v>5100004061</v>
          </cell>
        </row>
        <row r="1055">
          <cell r="G1055" t="str">
            <v>5100004061</v>
          </cell>
        </row>
        <row r="1056">
          <cell r="G1056" t="str">
            <v>5100004061</v>
          </cell>
        </row>
        <row r="1057">
          <cell r="G1057" t="str">
            <v>5100004061</v>
          </cell>
        </row>
        <row r="1058">
          <cell r="G1058" t="str">
            <v>5100004061</v>
          </cell>
        </row>
        <row r="1059">
          <cell r="G1059" t="str">
            <v>5100004061</v>
          </cell>
        </row>
        <row r="1060">
          <cell r="G1060" t="str">
            <v>5100004061</v>
          </cell>
        </row>
        <row r="1061">
          <cell r="G1061" t="str">
            <v>5100004061</v>
          </cell>
        </row>
        <row r="1062">
          <cell r="G1062" t="str">
            <v>5100004061</v>
          </cell>
        </row>
        <row r="1063">
          <cell r="G1063" t="str">
            <v>5100004061</v>
          </cell>
        </row>
        <row r="1064">
          <cell r="G1064" t="str">
            <v>5100004061</v>
          </cell>
        </row>
        <row r="1065">
          <cell r="G1065" t="str">
            <v>5100004061</v>
          </cell>
        </row>
        <row r="1066">
          <cell r="G1066" t="str">
            <v>5100004061</v>
          </cell>
        </row>
        <row r="1067">
          <cell r="G1067" t="str">
            <v>5100004061</v>
          </cell>
        </row>
        <row r="1068">
          <cell r="G1068" t="str">
            <v>5100004061</v>
          </cell>
        </row>
        <row r="1069">
          <cell r="G1069" t="str">
            <v>5100004061</v>
          </cell>
        </row>
        <row r="1070">
          <cell r="G1070" t="str">
            <v>5100004061</v>
          </cell>
        </row>
        <row r="1071">
          <cell r="G1071" t="str">
            <v>5100004061</v>
          </cell>
        </row>
        <row r="1072">
          <cell r="G1072" t="str">
            <v>5100004061</v>
          </cell>
        </row>
        <row r="1073">
          <cell r="G1073" t="str">
            <v>5100004061</v>
          </cell>
        </row>
        <row r="1074">
          <cell r="G1074" t="str">
            <v>5100004061</v>
          </cell>
        </row>
        <row r="1075">
          <cell r="G1075" t="str">
            <v>5100004061</v>
          </cell>
        </row>
        <row r="1076">
          <cell r="G1076" t="str">
            <v>5100004061</v>
          </cell>
        </row>
        <row r="1077">
          <cell r="G1077" t="str">
            <v>5100004061</v>
          </cell>
        </row>
        <row r="1078">
          <cell r="G1078" t="str">
            <v>5100004061</v>
          </cell>
        </row>
        <row r="1079">
          <cell r="G1079" t="str">
            <v>5100004061</v>
          </cell>
        </row>
        <row r="1080">
          <cell r="G1080" t="str">
            <v>5100004061</v>
          </cell>
        </row>
        <row r="1081">
          <cell r="G1081" t="str">
            <v>5100004061</v>
          </cell>
        </row>
        <row r="1082">
          <cell r="G1082" t="str">
            <v>5100004061</v>
          </cell>
        </row>
        <row r="1083">
          <cell r="G1083" t="str">
            <v>5100004061</v>
          </cell>
        </row>
        <row r="1084">
          <cell r="G1084" t="str">
            <v>5100004061</v>
          </cell>
        </row>
        <row r="1085">
          <cell r="G1085" t="str">
            <v>5100004061</v>
          </cell>
        </row>
        <row r="1086">
          <cell r="G1086" t="str">
            <v>5100004061</v>
          </cell>
        </row>
        <row r="1087">
          <cell r="G1087" t="str">
            <v>5100004061</v>
          </cell>
        </row>
        <row r="1088">
          <cell r="G1088" t="str">
            <v>5100004061</v>
          </cell>
        </row>
        <row r="1089">
          <cell r="G1089" t="str">
            <v>5100004061</v>
          </cell>
        </row>
        <row r="1090">
          <cell r="G1090" t="str">
            <v>5100004061</v>
          </cell>
        </row>
        <row r="1091">
          <cell r="G1091" t="str">
            <v>5100004061</v>
          </cell>
        </row>
        <row r="1092">
          <cell r="G1092" t="str">
            <v>5100004061</v>
          </cell>
        </row>
        <row r="1093">
          <cell r="G1093" t="str">
            <v>5100004061</v>
          </cell>
        </row>
        <row r="1094">
          <cell r="G1094" t="str">
            <v>5100004061</v>
          </cell>
        </row>
        <row r="1095">
          <cell r="G1095" t="str">
            <v>5100004061</v>
          </cell>
        </row>
        <row r="1096">
          <cell r="G1096" t="str">
            <v>5100004061</v>
          </cell>
        </row>
        <row r="1097">
          <cell r="G1097" t="str">
            <v>5100004060</v>
          </cell>
        </row>
        <row r="1098">
          <cell r="G1098" t="str">
            <v>5100004060</v>
          </cell>
        </row>
        <row r="1099">
          <cell r="G1099" t="str">
            <v>5100004060</v>
          </cell>
        </row>
        <row r="1100">
          <cell r="G1100" t="str">
            <v>5100004060</v>
          </cell>
        </row>
        <row r="1101">
          <cell r="G1101" t="str">
            <v>5100004060</v>
          </cell>
        </row>
        <row r="1102">
          <cell r="G1102" t="str">
            <v>5100004060</v>
          </cell>
        </row>
        <row r="1103">
          <cell r="G1103" t="str">
            <v>5100004060</v>
          </cell>
        </row>
        <row r="1104">
          <cell r="G1104" t="str">
            <v>5100004060</v>
          </cell>
        </row>
        <row r="1105">
          <cell r="G1105" t="str">
            <v>5100004060</v>
          </cell>
        </row>
        <row r="1106">
          <cell r="G1106" t="str">
            <v>5100004060</v>
          </cell>
        </row>
        <row r="1107">
          <cell r="G1107" t="str">
            <v>5100004060</v>
          </cell>
        </row>
        <row r="1108">
          <cell r="G1108" t="str">
            <v>5100004060</v>
          </cell>
        </row>
        <row r="1109">
          <cell r="G1109" t="str">
            <v>5100004060</v>
          </cell>
        </row>
        <row r="1110">
          <cell r="G1110" t="str">
            <v>5100004060</v>
          </cell>
        </row>
        <row r="1111">
          <cell r="G1111" t="str">
            <v>5100004060</v>
          </cell>
        </row>
        <row r="1112">
          <cell r="G1112" t="str">
            <v>5100004060</v>
          </cell>
        </row>
        <row r="1113">
          <cell r="G1113" t="str">
            <v>5100004060</v>
          </cell>
        </row>
        <row r="1114">
          <cell r="G1114" t="str">
            <v>5100004060</v>
          </cell>
        </row>
        <row r="1115">
          <cell r="G1115" t="str">
            <v>5100004060</v>
          </cell>
        </row>
        <row r="1116">
          <cell r="G1116" t="str">
            <v>5100004060</v>
          </cell>
        </row>
        <row r="1117">
          <cell r="G1117" t="str">
            <v>5100004060</v>
          </cell>
        </row>
        <row r="1118">
          <cell r="G1118" t="str">
            <v>5100004060</v>
          </cell>
        </row>
        <row r="1119">
          <cell r="G1119" t="str">
            <v>5100004060</v>
          </cell>
        </row>
        <row r="1120">
          <cell r="G1120" t="str">
            <v>5100004060</v>
          </cell>
        </row>
        <row r="1121">
          <cell r="G1121" t="str">
            <v>5100004060</v>
          </cell>
        </row>
        <row r="1122">
          <cell r="G1122" t="str">
            <v>5100004060</v>
          </cell>
        </row>
        <row r="1123">
          <cell r="G1123" t="str">
            <v>5100004060</v>
          </cell>
        </row>
        <row r="1124">
          <cell r="G1124" t="str">
            <v>5100004060</v>
          </cell>
        </row>
        <row r="1125">
          <cell r="G1125" t="str">
            <v>5100004060</v>
          </cell>
        </row>
        <row r="1126">
          <cell r="G1126" t="str">
            <v>5100004060</v>
          </cell>
        </row>
        <row r="1127">
          <cell r="G1127" t="str">
            <v>5100004060</v>
          </cell>
        </row>
        <row r="1128">
          <cell r="G1128" t="str">
            <v>5100004060</v>
          </cell>
        </row>
        <row r="1129">
          <cell r="G1129" t="str">
            <v>5100004060</v>
          </cell>
        </row>
        <row r="1130">
          <cell r="G1130" t="str">
            <v>5100004059</v>
          </cell>
        </row>
        <row r="1131">
          <cell r="G1131" t="str">
            <v>5100004059</v>
          </cell>
        </row>
        <row r="1132">
          <cell r="G1132" t="str">
            <v>5100004059</v>
          </cell>
        </row>
        <row r="1133">
          <cell r="G1133" t="str">
            <v>5100004059</v>
          </cell>
        </row>
        <row r="1134">
          <cell r="G1134" t="str">
            <v>5100004059</v>
          </cell>
        </row>
        <row r="1135">
          <cell r="G1135" t="str">
            <v>5100004059</v>
          </cell>
        </row>
        <row r="1136">
          <cell r="G1136" t="str">
            <v>5100004059</v>
          </cell>
        </row>
        <row r="1137">
          <cell r="G1137" t="str">
            <v>5100004059</v>
          </cell>
        </row>
        <row r="1138">
          <cell r="G1138" t="str">
            <v>5100004059</v>
          </cell>
        </row>
        <row r="1139">
          <cell r="G1139" t="str">
            <v>5100004059</v>
          </cell>
        </row>
        <row r="1140">
          <cell r="G1140" t="str">
            <v>5100004059</v>
          </cell>
        </row>
        <row r="1141">
          <cell r="G1141" t="str">
            <v>5100004059</v>
          </cell>
        </row>
        <row r="1142">
          <cell r="G1142" t="str">
            <v>5100004059</v>
          </cell>
        </row>
        <row r="1143">
          <cell r="G1143" t="str">
            <v>5100004059</v>
          </cell>
        </row>
        <row r="1144">
          <cell r="G1144" t="str">
            <v>5100004059</v>
          </cell>
        </row>
        <row r="1145">
          <cell r="G1145" t="str">
            <v>5100004059</v>
          </cell>
        </row>
        <row r="1146">
          <cell r="G1146" t="str">
            <v>5100004059</v>
          </cell>
        </row>
        <row r="1147">
          <cell r="G1147" t="str">
            <v>5100004059</v>
          </cell>
        </row>
        <row r="1148">
          <cell r="G1148" t="str">
            <v>5100004059</v>
          </cell>
        </row>
        <row r="1149">
          <cell r="G1149" t="str">
            <v>5100004059</v>
          </cell>
        </row>
        <row r="1150">
          <cell r="G1150" t="str">
            <v>5100004059</v>
          </cell>
        </row>
        <row r="1151">
          <cell r="G1151" t="str">
            <v>5100004059</v>
          </cell>
        </row>
        <row r="1152">
          <cell r="G1152" t="str">
            <v>5100004059</v>
          </cell>
        </row>
        <row r="1153">
          <cell r="G1153" t="str">
            <v>5100004059</v>
          </cell>
        </row>
        <row r="1154">
          <cell r="G1154" t="str">
            <v>5100004059</v>
          </cell>
        </row>
        <row r="1155">
          <cell r="G1155" t="str">
            <v>5100004059</v>
          </cell>
        </row>
        <row r="1156">
          <cell r="G1156" t="str">
            <v>5100004059</v>
          </cell>
        </row>
        <row r="1157">
          <cell r="G1157" t="str">
            <v>5100004059</v>
          </cell>
        </row>
        <row r="1158">
          <cell r="G1158" t="str">
            <v>5100004059</v>
          </cell>
        </row>
        <row r="1159">
          <cell r="G1159" t="str">
            <v>5100004059</v>
          </cell>
        </row>
        <row r="1160">
          <cell r="G1160" t="str">
            <v>5100004059</v>
          </cell>
        </row>
        <row r="1161">
          <cell r="G1161" t="str">
            <v>5100004059</v>
          </cell>
        </row>
        <row r="1162">
          <cell r="G1162" t="str">
            <v>5100004059</v>
          </cell>
        </row>
        <row r="1163">
          <cell r="G1163" t="str">
            <v>5100004058</v>
          </cell>
        </row>
        <row r="1164">
          <cell r="G1164" t="str">
            <v>5100004058</v>
          </cell>
        </row>
        <row r="1165">
          <cell r="G1165" t="str">
            <v>5100004058</v>
          </cell>
        </row>
        <row r="1166">
          <cell r="G1166" t="str">
            <v>5100004058</v>
          </cell>
        </row>
        <row r="1167">
          <cell r="G1167" t="str">
            <v>5100004058</v>
          </cell>
        </row>
        <row r="1168">
          <cell r="G1168" t="str">
            <v>5100004058</v>
          </cell>
        </row>
        <row r="1169">
          <cell r="G1169" t="str">
            <v>5100004058</v>
          </cell>
        </row>
        <row r="1170">
          <cell r="G1170" t="str">
            <v>5100004058</v>
          </cell>
        </row>
        <row r="1171">
          <cell r="G1171" t="str">
            <v>5100004058</v>
          </cell>
        </row>
        <row r="1172">
          <cell r="G1172" t="str">
            <v>5100004058</v>
          </cell>
        </row>
        <row r="1173">
          <cell r="G1173" t="str">
            <v>5100004058</v>
          </cell>
        </row>
        <row r="1174">
          <cell r="G1174" t="str">
            <v>5100004058</v>
          </cell>
        </row>
        <row r="1175">
          <cell r="G1175" t="str">
            <v>5100004058</v>
          </cell>
        </row>
        <row r="1176">
          <cell r="G1176" t="str">
            <v>5100004058</v>
          </cell>
        </row>
        <row r="1177">
          <cell r="G1177" t="str">
            <v>5100004058</v>
          </cell>
        </row>
        <row r="1178">
          <cell r="G1178" t="str">
            <v>5100004058</v>
          </cell>
        </row>
        <row r="1179">
          <cell r="G1179" t="str">
            <v>5100004058</v>
          </cell>
        </row>
        <row r="1180">
          <cell r="G1180" t="str">
            <v>5100004058</v>
          </cell>
        </row>
        <row r="1181">
          <cell r="G1181" t="str">
            <v>5100004058</v>
          </cell>
        </row>
        <row r="1182">
          <cell r="G1182" t="str">
            <v>5100004058</v>
          </cell>
        </row>
        <row r="1183">
          <cell r="G1183" t="str">
            <v>5100004058</v>
          </cell>
        </row>
        <row r="1184">
          <cell r="G1184" t="str">
            <v>5100004058</v>
          </cell>
        </row>
        <row r="1185">
          <cell r="G1185" t="str">
            <v>5100004058</v>
          </cell>
        </row>
        <row r="1186">
          <cell r="G1186" t="str">
            <v>5100004058</v>
          </cell>
        </row>
        <row r="1187">
          <cell r="G1187" t="str">
            <v>5100004058</v>
          </cell>
        </row>
        <row r="1188">
          <cell r="G1188" t="str">
            <v>5100004058</v>
          </cell>
        </row>
        <row r="1189">
          <cell r="G1189" t="str">
            <v>5100004058</v>
          </cell>
        </row>
        <row r="1190">
          <cell r="G1190" t="str">
            <v>5100004057</v>
          </cell>
        </row>
        <row r="1191">
          <cell r="G1191" t="str">
            <v>5100004057</v>
          </cell>
        </row>
        <row r="1192">
          <cell r="G1192" t="str">
            <v>5100004057</v>
          </cell>
        </row>
        <row r="1193">
          <cell r="G1193" t="str">
            <v>5100004057</v>
          </cell>
        </row>
        <row r="1194">
          <cell r="G1194" t="str">
            <v>5100004057</v>
          </cell>
        </row>
        <row r="1195">
          <cell r="G1195" t="str">
            <v>5100004057</v>
          </cell>
        </row>
        <row r="1196">
          <cell r="G1196" t="str">
            <v>5100004057</v>
          </cell>
        </row>
        <row r="1197">
          <cell r="G1197" t="str">
            <v>5100004057</v>
          </cell>
        </row>
        <row r="1198">
          <cell r="G1198" t="str">
            <v>5100004057</v>
          </cell>
        </row>
        <row r="1199">
          <cell r="G1199" t="str">
            <v>5100004038</v>
          </cell>
        </row>
        <row r="1200">
          <cell r="G1200" t="str">
            <v>5100004038</v>
          </cell>
        </row>
        <row r="1201">
          <cell r="G1201" t="str">
            <v>5100004038</v>
          </cell>
        </row>
        <row r="1202">
          <cell r="G1202" t="str">
            <v>5100004038</v>
          </cell>
        </row>
        <row r="1203">
          <cell r="G1203" t="str">
            <v>5100004038</v>
          </cell>
        </row>
        <row r="1204">
          <cell r="G1204" t="str">
            <v>5100004038</v>
          </cell>
        </row>
        <row r="1205">
          <cell r="G1205" t="str">
            <v>5100004038</v>
          </cell>
        </row>
        <row r="1206">
          <cell r="G1206" t="str">
            <v>5100004038</v>
          </cell>
        </row>
        <row r="1207">
          <cell r="G1207" t="str">
            <v>5100004038</v>
          </cell>
        </row>
        <row r="1208">
          <cell r="G1208" t="str">
            <v>5100004038</v>
          </cell>
        </row>
        <row r="1209">
          <cell r="G1209" t="str">
            <v>5100004038</v>
          </cell>
        </row>
        <row r="1210">
          <cell r="G1210" t="str">
            <v>5100004038</v>
          </cell>
        </row>
        <row r="1211">
          <cell r="G1211" t="str">
            <v>5100004038</v>
          </cell>
        </row>
        <row r="1212">
          <cell r="G1212" t="str">
            <v>5100004038</v>
          </cell>
        </row>
        <row r="1213">
          <cell r="G1213" t="str">
            <v>5100004038</v>
          </cell>
        </row>
        <row r="1214">
          <cell r="G1214" t="str">
            <v>5100004038</v>
          </cell>
        </row>
        <row r="1215">
          <cell r="G1215" t="str">
            <v>5100004038</v>
          </cell>
        </row>
        <row r="1216">
          <cell r="G1216" t="str">
            <v>5100004038</v>
          </cell>
        </row>
        <row r="1217">
          <cell r="G1217" t="str">
            <v>5100004038</v>
          </cell>
        </row>
        <row r="1218">
          <cell r="G1218" t="str">
            <v>5100004038</v>
          </cell>
        </row>
        <row r="1219">
          <cell r="G1219" t="str">
            <v>5100004038</v>
          </cell>
        </row>
        <row r="1220">
          <cell r="G1220" t="str">
            <v>5100004038</v>
          </cell>
        </row>
        <row r="1221">
          <cell r="G1221" t="str">
            <v>5100004038</v>
          </cell>
        </row>
        <row r="1222">
          <cell r="G1222" t="str">
            <v>5100004038</v>
          </cell>
        </row>
        <row r="1223">
          <cell r="G1223" t="str">
            <v>5100004038</v>
          </cell>
        </row>
        <row r="1224">
          <cell r="G1224" t="str">
            <v>5100004038</v>
          </cell>
        </row>
        <row r="1225">
          <cell r="G1225" t="str">
            <v>5100004038</v>
          </cell>
        </row>
        <row r="1226">
          <cell r="G1226" t="str">
            <v>5100004007</v>
          </cell>
        </row>
        <row r="1227">
          <cell r="G1227" t="str">
            <v>5100004007</v>
          </cell>
        </row>
        <row r="1228">
          <cell r="G1228" t="str">
            <v>5100004007</v>
          </cell>
        </row>
        <row r="1229">
          <cell r="G1229" t="str">
            <v>5100004007</v>
          </cell>
        </row>
        <row r="1230">
          <cell r="G1230" t="str">
            <v>5100004007</v>
          </cell>
        </row>
        <row r="1231">
          <cell r="G1231" t="str">
            <v>5100004007</v>
          </cell>
        </row>
        <row r="1232">
          <cell r="G1232" t="str">
            <v>5100004007</v>
          </cell>
        </row>
        <row r="1233">
          <cell r="G1233" t="str">
            <v>5100004007</v>
          </cell>
        </row>
        <row r="1234">
          <cell r="G1234" t="str">
            <v>5100004007</v>
          </cell>
        </row>
        <row r="1235">
          <cell r="G1235" t="str">
            <v>5100004007</v>
          </cell>
        </row>
        <row r="1236">
          <cell r="G1236" t="str">
            <v>5100004007</v>
          </cell>
        </row>
        <row r="1237">
          <cell r="G1237" t="str">
            <v>5100004007</v>
          </cell>
        </row>
        <row r="1238">
          <cell r="G1238" t="str">
            <v>5100004007</v>
          </cell>
        </row>
        <row r="1239">
          <cell r="G1239" t="str">
            <v>5100003994</v>
          </cell>
        </row>
        <row r="1240">
          <cell r="G1240" t="str">
            <v>5100003994</v>
          </cell>
        </row>
        <row r="1241">
          <cell r="G1241" t="str">
            <v>5100003994</v>
          </cell>
        </row>
        <row r="1242">
          <cell r="G1242" t="str">
            <v>5100003994</v>
          </cell>
        </row>
        <row r="1243">
          <cell r="G1243" t="str">
            <v>5100003994</v>
          </cell>
        </row>
        <row r="1244">
          <cell r="G1244" t="str">
            <v>5100003994</v>
          </cell>
        </row>
        <row r="1245">
          <cell r="G1245" t="str">
            <v>5100003994</v>
          </cell>
        </row>
        <row r="1246">
          <cell r="G1246" t="str">
            <v>5100003994</v>
          </cell>
        </row>
        <row r="1247">
          <cell r="G1247" t="str">
            <v>5100003994</v>
          </cell>
        </row>
        <row r="1248">
          <cell r="G1248" t="str">
            <v>5100003994</v>
          </cell>
        </row>
        <row r="1249">
          <cell r="G1249" t="str">
            <v>5100003994</v>
          </cell>
        </row>
        <row r="1250">
          <cell r="G1250" t="str">
            <v>5100003994</v>
          </cell>
        </row>
        <row r="1251">
          <cell r="G1251" t="str">
            <v>5100003994</v>
          </cell>
        </row>
        <row r="1252">
          <cell r="G1252" t="str">
            <v>5100003994</v>
          </cell>
        </row>
        <row r="1253">
          <cell r="G1253" t="str">
            <v>5100003994</v>
          </cell>
        </row>
        <row r="1254">
          <cell r="G1254" t="str">
            <v>5100003994</v>
          </cell>
        </row>
        <row r="1255">
          <cell r="G1255" t="str">
            <v>5100003994</v>
          </cell>
        </row>
        <row r="1256">
          <cell r="G1256" t="str">
            <v>5100003994</v>
          </cell>
        </row>
        <row r="1257">
          <cell r="G1257" t="str">
            <v>5100003994</v>
          </cell>
        </row>
        <row r="1258">
          <cell r="G1258" t="str">
            <v>5100003994</v>
          </cell>
        </row>
        <row r="1259">
          <cell r="G1259" t="str">
            <v>5100003994</v>
          </cell>
        </row>
        <row r="1260">
          <cell r="G1260" t="str">
            <v>5100003994</v>
          </cell>
        </row>
        <row r="1261">
          <cell r="G1261" t="str">
            <v>5100003994</v>
          </cell>
        </row>
        <row r="1262">
          <cell r="G1262" t="str">
            <v>5100003994</v>
          </cell>
        </row>
        <row r="1263">
          <cell r="G1263" t="str">
            <v>5100003994</v>
          </cell>
        </row>
        <row r="1264">
          <cell r="G1264" t="str">
            <v>5100003994</v>
          </cell>
        </row>
        <row r="1265">
          <cell r="G1265" t="str">
            <v>5100003994</v>
          </cell>
        </row>
        <row r="1266">
          <cell r="G1266" t="str">
            <v>5100003994</v>
          </cell>
        </row>
        <row r="1267">
          <cell r="G1267" t="str">
            <v>5100003994</v>
          </cell>
        </row>
        <row r="1268">
          <cell r="G1268" t="str">
            <v>5100003994</v>
          </cell>
        </row>
        <row r="1269">
          <cell r="G1269" t="str">
            <v>5100003994</v>
          </cell>
        </row>
        <row r="1270">
          <cell r="G1270" t="str">
            <v>5100003994</v>
          </cell>
        </row>
        <row r="1271">
          <cell r="G1271" t="str">
            <v>5100003994</v>
          </cell>
        </row>
        <row r="1272">
          <cell r="G1272" t="str">
            <v>5100003994</v>
          </cell>
        </row>
        <row r="1273">
          <cell r="G1273" t="str">
            <v>5100003994</v>
          </cell>
        </row>
        <row r="1274">
          <cell r="G1274" t="str">
            <v>5100003994</v>
          </cell>
        </row>
        <row r="1275">
          <cell r="G1275" t="str">
            <v>5100003994</v>
          </cell>
        </row>
        <row r="1276">
          <cell r="G1276" t="str">
            <v>5100003994</v>
          </cell>
        </row>
        <row r="1277">
          <cell r="G1277" t="str">
            <v>5100003994</v>
          </cell>
        </row>
        <row r="1278">
          <cell r="G1278" t="str">
            <v>5100003994</v>
          </cell>
        </row>
        <row r="1279">
          <cell r="G1279" t="str">
            <v>5100003994</v>
          </cell>
        </row>
        <row r="1280">
          <cell r="G1280" t="str">
            <v>5100003994</v>
          </cell>
        </row>
        <row r="1281">
          <cell r="G1281" t="str">
            <v>5100003994</v>
          </cell>
        </row>
        <row r="1282">
          <cell r="G1282" t="str">
            <v>5100003994</v>
          </cell>
        </row>
        <row r="1283">
          <cell r="G1283" t="str">
            <v>5100003994</v>
          </cell>
        </row>
        <row r="1284">
          <cell r="G1284" t="str">
            <v>5100003994</v>
          </cell>
        </row>
        <row r="1285">
          <cell r="G1285" t="str">
            <v>5100003994</v>
          </cell>
        </row>
        <row r="1286">
          <cell r="G1286" t="str">
            <v>5100003994</v>
          </cell>
        </row>
        <row r="1287">
          <cell r="G1287" t="str">
            <v>5100003965</v>
          </cell>
        </row>
        <row r="1288">
          <cell r="G1288" t="str">
            <v>5100003965</v>
          </cell>
        </row>
        <row r="1289">
          <cell r="G1289" t="str">
            <v>5100003965</v>
          </cell>
        </row>
        <row r="1290">
          <cell r="G1290" t="str">
            <v>5100003965</v>
          </cell>
        </row>
        <row r="1291">
          <cell r="G1291" t="str">
            <v>5100003965</v>
          </cell>
        </row>
        <row r="1292">
          <cell r="G1292" t="str">
            <v>5100003965</v>
          </cell>
        </row>
        <row r="1293">
          <cell r="G1293" t="str">
            <v>5100003965</v>
          </cell>
        </row>
        <row r="1294">
          <cell r="G1294" t="str">
            <v>5100003965</v>
          </cell>
        </row>
        <row r="1295">
          <cell r="G1295" t="str">
            <v>5100003965</v>
          </cell>
        </row>
        <row r="1296">
          <cell r="G1296" t="str">
            <v>5100003965</v>
          </cell>
        </row>
        <row r="1297">
          <cell r="G1297" t="str">
            <v>5100003965</v>
          </cell>
        </row>
        <row r="1298">
          <cell r="G1298" t="str">
            <v>5100003965</v>
          </cell>
        </row>
        <row r="1299">
          <cell r="G1299" t="str">
            <v>5100003965</v>
          </cell>
        </row>
        <row r="1300">
          <cell r="G1300" t="str">
            <v>5100003965</v>
          </cell>
        </row>
        <row r="1301">
          <cell r="G1301" t="str">
            <v>5100003965</v>
          </cell>
        </row>
        <row r="1302">
          <cell r="G1302" t="str">
            <v>5100003965</v>
          </cell>
        </row>
        <row r="1303">
          <cell r="G1303" t="str">
            <v>5100003881</v>
          </cell>
        </row>
        <row r="1304">
          <cell r="G1304" t="str">
            <v>5100003881</v>
          </cell>
        </row>
        <row r="1305">
          <cell r="G1305" t="str">
            <v>5100003881</v>
          </cell>
        </row>
        <row r="1306">
          <cell r="G1306" t="str">
            <v>5100003881</v>
          </cell>
        </row>
        <row r="1307">
          <cell r="G1307" t="str">
            <v>5100003881</v>
          </cell>
        </row>
        <row r="1308">
          <cell r="G1308" t="str">
            <v>5100003881</v>
          </cell>
        </row>
        <row r="1309">
          <cell r="G1309" t="str">
            <v>5100003881</v>
          </cell>
        </row>
        <row r="1310">
          <cell r="G1310" t="str">
            <v>5100003881</v>
          </cell>
        </row>
        <row r="1311">
          <cell r="G1311" t="str">
            <v>5100003881</v>
          </cell>
        </row>
        <row r="1312">
          <cell r="G1312" t="str">
            <v>5100003881</v>
          </cell>
        </row>
        <row r="1313">
          <cell r="G1313" t="str">
            <v>5100003881</v>
          </cell>
        </row>
        <row r="1314">
          <cell r="G1314" t="str">
            <v>5100003881</v>
          </cell>
        </row>
        <row r="1315">
          <cell r="G1315" t="str">
            <v>5100003881</v>
          </cell>
        </row>
        <row r="1316">
          <cell r="G1316" t="str">
            <v>5100003881</v>
          </cell>
        </row>
        <row r="1317">
          <cell r="G1317" t="str">
            <v>5100003881</v>
          </cell>
        </row>
        <row r="1318">
          <cell r="G1318" t="str">
            <v>5100003881</v>
          </cell>
        </row>
        <row r="1319">
          <cell r="G1319" t="str">
            <v>5100003881</v>
          </cell>
        </row>
        <row r="1320">
          <cell r="G1320" t="str">
            <v>5100003881</v>
          </cell>
        </row>
        <row r="1321">
          <cell r="G1321" t="str">
            <v>5100003881</v>
          </cell>
        </row>
        <row r="1322">
          <cell r="G1322" t="str">
            <v>5100003723</v>
          </cell>
        </row>
        <row r="1323">
          <cell r="G1323" t="str">
            <v>5100003723</v>
          </cell>
        </row>
        <row r="1324">
          <cell r="G1324" t="str">
            <v>5100003723</v>
          </cell>
        </row>
        <row r="1325">
          <cell r="G1325" t="str">
            <v>5100003723</v>
          </cell>
        </row>
        <row r="1326">
          <cell r="G1326" t="str">
            <v>5100003723</v>
          </cell>
        </row>
        <row r="1327">
          <cell r="G1327" t="str">
            <v>5100003723</v>
          </cell>
        </row>
        <row r="1328">
          <cell r="G1328" t="str">
            <v>5100003723</v>
          </cell>
        </row>
        <row r="1329">
          <cell r="G1329" t="str">
            <v>5100003723</v>
          </cell>
        </row>
        <row r="1330">
          <cell r="G1330" t="str">
            <v>5100003723</v>
          </cell>
        </row>
        <row r="1331">
          <cell r="G1331" t="str">
            <v>5100003723</v>
          </cell>
        </row>
        <row r="1332">
          <cell r="G1332" t="str">
            <v>5100003723</v>
          </cell>
        </row>
        <row r="1333">
          <cell r="G1333" t="str">
            <v>5100003723</v>
          </cell>
        </row>
        <row r="1334">
          <cell r="G1334" t="str">
            <v>5100003723</v>
          </cell>
        </row>
        <row r="1335">
          <cell r="G1335" t="str">
            <v>5100003723</v>
          </cell>
        </row>
        <row r="1336">
          <cell r="G1336" t="str">
            <v>5100003723</v>
          </cell>
        </row>
        <row r="1337">
          <cell r="G1337" t="str">
            <v>5100003723</v>
          </cell>
        </row>
        <row r="1338">
          <cell r="G1338" t="str">
            <v>5100003723</v>
          </cell>
        </row>
        <row r="1339">
          <cell r="G1339" t="str">
            <v>5100003723</v>
          </cell>
        </row>
        <row r="1340">
          <cell r="G1340" t="str">
            <v>5100003723</v>
          </cell>
        </row>
        <row r="1341">
          <cell r="G1341" t="str">
            <v>5100003723</v>
          </cell>
        </row>
        <row r="1342">
          <cell r="G1342" t="str">
            <v>5100003723</v>
          </cell>
        </row>
        <row r="1343">
          <cell r="G1343" t="str">
            <v>5100003723</v>
          </cell>
        </row>
        <row r="1344">
          <cell r="G1344" t="str">
            <v>5100003723</v>
          </cell>
        </row>
        <row r="1345">
          <cell r="G1345" t="str">
            <v>5100003723</v>
          </cell>
        </row>
        <row r="1346">
          <cell r="G1346" t="str">
            <v>5100003723</v>
          </cell>
        </row>
        <row r="1347">
          <cell r="G1347" t="str">
            <v>5100003723</v>
          </cell>
        </row>
        <row r="1348">
          <cell r="G1348" t="str">
            <v>5100003723</v>
          </cell>
        </row>
        <row r="1349">
          <cell r="G1349" t="str">
            <v>5100003723</v>
          </cell>
        </row>
        <row r="1350">
          <cell r="G1350" t="str">
            <v>5100003723</v>
          </cell>
        </row>
        <row r="1351">
          <cell r="G1351" t="str">
            <v>5100003723</v>
          </cell>
        </row>
        <row r="1352">
          <cell r="G1352" t="str">
            <v>5100003723</v>
          </cell>
        </row>
        <row r="1353">
          <cell r="G1353" t="str">
            <v>5100003723</v>
          </cell>
        </row>
        <row r="1354">
          <cell r="G1354" t="str">
            <v>5100003723</v>
          </cell>
        </row>
        <row r="1355">
          <cell r="G1355" t="str">
            <v>5100003723</v>
          </cell>
        </row>
        <row r="1356">
          <cell r="G1356" t="str">
            <v>5100003723</v>
          </cell>
        </row>
        <row r="1357">
          <cell r="G1357" t="str">
            <v>5100003723</v>
          </cell>
        </row>
        <row r="1358">
          <cell r="G1358" t="str">
            <v>5100003723</v>
          </cell>
        </row>
        <row r="1359">
          <cell r="G1359" t="str">
            <v>5100003723</v>
          </cell>
        </row>
        <row r="1360">
          <cell r="G1360" t="str">
            <v>5100003723</v>
          </cell>
        </row>
        <row r="1361">
          <cell r="G1361" t="str">
            <v>5100003723</v>
          </cell>
        </row>
        <row r="1362">
          <cell r="G1362" t="str">
            <v>5100003723</v>
          </cell>
        </row>
        <row r="1363">
          <cell r="G1363" t="str">
            <v>5100003723</v>
          </cell>
        </row>
        <row r="1364">
          <cell r="G1364" t="str">
            <v>5100003723</v>
          </cell>
        </row>
        <row r="1365">
          <cell r="G1365" t="str">
            <v>5100003723</v>
          </cell>
        </row>
        <row r="1366">
          <cell r="G1366" t="str">
            <v>5100003723</v>
          </cell>
        </row>
        <row r="1367">
          <cell r="G1367" t="str">
            <v>5100003710</v>
          </cell>
        </row>
        <row r="1368">
          <cell r="G1368" t="str">
            <v>5100003710</v>
          </cell>
        </row>
        <row r="1369">
          <cell r="G1369" t="str">
            <v>5100003710</v>
          </cell>
        </row>
        <row r="1370">
          <cell r="G1370" t="str">
            <v>5100003709</v>
          </cell>
        </row>
        <row r="1371">
          <cell r="G1371" t="str">
            <v>5100003709</v>
          </cell>
        </row>
        <row r="1372">
          <cell r="G1372" t="str">
            <v>5100003709</v>
          </cell>
        </row>
        <row r="1373">
          <cell r="G1373" t="str">
            <v>5100003704</v>
          </cell>
        </row>
        <row r="1374">
          <cell r="G1374" t="str">
            <v>5100003704</v>
          </cell>
        </row>
        <row r="1375">
          <cell r="G1375" t="str">
            <v>5100003704</v>
          </cell>
        </row>
        <row r="1376">
          <cell r="G1376" t="str">
            <v>5100003704</v>
          </cell>
        </row>
        <row r="1377">
          <cell r="G1377" t="str">
            <v>5100003704</v>
          </cell>
        </row>
        <row r="1378">
          <cell r="G1378" t="str">
            <v>5100003704</v>
          </cell>
        </row>
        <row r="1379">
          <cell r="G1379" t="str">
            <v>5100003655</v>
          </cell>
        </row>
        <row r="1380">
          <cell r="G1380" t="str">
            <v>5100003655</v>
          </cell>
        </row>
        <row r="1381">
          <cell r="G1381" t="str">
            <v>5100003655</v>
          </cell>
        </row>
        <row r="1382">
          <cell r="G1382" t="str">
            <v>5100003655</v>
          </cell>
        </row>
        <row r="1383">
          <cell r="G1383" t="str">
            <v>5100003655</v>
          </cell>
        </row>
        <row r="1384">
          <cell r="G1384" t="str">
            <v>5100003655</v>
          </cell>
        </row>
        <row r="1385">
          <cell r="G1385" t="str">
            <v>5100003655</v>
          </cell>
        </row>
        <row r="1386">
          <cell r="G1386" t="str">
            <v>5100003655</v>
          </cell>
        </row>
        <row r="1387">
          <cell r="G1387" t="str">
            <v>5100003655</v>
          </cell>
        </row>
        <row r="1388">
          <cell r="G1388" t="str">
            <v>5100003655</v>
          </cell>
        </row>
        <row r="1389">
          <cell r="G1389" t="str">
            <v>5100003655</v>
          </cell>
        </row>
        <row r="1390">
          <cell r="G1390" t="str">
            <v>5100003655</v>
          </cell>
        </row>
        <row r="1391">
          <cell r="G1391" t="str">
            <v>5100003655</v>
          </cell>
        </row>
        <row r="1392">
          <cell r="G1392" t="str">
            <v>5100003655</v>
          </cell>
        </row>
        <row r="1393">
          <cell r="G1393" t="str">
            <v>5100003655</v>
          </cell>
        </row>
        <row r="1394">
          <cell r="G1394" t="str">
            <v>5100003636</v>
          </cell>
        </row>
        <row r="1395">
          <cell r="G1395" t="str">
            <v>5100003636</v>
          </cell>
        </row>
        <row r="1396">
          <cell r="G1396" t="str">
            <v>5100003636</v>
          </cell>
        </row>
        <row r="1397">
          <cell r="G1397" t="str">
            <v>5100003636</v>
          </cell>
        </row>
        <row r="1398">
          <cell r="G1398" t="str">
            <v>5100003636</v>
          </cell>
        </row>
        <row r="1399">
          <cell r="G1399" t="str">
            <v>5100003636</v>
          </cell>
        </row>
        <row r="1400">
          <cell r="G1400" t="str">
            <v>5100003636</v>
          </cell>
        </row>
        <row r="1401">
          <cell r="G1401" t="str">
            <v>5100003636</v>
          </cell>
        </row>
        <row r="1402">
          <cell r="G1402" t="str">
            <v>5100003636</v>
          </cell>
        </row>
        <row r="1403">
          <cell r="G1403" t="str">
            <v>5100003636</v>
          </cell>
        </row>
        <row r="1404">
          <cell r="G1404" t="str">
            <v>5100003636</v>
          </cell>
        </row>
        <row r="1405">
          <cell r="G1405" t="str">
            <v>5100003636</v>
          </cell>
        </row>
        <row r="1406">
          <cell r="G1406" t="str">
            <v>5100003636</v>
          </cell>
        </row>
        <row r="1407">
          <cell r="G1407" t="str">
            <v>5100003636</v>
          </cell>
        </row>
        <row r="1408">
          <cell r="G1408" t="str">
            <v>5100003636</v>
          </cell>
        </row>
        <row r="1409">
          <cell r="G1409" t="str">
            <v>5100003636</v>
          </cell>
        </row>
        <row r="1410">
          <cell r="G1410" t="str">
            <v>5100003636</v>
          </cell>
        </row>
        <row r="1411">
          <cell r="G1411" t="str">
            <v>5100003636</v>
          </cell>
        </row>
        <row r="1412">
          <cell r="G1412" t="str">
            <v>5100003636</v>
          </cell>
        </row>
        <row r="1413">
          <cell r="G1413" t="str">
            <v>5100003636</v>
          </cell>
        </row>
        <row r="1414">
          <cell r="G1414" t="str">
            <v>5100003636</v>
          </cell>
        </row>
        <row r="1415">
          <cell r="G1415" t="str">
            <v>5100003636</v>
          </cell>
        </row>
        <row r="1416">
          <cell r="G1416" t="str">
            <v>5100003636</v>
          </cell>
        </row>
        <row r="1417">
          <cell r="G1417" t="str">
            <v>5100003636</v>
          </cell>
        </row>
        <row r="1418">
          <cell r="G1418" t="str">
            <v>5100003636</v>
          </cell>
        </row>
        <row r="1419">
          <cell r="G1419" t="str">
            <v>5100003636</v>
          </cell>
        </row>
        <row r="1420">
          <cell r="G1420" t="str">
            <v>5100003636</v>
          </cell>
        </row>
        <row r="1421">
          <cell r="G1421" t="str">
            <v>5100003566</v>
          </cell>
        </row>
        <row r="1422">
          <cell r="G1422" t="str">
            <v>5100003566</v>
          </cell>
        </row>
        <row r="1423">
          <cell r="G1423" t="str">
            <v>5100003566</v>
          </cell>
        </row>
        <row r="1424">
          <cell r="G1424" t="str">
            <v>5100003501</v>
          </cell>
        </row>
        <row r="1425">
          <cell r="G1425" t="str">
            <v>5100003501</v>
          </cell>
        </row>
        <row r="1426">
          <cell r="G1426" t="str">
            <v>5100003501</v>
          </cell>
        </row>
        <row r="1427">
          <cell r="G1427" t="str">
            <v>5100003501</v>
          </cell>
        </row>
        <row r="1428">
          <cell r="G1428" t="str">
            <v>5100003501</v>
          </cell>
        </row>
        <row r="1429">
          <cell r="G1429" t="str">
            <v>5100003501</v>
          </cell>
        </row>
        <row r="1430">
          <cell r="G1430" t="str">
            <v>5100003501</v>
          </cell>
        </row>
        <row r="1431">
          <cell r="G1431" t="str">
            <v>5100003501</v>
          </cell>
        </row>
        <row r="1432">
          <cell r="G1432" t="str">
            <v>5100003501</v>
          </cell>
        </row>
        <row r="1433">
          <cell r="G1433" t="str">
            <v>5100003501</v>
          </cell>
        </row>
        <row r="1434">
          <cell r="G1434" t="str">
            <v>5100003501</v>
          </cell>
        </row>
        <row r="1435">
          <cell r="G1435" t="str">
            <v>5100003501</v>
          </cell>
        </row>
        <row r="1436">
          <cell r="G1436" t="str">
            <v>5100003501</v>
          </cell>
        </row>
        <row r="1437">
          <cell r="G1437" t="str">
            <v>5100003501</v>
          </cell>
        </row>
        <row r="1438">
          <cell r="G1438" t="str">
            <v>5100003501</v>
          </cell>
        </row>
        <row r="1439">
          <cell r="G1439" t="str">
            <v>5100003501</v>
          </cell>
        </row>
        <row r="1440">
          <cell r="G1440" t="str">
            <v>5100003501</v>
          </cell>
        </row>
        <row r="1441">
          <cell r="G1441" t="str">
            <v>5100003501</v>
          </cell>
        </row>
        <row r="1442">
          <cell r="G1442" t="str">
            <v>5100003501</v>
          </cell>
        </row>
        <row r="1443">
          <cell r="G1443" t="str">
            <v>5100003501</v>
          </cell>
        </row>
        <row r="1444">
          <cell r="G1444" t="str">
            <v>5100003501</v>
          </cell>
        </row>
        <row r="1445">
          <cell r="G1445" t="str">
            <v>5100003501</v>
          </cell>
        </row>
        <row r="1446">
          <cell r="G1446" t="str">
            <v>5100003501</v>
          </cell>
        </row>
        <row r="1447">
          <cell r="G1447" t="str">
            <v>5100003501</v>
          </cell>
        </row>
        <row r="1448">
          <cell r="G1448" t="str">
            <v>5100003500</v>
          </cell>
        </row>
        <row r="1449">
          <cell r="G1449" t="str">
            <v>5100003500</v>
          </cell>
        </row>
        <row r="1450">
          <cell r="G1450" t="str">
            <v>5100003500</v>
          </cell>
        </row>
        <row r="1451">
          <cell r="G1451" t="str">
            <v>5100003500</v>
          </cell>
        </row>
        <row r="1452">
          <cell r="G1452" t="str">
            <v>5100003500</v>
          </cell>
        </row>
        <row r="1453">
          <cell r="G1453" t="str">
            <v>5100003500</v>
          </cell>
        </row>
        <row r="1454">
          <cell r="G1454" t="str">
            <v>5100003500</v>
          </cell>
        </row>
        <row r="1455">
          <cell r="G1455" t="str">
            <v>5100003500</v>
          </cell>
        </row>
        <row r="1456">
          <cell r="G1456" t="str">
            <v>5100003500</v>
          </cell>
        </row>
        <row r="1457">
          <cell r="G1457" t="str">
            <v>5100003500</v>
          </cell>
        </row>
        <row r="1458">
          <cell r="G1458" t="str">
            <v>5100003500</v>
          </cell>
        </row>
        <row r="1459">
          <cell r="G1459" t="str">
            <v>5100003500</v>
          </cell>
        </row>
        <row r="1460">
          <cell r="G1460" t="str">
            <v>5100003500</v>
          </cell>
        </row>
        <row r="1461">
          <cell r="G1461" t="str">
            <v>5100003500</v>
          </cell>
        </row>
        <row r="1462">
          <cell r="G1462" t="str">
            <v>5100003500</v>
          </cell>
        </row>
        <row r="1463">
          <cell r="G1463" t="str">
            <v>5100003500</v>
          </cell>
        </row>
        <row r="1464">
          <cell r="G1464" t="str">
            <v>5100003500</v>
          </cell>
        </row>
        <row r="1465">
          <cell r="G1465" t="str">
            <v>5100003500</v>
          </cell>
        </row>
        <row r="1466">
          <cell r="G1466" t="str">
            <v>5100003500</v>
          </cell>
        </row>
        <row r="1467">
          <cell r="G1467" t="str">
            <v>5100003500</v>
          </cell>
        </row>
        <row r="1468">
          <cell r="G1468" t="str">
            <v>5100003500</v>
          </cell>
        </row>
        <row r="1469">
          <cell r="G1469" t="str">
            <v>5100003500</v>
          </cell>
        </row>
        <row r="1470">
          <cell r="G1470" t="str">
            <v>5100003500</v>
          </cell>
        </row>
        <row r="1471">
          <cell r="G1471" t="str">
            <v>5100003500</v>
          </cell>
        </row>
        <row r="1472">
          <cell r="G1472" t="str">
            <v>5100003500</v>
          </cell>
        </row>
        <row r="1473">
          <cell r="G1473" t="str">
            <v>5100003500</v>
          </cell>
        </row>
        <row r="1474">
          <cell r="G1474" t="str">
            <v>5100003500</v>
          </cell>
        </row>
        <row r="1475">
          <cell r="G1475" t="str">
            <v>5100003500</v>
          </cell>
        </row>
        <row r="1476">
          <cell r="G1476" t="str">
            <v>5100003500</v>
          </cell>
        </row>
        <row r="1477">
          <cell r="G1477" t="str">
            <v>5100003500</v>
          </cell>
        </row>
        <row r="1478">
          <cell r="G1478" t="str">
            <v>5100003499</v>
          </cell>
        </row>
        <row r="1479">
          <cell r="G1479" t="str">
            <v>5100003499</v>
          </cell>
        </row>
        <row r="1480">
          <cell r="G1480" t="str">
            <v>5100003499</v>
          </cell>
        </row>
        <row r="1481">
          <cell r="G1481" t="str">
            <v>5100003499</v>
          </cell>
        </row>
        <row r="1482">
          <cell r="G1482" t="str">
            <v>5100003499</v>
          </cell>
        </row>
        <row r="1483">
          <cell r="G1483" t="str">
            <v>5100003499</v>
          </cell>
        </row>
        <row r="1484">
          <cell r="G1484" t="str">
            <v>5100003499</v>
          </cell>
        </row>
        <row r="1485">
          <cell r="G1485" t="str">
            <v>5100003499</v>
          </cell>
        </row>
        <row r="1486">
          <cell r="G1486" t="str">
            <v>5100003499</v>
          </cell>
        </row>
        <row r="1487">
          <cell r="G1487" t="str">
            <v>5100003499</v>
          </cell>
        </row>
        <row r="1488">
          <cell r="G1488" t="str">
            <v>5100003499</v>
          </cell>
        </row>
        <row r="1489">
          <cell r="G1489" t="str">
            <v>5100003499</v>
          </cell>
        </row>
        <row r="1490">
          <cell r="G1490" t="str">
            <v>5100003499</v>
          </cell>
        </row>
        <row r="1491">
          <cell r="G1491" t="str">
            <v>5100003499</v>
          </cell>
        </row>
        <row r="1492">
          <cell r="G1492" t="str">
            <v>5100003499</v>
          </cell>
        </row>
        <row r="1493">
          <cell r="G1493" t="str">
            <v>5100003499</v>
          </cell>
        </row>
        <row r="1494">
          <cell r="G1494" t="str">
            <v>5100003499</v>
          </cell>
        </row>
        <row r="1495">
          <cell r="G1495" t="str">
            <v>5100003499</v>
          </cell>
        </row>
        <row r="1496">
          <cell r="G1496" t="str">
            <v>5100003499</v>
          </cell>
        </row>
        <row r="1497">
          <cell r="G1497" t="str">
            <v>5100003499</v>
          </cell>
        </row>
        <row r="1498">
          <cell r="G1498" t="str">
            <v>5100003499</v>
          </cell>
        </row>
        <row r="1499">
          <cell r="G1499" t="str">
            <v>5100003499</v>
          </cell>
        </row>
        <row r="1500">
          <cell r="G1500" t="str">
            <v>5100003499</v>
          </cell>
        </row>
        <row r="1501">
          <cell r="G1501" t="str">
            <v>5100003499</v>
          </cell>
        </row>
        <row r="1502">
          <cell r="G1502" t="str">
            <v>5100003499</v>
          </cell>
        </row>
        <row r="1503">
          <cell r="G1503" t="str">
            <v>5100003499</v>
          </cell>
        </row>
        <row r="1504">
          <cell r="G1504" t="str">
            <v>5100003499</v>
          </cell>
        </row>
        <row r="1505">
          <cell r="G1505" t="str">
            <v>5100003499</v>
          </cell>
        </row>
        <row r="1506">
          <cell r="G1506" t="str">
            <v>5100003499</v>
          </cell>
        </row>
        <row r="1507">
          <cell r="G1507" t="str">
            <v>5100003499</v>
          </cell>
        </row>
        <row r="1508">
          <cell r="G1508" t="str">
            <v>5100003490</v>
          </cell>
        </row>
        <row r="1509">
          <cell r="G1509" t="str">
            <v>5100003490</v>
          </cell>
        </row>
        <row r="1510">
          <cell r="G1510" t="str">
            <v>5100003490</v>
          </cell>
        </row>
        <row r="1511">
          <cell r="G1511" t="str">
            <v>5100003490</v>
          </cell>
        </row>
        <row r="1512">
          <cell r="G1512" t="str">
            <v>5100003490</v>
          </cell>
        </row>
        <row r="1513">
          <cell r="G1513" t="str">
            <v>5100003490</v>
          </cell>
        </row>
        <row r="1514">
          <cell r="G1514" t="str">
            <v>5100003490</v>
          </cell>
        </row>
        <row r="1515">
          <cell r="G1515" t="str">
            <v>5100003490</v>
          </cell>
        </row>
        <row r="1516">
          <cell r="G1516" t="str">
            <v>5100003490</v>
          </cell>
        </row>
        <row r="1517">
          <cell r="G1517" t="str">
            <v>5100003490</v>
          </cell>
        </row>
        <row r="1518">
          <cell r="G1518" t="str">
            <v>5100003490</v>
          </cell>
        </row>
        <row r="1519">
          <cell r="G1519" t="str">
            <v>5100003490</v>
          </cell>
        </row>
        <row r="1520">
          <cell r="G1520" t="str">
            <v>5100003490</v>
          </cell>
        </row>
        <row r="1521">
          <cell r="G1521" t="str">
            <v>5100003460</v>
          </cell>
        </row>
        <row r="1522">
          <cell r="G1522" t="str">
            <v>5100003460</v>
          </cell>
        </row>
        <row r="1523">
          <cell r="G1523" t="str">
            <v>5100003460</v>
          </cell>
        </row>
        <row r="1524">
          <cell r="G1524" t="str">
            <v>5100003460</v>
          </cell>
        </row>
        <row r="1525">
          <cell r="G1525" t="str">
            <v>5100003460</v>
          </cell>
        </row>
        <row r="1526">
          <cell r="G1526" t="str">
            <v>5100003460</v>
          </cell>
        </row>
        <row r="1527">
          <cell r="G1527" t="str">
            <v>5100003460</v>
          </cell>
        </row>
        <row r="1528">
          <cell r="G1528" t="str">
            <v>5100003460</v>
          </cell>
        </row>
        <row r="1529">
          <cell r="G1529" t="str">
            <v>5100003460</v>
          </cell>
        </row>
        <row r="1530">
          <cell r="G1530" t="str">
            <v>5100003460</v>
          </cell>
        </row>
        <row r="1531">
          <cell r="G1531" t="str">
            <v>5100003460</v>
          </cell>
        </row>
        <row r="1532">
          <cell r="G1532" t="str">
            <v>5100003460</v>
          </cell>
        </row>
        <row r="1533">
          <cell r="G1533" t="str">
            <v>5100003460</v>
          </cell>
        </row>
        <row r="1534">
          <cell r="G1534" t="str">
            <v>5100003460</v>
          </cell>
        </row>
        <row r="1535">
          <cell r="G1535" t="str">
            <v>5100003460</v>
          </cell>
        </row>
        <row r="1536">
          <cell r="G1536" t="str">
            <v>5100003460</v>
          </cell>
        </row>
        <row r="1537">
          <cell r="G1537" t="str">
            <v>5100003460</v>
          </cell>
        </row>
        <row r="1538">
          <cell r="G1538" t="str">
            <v>5100003460</v>
          </cell>
        </row>
        <row r="1539">
          <cell r="G1539" t="str">
            <v>5100003460</v>
          </cell>
        </row>
        <row r="1540">
          <cell r="G1540" t="str">
            <v>5100003460</v>
          </cell>
        </row>
        <row r="1541">
          <cell r="G1541" t="str">
            <v>5100003460</v>
          </cell>
        </row>
        <row r="1542">
          <cell r="G1542" t="str">
            <v>5100003460</v>
          </cell>
        </row>
        <row r="1543">
          <cell r="G1543" t="str">
            <v>5100003460</v>
          </cell>
        </row>
        <row r="1544">
          <cell r="G1544" t="str">
            <v>5100003460</v>
          </cell>
        </row>
        <row r="1545">
          <cell r="G1545" t="str">
            <v>5100003460</v>
          </cell>
        </row>
        <row r="1546">
          <cell r="G1546" t="str">
            <v>5100003460</v>
          </cell>
        </row>
        <row r="1547">
          <cell r="G1547" t="str">
            <v>5100003460</v>
          </cell>
        </row>
        <row r="1548">
          <cell r="G1548" t="str">
            <v>5100003460</v>
          </cell>
        </row>
        <row r="1549">
          <cell r="G1549" t="str">
            <v>5100003460</v>
          </cell>
        </row>
        <row r="1550">
          <cell r="G1550" t="str">
            <v>5100003460</v>
          </cell>
        </row>
        <row r="1551">
          <cell r="G1551" t="str">
            <v>5100003460</v>
          </cell>
        </row>
        <row r="1552">
          <cell r="G1552" t="str">
            <v>5100003460</v>
          </cell>
        </row>
        <row r="1553">
          <cell r="G1553" t="str">
            <v>5100003460</v>
          </cell>
        </row>
        <row r="1554">
          <cell r="G1554" t="str">
            <v>5100003460</v>
          </cell>
        </row>
        <row r="1555">
          <cell r="G1555" t="str">
            <v>5100003460</v>
          </cell>
        </row>
        <row r="1556">
          <cell r="G1556" t="str">
            <v>5100003460</v>
          </cell>
        </row>
        <row r="1557">
          <cell r="G1557" t="str">
            <v>5100003460</v>
          </cell>
        </row>
        <row r="1558">
          <cell r="G1558" t="str">
            <v>5100003460</v>
          </cell>
        </row>
        <row r="1559">
          <cell r="G1559" t="str">
            <v>5100003460</v>
          </cell>
        </row>
        <row r="1560">
          <cell r="G1560" t="str">
            <v>5100003456</v>
          </cell>
        </row>
        <row r="1561">
          <cell r="G1561" t="str">
            <v>5100003456</v>
          </cell>
        </row>
        <row r="1562">
          <cell r="G1562" t="str">
            <v>5100003456</v>
          </cell>
        </row>
        <row r="1563">
          <cell r="G1563" t="str">
            <v>5100003456</v>
          </cell>
        </row>
        <row r="1564">
          <cell r="G1564" t="str">
            <v>5100003456</v>
          </cell>
        </row>
        <row r="1565">
          <cell r="G1565" t="str">
            <v>5100003456</v>
          </cell>
        </row>
        <row r="1566">
          <cell r="G1566" t="str">
            <v>5100003456</v>
          </cell>
        </row>
        <row r="1567">
          <cell r="G1567" t="str">
            <v>5100003456</v>
          </cell>
        </row>
        <row r="1568">
          <cell r="G1568" t="str">
            <v>5100003456</v>
          </cell>
        </row>
        <row r="1569">
          <cell r="G1569" t="str">
            <v>5100003456</v>
          </cell>
        </row>
        <row r="1570">
          <cell r="G1570" t="str">
            <v>5100003456</v>
          </cell>
        </row>
        <row r="1571">
          <cell r="G1571" t="str">
            <v>5100003456</v>
          </cell>
        </row>
        <row r="1572">
          <cell r="G1572" t="str">
            <v>5100003456</v>
          </cell>
        </row>
        <row r="1573">
          <cell r="G1573" t="str">
            <v>5100003456</v>
          </cell>
        </row>
        <row r="1574">
          <cell r="G1574" t="str">
            <v>5100003456</v>
          </cell>
        </row>
        <row r="1575">
          <cell r="G1575" t="str">
            <v>5100003456</v>
          </cell>
        </row>
        <row r="1576">
          <cell r="G1576" t="str">
            <v>5100003456</v>
          </cell>
        </row>
        <row r="1577">
          <cell r="G1577" t="str">
            <v>5100003456</v>
          </cell>
        </row>
        <row r="1578">
          <cell r="G1578" t="str">
            <v>5100003455</v>
          </cell>
        </row>
        <row r="1579">
          <cell r="G1579" t="str">
            <v>5100003455</v>
          </cell>
        </row>
        <row r="1580">
          <cell r="G1580" t="str">
            <v>5100003455</v>
          </cell>
        </row>
        <row r="1581">
          <cell r="G1581" t="str">
            <v>5100003455</v>
          </cell>
        </row>
        <row r="1582">
          <cell r="G1582" t="str">
            <v>5100003455</v>
          </cell>
        </row>
        <row r="1583">
          <cell r="G1583" t="str">
            <v>5100003455</v>
          </cell>
        </row>
        <row r="1584">
          <cell r="G1584" t="str">
            <v>5100003455</v>
          </cell>
        </row>
        <row r="1585">
          <cell r="G1585" t="str">
            <v>5100003455</v>
          </cell>
        </row>
        <row r="1586">
          <cell r="G1586" t="str">
            <v>5100003455</v>
          </cell>
        </row>
        <row r="1587">
          <cell r="G1587" t="str">
            <v>5100003454</v>
          </cell>
        </row>
        <row r="1588">
          <cell r="G1588" t="str">
            <v>5100003454</v>
          </cell>
        </row>
        <row r="1589">
          <cell r="G1589" t="str">
            <v>5100003454</v>
          </cell>
        </row>
        <row r="1590">
          <cell r="G1590" t="str">
            <v>5100003454</v>
          </cell>
        </row>
        <row r="1591">
          <cell r="G1591" t="str">
            <v>5100003454</v>
          </cell>
        </row>
        <row r="1592">
          <cell r="G1592" t="str">
            <v>5100003454</v>
          </cell>
        </row>
        <row r="1593">
          <cell r="G1593" t="str">
            <v>5100003454</v>
          </cell>
        </row>
        <row r="1594">
          <cell r="G1594" t="str">
            <v>5100003454</v>
          </cell>
        </row>
        <row r="1595">
          <cell r="G1595" t="str">
            <v>5100003454</v>
          </cell>
        </row>
        <row r="1596">
          <cell r="G1596" t="str">
            <v>5100003454</v>
          </cell>
        </row>
        <row r="1597">
          <cell r="G1597" t="str">
            <v>5100003454</v>
          </cell>
        </row>
        <row r="1598">
          <cell r="G1598" t="str">
            <v>5100003454</v>
          </cell>
        </row>
        <row r="1599">
          <cell r="G1599" t="str">
            <v>5100003454</v>
          </cell>
        </row>
        <row r="1600">
          <cell r="G1600" t="str">
            <v>5100003454</v>
          </cell>
        </row>
        <row r="1601">
          <cell r="G1601" t="str">
            <v>5100003454</v>
          </cell>
        </row>
        <row r="1602">
          <cell r="G1602" t="str">
            <v>5100003454</v>
          </cell>
        </row>
        <row r="1603">
          <cell r="G1603" t="str">
            <v>5100003454</v>
          </cell>
        </row>
        <row r="1604">
          <cell r="G1604" t="str">
            <v>5100003454</v>
          </cell>
        </row>
        <row r="1605">
          <cell r="G1605" t="str">
            <v>5100003454</v>
          </cell>
        </row>
        <row r="1606">
          <cell r="G1606" t="str">
            <v>5100003454</v>
          </cell>
        </row>
        <row r="1607">
          <cell r="G1607" t="str">
            <v>5100003454</v>
          </cell>
        </row>
        <row r="1608">
          <cell r="G1608" t="str">
            <v>5100003454</v>
          </cell>
        </row>
        <row r="1609">
          <cell r="G1609" t="str">
            <v>5100003454</v>
          </cell>
        </row>
        <row r="1610">
          <cell r="G1610" t="str">
            <v>5100003454</v>
          </cell>
        </row>
        <row r="1611">
          <cell r="G1611" t="str">
            <v>5100003450</v>
          </cell>
        </row>
        <row r="1612">
          <cell r="G1612" t="str">
            <v>5100003450</v>
          </cell>
        </row>
        <row r="1613">
          <cell r="G1613" t="str">
            <v>5100003439</v>
          </cell>
        </row>
        <row r="1614">
          <cell r="G1614" t="str">
            <v>5100003439</v>
          </cell>
        </row>
        <row r="1615">
          <cell r="G1615" t="str">
            <v>5100003439</v>
          </cell>
        </row>
        <row r="1616">
          <cell r="G1616" t="str">
            <v>5100003439</v>
          </cell>
        </row>
        <row r="1617">
          <cell r="G1617" t="str">
            <v>5100003439</v>
          </cell>
        </row>
        <row r="1618">
          <cell r="G1618" t="str">
            <v>5100003439</v>
          </cell>
        </row>
        <row r="1619">
          <cell r="G1619" t="str">
            <v>5100003439</v>
          </cell>
        </row>
        <row r="1620">
          <cell r="G1620" t="str">
            <v>5100003439</v>
          </cell>
        </row>
        <row r="1621">
          <cell r="G1621" t="str">
            <v>5100003439</v>
          </cell>
        </row>
        <row r="1622">
          <cell r="G1622" t="str">
            <v>5100003439</v>
          </cell>
        </row>
        <row r="1623">
          <cell r="G1623" t="str">
            <v>5100003439</v>
          </cell>
        </row>
        <row r="1624">
          <cell r="G1624" t="str">
            <v>5100003439</v>
          </cell>
        </row>
        <row r="1625">
          <cell r="G1625" t="str">
            <v>5100003439</v>
          </cell>
        </row>
        <row r="1626">
          <cell r="G1626" t="str">
            <v>5100003439</v>
          </cell>
        </row>
        <row r="1627">
          <cell r="G1627" t="str">
            <v>5100003439</v>
          </cell>
        </row>
        <row r="1628">
          <cell r="G1628" t="str">
            <v>5100003439</v>
          </cell>
        </row>
        <row r="1629">
          <cell r="G1629" t="str">
            <v>5100003439</v>
          </cell>
        </row>
        <row r="1630">
          <cell r="G1630" t="str">
            <v>5100003439</v>
          </cell>
        </row>
        <row r="1631">
          <cell r="G1631" t="str">
            <v>5100003439</v>
          </cell>
        </row>
        <row r="1632">
          <cell r="G1632" t="str">
            <v>5100003439</v>
          </cell>
        </row>
        <row r="1633">
          <cell r="G1633" t="str">
            <v>5100003439</v>
          </cell>
        </row>
        <row r="1634">
          <cell r="G1634" t="str">
            <v>5100003439</v>
          </cell>
        </row>
        <row r="1635">
          <cell r="G1635" t="str">
            <v>5100003439</v>
          </cell>
        </row>
        <row r="1636">
          <cell r="G1636" t="str">
            <v>5100003439</v>
          </cell>
        </row>
        <row r="1637">
          <cell r="G1637" t="str">
            <v>5100003439</v>
          </cell>
        </row>
        <row r="1638">
          <cell r="G1638" t="str">
            <v>5100003439</v>
          </cell>
        </row>
        <row r="1639">
          <cell r="G1639" t="str">
            <v>5100003439</v>
          </cell>
        </row>
        <row r="1640">
          <cell r="G1640" t="str">
            <v>5100003439</v>
          </cell>
        </row>
        <row r="1641">
          <cell r="G1641" t="str">
            <v>5100003439</v>
          </cell>
        </row>
        <row r="1642">
          <cell r="G1642" t="str">
            <v>5100003439</v>
          </cell>
        </row>
        <row r="1643">
          <cell r="G1643" t="str">
            <v>5100003439</v>
          </cell>
        </row>
        <row r="1644">
          <cell r="G1644" t="str">
            <v>5100003439</v>
          </cell>
        </row>
        <row r="1645">
          <cell r="G1645" t="str">
            <v>5100003439</v>
          </cell>
        </row>
        <row r="1646">
          <cell r="G1646" t="str">
            <v>5100003439</v>
          </cell>
        </row>
        <row r="1647">
          <cell r="G1647" t="str">
            <v>5100003439</v>
          </cell>
        </row>
        <row r="1648">
          <cell r="G1648" t="str">
            <v>5100003439</v>
          </cell>
        </row>
        <row r="1649">
          <cell r="G1649" t="str">
            <v>5100003439</v>
          </cell>
        </row>
        <row r="1650">
          <cell r="G1650" t="str">
            <v>5100003439</v>
          </cell>
        </row>
        <row r="1651">
          <cell r="G1651" t="str">
            <v>5100003439</v>
          </cell>
        </row>
        <row r="1652">
          <cell r="G1652" t="str">
            <v>5100003439</v>
          </cell>
        </row>
        <row r="1653">
          <cell r="G1653" t="str">
            <v>5100003439</v>
          </cell>
        </row>
        <row r="1654">
          <cell r="G1654" t="str">
            <v>5100003439</v>
          </cell>
        </row>
        <row r="1655">
          <cell r="G1655" t="str">
            <v>5100003439</v>
          </cell>
        </row>
        <row r="1656">
          <cell r="G1656" t="str">
            <v>5100003439</v>
          </cell>
        </row>
        <row r="1657">
          <cell r="G1657" t="str">
            <v>5100003439</v>
          </cell>
        </row>
        <row r="1658">
          <cell r="G1658" t="str">
            <v>5100003439</v>
          </cell>
        </row>
        <row r="1659">
          <cell r="G1659" t="str">
            <v>5100003439</v>
          </cell>
        </row>
        <row r="1660">
          <cell r="G1660" t="str">
            <v>5100003416</v>
          </cell>
        </row>
        <row r="1661">
          <cell r="G1661" t="str">
            <v>5100003416</v>
          </cell>
        </row>
        <row r="1662">
          <cell r="G1662" t="str">
            <v>5100003416</v>
          </cell>
        </row>
        <row r="1663">
          <cell r="G1663" t="str">
            <v>5100003415</v>
          </cell>
        </row>
        <row r="1664">
          <cell r="G1664" t="str">
            <v>5100003415</v>
          </cell>
        </row>
        <row r="1665">
          <cell r="G1665" t="str">
            <v>5100003415</v>
          </cell>
        </row>
        <row r="1666">
          <cell r="G1666" t="str">
            <v>5100003388</v>
          </cell>
        </row>
        <row r="1667">
          <cell r="G1667" t="str">
            <v>5100003388</v>
          </cell>
        </row>
        <row r="1668">
          <cell r="G1668" t="str">
            <v>5100003388</v>
          </cell>
        </row>
        <row r="1669">
          <cell r="G1669" t="str">
            <v>5100003388</v>
          </cell>
        </row>
        <row r="1670">
          <cell r="G1670" t="str">
            <v>5100003388</v>
          </cell>
        </row>
        <row r="1671">
          <cell r="G1671" t="str">
            <v>5100003388</v>
          </cell>
        </row>
        <row r="1672">
          <cell r="G1672" t="str">
            <v>5100003388</v>
          </cell>
        </row>
        <row r="1673">
          <cell r="G1673" t="str">
            <v>5100003388</v>
          </cell>
        </row>
        <row r="1674">
          <cell r="G1674" t="str">
            <v>5100003388</v>
          </cell>
        </row>
        <row r="1675">
          <cell r="G1675" t="str">
            <v>5100003388</v>
          </cell>
        </row>
        <row r="1676">
          <cell r="G1676" t="str">
            <v>5100003388</v>
          </cell>
        </row>
        <row r="1677">
          <cell r="G1677" t="str">
            <v>5100003388</v>
          </cell>
        </row>
        <row r="1678">
          <cell r="G1678" t="str">
            <v>5100003342</v>
          </cell>
        </row>
        <row r="1679">
          <cell r="G1679" t="str">
            <v>5100003342</v>
          </cell>
        </row>
        <row r="1680">
          <cell r="G1680" t="str">
            <v>5100003342</v>
          </cell>
        </row>
        <row r="1681">
          <cell r="G1681" t="str">
            <v>5100003342</v>
          </cell>
        </row>
        <row r="1682">
          <cell r="G1682" t="str">
            <v>5100003342</v>
          </cell>
        </row>
        <row r="1683">
          <cell r="G1683" t="str">
            <v>5100003342</v>
          </cell>
        </row>
        <row r="1684">
          <cell r="G1684" t="str">
            <v>5100003342</v>
          </cell>
        </row>
        <row r="1685">
          <cell r="G1685" t="str">
            <v>5100003342</v>
          </cell>
        </row>
        <row r="1686">
          <cell r="G1686" t="str">
            <v>5100003342</v>
          </cell>
        </row>
        <row r="1687">
          <cell r="G1687" t="str">
            <v>5100003342</v>
          </cell>
        </row>
        <row r="1688">
          <cell r="G1688" t="str">
            <v>5100003342</v>
          </cell>
        </row>
        <row r="1689">
          <cell r="G1689" t="str">
            <v>5100003342</v>
          </cell>
        </row>
        <row r="1690">
          <cell r="G1690" t="str">
            <v>5100003342</v>
          </cell>
        </row>
        <row r="1691">
          <cell r="G1691" t="str">
            <v>5100003256</v>
          </cell>
        </row>
        <row r="1692">
          <cell r="G1692" t="str">
            <v>5100003256</v>
          </cell>
        </row>
        <row r="1693">
          <cell r="G1693" t="str">
            <v>5100003256</v>
          </cell>
        </row>
        <row r="1694">
          <cell r="G1694" t="str">
            <v>5100003256</v>
          </cell>
        </row>
        <row r="1695">
          <cell r="G1695" t="str">
            <v>5100003256</v>
          </cell>
        </row>
        <row r="1696">
          <cell r="G1696" t="str">
            <v>5100003256</v>
          </cell>
        </row>
        <row r="1697">
          <cell r="G1697" t="str">
            <v>5100003256</v>
          </cell>
        </row>
        <row r="1698">
          <cell r="G1698" t="str">
            <v>5100003256</v>
          </cell>
        </row>
        <row r="1699">
          <cell r="G1699" t="str">
            <v>5100003256</v>
          </cell>
        </row>
        <row r="1700">
          <cell r="G1700" t="str">
            <v>5100003256</v>
          </cell>
        </row>
        <row r="1701">
          <cell r="G1701" t="str">
            <v>5100003256</v>
          </cell>
        </row>
        <row r="1702">
          <cell r="G1702" t="str">
            <v>5100003256</v>
          </cell>
        </row>
        <row r="1703">
          <cell r="G1703" t="str">
            <v>5100003256</v>
          </cell>
        </row>
        <row r="1704">
          <cell r="G1704" t="str">
            <v>5100003256</v>
          </cell>
        </row>
        <row r="1705">
          <cell r="G1705" t="str">
            <v>5100003256</v>
          </cell>
        </row>
        <row r="1706">
          <cell r="G1706" t="str">
            <v>5100003256</v>
          </cell>
        </row>
        <row r="1707">
          <cell r="G1707" t="str">
            <v>5100003256</v>
          </cell>
        </row>
        <row r="1708">
          <cell r="G1708" t="str">
            <v>5100003256</v>
          </cell>
        </row>
        <row r="1709">
          <cell r="G1709" t="str">
            <v>5100003256</v>
          </cell>
        </row>
        <row r="1710">
          <cell r="G1710" t="str">
            <v>5100003256</v>
          </cell>
        </row>
        <row r="1711">
          <cell r="G1711" t="str">
            <v>5100003256</v>
          </cell>
        </row>
        <row r="1712">
          <cell r="G1712" t="str">
            <v>5100003256</v>
          </cell>
        </row>
        <row r="1713">
          <cell r="G1713" t="str">
            <v>5100003256</v>
          </cell>
        </row>
        <row r="1714">
          <cell r="G1714" t="str">
            <v>5100003256</v>
          </cell>
        </row>
        <row r="1715">
          <cell r="G1715" t="str">
            <v>5100003256</v>
          </cell>
        </row>
        <row r="1716">
          <cell r="G1716" t="str">
            <v>5100003256</v>
          </cell>
        </row>
        <row r="1717">
          <cell r="G1717" t="str">
            <v>5100003256</v>
          </cell>
        </row>
        <row r="1718">
          <cell r="G1718" t="str">
            <v>5100003256</v>
          </cell>
        </row>
        <row r="1719">
          <cell r="G1719" t="str">
            <v>5100003256</v>
          </cell>
        </row>
        <row r="1720">
          <cell r="G1720" t="str">
            <v>5100003256</v>
          </cell>
        </row>
        <row r="1721">
          <cell r="G1721" t="str">
            <v>5100003256</v>
          </cell>
        </row>
        <row r="1722">
          <cell r="G1722" t="str">
            <v>5100003256</v>
          </cell>
        </row>
        <row r="1723">
          <cell r="G1723" t="str">
            <v>5100003256</v>
          </cell>
        </row>
        <row r="1724">
          <cell r="G1724" t="str">
            <v>5100003256</v>
          </cell>
        </row>
        <row r="1725">
          <cell r="G1725" t="str">
            <v>5100003256</v>
          </cell>
        </row>
        <row r="1726">
          <cell r="G1726" t="str">
            <v>5100003256</v>
          </cell>
        </row>
        <row r="1727">
          <cell r="G1727" t="str">
            <v>5100003256</v>
          </cell>
        </row>
        <row r="1728">
          <cell r="G1728" t="str">
            <v>5100003256</v>
          </cell>
        </row>
        <row r="1729">
          <cell r="G1729" t="str">
            <v>5100003256</v>
          </cell>
        </row>
        <row r="1730">
          <cell r="G1730" t="str">
            <v>5100003256</v>
          </cell>
        </row>
        <row r="1731">
          <cell r="G1731" t="str">
            <v>5100003256</v>
          </cell>
        </row>
        <row r="1732">
          <cell r="G1732" t="str">
            <v>5100003256</v>
          </cell>
        </row>
        <row r="1733">
          <cell r="G1733" t="str">
            <v>5100003256</v>
          </cell>
        </row>
        <row r="1734">
          <cell r="G1734" t="str">
            <v>5100003256</v>
          </cell>
        </row>
        <row r="1735">
          <cell r="G1735" t="str">
            <v>5100003256</v>
          </cell>
        </row>
        <row r="1736">
          <cell r="G1736" t="str">
            <v>5100003256</v>
          </cell>
        </row>
        <row r="1737">
          <cell r="G1737" t="str">
            <v>5100003256</v>
          </cell>
        </row>
        <row r="1738">
          <cell r="G1738" t="str">
            <v>5100003256</v>
          </cell>
        </row>
        <row r="1739">
          <cell r="G1739" t="str">
            <v>5100003256</v>
          </cell>
        </row>
        <row r="1740">
          <cell r="G1740" t="str">
            <v>5100003256</v>
          </cell>
        </row>
        <row r="1741">
          <cell r="G1741" t="str">
            <v>5100003256</v>
          </cell>
        </row>
        <row r="1742">
          <cell r="G1742" t="str">
            <v>5100003150</v>
          </cell>
        </row>
        <row r="1743">
          <cell r="G1743" t="str">
            <v>5100003150</v>
          </cell>
        </row>
        <row r="1744">
          <cell r="G1744" t="str">
            <v>5100003150</v>
          </cell>
        </row>
        <row r="1745">
          <cell r="G1745" t="str">
            <v>5100003112</v>
          </cell>
        </row>
        <row r="1746">
          <cell r="G1746" t="str">
            <v>5100003112</v>
          </cell>
        </row>
        <row r="1747">
          <cell r="G1747" t="str">
            <v>5100003112</v>
          </cell>
        </row>
        <row r="1748">
          <cell r="G1748" t="str">
            <v>5100003112</v>
          </cell>
        </row>
        <row r="1749">
          <cell r="G1749" t="str">
            <v>5100003112</v>
          </cell>
        </row>
        <row r="1750">
          <cell r="G1750" t="str">
            <v>5100003112</v>
          </cell>
        </row>
        <row r="1751">
          <cell r="G1751" t="str">
            <v>5100003112</v>
          </cell>
        </row>
        <row r="1752">
          <cell r="G1752" t="str">
            <v>5100003112</v>
          </cell>
        </row>
        <row r="1753">
          <cell r="G1753" t="str">
            <v>5100003112</v>
          </cell>
        </row>
        <row r="1754">
          <cell r="G1754" t="str">
            <v>5100003112</v>
          </cell>
        </row>
        <row r="1755">
          <cell r="G1755" t="str">
            <v>5100003031</v>
          </cell>
        </row>
        <row r="1756">
          <cell r="G1756" t="str">
            <v>5100003031</v>
          </cell>
        </row>
        <row r="1757">
          <cell r="G1757" t="str">
            <v>5100003031</v>
          </cell>
        </row>
        <row r="1758">
          <cell r="G1758" t="str">
            <v>5100002967</v>
          </cell>
        </row>
        <row r="1759">
          <cell r="G1759" t="str">
            <v>5100002967</v>
          </cell>
        </row>
        <row r="1760">
          <cell r="G1760" t="str">
            <v>5100002967</v>
          </cell>
        </row>
        <row r="1761">
          <cell r="G1761" t="str">
            <v>5100002967</v>
          </cell>
        </row>
        <row r="1762">
          <cell r="G1762" t="str">
            <v>5100002967</v>
          </cell>
        </row>
        <row r="1763">
          <cell r="G1763" t="str">
            <v>5100002967</v>
          </cell>
        </row>
        <row r="1764">
          <cell r="G1764" t="str">
            <v>5100002967</v>
          </cell>
        </row>
        <row r="1765">
          <cell r="G1765" t="str">
            <v>5100002967</v>
          </cell>
        </row>
        <row r="1766">
          <cell r="G1766" t="str">
            <v>5100002967</v>
          </cell>
        </row>
        <row r="1767">
          <cell r="G1767" t="str">
            <v>5100002967</v>
          </cell>
        </row>
        <row r="1768">
          <cell r="G1768" t="str">
            <v>5100002967</v>
          </cell>
        </row>
        <row r="1769">
          <cell r="G1769" t="str">
            <v>5100002912</v>
          </cell>
        </row>
        <row r="1770">
          <cell r="G1770" t="str">
            <v>5100002912</v>
          </cell>
        </row>
        <row r="1771">
          <cell r="G1771" t="str">
            <v>5100002912</v>
          </cell>
        </row>
        <row r="1772">
          <cell r="G1772" t="str">
            <v>5100002912</v>
          </cell>
        </row>
        <row r="1773">
          <cell r="G1773" t="str">
            <v>5100002912</v>
          </cell>
        </row>
        <row r="1774">
          <cell r="G1774" t="str">
            <v>5100002912</v>
          </cell>
        </row>
        <row r="1775">
          <cell r="G1775" t="str">
            <v>5100002912</v>
          </cell>
        </row>
        <row r="1776">
          <cell r="G1776" t="str">
            <v>5100002912</v>
          </cell>
        </row>
        <row r="1777">
          <cell r="G1777" t="str">
            <v>5100002912</v>
          </cell>
        </row>
        <row r="1778">
          <cell r="G1778" t="str">
            <v>5100002912</v>
          </cell>
        </row>
        <row r="1779">
          <cell r="G1779" t="str">
            <v>5100002912</v>
          </cell>
        </row>
        <row r="1780">
          <cell r="G1780" t="str">
            <v>5100002912</v>
          </cell>
        </row>
        <row r="1781">
          <cell r="G1781" t="str">
            <v>5100002912</v>
          </cell>
        </row>
        <row r="1782">
          <cell r="G1782" t="str">
            <v>5100002912</v>
          </cell>
        </row>
        <row r="1783">
          <cell r="G1783" t="str">
            <v>5100002912</v>
          </cell>
        </row>
        <row r="1784">
          <cell r="G1784" t="str">
            <v>5100002912</v>
          </cell>
        </row>
        <row r="1785">
          <cell r="G1785" t="str">
            <v>5100002912</v>
          </cell>
        </row>
        <row r="1786">
          <cell r="G1786" t="str">
            <v>5100002912</v>
          </cell>
        </row>
        <row r="1787">
          <cell r="G1787" t="str">
            <v>5100002911</v>
          </cell>
        </row>
        <row r="1788">
          <cell r="G1788" t="str">
            <v>5100002911</v>
          </cell>
        </row>
        <row r="1789">
          <cell r="G1789" t="str">
            <v>5100002741</v>
          </cell>
        </row>
        <row r="1790">
          <cell r="G1790" t="str">
            <v>5100002741</v>
          </cell>
        </row>
        <row r="1791">
          <cell r="G1791" t="str">
            <v>5100002741</v>
          </cell>
        </row>
        <row r="1792">
          <cell r="G1792" t="str">
            <v>5100002741</v>
          </cell>
        </row>
        <row r="1793">
          <cell r="G1793" t="str">
            <v>5100002741</v>
          </cell>
        </row>
        <row r="1794">
          <cell r="G1794" t="str">
            <v>5100002741</v>
          </cell>
        </row>
        <row r="1795">
          <cell r="G1795" t="str">
            <v>5100002741</v>
          </cell>
        </row>
        <row r="1796">
          <cell r="G1796" t="str">
            <v>5100002741</v>
          </cell>
        </row>
        <row r="1797">
          <cell r="G1797" t="str">
            <v>5100002741</v>
          </cell>
        </row>
        <row r="1798">
          <cell r="G1798" t="str">
            <v>5100002741</v>
          </cell>
        </row>
        <row r="1799">
          <cell r="G1799" t="str">
            <v>5100002703</v>
          </cell>
        </row>
        <row r="1800">
          <cell r="G1800" t="str">
            <v>5100002703</v>
          </cell>
        </row>
        <row r="1801">
          <cell r="G1801" t="str">
            <v>5100002703</v>
          </cell>
        </row>
        <row r="1802">
          <cell r="G1802" t="str">
            <v>5100002660</v>
          </cell>
        </row>
        <row r="1803">
          <cell r="G1803" t="str">
            <v>5100002660</v>
          </cell>
        </row>
        <row r="1804">
          <cell r="G1804" t="str">
            <v>5100002660</v>
          </cell>
        </row>
        <row r="1805">
          <cell r="G1805" t="str">
            <v>5100002647</v>
          </cell>
        </row>
        <row r="1806">
          <cell r="G1806" t="str">
            <v>5100002647</v>
          </cell>
        </row>
        <row r="1807">
          <cell r="G1807" t="str">
            <v>5100002647</v>
          </cell>
        </row>
        <row r="1808">
          <cell r="G1808" t="str">
            <v>5100002641</v>
          </cell>
        </row>
        <row r="1809">
          <cell r="G1809" t="str">
            <v>5100002641</v>
          </cell>
        </row>
        <row r="1810">
          <cell r="G1810" t="str">
            <v>5100002641</v>
          </cell>
        </row>
        <row r="1811">
          <cell r="G1811" t="str">
            <v>5100002634</v>
          </cell>
        </row>
        <row r="1812">
          <cell r="G1812" t="str">
            <v>5100002634</v>
          </cell>
        </row>
        <row r="1813">
          <cell r="G1813" t="str">
            <v>5100002634</v>
          </cell>
        </row>
        <row r="1814">
          <cell r="G1814" t="str">
            <v>5100002634</v>
          </cell>
        </row>
        <row r="1815">
          <cell r="G1815" t="str">
            <v>5100002634</v>
          </cell>
        </row>
        <row r="1816">
          <cell r="G1816" t="str">
            <v>5100002634</v>
          </cell>
        </row>
        <row r="1817">
          <cell r="G1817" t="str">
            <v>5100002634</v>
          </cell>
        </row>
        <row r="1818">
          <cell r="G1818" t="str">
            <v>5100002634</v>
          </cell>
        </row>
        <row r="1819">
          <cell r="G1819" t="str">
            <v>5100002634</v>
          </cell>
        </row>
        <row r="1820">
          <cell r="G1820" t="str">
            <v>5100002634</v>
          </cell>
        </row>
        <row r="1821">
          <cell r="G1821" t="str">
            <v>5100002634</v>
          </cell>
        </row>
        <row r="1822">
          <cell r="G1822" t="str">
            <v>5100002634</v>
          </cell>
        </row>
        <row r="1823">
          <cell r="G1823" t="str">
            <v>5100002634</v>
          </cell>
        </row>
        <row r="1824">
          <cell r="G1824" t="str">
            <v>5100002634</v>
          </cell>
        </row>
        <row r="1825">
          <cell r="G1825" t="str">
            <v>5100002634</v>
          </cell>
        </row>
        <row r="1826">
          <cell r="G1826" t="str">
            <v>5100002576</v>
          </cell>
        </row>
        <row r="1827">
          <cell r="G1827" t="str">
            <v>5100002576</v>
          </cell>
        </row>
        <row r="1828">
          <cell r="G1828" t="str">
            <v>5100002576</v>
          </cell>
        </row>
        <row r="1829">
          <cell r="G1829" t="str">
            <v>5100002576</v>
          </cell>
        </row>
        <row r="1830">
          <cell r="G1830" t="str">
            <v>5100002576</v>
          </cell>
        </row>
        <row r="1831">
          <cell r="G1831" t="str">
            <v>5100002576</v>
          </cell>
        </row>
        <row r="1832">
          <cell r="G1832" t="str">
            <v>5100002576</v>
          </cell>
        </row>
        <row r="1833">
          <cell r="G1833" t="str">
            <v>5100002576</v>
          </cell>
        </row>
        <row r="1834">
          <cell r="G1834" t="str">
            <v>5100002576</v>
          </cell>
        </row>
        <row r="1835">
          <cell r="G1835" t="str">
            <v>5100002576</v>
          </cell>
        </row>
        <row r="1836">
          <cell r="G1836" t="str">
            <v>5100002576</v>
          </cell>
        </row>
        <row r="1837">
          <cell r="G1837" t="str">
            <v>5100002576</v>
          </cell>
        </row>
        <row r="1838">
          <cell r="G1838" t="str">
            <v>5100002576</v>
          </cell>
        </row>
        <row r="1839">
          <cell r="G1839" t="str">
            <v>5100002576</v>
          </cell>
        </row>
        <row r="1840">
          <cell r="G1840" t="str">
            <v>5100002576</v>
          </cell>
        </row>
        <row r="1841">
          <cell r="G1841" t="str">
            <v>5100002576</v>
          </cell>
        </row>
        <row r="1842">
          <cell r="G1842" t="str">
            <v>5100002576</v>
          </cell>
        </row>
        <row r="1843">
          <cell r="G1843" t="str">
            <v>5100002576</v>
          </cell>
        </row>
        <row r="1844">
          <cell r="G1844" t="str">
            <v>5100002576</v>
          </cell>
        </row>
        <row r="1845">
          <cell r="G1845" t="str">
            <v>5100002576</v>
          </cell>
        </row>
        <row r="1846">
          <cell r="G1846" t="str">
            <v>5100002576</v>
          </cell>
        </row>
        <row r="1847">
          <cell r="G1847" t="str">
            <v>5100002576</v>
          </cell>
        </row>
        <row r="1848">
          <cell r="G1848" t="str">
            <v>5100002576</v>
          </cell>
        </row>
        <row r="1849">
          <cell r="G1849" t="str">
            <v>5100002576</v>
          </cell>
        </row>
        <row r="1850">
          <cell r="G1850" t="str">
            <v>5100002576</v>
          </cell>
        </row>
        <row r="1851">
          <cell r="G1851" t="str">
            <v>5100002576</v>
          </cell>
        </row>
        <row r="1852">
          <cell r="G1852" t="str">
            <v>5100002576</v>
          </cell>
        </row>
        <row r="1853">
          <cell r="G1853" t="str">
            <v>5100002576</v>
          </cell>
        </row>
        <row r="1854">
          <cell r="G1854" t="str">
            <v>5100002576</v>
          </cell>
        </row>
        <row r="1855">
          <cell r="G1855" t="str">
            <v>5100002576</v>
          </cell>
        </row>
        <row r="1856">
          <cell r="G1856" t="str">
            <v>5100002576</v>
          </cell>
        </row>
        <row r="1857">
          <cell r="G1857" t="str">
            <v>5100002576</v>
          </cell>
        </row>
        <row r="1858">
          <cell r="G1858" t="str">
            <v>5100002576</v>
          </cell>
        </row>
        <row r="1859">
          <cell r="G1859" t="str">
            <v>5100002576</v>
          </cell>
        </row>
        <row r="1860">
          <cell r="G1860" t="str">
            <v>5100002576</v>
          </cell>
        </row>
        <row r="1861">
          <cell r="G1861" t="str">
            <v>5100002576</v>
          </cell>
        </row>
        <row r="1862">
          <cell r="G1862" t="str">
            <v>5100002576</v>
          </cell>
        </row>
        <row r="1863">
          <cell r="G1863" t="str">
            <v>5100002576</v>
          </cell>
        </row>
        <row r="1864">
          <cell r="G1864" t="str">
            <v>5100002576</v>
          </cell>
        </row>
        <row r="1865">
          <cell r="G1865" t="str">
            <v>5100002576</v>
          </cell>
        </row>
        <row r="1866">
          <cell r="G1866" t="str">
            <v>5100002576</v>
          </cell>
        </row>
        <row r="1867">
          <cell r="G1867" t="str">
            <v>5100002576</v>
          </cell>
        </row>
        <row r="1868">
          <cell r="G1868" t="str">
            <v>5100002576</v>
          </cell>
        </row>
        <row r="1869">
          <cell r="G1869" t="str">
            <v>5100002576</v>
          </cell>
        </row>
        <row r="1870">
          <cell r="G1870" t="str">
            <v>5100002576</v>
          </cell>
        </row>
        <row r="1871">
          <cell r="G1871" t="str">
            <v>5100002576</v>
          </cell>
        </row>
        <row r="1872">
          <cell r="G1872" t="str">
            <v>5100002576</v>
          </cell>
        </row>
        <row r="1873">
          <cell r="G1873" t="str">
            <v>5100002576</v>
          </cell>
        </row>
        <row r="1874">
          <cell r="G1874" t="str">
            <v>5100002576</v>
          </cell>
        </row>
        <row r="1875">
          <cell r="G1875" t="str">
            <v>5100002576</v>
          </cell>
        </row>
        <row r="1876">
          <cell r="G1876" t="str">
            <v>5100002576</v>
          </cell>
        </row>
        <row r="1877">
          <cell r="G1877" t="str">
            <v>5100002576</v>
          </cell>
        </row>
        <row r="1878">
          <cell r="G1878" t="str">
            <v>5100002576</v>
          </cell>
        </row>
        <row r="1879">
          <cell r="G1879" t="str">
            <v>5100002576</v>
          </cell>
        </row>
        <row r="1880">
          <cell r="G1880" t="str">
            <v>5100002576</v>
          </cell>
        </row>
        <row r="1881">
          <cell r="G1881" t="str">
            <v>5100002576</v>
          </cell>
        </row>
        <row r="1882">
          <cell r="G1882" t="str">
            <v>5100002576</v>
          </cell>
        </row>
        <row r="1883">
          <cell r="G1883" t="str">
            <v>5100002576</v>
          </cell>
        </row>
        <row r="1884">
          <cell r="G1884" t="str">
            <v>5100002576</v>
          </cell>
        </row>
        <row r="1885">
          <cell r="G1885" t="str">
            <v>5100002576</v>
          </cell>
        </row>
        <row r="1886">
          <cell r="G1886" t="str">
            <v>5100002576</v>
          </cell>
        </row>
        <row r="1887">
          <cell r="G1887" t="str">
            <v>5100002576</v>
          </cell>
        </row>
        <row r="1888">
          <cell r="G1888" t="str">
            <v>5100002576</v>
          </cell>
        </row>
        <row r="1889">
          <cell r="G1889" t="str">
            <v>5100002576</v>
          </cell>
        </row>
        <row r="1890">
          <cell r="G1890" t="str">
            <v>5100002576</v>
          </cell>
        </row>
        <row r="1891">
          <cell r="G1891" t="str">
            <v>5100002576</v>
          </cell>
        </row>
        <row r="1892">
          <cell r="G1892" t="str">
            <v>5100002576</v>
          </cell>
        </row>
        <row r="1893">
          <cell r="G1893" t="str">
            <v>5100002576</v>
          </cell>
        </row>
        <row r="1894">
          <cell r="G1894" t="str">
            <v>5100002576</v>
          </cell>
        </row>
        <row r="1895">
          <cell r="G1895" t="str">
            <v>5100002576</v>
          </cell>
        </row>
        <row r="1896">
          <cell r="G1896" t="str">
            <v>5100002576</v>
          </cell>
        </row>
        <row r="1897">
          <cell r="G1897" t="str">
            <v>5100002576</v>
          </cell>
        </row>
        <row r="1898">
          <cell r="G1898" t="str">
            <v>5100002576</v>
          </cell>
        </row>
        <row r="1899">
          <cell r="G1899" t="str">
            <v>5100002576</v>
          </cell>
        </row>
        <row r="1900">
          <cell r="G1900" t="str">
            <v>5100002576</v>
          </cell>
        </row>
        <row r="1901">
          <cell r="G1901" t="str">
            <v>5100002576</v>
          </cell>
        </row>
        <row r="1902">
          <cell r="G1902" t="str">
            <v>5100002576</v>
          </cell>
        </row>
        <row r="1903">
          <cell r="G1903" t="str">
            <v>5100002576</v>
          </cell>
        </row>
        <row r="1904">
          <cell r="G1904" t="str">
            <v>5100002576</v>
          </cell>
        </row>
        <row r="1905">
          <cell r="G1905" t="str">
            <v>5100002576</v>
          </cell>
        </row>
        <row r="1906">
          <cell r="G1906" t="str">
            <v>5100002576</v>
          </cell>
        </row>
        <row r="1907">
          <cell r="G1907" t="str">
            <v>5100002576</v>
          </cell>
        </row>
        <row r="1908">
          <cell r="G1908" t="str">
            <v>5100002576</v>
          </cell>
        </row>
        <row r="1909">
          <cell r="G1909" t="str">
            <v>5100002576</v>
          </cell>
        </row>
        <row r="1910">
          <cell r="G1910" t="str">
            <v>5100002576</v>
          </cell>
        </row>
        <row r="1911">
          <cell r="G1911" t="str">
            <v>5100002576</v>
          </cell>
        </row>
        <row r="1912">
          <cell r="G1912" t="str">
            <v>5100002576</v>
          </cell>
        </row>
        <row r="1913">
          <cell r="G1913" t="str">
            <v>5100002576</v>
          </cell>
        </row>
        <row r="1914">
          <cell r="G1914" t="str">
            <v>5100002576</v>
          </cell>
        </row>
        <row r="1915">
          <cell r="G1915" t="str">
            <v>5100002576</v>
          </cell>
        </row>
        <row r="1916">
          <cell r="G1916" t="str">
            <v>5100002576</v>
          </cell>
        </row>
        <row r="1917">
          <cell r="G1917" t="str">
            <v>5100002576</v>
          </cell>
        </row>
        <row r="1918">
          <cell r="G1918" t="str">
            <v>5100002576</v>
          </cell>
        </row>
        <row r="1919">
          <cell r="G1919" t="str">
            <v>5100002576</v>
          </cell>
        </row>
        <row r="1920">
          <cell r="G1920" t="str">
            <v>5100002576</v>
          </cell>
        </row>
        <row r="1921">
          <cell r="G1921" t="str">
            <v>5100002576</v>
          </cell>
        </row>
        <row r="1922">
          <cell r="G1922" t="str">
            <v>5100002576</v>
          </cell>
        </row>
        <row r="1923">
          <cell r="G1923" t="str">
            <v>5100002576</v>
          </cell>
        </row>
        <row r="1924">
          <cell r="G1924" t="str">
            <v>5100002576</v>
          </cell>
        </row>
        <row r="1925">
          <cell r="G1925" t="str">
            <v>5100002576</v>
          </cell>
        </row>
        <row r="1926">
          <cell r="G1926" t="str">
            <v>5100002576</v>
          </cell>
        </row>
        <row r="1927">
          <cell r="G1927" t="str">
            <v>5100002576</v>
          </cell>
        </row>
        <row r="1928">
          <cell r="G1928" t="str">
            <v>5100002576</v>
          </cell>
        </row>
        <row r="1929">
          <cell r="G1929" t="str">
            <v>5100002576</v>
          </cell>
        </row>
        <row r="1930">
          <cell r="G1930" t="str">
            <v>5100002575</v>
          </cell>
        </row>
        <row r="1931">
          <cell r="G1931" t="str">
            <v>5100002575</v>
          </cell>
        </row>
        <row r="1932">
          <cell r="G1932" t="str">
            <v>5100002575</v>
          </cell>
        </row>
        <row r="1933">
          <cell r="G1933" t="str">
            <v>5100002575</v>
          </cell>
        </row>
        <row r="1934">
          <cell r="G1934" t="str">
            <v>5100002575</v>
          </cell>
        </row>
        <row r="1935">
          <cell r="G1935" t="str">
            <v>5100002575</v>
          </cell>
        </row>
        <row r="1936">
          <cell r="G1936" t="str">
            <v>5100002573</v>
          </cell>
        </row>
        <row r="1937">
          <cell r="G1937" t="str">
            <v>5100002573</v>
          </cell>
        </row>
        <row r="1938">
          <cell r="G1938" t="str">
            <v>5100002573</v>
          </cell>
        </row>
        <row r="1939">
          <cell r="G1939" t="str">
            <v>5100002573</v>
          </cell>
        </row>
        <row r="1940">
          <cell r="G1940" t="str">
            <v>5100002573</v>
          </cell>
        </row>
        <row r="1941">
          <cell r="G1941" t="str">
            <v>5100002573</v>
          </cell>
        </row>
        <row r="1942">
          <cell r="G1942" t="str">
            <v>5100002571</v>
          </cell>
        </row>
        <row r="1943">
          <cell r="G1943" t="str">
            <v>5100002571</v>
          </cell>
        </row>
        <row r="1944">
          <cell r="G1944" t="str">
            <v>5100002571</v>
          </cell>
        </row>
        <row r="1945">
          <cell r="G1945" t="str">
            <v>5100002571</v>
          </cell>
        </row>
        <row r="1946">
          <cell r="G1946" t="str">
            <v>5100002571</v>
          </cell>
        </row>
        <row r="1947">
          <cell r="G1947" t="str">
            <v>5100002571</v>
          </cell>
        </row>
        <row r="1948">
          <cell r="G1948" t="str">
            <v>5100002571</v>
          </cell>
        </row>
        <row r="1949">
          <cell r="G1949" t="str">
            <v>5100002571</v>
          </cell>
        </row>
        <row r="1950">
          <cell r="G1950" t="str">
            <v>5100002571</v>
          </cell>
        </row>
        <row r="1951">
          <cell r="G1951" t="str">
            <v>5100002571</v>
          </cell>
        </row>
        <row r="1952">
          <cell r="G1952" t="str">
            <v>5100002536</v>
          </cell>
        </row>
        <row r="1953">
          <cell r="G1953" t="str">
            <v>5100002536</v>
          </cell>
        </row>
        <row r="1954">
          <cell r="G1954" t="str">
            <v>5100002536</v>
          </cell>
        </row>
        <row r="1955">
          <cell r="G1955" t="str">
            <v>5100002536</v>
          </cell>
        </row>
        <row r="1956">
          <cell r="G1956" t="str">
            <v>5100002536</v>
          </cell>
        </row>
        <row r="1957">
          <cell r="G1957" t="str">
            <v>5100002536</v>
          </cell>
        </row>
        <row r="1958">
          <cell r="G1958" t="str">
            <v>5100002536</v>
          </cell>
        </row>
        <row r="1959">
          <cell r="G1959" t="str">
            <v>5100002536</v>
          </cell>
        </row>
        <row r="1960">
          <cell r="G1960" t="str">
            <v>5100002536</v>
          </cell>
        </row>
        <row r="1961">
          <cell r="G1961" t="str">
            <v>5100002536</v>
          </cell>
        </row>
        <row r="1962">
          <cell r="G1962" t="str">
            <v>5100002536</v>
          </cell>
        </row>
        <row r="1963">
          <cell r="G1963" t="str">
            <v>5100002536</v>
          </cell>
        </row>
        <row r="1964">
          <cell r="G1964" t="str">
            <v>5100002487</v>
          </cell>
        </row>
        <row r="1965">
          <cell r="G1965" t="str">
            <v>5100002487</v>
          </cell>
        </row>
        <row r="1966">
          <cell r="G1966" t="str">
            <v>5100002487</v>
          </cell>
        </row>
        <row r="1967">
          <cell r="G1967" t="str">
            <v>5100002486</v>
          </cell>
        </row>
        <row r="1968">
          <cell r="G1968" t="str">
            <v>5100002486</v>
          </cell>
        </row>
        <row r="1969">
          <cell r="G1969" t="str">
            <v>5100002486</v>
          </cell>
        </row>
        <row r="1970">
          <cell r="G1970" t="str">
            <v>5100002486</v>
          </cell>
        </row>
        <row r="1971">
          <cell r="G1971" t="str">
            <v>5100002486</v>
          </cell>
        </row>
        <row r="1972">
          <cell r="G1972" t="str">
            <v>5100002486</v>
          </cell>
        </row>
        <row r="1973">
          <cell r="G1973" t="str">
            <v>5100002482</v>
          </cell>
        </row>
        <row r="1974">
          <cell r="G1974" t="str">
            <v>5100002482</v>
          </cell>
        </row>
        <row r="1975">
          <cell r="G1975" t="str">
            <v>5100002482</v>
          </cell>
        </row>
        <row r="1976">
          <cell r="G1976" t="str">
            <v>5100002481</v>
          </cell>
        </row>
        <row r="1977">
          <cell r="G1977" t="str">
            <v>5100002481</v>
          </cell>
        </row>
        <row r="1978">
          <cell r="G1978" t="str">
            <v>5100002481</v>
          </cell>
        </row>
        <row r="1979">
          <cell r="G1979" t="str">
            <v>5100002476</v>
          </cell>
        </row>
        <row r="1980">
          <cell r="G1980" t="str">
            <v>5100002476</v>
          </cell>
        </row>
        <row r="1981">
          <cell r="G1981" t="str">
            <v>5100002476</v>
          </cell>
        </row>
        <row r="1982">
          <cell r="G1982" t="str">
            <v>5100002476</v>
          </cell>
        </row>
        <row r="1983">
          <cell r="G1983" t="str">
            <v>5100002476</v>
          </cell>
        </row>
        <row r="1984">
          <cell r="G1984" t="str">
            <v>5100002476</v>
          </cell>
        </row>
        <row r="1985">
          <cell r="G1985" t="str">
            <v>5100002476</v>
          </cell>
        </row>
        <row r="1986">
          <cell r="G1986" t="str">
            <v>5100002476</v>
          </cell>
        </row>
        <row r="1987">
          <cell r="G1987" t="str">
            <v>5100002476</v>
          </cell>
        </row>
        <row r="1988">
          <cell r="G1988" t="str">
            <v>5100002449</v>
          </cell>
        </row>
        <row r="1989">
          <cell r="G1989" t="str">
            <v>5100002449</v>
          </cell>
        </row>
        <row r="1990">
          <cell r="G1990" t="str">
            <v>5100002449</v>
          </cell>
        </row>
        <row r="1991">
          <cell r="G1991" t="str">
            <v>5100002449</v>
          </cell>
        </row>
        <row r="1992">
          <cell r="G1992" t="str">
            <v>5100002449</v>
          </cell>
        </row>
        <row r="1993">
          <cell r="G1993" t="str">
            <v>5100002449</v>
          </cell>
        </row>
        <row r="1994">
          <cell r="G1994" t="str">
            <v>5100002440</v>
          </cell>
        </row>
        <row r="1995">
          <cell r="G1995" t="str">
            <v>5100002440</v>
          </cell>
        </row>
        <row r="1996">
          <cell r="G1996" t="str">
            <v>5100002440</v>
          </cell>
        </row>
        <row r="1997">
          <cell r="G1997" t="str">
            <v>5100002440</v>
          </cell>
        </row>
        <row r="1998">
          <cell r="G1998" t="str">
            <v>5100002440</v>
          </cell>
        </row>
        <row r="1999">
          <cell r="G1999" t="str">
            <v>5100002440</v>
          </cell>
        </row>
        <row r="2000">
          <cell r="G2000" t="str">
            <v>5100002440</v>
          </cell>
        </row>
        <row r="2001">
          <cell r="G2001" t="str">
            <v>5100002440</v>
          </cell>
        </row>
        <row r="2002">
          <cell r="G2002" t="str">
            <v>5100002440</v>
          </cell>
        </row>
        <row r="2003">
          <cell r="G2003" t="str">
            <v>5100002410</v>
          </cell>
        </row>
        <row r="2004">
          <cell r="G2004" t="str">
            <v>5100002410</v>
          </cell>
        </row>
        <row r="2005">
          <cell r="G2005" t="str">
            <v>5100002410</v>
          </cell>
        </row>
        <row r="2006">
          <cell r="G2006" t="str">
            <v>5100002410</v>
          </cell>
        </row>
        <row r="2007">
          <cell r="G2007" t="str">
            <v>5100002410</v>
          </cell>
        </row>
        <row r="2008">
          <cell r="G2008" t="str">
            <v>5100002410</v>
          </cell>
        </row>
        <row r="2009">
          <cell r="G2009" t="str">
            <v>5100002410</v>
          </cell>
        </row>
        <row r="2010">
          <cell r="G2010" t="str">
            <v>5100002410</v>
          </cell>
        </row>
        <row r="2011">
          <cell r="G2011" t="str">
            <v>5100002410</v>
          </cell>
        </row>
        <row r="2012">
          <cell r="G2012" t="str">
            <v>5100002410</v>
          </cell>
        </row>
        <row r="2013">
          <cell r="G2013" t="str">
            <v>5100002410</v>
          </cell>
        </row>
        <row r="2014">
          <cell r="G2014" t="str">
            <v>5100002410</v>
          </cell>
        </row>
        <row r="2015">
          <cell r="G2015" t="str">
            <v>5100002410</v>
          </cell>
        </row>
        <row r="2016">
          <cell r="G2016" t="str">
            <v>5100002410</v>
          </cell>
        </row>
        <row r="2017">
          <cell r="G2017" t="str">
            <v>5100002410</v>
          </cell>
        </row>
        <row r="2018">
          <cell r="G2018" t="str">
            <v>5100002388</v>
          </cell>
        </row>
        <row r="2019">
          <cell r="G2019" t="str">
            <v>5100002388</v>
          </cell>
        </row>
        <row r="2020">
          <cell r="G2020" t="str">
            <v>5100002388</v>
          </cell>
        </row>
        <row r="2021">
          <cell r="G2021" t="str">
            <v>5100002388</v>
          </cell>
        </row>
        <row r="2022">
          <cell r="G2022" t="str">
            <v>5100002388</v>
          </cell>
        </row>
        <row r="2023">
          <cell r="G2023" t="str">
            <v>5100002388</v>
          </cell>
        </row>
        <row r="2024">
          <cell r="G2024" t="str">
            <v>5100002387</v>
          </cell>
        </row>
        <row r="2025">
          <cell r="G2025" t="str">
            <v>5100002387</v>
          </cell>
        </row>
        <row r="2026">
          <cell r="G2026" t="str">
            <v>5100002387</v>
          </cell>
        </row>
        <row r="2027">
          <cell r="G2027" t="str">
            <v>5100002387</v>
          </cell>
        </row>
        <row r="2028">
          <cell r="G2028" t="str">
            <v>5100002387</v>
          </cell>
        </row>
        <row r="2029">
          <cell r="G2029" t="str">
            <v>5100002387</v>
          </cell>
        </row>
        <row r="2030">
          <cell r="G2030" t="str">
            <v>5100002387</v>
          </cell>
        </row>
        <row r="2031">
          <cell r="G2031" t="str">
            <v>5100002387</v>
          </cell>
        </row>
        <row r="2032">
          <cell r="G2032" t="str">
            <v>5100002387</v>
          </cell>
        </row>
        <row r="2033">
          <cell r="G2033" t="str">
            <v>5100002387</v>
          </cell>
        </row>
        <row r="2034">
          <cell r="G2034" t="str">
            <v>5100002387</v>
          </cell>
        </row>
        <row r="2035">
          <cell r="G2035" t="str">
            <v>5100002387</v>
          </cell>
        </row>
        <row r="2036">
          <cell r="G2036" t="str">
            <v>5100002387</v>
          </cell>
        </row>
        <row r="2037">
          <cell r="G2037" t="str">
            <v>5100002387</v>
          </cell>
        </row>
        <row r="2038">
          <cell r="G2038" t="str">
            <v>5100002387</v>
          </cell>
        </row>
        <row r="2039">
          <cell r="G2039" t="str">
            <v>5100002387</v>
          </cell>
        </row>
        <row r="2040">
          <cell r="G2040" t="str">
            <v>5100002387</v>
          </cell>
        </row>
        <row r="2041">
          <cell r="G2041" t="str">
            <v>5100002387</v>
          </cell>
        </row>
        <row r="2042">
          <cell r="G2042" t="str">
            <v>5100002386</v>
          </cell>
        </row>
        <row r="2043">
          <cell r="G2043" t="str">
            <v>5100002386</v>
          </cell>
        </row>
        <row r="2044">
          <cell r="G2044" t="str">
            <v>5100002386</v>
          </cell>
        </row>
        <row r="2045">
          <cell r="G2045" t="str">
            <v>5100002385</v>
          </cell>
        </row>
        <row r="2046">
          <cell r="G2046" t="str">
            <v>5100002385</v>
          </cell>
        </row>
        <row r="2047">
          <cell r="G2047" t="str">
            <v>5100002385</v>
          </cell>
        </row>
        <row r="2048">
          <cell r="G2048" t="str">
            <v>5100002384</v>
          </cell>
        </row>
        <row r="2049">
          <cell r="G2049" t="str">
            <v>5100002384</v>
          </cell>
        </row>
        <row r="2050">
          <cell r="G2050" t="str">
            <v>5100002384</v>
          </cell>
        </row>
        <row r="2051">
          <cell r="G2051" t="str">
            <v>5100002384</v>
          </cell>
        </row>
        <row r="2052">
          <cell r="G2052" t="str">
            <v>5100002384</v>
          </cell>
        </row>
        <row r="2053">
          <cell r="G2053" t="str">
            <v>5100002384</v>
          </cell>
        </row>
        <row r="2054">
          <cell r="G2054" t="str">
            <v>5100002384</v>
          </cell>
        </row>
        <row r="2055">
          <cell r="G2055" t="str">
            <v>5100002384</v>
          </cell>
        </row>
        <row r="2056">
          <cell r="G2056" t="str">
            <v>5100002384</v>
          </cell>
        </row>
        <row r="2057">
          <cell r="G2057" t="str">
            <v>5100002379</v>
          </cell>
        </row>
        <row r="2058">
          <cell r="G2058" t="str">
            <v>5100002379</v>
          </cell>
        </row>
        <row r="2059">
          <cell r="G2059" t="str">
            <v>5100002379</v>
          </cell>
        </row>
        <row r="2060">
          <cell r="G2060" t="str">
            <v>5100002379</v>
          </cell>
        </row>
        <row r="2061">
          <cell r="G2061" t="str">
            <v>5100002379</v>
          </cell>
        </row>
        <row r="2062">
          <cell r="G2062" t="str">
            <v>5100002379</v>
          </cell>
        </row>
        <row r="2063">
          <cell r="G2063" t="str">
            <v>5100002379</v>
          </cell>
        </row>
        <row r="2064">
          <cell r="G2064" t="str">
            <v>5100002379</v>
          </cell>
        </row>
        <row r="2065">
          <cell r="G2065" t="str">
            <v>5100002379</v>
          </cell>
        </row>
        <row r="2066">
          <cell r="G2066" t="str">
            <v>5100002379</v>
          </cell>
        </row>
        <row r="2067">
          <cell r="G2067" t="str">
            <v>5100002379</v>
          </cell>
        </row>
        <row r="2068">
          <cell r="G2068" t="str">
            <v>5100002379</v>
          </cell>
        </row>
        <row r="2069">
          <cell r="G2069" t="str">
            <v>5100002379</v>
          </cell>
        </row>
        <row r="2070">
          <cell r="G2070" t="str">
            <v>5100002379</v>
          </cell>
        </row>
        <row r="2071">
          <cell r="G2071" t="str">
            <v>5100002379</v>
          </cell>
        </row>
        <row r="2072">
          <cell r="G2072" t="str">
            <v>5100002369</v>
          </cell>
        </row>
        <row r="2073">
          <cell r="G2073" t="str">
            <v>5100002369</v>
          </cell>
        </row>
        <row r="2074">
          <cell r="G2074" t="str">
            <v>5100002369</v>
          </cell>
        </row>
        <row r="2075">
          <cell r="G2075" t="str">
            <v>5100002369</v>
          </cell>
        </row>
        <row r="2076">
          <cell r="G2076" t="str">
            <v>5100002369</v>
          </cell>
        </row>
        <row r="2077">
          <cell r="G2077" t="str">
            <v>5100002369</v>
          </cell>
        </row>
        <row r="2078">
          <cell r="G2078" t="str">
            <v>5100002369</v>
          </cell>
        </row>
        <row r="2079">
          <cell r="G2079" t="str">
            <v>5100002369</v>
          </cell>
        </row>
        <row r="2080">
          <cell r="G2080" t="str">
            <v>5100002369</v>
          </cell>
        </row>
        <row r="2081">
          <cell r="G2081" t="str">
            <v>5100002363</v>
          </cell>
        </row>
        <row r="2082">
          <cell r="G2082" t="str">
            <v>5100002363</v>
          </cell>
        </row>
        <row r="2083">
          <cell r="G2083" t="str">
            <v>5100002363</v>
          </cell>
        </row>
        <row r="2084">
          <cell r="G2084" t="str">
            <v>5100002363</v>
          </cell>
        </row>
        <row r="2085">
          <cell r="G2085" t="str">
            <v>5100002363</v>
          </cell>
        </row>
        <row r="2086">
          <cell r="G2086" t="str">
            <v>5100002363</v>
          </cell>
        </row>
        <row r="2087">
          <cell r="G2087" t="str">
            <v>5100002363</v>
          </cell>
        </row>
        <row r="2088">
          <cell r="G2088" t="str">
            <v>5100002363</v>
          </cell>
        </row>
        <row r="2089">
          <cell r="G2089" t="str">
            <v>5100002363</v>
          </cell>
        </row>
        <row r="2090">
          <cell r="G2090" t="str">
            <v>5100002363</v>
          </cell>
        </row>
        <row r="2091">
          <cell r="G2091" t="str">
            <v>5100002363</v>
          </cell>
        </row>
        <row r="2092">
          <cell r="G2092" t="str">
            <v>5100002363</v>
          </cell>
        </row>
        <row r="2093">
          <cell r="G2093" t="str">
            <v>5100002350</v>
          </cell>
        </row>
        <row r="2094">
          <cell r="G2094" t="str">
            <v>5100002350</v>
          </cell>
        </row>
        <row r="2095">
          <cell r="G2095" t="str">
            <v>5100002350</v>
          </cell>
        </row>
        <row r="2096">
          <cell r="G2096" t="str">
            <v>5100002349</v>
          </cell>
        </row>
        <row r="2097">
          <cell r="G2097" t="str">
            <v>5100002349</v>
          </cell>
        </row>
        <row r="2098">
          <cell r="G2098" t="str">
            <v>5100002349</v>
          </cell>
        </row>
        <row r="2099">
          <cell r="G2099" t="str">
            <v>5100002300</v>
          </cell>
        </row>
        <row r="2100">
          <cell r="G2100" t="str">
            <v>5100002300</v>
          </cell>
        </row>
        <row r="2101">
          <cell r="G2101" t="str">
            <v>5100002300</v>
          </cell>
        </row>
        <row r="2102">
          <cell r="G2102" t="str">
            <v>5100002300</v>
          </cell>
        </row>
        <row r="2103">
          <cell r="G2103" t="str">
            <v>5100002300</v>
          </cell>
        </row>
        <row r="2104">
          <cell r="G2104" t="str">
            <v>5100002300</v>
          </cell>
        </row>
        <row r="2105">
          <cell r="G2105" t="str">
            <v>5100002300</v>
          </cell>
        </row>
        <row r="2106">
          <cell r="G2106" t="str">
            <v>5100002300</v>
          </cell>
        </row>
        <row r="2107">
          <cell r="G2107" t="str">
            <v>5100002300</v>
          </cell>
        </row>
        <row r="2108">
          <cell r="G2108" t="str">
            <v>5100002300</v>
          </cell>
        </row>
        <row r="2109">
          <cell r="G2109" t="str">
            <v>5100002300</v>
          </cell>
        </row>
        <row r="2110">
          <cell r="G2110" t="str">
            <v>5100002300</v>
          </cell>
        </row>
        <row r="2111">
          <cell r="G2111" t="str">
            <v>5100002300</v>
          </cell>
        </row>
        <row r="2112">
          <cell r="G2112" t="str">
            <v>5100002300</v>
          </cell>
        </row>
        <row r="2113">
          <cell r="G2113" t="str">
            <v>5100002300</v>
          </cell>
        </row>
        <row r="2114">
          <cell r="G2114" t="str">
            <v>5100002300</v>
          </cell>
        </row>
        <row r="2115">
          <cell r="G2115" t="str">
            <v>5100002300</v>
          </cell>
        </row>
        <row r="2116">
          <cell r="G2116" t="str">
            <v>5100002300</v>
          </cell>
        </row>
        <row r="2117">
          <cell r="G2117" t="str">
            <v>5100002300</v>
          </cell>
        </row>
        <row r="2118">
          <cell r="G2118" t="str">
            <v>5100002300</v>
          </cell>
        </row>
        <row r="2119">
          <cell r="G2119" t="str">
            <v>5100002300</v>
          </cell>
        </row>
        <row r="2120">
          <cell r="G2120" t="str">
            <v>5100002300</v>
          </cell>
        </row>
        <row r="2121">
          <cell r="G2121" t="str">
            <v>5100002300</v>
          </cell>
        </row>
        <row r="2122">
          <cell r="G2122" t="str">
            <v>5100002300</v>
          </cell>
        </row>
        <row r="2123">
          <cell r="G2123" t="str">
            <v>5100002300</v>
          </cell>
        </row>
        <row r="2124">
          <cell r="G2124" t="str">
            <v>5100002300</v>
          </cell>
        </row>
        <row r="2125">
          <cell r="G2125" t="str">
            <v>5100002300</v>
          </cell>
        </row>
        <row r="2126">
          <cell r="G2126" t="str">
            <v>5100002300</v>
          </cell>
        </row>
        <row r="2127">
          <cell r="G2127" t="str">
            <v>5100002300</v>
          </cell>
        </row>
        <row r="2128">
          <cell r="G2128" t="str">
            <v>5100002300</v>
          </cell>
        </row>
        <row r="2129">
          <cell r="G2129" t="str">
            <v>5100002300</v>
          </cell>
        </row>
        <row r="2130">
          <cell r="G2130" t="str">
            <v>5100002300</v>
          </cell>
        </row>
        <row r="2131">
          <cell r="G2131" t="str">
            <v>5100002300</v>
          </cell>
        </row>
        <row r="2132">
          <cell r="G2132" t="str">
            <v>5100002300</v>
          </cell>
        </row>
        <row r="2133">
          <cell r="G2133" t="str">
            <v>5100002300</v>
          </cell>
        </row>
        <row r="2134">
          <cell r="G2134" t="str">
            <v>5100002300</v>
          </cell>
        </row>
        <row r="2135">
          <cell r="G2135" t="str">
            <v>5100002300</v>
          </cell>
        </row>
        <row r="2136">
          <cell r="G2136" t="str">
            <v>5100002300</v>
          </cell>
        </row>
        <row r="2137">
          <cell r="G2137" t="str">
            <v>5100002300</v>
          </cell>
        </row>
        <row r="2138">
          <cell r="G2138" t="str">
            <v>5100002300</v>
          </cell>
        </row>
        <row r="2139">
          <cell r="G2139" t="str">
            <v>5100002300</v>
          </cell>
        </row>
        <row r="2140">
          <cell r="G2140" t="str">
            <v>5100002300</v>
          </cell>
        </row>
        <row r="2141">
          <cell r="G2141" t="str">
            <v>5100002300</v>
          </cell>
        </row>
        <row r="2142">
          <cell r="G2142" t="str">
            <v>5100002300</v>
          </cell>
        </row>
        <row r="2143">
          <cell r="G2143" t="str">
            <v>5100002300</v>
          </cell>
        </row>
        <row r="2144">
          <cell r="G2144" t="str">
            <v>5100002300</v>
          </cell>
        </row>
        <row r="2145">
          <cell r="G2145" t="str">
            <v>5100002300</v>
          </cell>
        </row>
        <row r="2146">
          <cell r="G2146" t="str">
            <v>5100002300</v>
          </cell>
        </row>
        <row r="2147">
          <cell r="G2147" t="str">
            <v>5100002300</v>
          </cell>
        </row>
        <row r="2148">
          <cell r="G2148" t="str">
            <v>5100002300</v>
          </cell>
        </row>
        <row r="2149">
          <cell r="G2149" t="str">
            <v>5100002300</v>
          </cell>
        </row>
        <row r="2150">
          <cell r="G2150" t="str">
            <v>5100002300</v>
          </cell>
        </row>
        <row r="2151">
          <cell r="G2151" t="str">
            <v>5100002300</v>
          </cell>
        </row>
        <row r="2152">
          <cell r="G2152" t="str">
            <v>5100002300</v>
          </cell>
        </row>
        <row r="2153">
          <cell r="G2153" t="str">
            <v>5100002300</v>
          </cell>
        </row>
        <row r="2154">
          <cell r="G2154" t="str">
            <v>5100002300</v>
          </cell>
        </row>
        <row r="2155">
          <cell r="G2155" t="str">
            <v>5100002300</v>
          </cell>
        </row>
        <row r="2156">
          <cell r="G2156" t="str">
            <v>5100002300</v>
          </cell>
        </row>
        <row r="2157">
          <cell r="G2157" t="str">
            <v>5100002300</v>
          </cell>
        </row>
        <row r="2158">
          <cell r="G2158" t="str">
            <v>5100002300</v>
          </cell>
        </row>
        <row r="2159">
          <cell r="G2159" t="str">
            <v>5100002300</v>
          </cell>
        </row>
        <row r="2160">
          <cell r="G2160" t="str">
            <v>5100002300</v>
          </cell>
        </row>
        <row r="2161">
          <cell r="G2161" t="str">
            <v>5100002300</v>
          </cell>
        </row>
        <row r="2162">
          <cell r="G2162" t="str">
            <v>5100002300</v>
          </cell>
        </row>
        <row r="2163">
          <cell r="G2163" t="str">
            <v>5100002300</v>
          </cell>
        </row>
        <row r="2164">
          <cell r="G2164" t="str">
            <v>5100002300</v>
          </cell>
        </row>
        <row r="2165">
          <cell r="G2165" t="str">
            <v>5100002300</v>
          </cell>
        </row>
        <row r="2166">
          <cell r="G2166" t="str">
            <v>5100002300</v>
          </cell>
        </row>
        <row r="2167">
          <cell r="G2167" t="str">
            <v>5100002300</v>
          </cell>
        </row>
        <row r="2168">
          <cell r="G2168" t="str">
            <v>5100002300</v>
          </cell>
        </row>
        <row r="2169">
          <cell r="G2169" t="str">
            <v>5100002300</v>
          </cell>
        </row>
        <row r="2170">
          <cell r="G2170" t="str">
            <v>5100002300</v>
          </cell>
        </row>
        <row r="2171">
          <cell r="G2171" t="str">
            <v>5100002300</v>
          </cell>
        </row>
        <row r="2172">
          <cell r="G2172" t="str">
            <v>5100002300</v>
          </cell>
        </row>
        <row r="2173">
          <cell r="G2173" t="str">
            <v>5100002300</v>
          </cell>
        </row>
        <row r="2174">
          <cell r="G2174" t="str">
            <v>5100002287</v>
          </cell>
        </row>
        <row r="2175">
          <cell r="G2175" t="str">
            <v>5100002287</v>
          </cell>
        </row>
        <row r="2176">
          <cell r="G2176" t="str">
            <v>5100002287</v>
          </cell>
        </row>
        <row r="2177">
          <cell r="G2177" t="str">
            <v>5100002284</v>
          </cell>
        </row>
        <row r="2178">
          <cell r="G2178" t="str">
            <v>5100002284</v>
          </cell>
        </row>
        <row r="2179">
          <cell r="G2179" t="str">
            <v>5100002284</v>
          </cell>
        </row>
        <row r="2180">
          <cell r="G2180" t="str">
            <v>5100002284</v>
          </cell>
        </row>
        <row r="2181">
          <cell r="G2181" t="str">
            <v>5100002284</v>
          </cell>
        </row>
        <row r="2182">
          <cell r="G2182" t="str">
            <v>5100002284</v>
          </cell>
        </row>
        <row r="2183">
          <cell r="G2183" t="str">
            <v>5100002284</v>
          </cell>
        </row>
        <row r="2184">
          <cell r="G2184" t="str">
            <v>5100002284</v>
          </cell>
        </row>
        <row r="2185">
          <cell r="G2185" t="str">
            <v>5100002284</v>
          </cell>
        </row>
        <row r="2186">
          <cell r="G2186" t="str">
            <v>5100002280</v>
          </cell>
        </row>
        <row r="2187">
          <cell r="G2187" t="str">
            <v>5100002280</v>
          </cell>
        </row>
        <row r="2188">
          <cell r="G2188" t="str">
            <v>5100002280</v>
          </cell>
        </row>
        <row r="2189">
          <cell r="G2189" t="str">
            <v>5100002280</v>
          </cell>
        </row>
        <row r="2190">
          <cell r="G2190" t="str">
            <v>5100002280</v>
          </cell>
        </row>
        <row r="2191">
          <cell r="G2191" t="str">
            <v>5100002280</v>
          </cell>
        </row>
        <row r="2192">
          <cell r="G2192" t="str">
            <v>5100002280</v>
          </cell>
        </row>
        <row r="2193">
          <cell r="G2193" t="str">
            <v>5100002278</v>
          </cell>
        </row>
        <row r="2194">
          <cell r="G2194" t="str">
            <v>5100002278</v>
          </cell>
        </row>
        <row r="2195">
          <cell r="G2195" t="str">
            <v>5100002278</v>
          </cell>
        </row>
        <row r="2196">
          <cell r="G2196" t="str">
            <v>5100002278</v>
          </cell>
        </row>
        <row r="2197">
          <cell r="G2197" t="str">
            <v>5100002278</v>
          </cell>
        </row>
        <row r="2198">
          <cell r="G2198" t="str">
            <v>5100002278</v>
          </cell>
        </row>
        <row r="2199">
          <cell r="G2199" t="str">
            <v>5100002276</v>
          </cell>
        </row>
        <row r="2200">
          <cell r="G2200" t="str">
            <v>5100002276</v>
          </cell>
        </row>
        <row r="2201">
          <cell r="G2201" t="str">
            <v>5100002276</v>
          </cell>
        </row>
        <row r="2202">
          <cell r="G2202" t="str">
            <v>5100002276</v>
          </cell>
        </row>
        <row r="2203">
          <cell r="G2203" t="str">
            <v>5100002276</v>
          </cell>
        </row>
        <row r="2204">
          <cell r="G2204" t="str">
            <v>5100002276</v>
          </cell>
        </row>
        <row r="2205">
          <cell r="G2205" t="str">
            <v>5100002276</v>
          </cell>
        </row>
        <row r="2206">
          <cell r="G2206" t="str">
            <v>5100002276</v>
          </cell>
        </row>
        <row r="2207">
          <cell r="G2207" t="str">
            <v>5100002276</v>
          </cell>
        </row>
        <row r="2208">
          <cell r="G2208" t="str">
            <v>5100002276</v>
          </cell>
        </row>
        <row r="2209">
          <cell r="G2209" t="str">
            <v>5100002276</v>
          </cell>
        </row>
        <row r="2210">
          <cell r="G2210" t="str">
            <v>5100002276</v>
          </cell>
        </row>
        <row r="2211">
          <cell r="G2211" t="str">
            <v>5100002258</v>
          </cell>
        </row>
        <row r="2212">
          <cell r="G2212" t="str">
            <v>5100002258</v>
          </cell>
        </row>
        <row r="2213">
          <cell r="G2213" t="str">
            <v>5100002258</v>
          </cell>
        </row>
        <row r="2214">
          <cell r="G2214" t="str">
            <v>5100002258</v>
          </cell>
        </row>
        <row r="2215">
          <cell r="G2215" t="str">
            <v>5100002258</v>
          </cell>
        </row>
        <row r="2216">
          <cell r="G2216" t="str">
            <v>5100002258</v>
          </cell>
        </row>
        <row r="2217">
          <cell r="G2217" t="str">
            <v>5100002257</v>
          </cell>
        </row>
        <row r="2218">
          <cell r="G2218" t="str">
            <v>5100002257</v>
          </cell>
        </row>
        <row r="2219">
          <cell r="G2219" t="str">
            <v>5100002257</v>
          </cell>
        </row>
        <row r="2220">
          <cell r="G2220" t="str">
            <v>5100002257</v>
          </cell>
        </row>
        <row r="2221">
          <cell r="G2221" t="str">
            <v>5100002257</v>
          </cell>
        </row>
        <row r="2222">
          <cell r="G2222" t="str">
            <v>5100002257</v>
          </cell>
        </row>
        <row r="2223">
          <cell r="G2223" t="str">
            <v>5100002257</v>
          </cell>
        </row>
        <row r="2224">
          <cell r="G2224" t="str">
            <v>5100002238</v>
          </cell>
        </row>
        <row r="2225">
          <cell r="G2225" t="str">
            <v>5100002238</v>
          </cell>
        </row>
        <row r="2226">
          <cell r="G2226" t="str">
            <v>5100002238</v>
          </cell>
        </row>
        <row r="2227">
          <cell r="G2227" t="str">
            <v>5100002238</v>
          </cell>
        </row>
        <row r="2228">
          <cell r="G2228" t="str">
            <v>5100002238</v>
          </cell>
        </row>
        <row r="2229">
          <cell r="G2229" t="str">
            <v>5100002238</v>
          </cell>
        </row>
        <row r="2230">
          <cell r="G2230" t="str">
            <v>5100002238</v>
          </cell>
        </row>
        <row r="2231">
          <cell r="G2231" t="str">
            <v>5100002238</v>
          </cell>
        </row>
        <row r="2232">
          <cell r="G2232" t="str">
            <v>5100002238</v>
          </cell>
        </row>
        <row r="2233">
          <cell r="G2233" t="str">
            <v>5100002238</v>
          </cell>
        </row>
        <row r="2234">
          <cell r="G2234" t="str">
            <v>5100002238</v>
          </cell>
        </row>
        <row r="2235">
          <cell r="G2235" t="str">
            <v>5100002238</v>
          </cell>
        </row>
        <row r="2236">
          <cell r="G2236" t="str">
            <v>5100002237</v>
          </cell>
        </row>
        <row r="2237">
          <cell r="G2237" t="str">
            <v>5100002237</v>
          </cell>
        </row>
        <row r="2238">
          <cell r="G2238" t="str">
            <v>5100002237</v>
          </cell>
        </row>
        <row r="2239">
          <cell r="G2239" t="str">
            <v>5100002237</v>
          </cell>
        </row>
        <row r="2240">
          <cell r="G2240" t="str">
            <v>5100002237</v>
          </cell>
        </row>
        <row r="2241">
          <cell r="G2241" t="str">
            <v>5100002237</v>
          </cell>
        </row>
        <row r="2242">
          <cell r="G2242" t="str">
            <v>5100002237</v>
          </cell>
        </row>
        <row r="2243">
          <cell r="G2243" t="str">
            <v>5100002237</v>
          </cell>
        </row>
        <row r="2244">
          <cell r="G2244" t="str">
            <v>5100002237</v>
          </cell>
        </row>
        <row r="2245">
          <cell r="G2245" t="str">
            <v>5100002237</v>
          </cell>
        </row>
        <row r="2246">
          <cell r="G2246" t="str">
            <v>5100002237</v>
          </cell>
        </row>
        <row r="2247">
          <cell r="G2247" t="str">
            <v>5100002237</v>
          </cell>
        </row>
        <row r="2248">
          <cell r="G2248" t="str">
            <v>5100002237</v>
          </cell>
        </row>
        <row r="2249">
          <cell r="G2249" t="str">
            <v>5100002237</v>
          </cell>
        </row>
        <row r="2250">
          <cell r="G2250" t="str">
            <v>5100002237</v>
          </cell>
        </row>
        <row r="2251">
          <cell r="G2251" t="str">
            <v>5100002237</v>
          </cell>
        </row>
        <row r="2252">
          <cell r="G2252" t="str">
            <v>5100002237</v>
          </cell>
        </row>
        <row r="2253">
          <cell r="G2253" t="str">
            <v>5100002237</v>
          </cell>
        </row>
        <row r="2254">
          <cell r="G2254" t="str">
            <v>5100002237</v>
          </cell>
        </row>
        <row r="2255">
          <cell r="G2255" t="str">
            <v>5100002237</v>
          </cell>
        </row>
        <row r="2256">
          <cell r="G2256" t="str">
            <v>5100002237</v>
          </cell>
        </row>
        <row r="2257">
          <cell r="G2257" t="str">
            <v>5100002237</v>
          </cell>
        </row>
        <row r="2258">
          <cell r="G2258" t="str">
            <v>5100002237</v>
          </cell>
        </row>
        <row r="2259">
          <cell r="G2259" t="str">
            <v>5100002237</v>
          </cell>
        </row>
        <row r="2260">
          <cell r="G2260" t="str">
            <v>5100002237</v>
          </cell>
        </row>
        <row r="2261">
          <cell r="G2261" t="str">
            <v>5100002237</v>
          </cell>
        </row>
        <row r="2262">
          <cell r="G2262" t="str">
            <v>5100002237</v>
          </cell>
        </row>
        <row r="2263">
          <cell r="G2263" t="str">
            <v>5100002236</v>
          </cell>
        </row>
        <row r="2264">
          <cell r="G2264" t="str">
            <v>5100002236</v>
          </cell>
        </row>
        <row r="2265">
          <cell r="G2265" t="str">
            <v>5100002236</v>
          </cell>
        </row>
        <row r="2266">
          <cell r="G2266" t="str">
            <v>5100002236</v>
          </cell>
        </row>
        <row r="2267">
          <cell r="G2267" t="str">
            <v>5100002236</v>
          </cell>
        </row>
        <row r="2268">
          <cell r="G2268" t="str">
            <v>5100002236</v>
          </cell>
        </row>
        <row r="2269">
          <cell r="G2269" t="str">
            <v>5100002236</v>
          </cell>
        </row>
        <row r="2270">
          <cell r="G2270" t="str">
            <v>5100002236</v>
          </cell>
        </row>
        <row r="2271">
          <cell r="G2271" t="str">
            <v>5100002236</v>
          </cell>
        </row>
        <row r="2272">
          <cell r="G2272" t="str">
            <v>5100002231</v>
          </cell>
        </row>
        <row r="2273">
          <cell r="G2273" t="str">
            <v>5100002231</v>
          </cell>
        </row>
        <row r="2274">
          <cell r="G2274" t="str">
            <v>5100002231</v>
          </cell>
        </row>
        <row r="2275">
          <cell r="G2275" t="str">
            <v>5100002230</v>
          </cell>
        </row>
        <row r="2276">
          <cell r="G2276" t="str">
            <v>5100002230</v>
          </cell>
        </row>
        <row r="2277">
          <cell r="G2277" t="str">
            <v>5100002230</v>
          </cell>
        </row>
        <row r="2278">
          <cell r="G2278" t="str">
            <v>5100002230</v>
          </cell>
        </row>
        <row r="2279">
          <cell r="G2279" t="str">
            <v>5100002230</v>
          </cell>
        </row>
        <row r="2280">
          <cell r="G2280" t="str">
            <v>5100002230</v>
          </cell>
        </row>
        <row r="2281">
          <cell r="G2281" t="str">
            <v>5100002229</v>
          </cell>
        </row>
        <row r="2282">
          <cell r="G2282" t="str">
            <v>5100002229</v>
          </cell>
        </row>
        <row r="2283">
          <cell r="G2283" t="str">
            <v>5100002229</v>
          </cell>
        </row>
        <row r="2284">
          <cell r="G2284" t="str">
            <v>5100002229</v>
          </cell>
        </row>
        <row r="2285">
          <cell r="G2285" t="str">
            <v>5100002229</v>
          </cell>
        </row>
        <row r="2286">
          <cell r="G2286" t="str">
            <v>5100002229</v>
          </cell>
        </row>
        <row r="2287">
          <cell r="G2287" t="str">
            <v>5100002229</v>
          </cell>
        </row>
        <row r="2288">
          <cell r="G2288" t="str">
            <v>5100002229</v>
          </cell>
        </row>
        <row r="2289">
          <cell r="G2289" t="str">
            <v>5100002229</v>
          </cell>
        </row>
        <row r="2290">
          <cell r="G2290" t="str">
            <v>5100002229</v>
          </cell>
        </row>
        <row r="2291">
          <cell r="G2291" t="str">
            <v>5100002229</v>
          </cell>
        </row>
        <row r="2292">
          <cell r="G2292" t="str">
            <v>5100002229</v>
          </cell>
        </row>
        <row r="2293">
          <cell r="G2293" t="str">
            <v>5100002229</v>
          </cell>
        </row>
        <row r="2294">
          <cell r="G2294" t="str">
            <v>5100002229</v>
          </cell>
        </row>
        <row r="2295">
          <cell r="G2295" t="str">
            <v>5100002229</v>
          </cell>
        </row>
        <row r="2296">
          <cell r="G2296" t="str">
            <v>5100002229</v>
          </cell>
        </row>
        <row r="2297">
          <cell r="G2297" t="str">
            <v>5100002229</v>
          </cell>
        </row>
        <row r="2298">
          <cell r="G2298" t="str">
            <v>5100002229</v>
          </cell>
        </row>
        <row r="2299">
          <cell r="G2299" t="str">
            <v>5100002229</v>
          </cell>
        </row>
        <row r="2300">
          <cell r="G2300" t="str">
            <v>5100002229</v>
          </cell>
        </row>
        <row r="2301">
          <cell r="G2301" t="str">
            <v>5100002229</v>
          </cell>
        </row>
        <row r="2302">
          <cell r="G2302" t="str">
            <v>5100002229</v>
          </cell>
        </row>
        <row r="2303">
          <cell r="G2303" t="str">
            <v>5100002229</v>
          </cell>
        </row>
        <row r="2304">
          <cell r="G2304" t="str">
            <v>5100002229</v>
          </cell>
        </row>
        <row r="2305">
          <cell r="G2305" t="str">
            <v>5100002229</v>
          </cell>
        </row>
        <row r="2306">
          <cell r="G2306" t="str">
            <v>5100002229</v>
          </cell>
        </row>
        <row r="2307">
          <cell r="G2307" t="str">
            <v>5100002229</v>
          </cell>
        </row>
        <row r="2308">
          <cell r="G2308" t="str">
            <v>5100002229</v>
          </cell>
        </row>
        <row r="2309">
          <cell r="G2309" t="str">
            <v>5100002229</v>
          </cell>
        </row>
        <row r="2310">
          <cell r="G2310" t="str">
            <v>5100002229</v>
          </cell>
        </row>
        <row r="2311">
          <cell r="G2311" t="str">
            <v>5100002229</v>
          </cell>
        </row>
        <row r="2312">
          <cell r="G2312" t="str">
            <v>5100002229</v>
          </cell>
        </row>
        <row r="2313">
          <cell r="G2313" t="str">
            <v>5100002229</v>
          </cell>
        </row>
        <row r="2314">
          <cell r="G2314" t="str">
            <v>5100002229</v>
          </cell>
        </row>
        <row r="2315">
          <cell r="G2315" t="str">
            <v>5100002229</v>
          </cell>
        </row>
        <row r="2316">
          <cell r="G2316" t="str">
            <v>5100002229</v>
          </cell>
        </row>
        <row r="2317">
          <cell r="G2317" t="str">
            <v>5100002229</v>
          </cell>
        </row>
        <row r="2318">
          <cell r="G2318" t="str">
            <v>5100002229</v>
          </cell>
        </row>
        <row r="2319">
          <cell r="G2319" t="str">
            <v>5100002229</v>
          </cell>
        </row>
        <row r="2320">
          <cell r="G2320" t="str">
            <v>5100002167</v>
          </cell>
        </row>
        <row r="2321">
          <cell r="G2321" t="str">
            <v>5100002167</v>
          </cell>
        </row>
        <row r="2322">
          <cell r="G2322" t="str">
            <v>5100002167</v>
          </cell>
        </row>
        <row r="2323">
          <cell r="G2323" t="str">
            <v>5100002167</v>
          </cell>
        </row>
        <row r="2324">
          <cell r="G2324" t="str">
            <v>5100002167</v>
          </cell>
        </row>
        <row r="2325">
          <cell r="G2325" t="str">
            <v>5100002167</v>
          </cell>
        </row>
        <row r="2326">
          <cell r="G2326" t="str">
            <v>5100002167</v>
          </cell>
        </row>
        <row r="2327">
          <cell r="G2327" t="str">
            <v>5100002167</v>
          </cell>
        </row>
        <row r="2328">
          <cell r="G2328" t="str">
            <v>5100002167</v>
          </cell>
        </row>
        <row r="2329">
          <cell r="G2329" t="str">
            <v>5100002167</v>
          </cell>
        </row>
        <row r="2330">
          <cell r="G2330" t="str">
            <v>5100002167</v>
          </cell>
        </row>
        <row r="2331">
          <cell r="G2331" t="str">
            <v>5100002167</v>
          </cell>
        </row>
        <row r="2332">
          <cell r="G2332" t="str">
            <v>5100002167</v>
          </cell>
        </row>
        <row r="2333">
          <cell r="G2333" t="str">
            <v>5100002167</v>
          </cell>
        </row>
        <row r="2334">
          <cell r="G2334" t="str">
            <v>5100002167</v>
          </cell>
        </row>
        <row r="2335">
          <cell r="G2335" t="str">
            <v>5100002167</v>
          </cell>
        </row>
        <row r="2336">
          <cell r="G2336" t="str">
            <v>5100002167</v>
          </cell>
        </row>
        <row r="2337">
          <cell r="G2337" t="str">
            <v>5100002167</v>
          </cell>
        </row>
        <row r="2338">
          <cell r="G2338" t="str">
            <v>5100002167</v>
          </cell>
        </row>
        <row r="2339">
          <cell r="G2339" t="str">
            <v>5100002167</v>
          </cell>
        </row>
        <row r="2340">
          <cell r="G2340" t="str">
            <v>5100002167</v>
          </cell>
        </row>
        <row r="2341">
          <cell r="G2341" t="str">
            <v>5100002167</v>
          </cell>
        </row>
        <row r="2342">
          <cell r="G2342" t="str">
            <v>5100002167</v>
          </cell>
        </row>
        <row r="2343">
          <cell r="G2343" t="str">
            <v>5100002167</v>
          </cell>
        </row>
        <row r="2344">
          <cell r="G2344" t="str">
            <v>5100002167</v>
          </cell>
        </row>
        <row r="2345">
          <cell r="G2345" t="str">
            <v>5100002167</v>
          </cell>
        </row>
        <row r="2346">
          <cell r="G2346" t="str">
            <v>5100002167</v>
          </cell>
        </row>
        <row r="2347">
          <cell r="G2347" t="str">
            <v>5100002165</v>
          </cell>
        </row>
        <row r="2348">
          <cell r="G2348" t="str">
            <v>5100002165</v>
          </cell>
        </row>
        <row r="2349">
          <cell r="G2349" t="str">
            <v>5100002165</v>
          </cell>
        </row>
        <row r="2350">
          <cell r="G2350" t="str">
            <v>5100002164</v>
          </cell>
        </row>
        <row r="2351">
          <cell r="G2351" t="str">
            <v>5100002164</v>
          </cell>
        </row>
        <row r="2352">
          <cell r="G2352" t="str">
            <v>5100002164</v>
          </cell>
        </row>
        <row r="2353">
          <cell r="G2353" t="str">
            <v>5100002164</v>
          </cell>
        </row>
        <row r="2354">
          <cell r="G2354" t="str">
            <v>5100002164</v>
          </cell>
        </row>
        <row r="2355">
          <cell r="G2355" t="str">
            <v>5100002164</v>
          </cell>
        </row>
        <row r="2356">
          <cell r="G2356" t="str">
            <v>5100002164</v>
          </cell>
        </row>
        <row r="2357">
          <cell r="G2357" t="str">
            <v>5100002164</v>
          </cell>
        </row>
        <row r="2358">
          <cell r="G2358" t="str">
            <v>5100002164</v>
          </cell>
        </row>
        <row r="2359">
          <cell r="G2359" t="str">
            <v>5100002160</v>
          </cell>
        </row>
        <row r="2360">
          <cell r="G2360" t="str">
            <v>5100002160</v>
          </cell>
        </row>
        <row r="2361">
          <cell r="G2361" t="str">
            <v>5100002160</v>
          </cell>
        </row>
        <row r="2362">
          <cell r="G2362" t="str">
            <v>5100002160</v>
          </cell>
        </row>
        <row r="2363">
          <cell r="G2363" t="str">
            <v>5100002160</v>
          </cell>
        </row>
        <row r="2364">
          <cell r="G2364" t="str">
            <v>5100002160</v>
          </cell>
        </row>
        <row r="2365">
          <cell r="G2365" t="str">
            <v>5100002160</v>
          </cell>
        </row>
        <row r="2366">
          <cell r="G2366" t="str">
            <v>5100002160</v>
          </cell>
        </row>
        <row r="2367">
          <cell r="G2367" t="str">
            <v>5100002160</v>
          </cell>
        </row>
        <row r="2368">
          <cell r="G2368" t="str">
            <v>5100002160</v>
          </cell>
        </row>
        <row r="2369">
          <cell r="G2369" t="str">
            <v>5100002160</v>
          </cell>
        </row>
        <row r="2370">
          <cell r="G2370" t="str">
            <v>5100002160</v>
          </cell>
        </row>
        <row r="2371">
          <cell r="G2371" t="str">
            <v>5100002159</v>
          </cell>
        </row>
        <row r="2372">
          <cell r="G2372" t="str">
            <v>5100002159</v>
          </cell>
        </row>
        <row r="2373">
          <cell r="G2373" t="str">
            <v>5100002159</v>
          </cell>
        </row>
        <row r="2374">
          <cell r="G2374" t="str">
            <v>5100002159</v>
          </cell>
        </row>
        <row r="2375">
          <cell r="G2375" t="str">
            <v>5100002159</v>
          </cell>
        </row>
        <row r="2376">
          <cell r="G2376" t="str">
            <v>5100002159</v>
          </cell>
        </row>
        <row r="2377">
          <cell r="G2377" t="str">
            <v>5100002158</v>
          </cell>
        </row>
        <row r="2378">
          <cell r="G2378" t="str">
            <v>5100002158</v>
          </cell>
        </row>
        <row r="2379">
          <cell r="G2379" t="str">
            <v>5100002158</v>
          </cell>
        </row>
        <row r="2380">
          <cell r="G2380" t="str">
            <v>5100002158</v>
          </cell>
        </row>
        <row r="2381">
          <cell r="G2381" t="str">
            <v>5100002158</v>
          </cell>
        </row>
        <row r="2382">
          <cell r="G2382" t="str">
            <v>5100002158</v>
          </cell>
        </row>
        <row r="2383">
          <cell r="G2383" t="str">
            <v>5100002158</v>
          </cell>
        </row>
        <row r="2384">
          <cell r="G2384" t="str">
            <v>5100002158</v>
          </cell>
        </row>
        <row r="2385">
          <cell r="G2385" t="str">
            <v>5100002158</v>
          </cell>
        </row>
        <row r="2386">
          <cell r="G2386" t="str">
            <v>5100002158</v>
          </cell>
        </row>
        <row r="2387">
          <cell r="G2387" t="str">
            <v>5100002158</v>
          </cell>
        </row>
        <row r="2388">
          <cell r="G2388" t="str">
            <v>5100002158</v>
          </cell>
        </row>
        <row r="2389">
          <cell r="G2389" t="str">
            <v>5100002140</v>
          </cell>
        </row>
        <row r="2390">
          <cell r="G2390" t="str">
            <v>5100002140</v>
          </cell>
        </row>
        <row r="2391">
          <cell r="G2391" t="str">
            <v>5100002140</v>
          </cell>
        </row>
        <row r="2392">
          <cell r="G2392" t="str">
            <v>5100002138</v>
          </cell>
        </row>
        <row r="2393">
          <cell r="G2393" t="str">
            <v>5100002138</v>
          </cell>
        </row>
        <row r="2394">
          <cell r="G2394" t="str">
            <v>5100002138</v>
          </cell>
        </row>
        <row r="2395">
          <cell r="G2395" t="str">
            <v>5100002138</v>
          </cell>
        </row>
        <row r="2396">
          <cell r="G2396" t="str">
            <v>5100002138</v>
          </cell>
        </row>
        <row r="2397">
          <cell r="G2397" t="str">
            <v>5100002138</v>
          </cell>
        </row>
        <row r="2398">
          <cell r="G2398" t="str">
            <v>5100002138</v>
          </cell>
        </row>
        <row r="2399">
          <cell r="G2399" t="str">
            <v>5100002138</v>
          </cell>
        </row>
        <row r="2400">
          <cell r="G2400" t="str">
            <v>5100002138</v>
          </cell>
        </row>
        <row r="2401">
          <cell r="G2401" t="str">
            <v>5100002138</v>
          </cell>
        </row>
        <row r="2402">
          <cell r="G2402" t="str">
            <v>5100002138</v>
          </cell>
        </row>
        <row r="2403">
          <cell r="G2403" t="str">
            <v>5100002138</v>
          </cell>
        </row>
        <row r="2404">
          <cell r="G2404" t="str">
            <v>5100002138</v>
          </cell>
        </row>
        <row r="2405">
          <cell r="G2405" t="str">
            <v>5100002138</v>
          </cell>
        </row>
        <row r="2406">
          <cell r="G2406" t="str">
            <v>5100002138</v>
          </cell>
        </row>
        <row r="2407">
          <cell r="G2407" t="str">
            <v>5100002138</v>
          </cell>
        </row>
        <row r="2408">
          <cell r="G2408" t="str">
            <v>5100002138</v>
          </cell>
        </row>
        <row r="2409">
          <cell r="G2409" t="str">
            <v>5100002138</v>
          </cell>
        </row>
        <row r="2410">
          <cell r="G2410" t="str">
            <v>5100002117</v>
          </cell>
        </row>
        <row r="2411">
          <cell r="G2411" t="str">
            <v>5100002117</v>
          </cell>
        </row>
        <row r="2412">
          <cell r="G2412" t="str">
            <v>5100002117</v>
          </cell>
        </row>
        <row r="2413">
          <cell r="G2413" t="str">
            <v>5100002117</v>
          </cell>
        </row>
        <row r="2414">
          <cell r="G2414" t="str">
            <v>5100002117</v>
          </cell>
        </row>
        <row r="2415">
          <cell r="G2415" t="str">
            <v>5100002117</v>
          </cell>
        </row>
        <row r="2416">
          <cell r="G2416" t="str">
            <v>5100002117</v>
          </cell>
        </row>
        <row r="2417">
          <cell r="G2417" t="str">
            <v>5100002117</v>
          </cell>
        </row>
        <row r="2418">
          <cell r="G2418" t="str">
            <v>5100002117</v>
          </cell>
        </row>
        <row r="2419">
          <cell r="G2419" t="str">
            <v>5100002117</v>
          </cell>
        </row>
        <row r="2420">
          <cell r="G2420" t="str">
            <v>5100002117</v>
          </cell>
        </row>
        <row r="2421">
          <cell r="G2421" t="str">
            <v>5100002117</v>
          </cell>
        </row>
        <row r="2422">
          <cell r="G2422" t="str">
            <v>5100002117</v>
          </cell>
        </row>
        <row r="2423">
          <cell r="G2423" t="str">
            <v>5100002117</v>
          </cell>
        </row>
        <row r="2424">
          <cell r="G2424" t="str">
            <v>5100002117</v>
          </cell>
        </row>
        <row r="2425">
          <cell r="G2425" t="str">
            <v>5100002117</v>
          </cell>
        </row>
        <row r="2426">
          <cell r="G2426" t="str">
            <v>5100002117</v>
          </cell>
        </row>
        <row r="2427">
          <cell r="G2427" t="str">
            <v>5100002117</v>
          </cell>
        </row>
        <row r="2428">
          <cell r="G2428" t="str">
            <v>5100002117</v>
          </cell>
        </row>
        <row r="2429">
          <cell r="G2429" t="str">
            <v>5100002117</v>
          </cell>
        </row>
        <row r="2430">
          <cell r="G2430" t="str">
            <v>5100002117</v>
          </cell>
        </row>
        <row r="2431">
          <cell r="G2431" t="str">
            <v>5100002117</v>
          </cell>
        </row>
        <row r="2432">
          <cell r="G2432" t="str">
            <v>5100002117</v>
          </cell>
        </row>
        <row r="2433">
          <cell r="G2433" t="str">
            <v>5100002117</v>
          </cell>
        </row>
        <row r="2434">
          <cell r="G2434" t="str">
            <v>5100002117</v>
          </cell>
        </row>
        <row r="2435">
          <cell r="G2435" t="str">
            <v>5100002117</v>
          </cell>
        </row>
        <row r="2436">
          <cell r="G2436" t="str">
            <v>5100002117</v>
          </cell>
        </row>
        <row r="2437">
          <cell r="G2437" t="str">
            <v>5100002117</v>
          </cell>
        </row>
        <row r="2438">
          <cell r="G2438" t="str">
            <v>5100002117</v>
          </cell>
        </row>
        <row r="2439">
          <cell r="G2439" t="str">
            <v>5100002117</v>
          </cell>
        </row>
        <row r="2440">
          <cell r="G2440" t="str">
            <v>5100002117</v>
          </cell>
        </row>
        <row r="2441">
          <cell r="G2441" t="str">
            <v>5100002117</v>
          </cell>
        </row>
        <row r="2442">
          <cell r="G2442" t="str">
            <v>5100002117</v>
          </cell>
        </row>
        <row r="2443">
          <cell r="G2443" t="str">
            <v>5100002117</v>
          </cell>
        </row>
        <row r="2444">
          <cell r="G2444" t="str">
            <v>5100002117</v>
          </cell>
        </row>
        <row r="2445">
          <cell r="G2445" t="str">
            <v>5100002117</v>
          </cell>
        </row>
        <row r="2446">
          <cell r="G2446" t="str">
            <v>5100002117</v>
          </cell>
        </row>
        <row r="2447">
          <cell r="G2447" t="str">
            <v>5100002117</v>
          </cell>
        </row>
        <row r="2448">
          <cell r="G2448" t="str">
            <v>5100002117</v>
          </cell>
        </row>
        <row r="2449">
          <cell r="G2449" t="str">
            <v>5100002117</v>
          </cell>
        </row>
        <row r="2450">
          <cell r="G2450" t="str">
            <v>5100002117</v>
          </cell>
        </row>
        <row r="2451">
          <cell r="G2451" t="str">
            <v>5100002117</v>
          </cell>
        </row>
        <row r="2452">
          <cell r="G2452" t="str">
            <v>5100002117</v>
          </cell>
        </row>
        <row r="2453">
          <cell r="G2453" t="str">
            <v>5100002117</v>
          </cell>
        </row>
        <row r="2454">
          <cell r="G2454" t="str">
            <v>5100002117</v>
          </cell>
        </row>
        <row r="2455">
          <cell r="G2455" t="str">
            <v>5100002117</v>
          </cell>
        </row>
        <row r="2456">
          <cell r="G2456" t="str">
            <v>5100002117</v>
          </cell>
        </row>
        <row r="2457">
          <cell r="G2457" t="str">
            <v>5100002117</v>
          </cell>
        </row>
        <row r="2458">
          <cell r="G2458" t="str">
            <v>5100002117</v>
          </cell>
        </row>
        <row r="2459">
          <cell r="G2459" t="str">
            <v>5100002117</v>
          </cell>
        </row>
        <row r="2460">
          <cell r="G2460" t="str">
            <v>5100002117</v>
          </cell>
        </row>
        <row r="2461">
          <cell r="G2461" t="str">
            <v>5100002117</v>
          </cell>
        </row>
        <row r="2462">
          <cell r="G2462" t="str">
            <v>5100002117</v>
          </cell>
        </row>
        <row r="2463">
          <cell r="G2463" t="str">
            <v>5100002117</v>
          </cell>
        </row>
        <row r="2464">
          <cell r="G2464" t="str">
            <v>5100002117</v>
          </cell>
        </row>
        <row r="2465">
          <cell r="G2465" t="str">
            <v>5100002117</v>
          </cell>
        </row>
        <row r="2466">
          <cell r="G2466" t="str">
            <v>5100002117</v>
          </cell>
        </row>
        <row r="2467">
          <cell r="G2467" t="str">
            <v>5100002117</v>
          </cell>
        </row>
        <row r="2468">
          <cell r="G2468" t="str">
            <v>5100002117</v>
          </cell>
        </row>
        <row r="2469">
          <cell r="G2469" t="str">
            <v>5100002117</v>
          </cell>
        </row>
        <row r="2470">
          <cell r="G2470" t="str">
            <v>5100002117</v>
          </cell>
        </row>
        <row r="2471">
          <cell r="G2471" t="str">
            <v>5100002117</v>
          </cell>
        </row>
        <row r="2472">
          <cell r="G2472" t="str">
            <v>5100002116</v>
          </cell>
        </row>
        <row r="2473">
          <cell r="G2473" t="str">
            <v>5100002116</v>
          </cell>
        </row>
        <row r="2474">
          <cell r="G2474" t="str">
            <v>5100002116</v>
          </cell>
        </row>
        <row r="2475">
          <cell r="G2475" t="str">
            <v>5100002115</v>
          </cell>
        </row>
        <row r="2476">
          <cell r="G2476" t="str">
            <v>5100002115</v>
          </cell>
        </row>
        <row r="2477">
          <cell r="G2477" t="str">
            <v>5100002115</v>
          </cell>
        </row>
        <row r="2478">
          <cell r="G2478" t="str">
            <v>5100002115</v>
          </cell>
        </row>
        <row r="2479">
          <cell r="G2479" t="str">
            <v>5100002115</v>
          </cell>
        </row>
        <row r="2480">
          <cell r="G2480" t="str">
            <v>5100002115</v>
          </cell>
        </row>
        <row r="2481">
          <cell r="G2481" t="str">
            <v>5100002115</v>
          </cell>
        </row>
        <row r="2482">
          <cell r="G2482" t="str">
            <v>5100002115</v>
          </cell>
        </row>
        <row r="2483">
          <cell r="G2483" t="str">
            <v>5100002115</v>
          </cell>
        </row>
        <row r="2484">
          <cell r="G2484" t="str">
            <v>5100002114</v>
          </cell>
        </row>
        <row r="2485">
          <cell r="G2485" t="str">
            <v>5100002114</v>
          </cell>
        </row>
        <row r="2486">
          <cell r="G2486" t="str">
            <v>5100002114</v>
          </cell>
        </row>
        <row r="2487">
          <cell r="G2487" t="str">
            <v>5100002078</v>
          </cell>
        </row>
        <row r="2488">
          <cell r="G2488" t="str">
            <v>5100002078</v>
          </cell>
        </row>
        <row r="2489">
          <cell r="G2489" t="str">
            <v>5100002078</v>
          </cell>
        </row>
        <row r="2490">
          <cell r="G2490" t="str">
            <v>5100002061</v>
          </cell>
        </row>
        <row r="2491">
          <cell r="G2491" t="str">
            <v>5100002061</v>
          </cell>
        </row>
        <row r="2492">
          <cell r="G2492" t="str">
            <v>5100002061</v>
          </cell>
        </row>
        <row r="2493">
          <cell r="G2493" t="str">
            <v>5100002061</v>
          </cell>
        </row>
        <row r="2494">
          <cell r="G2494" t="str">
            <v>5100002061</v>
          </cell>
        </row>
        <row r="2495">
          <cell r="G2495" t="str">
            <v>5100002061</v>
          </cell>
        </row>
        <row r="2496">
          <cell r="G2496" t="str">
            <v>5100002060</v>
          </cell>
        </row>
        <row r="2497">
          <cell r="G2497" t="str">
            <v>5100002060</v>
          </cell>
        </row>
        <row r="2498">
          <cell r="G2498" t="str">
            <v>5100002060</v>
          </cell>
        </row>
        <row r="2499">
          <cell r="G2499" t="str">
            <v>5100002060</v>
          </cell>
        </row>
        <row r="2500">
          <cell r="G2500" t="str">
            <v>5100002060</v>
          </cell>
        </row>
        <row r="2501">
          <cell r="G2501" t="str">
            <v>5100002060</v>
          </cell>
        </row>
        <row r="2502">
          <cell r="G2502" t="str">
            <v>5100002060</v>
          </cell>
        </row>
        <row r="2503">
          <cell r="G2503" t="str">
            <v>5100002060</v>
          </cell>
        </row>
        <row r="2504">
          <cell r="G2504" t="str">
            <v>5100002060</v>
          </cell>
        </row>
        <row r="2505">
          <cell r="G2505" t="str">
            <v>5100002060</v>
          </cell>
        </row>
        <row r="2506">
          <cell r="G2506" t="str">
            <v>5100002059</v>
          </cell>
        </row>
        <row r="2507">
          <cell r="G2507" t="str">
            <v>5100002059</v>
          </cell>
        </row>
        <row r="2508">
          <cell r="G2508" t="str">
            <v>5100002059</v>
          </cell>
        </row>
        <row r="2509">
          <cell r="G2509" t="str">
            <v>5100002059</v>
          </cell>
        </row>
        <row r="2510">
          <cell r="G2510" t="str">
            <v>5100002059</v>
          </cell>
        </row>
        <row r="2511">
          <cell r="G2511" t="str">
            <v>5100002059</v>
          </cell>
        </row>
        <row r="2512">
          <cell r="G2512" t="str">
            <v>5100002059</v>
          </cell>
        </row>
        <row r="2513">
          <cell r="G2513" t="str">
            <v>5100002058</v>
          </cell>
        </row>
        <row r="2514">
          <cell r="G2514" t="str">
            <v>5100002058</v>
          </cell>
        </row>
        <row r="2515">
          <cell r="G2515" t="str">
            <v>5100002058</v>
          </cell>
        </row>
        <row r="2516">
          <cell r="G2516" t="str">
            <v>5100002058</v>
          </cell>
        </row>
        <row r="2517">
          <cell r="G2517" t="str">
            <v>5100002058</v>
          </cell>
        </row>
        <row r="2518">
          <cell r="G2518" t="str">
            <v>5100002058</v>
          </cell>
        </row>
        <row r="2519">
          <cell r="G2519" t="str">
            <v>5100002046</v>
          </cell>
        </row>
        <row r="2520">
          <cell r="G2520" t="str">
            <v>5100002046</v>
          </cell>
        </row>
        <row r="2521">
          <cell r="G2521" t="str">
            <v>5100002046</v>
          </cell>
        </row>
        <row r="2522">
          <cell r="G2522" t="str">
            <v>5100002046</v>
          </cell>
        </row>
        <row r="2523">
          <cell r="G2523" t="str">
            <v>5100002046</v>
          </cell>
        </row>
        <row r="2524">
          <cell r="G2524" t="str">
            <v>5100002046</v>
          </cell>
        </row>
        <row r="2525">
          <cell r="G2525" t="str">
            <v>5100002045</v>
          </cell>
        </row>
        <row r="2526">
          <cell r="G2526" t="str">
            <v>5100002045</v>
          </cell>
        </row>
        <row r="2527">
          <cell r="G2527" t="str">
            <v>5100002045</v>
          </cell>
        </row>
        <row r="2528">
          <cell r="G2528" t="str">
            <v>5100002045</v>
          </cell>
        </row>
        <row r="2529">
          <cell r="G2529" t="str">
            <v>5100002045</v>
          </cell>
        </row>
        <row r="2530">
          <cell r="G2530" t="str">
            <v>5100002045</v>
          </cell>
        </row>
        <row r="2531">
          <cell r="G2531" t="str">
            <v>5100002045</v>
          </cell>
        </row>
        <row r="2532">
          <cell r="G2532" t="str">
            <v>5100002045</v>
          </cell>
        </row>
        <row r="2533">
          <cell r="G2533" t="str">
            <v>5100002045</v>
          </cell>
        </row>
        <row r="2534">
          <cell r="G2534" t="str">
            <v>5100002045</v>
          </cell>
        </row>
        <row r="2535">
          <cell r="G2535" t="str">
            <v>5100002045</v>
          </cell>
        </row>
        <row r="2536">
          <cell r="G2536" t="str">
            <v>5100002045</v>
          </cell>
        </row>
        <row r="2537">
          <cell r="G2537" t="str">
            <v>5100002045</v>
          </cell>
        </row>
        <row r="2538">
          <cell r="G2538" t="str">
            <v>5100002045</v>
          </cell>
        </row>
        <row r="2539">
          <cell r="G2539" t="str">
            <v>5100002045</v>
          </cell>
        </row>
        <row r="2540">
          <cell r="G2540" t="str">
            <v>5100002045</v>
          </cell>
        </row>
        <row r="2541">
          <cell r="G2541" t="str">
            <v>5100002045</v>
          </cell>
        </row>
        <row r="2542">
          <cell r="G2542" t="str">
            <v>5100002045</v>
          </cell>
        </row>
        <row r="2543">
          <cell r="G2543" t="str">
            <v>5100002044</v>
          </cell>
        </row>
        <row r="2544">
          <cell r="G2544" t="str">
            <v>5100002044</v>
          </cell>
        </row>
        <row r="2545">
          <cell r="G2545" t="str">
            <v>5100002044</v>
          </cell>
        </row>
        <row r="2546">
          <cell r="G2546" t="str">
            <v>5100002044</v>
          </cell>
        </row>
        <row r="2547">
          <cell r="G2547" t="str">
            <v>5100002044</v>
          </cell>
        </row>
        <row r="2548">
          <cell r="G2548" t="str">
            <v>5100002044</v>
          </cell>
        </row>
        <row r="2549">
          <cell r="G2549" t="str">
            <v>5100002016</v>
          </cell>
        </row>
        <row r="2550">
          <cell r="G2550" t="str">
            <v>5100002016</v>
          </cell>
        </row>
        <row r="2551">
          <cell r="G2551" t="str">
            <v>5100002016</v>
          </cell>
        </row>
        <row r="2552">
          <cell r="G2552" t="str">
            <v>5100002012</v>
          </cell>
        </row>
        <row r="2553">
          <cell r="G2553" t="str">
            <v>5100002012</v>
          </cell>
        </row>
        <row r="2554">
          <cell r="G2554" t="str">
            <v>5100002012</v>
          </cell>
        </row>
        <row r="2555">
          <cell r="G2555" t="str">
            <v>5100002012</v>
          </cell>
        </row>
        <row r="2556">
          <cell r="G2556" t="str">
            <v>5100002012</v>
          </cell>
        </row>
        <row r="2557">
          <cell r="G2557" t="str">
            <v>5100002012</v>
          </cell>
        </row>
        <row r="2558">
          <cell r="G2558" t="str">
            <v>5100002012</v>
          </cell>
        </row>
        <row r="2559">
          <cell r="G2559" t="str">
            <v>5100002012</v>
          </cell>
        </row>
        <row r="2560">
          <cell r="G2560" t="str">
            <v>5100002012</v>
          </cell>
        </row>
        <row r="2561">
          <cell r="G2561" t="str">
            <v>5100002012</v>
          </cell>
        </row>
        <row r="2562">
          <cell r="G2562" t="str">
            <v>5100002012</v>
          </cell>
        </row>
        <row r="2563">
          <cell r="G2563" t="str">
            <v>5100002012</v>
          </cell>
        </row>
        <row r="2564">
          <cell r="G2564" t="str">
            <v>5100002000</v>
          </cell>
        </row>
        <row r="2565">
          <cell r="G2565" t="str">
            <v>5100002000</v>
          </cell>
        </row>
        <row r="2566">
          <cell r="G2566" t="str">
            <v>5100002000</v>
          </cell>
        </row>
        <row r="2567">
          <cell r="G2567" t="str">
            <v>5100001999</v>
          </cell>
        </row>
        <row r="2568">
          <cell r="G2568" t="str">
            <v>5100001999</v>
          </cell>
        </row>
        <row r="2569">
          <cell r="G2569" t="str">
            <v>5100001999</v>
          </cell>
        </row>
        <row r="2570">
          <cell r="G2570" t="str">
            <v>5100001998</v>
          </cell>
        </row>
        <row r="2571">
          <cell r="G2571" t="str">
            <v>5100001998</v>
          </cell>
        </row>
        <row r="2572">
          <cell r="G2572" t="str">
            <v>5100001998</v>
          </cell>
        </row>
        <row r="2573">
          <cell r="G2573" t="str">
            <v>5100001997</v>
          </cell>
        </row>
        <row r="2574">
          <cell r="G2574" t="str">
            <v>5100001997</v>
          </cell>
        </row>
        <row r="2575">
          <cell r="G2575" t="str">
            <v>5100001997</v>
          </cell>
        </row>
        <row r="2576">
          <cell r="G2576" t="str">
            <v>5100001996</v>
          </cell>
        </row>
        <row r="2577">
          <cell r="G2577" t="str">
            <v>5100001996</v>
          </cell>
        </row>
        <row r="2578">
          <cell r="G2578" t="str">
            <v>5100001996</v>
          </cell>
        </row>
        <row r="2579">
          <cell r="G2579" t="str">
            <v>5100001996</v>
          </cell>
        </row>
        <row r="2580">
          <cell r="G2580" t="str">
            <v>5100001996</v>
          </cell>
        </row>
        <row r="2581">
          <cell r="G2581" t="str">
            <v>5100001996</v>
          </cell>
        </row>
        <row r="2582">
          <cell r="G2582" t="str">
            <v>5100001996</v>
          </cell>
        </row>
        <row r="2583">
          <cell r="G2583" t="str">
            <v>5100001996</v>
          </cell>
        </row>
        <row r="2584">
          <cell r="G2584" t="str">
            <v>5100001996</v>
          </cell>
        </row>
        <row r="2585">
          <cell r="G2585" t="str">
            <v>5100001996</v>
          </cell>
        </row>
        <row r="2586">
          <cell r="G2586" t="str">
            <v>5100001996</v>
          </cell>
        </row>
        <row r="2587">
          <cell r="G2587" t="str">
            <v>5100001996</v>
          </cell>
        </row>
        <row r="2588">
          <cell r="G2588" t="str">
            <v>5100001996</v>
          </cell>
        </row>
        <row r="2589">
          <cell r="G2589" t="str">
            <v>5100001996</v>
          </cell>
        </row>
        <row r="2590">
          <cell r="G2590" t="str">
            <v>5100001996</v>
          </cell>
        </row>
        <row r="2591">
          <cell r="G2591" t="str">
            <v>5100001996</v>
          </cell>
        </row>
        <row r="2592">
          <cell r="G2592" t="str">
            <v>5100001996</v>
          </cell>
        </row>
        <row r="2593">
          <cell r="G2593" t="str">
            <v>5100001996</v>
          </cell>
        </row>
        <row r="2594">
          <cell r="G2594" t="str">
            <v>5100001996</v>
          </cell>
        </row>
        <row r="2595">
          <cell r="G2595" t="str">
            <v>5100001996</v>
          </cell>
        </row>
        <row r="2596">
          <cell r="G2596" t="str">
            <v>5100001996</v>
          </cell>
        </row>
        <row r="2597">
          <cell r="G2597" t="str">
            <v>5100001996</v>
          </cell>
        </row>
        <row r="2598">
          <cell r="G2598" t="str">
            <v>5100001996</v>
          </cell>
        </row>
        <row r="2599">
          <cell r="G2599" t="str">
            <v>5100001996</v>
          </cell>
        </row>
        <row r="2600">
          <cell r="G2600" t="str">
            <v>5100001996</v>
          </cell>
        </row>
        <row r="2601">
          <cell r="G2601" t="str">
            <v>5100001996</v>
          </cell>
        </row>
        <row r="2602">
          <cell r="G2602" t="str">
            <v>5100001996</v>
          </cell>
        </row>
        <row r="2603">
          <cell r="G2603" t="str">
            <v>5100001996</v>
          </cell>
        </row>
        <row r="2604">
          <cell r="G2604" t="str">
            <v>5100001996</v>
          </cell>
        </row>
        <row r="2605">
          <cell r="G2605" t="str">
            <v>5100001996</v>
          </cell>
        </row>
        <row r="2606">
          <cell r="G2606" t="str">
            <v>5100001996</v>
          </cell>
        </row>
        <row r="2607">
          <cell r="G2607" t="str">
            <v>5100001996</v>
          </cell>
        </row>
        <row r="2608">
          <cell r="G2608" t="str">
            <v>5100001996</v>
          </cell>
        </row>
        <row r="2609">
          <cell r="G2609" t="str">
            <v>5100001996</v>
          </cell>
        </row>
        <row r="2610">
          <cell r="G2610" t="str">
            <v>5100001996</v>
          </cell>
        </row>
        <row r="2611">
          <cell r="G2611" t="str">
            <v>5100001996</v>
          </cell>
        </row>
        <row r="2612">
          <cell r="G2612" t="str">
            <v>5100001996</v>
          </cell>
        </row>
        <row r="2613">
          <cell r="G2613" t="str">
            <v>5100001996</v>
          </cell>
        </row>
        <row r="2614">
          <cell r="G2614" t="str">
            <v>5100001996</v>
          </cell>
        </row>
        <row r="2615">
          <cell r="G2615" t="str">
            <v>5100001996</v>
          </cell>
        </row>
        <row r="2616">
          <cell r="G2616" t="str">
            <v>5100001996</v>
          </cell>
        </row>
        <row r="2617">
          <cell r="G2617" t="str">
            <v>5100001996</v>
          </cell>
        </row>
        <row r="2618">
          <cell r="G2618" t="str">
            <v>5100001996</v>
          </cell>
        </row>
        <row r="2619">
          <cell r="G2619" t="str">
            <v>5100001996</v>
          </cell>
        </row>
        <row r="2620">
          <cell r="G2620" t="str">
            <v>5100001996</v>
          </cell>
        </row>
        <row r="2621">
          <cell r="G2621" t="str">
            <v>5100001996</v>
          </cell>
        </row>
        <row r="2622">
          <cell r="G2622" t="str">
            <v>5100001996</v>
          </cell>
        </row>
        <row r="2623">
          <cell r="G2623" t="str">
            <v>5100001996</v>
          </cell>
        </row>
        <row r="2624">
          <cell r="G2624" t="str">
            <v>5100001996</v>
          </cell>
        </row>
        <row r="2625">
          <cell r="G2625" t="str">
            <v>5100001996</v>
          </cell>
        </row>
        <row r="2626">
          <cell r="G2626" t="str">
            <v>5100001996</v>
          </cell>
        </row>
        <row r="2627">
          <cell r="G2627" t="str">
            <v>5100001996</v>
          </cell>
        </row>
        <row r="2628">
          <cell r="G2628" t="str">
            <v>5100001996</v>
          </cell>
        </row>
        <row r="2629">
          <cell r="G2629" t="str">
            <v>5100001996</v>
          </cell>
        </row>
        <row r="2630">
          <cell r="G2630" t="str">
            <v>5100001996</v>
          </cell>
        </row>
        <row r="2631">
          <cell r="G2631" t="str">
            <v>5100001996</v>
          </cell>
        </row>
        <row r="2632">
          <cell r="G2632" t="str">
            <v>5100001996</v>
          </cell>
        </row>
        <row r="2633">
          <cell r="G2633" t="str">
            <v>5100001996</v>
          </cell>
        </row>
        <row r="2634">
          <cell r="G2634" t="str">
            <v>5100001996</v>
          </cell>
        </row>
        <row r="2635">
          <cell r="G2635" t="str">
            <v>5100001996</v>
          </cell>
        </row>
        <row r="2636">
          <cell r="G2636" t="str">
            <v>5100001996</v>
          </cell>
        </row>
        <row r="2637">
          <cell r="G2637" t="str">
            <v>5100001996</v>
          </cell>
        </row>
        <row r="2638">
          <cell r="G2638" t="str">
            <v>5100001996</v>
          </cell>
        </row>
        <row r="2639">
          <cell r="G2639" t="str">
            <v>5100001996</v>
          </cell>
        </row>
        <row r="2640">
          <cell r="G2640" t="str">
            <v>5100001996</v>
          </cell>
        </row>
        <row r="2641">
          <cell r="G2641" t="str">
            <v>5100001996</v>
          </cell>
        </row>
        <row r="2642">
          <cell r="G2642" t="str">
            <v>5100001996</v>
          </cell>
        </row>
        <row r="2643">
          <cell r="G2643" t="str">
            <v>5100001996</v>
          </cell>
        </row>
        <row r="2644">
          <cell r="G2644" t="str">
            <v>5100001996</v>
          </cell>
        </row>
        <row r="2645">
          <cell r="G2645" t="str">
            <v>5100001996</v>
          </cell>
        </row>
        <row r="2646">
          <cell r="G2646" t="str">
            <v>5100001996</v>
          </cell>
        </row>
        <row r="2647">
          <cell r="G2647" t="str">
            <v>5100001996</v>
          </cell>
        </row>
        <row r="2648">
          <cell r="G2648" t="str">
            <v>5100001996</v>
          </cell>
        </row>
        <row r="2649">
          <cell r="G2649" t="str">
            <v>5100001996</v>
          </cell>
        </row>
        <row r="2650">
          <cell r="G2650" t="str">
            <v>5100001996</v>
          </cell>
        </row>
        <row r="2651">
          <cell r="G2651" t="str">
            <v>5100001931</v>
          </cell>
        </row>
        <row r="2652">
          <cell r="G2652" t="str">
            <v>5100001931</v>
          </cell>
        </row>
        <row r="2653">
          <cell r="G2653" t="str">
            <v>5100001931</v>
          </cell>
        </row>
        <row r="2654">
          <cell r="G2654" t="str">
            <v>5100001931</v>
          </cell>
        </row>
        <row r="2655">
          <cell r="G2655" t="str">
            <v>5100001931</v>
          </cell>
        </row>
        <row r="2656">
          <cell r="G2656" t="str">
            <v>5100001931</v>
          </cell>
        </row>
        <row r="2657">
          <cell r="G2657" t="str">
            <v>5100001931</v>
          </cell>
        </row>
        <row r="2658">
          <cell r="G2658" t="str">
            <v>5100001931</v>
          </cell>
        </row>
        <row r="2659">
          <cell r="G2659" t="str">
            <v>5100001931</v>
          </cell>
        </row>
        <row r="2660">
          <cell r="G2660" t="str">
            <v>5100001931</v>
          </cell>
        </row>
        <row r="2661">
          <cell r="G2661" t="str">
            <v>5100001931</v>
          </cell>
        </row>
        <row r="2662">
          <cell r="G2662" t="str">
            <v>5100001931</v>
          </cell>
        </row>
        <row r="2663">
          <cell r="G2663" t="str">
            <v>5100001931</v>
          </cell>
        </row>
        <row r="2664">
          <cell r="G2664" t="str">
            <v>5100001931</v>
          </cell>
        </row>
        <row r="2665">
          <cell r="G2665" t="str">
            <v>5100001931</v>
          </cell>
        </row>
        <row r="2666">
          <cell r="G2666" t="str">
            <v>5100001931</v>
          </cell>
        </row>
        <row r="2667">
          <cell r="G2667" t="str">
            <v>5100001931</v>
          </cell>
        </row>
        <row r="2668">
          <cell r="G2668" t="str">
            <v>5100001931</v>
          </cell>
        </row>
        <row r="2669">
          <cell r="G2669" t="str">
            <v>5100001931</v>
          </cell>
        </row>
        <row r="2670">
          <cell r="G2670" t="str">
            <v>5100001931</v>
          </cell>
        </row>
        <row r="2671">
          <cell r="G2671" t="str">
            <v>5100001931</v>
          </cell>
        </row>
        <row r="2672">
          <cell r="G2672" t="str">
            <v>5100001931</v>
          </cell>
        </row>
        <row r="2673">
          <cell r="G2673" t="str">
            <v>5100001931</v>
          </cell>
        </row>
        <row r="2674">
          <cell r="G2674" t="str">
            <v>5100001931</v>
          </cell>
        </row>
        <row r="2675">
          <cell r="G2675" t="str">
            <v>5100001931</v>
          </cell>
        </row>
        <row r="2676">
          <cell r="G2676" t="str">
            <v>5100001931</v>
          </cell>
        </row>
        <row r="2677">
          <cell r="G2677" t="str">
            <v>5100001931</v>
          </cell>
        </row>
        <row r="2678">
          <cell r="G2678" t="str">
            <v>5100001931</v>
          </cell>
        </row>
        <row r="2679">
          <cell r="G2679" t="str">
            <v>5100001931</v>
          </cell>
        </row>
        <row r="2680">
          <cell r="G2680" t="str">
            <v>5100001931</v>
          </cell>
        </row>
        <row r="2681">
          <cell r="G2681" t="str">
            <v>5100001931</v>
          </cell>
        </row>
        <row r="2682">
          <cell r="G2682" t="str">
            <v>5100001931</v>
          </cell>
        </row>
        <row r="2683">
          <cell r="G2683" t="str">
            <v>5100001931</v>
          </cell>
        </row>
        <row r="2684">
          <cell r="G2684" t="str">
            <v>5100001931</v>
          </cell>
        </row>
        <row r="2685">
          <cell r="G2685" t="str">
            <v>5100001931</v>
          </cell>
        </row>
        <row r="2686">
          <cell r="G2686" t="str">
            <v>5100001931</v>
          </cell>
        </row>
        <row r="2687">
          <cell r="G2687" t="str">
            <v>5100001930</v>
          </cell>
        </row>
        <row r="2688">
          <cell r="G2688" t="str">
            <v>5100001930</v>
          </cell>
        </row>
        <row r="2689">
          <cell r="G2689" t="str">
            <v>5100001930</v>
          </cell>
        </row>
        <row r="2690">
          <cell r="G2690" t="str">
            <v>5100001930</v>
          </cell>
        </row>
        <row r="2691">
          <cell r="G2691" t="str">
            <v>5100001930</v>
          </cell>
        </row>
        <row r="2692">
          <cell r="G2692" t="str">
            <v>5100001930</v>
          </cell>
        </row>
        <row r="2693">
          <cell r="G2693" t="str">
            <v>5100001930</v>
          </cell>
        </row>
        <row r="2694">
          <cell r="G2694" t="str">
            <v>5100001930</v>
          </cell>
        </row>
        <row r="2695">
          <cell r="G2695" t="str">
            <v>5100001930</v>
          </cell>
        </row>
        <row r="2696">
          <cell r="G2696" t="str">
            <v>5100001930</v>
          </cell>
        </row>
        <row r="2697">
          <cell r="G2697" t="str">
            <v>5100001930</v>
          </cell>
        </row>
        <row r="2698">
          <cell r="G2698" t="str">
            <v>5100001930</v>
          </cell>
        </row>
        <row r="2699">
          <cell r="G2699" t="str">
            <v>5100001930</v>
          </cell>
        </row>
        <row r="2700">
          <cell r="G2700" t="str">
            <v>5100001930</v>
          </cell>
        </row>
        <row r="2701">
          <cell r="G2701" t="str">
            <v>5100001930</v>
          </cell>
        </row>
        <row r="2702">
          <cell r="G2702" t="str">
            <v>5100001930</v>
          </cell>
        </row>
        <row r="2703">
          <cell r="G2703" t="str">
            <v>5100001930</v>
          </cell>
        </row>
        <row r="2704">
          <cell r="G2704" t="str">
            <v>5100001930</v>
          </cell>
        </row>
        <row r="2705">
          <cell r="G2705" t="str">
            <v>5100001930</v>
          </cell>
        </row>
        <row r="2706">
          <cell r="G2706" t="str">
            <v>5100001930</v>
          </cell>
        </row>
        <row r="2707">
          <cell r="G2707" t="str">
            <v>5100001930</v>
          </cell>
        </row>
        <row r="2708">
          <cell r="G2708" t="str">
            <v>5100001930</v>
          </cell>
        </row>
        <row r="2709">
          <cell r="G2709" t="str">
            <v>5100001930</v>
          </cell>
        </row>
        <row r="2710">
          <cell r="G2710" t="str">
            <v>5100001930</v>
          </cell>
        </row>
        <row r="2711">
          <cell r="G2711" t="str">
            <v>5100001930</v>
          </cell>
        </row>
        <row r="2712">
          <cell r="G2712" t="str">
            <v>5100001930</v>
          </cell>
        </row>
        <row r="2713">
          <cell r="G2713" t="str">
            <v>5100001930</v>
          </cell>
        </row>
        <row r="2714">
          <cell r="G2714" t="str">
            <v>5100001929</v>
          </cell>
        </row>
        <row r="2715">
          <cell r="G2715" t="str">
            <v>5100001929</v>
          </cell>
        </row>
        <row r="2716">
          <cell r="G2716" t="str">
            <v>5100001929</v>
          </cell>
        </row>
        <row r="2717">
          <cell r="G2717" t="str">
            <v>5100001929</v>
          </cell>
        </row>
        <row r="2718">
          <cell r="G2718" t="str">
            <v>5100001929</v>
          </cell>
        </row>
        <row r="2719">
          <cell r="G2719" t="str">
            <v>5100001929</v>
          </cell>
        </row>
        <row r="2720">
          <cell r="G2720" t="str">
            <v>5100001929</v>
          </cell>
        </row>
        <row r="2721">
          <cell r="G2721" t="str">
            <v>5100001929</v>
          </cell>
        </row>
        <row r="2722">
          <cell r="G2722" t="str">
            <v>5100001929</v>
          </cell>
        </row>
        <row r="2723">
          <cell r="G2723" t="str">
            <v>5100001929</v>
          </cell>
        </row>
        <row r="2724">
          <cell r="G2724" t="str">
            <v>5100001929</v>
          </cell>
        </row>
        <row r="2725">
          <cell r="G2725" t="str">
            <v>5100001929</v>
          </cell>
        </row>
        <row r="2726">
          <cell r="G2726" t="str">
            <v>5100001929</v>
          </cell>
        </row>
        <row r="2727">
          <cell r="G2727" t="str">
            <v>5100001929</v>
          </cell>
        </row>
        <row r="2728">
          <cell r="G2728" t="str">
            <v>5100001929</v>
          </cell>
        </row>
        <row r="2729">
          <cell r="G2729" t="str">
            <v>5100001929</v>
          </cell>
        </row>
        <row r="2730">
          <cell r="G2730" t="str">
            <v>5100001929</v>
          </cell>
        </row>
        <row r="2731">
          <cell r="G2731" t="str">
            <v>5100001929</v>
          </cell>
        </row>
        <row r="2732">
          <cell r="G2732" t="str">
            <v>5100001929</v>
          </cell>
        </row>
        <row r="2733">
          <cell r="G2733" t="str">
            <v>5100001929</v>
          </cell>
        </row>
        <row r="2734">
          <cell r="G2734" t="str">
            <v>5100001929</v>
          </cell>
        </row>
        <row r="2735">
          <cell r="G2735" t="str">
            <v>5100001929</v>
          </cell>
        </row>
        <row r="2736">
          <cell r="G2736" t="str">
            <v>5100001929</v>
          </cell>
        </row>
        <row r="2737">
          <cell r="G2737" t="str">
            <v>5100001929</v>
          </cell>
        </row>
        <row r="2738">
          <cell r="G2738" t="str">
            <v>5100001929</v>
          </cell>
        </row>
        <row r="2739">
          <cell r="G2739" t="str">
            <v>5100001929</v>
          </cell>
        </row>
        <row r="2740">
          <cell r="G2740" t="str">
            <v>5100001929</v>
          </cell>
        </row>
        <row r="2741">
          <cell r="G2741" t="str">
            <v>5100001929</v>
          </cell>
        </row>
        <row r="2742">
          <cell r="G2742" t="str">
            <v>5100001929</v>
          </cell>
        </row>
        <row r="2743">
          <cell r="G2743" t="str">
            <v>5100001929</v>
          </cell>
        </row>
        <row r="2744">
          <cell r="G2744" t="str">
            <v>5100001929</v>
          </cell>
        </row>
        <row r="2745">
          <cell r="G2745" t="str">
            <v>5100001929</v>
          </cell>
        </row>
        <row r="2746">
          <cell r="G2746" t="str">
            <v>5100001929</v>
          </cell>
        </row>
        <row r="2747">
          <cell r="G2747" t="str">
            <v>5100001929</v>
          </cell>
        </row>
        <row r="2748">
          <cell r="G2748" t="str">
            <v>5100001929</v>
          </cell>
        </row>
        <row r="2749">
          <cell r="G2749" t="str">
            <v>5100001929</v>
          </cell>
        </row>
        <row r="2750">
          <cell r="G2750" t="str">
            <v>5100001929</v>
          </cell>
        </row>
        <row r="2751">
          <cell r="G2751" t="str">
            <v>5100001929</v>
          </cell>
        </row>
        <row r="2752">
          <cell r="G2752" t="str">
            <v>5100001929</v>
          </cell>
        </row>
        <row r="2753">
          <cell r="G2753" t="str">
            <v>5100001929</v>
          </cell>
        </row>
        <row r="2754">
          <cell r="G2754" t="str">
            <v>5100001929</v>
          </cell>
        </row>
        <row r="2755">
          <cell r="G2755" t="str">
            <v>5100001929</v>
          </cell>
        </row>
        <row r="2756">
          <cell r="G2756" t="str">
            <v>5100001929</v>
          </cell>
        </row>
        <row r="2757">
          <cell r="G2757" t="str">
            <v>5100001929</v>
          </cell>
        </row>
        <row r="2758">
          <cell r="G2758" t="str">
            <v>5100001929</v>
          </cell>
        </row>
        <row r="2759">
          <cell r="G2759" t="str">
            <v>5100001929</v>
          </cell>
        </row>
        <row r="2760">
          <cell r="G2760" t="str">
            <v>5100001929</v>
          </cell>
        </row>
        <row r="2761">
          <cell r="G2761" t="str">
            <v>5100001929</v>
          </cell>
        </row>
        <row r="2762">
          <cell r="G2762" t="str">
            <v>5100001929</v>
          </cell>
        </row>
        <row r="2763">
          <cell r="G2763" t="str">
            <v>5100001929</v>
          </cell>
        </row>
        <row r="2764">
          <cell r="G2764" t="str">
            <v>5100001929</v>
          </cell>
        </row>
        <row r="2765">
          <cell r="G2765" t="str">
            <v>5100001929</v>
          </cell>
        </row>
        <row r="2766">
          <cell r="G2766" t="str">
            <v>5100001929</v>
          </cell>
        </row>
        <row r="2767">
          <cell r="G2767" t="str">
            <v>5100001929</v>
          </cell>
        </row>
        <row r="2768">
          <cell r="G2768" t="str">
            <v>5100001929</v>
          </cell>
        </row>
        <row r="2769">
          <cell r="G2769" t="str">
            <v>5100001929</v>
          </cell>
        </row>
        <row r="2770">
          <cell r="G2770" t="str">
            <v>5100001929</v>
          </cell>
        </row>
        <row r="2771">
          <cell r="G2771" t="str">
            <v>5100001929</v>
          </cell>
        </row>
        <row r="2772">
          <cell r="G2772" t="str">
            <v>5100001929</v>
          </cell>
        </row>
        <row r="2773">
          <cell r="G2773" t="str">
            <v>5100001929</v>
          </cell>
        </row>
        <row r="2774">
          <cell r="G2774" t="str">
            <v>5100001929</v>
          </cell>
        </row>
        <row r="2775">
          <cell r="G2775" t="str">
            <v>5100001929</v>
          </cell>
        </row>
        <row r="2776">
          <cell r="G2776" t="str">
            <v>5100001929</v>
          </cell>
        </row>
        <row r="2777">
          <cell r="G2777" t="str">
            <v>5100001929</v>
          </cell>
        </row>
        <row r="2778">
          <cell r="G2778" t="str">
            <v>5100001929</v>
          </cell>
        </row>
        <row r="2779">
          <cell r="G2779" t="str">
            <v>5100001929</v>
          </cell>
        </row>
        <row r="2780">
          <cell r="G2780" t="str">
            <v>5100001929</v>
          </cell>
        </row>
        <row r="2781">
          <cell r="G2781" t="str">
            <v>5100001929</v>
          </cell>
        </row>
        <row r="2782">
          <cell r="G2782" t="str">
            <v>5100001929</v>
          </cell>
        </row>
        <row r="2783">
          <cell r="G2783" t="str">
            <v>5100001929</v>
          </cell>
        </row>
        <row r="2784">
          <cell r="G2784" t="str">
            <v>5100001929</v>
          </cell>
        </row>
        <row r="2785">
          <cell r="G2785" t="str">
            <v>5100001929</v>
          </cell>
        </row>
        <row r="2786">
          <cell r="G2786" t="str">
            <v>5100001929</v>
          </cell>
        </row>
        <row r="2787">
          <cell r="G2787" t="str">
            <v>5100001929</v>
          </cell>
        </row>
        <row r="2788">
          <cell r="G2788" t="str">
            <v>5100001929</v>
          </cell>
        </row>
        <row r="2789">
          <cell r="G2789" t="str">
            <v>5100001929</v>
          </cell>
        </row>
        <row r="2790">
          <cell r="G2790" t="str">
            <v>5100001929</v>
          </cell>
        </row>
        <row r="2791">
          <cell r="G2791" t="str">
            <v>5100001929</v>
          </cell>
        </row>
        <row r="2792">
          <cell r="G2792" t="str">
            <v>5100001929</v>
          </cell>
        </row>
        <row r="2793">
          <cell r="G2793" t="str">
            <v>5100001929</v>
          </cell>
        </row>
        <row r="2794">
          <cell r="G2794" t="str">
            <v>5100001929</v>
          </cell>
        </row>
        <row r="2795">
          <cell r="G2795" t="str">
            <v>5100001929</v>
          </cell>
        </row>
        <row r="2796">
          <cell r="G2796" t="str">
            <v>5100001929</v>
          </cell>
        </row>
        <row r="2797">
          <cell r="G2797" t="str">
            <v>5100001929</v>
          </cell>
        </row>
        <row r="2798">
          <cell r="G2798" t="str">
            <v>5100001929</v>
          </cell>
        </row>
        <row r="2799">
          <cell r="G2799" t="str">
            <v>5100001929</v>
          </cell>
        </row>
        <row r="2800">
          <cell r="G2800" t="str">
            <v>5100001929</v>
          </cell>
        </row>
        <row r="2801">
          <cell r="G2801" t="str">
            <v>5100001929</v>
          </cell>
        </row>
        <row r="2802">
          <cell r="G2802" t="str">
            <v>5100001929</v>
          </cell>
        </row>
        <row r="2803">
          <cell r="G2803" t="str">
            <v>5100001929</v>
          </cell>
        </row>
        <row r="2804">
          <cell r="G2804" t="str">
            <v>5100001929</v>
          </cell>
        </row>
        <row r="2805">
          <cell r="G2805" t="str">
            <v>5100001929</v>
          </cell>
        </row>
        <row r="2806">
          <cell r="G2806" t="str">
            <v>5100001929</v>
          </cell>
        </row>
        <row r="2807">
          <cell r="G2807" t="str">
            <v>5100001929</v>
          </cell>
        </row>
        <row r="2808">
          <cell r="G2808" t="str">
            <v>5100001929</v>
          </cell>
        </row>
        <row r="2809">
          <cell r="G2809" t="str">
            <v>5100001929</v>
          </cell>
        </row>
        <row r="2810">
          <cell r="G2810" t="str">
            <v>5100001929</v>
          </cell>
        </row>
        <row r="2811">
          <cell r="G2811" t="str">
            <v>5100001929</v>
          </cell>
        </row>
        <row r="2812">
          <cell r="G2812" t="str">
            <v>5100001929</v>
          </cell>
        </row>
        <row r="2813">
          <cell r="G2813" t="str">
            <v>5100001929</v>
          </cell>
        </row>
        <row r="2814">
          <cell r="G2814" t="str">
            <v>5100001929</v>
          </cell>
        </row>
        <row r="2815">
          <cell r="G2815" t="str">
            <v>5100001929</v>
          </cell>
        </row>
        <row r="2816">
          <cell r="G2816" t="str">
            <v>5100001929</v>
          </cell>
        </row>
        <row r="2817">
          <cell r="G2817" t="str">
            <v>5100001929</v>
          </cell>
        </row>
        <row r="2818">
          <cell r="G2818" t="str">
            <v>5100001929</v>
          </cell>
        </row>
        <row r="2819">
          <cell r="G2819" t="str">
            <v>5100001929</v>
          </cell>
        </row>
        <row r="2820">
          <cell r="G2820" t="str">
            <v>5100001929</v>
          </cell>
        </row>
        <row r="2821">
          <cell r="G2821" t="str">
            <v>5100001929</v>
          </cell>
        </row>
        <row r="2822">
          <cell r="G2822" t="str">
            <v>5100001929</v>
          </cell>
        </row>
        <row r="2823">
          <cell r="G2823" t="str">
            <v>5100001929</v>
          </cell>
        </row>
        <row r="2824">
          <cell r="G2824" t="str">
            <v>5100001929</v>
          </cell>
        </row>
        <row r="2825">
          <cell r="G2825" t="str">
            <v>5100001929</v>
          </cell>
        </row>
        <row r="2826">
          <cell r="G2826" t="str">
            <v>5100001929</v>
          </cell>
        </row>
        <row r="2827">
          <cell r="G2827" t="str">
            <v>5100001929</v>
          </cell>
        </row>
        <row r="2828">
          <cell r="G2828" t="str">
            <v>5100001929</v>
          </cell>
        </row>
        <row r="2829">
          <cell r="G2829" t="str">
            <v>5100001929</v>
          </cell>
        </row>
        <row r="2830">
          <cell r="G2830" t="str">
            <v>5100001929</v>
          </cell>
        </row>
        <row r="2831">
          <cell r="G2831" t="str">
            <v>5100001929</v>
          </cell>
        </row>
        <row r="2832">
          <cell r="G2832" t="str">
            <v>5100001929</v>
          </cell>
        </row>
        <row r="2833">
          <cell r="G2833" t="str">
            <v>5100001929</v>
          </cell>
        </row>
        <row r="2834">
          <cell r="G2834" t="str">
            <v>5100001929</v>
          </cell>
        </row>
        <row r="2835">
          <cell r="G2835" t="str">
            <v>5100001929</v>
          </cell>
        </row>
        <row r="2836">
          <cell r="G2836" t="str">
            <v>5100001929</v>
          </cell>
        </row>
        <row r="2837">
          <cell r="G2837" t="str">
            <v>5100001929</v>
          </cell>
        </row>
        <row r="2838">
          <cell r="G2838" t="str">
            <v>5100001929</v>
          </cell>
        </row>
        <row r="2839">
          <cell r="G2839" t="str">
            <v>5100001929</v>
          </cell>
        </row>
        <row r="2840">
          <cell r="G2840" t="str">
            <v>5100001929</v>
          </cell>
        </row>
        <row r="2841">
          <cell r="G2841" t="str">
            <v>5100001929</v>
          </cell>
        </row>
        <row r="2842">
          <cell r="G2842" t="str">
            <v>5100001929</v>
          </cell>
        </row>
        <row r="2843">
          <cell r="G2843" t="str">
            <v>5100001929</v>
          </cell>
        </row>
        <row r="2844">
          <cell r="G2844" t="str">
            <v>5100001929</v>
          </cell>
        </row>
        <row r="2845">
          <cell r="G2845" t="str">
            <v>5100001929</v>
          </cell>
        </row>
        <row r="2846">
          <cell r="G2846" t="str">
            <v>5100001929</v>
          </cell>
        </row>
        <row r="2847">
          <cell r="G2847" t="str">
            <v>5100001929</v>
          </cell>
        </row>
        <row r="2848">
          <cell r="G2848" t="str">
            <v>5100001929</v>
          </cell>
        </row>
        <row r="2849">
          <cell r="G2849" t="str">
            <v>5100001929</v>
          </cell>
        </row>
        <row r="2850">
          <cell r="G2850" t="str">
            <v>5100001929</v>
          </cell>
        </row>
        <row r="2851">
          <cell r="G2851" t="str">
            <v>5100001929</v>
          </cell>
        </row>
        <row r="2852">
          <cell r="G2852" t="str">
            <v>5100001929</v>
          </cell>
        </row>
        <row r="2853">
          <cell r="G2853" t="str">
            <v>5100001929</v>
          </cell>
        </row>
        <row r="2854">
          <cell r="G2854" t="str">
            <v>5100001929</v>
          </cell>
        </row>
        <row r="2855">
          <cell r="G2855" t="str">
            <v>5100001929</v>
          </cell>
        </row>
        <row r="2856">
          <cell r="G2856" t="str">
            <v>5100001929</v>
          </cell>
        </row>
        <row r="2857">
          <cell r="G2857" t="str">
            <v>5100001929</v>
          </cell>
        </row>
        <row r="2858">
          <cell r="G2858" t="str">
            <v>5100001929</v>
          </cell>
        </row>
        <row r="2859">
          <cell r="G2859" t="str">
            <v>5100001929</v>
          </cell>
        </row>
        <row r="2860">
          <cell r="G2860" t="str">
            <v>5100001929</v>
          </cell>
        </row>
        <row r="2861">
          <cell r="G2861" t="str">
            <v>5100001929</v>
          </cell>
        </row>
        <row r="2862">
          <cell r="G2862" t="str">
            <v>5100001929</v>
          </cell>
        </row>
        <row r="2863">
          <cell r="G2863" t="str">
            <v>5100001929</v>
          </cell>
        </row>
        <row r="2864">
          <cell r="G2864" t="str">
            <v>5100001929</v>
          </cell>
        </row>
        <row r="2865">
          <cell r="G2865" t="str">
            <v>5100001929</v>
          </cell>
        </row>
        <row r="2866">
          <cell r="G2866" t="str">
            <v>5100001929</v>
          </cell>
        </row>
        <row r="2867">
          <cell r="G2867" t="str">
            <v>5100001929</v>
          </cell>
        </row>
        <row r="2868">
          <cell r="G2868" t="str">
            <v>5100001929</v>
          </cell>
        </row>
        <row r="2869">
          <cell r="G2869" t="str">
            <v>5100001929</v>
          </cell>
        </row>
        <row r="2870">
          <cell r="G2870" t="str">
            <v>5100001929</v>
          </cell>
        </row>
        <row r="2871">
          <cell r="G2871" t="str">
            <v>5100001929</v>
          </cell>
        </row>
        <row r="2872">
          <cell r="G2872" t="str">
            <v>5100001929</v>
          </cell>
        </row>
        <row r="2873">
          <cell r="G2873" t="str">
            <v>5100001929</v>
          </cell>
        </row>
        <row r="2874">
          <cell r="G2874" t="str">
            <v>5100001929</v>
          </cell>
        </row>
        <row r="2875">
          <cell r="G2875" t="str">
            <v>5100001929</v>
          </cell>
        </row>
        <row r="2876">
          <cell r="G2876" t="str">
            <v>5100001929</v>
          </cell>
        </row>
        <row r="2877">
          <cell r="G2877" t="str">
            <v>5100001929</v>
          </cell>
        </row>
        <row r="2878">
          <cell r="G2878" t="str">
            <v>5100001929</v>
          </cell>
        </row>
        <row r="2879">
          <cell r="G2879" t="str">
            <v>5100001929</v>
          </cell>
        </row>
        <row r="2880">
          <cell r="G2880" t="str">
            <v>5100001929</v>
          </cell>
        </row>
        <row r="2881">
          <cell r="G2881" t="str">
            <v>5100001929</v>
          </cell>
        </row>
        <row r="2882">
          <cell r="G2882" t="str">
            <v>5100001929</v>
          </cell>
        </row>
        <row r="2883">
          <cell r="G2883" t="str">
            <v>5100001929</v>
          </cell>
        </row>
        <row r="2884">
          <cell r="G2884" t="str">
            <v>5100001929</v>
          </cell>
        </row>
        <row r="2885">
          <cell r="G2885" t="str">
            <v>5100001929</v>
          </cell>
        </row>
        <row r="2886">
          <cell r="G2886" t="str">
            <v>5100001929</v>
          </cell>
        </row>
        <row r="2887">
          <cell r="G2887" t="str">
            <v>5100001929</v>
          </cell>
        </row>
        <row r="2888">
          <cell r="G2888" t="str">
            <v>5100001929</v>
          </cell>
        </row>
        <row r="2889">
          <cell r="G2889" t="str">
            <v>5100001929</v>
          </cell>
        </row>
        <row r="2890">
          <cell r="G2890" t="str">
            <v>5100001929</v>
          </cell>
        </row>
        <row r="2891">
          <cell r="G2891" t="str">
            <v>5100001929</v>
          </cell>
        </row>
        <row r="2892">
          <cell r="G2892" t="str">
            <v>5100001929</v>
          </cell>
        </row>
        <row r="2893">
          <cell r="G2893" t="str">
            <v>5100001929</v>
          </cell>
        </row>
        <row r="2894">
          <cell r="G2894" t="str">
            <v>5100001929</v>
          </cell>
        </row>
        <row r="2895">
          <cell r="G2895" t="str">
            <v>5100001929</v>
          </cell>
        </row>
        <row r="2896">
          <cell r="G2896" t="str">
            <v>5100001929</v>
          </cell>
        </row>
        <row r="2897">
          <cell r="G2897" t="str">
            <v>5100001928</v>
          </cell>
        </row>
        <row r="2898">
          <cell r="G2898" t="str">
            <v>5100001928</v>
          </cell>
        </row>
        <row r="2899">
          <cell r="G2899" t="str">
            <v>5100001928</v>
          </cell>
        </row>
        <row r="2900">
          <cell r="G2900" t="str">
            <v>5100001928</v>
          </cell>
        </row>
        <row r="2901">
          <cell r="G2901" t="str">
            <v>5100001928</v>
          </cell>
        </row>
        <row r="2902">
          <cell r="G2902" t="str">
            <v>5100001928</v>
          </cell>
        </row>
        <row r="2903">
          <cell r="G2903" t="str">
            <v>5100001928</v>
          </cell>
        </row>
        <row r="2904">
          <cell r="G2904" t="str">
            <v>5100001928</v>
          </cell>
        </row>
        <row r="2905">
          <cell r="G2905" t="str">
            <v>5100001928</v>
          </cell>
        </row>
        <row r="2906">
          <cell r="G2906" t="str">
            <v>5100001927</v>
          </cell>
        </row>
        <row r="2907">
          <cell r="G2907" t="str">
            <v>5100001927</v>
          </cell>
        </row>
        <row r="2908">
          <cell r="G2908" t="str">
            <v>5100001927</v>
          </cell>
        </row>
        <row r="2909">
          <cell r="G2909" t="str">
            <v>5100001927</v>
          </cell>
        </row>
        <row r="2910">
          <cell r="G2910" t="str">
            <v>5100001927</v>
          </cell>
        </row>
        <row r="2911">
          <cell r="G2911" t="str">
            <v>5100001927</v>
          </cell>
        </row>
        <row r="2912">
          <cell r="G2912" t="str">
            <v>5100001927</v>
          </cell>
        </row>
        <row r="2913">
          <cell r="G2913" t="str">
            <v>5100001927</v>
          </cell>
        </row>
        <row r="2914">
          <cell r="G2914" t="str">
            <v>5100001927</v>
          </cell>
        </row>
        <row r="2915">
          <cell r="G2915" t="str">
            <v>5100001927</v>
          </cell>
        </row>
        <row r="2916">
          <cell r="G2916" t="str">
            <v>5100001927</v>
          </cell>
        </row>
        <row r="2917">
          <cell r="G2917" t="str">
            <v>5100001927</v>
          </cell>
        </row>
        <row r="2918">
          <cell r="G2918" t="str">
            <v>5100001927</v>
          </cell>
        </row>
        <row r="2919">
          <cell r="G2919" t="str">
            <v>5100001927</v>
          </cell>
        </row>
        <row r="2920">
          <cell r="G2920" t="str">
            <v>5100001927</v>
          </cell>
        </row>
        <row r="2921">
          <cell r="G2921" t="str">
            <v>5100001927</v>
          </cell>
        </row>
        <row r="2922">
          <cell r="G2922" t="str">
            <v>5100001927</v>
          </cell>
        </row>
        <row r="2923">
          <cell r="G2923" t="str">
            <v>5100001927</v>
          </cell>
        </row>
        <row r="2924">
          <cell r="G2924" t="str">
            <v>5100001927</v>
          </cell>
        </row>
        <row r="2925">
          <cell r="G2925" t="str">
            <v>5100001927</v>
          </cell>
        </row>
        <row r="2926">
          <cell r="G2926" t="str">
            <v>5100001927</v>
          </cell>
        </row>
        <row r="2927">
          <cell r="G2927" t="str">
            <v>5100001927</v>
          </cell>
        </row>
        <row r="2928">
          <cell r="G2928" t="str">
            <v>5100001927</v>
          </cell>
        </row>
        <row r="2929">
          <cell r="G2929" t="str">
            <v>5100001927</v>
          </cell>
        </row>
        <row r="2930">
          <cell r="G2930" t="str">
            <v>5100001927</v>
          </cell>
        </row>
        <row r="2931">
          <cell r="G2931" t="str">
            <v>5100001927</v>
          </cell>
        </row>
        <row r="2932">
          <cell r="G2932" t="str">
            <v>5100001927</v>
          </cell>
        </row>
        <row r="2933">
          <cell r="G2933" t="str">
            <v>5100001927</v>
          </cell>
        </row>
        <row r="2934">
          <cell r="G2934" t="str">
            <v>5100001927</v>
          </cell>
        </row>
        <row r="2935">
          <cell r="G2935" t="str">
            <v>5100001927</v>
          </cell>
        </row>
        <row r="2936">
          <cell r="G2936" t="str">
            <v>5100001927</v>
          </cell>
        </row>
        <row r="2937">
          <cell r="G2937" t="str">
            <v>5100001927</v>
          </cell>
        </row>
        <row r="2938">
          <cell r="G2938" t="str">
            <v>5100001927</v>
          </cell>
        </row>
        <row r="2939">
          <cell r="G2939" t="str">
            <v>5100001927</v>
          </cell>
        </row>
        <row r="2940">
          <cell r="G2940" t="str">
            <v>5100001927</v>
          </cell>
        </row>
        <row r="2941">
          <cell r="G2941" t="str">
            <v>5100001927</v>
          </cell>
        </row>
        <row r="2942">
          <cell r="G2942" t="str">
            <v>5100001927</v>
          </cell>
        </row>
        <row r="2943">
          <cell r="G2943" t="str">
            <v>5100001927</v>
          </cell>
        </row>
        <row r="2944">
          <cell r="G2944" t="str">
            <v>5100001927</v>
          </cell>
        </row>
        <row r="2945">
          <cell r="G2945" t="str">
            <v>5100001927</v>
          </cell>
        </row>
        <row r="2946">
          <cell r="G2946" t="str">
            <v>5100001927</v>
          </cell>
        </row>
        <row r="2947">
          <cell r="G2947" t="str">
            <v>5100001927</v>
          </cell>
        </row>
        <row r="2948">
          <cell r="G2948" t="str">
            <v>5100001927</v>
          </cell>
        </row>
        <row r="2949">
          <cell r="G2949" t="str">
            <v>5100001927</v>
          </cell>
        </row>
        <row r="2950">
          <cell r="G2950" t="str">
            <v>5100001927</v>
          </cell>
        </row>
        <row r="2951">
          <cell r="G2951" t="str">
            <v>5100001927</v>
          </cell>
        </row>
        <row r="2952">
          <cell r="G2952" t="str">
            <v>5100001927</v>
          </cell>
        </row>
        <row r="2953">
          <cell r="G2953" t="str">
            <v>5100001927</v>
          </cell>
        </row>
        <row r="2954">
          <cell r="G2954" t="str">
            <v>5100001927</v>
          </cell>
        </row>
        <row r="2955">
          <cell r="G2955" t="str">
            <v>5100001927</v>
          </cell>
        </row>
        <row r="2956">
          <cell r="G2956" t="str">
            <v>5100001927</v>
          </cell>
        </row>
        <row r="2957">
          <cell r="G2957" t="str">
            <v>5100001927</v>
          </cell>
        </row>
        <row r="2958">
          <cell r="G2958" t="str">
            <v>5100001927</v>
          </cell>
        </row>
        <row r="2959">
          <cell r="G2959" t="str">
            <v>5100001927</v>
          </cell>
        </row>
        <row r="2960">
          <cell r="G2960" t="str">
            <v>5100001927</v>
          </cell>
        </row>
        <row r="2961">
          <cell r="G2961" t="str">
            <v>5100001927</v>
          </cell>
        </row>
        <row r="2962">
          <cell r="G2962" t="str">
            <v>5100001927</v>
          </cell>
        </row>
        <row r="2963">
          <cell r="G2963" t="str">
            <v>5100001927</v>
          </cell>
        </row>
        <row r="2964">
          <cell r="G2964" t="str">
            <v>5100001927</v>
          </cell>
        </row>
        <row r="2965">
          <cell r="G2965" t="str">
            <v>5100001927</v>
          </cell>
        </row>
        <row r="2966">
          <cell r="G2966" t="str">
            <v>5100001927</v>
          </cell>
        </row>
        <row r="2967">
          <cell r="G2967" t="str">
            <v>5100001927</v>
          </cell>
        </row>
        <row r="2968">
          <cell r="G2968" t="str">
            <v>5100001927</v>
          </cell>
        </row>
        <row r="2969">
          <cell r="G2969" t="str">
            <v>5100001927</v>
          </cell>
        </row>
        <row r="2970">
          <cell r="G2970" t="str">
            <v>5100001927</v>
          </cell>
        </row>
        <row r="2971">
          <cell r="G2971" t="str">
            <v>5100001927</v>
          </cell>
        </row>
        <row r="2972">
          <cell r="G2972" t="str">
            <v>5100001927</v>
          </cell>
        </row>
        <row r="2973">
          <cell r="G2973" t="str">
            <v>5100001927</v>
          </cell>
        </row>
        <row r="2974">
          <cell r="G2974" t="str">
            <v>5100001927</v>
          </cell>
        </row>
        <row r="2975">
          <cell r="G2975" t="str">
            <v>5100001927</v>
          </cell>
        </row>
        <row r="2976">
          <cell r="G2976" t="str">
            <v>5100001927</v>
          </cell>
        </row>
        <row r="2977">
          <cell r="G2977" t="str">
            <v>5100001927</v>
          </cell>
        </row>
        <row r="2978">
          <cell r="G2978" t="str">
            <v>5100001927</v>
          </cell>
        </row>
        <row r="2979">
          <cell r="G2979" t="str">
            <v>5100001927</v>
          </cell>
        </row>
        <row r="2980">
          <cell r="G2980" t="str">
            <v>5100001927</v>
          </cell>
        </row>
        <row r="2981">
          <cell r="G2981" t="str">
            <v>5100001927</v>
          </cell>
        </row>
        <row r="2982">
          <cell r="G2982" t="str">
            <v>5100001927</v>
          </cell>
        </row>
        <row r="2983">
          <cell r="G2983" t="str">
            <v>5100001927</v>
          </cell>
        </row>
        <row r="2984">
          <cell r="G2984" t="str">
            <v>5100001927</v>
          </cell>
        </row>
        <row r="2985">
          <cell r="G2985" t="str">
            <v>5100001927</v>
          </cell>
        </row>
        <row r="2986">
          <cell r="G2986" t="str">
            <v>5100001927</v>
          </cell>
        </row>
        <row r="2987">
          <cell r="G2987" t="str">
            <v>5100001927</v>
          </cell>
        </row>
        <row r="2988">
          <cell r="G2988" t="str">
            <v>5100001927</v>
          </cell>
        </row>
        <row r="2989">
          <cell r="G2989" t="str">
            <v>5100001927</v>
          </cell>
        </row>
        <row r="2990">
          <cell r="G2990" t="str">
            <v>5100001927</v>
          </cell>
        </row>
        <row r="2991">
          <cell r="G2991" t="str">
            <v>5100001927</v>
          </cell>
        </row>
        <row r="2992">
          <cell r="G2992" t="str">
            <v>5100001927</v>
          </cell>
        </row>
        <row r="2993">
          <cell r="G2993" t="str">
            <v>5100001927</v>
          </cell>
        </row>
        <row r="2994">
          <cell r="G2994" t="str">
            <v>5100001927</v>
          </cell>
        </row>
        <row r="2995">
          <cell r="G2995" t="str">
            <v>5100001927</v>
          </cell>
        </row>
        <row r="2996">
          <cell r="G2996" t="str">
            <v>5100001927</v>
          </cell>
        </row>
        <row r="2997">
          <cell r="G2997" t="str">
            <v>5100001927</v>
          </cell>
        </row>
        <row r="2998">
          <cell r="G2998" t="str">
            <v>5100001927</v>
          </cell>
        </row>
        <row r="2999">
          <cell r="G2999" t="str">
            <v>5100001919</v>
          </cell>
        </row>
        <row r="3000">
          <cell r="G3000" t="str">
            <v>5100001919</v>
          </cell>
        </row>
        <row r="3001">
          <cell r="G3001" t="str">
            <v>5100001919</v>
          </cell>
        </row>
        <row r="3002">
          <cell r="G3002" t="str">
            <v>5100001918</v>
          </cell>
        </row>
        <row r="3003">
          <cell r="G3003" t="str">
            <v>5100001918</v>
          </cell>
        </row>
        <row r="3004">
          <cell r="G3004" t="str">
            <v>5100001918</v>
          </cell>
        </row>
        <row r="3005">
          <cell r="G3005" t="str">
            <v>5100001917</v>
          </cell>
        </row>
        <row r="3006">
          <cell r="G3006" t="str">
            <v>5100001917</v>
          </cell>
        </row>
        <row r="3007">
          <cell r="G3007" t="str">
            <v>5100001917</v>
          </cell>
        </row>
        <row r="3008">
          <cell r="G3008" t="str">
            <v>5100001917</v>
          </cell>
        </row>
        <row r="3009">
          <cell r="G3009" t="str">
            <v>5100001917</v>
          </cell>
        </row>
        <row r="3010">
          <cell r="G3010" t="str">
            <v>5100001917</v>
          </cell>
        </row>
        <row r="3011">
          <cell r="G3011" t="str">
            <v>5100001917</v>
          </cell>
        </row>
        <row r="3012">
          <cell r="G3012" t="str">
            <v>5100001917</v>
          </cell>
        </row>
        <row r="3013">
          <cell r="G3013" t="str">
            <v>5100001917</v>
          </cell>
        </row>
        <row r="3014">
          <cell r="G3014" t="str">
            <v>5100001866</v>
          </cell>
        </row>
        <row r="3015">
          <cell r="G3015" t="str">
            <v>5100001866</v>
          </cell>
        </row>
        <row r="3016">
          <cell r="G3016" t="str">
            <v>5100001866</v>
          </cell>
        </row>
        <row r="3017">
          <cell r="G3017" t="str">
            <v>5100001866</v>
          </cell>
        </row>
        <row r="3018">
          <cell r="G3018" t="str">
            <v>5100001866</v>
          </cell>
        </row>
        <row r="3019">
          <cell r="G3019" t="str">
            <v>5100001866</v>
          </cell>
        </row>
        <row r="3020">
          <cell r="G3020" t="str">
            <v>5100001866</v>
          </cell>
        </row>
        <row r="3021">
          <cell r="G3021" t="str">
            <v>5100001866</v>
          </cell>
        </row>
        <row r="3022">
          <cell r="G3022" t="str">
            <v>5100001866</v>
          </cell>
        </row>
        <row r="3023">
          <cell r="G3023" t="str">
            <v>5100001866</v>
          </cell>
        </row>
        <row r="3024">
          <cell r="G3024" t="str">
            <v>5100001866</v>
          </cell>
        </row>
        <row r="3025">
          <cell r="G3025" t="str">
            <v>5100001866</v>
          </cell>
        </row>
        <row r="3026">
          <cell r="G3026" t="str">
            <v>5100001866</v>
          </cell>
        </row>
        <row r="3027">
          <cell r="G3027" t="str">
            <v>5100001866</v>
          </cell>
        </row>
        <row r="3028">
          <cell r="G3028" t="str">
            <v>5100001866</v>
          </cell>
        </row>
        <row r="3029">
          <cell r="G3029" t="str">
            <v>5100001865</v>
          </cell>
        </row>
        <row r="3030">
          <cell r="G3030" t="str">
            <v>5100001865</v>
          </cell>
        </row>
        <row r="3031">
          <cell r="G3031" t="str">
            <v>5100001865</v>
          </cell>
        </row>
        <row r="3032">
          <cell r="G3032" t="str">
            <v>5100001865</v>
          </cell>
        </row>
        <row r="3033">
          <cell r="G3033" t="str">
            <v>5100001865</v>
          </cell>
        </row>
        <row r="3034">
          <cell r="G3034" t="str">
            <v>5100001865</v>
          </cell>
        </row>
        <row r="3035">
          <cell r="G3035" t="str">
            <v>5100001865</v>
          </cell>
        </row>
        <row r="3036">
          <cell r="G3036" t="str">
            <v>5100001865</v>
          </cell>
        </row>
        <row r="3037">
          <cell r="G3037" t="str">
            <v>5100001865</v>
          </cell>
        </row>
        <row r="3038">
          <cell r="G3038" t="str">
            <v>5100001865</v>
          </cell>
        </row>
        <row r="3039">
          <cell r="G3039" t="str">
            <v>5100001865</v>
          </cell>
        </row>
        <row r="3040">
          <cell r="G3040" t="str">
            <v>5100001865</v>
          </cell>
        </row>
        <row r="3041">
          <cell r="G3041" t="str">
            <v>5100001865</v>
          </cell>
        </row>
        <row r="3042">
          <cell r="G3042" t="str">
            <v>5100001865</v>
          </cell>
        </row>
        <row r="3043">
          <cell r="G3043" t="str">
            <v>5100001865</v>
          </cell>
        </row>
        <row r="3044">
          <cell r="G3044" t="str">
            <v>5100001865</v>
          </cell>
        </row>
        <row r="3045">
          <cell r="G3045" t="str">
            <v>5100001865</v>
          </cell>
        </row>
        <row r="3046">
          <cell r="G3046" t="str">
            <v>5100001865</v>
          </cell>
        </row>
        <row r="3047">
          <cell r="G3047" t="str">
            <v>5100001865</v>
          </cell>
        </row>
        <row r="3048">
          <cell r="G3048" t="str">
            <v>5100001865</v>
          </cell>
        </row>
        <row r="3049">
          <cell r="G3049" t="str">
            <v>5100001865</v>
          </cell>
        </row>
        <row r="3050">
          <cell r="G3050" t="str">
            <v>5100001865</v>
          </cell>
        </row>
        <row r="3051">
          <cell r="G3051" t="str">
            <v>5100001865</v>
          </cell>
        </row>
        <row r="3052">
          <cell r="G3052" t="str">
            <v>5100001865</v>
          </cell>
        </row>
        <row r="3053">
          <cell r="G3053" t="str">
            <v>5100001865</v>
          </cell>
        </row>
        <row r="3054">
          <cell r="G3054" t="str">
            <v>5100001865</v>
          </cell>
        </row>
        <row r="3055">
          <cell r="G3055" t="str">
            <v>5100001865</v>
          </cell>
        </row>
        <row r="3056">
          <cell r="G3056" t="str">
            <v>5100001865</v>
          </cell>
        </row>
        <row r="3057">
          <cell r="G3057" t="str">
            <v>5100001865</v>
          </cell>
        </row>
        <row r="3058">
          <cell r="G3058" t="str">
            <v>5100001865</v>
          </cell>
        </row>
        <row r="3059">
          <cell r="G3059" t="str">
            <v>5100001865</v>
          </cell>
        </row>
        <row r="3060">
          <cell r="G3060" t="str">
            <v>5100001865</v>
          </cell>
        </row>
        <row r="3061">
          <cell r="G3061" t="str">
            <v>5100001865</v>
          </cell>
        </row>
        <row r="3062">
          <cell r="G3062" t="str">
            <v>5100001865</v>
          </cell>
        </row>
        <row r="3063">
          <cell r="G3063" t="str">
            <v>5100001865</v>
          </cell>
        </row>
        <row r="3064">
          <cell r="G3064" t="str">
            <v>5100001865</v>
          </cell>
        </row>
        <row r="3065">
          <cell r="G3065" t="str">
            <v>5100001865</v>
          </cell>
        </row>
        <row r="3066">
          <cell r="G3066" t="str">
            <v>5100001865</v>
          </cell>
        </row>
        <row r="3067">
          <cell r="G3067" t="str">
            <v>5100001865</v>
          </cell>
        </row>
        <row r="3068">
          <cell r="G3068" t="str">
            <v>5100001865</v>
          </cell>
        </row>
        <row r="3069">
          <cell r="G3069" t="str">
            <v>5100001865</v>
          </cell>
        </row>
        <row r="3070">
          <cell r="G3070" t="str">
            <v>5100001865</v>
          </cell>
        </row>
        <row r="3071">
          <cell r="G3071" t="str">
            <v>5100001838</v>
          </cell>
        </row>
        <row r="3072">
          <cell r="G3072" t="str">
            <v>5100001838</v>
          </cell>
        </row>
        <row r="3073">
          <cell r="G3073" t="str">
            <v>5100001838</v>
          </cell>
        </row>
        <row r="3074">
          <cell r="G3074" t="str">
            <v>5100001816</v>
          </cell>
        </row>
        <row r="3075">
          <cell r="G3075" t="str">
            <v>5100001816</v>
          </cell>
        </row>
        <row r="3076">
          <cell r="G3076" t="str">
            <v>5100001816</v>
          </cell>
        </row>
        <row r="3077">
          <cell r="G3077" t="str">
            <v>5100001816</v>
          </cell>
        </row>
        <row r="3078">
          <cell r="G3078" t="str">
            <v>5100001816</v>
          </cell>
        </row>
        <row r="3079">
          <cell r="G3079" t="str">
            <v>5100001816</v>
          </cell>
        </row>
        <row r="3080">
          <cell r="G3080" t="str">
            <v>5100001816</v>
          </cell>
        </row>
        <row r="3081">
          <cell r="G3081" t="str">
            <v>5100001816</v>
          </cell>
        </row>
        <row r="3082">
          <cell r="G3082" t="str">
            <v>5100001816</v>
          </cell>
        </row>
        <row r="3083">
          <cell r="G3083" t="str">
            <v>5100001816</v>
          </cell>
        </row>
        <row r="3084">
          <cell r="G3084" t="str">
            <v>5100001816</v>
          </cell>
        </row>
        <row r="3085">
          <cell r="G3085" t="str">
            <v>5100001816</v>
          </cell>
        </row>
        <row r="3086">
          <cell r="G3086" t="str">
            <v>5100001816</v>
          </cell>
        </row>
        <row r="3087">
          <cell r="G3087" t="str">
            <v>5100001816</v>
          </cell>
        </row>
        <row r="3088">
          <cell r="G3088" t="str">
            <v>5100001816</v>
          </cell>
        </row>
        <row r="3089">
          <cell r="G3089" t="str">
            <v>5100001816</v>
          </cell>
        </row>
        <row r="3090">
          <cell r="G3090" t="str">
            <v>5100001816</v>
          </cell>
        </row>
        <row r="3091">
          <cell r="G3091" t="str">
            <v>5100001816</v>
          </cell>
        </row>
        <row r="3092">
          <cell r="G3092" t="str">
            <v>5100001814</v>
          </cell>
        </row>
        <row r="3093">
          <cell r="G3093" t="str">
            <v>5100001814</v>
          </cell>
        </row>
        <row r="3094">
          <cell r="G3094" t="str">
            <v>5100001814</v>
          </cell>
        </row>
        <row r="3095">
          <cell r="G3095" t="str">
            <v>5100001814</v>
          </cell>
        </row>
        <row r="3096">
          <cell r="G3096" t="str">
            <v>5100001814</v>
          </cell>
        </row>
        <row r="3097">
          <cell r="G3097" t="str">
            <v>5100001814</v>
          </cell>
        </row>
        <row r="3098">
          <cell r="G3098" t="str">
            <v>5100001812</v>
          </cell>
        </row>
        <row r="3099">
          <cell r="G3099" t="str">
            <v>5100001812</v>
          </cell>
        </row>
        <row r="3100">
          <cell r="G3100" t="str">
            <v>5100001812</v>
          </cell>
        </row>
        <row r="3101">
          <cell r="G3101" t="str">
            <v>5100001812</v>
          </cell>
        </row>
        <row r="3102">
          <cell r="G3102" t="str">
            <v>5100001780</v>
          </cell>
        </row>
        <row r="3103">
          <cell r="G3103" t="str">
            <v>5100001780</v>
          </cell>
        </row>
        <row r="3104">
          <cell r="G3104" t="str">
            <v>5100001780</v>
          </cell>
        </row>
        <row r="3105">
          <cell r="G3105" t="str">
            <v>5100001780</v>
          </cell>
        </row>
        <row r="3106">
          <cell r="G3106" t="str">
            <v>5100001709</v>
          </cell>
        </row>
        <row r="3107">
          <cell r="G3107" t="str">
            <v>5100001709</v>
          </cell>
        </row>
        <row r="3108">
          <cell r="G3108" t="str">
            <v>5100001709</v>
          </cell>
        </row>
        <row r="3109">
          <cell r="G3109" t="str">
            <v>5100001709</v>
          </cell>
        </row>
        <row r="3110">
          <cell r="G3110" t="str">
            <v>5100001709</v>
          </cell>
        </row>
        <row r="3111">
          <cell r="G3111" t="str">
            <v>5100001709</v>
          </cell>
        </row>
        <row r="3112">
          <cell r="G3112" t="str">
            <v>5100001709</v>
          </cell>
        </row>
        <row r="3113">
          <cell r="G3113" t="str">
            <v>5100001709</v>
          </cell>
        </row>
        <row r="3114">
          <cell r="G3114" t="str">
            <v>5100001709</v>
          </cell>
        </row>
        <row r="3115">
          <cell r="G3115" t="str">
            <v>5100001709</v>
          </cell>
        </row>
        <row r="3116">
          <cell r="G3116" t="str">
            <v>5100001709</v>
          </cell>
        </row>
        <row r="3117">
          <cell r="G3117" t="str">
            <v>5100001709</v>
          </cell>
        </row>
        <row r="3118">
          <cell r="G3118" t="str">
            <v>5100001709</v>
          </cell>
        </row>
        <row r="3119">
          <cell r="G3119" t="str">
            <v>5100001709</v>
          </cell>
        </row>
        <row r="3120">
          <cell r="G3120" t="str">
            <v>5100001709</v>
          </cell>
        </row>
        <row r="3121">
          <cell r="G3121" t="str">
            <v>5100001709</v>
          </cell>
        </row>
        <row r="3122">
          <cell r="G3122" t="str">
            <v>5100001709</v>
          </cell>
        </row>
        <row r="3123">
          <cell r="G3123" t="str">
            <v>5100001709</v>
          </cell>
        </row>
        <row r="3124">
          <cell r="G3124" t="str">
            <v>5100001698</v>
          </cell>
        </row>
        <row r="3125">
          <cell r="G3125" t="str">
            <v>5100001698</v>
          </cell>
        </row>
        <row r="3126">
          <cell r="G3126" t="str">
            <v>5100001698</v>
          </cell>
        </row>
        <row r="3127">
          <cell r="G3127" t="str">
            <v>5100001698</v>
          </cell>
        </row>
        <row r="3128">
          <cell r="G3128" t="str">
            <v>5100001698</v>
          </cell>
        </row>
        <row r="3129">
          <cell r="G3129" t="str">
            <v>5100001698</v>
          </cell>
        </row>
        <row r="3130">
          <cell r="G3130" t="str">
            <v>5100001698</v>
          </cell>
        </row>
        <row r="3131">
          <cell r="G3131" t="str">
            <v>5100001698</v>
          </cell>
        </row>
        <row r="3132">
          <cell r="G3132" t="str">
            <v>5100001698</v>
          </cell>
        </row>
        <row r="3133">
          <cell r="G3133" t="str">
            <v>5100001698</v>
          </cell>
        </row>
        <row r="3134">
          <cell r="G3134" t="str">
            <v>5100001698</v>
          </cell>
        </row>
        <row r="3135">
          <cell r="G3135" t="str">
            <v>5100001698</v>
          </cell>
        </row>
        <row r="3136">
          <cell r="G3136" t="str">
            <v>5100001698</v>
          </cell>
        </row>
        <row r="3137">
          <cell r="G3137" t="str">
            <v>5100001698</v>
          </cell>
        </row>
        <row r="3138">
          <cell r="G3138" t="str">
            <v>5100001698</v>
          </cell>
        </row>
        <row r="3139">
          <cell r="G3139" t="str">
            <v>5100001698</v>
          </cell>
        </row>
        <row r="3140">
          <cell r="G3140" t="str">
            <v>5100001698</v>
          </cell>
        </row>
        <row r="3141">
          <cell r="G3141" t="str">
            <v>5100001698</v>
          </cell>
        </row>
        <row r="3142">
          <cell r="G3142" t="str">
            <v>5100001698</v>
          </cell>
        </row>
        <row r="3143">
          <cell r="G3143" t="str">
            <v>5100001698</v>
          </cell>
        </row>
        <row r="3144">
          <cell r="G3144" t="str">
            <v>5100001698</v>
          </cell>
        </row>
        <row r="3145">
          <cell r="G3145" t="str">
            <v>5100001698</v>
          </cell>
        </row>
        <row r="3146">
          <cell r="G3146" t="str">
            <v>5100001698</v>
          </cell>
        </row>
        <row r="3147">
          <cell r="G3147" t="str">
            <v>5100001698</v>
          </cell>
        </row>
        <row r="3148">
          <cell r="G3148" t="str">
            <v>5100001698</v>
          </cell>
        </row>
        <row r="3149">
          <cell r="G3149" t="str">
            <v>5100001698</v>
          </cell>
        </row>
        <row r="3150">
          <cell r="G3150" t="str">
            <v>5100001698</v>
          </cell>
        </row>
        <row r="3151">
          <cell r="G3151" t="str">
            <v>5100001698</v>
          </cell>
        </row>
        <row r="3152">
          <cell r="G3152" t="str">
            <v>5100001698</v>
          </cell>
        </row>
        <row r="3153">
          <cell r="G3153" t="str">
            <v>5100001698</v>
          </cell>
        </row>
        <row r="3154">
          <cell r="G3154" t="str">
            <v>5100001698</v>
          </cell>
        </row>
        <row r="3155">
          <cell r="G3155" t="str">
            <v>5100001698</v>
          </cell>
        </row>
        <row r="3156">
          <cell r="G3156" t="str">
            <v>5100001698</v>
          </cell>
        </row>
        <row r="3157">
          <cell r="G3157" t="str">
            <v>5100001698</v>
          </cell>
        </row>
        <row r="3158">
          <cell r="G3158" t="str">
            <v>5100001698</v>
          </cell>
        </row>
        <row r="3159">
          <cell r="G3159" t="str">
            <v>5100001698</v>
          </cell>
        </row>
        <row r="3160">
          <cell r="G3160" t="str">
            <v>5100001698</v>
          </cell>
        </row>
        <row r="3161">
          <cell r="G3161" t="str">
            <v>5100001698</v>
          </cell>
        </row>
        <row r="3162">
          <cell r="G3162" t="str">
            <v>5100001698</v>
          </cell>
        </row>
        <row r="3163">
          <cell r="G3163" t="str">
            <v>5100001698</v>
          </cell>
        </row>
        <row r="3164">
          <cell r="G3164" t="str">
            <v>5100001698</v>
          </cell>
        </row>
        <row r="3165">
          <cell r="G3165" t="str">
            <v>5100001698</v>
          </cell>
        </row>
        <row r="3166">
          <cell r="G3166" t="str">
            <v>5100001698</v>
          </cell>
        </row>
        <row r="3167">
          <cell r="G3167" t="str">
            <v>5100001698</v>
          </cell>
        </row>
        <row r="3168">
          <cell r="G3168" t="str">
            <v>5100001698</v>
          </cell>
        </row>
        <row r="3169">
          <cell r="G3169" t="str">
            <v>5100001698</v>
          </cell>
        </row>
        <row r="3170">
          <cell r="G3170" t="str">
            <v>5100001698</v>
          </cell>
        </row>
        <row r="3171">
          <cell r="G3171" t="str">
            <v>5100001698</v>
          </cell>
        </row>
        <row r="3172">
          <cell r="G3172" t="str">
            <v>5100001698</v>
          </cell>
        </row>
        <row r="3173">
          <cell r="G3173" t="str">
            <v>5100001698</v>
          </cell>
        </row>
        <row r="3174">
          <cell r="G3174" t="str">
            <v>5100001698</v>
          </cell>
        </row>
        <row r="3175">
          <cell r="G3175" t="str">
            <v>5100001698</v>
          </cell>
        </row>
        <row r="3176">
          <cell r="G3176" t="str">
            <v>5100001698</v>
          </cell>
        </row>
        <row r="3177">
          <cell r="G3177" t="str">
            <v>5100001698</v>
          </cell>
        </row>
        <row r="3178">
          <cell r="G3178" t="str">
            <v>5100001698</v>
          </cell>
        </row>
        <row r="3179">
          <cell r="G3179" t="str">
            <v>5100001698</v>
          </cell>
        </row>
        <row r="3180">
          <cell r="G3180" t="str">
            <v>5100001698</v>
          </cell>
        </row>
        <row r="3181">
          <cell r="G3181" t="str">
            <v>5100001698</v>
          </cell>
        </row>
        <row r="3182">
          <cell r="G3182" t="str">
            <v>5100001698</v>
          </cell>
        </row>
        <row r="3183">
          <cell r="G3183" t="str">
            <v>5100001698</v>
          </cell>
        </row>
        <row r="3184">
          <cell r="G3184" t="str">
            <v>5100001698</v>
          </cell>
        </row>
        <row r="3185">
          <cell r="G3185" t="str">
            <v>5100001698</v>
          </cell>
        </row>
        <row r="3186">
          <cell r="G3186" t="str">
            <v>5100001698</v>
          </cell>
        </row>
        <row r="3187">
          <cell r="G3187" t="str">
            <v>5100001698</v>
          </cell>
        </row>
        <row r="3188">
          <cell r="G3188" t="str">
            <v>5100001698</v>
          </cell>
        </row>
        <row r="3189">
          <cell r="G3189" t="str">
            <v>5100001698</v>
          </cell>
        </row>
        <row r="3190">
          <cell r="G3190" t="str">
            <v>5100001698</v>
          </cell>
        </row>
        <row r="3191">
          <cell r="G3191" t="str">
            <v>5100001698</v>
          </cell>
        </row>
        <row r="3192">
          <cell r="G3192" t="str">
            <v>5100001698</v>
          </cell>
        </row>
        <row r="3193">
          <cell r="G3193" t="str">
            <v>5100001698</v>
          </cell>
        </row>
        <row r="3194">
          <cell r="G3194" t="str">
            <v>5100001698</v>
          </cell>
        </row>
        <row r="3195">
          <cell r="G3195" t="str">
            <v>5100001698</v>
          </cell>
        </row>
        <row r="3196">
          <cell r="G3196" t="str">
            <v>5100001698</v>
          </cell>
        </row>
        <row r="3197">
          <cell r="G3197" t="str">
            <v>5100001698</v>
          </cell>
        </row>
        <row r="3198">
          <cell r="G3198" t="str">
            <v>5100001698</v>
          </cell>
        </row>
        <row r="3199">
          <cell r="G3199" t="str">
            <v>5100001698</v>
          </cell>
        </row>
        <row r="3200">
          <cell r="G3200" t="str">
            <v>5100001698</v>
          </cell>
        </row>
        <row r="3201">
          <cell r="G3201" t="str">
            <v>5100001698</v>
          </cell>
        </row>
        <row r="3202">
          <cell r="G3202" t="str">
            <v>5100001698</v>
          </cell>
        </row>
        <row r="3203">
          <cell r="G3203" t="str">
            <v>5100001698</v>
          </cell>
        </row>
        <row r="3204">
          <cell r="G3204" t="str">
            <v>5100001698</v>
          </cell>
        </row>
        <row r="3205">
          <cell r="G3205" t="str">
            <v>5100001698</v>
          </cell>
        </row>
        <row r="3206">
          <cell r="G3206" t="str">
            <v>5100001698</v>
          </cell>
        </row>
        <row r="3207">
          <cell r="G3207" t="str">
            <v>5100001698</v>
          </cell>
        </row>
        <row r="3208">
          <cell r="G3208" t="str">
            <v>5100001698</v>
          </cell>
        </row>
        <row r="3209">
          <cell r="G3209" t="str">
            <v>5100001698</v>
          </cell>
        </row>
        <row r="3210">
          <cell r="G3210" t="str">
            <v>5100001698</v>
          </cell>
        </row>
        <row r="3211">
          <cell r="G3211" t="str">
            <v>5100001698</v>
          </cell>
        </row>
        <row r="3212">
          <cell r="G3212" t="str">
            <v>5100001698</v>
          </cell>
        </row>
        <row r="3213">
          <cell r="G3213" t="str">
            <v>5100001698</v>
          </cell>
        </row>
        <row r="3214">
          <cell r="G3214" t="str">
            <v>5100001698</v>
          </cell>
        </row>
        <row r="3215">
          <cell r="G3215" t="str">
            <v>5100001698</v>
          </cell>
        </row>
        <row r="3216">
          <cell r="G3216" t="str">
            <v>5100001698</v>
          </cell>
        </row>
        <row r="3217">
          <cell r="G3217" t="str">
            <v>5100001698</v>
          </cell>
        </row>
        <row r="3218">
          <cell r="G3218" t="str">
            <v>5100001698</v>
          </cell>
        </row>
        <row r="3219">
          <cell r="G3219" t="str">
            <v>5100001698</v>
          </cell>
        </row>
        <row r="3220">
          <cell r="G3220" t="str">
            <v>5100001698</v>
          </cell>
        </row>
        <row r="3221">
          <cell r="G3221" t="str">
            <v>5100001698</v>
          </cell>
        </row>
        <row r="3222">
          <cell r="G3222" t="str">
            <v>5100001698</v>
          </cell>
        </row>
        <row r="3223">
          <cell r="G3223" t="str">
            <v>5100001698</v>
          </cell>
        </row>
        <row r="3224">
          <cell r="G3224" t="str">
            <v>5100001698</v>
          </cell>
        </row>
        <row r="3225">
          <cell r="G3225" t="str">
            <v>5100001698</v>
          </cell>
        </row>
        <row r="3226">
          <cell r="G3226" t="str">
            <v>5100001698</v>
          </cell>
        </row>
        <row r="3227">
          <cell r="G3227" t="str">
            <v>5100001698</v>
          </cell>
        </row>
        <row r="3228">
          <cell r="G3228" t="str">
            <v>5100001698</v>
          </cell>
        </row>
        <row r="3229">
          <cell r="G3229" t="str">
            <v>5100001698</v>
          </cell>
        </row>
        <row r="3230">
          <cell r="G3230" t="str">
            <v>5100001698</v>
          </cell>
        </row>
        <row r="3231">
          <cell r="G3231" t="str">
            <v>5100001698</v>
          </cell>
        </row>
        <row r="3232">
          <cell r="G3232" t="str">
            <v>5100001698</v>
          </cell>
        </row>
        <row r="3233">
          <cell r="G3233" t="str">
            <v>5100001698</v>
          </cell>
        </row>
        <row r="3234">
          <cell r="G3234" t="str">
            <v>5100001698</v>
          </cell>
        </row>
        <row r="3235">
          <cell r="G3235" t="str">
            <v>5100001698</v>
          </cell>
        </row>
        <row r="3236">
          <cell r="G3236" t="str">
            <v>5100001698</v>
          </cell>
        </row>
        <row r="3237">
          <cell r="G3237" t="str">
            <v>5100001698</v>
          </cell>
        </row>
        <row r="3238">
          <cell r="G3238" t="str">
            <v>5100001698</v>
          </cell>
        </row>
        <row r="3239">
          <cell r="G3239" t="str">
            <v>5100001698</v>
          </cell>
        </row>
        <row r="3240">
          <cell r="G3240" t="str">
            <v>5100001698</v>
          </cell>
        </row>
        <row r="3241">
          <cell r="G3241" t="str">
            <v>5100001698</v>
          </cell>
        </row>
        <row r="3242">
          <cell r="G3242" t="str">
            <v>5100001698</v>
          </cell>
        </row>
        <row r="3243">
          <cell r="G3243" t="str">
            <v>5100001698</v>
          </cell>
        </row>
        <row r="3244">
          <cell r="G3244" t="str">
            <v>5100001688</v>
          </cell>
        </row>
        <row r="3245">
          <cell r="G3245" t="str">
            <v>5100001688</v>
          </cell>
        </row>
        <row r="3246">
          <cell r="G3246" t="str">
            <v>5100001688</v>
          </cell>
        </row>
        <row r="3247">
          <cell r="G3247" t="str">
            <v>5100001688</v>
          </cell>
        </row>
        <row r="3248">
          <cell r="G3248" t="str">
            <v>5100001688</v>
          </cell>
        </row>
        <row r="3249">
          <cell r="G3249" t="str">
            <v>5100001688</v>
          </cell>
        </row>
        <row r="3250">
          <cell r="G3250" t="str">
            <v>5100001688</v>
          </cell>
        </row>
        <row r="3251">
          <cell r="G3251" t="str">
            <v>5100001688</v>
          </cell>
        </row>
        <row r="3252">
          <cell r="G3252" t="str">
            <v>5100001688</v>
          </cell>
        </row>
        <row r="3253">
          <cell r="G3253" t="str">
            <v>5100001688</v>
          </cell>
        </row>
        <row r="3254">
          <cell r="G3254" t="str">
            <v>5100001688</v>
          </cell>
        </row>
        <row r="3255">
          <cell r="G3255" t="str">
            <v>5100001688</v>
          </cell>
        </row>
        <row r="3256">
          <cell r="G3256" t="str">
            <v>5100001688</v>
          </cell>
        </row>
        <row r="3257">
          <cell r="G3257" t="str">
            <v>5100001688</v>
          </cell>
        </row>
        <row r="3258">
          <cell r="G3258" t="str">
            <v>5100001688</v>
          </cell>
        </row>
        <row r="3259">
          <cell r="G3259" t="str">
            <v>5100001688</v>
          </cell>
        </row>
        <row r="3260">
          <cell r="G3260" t="str">
            <v>5100001688</v>
          </cell>
        </row>
        <row r="3261">
          <cell r="G3261" t="str">
            <v>5100001688</v>
          </cell>
        </row>
        <row r="3262">
          <cell r="G3262" t="str">
            <v>5100001688</v>
          </cell>
        </row>
        <row r="3263">
          <cell r="G3263" t="str">
            <v>5100001688</v>
          </cell>
        </row>
        <row r="3264">
          <cell r="G3264" t="str">
            <v>5100001688</v>
          </cell>
        </row>
        <row r="3265">
          <cell r="G3265" t="str">
            <v>5100001688</v>
          </cell>
        </row>
        <row r="3266">
          <cell r="G3266" t="str">
            <v>5100001688</v>
          </cell>
        </row>
        <row r="3267">
          <cell r="G3267" t="str">
            <v>5100001688</v>
          </cell>
        </row>
        <row r="3268">
          <cell r="G3268" t="str">
            <v>5100001688</v>
          </cell>
        </row>
        <row r="3269">
          <cell r="G3269" t="str">
            <v>5100001688</v>
          </cell>
        </row>
        <row r="3270">
          <cell r="G3270" t="str">
            <v>5100001688</v>
          </cell>
        </row>
        <row r="3271">
          <cell r="G3271" t="str">
            <v>5100001688</v>
          </cell>
        </row>
        <row r="3272">
          <cell r="G3272" t="str">
            <v>5100001688</v>
          </cell>
        </row>
        <row r="3273">
          <cell r="G3273" t="str">
            <v>5100001688</v>
          </cell>
        </row>
        <row r="3274">
          <cell r="G3274" t="str">
            <v>5100001688</v>
          </cell>
        </row>
        <row r="3275">
          <cell r="G3275" t="str">
            <v>5100001688</v>
          </cell>
        </row>
        <row r="3276">
          <cell r="G3276" t="str">
            <v>5100001688</v>
          </cell>
        </row>
        <row r="3277">
          <cell r="G3277" t="str">
            <v>5100001688</v>
          </cell>
        </row>
        <row r="3278">
          <cell r="G3278" t="str">
            <v>5100001687</v>
          </cell>
        </row>
        <row r="3279">
          <cell r="G3279" t="str">
            <v>5100001687</v>
          </cell>
        </row>
        <row r="3280">
          <cell r="G3280" t="str">
            <v>5100001687</v>
          </cell>
        </row>
        <row r="3281">
          <cell r="G3281" t="str">
            <v>5100001687</v>
          </cell>
        </row>
        <row r="3282">
          <cell r="G3282" t="str">
            <v>5100001687</v>
          </cell>
        </row>
        <row r="3283">
          <cell r="G3283" t="str">
            <v>5100001687</v>
          </cell>
        </row>
        <row r="3284">
          <cell r="G3284" t="str">
            <v>5100001687</v>
          </cell>
        </row>
        <row r="3285">
          <cell r="G3285" t="str">
            <v>5100001687</v>
          </cell>
        </row>
        <row r="3286">
          <cell r="G3286" t="str">
            <v>5100001687</v>
          </cell>
        </row>
        <row r="3287">
          <cell r="G3287" t="str">
            <v>5100001687</v>
          </cell>
        </row>
        <row r="3288">
          <cell r="G3288" t="str">
            <v>5100001687</v>
          </cell>
        </row>
        <row r="3289">
          <cell r="G3289" t="str">
            <v>5100001687</v>
          </cell>
        </row>
        <row r="3290">
          <cell r="G3290" t="str">
            <v>5100001687</v>
          </cell>
        </row>
        <row r="3291">
          <cell r="G3291" t="str">
            <v>5100001687</v>
          </cell>
        </row>
        <row r="3292">
          <cell r="G3292" t="str">
            <v>5100001687</v>
          </cell>
        </row>
        <row r="3293">
          <cell r="G3293" t="str">
            <v>5100001687</v>
          </cell>
        </row>
        <row r="3294">
          <cell r="G3294" t="str">
            <v>5100001687</v>
          </cell>
        </row>
        <row r="3295">
          <cell r="G3295" t="str">
            <v>5100001687</v>
          </cell>
        </row>
        <row r="3296">
          <cell r="G3296" t="str">
            <v>5100001687</v>
          </cell>
        </row>
        <row r="3297">
          <cell r="G3297" t="str">
            <v>5100001687</v>
          </cell>
        </row>
        <row r="3298">
          <cell r="G3298" t="str">
            <v>5100001687</v>
          </cell>
        </row>
        <row r="3299">
          <cell r="G3299" t="str">
            <v>5100001687</v>
          </cell>
        </row>
        <row r="3300">
          <cell r="G3300" t="str">
            <v>5100001687</v>
          </cell>
        </row>
        <row r="3301">
          <cell r="G3301" t="str">
            <v>5100001687</v>
          </cell>
        </row>
        <row r="3302">
          <cell r="G3302" t="str">
            <v>5100001686</v>
          </cell>
        </row>
        <row r="3303">
          <cell r="G3303" t="str">
            <v>5100001686</v>
          </cell>
        </row>
        <row r="3304">
          <cell r="G3304" t="str">
            <v>5100001686</v>
          </cell>
        </row>
        <row r="3305">
          <cell r="G3305" t="str">
            <v>5100001686</v>
          </cell>
        </row>
        <row r="3306">
          <cell r="G3306" t="str">
            <v>5100001686</v>
          </cell>
        </row>
        <row r="3307">
          <cell r="G3307" t="str">
            <v>5100001686</v>
          </cell>
        </row>
        <row r="3308">
          <cell r="G3308" t="str">
            <v>5100001686</v>
          </cell>
        </row>
        <row r="3309">
          <cell r="G3309" t="str">
            <v>5100001686</v>
          </cell>
        </row>
        <row r="3310">
          <cell r="G3310" t="str">
            <v>5100001686</v>
          </cell>
        </row>
        <row r="3311">
          <cell r="G3311" t="str">
            <v>5100001686</v>
          </cell>
        </row>
        <row r="3312">
          <cell r="G3312" t="str">
            <v>5100001686</v>
          </cell>
        </row>
        <row r="3313">
          <cell r="G3313" t="str">
            <v>5100001686</v>
          </cell>
        </row>
        <row r="3314">
          <cell r="G3314" t="str">
            <v>5100001686</v>
          </cell>
        </row>
        <row r="3315">
          <cell r="G3315" t="str">
            <v>5100001686</v>
          </cell>
        </row>
        <row r="3316">
          <cell r="G3316" t="str">
            <v>5100001686</v>
          </cell>
        </row>
        <row r="3317">
          <cell r="G3317" t="str">
            <v>5100001686</v>
          </cell>
        </row>
        <row r="3318">
          <cell r="G3318" t="str">
            <v>5100001686</v>
          </cell>
        </row>
        <row r="3319">
          <cell r="G3319" t="str">
            <v>5100001686</v>
          </cell>
        </row>
        <row r="3320">
          <cell r="G3320" t="str">
            <v>5100001686</v>
          </cell>
        </row>
        <row r="3321">
          <cell r="G3321" t="str">
            <v>5100001686</v>
          </cell>
        </row>
        <row r="3322">
          <cell r="G3322" t="str">
            <v>5100001686</v>
          </cell>
        </row>
        <row r="3323">
          <cell r="G3323" t="str">
            <v>5100001686</v>
          </cell>
        </row>
        <row r="3324">
          <cell r="G3324" t="str">
            <v>5100001686</v>
          </cell>
        </row>
        <row r="3325">
          <cell r="G3325" t="str">
            <v>5100001686</v>
          </cell>
        </row>
        <row r="3326">
          <cell r="G3326" t="str">
            <v>5100001686</v>
          </cell>
        </row>
        <row r="3327">
          <cell r="G3327" t="str">
            <v>5100001686</v>
          </cell>
        </row>
        <row r="3328">
          <cell r="G3328" t="str">
            <v>5100001686</v>
          </cell>
        </row>
        <row r="3329">
          <cell r="G3329" t="str">
            <v>5100001686</v>
          </cell>
        </row>
        <row r="3330">
          <cell r="G3330" t="str">
            <v>5100001686</v>
          </cell>
        </row>
        <row r="3331">
          <cell r="G3331" t="str">
            <v>5100001686</v>
          </cell>
        </row>
        <row r="3332">
          <cell r="G3332" t="str">
            <v>5100001686</v>
          </cell>
        </row>
        <row r="3333">
          <cell r="G3333" t="str">
            <v>5100001686</v>
          </cell>
        </row>
        <row r="3334">
          <cell r="G3334" t="str">
            <v>5100001686</v>
          </cell>
        </row>
        <row r="3335">
          <cell r="G3335" t="str">
            <v>5100001686</v>
          </cell>
        </row>
        <row r="3336">
          <cell r="G3336" t="str">
            <v>5100001686</v>
          </cell>
        </row>
        <row r="3337">
          <cell r="G3337" t="str">
            <v>5100001686</v>
          </cell>
        </row>
        <row r="3338">
          <cell r="G3338" t="str">
            <v>5100001686</v>
          </cell>
        </row>
        <row r="3339">
          <cell r="G3339" t="str">
            <v>5100001686</v>
          </cell>
        </row>
        <row r="3340">
          <cell r="G3340" t="str">
            <v>5100001686</v>
          </cell>
        </row>
        <row r="3341">
          <cell r="G3341" t="str">
            <v>5100001686</v>
          </cell>
        </row>
        <row r="3342">
          <cell r="G3342" t="str">
            <v>5100001686</v>
          </cell>
        </row>
        <row r="3343">
          <cell r="G3343" t="str">
            <v>5100001686</v>
          </cell>
        </row>
        <row r="3344">
          <cell r="G3344" t="str">
            <v>5100001686</v>
          </cell>
        </row>
        <row r="3345">
          <cell r="G3345" t="str">
            <v>5100001686</v>
          </cell>
        </row>
        <row r="3346">
          <cell r="G3346" t="str">
            <v>5100001686</v>
          </cell>
        </row>
        <row r="3347">
          <cell r="G3347" t="str">
            <v>5100001686</v>
          </cell>
        </row>
        <row r="3348">
          <cell r="G3348" t="str">
            <v>5100001686</v>
          </cell>
        </row>
        <row r="3349">
          <cell r="G3349" t="str">
            <v>5100001686</v>
          </cell>
        </row>
        <row r="3350">
          <cell r="G3350" t="str">
            <v>5100001686</v>
          </cell>
        </row>
        <row r="3351">
          <cell r="G3351" t="str">
            <v>5100001686</v>
          </cell>
        </row>
        <row r="3352">
          <cell r="G3352" t="str">
            <v>5100001686</v>
          </cell>
        </row>
        <row r="3353">
          <cell r="G3353" t="str">
            <v>5100001686</v>
          </cell>
        </row>
        <row r="3354">
          <cell r="G3354" t="str">
            <v>5100001686</v>
          </cell>
        </row>
        <row r="3355">
          <cell r="G3355" t="str">
            <v>5100001686</v>
          </cell>
        </row>
        <row r="3356">
          <cell r="G3356" t="str">
            <v>5100001686</v>
          </cell>
        </row>
        <row r="3357">
          <cell r="G3357" t="str">
            <v>5100001686</v>
          </cell>
        </row>
        <row r="3358">
          <cell r="G3358" t="str">
            <v>5100001686</v>
          </cell>
        </row>
        <row r="3359">
          <cell r="G3359" t="str">
            <v>5100001686</v>
          </cell>
        </row>
        <row r="3360">
          <cell r="G3360" t="str">
            <v>5100001686</v>
          </cell>
        </row>
        <row r="3361">
          <cell r="G3361" t="str">
            <v>5100001686</v>
          </cell>
        </row>
        <row r="3362">
          <cell r="G3362" t="str">
            <v>5100001686</v>
          </cell>
        </row>
        <row r="3363">
          <cell r="G3363" t="str">
            <v>5100001686</v>
          </cell>
        </row>
        <row r="3364">
          <cell r="G3364" t="str">
            <v>5100001686</v>
          </cell>
        </row>
        <row r="3365">
          <cell r="G3365" t="str">
            <v>5100001686</v>
          </cell>
        </row>
        <row r="3366">
          <cell r="G3366" t="str">
            <v>5100001686</v>
          </cell>
        </row>
        <row r="3367">
          <cell r="G3367" t="str">
            <v>5100001686</v>
          </cell>
        </row>
        <row r="3368">
          <cell r="G3368" t="str">
            <v>5100001686</v>
          </cell>
        </row>
        <row r="3369">
          <cell r="G3369" t="str">
            <v>5100001686</v>
          </cell>
        </row>
        <row r="3370">
          <cell r="G3370" t="str">
            <v>5100001686</v>
          </cell>
        </row>
        <row r="3371">
          <cell r="G3371" t="str">
            <v>5100001686</v>
          </cell>
        </row>
        <row r="3372">
          <cell r="G3372" t="str">
            <v>5100001686</v>
          </cell>
        </row>
        <row r="3373">
          <cell r="G3373" t="str">
            <v>5100001686</v>
          </cell>
        </row>
        <row r="3374">
          <cell r="G3374" t="str">
            <v>5100001686</v>
          </cell>
        </row>
        <row r="3375">
          <cell r="G3375" t="str">
            <v>5100001686</v>
          </cell>
        </row>
        <row r="3376">
          <cell r="G3376" t="str">
            <v>5100001686</v>
          </cell>
        </row>
        <row r="3377">
          <cell r="G3377" t="str">
            <v>5100001686</v>
          </cell>
        </row>
        <row r="3378">
          <cell r="G3378" t="str">
            <v>5100001686</v>
          </cell>
        </row>
        <row r="3379">
          <cell r="G3379" t="str">
            <v>5100001686</v>
          </cell>
        </row>
        <row r="3380">
          <cell r="G3380" t="str">
            <v>5100001686</v>
          </cell>
        </row>
        <row r="3381">
          <cell r="G3381" t="str">
            <v>5100001686</v>
          </cell>
        </row>
        <row r="3382">
          <cell r="G3382" t="str">
            <v>5100001686</v>
          </cell>
        </row>
        <row r="3383">
          <cell r="G3383" t="str">
            <v>5100001686</v>
          </cell>
        </row>
        <row r="3384">
          <cell r="G3384" t="str">
            <v>5100001686</v>
          </cell>
        </row>
        <row r="3385">
          <cell r="G3385" t="str">
            <v>5100001686</v>
          </cell>
        </row>
        <row r="3386">
          <cell r="G3386" t="str">
            <v>5100001686</v>
          </cell>
        </row>
        <row r="3387">
          <cell r="G3387" t="str">
            <v>5100001686</v>
          </cell>
        </row>
        <row r="3388">
          <cell r="G3388" t="str">
            <v>5100001686</v>
          </cell>
        </row>
        <row r="3389">
          <cell r="G3389" t="str">
            <v>5100001686</v>
          </cell>
        </row>
        <row r="3390">
          <cell r="G3390" t="str">
            <v>5100001686</v>
          </cell>
        </row>
        <row r="3391">
          <cell r="G3391" t="str">
            <v>5100001686</v>
          </cell>
        </row>
        <row r="3392">
          <cell r="G3392" t="str">
            <v>5100001686</v>
          </cell>
        </row>
        <row r="3393">
          <cell r="G3393" t="str">
            <v>5100001686</v>
          </cell>
        </row>
        <row r="3394">
          <cell r="G3394" t="str">
            <v>5100001675</v>
          </cell>
        </row>
        <row r="3395">
          <cell r="G3395" t="str">
            <v>5100001675</v>
          </cell>
        </row>
        <row r="3396">
          <cell r="G3396" t="str">
            <v>5100001675</v>
          </cell>
        </row>
        <row r="3397">
          <cell r="G3397" t="str">
            <v>5100001664</v>
          </cell>
        </row>
        <row r="3398">
          <cell r="G3398" t="str">
            <v>5100001664</v>
          </cell>
        </row>
        <row r="3399">
          <cell r="G3399" t="str">
            <v>5100001664</v>
          </cell>
        </row>
        <row r="3400">
          <cell r="G3400" t="str">
            <v>5100001664</v>
          </cell>
        </row>
        <row r="3401">
          <cell r="G3401" t="str">
            <v>5100001664</v>
          </cell>
        </row>
        <row r="3402">
          <cell r="G3402" t="str">
            <v>5100001664</v>
          </cell>
        </row>
        <row r="3403">
          <cell r="G3403" t="str">
            <v>5100001655</v>
          </cell>
        </row>
        <row r="3404">
          <cell r="G3404" t="str">
            <v>5100001655</v>
          </cell>
        </row>
        <row r="3405">
          <cell r="G3405" t="str">
            <v>5100001655</v>
          </cell>
        </row>
        <row r="3406">
          <cell r="G3406" t="str">
            <v>5100001654</v>
          </cell>
        </row>
        <row r="3407">
          <cell r="G3407" t="str">
            <v>5100001654</v>
          </cell>
        </row>
        <row r="3408">
          <cell r="G3408" t="str">
            <v>5100001654</v>
          </cell>
        </row>
        <row r="3409">
          <cell r="G3409" t="str">
            <v>5100001654</v>
          </cell>
        </row>
        <row r="3410">
          <cell r="G3410" t="str">
            <v>5100001654</v>
          </cell>
        </row>
        <row r="3411">
          <cell r="G3411" t="str">
            <v>5100001654</v>
          </cell>
        </row>
        <row r="3412">
          <cell r="G3412" t="str">
            <v>5100001654</v>
          </cell>
        </row>
        <row r="3413">
          <cell r="G3413" t="str">
            <v>5100001654</v>
          </cell>
        </row>
        <row r="3414">
          <cell r="G3414" t="str">
            <v>5100001654</v>
          </cell>
        </row>
        <row r="3415">
          <cell r="G3415" t="str">
            <v>5100001654</v>
          </cell>
        </row>
        <row r="3416">
          <cell r="G3416" t="str">
            <v>5100001653</v>
          </cell>
        </row>
        <row r="3417">
          <cell r="G3417" t="str">
            <v>5100001653</v>
          </cell>
        </row>
        <row r="3418">
          <cell r="G3418" t="str">
            <v>5100001653</v>
          </cell>
        </row>
        <row r="3419">
          <cell r="G3419" t="str">
            <v>5100001653</v>
          </cell>
        </row>
        <row r="3420">
          <cell r="G3420" t="str">
            <v>5100001653</v>
          </cell>
        </row>
        <row r="3421">
          <cell r="G3421" t="str">
            <v>5100001653</v>
          </cell>
        </row>
        <row r="3422">
          <cell r="G3422" t="str">
            <v>5100001653</v>
          </cell>
        </row>
        <row r="3423">
          <cell r="G3423" t="str">
            <v>5100001653</v>
          </cell>
        </row>
        <row r="3424">
          <cell r="G3424" t="str">
            <v>5100001653</v>
          </cell>
        </row>
        <row r="3425">
          <cell r="G3425" t="str">
            <v>5100001653</v>
          </cell>
        </row>
        <row r="3426">
          <cell r="G3426" t="str">
            <v>5100001653</v>
          </cell>
        </row>
        <row r="3427">
          <cell r="G3427" t="str">
            <v>5100001653</v>
          </cell>
        </row>
        <row r="3428">
          <cell r="G3428" t="str">
            <v>5100001653</v>
          </cell>
        </row>
        <row r="3429">
          <cell r="G3429" t="str">
            <v>5100001653</v>
          </cell>
        </row>
        <row r="3430">
          <cell r="G3430" t="str">
            <v>5100001653</v>
          </cell>
        </row>
        <row r="3431">
          <cell r="G3431" t="str">
            <v>5100001653</v>
          </cell>
        </row>
        <row r="3432">
          <cell r="G3432" t="str">
            <v>5100001653</v>
          </cell>
        </row>
        <row r="3433">
          <cell r="G3433" t="str">
            <v>5100001653</v>
          </cell>
        </row>
        <row r="3434">
          <cell r="G3434" t="str">
            <v>5100001653</v>
          </cell>
        </row>
        <row r="3435">
          <cell r="G3435" t="str">
            <v>5100001653</v>
          </cell>
        </row>
        <row r="3436">
          <cell r="G3436" t="str">
            <v>5100001653</v>
          </cell>
        </row>
        <row r="3437">
          <cell r="G3437" t="str">
            <v>5100001653</v>
          </cell>
        </row>
        <row r="3438">
          <cell r="G3438" t="str">
            <v>5100001653</v>
          </cell>
        </row>
        <row r="3439">
          <cell r="G3439" t="str">
            <v>5100001653</v>
          </cell>
        </row>
        <row r="3440">
          <cell r="G3440" t="str">
            <v>5100001653</v>
          </cell>
        </row>
        <row r="3441">
          <cell r="G3441" t="str">
            <v>5100001653</v>
          </cell>
        </row>
        <row r="3442">
          <cell r="G3442" t="str">
            <v>5100001653</v>
          </cell>
        </row>
        <row r="3443">
          <cell r="G3443" t="str">
            <v>5100001653</v>
          </cell>
        </row>
        <row r="3444">
          <cell r="G3444" t="str">
            <v>5100001653</v>
          </cell>
        </row>
        <row r="3445">
          <cell r="G3445" t="str">
            <v>5100001653</v>
          </cell>
        </row>
        <row r="3446">
          <cell r="G3446" t="str">
            <v>5100001653</v>
          </cell>
        </row>
        <row r="3447">
          <cell r="G3447" t="str">
            <v>5100001653</v>
          </cell>
        </row>
        <row r="3448">
          <cell r="G3448" t="str">
            <v>5100001653</v>
          </cell>
        </row>
        <row r="3449">
          <cell r="G3449" t="str">
            <v>5100001653</v>
          </cell>
        </row>
        <row r="3450">
          <cell r="G3450" t="str">
            <v>5100001653</v>
          </cell>
        </row>
        <row r="3451">
          <cell r="G3451" t="str">
            <v>5100001653</v>
          </cell>
        </row>
        <row r="3452">
          <cell r="G3452" t="str">
            <v>5100001653</v>
          </cell>
        </row>
        <row r="3453">
          <cell r="G3453" t="str">
            <v>5100001653</v>
          </cell>
        </row>
        <row r="3454">
          <cell r="G3454" t="str">
            <v>5100001653</v>
          </cell>
        </row>
        <row r="3455">
          <cell r="G3455" t="str">
            <v>5100001653</v>
          </cell>
        </row>
        <row r="3456">
          <cell r="G3456" t="str">
            <v>5100001653</v>
          </cell>
        </row>
        <row r="3457">
          <cell r="G3457" t="str">
            <v>5100001653</v>
          </cell>
        </row>
        <row r="3458">
          <cell r="G3458" t="str">
            <v>5100001653</v>
          </cell>
        </row>
        <row r="3459">
          <cell r="G3459" t="str">
            <v>5100001653</v>
          </cell>
        </row>
        <row r="3460">
          <cell r="G3460" t="str">
            <v>5100001653</v>
          </cell>
        </row>
        <row r="3461">
          <cell r="G3461" t="str">
            <v>5100001653</v>
          </cell>
        </row>
        <row r="3462">
          <cell r="G3462" t="str">
            <v>5100001653</v>
          </cell>
        </row>
        <row r="3463">
          <cell r="G3463" t="str">
            <v>5100001653</v>
          </cell>
        </row>
        <row r="3464">
          <cell r="G3464" t="str">
            <v>5100001653</v>
          </cell>
        </row>
        <row r="3465">
          <cell r="G3465" t="str">
            <v>5100001653</v>
          </cell>
        </row>
        <row r="3466">
          <cell r="G3466" t="str">
            <v>5100001653</v>
          </cell>
        </row>
        <row r="3467">
          <cell r="G3467" t="str">
            <v>5100001653</v>
          </cell>
        </row>
        <row r="3468">
          <cell r="G3468" t="str">
            <v>5100001653</v>
          </cell>
        </row>
        <row r="3469">
          <cell r="G3469" t="str">
            <v>5100001653</v>
          </cell>
        </row>
        <row r="3470">
          <cell r="G3470" t="str">
            <v>5100001649</v>
          </cell>
        </row>
        <row r="3471">
          <cell r="G3471" t="str">
            <v>5100001649</v>
          </cell>
        </row>
        <row r="3472">
          <cell r="G3472" t="str">
            <v>5100001649</v>
          </cell>
        </row>
        <row r="3473">
          <cell r="G3473" t="str">
            <v>5100001649</v>
          </cell>
        </row>
        <row r="3474">
          <cell r="G3474" t="str">
            <v>5100001649</v>
          </cell>
        </row>
        <row r="3475">
          <cell r="G3475" t="str">
            <v>5100001649</v>
          </cell>
        </row>
        <row r="3476">
          <cell r="G3476" t="str">
            <v>5100001649</v>
          </cell>
        </row>
        <row r="3477">
          <cell r="G3477" t="str">
            <v>5100001649</v>
          </cell>
        </row>
        <row r="3478">
          <cell r="G3478" t="str">
            <v>5100001649</v>
          </cell>
        </row>
        <row r="3479">
          <cell r="G3479" t="str">
            <v>5100001649</v>
          </cell>
        </row>
        <row r="3480">
          <cell r="G3480" t="str">
            <v>5100001649</v>
          </cell>
        </row>
        <row r="3481">
          <cell r="G3481" t="str">
            <v>5100001649</v>
          </cell>
        </row>
        <row r="3482">
          <cell r="G3482" t="str">
            <v>5100001649</v>
          </cell>
        </row>
        <row r="3483">
          <cell r="G3483" t="str">
            <v>5100001649</v>
          </cell>
        </row>
        <row r="3484">
          <cell r="G3484" t="str">
            <v>5100001649</v>
          </cell>
        </row>
        <row r="3485">
          <cell r="G3485" t="str">
            <v>5100001648</v>
          </cell>
        </row>
        <row r="3486">
          <cell r="G3486" t="str">
            <v>5100001648</v>
          </cell>
        </row>
        <row r="3487">
          <cell r="G3487" t="str">
            <v>5100001648</v>
          </cell>
        </row>
        <row r="3488">
          <cell r="G3488" t="str">
            <v>5100001648</v>
          </cell>
        </row>
        <row r="3489">
          <cell r="G3489" t="str">
            <v>5100001648</v>
          </cell>
        </row>
        <row r="3490">
          <cell r="G3490" t="str">
            <v>5100001648</v>
          </cell>
        </row>
        <row r="3491">
          <cell r="G3491" t="str">
            <v>5100001648</v>
          </cell>
        </row>
        <row r="3492">
          <cell r="G3492" t="str">
            <v>5100001648</v>
          </cell>
        </row>
        <row r="3493">
          <cell r="G3493" t="str">
            <v>5100001648</v>
          </cell>
        </row>
        <row r="3494">
          <cell r="G3494" t="str">
            <v>5100001648</v>
          </cell>
        </row>
        <row r="3495">
          <cell r="G3495" t="str">
            <v>5100001648</v>
          </cell>
        </row>
        <row r="3496">
          <cell r="G3496" t="str">
            <v>5100001648</v>
          </cell>
        </row>
        <row r="3497">
          <cell r="G3497" t="str">
            <v>5100001648</v>
          </cell>
        </row>
        <row r="3498">
          <cell r="G3498" t="str">
            <v>5100001648</v>
          </cell>
        </row>
        <row r="3499">
          <cell r="G3499" t="str">
            <v>5100001648</v>
          </cell>
        </row>
        <row r="3500">
          <cell r="G3500" t="str">
            <v>5100001648</v>
          </cell>
        </row>
        <row r="3501">
          <cell r="G3501" t="str">
            <v>5100001648</v>
          </cell>
        </row>
        <row r="3502">
          <cell r="G3502" t="str">
            <v>5100001648</v>
          </cell>
        </row>
        <row r="3503">
          <cell r="G3503" t="str">
            <v>5100001637</v>
          </cell>
        </row>
        <row r="3504">
          <cell r="G3504" t="str">
            <v>5100001637</v>
          </cell>
        </row>
        <row r="3505">
          <cell r="G3505" t="str">
            <v>5100001637</v>
          </cell>
        </row>
        <row r="3506">
          <cell r="G3506" t="str">
            <v>5100001637</v>
          </cell>
        </row>
        <row r="3507">
          <cell r="G3507" t="str">
            <v>5100001637</v>
          </cell>
        </row>
        <row r="3508">
          <cell r="G3508" t="str">
            <v>5100001637</v>
          </cell>
        </row>
        <row r="3509">
          <cell r="G3509" t="str">
            <v>5100001637</v>
          </cell>
        </row>
        <row r="3510">
          <cell r="G3510" t="str">
            <v>5100001637</v>
          </cell>
        </row>
        <row r="3511">
          <cell r="G3511" t="str">
            <v>5100001637</v>
          </cell>
        </row>
        <row r="3512">
          <cell r="G3512" t="str">
            <v>5100001637</v>
          </cell>
        </row>
        <row r="3513">
          <cell r="G3513" t="str">
            <v>5100001637</v>
          </cell>
        </row>
        <row r="3514">
          <cell r="G3514" t="str">
            <v>5100001637</v>
          </cell>
        </row>
        <row r="3515">
          <cell r="G3515" t="str">
            <v>5100001637</v>
          </cell>
        </row>
        <row r="3516">
          <cell r="G3516" t="str">
            <v>5100001637</v>
          </cell>
        </row>
        <row r="3517">
          <cell r="G3517" t="str">
            <v>5100001637</v>
          </cell>
        </row>
        <row r="3518">
          <cell r="G3518" t="str">
            <v>5100001637</v>
          </cell>
        </row>
        <row r="3519">
          <cell r="G3519" t="str">
            <v>5100001637</v>
          </cell>
        </row>
        <row r="3520">
          <cell r="G3520" t="str">
            <v>5100001637</v>
          </cell>
        </row>
        <row r="3521">
          <cell r="G3521" t="str">
            <v>5100001637</v>
          </cell>
        </row>
        <row r="3522">
          <cell r="G3522" t="str">
            <v>5100001637</v>
          </cell>
        </row>
        <row r="3523">
          <cell r="G3523" t="str">
            <v>5100001637</v>
          </cell>
        </row>
        <row r="3524">
          <cell r="G3524" t="str">
            <v>5100001637</v>
          </cell>
        </row>
        <row r="3525">
          <cell r="G3525" t="str">
            <v>5100001637</v>
          </cell>
        </row>
        <row r="3526">
          <cell r="G3526" t="str">
            <v>5100001637</v>
          </cell>
        </row>
        <row r="3527">
          <cell r="G3527" t="str">
            <v>5100001637</v>
          </cell>
        </row>
        <row r="3528">
          <cell r="G3528" t="str">
            <v>5100001637</v>
          </cell>
        </row>
        <row r="3529">
          <cell r="G3529" t="str">
            <v>5100001637</v>
          </cell>
        </row>
        <row r="3530">
          <cell r="G3530" t="str">
            <v>5100001637</v>
          </cell>
        </row>
        <row r="3531">
          <cell r="G3531" t="str">
            <v>5100001637</v>
          </cell>
        </row>
        <row r="3532">
          <cell r="G3532" t="str">
            <v>5100001637</v>
          </cell>
        </row>
        <row r="3533">
          <cell r="G3533" t="str">
            <v>5100001637</v>
          </cell>
        </row>
        <row r="3534">
          <cell r="G3534" t="str">
            <v>5100001637</v>
          </cell>
        </row>
        <row r="3535">
          <cell r="G3535" t="str">
            <v>5100001637</v>
          </cell>
        </row>
        <row r="3536">
          <cell r="G3536" t="str">
            <v>5100001636</v>
          </cell>
        </row>
        <row r="3537">
          <cell r="G3537" t="str">
            <v>5100001636</v>
          </cell>
        </row>
        <row r="3538">
          <cell r="G3538" t="str">
            <v>5100001636</v>
          </cell>
        </row>
        <row r="3539">
          <cell r="G3539" t="str">
            <v>5100001636</v>
          </cell>
        </row>
        <row r="3540">
          <cell r="G3540" t="str">
            <v>5100001636</v>
          </cell>
        </row>
        <row r="3541">
          <cell r="G3541" t="str">
            <v>5100001636</v>
          </cell>
        </row>
        <row r="3542">
          <cell r="G3542" t="str">
            <v>5100001636</v>
          </cell>
        </row>
        <row r="3543">
          <cell r="G3543" t="str">
            <v>5100001636</v>
          </cell>
        </row>
        <row r="3544">
          <cell r="G3544" t="str">
            <v>5100001636</v>
          </cell>
        </row>
        <row r="3545">
          <cell r="G3545" t="str">
            <v>5100001636</v>
          </cell>
        </row>
        <row r="3546">
          <cell r="G3546" t="str">
            <v>5100001636</v>
          </cell>
        </row>
        <row r="3547">
          <cell r="G3547" t="str">
            <v>5100001636</v>
          </cell>
        </row>
        <row r="3548">
          <cell r="G3548" t="str">
            <v>5100001636</v>
          </cell>
        </row>
        <row r="3549">
          <cell r="G3549" t="str">
            <v>5100001636</v>
          </cell>
        </row>
        <row r="3550">
          <cell r="G3550" t="str">
            <v>5100001636</v>
          </cell>
        </row>
        <row r="3551">
          <cell r="G3551" t="str">
            <v>5100001636</v>
          </cell>
        </row>
        <row r="3552">
          <cell r="G3552" t="str">
            <v>5100001636</v>
          </cell>
        </row>
        <row r="3553">
          <cell r="G3553" t="str">
            <v>5100001636</v>
          </cell>
        </row>
        <row r="3554">
          <cell r="G3554" t="str">
            <v>5100001636</v>
          </cell>
        </row>
        <row r="3555">
          <cell r="G3555" t="str">
            <v>5100001636</v>
          </cell>
        </row>
        <row r="3556">
          <cell r="G3556" t="str">
            <v>5100001636</v>
          </cell>
        </row>
        <row r="3557">
          <cell r="G3557" t="str">
            <v>5100001636</v>
          </cell>
        </row>
        <row r="3558">
          <cell r="G3558" t="str">
            <v>5100001636</v>
          </cell>
        </row>
        <row r="3559">
          <cell r="G3559" t="str">
            <v>5100001636</v>
          </cell>
        </row>
        <row r="3560">
          <cell r="G3560" t="str">
            <v>5100001636</v>
          </cell>
        </row>
        <row r="3561">
          <cell r="G3561" t="str">
            <v>5100001636</v>
          </cell>
        </row>
        <row r="3562">
          <cell r="G3562" t="str">
            <v>5100001636</v>
          </cell>
        </row>
        <row r="3563">
          <cell r="G3563" t="str">
            <v>5100001636</v>
          </cell>
        </row>
        <row r="3564">
          <cell r="G3564" t="str">
            <v>5100001636</v>
          </cell>
        </row>
        <row r="3565">
          <cell r="G3565" t="str">
            <v>5100001636</v>
          </cell>
        </row>
        <row r="3566">
          <cell r="G3566" t="str">
            <v>5100001636</v>
          </cell>
        </row>
        <row r="3567">
          <cell r="G3567" t="str">
            <v>5100001636</v>
          </cell>
        </row>
        <row r="3568">
          <cell r="G3568" t="str">
            <v>5100001636</v>
          </cell>
        </row>
        <row r="3569">
          <cell r="G3569" t="str">
            <v>5100001636</v>
          </cell>
        </row>
        <row r="3570">
          <cell r="G3570" t="str">
            <v>5100001636</v>
          </cell>
        </row>
        <row r="3571">
          <cell r="G3571" t="str">
            <v>5100001636</v>
          </cell>
        </row>
        <row r="3572">
          <cell r="G3572" t="str">
            <v>5100001635</v>
          </cell>
        </row>
        <row r="3573">
          <cell r="G3573" t="str">
            <v>5100001635</v>
          </cell>
        </row>
        <row r="3574">
          <cell r="G3574" t="str">
            <v>5100001635</v>
          </cell>
        </row>
        <row r="3575">
          <cell r="G3575" t="str">
            <v>5100001635</v>
          </cell>
        </row>
        <row r="3576">
          <cell r="G3576" t="str">
            <v>5100001635</v>
          </cell>
        </row>
        <row r="3577">
          <cell r="G3577" t="str">
            <v>5100001635</v>
          </cell>
        </row>
        <row r="3578">
          <cell r="G3578" t="str">
            <v>5100001635</v>
          </cell>
        </row>
        <row r="3579">
          <cell r="G3579" t="str">
            <v>5100001635</v>
          </cell>
        </row>
        <row r="3580">
          <cell r="G3580" t="str">
            <v>5100001635</v>
          </cell>
        </row>
        <row r="3581">
          <cell r="G3581" t="str">
            <v>5100001635</v>
          </cell>
        </row>
        <row r="3582">
          <cell r="G3582" t="str">
            <v>5100001635</v>
          </cell>
        </row>
        <row r="3583">
          <cell r="G3583" t="str">
            <v>5100001635</v>
          </cell>
        </row>
        <row r="3584">
          <cell r="G3584" t="str">
            <v>5100001634</v>
          </cell>
        </row>
        <row r="3585">
          <cell r="G3585" t="str">
            <v>5100001634</v>
          </cell>
        </row>
        <row r="3586">
          <cell r="G3586" t="str">
            <v>5100001634</v>
          </cell>
        </row>
        <row r="3587">
          <cell r="G3587" t="str">
            <v>5100001634</v>
          </cell>
        </row>
        <row r="3588">
          <cell r="G3588" t="str">
            <v>5100001634</v>
          </cell>
        </row>
        <row r="3589">
          <cell r="G3589" t="str">
            <v>5100001634</v>
          </cell>
        </row>
        <row r="3590">
          <cell r="G3590" t="str">
            <v>5100001634</v>
          </cell>
        </row>
        <row r="3591">
          <cell r="G3591" t="str">
            <v>5100001634</v>
          </cell>
        </row>
        <row r="3592">
          <cell r="G3592" t="str">
            <v>5100001634</v>
          </cell>
        </row>
        <row r="3593">
          <cell r="G3593" t="str">
            <v>5100001634</v>
          </cell>
        </row>
        <row r="3594">
          <cell r="G3594" t="str">
            <v>5100001634</v>
          </cell>
        </row>
        <row r="3595">
          <cell r="G3595" t="str">
            <v>5100001634</v>
          </cell>
        </row>
        <row r="3596">
          <cell r="G3596" t="str">
            <v>5100001634</v>
          </cell>
        </row>
        <row r="3597">
          <cell r="G3597" t="str">
            <v>5100001634</v>
          </cell>
        </row>
        <row r="3598">
          <cell r="G3598" t="str">
            <v>5100001634</v>
          </cell>
        </row>
        <row r="3599">
          <cell r="G3599" t="str">
            <v>5100001634</v>
          </cell>
        </row>
        <row r="3600">
          <cell r="G3600" t="str">
            <v>5100001634</v>
          </cell>
        </row>
        <row r="3601">
          <cell r="G3601" t="str">
            <v>5100001634</v>
          </cell>
        </row>
        <row r="3602">
          <cell r="G3602" t="str">
            <v>5100001634</v>
          </cell>
        </row>
        <row r="3603">
          <cell r="G3603" t="str">
            <v>5100001634</v>
          </cell>
        </row>
        <row r="3604">
          <cell r="G3604" t="str">
            <v>5100001634</v>
          </cell>
        </row>
        <row r="3605">
          <cell r="G3605" t="str">
            <v>5100001634</v>
          </cell>
        </row>
        <row r="3606">
          <cell r="G3606" t="str">
            <v>5100001634</v>
          </cell>
        </row>
        <row r="3607">
          <cell r="G3607" t="str">
            <v>5100001634</v>
          </cell>
        </row>
        <row r="3608">
          <cell r="G3608" t="str">
            <v>5100001634</v>
          </cell>
        </row>
        <row r="3609">
          <cell r="G3609" t="str">
            <v>5100001634</v>
          </cell>
        </row>
        <row r="3610">
          <cell r="G3610" t="str">
            <v>5100001634</v>
          </cell>
        </row>
        <row r="3611">
          <cell r="G3611" t="str">
            <v>5100001634</v>
          </cell>
        </row>
        <row r="3612">
          <cell r="G3612" t="str">
            <v>5100001634</v>
          </cell>
        </row>
        <row r="3613">
          <cell r="G3613" t="str">
            <v>5100001634</v>
          </cell>
        </row>
        <row r="3614">
          <cell r="G3614" t="str">
            <v>5100001633</v>
          </cell>
        </row>
        <row r="3615">
          <cell r="G3615" t="str">
            <v>5100001633</v>
          </cell>
        </row>
        <row r="3616">
          <cell r="G3616" t="str">
            <v>5100001633</v>
          </cell>
        </row>
        <row r="3617">
          <cell r="G3617" t="str">
            <v>5100001632</v>
          </cell>
        </row>
        <row r="3618">
          <cell r="G3618" t="str">
            <v>5100001632</v>
          </cell>
        </row>
        <row r="3619">
          <cell r="G3619" t="str">
            <v>5100001632</v>
          </cell>
        </row>
        <row r="3620">
          <cell r="G3620" t="str">
            <v>5100001632</v>
          </cell>
        </row>
        <row r="3621">
          <cell r="G3621" t="str">
            <v>5100001632</v>
          </cell>
        </row>
        <row r="3622">
          <cell r="G3622" t="str">
            <v>5100001632</v>
          </cell>
        </row>
        <row r="3623">
          <cell r="G3623" t="str">
            <v>5100001632</v>
          </cell>
        </row>
        <row r="3624">
          <cell r="G3624" t="str">
            <v>5100001632</v>
          </cell>
        </row>
        <row r="3625">
          <cell r="G3625" t="str">
            <v>5100001632</v>
          </cell>
        </row>
        <row r="3626">
          <cell r="G3626" t="str">
            <v>5100001632</v>
          </cell>
        </row>
        <row r="3627">
          <cell r="G3627" t="str">
            <v>5100001632</v>
          </cell>
        </row>
        <row r="3628">
          <cell r="G3628" t="str">
            <v>5100001632</v>
          </cell>
        </row>
        <row r="3629">
          <cell r="G3629" t="str">
            <v>5100001632</v>
          </cell>
        </row>
        <row r="3630">
          <cell r="G3630" t="str">
            <v>5100001632</v>
          </cell>
        </row>
        <row r="3631">
          <cell r="G3631" t="str">
            <v>5100001632</v>
          </cell>
        </row>
        <row r="3632">
          <cell r="G3632" t="str">
            <v>5100001632</v>
          </cell>
        </row>
        <row r="3633">
          <cell r="G3633" t="str">
            <v>5100001632</v>
          </cell>
        </row>
        <row r="3634">
          <cell r="G3634" t="str">
            <v>5100001632</v>
          </cell>
        </row>
        <row r="3635">
          <cell r="G3635" t="str">
            <v>5100001632</v>
          </cell>
        </row>
        <row r="3636">
          <cell r="G3636" t="str">
            <v>5100001632</v>
          </cell>
        </row>
        <row r="3637">
          <cell r="G3637" t="str">
            <v>5100001632</v>
          </cell>
        </row>
        <row r="3638">
          <cell r="G3638" t="str">
            <v>5100001632</v>
          </cell>
        </row>
        <row r="3639">
          <cell r="G3639" t="str">
            <v>5100001632</v>
          </cell>
        </row>
        <row r="3640">
          <cell r="G3640" t="str">
            <v>5100001632</v>
          </cell>
        </row>
        <row r="3641">
          <cell r="G3641" t="str">
            <v>5100001631</v>
          </cell>
        </row>
        <row r="3642">
          <cell r="G3642" t="str">
            <v>5100001631</v>
          </cell>
        </row>
        <row r="3643">
          <cell r="G3643" t="str">
            <v>5100001631</v>
          </cell>
        </row>
        <row r="3644">
          <cell r="G3644" t="str">
            <v>5100001631</v>
          </cell>
        </row>
        <row r="3645">
          <cell r="G3645" t="str">
            <v>5100001631</v>
          </cell>
        </row>
        <row r="3646">
          <cell r="G3646" t="str">
            <v>5100001631</v>
          </cell>
        </row>
        <row r="3647">
          <cell r="G3647" t="str">
            <v>5100001631</v>
          </cell>
        </row>
        <row r="3648">
          <cell r="G3648" t="str">
            <v>5100001631</v>
          </cell>
        </row>
        <row r="3649">
          <cell r="G3649" t="str">
            <v>5100001631</v>
          </cell>
        </row>
        <row r="3650">
          <cell r="G3650" t="str">
            <v>5100001631</v>
          </cell>
        </row>
        <row r="3651">
          <cell r="G3651" t="str">
            <v>5100001631</v>
          </cell>
        </row>
        <row r="3652">
          <cell r="G3652" t="str">
            <v>5100001631</v>
          </cell>
        </row>
        <row r="3653">
          <cell r="G3653" t="str">
            <v>5100001631</v>
          </cell>
        </row>
        <row r="3654">
          <cell r="G3654" t="str">
            <v>5100001631</v>
          </cell>
        </row>
        <row r="3655">
          <cell r="G3655" t="str">
            <v>5100001631</v>
          </cell>
        </row>
        <row r="3656">
          <cell r="G3656" t="str">
            <v>5100001631</v>
          </cell>
        </row>
        <row r="3657">
          <cell r="G3657" t="str">
            <v>5100001608</v>
          </cell>
        </row>
        <row r="3658">
          <cell r="G3658" t="str">
            <v>5100001608</v>
          </cell>
        </row>
        <row r="3659">
          <cell r="G3659" t="str">
            <v>5100001608</v>
          </cell>
        </row>
        <row r="3660">
          <cell r="G3660" t="str">
            <v>5100001608</v>
          </cell>
        </row>
        <row r="3661">
          <cell r="G3661" t="str">
            <v>5100001608</v>
          </cell>
        </row>
        <row r="3662">
          <cell r="G3662" t="str">
            <v>5100001608</v>
          </cell>
        </row>
        <row r="3663">
          <cell r="G3663" t="str">
            <v>5100001606</v>
          </cell>
        </row>
        <row r="3664">
          <cell r="G3664" t="str">
            <v>5100001606</v>
          </cell>
        </row>
        <row r="3665">
          <cell r="G3665" t="str">
            <v>5100001606</v>
          </cell>
        </row>
        <row r="3666">
          <cell r="G3666" t="str">
            <v>5100001606</v>
          </cell>
        </row>
        <row r="3667">
          <cell r="G3667" t="str">
            <v>5100001606</v>
          </cell>
        </row>
        <row r="3668">
          <cell r="G3668" t="str">
            <v>5100001606</v>
          </cell>
        </row>
        <row r="3669">
          <cell r="G3669" t="str">
            <v>5100001606</v>
          </cell>
        </row>
        <row r="3670">
          <cell r="G3670" t="str">
            <v>5100001606</v>
          </cell>
        </row>
        <row r="3671">
          <cell r="G3671" t="str">
            <v>5100001606</v>
          </cell>
        </row>
        <row r="3672">
          <cell r="G3672" t="str">
            <v>5100001605</v>
          </cell>
        </row>
        <row r="3673">
          <cell r="G3673" t="str">
            <v>5100001605</v>
          </cell>
        </row>
        <row r="3674">
          <cell r="G3674" t="str">
            <v>5100001605</v>
          </cell>
        </row>
        <row r="3675">
          <cell r="G3675" t="str">
            <v>5100001605</v>
          </cell>
        </row>
        <row r="3676">
          <cell r="G3676" t="str">
            <v>5100001605</v>
          </cell>
        </row>
        <row r="3677">
          <cell r="G3677" t="str">
            <v>5100001605</v>
          </cell>
        </row>
        <row r="3678">
          <cell r="G3678" t="str">
            <v>5100001605</v>
          </cell>
        </row>
        <row r="3679">
          <cell r="G3679" t="str">
            <v>5100001605</v>
          </cell>
        </row>
        <row r="3680">
          <cell r="G3680" t="str">
            <v>5100001605</v>
          </cell>
        </row>
        <row r="3681">
          <cell r="G3681" t="str">
            <v>5100001605</v>
          </cell>
        </row>
        <row r="3682">
          <cell r="G3682" t="str">
            <v>5100001605</v>
          </cell>
        </row>
        <row r="3683">
          <cell r="G3683" t="str">
            <v>5100001605</v>
          </cell>
        </row>
        <row r="3684">
          <cell r="G3684" t="str">
            <v>5100001605</v>
          </cell>
        </row>
        <row r="3685">
          <cell r="G3685" t="str">
            <v>5100001605</v>
          </cell>
        </row>
        <row r="3686">
          <cell r="G3686" t="str">
            <v>5100001605</v>
          </cell>
        </row>
        <row r="3687">
          <cell r="G3687" t="str">
            <v>5100001605</v>
          </cell>
        </row>
        <row r="3688">
          <cell r="G3688" t="str">
            <v>5100001605</v>
          </cell>
        </row>
        <row r="3689">
          <cell r="G3689" t="str">
            <v>5100001605</v>
          </cell>
        </row>
        <row r="3690">
          <cell r="G3690" t="str">
            <v>5100001605</v>
          </cell>
        </row>
        <row r="3691">
          <cell r="G3691" t="str">
            <v>5100001605</v>
          </cell>
        </row>
        <row r="3692">
          <cell r="G3692" t="str">
            <v>5100001605</v>
          </cell>
        </row>
        <row r="3693">
          <cell r="G3693" t="str">
            <v>5100001605</v>
          </cell>
        </row>
        <row r="3694">
          <cell r="G3694" t="str">
            <v>5100001605</v>
          </cell>
        </row>
        <row r="3695">
          <cell r="G3695" t="str">
            <v>5100001605</v>
          </cell>
        </row>
        <row r="3696">
          <cell r="G3696" t="str">
            <v>5100001604</v>
          </cell>
        </row>
        <row r="3697">
          <cell r="G3697" t="str">
            <v>5100001604</v>
          </cell>
        </row>
        <row r="3698">
          <cell r="G3698" t="str">
            <v>5100001604</v>
          </cell>
        </row>
        <row r="3699">
          <cell r="G3699" t="str">
            <v>5100001604</v>
          </cell>
        </row>
        <row r="3700">
          <cell r="G3700" t="str">
            <v>5100001604</v>
          </cell>
        </row>
        <row r="3701">
          <cell r="G3701" t="str">
            <v>5100001604</v>
          </cell>
        </row>
        <row r="3702">
          <cell r="G3702" t="str">
            <v>5100001604</v>
          </cell>
        </row>
        <row r="3703">
          <cell r="G3703" t="str">
            <v>5100001604</v>
          </cell>
        </row>
        <row r="3704">
          <cell r="G3704" t="str">
            <v>5100001604</v>
          </cell>
        </row>
        <row r="3705">
          <cell r="G3705" t="str">
            <v>5100001604</v>
          </cell>
        </row>
        <row r="3706">
          <cell r="G3706" t="str">
            <v>5100001604</v>
          </cell>
        </row>
        <row r="3707">
          <cell r="G3707" t="str">
            <v>5100001603</v>
          </cell>
        </row>
        <row r="3708">
          <cell r="G3708" t="str">
            <v>5100001603</v>
          </cell>
        </row>
        <row r="3709">
          <cell r="G3709" t="str">
            <v>5100001603</v>
          </cell>
        </row>
        <row r="3710">
          <cell r="G3710" t="str">
            <v>5100001603</v>
          </cell>
        </row>
        <row r="3711">
          <cell r="G3711" t="str">
            <v>5100001603</v>
          </cell>
        </row>
        <row r="3712">
          <cell r="G3712" t="str">
            <v>5100001603</v>
          </cell>
        </row>
        <row r="3713">
          <cell r="G3713" t="str">
            <v>5100001603</v>
          </cell>
        </row>
        <row r="3714">
          <cell r="G3714" t="str">
            <v>5100001603</v>
          </cell>
        </row>
        <row r="3715">
          <cell r="G3715" t="str">
            <v>5100001603</v>
          </cell>
        </row>
        <row r="3716">
          <cell r="G3716" t="str">
            <v>5100001603</v>
          </cell>
        </row>
        <row r="3717">
          <cell r="G3717" t="str">
            <v>5100001603</v>
          </cell>
        </row>
        <row r="3718">
          <cell r="G3718" t="str">
            <v>5100001603</v>
          </cell>
        </row>
        <row r="3719">
          <cell r="G3719" t="str">
            <v>5100001603</v>
          </cell>
        </row>
        <row r="3720">
          <cell r="G3720" t="str">
            <v>5100001603</v>
          </cell>
        </row>
        <row r="3721">
          <cell r="G3721" t="str">
            <v>5100001603</v>
          </cell>
        </row>
        <row r="3722">
          <cell r="G3722" t="str">
            <v>5100001603</v>
          </cell>
        </row>
        <row r="3723">
          <cell r="G3723" t="str">
            <v>5100001603</v>
          </cell>
        </row>
        <row r="3724">
          <cell r="G3724" t="str">
            <v>5100001603</v>
          </cell>
        </row>
        <row r="3725">
          <cell r="G3725" t="str">
            <v>5100001603</v>
          </cell>
        </row>
        <row r="3726">
          <cell r="G3726" t="str">
            <v>5100001603</v>
          </cell>
        </row>
        <row r="3727">
          <cell r="G3727" t="str">
            <v>5100001603</v>
          </cell>
        </row>
        <row r="3728">
          <cell r="G3728" t="str">
            <v>5100001603</v>
          </cell>
        </row>
        <row r="3729">
          <cell r="G3729" t="str">
            <v>5100001603</v>
          </cell>
        </row>
        <row r="3730">
          <cell r="G3730" t="str">
            <v>5100001603</v>
          </cell>
        </row>
        <row r="3731">
          <cell r="G3731" t="str">
            <v>5100001603</v>
          </cell>
        </row>
        <row r="3732">
          <cell r="G3732" t="str">
            <v>5100001603</v>
          </cell>
        </row>
        <row r="3733">
          <cell r="G3733" t="str">
            <v>5100001603</v>
          </cell>
        </row>
        <row r="3734">
          <cell r="G3734" t="str">
            <v>5100001603</v>
          </cell>
        </row>
        <row r="3735">
          <cell r="G3735" t="str">
            <v>5100001603</v>
          </cell>
        </row>
        <row r="3736">
          <cell r="G3736" t="str">
            <v>5100001603</v>
          </cell>
        </row>
        <row r="3737">
          <cell r="G3737" t="str">
            <v>5100001603</v>
          </cell>
        </row>
        <row r="3738">
          <cell r="G3738" t="str">
            <v>5100001603</v>
          </cell>
        </row>
        <row r="3739">
          <cell r="G3739" t="str">
            <v>5100001603</v>
          </cell>
        </row>
        <row r="3740">
          <cell r="G3740" t="str">
            <v>5100001602</v>
          </cell>
        </row>
        <row r="3741">
          <cell r="G3741" t="str">
            <v>5100001602</v>
          </cell>
        </row>
        <row r="3742">
          <cell r="G3742" t="str">
            <v>5100001602</v>
          </cell>
        </row>
        <row r="3743">
          <cell r="G3743" t="str">
            <v>5100001602</v>
          </cell>
        </row>
        <row r="3744">
          <cell r="G3744" t="str">
            <v>5100001602</v>
          </cell>
        </row>
        <row r="3745">
          <cell r="G3745" t="str">
            <v>5100001602</v>
          </cell>
        </row>
        <row r="3746">
          <cell r="G3746" t="str">
            <v>5100001602</v>
          </cell>
        </row>
        <row r="3747">
          <cell r="G3747" t="str">
            <v>5100001602</v>
          </cell>
        </row>
        <row r="3748">
          <cell r="G3748" t="str">
            <v>5100001602</v>
          </cell>
        </row>
        <row r="3749">
          <cell r="G3749" t="str">
            <v>5100001602</v>
          </cell>
        </row>
        <row r="3750">
          <cell r="G3750" t="str">
            <v>5100001602</v>
          </cell>
        </row>
        <row r="3751">
          <cell r="G3751" t="str">
            <v>5100001602</v>
          </cell>
        </row>
        <row r="3752">
          <cell r="G3752" t="str">
            <v>5100001602</v>
          </cell>
        </row>
        <row r="3753">
          <cell r="G3753" t="str">
            <v>5100001602</v>
          </cell>
        </row>
        <row r="3754">
          <cell r="G3754" t="str">
            <v>5100001602</v>
          </cell>
        </row>
        <row r="3755">
          <cell r="G3755" t="str">
            <v>5100001602</v>
          </cell>
        </row>
        <row r="3756">
          <cell r="G3756" t="str">
            <v>5100001602</v>
          </cell>
        </row>
        <row r="3757">
          <cell r="G3757" t="str">
            <v>5100001601</v>
          </cell>
        </row>
        <row r="3758">
          <cell r="G3758" t="str">
            <v>5100001601</v>
          </cell>
        </row>
        <row r="3759">
          <cell r="G3759" t="str">
            <v>5100001601</v>
          </cell>
        </row>
        <row r="3760">
          <cell r="G3760" t="str">
            <v>5100001600</v>
          </cell>
        </row>
        <row r="3761">
          <cell r="G3761" t="str">
            <v>5100001600</v>
          </cell>
        </row>
        <row r="3762">
          <cell r="G3762" t="str">
            <v>5100001600</v>
          </cell>
        </row>
        <row r="3763">
          <cell r="G3763" t="str">
            <v>5100001600</v>
          </cell>
        </row>
        <row r="3764">
          <cell r="G3764" t="str">
            <v>5100001600</v>
          </cell>
        </row>
        <row r="3765">
          <cell r="G3765" t="str">
            <v>5100001600</v>
          </cell>
        </row>
        <row r="3766">
          <cell r="G3766" t="str">
            <v>5100001599</v>
          </cell>
        </row>
        <row r="3767">
          <cell r="G3767" t="str">
            <v>5100001599</v>
          </cell>
        </row>
        <row r="3768">
          <cell r="G3768" t="str">
            <v>5100001599</v>
          </cell>
        </row>
        <row r="3769">
          <cell r="G3769" t="str">
            <v>5100001599</v>
          </cell>
        </row>
        <row r="3770">
          <cell r="G3770" t="str">
            <v>5100001599</v>
          </cell>
        </row>
        <row r="3771">
          <cell r="G3771" t="str">
            <v>5100001599</v>
          </cell>
        </row>
        <row r="3772">
          <cell r="G3772" t="str">
            <v>5100001599</v>
          </cell>
        </row>
        <row r="3773">
          <cell r="G3773" t="str">
            <v>5100001599</v>
          </cell>
        </row>
        <row r="3774">
          <cell r="G3774" t="str">
            <v>5100001599</v>
          </cell>
        </row>
        <row r="3775">
          <cell r="G3775" t="str">
            <v>5100001599</v>
          </cell>
        </row>
        <row r="3776">
          <cell r="G3776" t="str">
            <v>5100001599</v>
          </cell>
        </row>
        <row r="3777">
          <cell r="G3777" t="str">
            <v>5100001599</v>
          </cell>
        </row>
        <row r="3778">
          <cell r="G3778" t="str">
            <v>5100001599</v>
          </cell>
        </row>
        <row r="3779">
          <cell r="G3779" t="str">
            <v>5100001599</v>
          </cell>
        </row>
        <row r="3780">
          <cell r="G3780" t="str">
            <v>5100001599</v>
          </cell>
        </row>
        <row r="3781">
          <cell r="G3781" t="str">
            <v>5100001599</v>
          </cell>
        </row>
        <row r="3782">
          <cell r="G3782" t="str">
            <v>5100001599</v>
          </cell>
        </row>
        <row r="3783">
          <cell r="G3783" t="str">
            <v>5100001599</v>
          </cell>
        </row>
        <row r="3784">
          <cell r="G3784" t="str">
            <v>5100001599</v>
          </cell>
        </row>
        <row r="3785">
          <cell r="G3785" t="str">
            <v>5100001599</v>
          </cell>
        </row>
        <row r="3786">
          <cell r="G3786" t="str">
            <v>5100001599</v>
          </cell>
        </row>
        <row r="3787">
          <cell r="G3787" t="str">
            <v>5100001599</v>
          </cell>
        </row>
        <row r="3788">
          <cell r="G3788" t="str">
            <v>5100001599</v>
          </cell>
        </row>
        <row r="3789">
          <cell r="G3789" t="str">
            <v>5100001599</v>
          </cell>
        </row>
        <row r="3790">
          <cell r="G3790" t="str">
            <v>5100001599</v>
          </cell>
        </row>
        <row r="3791">
          <cell r="G3791" t="str">
            <v>5100001599</v>
          </cell>
        </row>
        <row r="3792">
          <cell r="G3792" t="str">
            <v>5100001599</v>
          </cell>
        </row>
        <row r="3793">
          <cell r="G3793" t="str">
            <v>5100001599</v>
          </cell>
        </row>
        <row r="3794">
          <cell r="G3794" t="str">
            <v>5100001599</v>
          </cell>
        </row>
        <row r="3795">
          <cell r="G3795" t="str">
            <v>5100001599</v>
          </cell>
        </row>
        <row r="3796">
          <cell r="G3796" t="str">
            <v>5100001599</v>
          </cell>
        </row>
        <row r="3797">
          <cell r="G3797" t="str">
            <v>5100001599</v>
          </cell>
        </row>
        <row r="3798">
          <cell r="G3798" t="str">
            <v>5100001599</v>
          </cell>
        </row>
        <row r="3799">
          <cell r="G3799" t="str">
            <v>5100001599</v>
          </cell>
        </row>
        <row r="3800">
          <cell r="G3800" t="str">
            <v>5100001599</v>
          </cell>
        </row>
        <row r="3801">
          <cell r="G3801" t="str">
            <v>5100001599</v>
          </cell>
        </row>
        <row r="3802">
          <cell r="G3802" t="str">
            <v>5100001598</v>
          </cell>
        </row>
        <row r="3803">
          <cell r="G3803" t="str">
            <v>5100001598</v>
          </cell>
        </row>
        <row r="3804">
          <cell r="G3804" t="str">
            <v>5100001598</v>
          </cell>
        </row>
        <row r="3805">
          <cell r="G3805" t="str">
            <v>5100001598</v>
          </cell>
        </row>
        <row r="3806">
          <cell r="G3806" t="str">
            <v>5100001598</v>
          </cell>
        </row>
        <row r="3807">
          <cell r="G3807" t="str">
            <v>5100001598</v>
          </cell>
        </row>
        <row r="3808">
          <cell r="G3808" t="str">
            <v>5100001598</v>
          </cell>
        </row>
        <row r="3809">
          <cell r="G3809" t="str">
            <v>5100001598</v>
          </cell>
        </row>
        <row r="3810">
          <cell r="G3810" t="str">
            <v>5100001553</v>
          </cell>
        </row>
        <row r="3811">
          <cell r="G3811" t="str">
            <v>5100001553</v>
          </cell>
        </row>
        <row r="3812">
          <cell r="G3812" t="str">
            <v>5100001553</v>
          </cell>
        </row>
        <row r="3813">
          <cell r="G3813" t="str">
            <v>5100001036</v>
          </cell>
        </row>
        <row r="3814">
          <cell r="G3814" t="str">
            <v>5100001036</v>
          </cell>
        </row>
        <row r="3815">
          <cell r="G3815" t="str">
            <v>5100000929</v>
          </cell>
        </row>
        <row r="3816">
          <cell r="G3816" t="str">
            <v>5100000911</v>
          </cell>
        </row>
        <row r="3817">
          <cell r="G3817" t="str">
            <v>4500003943</v>
          </cell>
        </row>
        <row r="3818">
          <cell r="G3818" t="str">
            <v>4500003943</v>
          </cell>
        </row>
        <row r="3819">
          <cell r="G3819" t="str">
            <v>4500003943</v>
          </cell>
        </row>
        <row r="3820">
          <cell r="G3820" t="str">
            <v>4500003943</v>
          </cell>
        </row>
        <row r="3821">
          <cell r="G3821" t="str">
            <v>4500003943</v>
          </cell>
        </row>
        <row r="3822">
          <cell r="G3822" t="str">
            <v>4500003943</v>
          </cell>
        </row>
        <row r="3823">
          <cell r="G3823" t="str">
            <v>4500003943</v>
          </cell>
        </row>
        <row r="3824">
          <cell r="G3824" t="str">
            <v>4500003943</v>
          </cell>
        </row>
        <row r="3825">
          <cell r="G3825" t="str">
            <v>4500003943</v>
          </cell>
        </row>
        <row r="3826">
          <cell r="G3826" t="str">
            <v>4500003943</v>
          </cell>
        </row>
        <row r="3827">
          <cell r="G3827" t="str">
            <v>4500003943</v>
          </cell>
        </row>
        <row r="3828">
          <cell r="G3828" t="str">
            <v>4500003943</v>
          </cell>
        </row>
        <row r="3829">
          <cell r="G3829" t="str">
            <v>4500003943</v>
          </cell>
        </row>
        <row r="3830">
          <cell r="G3830" t="str">
            <v>4500003943</v>
          </cell>
        </row>
        <row r="3831">
          <cell r="G3831" t="str">
            <v>4500003943</v>
          </cell>
        </row>
        <row r="3832">
          <cell r="G3832" t="str">
            <v>4500003943</v>
          </cell>
        </row>
        <row r="3833">
          <cell r="G3833" t="str">
            <v>4500003943</v>
          </cell>
        </row>
        <row r="3834">
          <cell r="G3834" t="str">
            <v>4500003943</v>
          </cell>
        </row>
        <row r="3835">
          <cell r="G3835" t="str">
            <v>4500003943</v>
          </cell>
        </row>
        <row r="3836">
          <cell r="G3836" t="str">
            <v>4500003943</v>
          </cell>
        </row>
        <row r="3837">
          <cell r="G3837" t="str">
            <v>4500003943</v>
          </cell>
        </row>
        <row r="3838">
          <cell r="G3838" t="str">
            <v>4500003943</v>
          </cell>
        </row>
        <row r="3839">
          <cell r="G3839" t="str">
            <v>4500003943</v>
          </cell>
        </row>
        <row r="3840">
          <cell r="G3840" t="str">
            <v>4500003943</v>
          </cell>
        </row>
        <row r="3841">
          <cell r="G3841" t="str">
            <v>4500003943</v>
          </cell>
        </row>
        <row r="3842">
          <cell r="G3842" t="str">
            <v>4500003943</v>
          </cell>
        </row>
        <row r="3843">
          <cell r="G3843" t="str">
            <v>4500003943</v>
          </cell>
        </row>
        <row r="3844">
          <cell r="G3844" t="str">
            <v>4500003943</v>
          </cell>
        </row>
        <row r="3845">
          <cell r="G3845" t="str">
            <v>4500003943</v>
          </cell>
        </row>
        <row r="3846">
          <cell r="G3846" t="str">
            <v>4500003943</v>
          </cell>
        </row>
        <row r="3847">
          <cell r="G3847" t="str">
            <v>4500003943</v>
          </cell>
        </row>
        <row r="3848">
          <cell r="G3848" t="str">
            <v>4500003943</v>
          </cell>
        </row>
        <row r="3849">
          <cell r="G3849" t="str">
            <v>4500003943</v>
          </cell>
        </row>
        <row r="3850">
          <cell r="G3850" t="str">
            <v>4500003943</v>
          </cell>
        </row>
        <row r="3851">
          <cell r="G3851" t="str">
            <v>4500003943</v>
          </cell>
        </row>
        <row r="3852">
          <cell r="G3852" t="str">
            <v>4500003943</v>
          </cell>
        </row>
        <row r="3853">
          <cell r="G3853" t="str">
            <v>4500003943</v>
          </cell>
        </row>
        <row r="3854">
          <cell r="G3854" t="str">
            <v>4500003943</v>
          </cell>
        </row>
        <row r="3855">
          <cell r="G3855" t="str">
            <v>4500003943</v>
          </cell>
        </row>
        <row r="3856">
          <cell r="G3856" t="str">
            <v>4500003943</v>
          </cell>
        </row>
        <row r="3857">
          <cell r="G3857" t="str">
            <v>4500003943</v>
          </cell>
        </row>
        <row r="3858">
          <cell r="G3858" t="str">
            <v>4500003943</v>
          </cell>
        </row>
        <row r="3859">
          <cell r="G3859" t="str">
            <v>4500003943</v>
          </cell>
        </row>
        <row r="3860">
          <cell r="G3860" t="str">
            <v>4500003943</v>
          </cell>
        </row>
        <row r="3861">
          <cell r="G3861" t="str">
            <v>4500003943</v>
          </cell>
        </row>
        <row r="3862">
          <cell r="G3862" t="str">
            <v>4500003943</v>
          </cell>
        </row>
        <row r="3863">
          <cell r="G3863" t="str">
            <v>4500003943</v>
          </cell>
        </row>
        <row r="3864">
          <cell r="G3864" t="str">
            <v>4500003943</v>
          </cell>
        </row>
        <row r="3865">
          <cell r="G3865" t="str">
            <v>4500003943</v>
          </cell>
        </row>
        <row r="3866">
          <cell r="G3866" t="str">
            <v>4500003943</v>
          </cell>
        </row>
        <row r="3867">
          <cell r="G3867" t="str">
            <v>4500003943</v>
          </cell>
        </row>
        <row r="3868">
          <cell r="G3868" t="str">
            <v>4500003943</v>
          </cell>
        </row>
        <row r="3869">
          <cell r="G3869" t="str">
            <v>4500003943</v>
          </cell>
        </row>
        <row r="3870">
          <cell r="G3870" t="str">
            <v>4500003943</v>
          </cell>
        </row>
        <row r="3871">
          <cell r="G3871" t="str">
            <v>4500003943</v>
          </cell>
        </row>
        <row r="3872">
          <cell r="G3872" t="str">
            <v>4500003943</v>
          </cell>
        </row>
        <row r="3873">
          <cell r="G3873" t="str">
            <v>4500003943</v>
          </cell>
        </row>
        <row r="3874">
          <cell r="G3874" t="str">
            <v>4500003943</v>
          </cell>
        </row>
        <row r="3875">
          <cell r="G3875" t="str">
            <v>4500003943</v>
          </cell>
        </row>
        <row r="3876">
          <cell r="G3876" t="str">
            <v>4500003943</v>
          </cell>
        </row>
        <row r="3877">
          <cell r="G3877" t="str">
            <v>4500003943</v>
          </cell>
        </row>
        <row r="3878">
          <cell r="G3878" t="str">
            <v>4500003943</v>
          </cell>
        </row>
        <row r="3879">
          <cell r="G3879" t="str">
            <v>4500003943</v>
          </cell>
        </row>
        <row r="3880">
          <cell r="G3880" t="str">
            <v>4500003943</v>
          </cell>
        </row>
        <row r="3881">
          <cell r="G3881" t="str">
            <v>4500003943</v>
          </cell>
        </row>
        <row r="3882">
          <cell r="G3882" t="str">
            <v>4500003943</v>
          </cell>
        </row>
        <row r="3883">
          <cell r="G3883" t="str">
            <v>4500003943</v>
          </cell>
        </row>
        <row r="3884">
          <cell r="G3884" t="str">
            <v>4500003943</v>
          </cell>
        </row>
        <row r="3885">
          <cell r="G3885" t="str">
            <v>4500003943</v>
          </cell>
        </row>
        <row r="3886">
          <cell r="G3886" t="str">
            <v>4500003943</v>
          </cell>
        </row>
        <row r="3887">
          <cell r="G3887" t="str">
            <v>4500003943</v>
          </cell>
        </row>
        <row r="3888">
          <cell r="G3888" t="str">
            <v>4500003943</v>
          </cell>
        </row>
        <row r="3889">
          <cell r="G3889" t="str">
            <v>4500003943</v>
          </cell>
        </row>
        <row r="3890">
          <cell r="G3890" t="str">
            <v>4500003943</v>
          </cell>
        </row>
        <row r="3891">
          <cell r="G3891" t="str">
            <v>4500003943</v>
          </cell>
        </row>
        <row r="3892">
          <cell r="G3892" t="str">
            <v>4500003943</v>
          </cell>
        </row>
        <row r="3893">
          <cell r="G3893" t="str">
            <v>4500003943</v>
          </cell>
        </row>
        <row r="3894">
          <cell r="G3894" t="str">
            <v>4500003943</v>
          </cell>
        </row>
        <row r="3895">
          <cell r="G3895" t="str">
            <v>4500003943</v>
          </cell>
        </row>
        <row r="3896">
          <cell r="G3896" t="str">
            <v>4500003943</v>
          </cell>
        </row>
        <row r="3897">
          <cell r="G3897" t="str">
            <v>4500003943</v>
          </cell>
        </row>
        <row r="3898">
          <cell r="G3898" t="str">
            <v>4500003943</v>
          </cell>
        </row>
        <row r="3899">
          <cell r="G3899" t="str">
            <v>4500003943</v>
          </cell>
        </row>
        <row r="3900">
          <cell r="G3900" t="str">
            <v>4500003943</v>
          </cell>
        </row>
        <row r="3901">
          <cell r="G3901" t="str">
            <v>4500003943</v>
          </cell>
        </row>
        <row r="3902">
          <cell r="G3902" t="str">
            <v>4500003943</v>
          </cell>
        </row>
        <row r="3903">
          <cell r="G3903" t="str">
            <v>4500003943</v>
          </cell>
        </row>
        <row r="3904">
          <cell r="G3904" t="str">
            <v>4500003658</v>
          </cell>
        </row>
        <row r="3905">
          <cell r="G3905" t="str">
            <v>4500003658</v>
          </cell>
        </row>
        <row r="3906">
          <cell r="G3906" t="str">
            <v>4500003658</v>
          </cell>
        </row>
        <row r="3907">
          <cell r="G3907" t="str">
            <v>4500003658</v>
          </cell>
        </row>
        <row r="3908">
          <cell r="G3908" t="str">
            <v>4500003658</v>
          </cell>
        </row>
        <row r="3909">
          <cell r="G3909" t="str">
            <v>4500003658</v>
          </cell>
        </row>
        <row r="3910">
          <cell r="G3910" t="str">
            <v>4500003658</v>
          </cell>
        </row>
        <row r="3911">
          <cell r="G3911" t="str">
            <v>4500003658</v>
          </cell>
        </row>
        <row r="3912">
          <cell r="G3912" t="str">
            <v>4500003658</v>
          </cell>
        </row>
        <row r="3913">
          <cell r="G3913" t="str">
            <v>4500003658</v>
          </cell>
        </row>
        <row r="3914">
          <cell r="G3914" t="str">
            <v>4500003658</v>
          </cell>
        </row>
        <row r="3915">
          <cell r="G3915" t="str">
            <v>4500003658</v>
          </cell>
        </row>
        <row r="3916">
          <cell r="G3916" t="str">
            <v>4500003658</v>
          </cell>
        </row>
        <row r="3917">
          <cell r="G3917" t="str">
            <v>4500003658</v>
          </cell>
        </row>
        <row r="3918">
          <cell r="G3918" t="str">
            <v>4500003658</v>
          </cell>
        </row>
        <row r="3919">
          <cell r="G3919" t="str">
            <v>4500003658</v>
          </cell>
        </row>
        <row r="3920">
          <cell r="G3920" t="str">
            <v>4500003658</v>
          </cell>
        </row>
        <row r="3921">
          <cell r="G3921" t="str">
            <v>4500003658</v>
          </cell>
        </row>
        <row r="3922">
          <cell r="G3922" t="str">
            <v>4500003658</v>
          </cell>
        </row>
        <row r="3923">
          <cell r="G3923" t="str">
            <v>4500003658</v>
          </cell>
        </row>
        <row r="3924">
          <cell r="G3924" t="str">
            <v>4500003658</v>
          </cell>
        </row>
        <row r="3925">
          <cell r="G3925" t="str">
            <v>4500003658</v>
          </cell>
        </row>
        <row r="3926">
          <cell r="G3926" t="str">
            <v>4500003658</v>
          </cell>
        </row>
        <row r="3927">
          <cell r="G3927" t="str">
            <v>4500003658</v>
          </cell>
        </row>
        <row r="3928">
          <cell r="G3928" t="str">
            <v>4500003658</v>
          </cell>
        </row>
        <row r="3929">
          <cell r="G3929" t="str">
            <v>4500003658</v>
          </cell>
        </row>
        <row r="3930">
          <cell r="G3930" t="str">
            <v>4500003658</v>
          </cell>
        </row>
        <row r="3931">
          <cell r="G3931" t="str">
            <v>4500003658</v>
          </cell>
        </row>
        <row r="3932">
          <cell r="G3932" t="str">
            <v>4500003658</v>
          </cell>
        </row>
        <row r="3933">
          <cell r="G3933" t="str">
            <v>4500003658</v>
          </cell>
        </row>
        <row r="3934">
          <cell r="G3934" t="str">
            <v>4500003658</v>
          </cell>
        </row>
        <row r="3935">
          <cell r="G3935" t="str">
            <v>4500003658</v>
          </cell>
        </row>
        <row r="3936">
          <cell r="G3936" t="str">
            <v>4500003658</v>
          </cell>
        </row>
        <row r="3937">
          <cell r="G3937" t="str">
            <v>4500003658</v>
          </cell>
        </row>
        <row r="3938">
          <cell r="G3938" t="str">
            <v>4500003658</v>
          </cell>
        </row>
        <row r="3939">
          <cell r="G3939" t="str">
            <v>4500003658</v>
          </cell>
        </row>
        <row r="3940">
          <cell r="G3940" t="str">
            <v>4500003658</v>
          </cell>
        </row>
        <row r="3941">
          <cell r="G3941" t="str">
            <v>4500003658</v>
          </cell>
        </row>
        <row r="3942">
          <cell r="G3942" t="str">
            <v>4500003658</v>
          </cell>
        </row>
        <row r="3943">
          <cell r="G3943" t="str">
            <v>4500003658</v>
          </cell>
        </row>
        <row r="3944">
          <cell r="G3944" t="str">
            <v>4500003658</v>
          </cell>
        </row>
        <row r="3945">
          <cell r="G3945" t="str">
            <v>4500003658</v>
          </cell>
        </row>
        <row r="3946">
          <cell r="G3946" t="str">
            <v>4500003658</v>
          </cell>
        </row>
        <row r="3947">
          <cell r="G3947" t="str">
            <v>4500003658</v>
          </cell>
        </row>
        <row r="3948">
          <cell r="G3948" t="str">
            <v>4500003658</v>
          </cell>
        </row>
        <row r="3949">
          <cell r="G3949" t="str">
            <v>4500003658</v>
          </cell>
        </row>
        <row r="3950">
          <cell r="G3950" t="str">
            <v>4500003658</v>
          </cell>
        </row>
        <row r="3951">
          <cell r="G3951" t="str">
            <v>4500003555</v>
          </cell>
        </row>
        <row r="3952">
          <cell r="G3952" t="str">
            <v>4500003555</v>
          </cell>
        </row>
        <row r="3953">
          <cell r="G3953" t="str">
            <v>4500003555</v>
          </cell>
        </row>
        <row r="3954">
          <cell r="G3954" t="str">
            <v>4500003555</v>
          </cell>
        </row>
        <row r="3955">
          <cell r="G3955" t="str">
            <v>4500003555</v>
          </cell>
        </row>
        <row r="3956">
          <cell r="G3956" t="str">
            <v>4500003555</v>
          </cell>
        </row>
        <row r="3957">
          <cell r="G3957" t="str">
            <v>4500003555</v>
          </cell>
        </row>
        <row r="3958">
          <cell r="G3958" t="str">
            <v>4500003555</v>
          </cell>
        </row>
        <row r="3959">
          <cell r="G3959" t="str">
            <v>4500003555</v>
          </cell>
        </row>
        <row r="3960">
          <cell r="G3960" t="str">
            <v>4500003555</v>
          </cell>
        </row>
        <row r="3961">
          <cell r="G3961" t="str">
            <v>4500003555</v>
          </cell>
        </row>
        <row r="3962">
          <cell r="G3962" t="str">
            <v>4500003555</v>
          </cell>
        </row>
        <row r="3963">
          <cell r="G3963" t="str">
            <v>4500003555</v>
          </cell>
        </row>
        <row r="3964">
          <cell r="G3964" t="str">
            <v>4500003555</v>
          </cell>
        </row>
        <row r="3965">
          <cell r="G3965" t="str">
            <v>4500003555</v>
          </cell>
        </row>
        <row r="3966">
          <cell r="G3966" t="str">
            <v>4500003194</v>
          </cell>
        </row>
        <row r="3967">
          <cell r="G3967" t="str">
            <v>4500003194</v>
          </cell>
        </row>
        <row r="3968">
          <cell r="G3968" t="str">
            <v>4500003194</v>
          </cell>
        </row>
        <row r="3969">
          <cell r="G3969" t="str">
            <v>4500003194</v>
          </cell>
        </row>
        <row r="3970">
          <cell r="G3970" t="str">
            <v>4500003193</v>
          </cell>
        </row>
        <row r="3971">
          <cell r="G3971" t="str">
            <v>4500002864</v>
          </cell>
        </row>
        <row r="3972">
          <cell r="G3972" t="str">
            <v>4500002775</v>
          </cell>
        </row>
        <row r="3973">
          <cell r="G3973" t="str">
            <v>4500002775</v>
          </cell>
        </row>
        <row r="3974">
          <cell r="G3974" t="str">
            <v>4500002775</v>
          </cell>
        </row>
        <row r="3975">
          <cell r="G3975" t="str">
            <v>4500002775</v>
          </cell>
        </row>
        <row r="3976">
          <cell r="G3976" t="str">
            <v>4500002775</v>
          </cell>
        </row>
        <row r="3977">
          <cell r="G3977" t="str">
            <v>4500002775</v>
          </cell>
        </row>
        <row r="3978">
          <cell r="G3978" t="str">
            <v>4500002775</v>
          </cell>
        </row>
        <row r="3979">
          <cell r="G3979" t="str">
            <v>4500002775</v>
          </cell>
        </row>
        <row r="3980">
          <cell r="G3980" t="str">
            <v>4500002775</v>
          </cell>
        </row>
        <row r="3981">
          <cell r="G3981" t="str">
            <v>4500002775</v>
          </cell>
        </row>
        <row r="3982">
          <cell r="G3982" t="str">
            <v>4500002775</v>
          </cell>
        </row>
        <row r="3983">
          <cell r="G3983" t="str">
            <v>4500002775</v>
          </cell>
        </row>
        <row r="3984">
          <cell r="G3984" t="str">
            <v>4500002775</v>
          </cell>
        </row>
        <row r="3985">
          <cell r="G3985" t="str">
            <v>4500002775</v>
          </cell>
        </row>
        <row r="3986">
          <cell r="G3986" t="str">
            <v>4500002775</v>
          </cell>
        </row>
        <row r="3987">
          <cell r="G3987" t="str">
            <v>4500002775</v>
          </cell>
        </row>
        <row r="3988">
          <cell r="G3988" t="str">
            <v>4500002757</v>
          </cell>
        </row>
        <row r="3989">
          <cell r="G3989" t="str">
            <v>4500002757</v>
          </cell>
        </row>
        <row r="3990">
          <cell r="G3990" t="str">
            <v>4500002358</v>
          </cell>
        </row>
        <row r="3991">
          <cell r="G3991" t="str">
            <v>4500002358</v>
          </cell>
        </row>
        <row r="3992">
          <cell r="G3992" t="str">
            <v>4500002320</v>
          </cell>
        </row>
        <row r="3993">
          <cell r="G3993" t="str">
            <v>4500002320</v>
          </cell>
        </row>
        <row r="3994">
          <cell r="G3994" t="str">
            <v>4500002319</v>
          </cell>
        </row>
        <row r="3995">
          <cell r="G3995" t="str">
            <v>4500002319</v>
          </cell>
        </row>
        <row r="3996">
          <cell r="G3996" t="str">
            <v>4500002299</v>
          </cell>
        </row>
        <row r="3997">
          <cell r="G3997" t="str">
            <v>4500002293</v>
          </cell>
        </row>
        <row r="3998">
          <cell r="G3998" t="str">
            <v>4500002293</v>
          </cell>
        </row>
        <row r="3999">
          <cell r="G3999" t="str">
            <v>4500002293</v>
          </cell>
        </row>
        <row r="4000">
          <cell r="G4000" t="str">
            <v>4500002293</v>
          </cell>
        </row>
        <row r="4001">
          <cell r="G4001" t="str">
            <v>4500002293</v>
          </cell>
        </row>
        <row r="4002">
          <cell r="G4002" t="str">
            <v>4500002293</v>
          </cell>
        </row>
        <row r="4003">
          <cell r="G4003" t="str">
            <v>4500002263</v>
          </cell>
        </row>
        <row r="4004">
          <cell r="G4004" t="str">
            <v>4500002263</v>
          </cell>
        </row>
        <row r="4005">
          <cell r="G4005" t="str">
            <v>4500002247</v>
          </cell>
        </row>
        <row r="4006">
          <cell r="G4006" t="str">
            <v>4500002247</v>
          </cell>
        </row>
        <row r="4007">
          <cell r="G4007" t="str">
            <v>4500002247</v>
          </cell>
        </row>
        <row r="4008">
          <cell r="G4008" t="str">
            <v>4500002247</v>
          </cell>
        </row>
        <row r="4009">
          <cell r="G4009" t="str">
            <v>4500002247</v>
          </cell>
        </row>
        <row r="4010">
          <cell r="G4010" t="str">
            <v>4500002247</v>
          </cell>
        </row>
        <row r="4011">
          <cell r="G4011" t="str">
            <v>4500002247</v>
          </cell>
        </row>
        <row r="4012">
          <cell r="G4012" t="str">
            <v>4500002247</v>
          </cell>
        </row>
        <row r="4013">
          <cell r="G4013" t="str">
            <v>4500002247</v>
          </cell>
        </row>
        <row r="4014">
          <cell r="G4014" t="str">
            <v>4500002247</v>
          </cell>
        </row>
        <row r="4015">
          <cell r="G4015" t="str">
            <v>4500002247</v>
          </cell>
        </row>
        <row r="4016">
          <cell r="G4016" t="str">
            <v>4500002247</v>
          </cell>
        </row>
        <row r="4017">
          <cell r="G4017" t="str">
            <v>4500002247</v>
          </cell>
        </row>
        <row r="4018">
          <cell r="G4018" t="str">
            <v>4500002247</v>
          </cell>
        </row>
        <row r="4019">
          <cell r="G4019" t="str">
            <v>4500002247</v>
          </cell>
        </row>
        <row r="4020">
          <cell r="G4020" t="str">
            <v>4500002247</v>
          </cell>
        </row>
        <row r="4021">
          <cell r="G4021" t="str">
            <v>4500002247</v>
          </cell>
        </row>
        <row r="4022">
          <cell r="G4022" t="str">
            <v>4500002247</v>
          </cell>
        </row>
        <row r="4023">
          <cell r="G4023" t="str">
            <v>4500002247</v>
          </cell>
        </row>
        <row r="4024">
          <cell r="G4024" t="str">
            <v>4500002247</v>
          </cell>
        </row>
        <row r="4025">
          <cell r="G4025" t="str">
            <v>4500002247</v>
          </cell>
        </row>
        <row r="4026">
          <cell r="G4026" t="str">
            <v>4500002247</v>
          </cell>
        </row>
        <row r="4027">
          <cell r="G4027" t="str">
            <v>4500002247</v>
          </cell>
        </row>
        <row r="4028">
          <cell r="G4028" t="str">
            <v>4500002247</v>
          </cell>
        </row>
        <row r="4029">
          <cell r="G4029" t="str">
            <v>4500002247</v>
          </cell>
        </row>
        <row r="4030">
          <cell r="G4030" t="str">
            <v>4500002247</v>
          </cell>
        </row>
        <row r="4031">
          <cell r="G4031" t="str">
            <v>4500002247</v>
          </cell>
        </row>
        <row r="4032">
          <cell r="G4032" t="str">
            <v>4500002247</v>
          </cell>
        </row>
        <row r="4033">
          <cell r="G4033" t="str">
            <v>4500002247</v>
          </cell>
        </row>
        <row r="4034">
          <cell r="G4034" t="str">
            <v>4500002247</v>
          </cell>
        </row>
        <row r="4035">
          <cell r="G4035" t="str">
            <v>4500002247</v>
          </cell>
        </row>
        <row r="4036">
          <cell r="G4036" t="str">
            <v>4500002247</v>
          </cell>
        </row>
        <row r="4037">
          <cell r="G4037" t="str">
            <v>4500002247</v>
          </cell>
        </row>
        <row r="4038">
          <cell r="G4038" t="str">
            <v>4500002247</v>
          </cell>
        </row>
        <row r="4039">
          <cell r="G4039" t="str">
            <v>4500002247</v>
          </cell>
        </row>
        <row r="4040">
          <cell r="G4040" t="str">
            <v>4500002247</v>
          </cell>
        </row>
        <row r="4041">
          <cell r="G4041" t="str">
            <v>4500002247</v>
          </cell>
        </row>
        <row r="4042">
          <cell r="G4042" t="str">
            <v>4500002247</v>
          </cell>
        </row>
        <row r="4043">
          <cell r="G4043" t="str">
            <v>4500002247</v>
          </cell>
        </row>
        <row r="4044">
          <cell r="G4044" t="str">
            <v>4500002247</v>
          </cell>
        </row>
        <row r="4045">
          <cell r="G4045" t="str">
            <v>4500002247</v>
          </cell>
        </row>
        <row r="4046">
          <cell r="G4046" t="str">
            <v>4500002247</v>
          </cell>
        </row>
        <row r="4047">
          <cell r="G4047" t="str">
            <v>4500002247</v>
          </cell>
        </row>
        <row r="4048">
          <cell r="G4048" t="str">
            <v>4500002247</v>
          </cell>
        </row>
        <row r="4049">
          <cell r="G4049" t="str">
            <v>4500002247</v>
          </cell>
        </row>
        <row r="4050">
          <cell r="G4050" t="str">
            <v>4500002247</v>
          </cell>
        </row>
        <row r="4051">
          <cell r="G4051" t="str">
            <v>4500002247</v>
          </cell>
        </row>
        <row r="4052">
          <cell r="G4052" t="str">
            <v>4500002247</v>
          </cell>
        </row>
        <row r="4053">
          <cell r="G4053" t="str">
            <v>4500002247</v>
          </cell>
        </row>
        <row r="4054">
          <cell r="G4054" t="str">
            <v>4500002247</v>
          </cell>
        </row>
        <row r="4055">
          <cell r="G4055" t="str">
            <v>4500002246</v>
          </cell>
        </row>
        <row r="4056">
          <cell r="G4056" t="str">
            <v>4500002246</v>
          </cell>
        </row>
        <row r="4057">
          <cell r="G4057" t="str">
            <v>4500002246</v>
          </cell>
        </row>
        <row r="4058">
          <cell r="G4058" t="str">
            <v>4500002245</v>
          </cell>
        </row>
        <row r="4059">
          <cell r="G4059" t="str">
            <v>4500002245</v>
          </cell>
        </row>
        <row r="4060">
          <cell r="G4060" t="str">
            <v>4500002245</v>
          </cell>
        </row>
        <row r="4061">
          <cell r="G4061" t="str">
            <v>4500002245</v>
          </cell>
        </row>
        <row r="4062">
          <cell r="G4062" t="str">
            <v>4500002245</v>
          </cell>
        </row>
        <row r="4063">
          <cell r="G4063" t="str">
            <v>4500002245</v>
          </cell>
        </row>
        <row r="4064">
          <cell r="G4064" t="str">
            <v>4500002245</v>
          </cell>
        </row>
        <row r="4065">
          <cell r="G4065" t="str">
            <v>4500002245</v>
          </cell>
        </row>
        <row r="4066">
          <cell r="G4066" t="str">
            <v>4500002245</v>
          </cell>
        </row>
        <row r="4067">
          <cell r="G4067" t="str">
            <v>4500002245</v>
          </cell>
        </row>
        <row r="4068">
          <cell r="G4068" t="str">
            <v>4500002245</v>
          </cell>
        </row>
        <row r="4069">
          <cell r="G4069" t="str">
            <v>4500002245</v>
          </cell>
        </row>
        <row r="4070">
          <cell r="G4070" t="str">
            <v>4500002245</v>
          </cell>
        </row>
        <row r="4071">
          <cell r="G4071" t="str">
            <v>4500002245</v>
          </cell>
        </row>
        <row r="4072">
          <cell r="G4072" t="str">
            <v>4500002245</v>
          </cell>
        </row>
        <row r="4073">
          <cell r="G4073" t="str">
            <v>4500002245</v>
          </cell>
        </row>
        <row r="4074">
          <cell r="G4074" t="str">
            <v>4500002245</v>
          </cell>
        </row>
        <row r="4075">
          <cell r="G4075" t="str">
            <v>4500002245</v>
          </cell>
        </row>
        <row r="4076">
          <cell r="G4076" t="str">
            <v>4500002245</v>
          </cell>
        </row>
        <row r="4077">
          <cell r="G4077" t="str">
            <v>4500002245</v>
          </cell>
        </row>
        <row r="4078">
          <cell r="G4078" t="str">
            <v>4500002245</v>
          </cell>
        </row>
        <row r="4079">
          <cell r="G4079" t="str">
            <v>4500002245</v>
          </cell>
        </row>
        <row r="4080">
          <cell r="G4080" t="str">
            <v>4500002245</v>
          </cell>
        </row>
        <row r="4081">
          <cell r="G4081" t="str">
            <v>4500002245</v>
          </cell>
        </row>
        <row r="4082">
          <cell r="G4082" t="str">
            <v>4500002245</v>
          </cell>
        </row>
        <row r="4083">
          <cell r="G4083" t="str">
            <v>4500002245</v>
          </cell>
        </row>
        <row r="4084">
          <cell r="G4084" t="str">
            <v>4500002245</v>
          </cell>
        </row>
        <row r="4085">
          <cell r="G4085" t="str">
            <v>4500002245</v>
          </cell>
        </row>
        <row r="4086">
          <cell r="G4086" t="str">
            <v>4500002245</v>
          </cell>
        </row>
        <row r="4087">
          <cell r="G4087" t="str">
            <v>4500002222</v>
          </cell>
        </row>
        <row r="4088">
          <cell r="G4088" t="str">
            <v>4500002222</v>
          </cell>
        </row>
        <row r="4089">
          <cell r="G4089" t="str">
            <v>4500002222</v>
          </cell>
        </row>
        <row r="4090">
          <cell r="G4090" t="str">
            <v>4500002176</v>
          </cell>
        </row>
        <row r="4091">
          <cell r="G4091" t="str">
            <v>4500002176</v>
          </cell>
        </row>
        <row r="4092">
          <cell r="G4092" t="str">
            <v>4500002176</v>
          </cell>
        </row>
        <row r="4093">
          <cell r="G4093" t="str">
            <v>4500002176</v>
          </cell>
        </row>
        <row r="4094">
          <cell r="G4094" t="str">
            <v>4500002176</v>
          </cell>
        </row>
        <row r="4095">
          <cell r="G4095" t="str">
            <v>4500002176</v>
          </cell>
        </row>
        <row r="4096">
          <cell r="G4096" t="str">
            <v>4500002176</v>
          </cell>
        </row>
        <row r="4097">
          <cell r="G4097" t="str">
            <v>4500002176</v>
          </cell>
        </row>
        <row r="4098">
          <cell r="G4098" t="str">
            <v>4500002176</v>
          </cell>
        </row>
        <row r="4099">
          <cell r="G4099" t="str">
            <v>4500002176</v>
          </cell>
        </row>
        <row r="4100">
          <cell r="G4100" t="str">
            <v>4500002176</v>
          </cell>
        </row>
        <row r="4101">
          <cell r="G4101" t="str">
            <v>4500002176</v>
          </cell>
        </row>
        <row r="4102">
          <cell r="G4102" t="str">
            <v>4500002176</v>
          </cell>
        </row>
        <row r="4103">
          <cell r="G4103" t="str">
            <v>4500002163</v>
          </cell>
        </row>
        <row r="4104">
          <cell r="G4104" t="str">
            <v>4500002163</v>
          </cell>
        </row>
        <row r="4105">
          <cell r="G4105" t="str">
            <v>4500002162</v>
          </cell>
        </row>
        <row r="4106">
          <cell r="G4106" t="str">
            <v>4500002162</v>
          </cell>
        </row>
        <row r="4107">
          <cell r="G4107" t="str">
            <v>4500002162</v>
          </cell>
        </row>
        <row r="4108">
          <cell r="G4108" t="str">
            <v>4500002161</v>
          </cell>
        </row>
        <row r="4109">
          <cell r="G4109" t="str">
            <v>4500002160</v>
          </cell>
        </row>
        <row r="4110">
          <cell r="G4110" t="str">
            <v>4500002160</v>
          </cell>
        </row>
        <row r="4111">
          <cell r="G4111" t="str">
            <v>4500002159</v>
          </cell>
        </row>
        <row r="4112">
          <cell r="G4112" t="str">
            <v>4500002159</v>
          </cell>
        </row>
        <row r="4113">
          <cell r="G4113" t="str">
            <v>4500002158</v>
          </cell>
        </row>
        <row r="4114">
          <cell r="G4114" t="str">
            <v>4500002158</v>
          </cell>
        </row>
        <row r="4115">
          <cell r="G4115" t="str">
            <v>4500002157</v>
          </cell>
        </row>
        <row r="4116">
          <cell r="G4116" t="str">
            <v>4500002157</v>
          </cell>
        </row>
        <row r="4117">
          <cell r="G4117" t="str">
            <v>4500002157</v>
          </cell>
        </row>
        <row r="4118">
          <cell r="G4118" t="str">
            <v>4500002156</v>
          </cell>
        </row>
        <row r="4119">
          <cell r="G4119" t="str">
            <v>4500002156</v>
          </cell>
        </row>
        <row r="4120">
          <cell r="G4120" t="str">
            <v>4500002155</v>
          </cell>
        </row>
        <row r="4121">
          <cell r="G4121" t="str">
            <v>4500002154</v>
          </cell>
        </row>
        <row r="4122">
          <cell r="G4122" t="str">
            <v>4500002152</v>
          </cell>
        </row>
        <row r="4123">
          <cell r="G4123" t="str">
            <v>4500002152</v>
          </cell>
        </row>
        <row r="4124">
          <cell r="G4124" t="str">
            <v>4500002152</v>
          </cell>
        </row>
        <row r="4125">
          <cell r="G4125" t="str">
            <v>4500002152</v>
          </cell>
        </row>
        <row r="4126">
          <cell r="G4126" t="str">
            <v>4500002152</v>
          </cell>
        </row>
        <row r="4127">
          <cell r="G4127" t="str">
            <v>4500002152</v>
          </cell>
        </row>
        <row r="4128">
          <cell r="G4128" t="str">
            <v>4500002152</v>
          </cell>
        </row>
        <row r="4129">
          <cell r="G4129" t="str">
            <v>4500002152</v>
          </cell>
        </row>
        <row r="4130">
          <cell r="G4130" t="str">
            <v>4500002151</v>
          </cell>
        </row>
        <row r="4131">
          <cell r="G4131" t="str">
            <v>4500002151</v>
          </cell>
        </row>
        <row r="4132">
          <cell r="G4132" t="str">
            <v>4500002151</v>
          </cell>
        </row>
        <row r="4133">
          <cell r="G4133" t="str">
            <v>4500002150</v>
          </cell>
        </row>
        <row r="4134">
          <cell r="G4134" t="str">
            <v>4500002150</v>
          </cell>
        </row>
        <row r="4135">
          <cell r="G4135" t="str">
            <v>4500002150</v>
          </cell>
        </row>
        <row r="4136">
          <cell r="G4136" t="str">
            <v>4500002150</v>
          </cell>
        </row>
        <row r="4137">
          <cell r="G4137" t="str">
            <v>4500002150</v>
          </cell>
        </row>
        <row r="4138">
          <cell r="G4138" t="str">
            <v>4500002150</v>
          </cell>
        </row>
        <row r="4139">
          <cell r="G4139" t="str">
            <v>4500002150</v>
          </cell>
        </row>
        <row r="4140">
          <cell r="G4140" t="str">
            <v>4500002150</v>
          </cell>
        </row>
        <row r="4141">
          <cell r="G4141" t="str">
            <v>4500002141</v>
          </cell>
        </row>
        <row r="4142">
          <cell r="G4142" t="str">
            <v>4500002141</v>
          </cell>
        </row>
        <row r="4143">
          <cell r="G4143" t="str">
            <v>4500002072</v>
          </cell>
        </row>
        <row r="4144">
          <cell r="G4144" t="str">
            <v>4500002072</v>
          </cell>
        </row>
        <row r="4145">
          <cell r="G4145" t="str">
            <v>4500002072</v>
          </cell>
        </row>
        <row r="4146">
          <cell r="G4146" t="str">
            <v>4500002072</v>
          </cell>
        </row>
        <row r="4147">
          <cell r="G4147" t="str">
            <v>4500002072</v>
          </cell>
        </row>
        <row r="4148">
          <cell r="G4148" t="str">
            <v>4500002072</v>
          </cell>
        </row>
        <row r="4149">
          <cell r="G4149" t="str">
            <v>4500002072</v>
          </cell>
        </row>
        <row r="4150">
          <cell r="G4150" t="str">
            <v>4500002072</v>
          </cell>
        </row>
        <row r="4151">
          <cell r="G4151" t="str">
            <v>4500002072</v>
          </cell>
        </row>
        <row r="4152">
          <cell r="G4152" t="str">
            <v>4500002072</v>
          </cell>
        </row>
        <row r="4153">
          <cell r="G4153" t="str">
            <v>4500002072</v>
          </cell>
        </row>
        <row r="4154">
          <cell r="G4154" t="str">
            <v>4500002072</v>
          </cell>
        </row>
        <row r="4155">
          <cell r="G4155" t="str">
            <v>4500002072</v>
          </cell>
        </row>
        <row r="4156">
          <cell r="G4156" t="str">
            <v>4500002072</v>
          </cell>
        </row>
        <row r="4157">
          <cell r="G4157" t="str">
            <v>4500002072</v>
          </cell>
        </row>
        <row r="4158">
          <cell r="G4158" t="str">
            <v>4500002072</v>
          </cell>
        </row>
        <row r="4159">
          <cell r="G4159" t="str">
            <v>4500002072</v>
          </cell>
        </row>
        <row r="4160">
          <cell r="G4160" t="str">
            <v>4500002072</v>
          </cell>
        </row>
        <row r="4161">
          <cell r="G4161" t="str">
            <v>4500002072</v>
          </cell>
        </row>
        <row r="4162">
          <cell r="G4162" t="str">
            <v>4500002072</v>
          </cell>
        </row>
        <row r="4163">
          <cell r="G4163" t="str">
            <v>4500002072</v>
          </cell>
        </row>
        <row r="4164">
          <cell r="G4164" t="str">
            <v>4500002072</v>
          </cell>
        </row>
        <row r="4165">
          <cell r="G4165" t="str">
            <v>4500002072</v>
          </cell>
        </row>
        <row r="4166">
          <cell r="G4166" t="str">
            <v>4500002072</v>
          </cell>
        </row>
        <row r="4167">
          <cell r="G4167" t="str">
            <v>4500002072</v>
          </cell>
        </row>
        <row r="4168">
          <cell r="G4168" t="str">
            <v>4500002072</v>
          </cell>
        </row>
        <row r="4169">
          <cell r="G4169" t="str">
            <v>4500002072</v>
          </cell>
        </row>
        <row r="4170">
          <cell r="G4170" t="str">
            <v>4500002072</v>
          </cell>
        </row>
        <row r="4171">
          <cell r="G4171" t="str">
            <v>4500002072</v>
          </cell>
        </row>
        <row r="4172">
          <cell r="G4172" t="str">
            <v>4500002072</v>
          </cell>
        </row>
        <row r="4173">
          <cell r="G4173" t="str">
            <v>4500002072</v>
          </cell>
        </row>
        <row r="4174">
          <cell r="G4174" t="str">
            <v>4500002072</v>
          </cell>
        </row>
        <row r="4175">
          <cell r="G4175" t="str">
            <v>4500002045</v>
          </cell>
        </row>
        <row r="4176">
          <cell r="G4176" t="str">
            <v>4500002044</v>
          </cell>
        </row>
        <row r="4177">
          <cell r="G4177" t="str">
            <v>4500002044</v>
          </cell>
        </row>
        <row r="4178">
          <cell r="G4178" t="str">
            <v>4500002044</v>
          </cell>
        </row>
        <row r="4179">
          <cell r="G4179" t="str">
            <v>4500002044</v>
          </cell>
        </row>
        <row r="4180">
          <cell r="G4180" t="str">
            <v>4500002044</v>
          </cell>
        </row>
        <row r="4181">
          <cell r="G4181" t="str">
            <v>4500002043</v>
          </cell>
        </row>
        <row r="4182">
          <cell r="G4182" t="str">
            <v>4500002042</v>
          </cell>
        </row>
        <row r="4183">
          <cell r="G4183" t="str">
            <v>4500002042</v>
          </cell>
        </row>
        <row r="4184">
          <cell r="G4184" t="str">
            <v>4500002040</v>
          </cell>
        </row>
        <row r="4185">
          <cell r="G4185" t="str">
            <v>4500002039</v>
          </cell>
        </row>
        <row r="4186">
          <cell r="G4186" t="str">
            <v>4500002039</v>
          </cell>
        </row>
        <row r="4187">
          <cell r="G4187" t="str">
            <v>4500002037</v>
          </cell>
        </row>
        <row r="4188">
          <cell r="G4188" t="str">
            <v>4500002036</v>
          </cell>
        </row>
        <row r="4189">
          <cell r="G4189" t="str">
            <v>4500002035</v>
          </cell>
        </row>
        <row r="4190">
          <cell r="G4190" t="str">
            <v>4500002031</v>
          </cell>
        </row>
        <row r="4191">
          <cell r="G4191" t="str">
            <v>4500002030</v>
          </cell>
        </row>
        <row r="4192">
          <cell r="G4192" t="str">
            <v>4500002029</v>
          </cell>
        </row>
        <row r="4193">
          <cell r="G4193" t="str">
            <v>4500002028</v>
          </cell>
        </row>
        <row r="4194">
          <cell r="G4194" t="str">
            <v>4500002027</v>
          </cell>
        </row>
        <row r="4195">
          <cell r="G4195" t="str">
            <v>4500002027</v>
          </cell>
        </row>
        <row r="4196">
          <cell r="G4196" t="str">
            <v>4500002027</v>
          </cell>
        </row>
        <row r="4197">
          <cell r="G4197" t="str">
            <v>4500002027</v>
          </cell>
        </row>
        <row r="4198">
          <cell r="G4198" t="str">
            <v>4500002027</v>
          </cell>
        </row>
        <row r="4199">
          <cell r="G4199" t="str">
            <v>4500002027</v>
          </cell>
        </row>
        <row r="4200">
          <cell r="G4200" t="str">
            <v>4500002027</v>
          </cell>
        </row>
        <row r="4201">
          <cell r="G4201" t="str">
            <v>4500002027</v>
          </cell>
        </row>
        <row r="4202">
          <cell r="G4202" t="str">
            <v>4500002027</v>
          </cell>
        </row>
        <row r="4203">
          <cell r="G4203" t="str">
            <v>4500002027</v>
          </cell>
        </row>
        <row r="4204">
          <cell r="G4204" t="str">
            <v>4500002027</v>
          </cell>
        </row>
        <row r="4205">
          <cell r="G4205" t="str">
            <v>4500002027</v>
          </cell>
        </row>
        <row r="4206">
          <cell r="G4206" t="str">
            <v>4500002027</v>
          </cell>
        </row>
        <row r="4207">
          <cell r="G4207" t="str">
            <v>4500002027</v>
          </cell>
        </row>
        <row r="4208">
          <cell r="G4208" t="str">
            <v>4500002027</v>
          </cell>
        </row>
        <row r="4209">
          <cell r="G4209" t="str">
            <v>4500002027</v>
          </cell>
        </row>
        <row r="4210">
          <cell r="G4210" t="str">
            <v>4500002027</v>
          </cell>
        </row>
        <row r="4211">
          <cell r="G4211" t="str">
            <v>4500002027</v>
          </cell>
        </row>
        <row r="4212">
          <cell r="G4212" t="str">
            <v>4500002027</v>
          </cell>
        </row>
        <row r="4213">
          <cell r="G4213" t="str">
            <v>4500002027</v>
          </cell>
        </row>
        <row r="4214">
          <cell r="G4214" t="str">
            <v>4500002027</v>
          </cell>
        </row>
        <row r="4215">
          <cell r="G4215" t="str">
            <v>4500002027</v>
          </cell>
        </row>
        <row r="4216">
          <cell r="G4216" t="str">
            <v>4500002027</v>
          </cell>
        </row>
        <row r="4217">
          <cell r="G4217" t="str">
            <v>4500002027</v>
          </cell>
        </row>
        <row r="4218">
          <cell r="G4218" t="str">
            <v>4500002027</v>
          </cell>
        </row>
        <row r="4219">
          <cell r="G4219" t="str">
            <v>4500002027</v>
          </cell>
        </row>
        <row r="4220">
          <cell r="G4220" t="str">
            <v>4500002027</v>
          </cell>
        </row>
        <row r="4221">
          <cell r="G4221" t="str">
            <v>4500002027</v>
          </cell>
        </row>
        <row r="4222">
          <cell r="G4222" t="str">
            <v>4500002027</v>
          </cell>
        </row>
        <row r="4223">
          <cell r="G4223" t="str">
            <v>4500002027</v>
          </cell>
        </row>
        <row r="4224">
          <cell r="G4224" t="str">
            <v>4500002000</v>
          </cell>
        </row>
        <row r="4225">
          <cell r="G4225" t="str">
            <v>4500002000</v>
          </cell>
        </row>
        <row r="4226">
          <cell r="G4226" t="str">
            <v>4500002000</v>
          </cell>
        </row>
        <row r="4227">
          <cell r="G4227" t="str">
            <v>4500002000</v>
          </cell>
        </row>
        <row r="4228">
          <cell r="G4228" t="str">
            <v>4500002000</v>
          </cell>
        </row>
        <row r="4229">
          <cell r="G4229" t="str">
            <v>4500002000</v>
          </cell>
        </row>
        <row r="4230">
          <cell r="G4230" t="str">
            <v>4500002000</v>
          </cell>
        </row>
        <row r="4231">
          <cell r="G4231" t="str">
            <v>4500002000</v>
          </cell>
        </row>
        <row r="4232">
          <cell r="G4232" t="str">
            <v>4500002000</v>
          </cell>
        </row>
        <row r="4233">
          <cell r="G4233" t="str">
            <v>4500002000</v>
          </cell>
        </row>
        <row r="4234">
          <cell r="G4234" t="str">
            <v>4500002000</v>
          </cell>
        </row>
        <row r="4235">
          <cell r="G4235" t="str">
            <v>4500002000</v>
          </cell>
        </row>
        <row r="4236">
          <cell r="G4236" t="str">
            <v>4500002000</v>
          </cell>
        </row>
        <row r="4237">
          <cell r="G4237" t="str">
            <v>4500002000</v>
          </cell>
        </row>
        <row r="4238">
          <cell r="G4238" t="str">
            <v>4500002000</v>
          </cell>
        </row>
        <row r="4239">
          <cell r="G4239" t="str">
            <v>4500002000</v>
          </cell>
        </row>
        <row r="4240">
          <cell r="G4240" t="str">
            <v>4500002000</v>
          </cell>
        </row>
        <row r="4241">
          <cell r="G4241" t="str">
            <v>4500002000</v>
          </cell>
        </row>
        <row r="4242">
          <cell r="G4242" t="str">
            <v>4500002000</v>
          </cell>
        </row>
        <row r="4243">
          <cell r="G4243" t="str">
            <v>4500002000</v>
          </cell>
        </row>
        <row r="4244">
          <cell r="G4244" t="str">
            <v>4500002000</v>
          </cell>
        </row>
        <row r="4245">
          <cell r="G4245" t="str">
            <v>4500002000</v>
          </cell>
        </row>
        <row r="4246">
          <cell r="G4246" t="str">
            <v>4500002000</v>
          </cell>
        </row>
        <row r="4247">
          <cell r="G4247" t="str">
            <v>4500002000</v>
          </cell>
        </row>
        <row r="4248">
          <cell r="G4248" t="str">
            <v>4500002000</v>
          </cell>
        </row>
        <row r="4249">
          <cell r="G4249" t="str">
            <v>4500002000</v>
          </cell>
        </row>
        <row r="4250">
          <cell r="G4250" t="str">
            <v>4500002000</v>
          </cell>
        </row>
        <row r="4251">
          <cell r="G4251" t="str">
            <v>4500002000</v>
          </cell>
        </row>
        <row r="4252">
          <cell r="G4252" t="str">
            <v>4500002000</v>
          </cell>
        </row>
        <row r="4253">
          <cell r="G4253" t="str">
            <v>4500002000</v>
          </cell>
        </row>
        <row r="4254">
          <cell r="G4254" t="str">
            <v>4500002000</v>
          </cell>
        </row>
        <row r="4255">
          <cell r="G4255" t="str">
            <v>4500002000</v>
          </cell>
        </row>
        <row r="4256">
          <cell r="G4256" t="str">
            <v>4500002000</v>
          </cell>
        </row>
        <row r="4257">
          <cell r="G4257" t="str">
            <v>4500002000</v>
          </cell>
        </row>
        <row r="4258">
          <cell r="G4258" t="str">
            <v>4500002000</v>
          </cell>
        </row>
        <row r="4259">
          <cell r="G4259" t="str">
            <v>4500002000</v>
          </cell>
        </row>
        <row r="4260">
          <cell r="G4260" t="str">
            <v>4500002000</v>
          </cell>
        </row>
        <row r="4261">
          <cell r="G4261" t="str">
            <v>4500002000</v>
          </cell>
        </row>
        <row r="4262">
          <cell r="G4262" t="str">
            <v>4500002000</v>
          </cell>
        </row>
        <row r="4263">
          <cell r="G4263" t="str">
            <v>4500002000</v>
          </cell>
        </row>
        <row r="4264">
          <cell r="G4264" t="str">
            <v>4500002000</v>
          </cell>
        </row>
        <row r="4265">
          <cell r="G4265" t="str">
            <v>4500002000</v>
          </cell>
        </row>
        <row r="4266">
          <cell r="G4266" t="str">
            <v>4500002000</v>
          </cell>
        </row>
        <row r="4267">
          <cell r="G4267" t="str">
            <v>4500002000</v>
          </cell>
        </row>
        <row r="4268">
          <cell r="G4268" t="str">
            <v>4500002000</v>
          </cell>
        </row>
        <row r="4269">
          <cell r="G4269" t="str">
            <v>4500002000</v>
          </cell>
        </row>
        <row r="4270">
          <cell r="G4270" t="str">
            <v>4500002000</v>
          </cell>
        </row>
        <row r="4271">
          <cell r="G4271" t="str">
            <v>4500002000</v>
          </cell>
        </row>
        <row r="4272">
          <cell r="G4272" t="str">
            <v>4500002000</v>
          </cell>
        </row>
        <row r="4273">
          <cell r="G4273" t="str">
            <v>4500002000</v>
          </cell>
        </row>
        <row r="4274">
          <cell r="G4274" t="str">
            <v>4500002000</v>
          </cell>
        </row>
        <row r="4275">
          <cell r="G4275" t="str">
            <v>4500002000</v>
          </cell>
        </row>
        <row r="4276">
          <cell r="G4276" t="str">
            <v>4500002000</v>
          </cell>
        </row>
        <row r="4277">
          <cell r="G4277" t="str">
            <v>4500002000</v>
          </cell>
        </row>
        <row r="4278">
          <cell r="G4278" t="str">
            <v>4500002000</v>
          </cell>
        </row>
        <row r="4279">
          <cell r="G4279" t="str">
            <v>4500002000</v>
          </cell>
        </row>
        <row r="4280">
          <cell r="G4280" t="str">
            <v>4500002000</v>
          </cell>
        </row>
        <row r="4281">
          <cell r="G4281" t="str">
            <v>4500002000</v>
          </cell>
        </row>
        <row r="4282">
          <cell r="G4282" t="str">
            <v>4500002000</v>
          </cell>
        </row>
        <row r="4283">
          <cell r="G4283" t="str">
            <v>4500002000</v>
          </cell>
        </row>
        <row r="4284">
          <cell r="G4284" t="str">
            <v>4500002000</v>
          </cell>
        </row>
        <row r="4285">
          <cell r="G4285" t="str">
            <v>4500002000</v>
          </cell>
        </row>
        <row r="4286">
          <cell r="G4286" t="str">
            <v>4500002000</v>
          </cell>
        </row>
        <row r="4287">
          <cell r="G4287" t="str">
            <v>4500002000</v>
          </cell>
        </row>
        <row r="4288">
          <cell r="G4288" t="str">
            <v>4500002000</v>
          </cell>
        </row>
        <row r="4289">
          <cell r="G4289" t="str">
            <v>4500002000</v>
          </cell>
        </row>
        <row r="4290">
          <cell r="G4290" t="str">
            <v>4500002000</v>
          </cell>
        </row>
        <row r="4291">
          <cell r="G4291" t="str">
            <v>4500002000</v>
          </cell>
        </row>
        <row r="4292">
          <cell r="G4292" t="str">
            <v>4500002000</v>
          </cell>
        </row>
        <row r="4293">
          <cell r="G4293" t="str">
            <v>4500002000</v>
          </cell>
        </row>
        <row r="4294">
          <cell r="G4294" t="str">
            <v>4500002000</v>
          </cell>
        </row>
        <row r="4295">
          <cell r="G4295" t="str">
            <v>4500002000</v>
          </cell>
        </row>
        <row r="4296">
          <cell r="G4296" t="str">
            <v>4500002000</v>
          </cell>
        </row>
        <row r="4297">
          <cell r="G4297" t="str">
            <v>4500002000</v>
          </cell>
        </row>
        <row r="4298">
          <cell r="G4298" t="str">
            <v>4500002000</v>
          </cell>
        </row>
        <row r="4299">
          <cell r="G4299" t="str">
            <v>4500002000</v>
          </cell>
        </row>
        <row r="4300">
          <cell r="G4300" t="str">
            <v>4500001981</v>
          </cell>
        </row>
        <row r="4301">
          <cell r="G4301" t="str">
            <v>4500001980</v>
          </cell>
        </row>
        <row r="4302">
          <cell r="G4302" t="str">
            <v>4500001980</v>
          </cell>
        </row>
        <row r="4303">
          <cell r="G4303" t="str">
            <v>4500001979</v>
          </cell>
        </row>
        <row r="4304">
          <cell r="G4304" t="str">
            <v>4500001978</v>
          </cell>
        </row>
        <row r="4305">
          <cell r="G4305" t="str">
            <v>4500001977</v>
          </cell>
        </row>
        <row r="4306">
          <cell r="G4306" t="str">
            <v>4500001976</v>
          </cell>
        </row>
        <row r="4307">
          <cell r="G4307" t="str">
            <v>4500001976</v>
          </cell>
        </row>
        <row r="4308">
          <cell r="G4308" t="str">
            <v>4500001976</v>
          </cell>
        </row>
        <row r="4309">
          <cell r="G4309" t="str">
            <v>4500001976</v>
          </cell>
        </row>
        <row r="4310">
          <cell r="G4310" t="str">
            <v>4500001976</v>
          </cell>
        </row>
        <row r="4311">
          <cell r="G4311" t="str">
            <v>4500001976</v>
          </cell>
        </row>
        <row r="4312">
          <cell r="G4312" t="str">
            <v>4500001975</v>
          </cell>
        </row>
        <row r="4313">
          <cell r="G4313" t="str">
            <v>4500001974</v>
          </cell>
        </row>
        <row r="4314">
          <cell r="G4314" t="str">
            <v>4500001973</v>
          </cell>
        </row>
        <row r="4315">
          <cell r="G4315" t="str">
            <v>4500001972</v>
          </cell>
        </row>
        <row r="4316">
          <cell r="G4316" t="str">
            <v>4500001971</v>
          </cell>
        </row>
        <row r="4317">
          <cell r="G4317" t="str">
            <v>4500001970</v>
          </cell>
        </row>
        <row r="4318">
          <cell r="G4318" t="str">
            <v>4500001970</v>
          </cell>
        </row>
        <row r="4319">
          <cell r="G4319" t="str">
            <v>4500001970</v>
          </cell>
        </row>
        <row r="4320">
          <cell r="G4320" t="str">
            <v>4500001970</v>
          </cell>
        </row>
        <row r="4321">
          <cell r="G4321" t="str">
            <v>4500001970</v>
          </cell>
        </row>
        <row r="4322">
          <cell r="G4322" t="str">
            <v>4500001955</v>
          </cell>
        </row>
        <row r="4323">
          <cell r="G4323" t="str">
            <v>4500001955</v>
          </cell>
        </row>
        <row r="4324">
          <cell r="G4324" t="str">
            <v>4500001955</v>
          </cell>
        </row>
        <row r="4325">
          <cell r="G4325" t="str">
            <v>4500001955</v>
          </cell>
        </row>
        <row r="4326">
          <cell r="G4326" t="str">
            <v>4500001955</v>
          </cell>
        </row>
        <row r="4327">
          <cell r="G4327" t="str">
            <v>4500001955</v>
          </cell>
        </row>
        <row r="4328">
          <cell r="G4328" t="str">
            <v>4500001955</v>
          </cell>
        </row>
        <row r="4329">
          <cell r="G4329" t="str">
            <v>4500001955</v>
          </cell>
        </row>
        <row r="4330">
          <cell r="G4330" t="str">
            <v>4500001955</v>
          </cell>
        </row>
        <row r="4331">
          <cell r="G4331" t="str">
            <v>4500001955</v>
          </cell>
        </row>
        <row r="4332">
          <cell r="G4332" t="str">
            <v>4500001840</v>
          </cell>
        </row>
        <row r="4333">
          <cell r="G4333" t="str">
            <v>4500001840</v>
          </cell>
        </row>
        <row r="4334">
          <cell r="G4334" t="str">
            <v>4500001840</v>
          </cell>
        </row>
        <row r="4335">
          <cell r="G4335" t="str">
            <v>4500001840</v>
          </cell>
        </row>
        <row r="4336">
          <cell r="G4336" t="str">
            <v>4500001840</v>
          </cell>
        </row>
        <row r="4337">
          <cell r="G4337" t="str">
            <v>4500001840</v>
          </cell>
        </row>
        <row r="4338">
          <cell r="G4338" t="str">
            <v>4500001840</v>
          </cell>
        </row>
        <row r="4339">
          <cell r="G4339" t="str">
            <v>4500001840</v>
          </cell>
        </row>
        <row r="4340">
          <cell r="G4340" t="str">
            <v>4500001840</v>
          </cell>
        </row>
        <row r="4341">
          <cell r="G4341" t="str">
            <v>4500001840</v>
          </cell>
        </row>
        <row r="4342">
          <cell r="G4342" t="str">
            <v>4500001840</v>
          </cell>
        </row>
        <row r="4343">
          <cell r="G4343" t="str">
            <v>4500001840</v>
          </cell>
        </row>
        <row r="4344">
          <cell r="G4344" t="str">
            <v>4500001840</v>
          </cell>
        </row>
        <row r="4345">
          <cell r="G4345" t="str">
            <v>4500001840</v>
          </cell>
        </row>
        <row r="4346">
          <cell r="G4346" t="str">
            <v>4500001840</v>
          </cell>
        </row>
        <row r="4347">
          <cell r="G4347" t="str">
            <v>4500001840</v>
          </cell>
        </row>
        <row r="4348">
          <cell r="G4348" t="str">
            <v>4500001840</v>
          </cell>
        </row>
        <row r="4349">
          <cell r="G4349" t="str">
            <v>4500001840</v>
          </cell>
        </row>
        <row r="4350">
          <cell r="G4350" t="str">
            <v>4500001840</v>
          </cell>
        </row>
        <row r="4351">
          <cell r="G4351" t="str">
            <v>4500001840</v>
          </cell>
        </row>
        <row r="4352">
          <cell r="G4352" t="str">
            <v>4500001840</v>
          </cell>
        </row>
        <row r="4353">
          <cell r="G4353" t="str">
            <v>4500001840</v>
          </cell>
        </row>
        <row r="4354">
          <cell r="G4354" t="str">
            <v>4500001840</v>
          </cell>
        </row>
        <row r="4355">
          <cell r="G4355" t="str">
            <v>4500001840</v>
          </cell>
        </row>
        <row r="4356">
          <cell r="G4356" t="str">
            <v>4500001840</v>
          </cell>
        </row>
        <row r="4357">
          <cell r="G4357" t="str">
            <v>4500001840</v>
          </cell>
        </row>
        <row r="4358">
          <cell r="G4358" t="str">
            <v>4500001840</v>
          </cell>
        </row>
        <row r="4359">
          <cell r="G4359" t="str">
            <v>4500001840</v>
          </cell>
        </row>
        <row r="4360">
          <cell r="G4360" t="str">
            <v>4500001840</v>
          </cell>
        </row>
        <row r="4361">
          <cell r="G4361" t="str">
            <v>4500001840</v>
          </cell>
        </row>
        <row r="4362">
          <cell r="G4362" t="str">
            <v>4500001840</v>
          </cell>
        </row>
        <row r="4363">
          <cell r="G4363" t="str">
            <v>4500001840</v>
          </cell>
        </row>
        <row r="4364">
          <cell r="G4364" t="str">
            <v>4500001840</v>
          </cell>
        </row>
        <row r="4365">
          <cell r="G4365" t="str">
            <v>4500001840</v>
          </cell>
        </row>
        <row r="4366">
          <cell r="G4366" t="str">
            <v>4500001840</v>
          </cell>
        </row>
        <row r="4367">
          <cell r="G4367" t="str">
            <v>4500001840</v>
          </cell>
        </row>
        <row r="4368">
          <cell r="G4368" t="str">
            <v>4500001840</v>
          </cell>
        </row>
        <row r="4369">
          <cell r="G4369" t="str">
            <v>4500001840</v>
          </cell>
        </row>
        <row r="4370">
          <cell r="G4370" t="str">
            <v>4500001840</v>
          </cell>
        </row>
        <row r="4371">
          <cell r="G4371" t="str">
            <v>4500001840</v>
          </cell>
        </row>
        <row r="4372">
          <cell r="G4372" t="str">
            <v>4500001822</v>
          </cell>
        </row>
        <row r="4373">
          <cell r="G4373" t="str">
            <v>4500001822</v>
          </cell>
        </row>
        <row r="4374">
          <cell r="G4374" t="str">
            <v>4500001822</v>
          </cell>
        </row>
        <row r="4375">
          <cell r="G4375" t="str">
            <v>4500001822</v>
          </cell>
        </row>
        <row r="4376">
          <cell r="G4376" t="str">
            <v>4500001822</v>
          </cell>
        </row>
        <row r="4377">
          <cell r="G4377" t="str">
            <v>4500001822</v>
          </cell>
        </row>
        <row r="4378">
          <cell r="G4378" t="str">
            <v>4500001822</v>
          </cell>
        </row>
        <row r="4379">
          <cell r="G4379" t="str">
            <v>4500001822</v>
          </cell>
        </row>
        <row r="4380">
          <cell r="G4380" t="str">
            <v>4500001822</v>
          </cell>
        </row>
        <row r="4381">
          <cell r="G4381" t="str">
            <v>4500001822</v>
          </cell>
        </row>
        <row r="4382">
          <cell r="G4382" t="str">
            <v>4500001822</v>
          </cell>
        </row>
        <row r="4383">
          <cell r="G4383" t="str">
            <v>4500001822</v>
          </cell>
        </row>
        <row r="4384">
          <cell r="G4384" t="str">
            <v>4500001822</v>
          </cell>
        </row>
        <row r="4385">
          <cell r="G4385" t="str">
            <v>4500001822</v>
          </cell>
        </row>
        <row r="4386">
          <cell r="G4386" t="str">
            <v>4500001822</v>
          </cell>
        </row>
        <row r="4387">
          <cell r="G4387" t="str">
            <v>4500001822</v>
          </cell>
        </row>
        <row r="4388">
          <cell r="G4388" t="str">
            <v>4500001822</v>
          </cell>
        </row>
        <row r="4389">
          <cell r="G4389" t="str">
            <v>4500001822</v>
          </cell>
        </row>
        <row r="4390">
          <cell r="G4390" t="str">
            <v>4500001822</v>
          </cell>
        </row>
        <row r="4391">
          <cell r="G4391" t="str">
            <v>4500001822</v>
          </cell>
        </row>
        <row r="4392">
          <cell r="G4392" t="str">
            <v>4500001822</v>
          </cell>
        </row>
        <row r="4393">
          <cell r="G4393" t="str">
            <v>4500001822</v>
          </cell>
        </row>
        <row r="4394">
          <cell r="G4394" t="str">
            <v>4500001822</v>
          </cell>
        </row>
        <row r="4395">
          <cell r="G4395" t="str">
            <v>4500001822</v>
          </cell>
        </row>
        <row r="4396">
          <cell r="G4396" t="str">
            <v>4500001777</v>
          </cell>
        </row>
        <row r="4397">
          <cell r="G4397" t="str">
            <v>4500001777</v>
          </cell>
        </row>
        <row r="4398">
          <cell r="G4398" t="str">
            <v>4500001777</v>
          </cell>
        </row>
        <row r="4399">
          <cell r="G4399" t="str">
            <v>4500001777</v>
          </cell>
        </row>
        <row r="4400">
          <cell r="G4400" t="str">
            <v>4500001777</v>
          </cell>
        </row>
        <row r="4401">
          <cell r="G4401" t="str">
            <v>4500001777</v>
          </cell>
        </row>
        <row r="4402">
          <cell r="G4402" t="str">
            <v>4500001777</v>
          </cell>
        </row>
        <row r="4403">
          <cell r="G4403" t="str">
            <v>4500001777</v>
          </cell>
        </row>
        <row r="4404">
          <cell r="G4404" t="str">
            <v>4500001771</v>
          </cell>
        </row>
        <row r="4405">
          <cell r="G4405" t="str">
            <v>4500001771</v>
          </cell>
        </row>
        <row r="4406">
          <cell r="G4406" t="str">
            <v>4500001770</v>
          </cell>
        </row>
        <row r="4407">
          <cell r="G4407" t="str">
            <v>4500001770</v>
          </cell>
        </row>
        <row r="4408">
          <cell r="G4408" t="str">
            <v>4500001770</v>
          </cell>
        </row>
        <row r="4409">
          <cell r="G4409" t="str">
            <v>4500001770</v>
          </cell>
        </row>
        <row r="4410">
          <cell r="G4410" t="str">
            <v>4500001770</v>
          </cell>
        </row>
        <row r="4411">
          <cell r="G4411" t="str">
            <v>4500001770</v>
          </cell>
        </row>
        <row r="4412">
          <cell r="G4412" t="str">
            <v>4500001770</v>
          </cell>
        </row>
        <row r="4413">
          <cell r="G4413" t="str">
            <v>4500001770</v>
          </cell>
        </row>
        <row r="4414">
          <cell r="G4414" t="str">
            <v>4500001769</v>
          </cell>
        </row>
        <row r="4415">
          <cell r="G4415" t="str">
            <v>4500001769</v>
          </cell>
        </row>
        <row r="4416">
          <cell r="G4416" t="str">
            <v>4500001769</v>
          </cell>
        </row>
        <row r="4417">
          <cell r="G4417" t="str">
            <v>4500001769</v>
          </cell>
        </row>
        <row r="4418">
          <cell r="G4418" t="str">
            <v>4500001769</v>
          </cell>
        </row>
        <row r="4419">
          <cell r="G4419" t="str">
            <v>4500001769</v>
          </cell>
        </row>
        <row r="4420">
          <cell r="G4420" t="str">
            <v>4500001769</v>
          </cell>
        </row>
        <row r="4421">
          <cell r="G4421" t="str">
            <v>4500001769</v>
          </cell>
        </row>
        <row r="4422">
          <cell r="G4422" t="str">
            <v>4500001769</v>
          </cell>
        </row>
        <row r="4423">
          <cell r="G4423" t="str">
            <v>4500001769</v>
          </cell>
        </row>
        <row r="4424">
          <cell r="G4424" t="str">
            <v>4500001769</v>
          </cell>
        </row>
        <row r="4425">
          <cell r="G4425" t="str">
            <v>4500001769</v>
          </cell>
        </row>
        <row r="4426">
          <cell r="G4426" t="str">
            <v>4500001769</v>
          </cell>
        </row>
        <row r="4427">
          <cell r="G4427" t="str">
            <v>4500001769</v>
          </cell>
        </row>
        <row r="4428">
          <cell r="G4428" t="str">
            <v>4500001769</v>
          </cell>
        </row>
        <row r="4429">
          <cell r="G4429" t="str">
            <v>4500001769</v>
          </cell>
        </row>
        <row r="4430">
          <cell r="G4430" t="str">
            <v>4500001765</v>
          </cell>
        </row>
        <row r="4431">
          <cell r="G4431" t="str">
            <v>4500001765</v>
          </cell>
        </row>
        <row r="4432">
          <cell r="G4432" t="str">
            <v>4500001765</v>
          </cell>
        </row>
        <row r="4433">
          <cell r="G4433" t="str">
            <v>4500001765</v>
          </cell>
        </row>
        <row r="4434">
          <cell r="G4434" t="str">
            <v>4500001765</v>
          </cell>
        </row>
        <row r="4435">
          <cell r="G4435" t="str">
            <v>4500001765</v>
          </cell>
        </row>
        <row r="4436">
          <cell r="G4436" t="str">
            <v>4500001765</v>
          </cell>
        </row>
        <row r="4437">
          <cell r="G4437" t="str">
            <v>4500001765</v>
          </cell>
        </row>
        <row r="4438">
          <cell r="G4438" t="str">
            <v>4500001765</v>
          </cell>
        </row>
        <row r="4439">
          <cell r="G4439" t="str">
            <v>4500001765</v>
          </cell>
        </row>
        <row r="4440">
          <cell r="G4440" t="str">
            <v>4500001765</v>
          </cell>
        </row>
        <row r="4441">
          <cell r="G4441" t="str">
            <v>4500001765</v>
          </cell>
        </row>
        <row r="4442">
          <cell r="G4442" t="str">
            <v>4500001764</v>
          </cell>
        </row>
        <row r="4443">
          <cell r="G4443" t="str">
            <v>4500001764</v>
          </cell>
        </row>
        <row r="4444">
          <cell r="G4444" t="str">
            <v>4500001764</v>
          </cell>
        </row>
        <row r="4445">
          <cell r="G4445" t="str">
            <v>4500001764</v>
          </cell>
        </row>
        <row r="4446">
          <cell r="G4446" t="str">
            <v>4500001764</v>
          </cell>
        </row>
        <row r="4447">
          <cell r="G4447" t="str">
            <v>4500001764</v>
          </cell>
        </row>
        <row r="4448">
          <cell r="G4448" t="str">
            <v>4500001760</v>
          </cell>
        </row>
        <row r="4449">
          <cell r="G4449" t="str">
            <v>4500001760</v>
          </cell>
        </row>
        <row r="4450">
          <cell r="G4450" t="str">
            <v>4500001760</v>
          </cell>
        </row>
        <row r="4451">
          <cell r="G4451" t="str">
            <v>4500001760</v>
          </cell>
        </row>
        <row r="4452">
          <cell r="G4452" t="str">
            <v>4500001760</v>
          </cell>
        </row>
        <row r="4453">
          <cell r="G4453" t="str">
            <v>4500001760</v>
          </cell>
        </row>
        <row r="4454">
          <cell r="G4454" t="str">
            <v>4500001760</v>
          </cell>
        </row>
        <row r="4455">
          <cell r="G4455" t="str">
            <v>4500001760</v>
          </cell>
        </row>
        <row r="4456">
          <cell r="G4456" t="str">
            <v>4500001760</v>
          </cell>
        </row>
        <row r="4457">
          <cell r="G4457" t="str">
            <v>4500001760</v>
          </cell>
        </row>
        <row r="4458">
          <cell r="G4458" t="str">
            <v>4500001760</v>
          </cell>
        </row>
        <row r="4459">
          <cell r="G4459" t="str">
            <v>4500001760</v>
          </cell>
        </row>
        <row r="4460">
          <cell r="G4460" t="str">
            <v>4500001760</v>
          </cell>
        </row>
        <row r="4461">
          <cell r="G4461" t="str">
            <v>4500001760</v>
          </cell>
        </row>
        <row r="4462">
          <cell r="G4462" t="str">
            <v>4500001760</v>
          </cell>
        </row>
        <row r="4463">
          <cell r="G4463" t="str">
            <v>4500001760</v>
          </cell>
        </row>
        <row r="4464">
          <cell r="G4464" t="str">
            <v>4500001760</v>
          </cell>
        </row>
        <row r="4465">
          <cell r="G4465" t="str">
            <v>4500001760</v>
          </cell>
        </row>
        <row r="4466">
          <cell r="G4466" t="str">
            <v>4500001760</v>
          </cell>
        </row>
        <row r="4467">
          <cell r="G4467" t="str">
            <v>4500001760</v>
          </cell>
        </row>
        <row r="4468">
          <cell r="G4468" t="str">
            <v>4500001760</v>
          </cell>
        </row>
        <row r="4469">
          <cell r="G4469" t="str">
            <v>4500001760</v>
          </cell>
        </row>
        <row r="4470">
          <cell r="G4470" t="str">
            <v>4500001760</v>
          </cell>
        </row>
        <row r="4471">
          <cell r="G4471" t="str">
            <v>4500001760</v>
          </cell>
        </row>
        <row r="4472">
          <cell r="G4472" t="str">
            <v>4500001760</v>
          </cell>
        </row>
        <row r="4473">
          <cell r="G4473" t="str">
            <v>4500001760</v>
          </cell>
        </row>
        <row r="4474">
          <cell r="G4474" t="str">
            <v>4500001760</v>
          </cell>
        </row>
        <row r="4475">
          <cell r="G4475" t="str">
            <v>4500001760</v>
          </cell>
        </row>
        <row r="4476">
          <cell r="G4476" t="str">
            <v>4500001760</v>
          </cell>
        </row>
        <row r="4477">
          <cell r="G4477" t="str">
            <v>4500001760</v>
          </cell>
        </row>
        <row r="4478">
          <cell r="G4478" t="str">
            <v>4500001760</v>
          </cell>
        </row>
        <row r="4479">
          <cell r="G4479" t="str">
            <v>4500001760</v>
          </cell>
        </row>
        <row r="4480">
          <cell r="G4480" t="str">
            <v>4500001748</v>
          </cell>
        </row>
        <row r="4481">
          <cell r="G4481" t="str">
            <v>4500001748</v>
          </cell>
        </row>
        <row r="4482">
          <cell r="G4482" t="str">
            <v>4500001748</v>
          </cell>
        </row>
        <row r="4483">
          <cell r="G4483" t="str">
            <v>4500001748</v>
          </cell>
        </row>
        <row r="4484">
          <cell r="G4484" t="str">
            <v>4500001748</v>
          </cell>
        </row>
        <row r="4485">
          <cell r="G4485" t="str">
            <v>4500001748</v>
          </cell>
        </row>
        <row r="4486">
          <cell r="G4486" t="str">
            <v>4500001748</v>
          </cell>
        </row>
        <row r="4487">
          <cell r="G4487" t="str">
            <v>4500001748</v>
          </cell>
        </row>
        <row r="4488">
          <cell r="G4488" t="str">
            <v>4500001748</v>
          </cell>
        </row>
        <row r="4489">
          <cell r="G4489" t="str">
            <v>4500001748</v>
          </cell>
        </row>
        <row r="4490">
          <cell r="G4490" t="str">
            <v>4500001748</v>
          </cell>
        </row>
        <row r="4491">
          <cell r="G4491" t="str">
            <v>4500001748</v>
          </cell>
        </row>
        <row r="4492">
          <cell r="G4492" t="str">
            <v>4500001748</v>
          </cell>
        </row>
        <row r="4493">
          <cell r="G4493" t="str">
            <v>4500001748</v>
          </cell>
        </row>
        <row r="4494">
          <cell r="G4494" t="str">
            <v>4500001744</v>
          </cell>
        </row>
        <row r="4495">
          <cell r="G4495" t="str">
            <v>4500001744</v>
          </cell>
        </row>
        <row r="4496">
          <cell r="G4496" t="str">
            <v>4500001744</v>
          </cell>
        </row>
        <row r="4497">
          <cell r="G4497" t="str">
            <v>4500001744</v>
          </cell>
        </row>
        <row r="4498">
          <cell r="G4498" t="str">
            <v>4500001744</v>
          </cell>
        </row>
        <row r="4499">
          <cell r="G4499" t="str">
            <v>4500001744</v>
          </cell>
        </row>
        <row r="4500">
          <cell r="G4500" t="str">
            <v>4500001744</v>
          </cell>
        </row>
        <row r="4501">
          <cell r="G4501" t="str">
            <v>4500001744</v>
          </cell>
        </row>
        <row r="4502">
          <cell r="G4502" t="str">
            <v>4500001744</v>
          </cell>
        </row>
        <row r="4503">
          <cell r="G4503" t="str">
            <v>4500001744</v>
          </cell>
        </row>
        <row r="4504">
          <cell r="G4504" t="str">
            <v>4500001743</v>
          </cell>
        </row>
        <row r="4505">
          <cell r="G4505" t="str">
            <v>4500001743</v>
          </cell>
        </row>
        <row r="4506">
          <cell r="G4506" t="str">
            <v>4500001743</v>
          </cell>
        </row>
        <row r="4507">
          <cell r="G4507" t="str">
            <v>4500001743</v>
          </cell>
        </row>
        <row r="4508">
          <cell r="G4508" t="str">
            <v>4500001743</v>
          </cell>
        </row>
        <row r="4509">
          <cell r="G4509" t="str">
            <v>4500001743</v>
          </cell>
        </row>
        <row r="4510">
          <cell r="G4510" t="str">
            <v>4500001740</v>
          </cell>
        </row>
        <row r="4511">
          <cell r="G4511" t="str">
            <v>4500001740</v>
          </cell>
        </row>
        <row r="4512">
          <cell r="G4512" t="str">
            <v>4500001740</v>
          </cell>
        </row>
        <row r="4513">
          <cell r="G4513" t="str">
            <v>4500001740</v>
          </cell>
        </row>
        <row r="4514">
          <cell r="G4514" t="str">
            <v>4500001739</v>
          </cell>
        </row>
        <row r="4515">
          <cell r="G4515" t="str">
            <v>4500001684</v>
          </cell>
        </row>
        <row r="4516">
          <cell r="G4516" t="str">
            <v>4500001684</v>
          </cell>
        </row>
        <row r="4517">
          <cell r="G4517" t="str">
            <v>4500001684</v>
          </cell>
        </row>
        <row r="4518">
          <cell r="G4518" t="str">
            <v>4500001684</v>
          </cell>
        </row>
        <row r="4519">
          <cell r="G4519" t="str">
            <v>4500001684</v>
          </cell>
        </row>
        <row r="4520">
          <cell r="G4520" t="str">
            <v>4500001684</v>
          </cell>
        </row>
        <row r="4521">
          <cell r="G4521" t="str">
            <v>4500001684</v>
          </cell>
        </row>
        <row r="4522">
          <cell r="G4522" t="str">
            <v>4500001684</v>
          </cell>
        </row>
        <row r="4523">
          <cell r="G4523" t="str">
            <v>4500001684</v>
          </cell>
        </row>
        <row r="4524">
          <cell r="G4524" t="str">
            <v>4500001684</v>
          </cell>
        </row>
        <row r="4525">
          <cell r="G4525" t="str">
            <v>4500001684</v>
          </cell>
        </row>
        <row r="4526">
          <cell r="G4526" t="str">
            <v>4500001684</v>
          </cell>
        </row>
        <row r="4527">
          <cell r="G4527" t="str">
            <v>4500001684</v>
          </cell>
        </row>
        <row r="4528">
          <cell r="G4528" t="str">
            <v>4500001684</v>
          </cell>
        </row>
        <row r="4529">
          <cell r="G4529" t="str">
            <v>4500001684</v>
          </cell>
        </row>
        <row r="4530">
          <cell r="G4530" t="str">
            <v>4500001684</v>
          </cell>
        </row>
        <row r="4531">
          <cell r="G4531" t="str">
            <v>4500001684</v>
          </cell>
        </row>
        <row r="4532">
          <cell r="G4532" t="str">
            <v>4500001684</v>
          </cell>
        </row>
        <row r="4533">
          <cell r="G4533" t="str">
            <v>4500001684</v>
          </cell>
        </row>
        <row r="4534">
          <cell r="G4534" t="str">
            <v>4500001684</v>
          </cell>
        </row>
        <row r="4535">
          <cell r="G4535" t="str">
            <v>4500001684</v>
          </cell>
        </row>
        <row r="4536">
          <cell r="G4536" t="str">
            <v>4500001684</v>
          </cell>
        </row>
        <row r="4537">
          <cell r="G4537" t="str">
            <v>4500001684</v>
          </cell>
        </row>
        <row r="4538">
          <cell r="G4538" t="str">
            <v>4500001684</v>
          </cell>
        </row>
        <row r="4539">
          <cell r="G4539" t="str">
            <v>4500001684</v>
          </cell>
        </row>
        <row r="4540">
          <cell r="G4540" t="str">
            <v>4500001684</v>
          </cell>
        </row>
        <row r="4541">
          <cell r="G4541" t="str">
            <v>4500001684</v>
          </cell>
        </row>
        <row r="4542">
          <cell r="G4542" t="str">
            <v>4500001684</v>
          </cell>
        </row>
        <row r="4543">
          <cell r="G4543" t="str">
            <v>4500001684</v>
          </cell>
        </row>
        <row r="4544">
          <cell r="G4544" t="str">
            <v>4500001684</v>
          </cell>
        </row>
        <row r="4545">
          <cell r="G4545" t="str">
            <v>4500001684</v>
          </cell>
        </row>
        <row r="4546">
          <cell r="G4546" t="str">
            <v>4500001684</v>
          </cell>
        </row>
        <row r="4547">
          <cell r="G4547" t="str">
            <v>4500001669</v>
          </cell>
        </row>
        <row r="4548">
          <cell r="G4548" t="str">
            <v>4500001669</v>
          </cell>
        </row>
        <row r="4549">
          <cell r="G4549" t="str">
            <v>4500001669</v>
          </cell>
        </row>
        <row r="4550">
          <cell r="G4550" t="str">
            <v>4500001669</v>
          </cell>
        </row>
        <row r="4551">
          <cell r="G4551" t="str">
            <v>4500001669</v>
          </cell>
        </row>
        <row r="4552">
          <cell r="G4552" t="str">
            <v>4500001669</v>
          </cell>
        </row>
        <row r="4553">
          <cell r="G4553" t="str">
            <v>4500001669</v>
          </cell>
        </row>
        <row r="4554">
          <cell r="G4554" t="str">
            <v>4500001669</v>
          </cell>
        </row>
        <row r="4555">
          <cell r="G4555" t="str">
            <v>4500001669</v>
          </cell>
        </row>
        <row r="4556">
          <cell r="G4556" t="str">
            <v>4500001669</v>
          </cell>
        </row>
        <row r="4557">
          <cell r="G4557" t="str">
            <v>4500001669</v>
          </cell>
        </row>
        <row r="4558">
          <cell r="G4558" t="str">
            <v>4500001669</v>
          </cell>
        </row>
        <row r="4559">
          <cell r="G4559" t="str">
            <v>4500001669</v>
          </cell>
        </row>
        <row r="4560">
          <cell r="G4560" t="str">
            <v>4500001669</v>
          </cell>
        </row>
        <row r="4561">
          <cell r="G4561" t="str">
            <v>4500001669</v>
          </cell>
        </row>
        <row r="4562">
          <cell r="G4562" t="str">
            <v>4500001669</v>
          </cell>
        </row>
        <row r="4563">
          <cell r="G4563" t="str">
            <v>4500001669</v>
          </cell>
        </row>
        <row r="4564">
          <cell r="G4564" t="str">
            <v>4500001669</v>
          </cell>
        </row>
        <row r="4565">
          <cell r="G4565" t="str">
            <v>4500001669</v>
          </cell>
        </row>
        <row r="4566">
          <cell r="G4566" t="str">
            <v>4500001669</v>
          </cell>
        </row>
        <row r="4567">
          <cell r="G4567" t="str">
            <v>4500001669</v>
          </cell>
        </row>
        <row r="4568">
          <cell r="G4568" t="str">
            <v>4500001669</v>
          </cell>
        </row>
        <row r="4569">
          <cell r="G4569" t="str">
            <v>4500001669</v>
          </cell>
        </row>
        <row r="4570">
          <cell r="G4570" t="str">
            <v>4500001669</v>
          </cell>
        </row>
        <row r="4571">
          <cell r="G4571" t="str">
            <v>4500001669</v>
          </cell>
        </row>
        <row r="4572">
          <cell r="G4572" t="str">
            <v>4500001669</v>
          </cell>
        </row>
        <row r="4573">
          <cell r="G4573" t="str">
            <v>4500001669</v>
          </cell>
        </row>
        <row r="4574">
          <cell r="G4574" t="str">
            <v>4500001669</v>
          </cell>
        </row>
        <row r="4575">
          <cell r="G4575" t="str">
            <v>4500001669</v>
          </cell>
        </row>
        <row r="4576">
          <cell r="G4576" t="str">
            <v>4500001669</v>
          </cell>
        </row>
        <row r="4577">
          <cell r="G4577" t="str">
            <v>4500001669</v>
          </cell>
        </row>
        <row r="4578">
          <cell r="G4578" t="str">
            <v>4500001669</v>
          </cell>
        </row>
        <row r="4579">
          <cell r="G4579" t="str">
            <v>4500001669</v>
          </cell>
        </row>
        <row r="4580">
          <cell r="G4580" t="str">
            <v>4500001669</v>
          </cell>
        </row>
        <row r="4581">
          <cell r="G4581" t="str">
            <v>4500001669</v>
          </cell>
        </row>
        <row r="4582">
          <cell r="G4582" t="str">
            <v>4500001669</v>
          </cell>
        </row>
        <row r="4583">
          <cell r="G4583" t="str">
            <v>4500001669</v>
          </cell>
        </row>
        <row r="4584">
          <cell r="G4584" t="str">
            <v>4500001669</v>
          </cell>
        </row>
        <row r="4585">
          <cell r="G4585" t="str">
            <v>4500001669</v>
          </cell>
        </row>
        <row r="4586">
          <cell r="G4586" t="str">
            <v>4500001669</v>
          </cell>
        </row>
        <row r="4587">
          <cell r="G4587" t="str">
            <v>4500001669</v>
          </cell>
        </row>
        <row r="4588">
          <cell r="G4588" t="str">
            <v>4500001669</v>
          </cell>
        </row>
        <row r="4589">
          <cell r="G4589" t="str">
            <v>4500001669</v>
          </cell>
        </row>
        <row r="4590">
          <cell r="G4590" t="str">
            <v>4500001669</v>
          </cell>
        </row>
        <row r="4591">
          <cell r="G4591" t="str">
            <v>4500001669</v>
          </cell>
        </row>
        <row r="4592">
          <cell r="G4592" t="str">
            <v>4500001669</v>
          </cell>
        </row>
        <row r="4593">
          <cell r="G4593" t="str">
            <v>4500001669</v>
          </cell>
        </row>
        <row r="4594">
          <cell r="G4594" t="str">
            <v>4500001669</v>
          </cell>
        </row>
        <row r="4595">
          <cell r="G4595" t="str">
            <v>4500001669</v>
          </cell>
        </row>
        <row r="4596">
          <cell r="G4596" t="str">
            <v>4500001669</v>
          </cell>
        </row>
        <row r="4597">
          <cell r="G4597" t="str">
            <v>4500001669</v>
          </cell>
        </row>
        <row r="4598">
          <cell r="G4598" t="str">
            <v>4500001669</v>
          </cell>
        </row>
        <row r="4599">
          <cell r="G4599" t="str">
            <v>4500001669</v>
          </cell>
        </row>
        <row r="4600">
          <cell r="G4600" t="str">
            <v>4500001669</v>
          </cell>
        </row>
        <row r="4601">
          <cell r="G4601" t="str">
            <v>4500001669</v>
          </cell>
        </row>
        <row r="4602">
          <cell r="G4602" t="str">
            <v>4500001669</v>
          </cell>
        </row>
        <row r="4603">
          <cell r="G4603" t="str">
            <v>4500001669</v>
          </cell>
        </row>
        <row r="4604">
          <cell r="G4604" t="str">
            <v>4500001669</v>
          </cell>
        </row>
        <row r="4605">
          <cell r="G4605" t="str">
            <v>4500001669</v>
          </cell>
        </row>
        <row r="4606">
          <cell r="G4606" t="str">
            <v>4500001669</v>
          </cell>
        </row>
        <row r="4607">
          <cell r="G4607" t="str">
            <v>4500001669</v>
          </cell>
        </row>
        <row r="4608">
          <cell r="G4608" t="str">
            <v>4500001669</v>
          </cell>
        </row>
        <row r="4609">
          <cell r="G4609" t="str">
            <v>4500001669</v>
          </cell>
        </row>
        <row r="4610">
          <cell r="G4610" t="str">
            <v>4500001669</v>
          </cell>
        </row>
        <row r="4611">
          <cell r="G4611" t="str">
            <v>4500001668</v>
          </cell>
        </row>
        <row r="4612">
          <cell r="G4612" t="str">
            <v>4500001668</v>
          </cell>
        </row>
        <row r="4613">
          <cell r="G4613" t="str">
            <v>4500001668</v>
          </cell>
        </row>
        <row r="4614">
          <cell r="G4614" t="str">
            <v>4500001668</v>
          </cell>
        </row>
        <row r="4615">
          <cell r="G4615" t="str">
            <v>4500001668</v>
          </cell>
        </row>
        <row r="4616">
          <cell r="G4616" t="str">
            <v>4500001668</v>
          </cell>
        </row>
        <row r="4617">
          <cell r="G4617" t="str">
            <v>4500001668</v>
          </cell>
        </row>
        <row r="4618">
          <cell r="G4618" t="str">
            <v>4500001668</v>
          </cell>
        </row>
        <row r="4619">
          <cell r="G4619" t="str">
            <v>4500001668</v>
          </cell>
        </row>
        <row r="4620">
          <cell r="G4620" t="str">
            <v>4500001668</v>
          </cell>
        </row>
        <row r="4621">
          <cell r="G4621" t="str">
            <v>4500001668</v>
          </cell>
        </row>
        <row r="4622">
          <cell r="G4622" t="str">
            <v>4500001668</v>
          </cell>
        </row>
        <row r="4623">
          <cell r="G4623" t="str">
            <v>4500001668</v>
          </cell>
        </row>
        <row r="4624">
          <cell r="G4624" t="str">
            <v>4500001668</v>
          </cell>
        </row>
        <row r="4625">
          <cell r="G4625" t="str">
            <v>4500001668</v>
          </cell>
        </row>
        <row r="4626">
          <cell r="G4626" t="str">
            <v>4500001668</v>
          </cell>
        </row>
        <row r="4627">
          <cell r="G4627" t="str">
            <v>4500001668</v>
          </cell>
        </row>
        <row r="4628">
          <cell r="G4628" t="str">
            <v>4500001668</v>
          </cell>
        </row>
        <row r="4629">
          <cell r="G4629" t="str">
            <v>4500001668</v>
          </cell>
        </row>
        <row r="4630">
          <cell r="G4630" t="str">
            <v>4500001668</v>
          </cell>
        </row>
        <row r="4631">
          <cell r="G4631" t="str">
            <v>4500001668</v>
          </cell>
        </row>
        <row r="4632">
          <cell r="G4632" t="str">
            <v>4500001668</v>
          </cell>
        </row>
        <row r="4633">
          <cell r="G4633" t="str">
            <v>4500001668</v>
          </cell>
        </row>
        <row r="4634">
          <cell r="G4634" t="str">
            <v>4500001668</v>
          </cell>
        </row>
        <row r="4635">
          <cell r="G4635" t="str">
            <v>4500001668</v>
          </cell>
        </row>
        <row r="4636">
          <cell r="G4636" t="str">
            <v>4500001668</v>
          </cell>
        </row>
        <row r="4637">
          <cell r="G4637" t="str">
            <v>4500001668</v>
          </cell>
        </row>
        <row r="4638">
          <cell r="G4638" t="str">
            <v>4500001668</v>
          </cell>
        </row>
        <row r="4639">
          <cell r="G4639" t="str">
            <v>4500001668</v>
          </cell>
        </row>
        <row r="4640">
          <cell r="G4640" t="str">
            <v>4500001668</v>
          </cell>
        </row>
        <row r="4641">
          <cell r="G4641" t="str">
            <v>4500001668</v>
          </cell>
        </row>
        <row r="4642">
          <cell r="G4642" t="str">
            <v>4500001668</v>
          </cell>
        </row>
        <row r="4643">
          <cell r="G4643" t="str">
            <v>4500001668</v>
          </cell>
        </row>
        <row r="4644">
          <cell r="G4644" t="str">
            <v>4500001668</v>
          </cell>
        </row>
        <row r="4645">
          <cell r="G4645" t="str">
            <v>4500001668</v>
          </cell>
        </row>
        <row r="4646">
          <cell r="G4646" t="str">
            <v>4500001668</v>
          </cell>
        </row>
        <row r="4647">
          <cell r="G4647" t="str">
            <v>4500001668</v>
          </cell>
        </row>
        <row r="4648">
          <cell r="G4648" t="str">
            <v>4500001668</v>
          </cell>
        </row>
        <row r="4649">
          <cell r="G4649" t="str">
            <v>4500001668</v>
          </cell>
        </row>
        <row r="4650">
          <cell r="G4650" t="str">
            <v>4500001668</v>
          </cell>
        </row>
        <row r="4651">
          <cell r="G4651" t="str">
            <v>4500001668</v>
          </cell>
        </row>
        <row r="4652">
          <cell r="G4652" t="str">
            <v>4500001668</v>
          </cell>
        </row>
        <row r="4653">
          <cell r="G4653" t="str">
            <v>4500001668</v>
          </cell>
        </row>
        <row r="4654">
          <cell r="G4654" t="str">
            <v>4500001668</v>
          </cell>
        </row>
        <row r="4655">
          <cell r="G4655" t="str">
            <v>4500001665</v>
          </cell>
        </row>
        <row r="4656">
          <cell r="G4656" t="str">
            <v>4500001665</v>
          </cell>
        </row>
        <row r="4657">
          <cell r="G4657" t="str">
            <v>4500001665</v>
          </cell>
        </row>
        <row r="4658">
          <cell r="G4658" t="str">
            <v>4500001665</v>
          </cell>
        </row>
        <row r="4659">
          <cell r="G4659" t="str">
            <v>4500001665</v>
          </cell>
        </row>
        <row r="4660">
          <cell r="G4660" t="str">
            <v>4500001665</v>
          </cell>
        </row>
        <row r="4661">
          <cell r="G4661" t="str">
            <v>4500001665</v>
          </cell>
        </row>
        <row r="4662">
          <cell r="G4662" t="str">
            <v>4500001665</v>
          </cell>
        </row>
        <row r="4663">
          <cell r="G4663" t="str">
            <v>4500001665</v>
          </cell>
        </row>
        <row r="4664">
          <cell r="G4664" t="str">
            <v>4500001665</v>
          </cell>
        </row>
        <row r="4665">
          <cell r="G4665" t="str">
            <v>4500001665</v>
          </cell>
        </row>
        <row r="4666">
          <cell r="G4666" t="str">
            <v>4500001665</v>
          </cell>
        </row>
        <row r="4667">
          <cell r="G4667" t="str">
            <v>4500001665</v>
          </cell>
        </row>
        <row r="4668">
          <cell r="G4668" t="str">
            <v>4500001665</v>
          </cell>
        </row>
        <row r="4669">
          <cell r="G4669" t="str">
            <v>4500001665</v>
          </cell>
        </row>
        <row r="4670">
          <cell r="G4670" t="str">
            <v>4500001665</v>
          </cell>
        </row>
        <row r="4671">
          <cell r="G4671" t="str">
            <v>4500001665</v>
          </cell>
        </row>
        <row r="4672">
          <cell r="G4672" t="str">
            <v>4500001665</v>
          </cell>
        </row>
        <row r="4673">
          <cell r="G4673" t="str">
            <v>4500001665</v>
          </cell>
        </row>
        <row r="4674">
          <cell r="G4674" t="str">
            <v>4500001605</v>
          </cell>
        </row>
        <row r="4675">
          <cell r="G4675" t="str">
            <v>4500001605</v>
          </cell>
        </row>
        <row r="4676">
          <cell r="G4676" t="str">
            <v>4500001605</v>
          </cell>
        </row>
        <row r="4677">
          <cell r="G4677" t="str">
            <v>4500001605</v>
          </cell>
        </row>
        <row r="4678">
          <cell r="G4678" t="str">
            <v>4500001605</v>
          </cell>
        </row>
        <row r="4679">
          <cell r="G4679" t="str">
            <v>4500001605</v>
          </cell>
        </row>
        <row r="4680">
          <cell r="G4680" t="str">
            <v>4500001605</v>
          </cell>
        </row>
        <row r="4681">
          <cell r="G4681" t="str">
            <v>4500001605</v>
          </cell>
        </row>
        <row r="4682">
          <cell r="G4682" t="str">
            <v>4500001605</v>
          </cell>
        </row>
        <row r="4683">
          <cell r="G4683" t="str">
            <v>4500001605</v>
          </cell>
        </row>
        <row r="4684">
          <cell r="G4684" t="str">
            <v>4500001605</v>
          </cell>
        </row>
        <row r="4685">
          <cell r="G4685" t="str">
            <v>4500001605</v>
          </cell>
        </row>
        <row r="4686">
          <cell r="G4686" t="str">
            <v>4500001605</v>
          </cell>
        </row>
        <row r="4687">
          <cell r="G4687" t="str">
            <v>4500001605</v>
          </cell>
        </row>
        <row r="4688">
          <cell r="G4688" t="str">
            <v>4500001605</v>
          </cell>
        </row>
        <row r="4689">
          <cell r="G4689" t="str">
            <v>4500001605</v>
          </cell>
        </row>
        <row r="4690">
          <cell r="G4690" t="str">
            <v>4500001605</v>
          </cell>
        </row>
        <row r="4691">
          <cell r="G4691" t="str">
            <v>4500001605</v>
          </cell>
        </row>
        <row r="4692">
          <cell r="G4692" t="str">
            <v>4500001605</v>
          </cell>
        </row>
        <row r="4693">
          <cell r="G4693" t="str">
            <v>4500001605</v>
          </cell>
        </row>
        <row r="4694">
          <cell r="G4694" t="str">
            <v>4500001605</v>
          </cell>
        </row>
        <row r="4695">
          <cell r="G4695" t="str">
            <v>4500001605</v>
          </cell>
        </row>
        <row r="4696">
          <cell r="G4696" t="str">
            <v>4500001605</v>
          </cell>
        </row>
        <row r="4697">
          <cell r="G4697" t="str">
            <v>4500001605</v>
          </cell>
        </row>
        <row r="4698">
          <cell r="G4698" t="str">
            <v>4500001605</v>
          </cell>
        </row>
        <row r="4699">
          <cell r="G4699" t="str">
            <v>4500001605</v>
          </cell>
        </row>
        <row r="4700">
          <cell r="G4700" t="str">
            <v>4500001605</v>
          </cell>
        </row>
        <row r="4701">
          <cell r="G4701" t="str">
            <v>4500001605</v>
          </cell>
        </row>
        <row r="4702">
          <cell r="G4702" t="str">
            <v>4500001605</v>
          </cell>
        </row>
        <row r="4703">
          <cell r="G4703" t="str">
            <v>4500001605</v>
          </cell>
        </row>
        <row r="4704">
          <cell r="G4704" t="str">
            <v>4500001605</v>
          </cell>
        </row>
        <row r="4705">
          <cell r="G4705" t="str">
            <v>4500001605</v>
          </cell>
        </row>
        <row r="4706">
          <cell r="G4706" t="str">
            <v>4500001605</v>
          </cell>
        </row>
        <row r="4707">
          <cell r="G4707" t="str">
            <v>4500001605</v>
          </cell>
        </row>
        <row r="4708">
          <cell r="G4708" t="str">
            <v>4500001605</v>
          </cell>
        </row>
        <row r="4709">
          <cell r="G4709" t="str">
            <v>4500001605</v>
          </cell>
        </row>
        <row r="4710">
          <cell r="G4710" t="str">
            <v>4500001605</v>
          </cell>
        </row>
        <row r="4711">
          <cell r="G4711" t="str">
            <v>4500001605</v>
          </cell>
        </row>
        <row r="4712">
          <cell r="G4712" t="str">
            <v>4500001605</v>
          </cell>
        </row>
        <row r="4713">
          <cell r="G4713" t="str">
            <v>4500001605</v>
          </cell>
        </row>
        <row r="4714">
          <cell r="G4714" t="str">
            <v>4500001605</v>
          </cell>
        </row>
        <row r="4715">
          <cell r="G4715" t="str">
            <v>4500001605</v>
          </cell>
        </row>
        <row r="4716">
          <cell r="G4716" t="str">
            <v>4500001605</v>
          </cell>
        </row>
        <row r="4717">
          <cell r="G4717" t="str">
            <v>4500001605</v>
          </cell>
        </row>
        <row r="4718">
          <cell r="G4718" t="str">
            <v>4500001605</v>
          </cell>
        </row>
        <row r="4719">
          <cell r="G4719" t="str">
            <v>4500001605</v>
          </cell>
        </row>
        <row r="4720">
          <cell r="G4720" t="str">
            <v>4500001605</v>
          </cell>
        </row>
        <row r="4721">
          <cell r="G4721" t="str">
            <v>4500001605</v>
          </cell>
        </row>
        <row r="4722">
          <cell r="G4722" t="str">
            <v>4500001605</v>
          </cell>
        </row>
        <row r="4723">
          <cell r="G4723" t="str">
            <v>4500001605</v>
          </cell>
        </row>
        <row r="4724">
          <cell r="G4724" t="str">
            <v>4500001605</v>
          </cell>
        </row>
        <row r="4725">
          <cell r="G4725" t="str">
            <v>4500001605</v>
          </cell>
        </row>
        <row r="4726">
          <cell r="G4726" t="str">
            <v>4500001605</v>
          </cell>
        </row>
        <row r="4727">
          <cell r="G4727" t="str">
            <v>4500001605</v>
          </cell>
        </row>
        <row r="4728">
          <cell r="G4728" t="str">
            <v>4500001605</v>
          </cell>
        </row>
        <row r="4729">
          <cell r="G4729" t="str">
            <v>4500001605</v>
          </cell>
        </row>
        <row r="4730">
          <cell r="G4730" t="str">
            <v>4500001605</v>
          </cell>
        </row>
        <row r="4731">
          <cell r="G4731" t="str">
            <v>4500001605</v>
          </cell>
        </row>
        <row r="4732">
          <cell r="G4732" t="str">
            <v>4500001605</v>
          </cell>
        </row>
        <row r="4733">
          <cell r="G4733" t="str">
            <v>4500001605</v>
          </cell>
        </row>
        <row r="4734">
          <cell r="G4734" t="str">
            <v>4500001605</v>
          </cell>
        </row>
        <row r="4735">
          <cell r="G4735" t="str">
            <v>4500001605</v>
          </cell>
        </row>
        <row r="4736">
          <cell r="G4736" t="str">
            <v>4500001605</v>
          </cell>
        </row>
        <row r="4737">
          <cell r="G4737" t="str">
            <v>4500001605</v>
          </cell>
        </row>
        <row r="4738">
          <cell r="G4738" t="str">
            <v>4500001605</v>
          </cell>
        </row>
        <row r="4739">
          <cell r="G4739" t="str">
            <v>4500001605</v>
          </cell>
        </row>
        <row r="4740">
          <cell r="G4740" t="str">
            <v>4500001605</v>
          </cell>
        </row>
        <row r="4741">
          <cell r="G4741" t="str">
            <v>4500001605</v>
          </cell>
        </row>
        <row r="4742">
          <cell r="G4742" t="str">
            <v>4500001605</v>
          </cell>
        </row>
        <row r="4743">
          <cell r="G4743" t="str">
            <v>4500001605</v>
          </cell>
        </row>
        <row r="4744">
          <cell r="G4744" t="str">
            <v>4500001605</v>
          </cell>
        </row>
        <row r="4745">
          <cell r="G4745" t="str">
            <v>4500001605</v>
          </cell>
        </row>
        <row r="4746">
          <cell r="G4746" t="str">
            <v>4500001605</v>
          </cell>
        </row>
        <row r="4747">
          <cell r="G4747" t="str">
            <v>4500001605</v>
          </cell>
        </row>
        <row r="4748">
          <cell r="G4748" t="str">
            <v>4500001605</v>
          </cell>
        </row>
        <row r="4749">
          <cell r="G4749" t="str">
            <v>4500001605</v>
          </cell>
        </row>
        <row r="4750">
          <cell r="G4750" t="str">
            <v>4500001605</v>
          </cell>
        </row>
        <row r="4751">
          <cell r="G4751" t="str">
            <v>4500001605</v>
          </cell>
        </row>
        <row r="4752">
          <cell r="G4752" t="str">
            <v>4500001605</v>
          </cell>
        </row>
        <row r="4753">
          <cell r="G4753" t="str">
            <v>4500001605</v>
          </cell>
        </row>
        <row r="4754">
          <cell r="G4754" t="str">
            <v>4500001605</v>
          </cell>
        </row>
        <row r="4755">
          <cell r="G4755" t="str">
            <v>4500001605</v>
          </cell>
        </row>
        <row r="4756">
          <cell r="G4756" t="str">
            <v>4500001605</v>
          </cell>
        </row>
        <row r="4757">
          <cell r="G4757" t="str">
            <v>4500001605</v>
          </cell>
        </row>
        <row r="4758">
          <cell r="G4758" t="str">
            <v>4500001605</v>
          </cell>
        </row>
        <row r="4759">
          <cell r="G4759" t="str">
            <v>4500001605</v>
          </cell>
        </row>
        <row r="4760">
          <cell r="G4760" t="str">
            <v>4500001605</v>
          </cell>
        </row>
        <row r="4761">
          <cell r="G4761" t="str">
            <v>4500001605</v>
          </cell>
        </row>
        <row r="4762">
          <cell r="G4762" t="str">
            <v>4500001605</v>
          </cell>
        </row>
        <row r="4763">
          <cell r="G4763" t="str">
            <v>4500001605</v>
          </cell>
        </row>
        <row r="4764">
          <cell r="G4764" t="str">
            <v>4500001605</v>
          </cell>
        </row>
        <row r="4765">
          <cell r="G4765" t="str">
            <v>4500001605</v>
          </cell>
        </row>
        <row r="4766">
          <cell r="G4766" t="str">
            <v>4500001605</v>
          </cell>
        </row>
        <row r="4767">
          <cell r="G4767" t="str">
            <v>4500001605</v>
          </cell>
        </row>
        <row r="4768">
          <cell r="G4768" t="str">
            <v>4500001605</v>
          </cell>
        </row>
        <row r="4769">
          <cell r="G4769" t="str">
            <v>4500001605</v>
          </cell>
        </row>
        <row r="4770">
          <cell r="G4770" t="str">
            <v>4500001605</v>
          </cell>
        </row>
        <row r="4771">
          <cell r="G4771" t="str">
            <v>4500001605</v>
          </cell>
        </row>
        <row r="4772">
          <cell r="G4772" t="str">
            <v>4500001605</v>
          </cell>
        </row>
        <row r="4773">
          <cell r="G4773" t="str">
            <v>4500001605</v>
          </cell>
        </row>
        <row r="4774">
          <cell r="G4774" t="str">
            <v>4500001605</v>
          </cell>
        </row>
        <row r="4775">
          <cell r="G4775" t="str">
            <v>4500001605</v>
          </cell>
        </row>
        <row r="4776">
          <cell r="G4776" t="str">
            <v>4500001605</v>
          </cell>
        </row>
        <row r="4777">
          <cell r="G4777" t="str">
            <v>4500001605</v>
          </cell>
        </row>
        <row r="4778">
          <cell r="G4778" t="str">
            <v>4500001605</v>
          </cell>
        </row>
        <row r="4779">
          <cell r="G4779" t="str">
            <v>4500001605</v>
          </cell>
        </row>
        <row r="4780">
          <cell r="G4780" t="str">
            <v>4500001605</v>
          </cell>
        </row>
        <row r="4781">
          <cell r="G4781" t="str">
            <v>4500001605</v>
          </cell>
        </row>
        <row r="4782">
          <cell r="G4782" t="str">
            <v>4500001605</v>
          </cell>
        </row>
        <row r="4783">
          <cell r="G4783" t="str">
            <v>4500001605</v>
          </cell>
        </row>
        <row r="4784">
          <cell r="G4784" t="str">
            <v>4500001605</v>
          </cell>
        </row>
        <row r="4785">
          <cell r="G4785" t="str">
            <v>4500001605</v>
          </cell>
        </row>
        <row r="4786">
          <cell r="G4786" t="str">
            <v>4500001605</v>
          </cell>
        </row>
        <row r="4787">
          <cell r="G4787" t="str">
            <v>4500001605</v>
          </cell>
        </row>
        <row r="4788">
          <cell r="G4788" t="str">
            <v>4500001605</v>
          </cell>
        </row>
        <row r="4789">
          <cell r="G4789" t="str">
            <v>4500001605</v>
          </cell>
        </row>
        <row r="4790">
          <cell r="G4790" t="str">
            <v>4500001605</v>
          </cell>
        </row>
        <row r="4791">
          <cell r="G4791" t="str">
            <v>4500001605</v>
          </cell>
        </row>
        <row r="4792">
          <cell r="G4792" t="str">
            <v>4500001605</v>
          </cell>
        </row>
        <row r="4793">
          <cell r="G4793" t="str">
            <v>4500001605</v>
          </cell>
        </row>
        <row r="4794">
          <cell r="G4794" t="str">
            <v>4500001605</v>
          </cell>
        </row>
        <row r="4795">
          <cell r="G4795" t="str">
            <v>4500001605</v>
          </cell>
        </row>
        <row r="4796">
          <cell r="G4796" t="str">
            <v>4500001605</v>
          </cell>
        </row>
        <row r="4797">
          <cell r="G4797" t="str">
            <v>4500001605</v>
          </cell>
        </row>
        <row r="4798">
          <cell r="G4798" t="str">
            <v/>
          </cell>
        </row>
        <row r="4799">
          <cell r="G4799" t="str">
            <v/>
          </cell>
        </row>
        <row r="4800">
          <cell r="G4800" t="str">
            <v/>
          </cell>
        </row>
        <row r="4801">
          <cell r="G4801" t="str">
            <v/>
          </cell>
        </row>
        <row r="4802">
          <cell r="G4802" t="str">
            <v/>
          </cell>
        </row>
        <row r="4803">
          <cell r="G4803" t="str">
            <v/>
          </cell>
        </row>
        <row r="4804">
          <cell r="G4804" t="str">
            <v/>
          </cell>
        </row>
        <row r="4805">
          <cell r="G4805" t="str">
            <v/>
          </cell>
        </row>
        <row r="4806">
          <cell r="G4806" t="str">
            <v/>
          </cell>
        </row>
        <row r="4807">
          <cell r="G4807" t="str">
            <v/>
          </cell>
        </row>
        <row r="4808">
          <cell r="G4808" t="str">
            <v/>
          </cell>
        </row>
        <row r="4809">
          <cell r="G4809" t="str">
            <v/>
          </cell>
        </row>
        <row r="4810">
          <cell r="G4810" t="str">
            <v/>
          </cell>
        </row>
        <row r="4811">
          <cell r="G4811" t="str">
            <v/>
          </cell>
        </row>
        <row r="4812">
          <cell r="G4812" t="str">
            <v/>
          </cell>
        </row>
        <row r="4813">
          <cell r="G4813" t="str">
            <v/>
          </cell>
        </row>
        <row r="4814">
          <cell r="G4814" t="str">
            <v/>
          </cell>
        </row>
        <row r="4815">
          <cell r="G4815" t="str">
            <v/>
          </cell>
        </row>
        <row r="4816">
          <cell r="G4816" t="str">
            <v/>
          </cell>
        </row>
        <row r="4817">
          <cell r="G4817" t="str">
            <v/>
          </cell>
        </row>
        <row r="4818">
          <cell r="G4818" t="str">
            <v/>
          </cell>
        </row>
        <row r="4819">
          <cell r="G4819" t="str">
            <v/>
          </cell>
        </row>
        <row r="4820">
          <cell r="G4820" t="str">
            <v/>
          </cell>
        </row>
        <row r="4821">
          <cell r="G4821" t="str">
            <v/>
          </cell>
        </row>
        <row r="4822">
          <cell r="G4822" t="str">
            <v/>
          </cell>
        </row>
        <row r="4823">
          <cell r="G4823" t="str">
            <v/>
          </cell>
        </row>
        <row r="4824">
          <cell r="G4824" t="str">
            <v/>
          </cell>
        </row>
        <row r="4825">
          <cell r="G4825" t="str">
            <v/>
          </cell>
        </row>
        <row r="4826">
          <cell r="G4826" t="str">
            <v/>
          </cell>
        </row>
        <row r="4827">
          <cell r="G4827" t="str">
            <v/>
          </cell>
        </row>
        <row r="4828">
          <cell r="G4828" t="str">
            <v/>
          </cell>
        </row>
        <row r="4829">
          <cell r="G4829" t="str">
            <v/>
          </cell>
        </row>
        <row r="4830">
          <cell r="G4830" t="str">
            <v/>
          </cell>
        </row>
        <row r="4831">
          <cell r="G4831" t="str">
            <v/>
          </cell>
        </row>
        <row r="4832">
          <cell r="G4832" t="str">
            <v/>
          </cell>
        </row>
        <row r="4833">
          <cell r="G4833" t="str">
            <v/>
          </cell>
        </row>
        <row r="4834">
          <cell r="G4834" t="str">
            <v/>
          </cell>
        </row>
        <row r="4835">
          <cell r="G4835" t="str">
            <v/>
          </cell>
        </row>
        <row r="4836">
          <cell r="G4836" t="str">
            <v/>
          </cell>
        </row>
        <row r="4837">
          <cell r="G4837" t="str">
            <v/>
          </cell>
        </row>
        <row r="4838">
          <cell r="G4838" t="str">
            <v/>
          </cell>
        </row>
        <row r="4839">
          <cell r="G4839" t="str">
            <v/>
          </cell>
        </row>
        <row r="4840">
          <cell r="G4840" t="str">
            <v/>
          </cell>
        </row>
        <row r="4841">
          <cell r="G4841" t="str">
            <v/>
          </cell>
        </row>
        <row r="4842">
          <cell r="G4842" t="str">
            <v/>
          </cell>
        </row>
        <row r="4843">
          <cell r="G4843" t="str">
            <v/>
          </cell>
        </row>
        <row r="4844">
          <cell r="G4844" t="str">
            <v/>
          </cell>
        </row>
        <row r="4845">
          <cell r="G4845" t="str">
            <v/>
          </cell>
        </row>
        <row r="4846">
          <cell r="G4846" t="str">
            <v/>
          </cell>
        </row>
        <row r="4847">
          <cell r="G4847" t="str">
            <v/>
          </cell>
        </row>
        <row r="4848">
          <cell r="G4848" t="str">
            <v/>
          </cell>
        </row>
        <row r="4849">
          <cell r="G4849" t="str">
            <v/>
          </cell>
        </row>
        <row r="4850">
          <cell r="G4850" t="str">
            <v/>
          </cell>
        </row>
        <row r="4851">
          <cell r="G4851" t="str">
            <v/>
          </cell>
        </row>
        <row r="4852">
          <cell r="G4852" t="str">
            <v/>
          </cell>
        </row>
        <row r="4853">
          <cell r="G4853" t="str">
            <v/>
          </cell>
        </row>
        <row r="4854">
          <cell r="G4854" t="str">
            <v/>
          </cell>
        </row>
        <row r="4855">
          <cell r="G4855" t="str">
            <v/>
          </cell>
        </row>
        <row r="4856">
          <cell r="G4856" t="str">
            <v/>
          </cell>
        </row>
        <row r="4857">
          <cell r="G4857" t="str">
            <v/>
          </cell>
        </row>
        <row r="4858">
          <cell r="G4858" t="str">
            <v/>
          </cell>
        </row>
        <row r="4859">
          <cell r="G4859" t="str">
            <v/>
          </cell>
        </row>
        <row r="4860">
          <cell r="G4860" t="str">
            <v/>
          </cell>
        </row>
        <row r="4861">
          <cell r="G4861" t="str">
            <v/>
          </cell>
        </row>
        <row r="4862">
          <cell r="G4862" t="str">
            <v/>
          </cell>
        </row>
        <row r="4863">
          <cell r="G4863" t="str">
            <v/>
          </cell>
        </row>
        <row r="4864">
          <cell r="G4864" t="str">
            <v/>
          </cell>
        </row>
        <row r="4865">
          <cell r="G4865" t="str">
            <v/>
          </cell>
        </row>
        <row r="4866">
          <cell r="G4866" t="str">
            <v/>
          </cell>
        </row>
        <row r="4867">
          <cell r="G4867" t="str">
            <v/>
          </cell>
        </row>
        <row r="4868">
          <cell r="G4868" t="str">
            <v/>
          </cell>
        </row>
        <row r="4869">
          <cell r="G4869" t="str">
            <v/>
          </cell>
        </row>
        <row r="4870">
          <cell r="G4870" t="str">
            <v/>
          </cell>
        </row>
        <row r="4871">
          <cell r="G4871" t="str">
            <v/>
          </cell>
        </row>
        <row r="4872">
          <cell r="G4872" t="str">
            <v/>
          </cell>
        </row>
        <row r="4873">
          <cell r="G4873" t="str">
            <v/>
          </cell>
        </row>
        <row r="4874">
          <cell r="G4874" t="str">
            <v/>
          </cell>
        </row>
        <row r="4875">
          <cell r="G4875" t="str">
            <v/>
          </cell>
        </row>
        <row r="4876">
          <cell r="G4876" t="str">
            <v/>
          </cell>
        </row>
        <row r="4877">
          <cell r="G4877" t="str">
            <v/>
          </cell>
        </row>
        <row r="4878">
          <cell r="G4878" t="str">
            <v/>
          </cell>
        </row>
        <row r="4879">
          <cell r="G4879" t="str">
            <v/>
          </cell>
        </row>
        <row r="4880">
          <cell r="G4880" t="str">
            <v/>
          </cell>
        </row>
        <row r="4881">
          <cell r="G4881" t="str">
            <v/>
          </cell>
        </row>
        <row r="4882">
          <cell r="G4882" t="str">
            <v/>
          </cell>
        </row>
        <row r="4883">
          <cell r="G4883" t="str">
            <v/>
          </cell>
        </row>
        <row r="4884">
          <cell r="G4884" t="str">
            <v/>
          </cell>
        </row>
        <row r="4885">
          <cell r="G4885" t="str">
            <v/>
          </cell>
        </row>
        <row r="4886">
          <cell r="G4886" t="str">
            <v/>
          </cell>
        </row>
        <row r="4887">
          <cell r="G4887" t="str">
            <v/>
          </cell>
        </row>
        <row r="4888">
          <cell r="G4888" t="str">
            <v/>
          </cell>
        </row>
        <row r="4889">
          <cell r="G4889" t="str">
            <v/>
          </cell>
        </row>
        <row r="4890">
          <cell r="G4890" t="str">
            <v/>
          </cell>
        </row>
        <row r="4891">
          <cell r="G4891" t="str">
            <v/>
          </cell>
        </row>
        <row r="4892">
          <cell r="G4892" t="str">
            <v/>
          </cell>
        </row>
        <row r="4893">
          <cell r="G4893" t="str">
            <v/>
          </cell>
        </row>
        <row r="4894">
          <cell r="G4894" t="str">
            <v/>
          </cell>
        </row>
        <row r="4895">
          <cell r="G4895" t="str">
            <v/>
          </cell>
        </row>
        <row r="4896">
          <cell r="G4896" t="str">
            <v/>
          </cell>
        </row>
        <row r="4897">
          <cell r="G4897" t="str">
            <v/>
          </cell>
        </row>
        <row r="4898">
          <cell r="G4898" t="str">
            <v/>
          </cell>
        </row>
        <row r="4899">
          <cell r="G4899" t="str">
            <v/>
          </cell>
        </row>
        <row r="4900">
          <cell r="G4900" t="str">
            <v/>
          </cell>
        </row>
        <row r="4901">
          <cell r="G4901" t="str">
            <v/>
          </cell>
        </row>
        <row r="4902">
          <cell r="G4902" t="str">
            <v/>
          </cell>
        </row>
        <row r="4903">
          <cell r="G4903" t="str">
            <v/>
          </cell>
        </row>
        <row r="4904">
          <cell r="G4904" t="str">
            <v/>
          </cell>
        </row>
        <row r="4905">
          <cell r="G4905" t="str">
            <v/>
          </cell>
        </row>
        <row r="4906">
          <cell r="G4906" t="str">
            <v/>
          </cell>
        </row>
        <row r="4907">
          <cell r="G4907" t="str">
            <v/>
          </cell>
        </row>
        <row r="4908">
          <cell r="G4908" t="str">
            <v/>
          </cell>
        </row>
        <row r="4909">
          <cell r="G4909" t="str">
            <v/>
          </cell>
        </row>
        <row r="4910">
          <cell r="G4910" t="str">
            <v/>
          </cell>
        </row>
        <row r="4911">
          <cell r="G4911" t="str">
            <v/>
          </cell>
        </row>
        <row r="4912">
          <cell r="G4912" t="str">
            <v/>
          </cell>
        </row>
        <row r="4913">
          <cell r="G4913" t="str">
            <v/>
          </cell>
        </row>
        <row r="4914">
          <cell r="G4914" t="str">
            <v/>
          </cell>
        </row>
        <row r="4915">
          <cell r="G4915" t="str">
            <v/>
          </cell>
        </row>
        <row r="4916">
          <cell r="G4916" t="str">
            <v/>
          </cell>
        </row>
        <row r="4917">
          <cell r="G4917" t="str">
            <v/>
          </cell>
        </row>
        <row r="4918">
          <cell r="G4918" t="str">
            <v/>
          </cell>
        </row>
        <row r="4919">
          <cell r="G4919" t="str">
            <v/>
          </cell>
        </row>
        <row r="4920">
          <cell r="G4920" t="str">
            <v/>
          </cell>
        </row>
        <row r="4921">
          <cell r="G4921" t="str">
            <v/>
          </cell>
        </row>
        <row r="4922">
          <cell r="G4922" t="str">
            <v/>
          </cell>
        </row>
        <row r="4923">
          <cell r="G4923" t="str">
            <v/>
          </cell>
        </row>
        <row r="4924">
          <cell r="G4924" t="str">
            <v/>
          </cell>
        </row>
        <row r="4925">
          <cell r="G4925" t="str">
            <v/>
          </cell>
        </row>
        <row r="4926">
          <cell r="G4926" t="str">
            <v/>
          </cell>
        </row>
        <row r="4927">
          <cell r="G4927" t="str">
            <v/>
          </cell>
        </row>
        <row r="4928">
          <cell r="G4928" t="str">
            <v/>
          </cell>
        </row>
        <row r="4929">
          <cell r="G4929" t="str">
            <v/>
          </cell>
        </row>
        <row r="4930">
          <cell r="G4930" t="str">
            <v/>
          </cell>
        </row>
        <row r="4931">
          <cell r="G4931" t="str">
            <v/>
          </cell>
        </row>
        <row r="4932">
          <cell r="G4932" t="str">
            <v/>
          </cell>
        </row>
        <row r="4933">
          <cell r="G4933" t="str">
            <v/>
          </cell>
        </row>
        <row r="4934">
          <cell r="G4934" t="str">
            <v/>
          </cell>
        </row>
        <row r="4935">
          <cell r="G4935" t="str">
            <v/>
          </cell>
        </row>
        <row r="4936">
          <cell r="G4936" t="str">
            <v/>
          </cell>
        </row>
        <row r="4937">
          <cell r="G4937" t="str">
            <v/>
          </cell>
        </row>
        <row r="4938">
          <cell r="G4938" t="str">
            <v/>
          </cell>
        </row>
        <row r="4939">
          <cell r="G4939" t="str">
            <v/>
          </cell>
        </row>
        <row r="4940">
          <cell r="G4940" t="str">
            <v/>
          </cell>
        </row>
        <row r="4941">
          <cell r="G4941" t="str">
            <v/>
          </cell>
        </row>
        <row r="4942">
          <cell r="G4942" t="str">
            <v/>
          </cell>
        </row>
        <row r="4943">
          <cell r="G4943" t="str">
            <v/>
          </cell>
        </row>
        <row r="4944">
          <cell r="G4944" t="str">
            <v/>
          </cell>
        </row>
        <row r="4945">
          <cell r="G4945" t="str">
            <v/>
          </cell>
        </row>
        <row r="4946">
          <cell r="G4946" t="str">
            <v/>
          </cell>
        </row>
        <row r="4947">
          <cell r="G4947" t="str">
            <v/>
          </cell>
        </row>
        <row r="4948">
          <cell r="G4948" t="str">
            <v/>
          </cell>
        </row>
        <row r="4949">
          <cell r="G4949" t="str">
            <v/>
          </cell>
        </row>
        <row r="4950">
          <cell r="G4950" t="str">
            <v/>
          </cell>
        </row>
        <row r="4951">
          <cell r="G4951" t="str">
            <v/>
          </cell>
        </row>
        <row r="4952">
          <cell r="G4952" t="str">
            <v/>
          </cell>
        </row>
        <row r="4953">
          <cell r="G4953" t="str">
            <v/>
          </cell>
        </row>
        <row r="4954">
          <cell r="G4954" t="str">
            <v/>
          </cell>
        </row>
        <row r="4955">
          <cell r="G4955" t="str">
            <v/>
          </cell>
        </row>
        <row r="4956">
          <cell r="G4956" t="str">
            <v/>
          </cell>
        </row>
        <row r="4957">
          <cell r="G4957" t="str">
            <v/>
          </cell>
        </row>
        <row r="4958">
          <cell r="G4958" t="str">
            <v/>
          </cell>
        </row>
        <row r="4959">
          <cell r="G4959" t="str">
            <v/>
          </cell>
        </row>
        <row r="4960">
          <cell r="G4960" t="str">
            <v/>
          </cell>
        </row>
        <row r="4961">
          <cell r="G4961" t="str">
            <v/>
          </cell>
        </row>
        <row r="4962">
          <cell r="G4962" t="str">
            <v/>
          </cell>
        </row>
        <row r="4963">
          <cell r="G4963" t="str">
            <v/>
          </cell>
        </row>
        <row r="4964">
          <cell r="G4964" t="str">
            <v/>
          </cell>
        </row>
        <row r="4965">
          <cell r="G4965" t="str">
            <v/>
          </cell>
        </row>
        <row r="4966">
          <cell r="G4966" t="str">
            <v/>
          </cell>
        </row>
        <row r="4967">
          <cell r="G4967" t="str">
            <v/>
          </cell>
        </row>
        <row r="4968">
          <cell r="G4968" t="str">
            <v/>
          </cell>
        </row>
        <row r="4969">
          <cell r="G4969" t="str">
            <v/>
          </cell>
        </row>
        <row r="4970">
          <cell r="G4970" t="str">
            <v/>
          </cell>
        </row>
        <row r="4971">
          <cell r="G4971" t="str">
            <v/>
          </cell>
        </row>
        <row r="4972">
          <cell r="G4972" t="str">
            <v/>
          </cell>
        </row>
        <row r="4973">
          <cell r="G4973" t="str">
            <v/>
          </cell>
        </row>
        <row r="4974">
          <cell r="G4974" t="str">
            <v/>
          </cell>
        </row>
        <row r="4975">
          <cell r="G4975" t="str">
            <v/>
          </cell>
        </row>
        <row r="4976">
          <cell r="G4976" t="str">
            <v/>
          </cell>
        </row>
        <row r="4977">
          <cell r="G4977" t="str">
            <v/>
          </cell>
        </row>
        <row r="4978">
          <cell r="G4978" t="str">
            <v/>
          </cell>
        </row>
        <row r="4979">
          <cell r="G4979" t="str">
            <v/>
          </cell>
        </row>
        <row r="4980">
          <cell r="G4980" t="str">
            <v/>
          </cell>
        </row>
        <row r="4981">
          <cell r="G4981" t="str">
            <v/>
          </cell>
        </row>
        <row r="4982">
          <cell r="G4982" t="str">
            <v/>
          </cell>
        </row>
        <row r="4983">
          <cell r="G4983" t="str">
            <v/>
          </cell>
        </row>
        <row r="4984">
          <cell r="G4984" t="str">
            <v/>
          </cell>
        </row>
        <row r="4985">
          <cell r="G4985" t="str">
            <v/>
          </cell>
        </row>
        <row r="4986">
          <cell r="G4986" t="str">
            <v/>
          </cell>
        </row>
        <row r="4987">
          <cell r="G4987" t="str">
            <v/>
          </cell>
        </row>
        <row r="4988">
          <cell r="G4988" t="str">
            <v/>
          </cell>
        </row>
        <row r="4989">
          <cell r="G4989" t="str">
            <v/>
          </cell>
        </row>
        <row r="4990">
          <cell r="G4990" t="str">
            <v/>
          </cell>
        </row>
        <row r="4991">
          <cell r="G4991" t="str">
            <v/>
          </cell>
        </row>
        <row r="4992">
          <cell r="G4992" t="str">
            <v/>
          </cell>
        </row>
        <row r="4993">
          <cell r="G4993" t="str">
            <v/>
          </cell>
        </row>
        <row r="4994">
          <cell r="G4994" t="str">
            <v/>
          </cell>
        </row>
        <row r="4995">
          <cell r="G4995" t="str">
            <v/>
          </cell>
        </row>
        <row r="4996">
          <cell r="G4996" t="str">
            <v/>
          </cell>
        </row>
        <row r="4997">
          <cell r="G4997" t="str">
            <v/>
          </cell>
        </row>
        <row r="4998">
          <cell r="G4998" t="str">
            <v/>
          </cell>
        </row>
        <row r="4999">
          <cell r="G4999" t="str">
            <v/>
          </cell>
        </row>
        <row r="5000">
          <cell r="G5000" t="str">
            <v/>
          </cell>
        </row>
        <row r="5001">
          <cell r="G5001" t="str">
            <v/>
          </cell>
        </row>
        <row r="5002">
          <cell r="G5002" t="str">
            <v/>
          </cell>
        </row>
        <row r="5003">
          <cell r="G5003" t="str">
            <v/>
          </cell>
        </row>
        <row r="5004">
          <cell r="G5004" t="str">
            <v/>
          </cell>
        </row>
        <row r="5005">
          <cell r="G5005" t="str">
            <v/>
          </cell>
        </row>
        <row r="5006">
          <cell r="G5006" t="str">
            <v/>
          </cell>
        </row>
        <row r="5007">
          <cell r="G5007" t="str">
            <v/>
          </cell>
        </row>
        <row r="5008">
          <cell r="G5008" t="str">
            <v/>
          </cell>
        </row>
        <row r="5009">
          <cell r="G5009" t="str">
            <v/>
          </cell>
        </row>
        <row r="5010">
          <cell r="G5010" t="str">
            <v/>
          </cell>
        </row>
        <row r="5011">
          <cell r="G5011" t="str">
            <v/>
          </cell>
        </row>
        <row r="5012">
          <cell r="G5012" t="str">
            <v/>
          </cell>
        </row>
        <row r="5013">
          <cell r="G5013" t="str">
            <v/>
          </cell>
        </row>
        <row r="5014">
          <cell r="G5014" t="str">
            <v/>
          </cell>
        </row>
        <row r="5015">
          <cell r="G5015" t="str">
            <v/>
          </cell>
        </row>
        <row r="5016">
          <cell r="G5016" t="str">
            <v/>
          </cell>
        </row>
        <row r="5017">
          <cell r="G5017" t="str">
            <v/>
          </cell>
        </row>
        <row r="5018">
          <cell r="G5018" t="str">
            <v/>
          </cell>
        </row>
        <row r="5019">
          <cell r="G5019" t="str">
            <v/>
          </cell>
        </row>
        <row r="5020">
          <cell r="G5020" t="str">
            <v/>
          </cell>
        </row>
        <row r="5021">
          <cell r="G5021" t="str">
            <v/>
          </cell>
        </row>
        <row r="5022">
          <cell r="G5022" t="str">
            <v/>
          </cell>
        </row>
        <row r="5023">
          <cell r="G5023" t="str">
            <v/>
          </cell>
        </row>
        <row r="5024">
          <cell r="G5024" t="str">
            <v/>
          </cell>
        </row>
        <row r="5025">
          <cell r="G5025" t="str">
            <v/>
          </cell>
        </row>
        <row r="5026">
          <cell r="G5026" t="str">
            <v/>
          </cell>
        </row>
        <row r="5027">
          <cell r="G5027" t="str">
            <v/>
          </cell>
        </row>
        <row r="5028">
          <cell r="G5028" t="str">
            <v/>
          </cell>
        </row>
        <row r="5029">
          <cell r="G5029" t="str">
            <v/>
          </cell>
        </row>
        <row r="5030">
          <cell r="G5030" t="str">
            <v/>
          </cell>
        </row>
        <row r="5031">
          <cell r="G5031" t="str">
            <v/>
          </cell>
        </row>
        <row r="5032">
          <cell r="G5032" t="str">
            <v/>
          </cell>
        </row>
        <row r="5033">
          <cell r="G5033" t="str">
            <v/>
          </cell>
        </row>
        <row r="5034">
          <cell r="G5034" t="str">
            <v/>
          </cell>
        </row>
        <row r="5035">
          <cell r="G5035" t="str">
            <v/>
          </cell>
        </row>
        <row r="5036">
          <cell r="G5036" t="str">
            <v/>
          </cell>
        </row>
        <row r="5037">
          <cell r="G5037" t="str">
            <v/>
          </cell>
        </row>
        <row r="5038">
          <cell r="G5038" t="str">
            <v/>
          </cell>
        </row>
        <row r="5039">
          <cell r="G5039" t="str">
            <v/>
          </cell>
        </row>
        <row r="5040">
          <cell r="G5040" t="str">
            <v/>
          </cell>
        </row>
        <row r="5041">
          <cell r="G5041" t="str">
            <v/>
          </cell>
        </row>
        <row r="5042">
          <cell r="G5042" t="str">
            <v/>
          </cell>
        </row>
        <row r="5043">
          <cell r="G5043" t="str">
            <v/>
          </cell>
        </row>
        <row r="5044">
          <cell r="G5044" t="str">
            <v/>
          </cell>
        </row>
        <row r="5045">
          <cell r="G5045" t="str">
            <v/>
          </cell>
        </row>
        <row r="5046">
          <cell r="G5046" t="str">
            <v/>
          </cell>
        </row>
        <row r="5047">
          <cell r="G5047" t="str">
            <v/>
          </cell>
        </row>
        <row r="5048">
          <cell r="G5048" t="str">
            <v/>
          </cell>
        </row>
        <row r="5049">
          <cell r="G5049" t="str">
            <v/>
          </cell>
        </row>
        <row r="5050">
          <cell r="G5050" t="str">
            <v/>
          </cell>
        </row>
        <row r="5051">
          <cell r="G5051" t="str">
            <v/>
          </cell>
        </row>
        <row r="5052">
          <cell r="G5052" t="str">
            <v/>
          </cell>
        </row>
        <row r="5053">
          <cell r="G5053" t="str">
            <v/>
          </cell>
        </row>
        <row r="5054">
          <cell r="G5054" t="str">
            <v/>
          </cell>
        </row>
        <row r="5055">
          <cell r="G5055" t="str">
            <v/>
          </cell>
        </row>
        <row r="5056">
          <cell r="G5056" t="str">
            <v/>
          </cell>
        </row>
        <row r="5057">
          <cell r="G5057" t="str">
            <v/>
          </cell>
        </row>
        <row r="5058">
          <cell r="G5058" t="str">
            <v/>
          </cell>
        </row>
        <row r="5059">
          <cell r="G5059" t="str">
            <v/>
          </cell>
        </row>
        <row r="5060">
          <cell r="G5060" t="str">
            <v/>
          </cell>
        </row>
        <row r="5061">
          <cell r="G5061" t="str">
            <v/>
          </cell>
        </row>
        <row r="5062">
          <cell r="G5062" t="str">
            <v/>
          </cell>
        </row>
        <row r="5063">
          <cell r="G5063" t="str">
            <v/>
          </cell>
        </row>
        <row r="5064">
          <cell r="G5064" t="str">
            <v/>
          </cell>
        </row>
        <row r="5065">
          <cell r="G5065" t="str">
            <v/>
          </cell>
        </row>
        <row r="5066">
          <cell r="G5066" t="str">
            <v/>
          </cell>
        </row>
        <row r="5067">
          <cell r="G5067" t="str">
            <v/>
          </cell>
        </row>
        <row r="5068">
          <cell r="G5068" t="str">
            <v/>
          </cell>
        </row>
        <row r="5069">
          <cell r="G5069" t="str">
            <v/>
          </cell>
        </row>
        <row r="5070">
          <cell r="G5070" t="str">
            <v/>
          </cell>
        </row>
        <row r="5071">
          <cell r="G5071" t="str">
            <v/>
          </cell>
        </row>
        <row r="5072">
          <cell r="G5072" t="str">
            <v/>
          </cell>
        </row>
        <row r="5073">
          <cell r="G5073" t="str">
            <v/>
          </cell>
        </row>
        <row r="5074">
          <cell r="G5074" t="str">
            <v/>
          </cell>
        </row>
        <row r="5075">
          <cell r="G5075" t="str">
            <v/>
          </cell>
        </row>
        <row r="5076">
          <cell r="G5076" t="str">
            <v/>
          </cell>
        </row>
        <row r="5077">
          <cell r="G5077" t="str">
            <v/>
          </cell>
        </row>
        <row r="5078">
          <cell r="G5078" t="str">
            <v/>
          </cell>
        </row>
        <row r="5079">
          <cell r="G5079" t="str">
            <v/>
          </cell>
        </row>
        <row r="5080">
          <cell r="G5080" t="str">
            <v/>
          </cell>
        </row>
        <row r="5081">
          <cell r="G5081" t="str">
            <v/>
          </cell>
        </row>
        <row r="5082">
          <cell r="G5082" t="str">
            <v/>
          </cell>
        </row>
        <row r="5083">
          <cell r="G5083" t="str">
            <v/>
          </cell>
        </row>
        <row r="5084">
          <cell r="G5084" t="str">
            <v/>
          </cell>
        </row>
        <row r="5085">
          <cell r="G5085" t="str">
            <v/>
          </cell>
        </row>
        <row r="5086">
          <cell r="G5086" t="str">
            <v/>
          </cell>
        </row>
        <row r="5087">
          <cell r="G5087" t="str">
            <v/>
          </cell>
        </row>
        <row r="5088">
          <cell r="G5088" t="str">
            <v/>
          </cell>
        </row>
        <row r="5089">
          <cell r="G5089" t="str">
            <v/>
          </cell>
        </row>
        <row r="5090">
          <cell r="G5090" t="str">
            <v/>
          </cell>
        </row>
        <row r="5091">
          <cell r="G5091" t="str">
            <v/>
          </cell>
        </row>
        <row r="5092">
          <cell r="G5092" t="str">
            <v/>
          </cell>
        </row>
        <row r="5093">
          <cell r="G5093" t="str">
            <v/>
          </cell>
        </row>
        <row r="5094">
          <cell r="G5094" t="str">
            <v/>
          </cell>
        </row>
        <row r="5095">
          <cell r="G5095" t="str">
            <v/>
          </cell>
        </row>
        <row r="5096">
          <cell r="G5096" t="str">
            <v/>
          </cell>
        </row>
        <row r="5097">
          <cell r="G5097" t="str">
            <v/>
          </cell>
        </row>
        <row r="5098">
          <cell r="G5098" t="str">
            <v/>
          </cell>
        </row>
        <row r="5099">
          <cell r="G5099" t="str">
            <v/>
          </cell>
        </row>
        <row r="5100">
          <cell r="G5100" t="str">
            <v/>
          </cell>
        </row>
        <row r="5101">
          <cell r="G5101" t="str">
            <v/>
          </cell>
        </row>
        <row r="5102">
          <cell r="G5102" t="str">
            <v/>
          </cell>
        </row>
        <row r="5103">
          <cell r="G5103" t="str">
            <v/>
          </cell>
        </row>
        <row r="5104">
          <cell r="G5104" t="str">
            <v/>
          </cell>
        </row>
        <row r="5105">
          <cell r="G5105" t="str">
            <v/>
          </cell>
        </row>
        <row r="5106">
          <cell r="G5106" t="str">
            <v/>
          </cell>
        </row>
        <row r="5107">
          <cell r="G5107" t="str">
            <v/>
          </cell>
        </row>
        <row r="5108">
          <cell r="G5108" t="str">
            <v/>
          </cell>
        </row>
        <row r="5109">
          <cell r="G5109" t="str">
            <v/>
          </cell>
        </row>
        <row r="5110">
          <cell r="G5110" t="str">
            <v/>
          </cell>
        </row>
        <row r="5111">
          <cell r="G5111" t="str">
            <v/>
          </cell>
        </row>
        <row r="5112">
          <cell r="G5112" t="str">
            <v/>
          </cell>
        </row>
        <row r="5113">
          <cell r="G5113" t="str">
            <v/>
          </cell>
        </row>
        <row r="5114">
          <cell r="G5114" t="str">
            <v/>
          </cell>
        </row>
        <row r="5115">
          <cell r="G5115" t="str">
            <v/>
          </cell>
        </row>
        <row r="5116">
          <cell r="G5116" t="str">
            <v/>
          </cell>
        </row>
        <row r="5117">
          <cell r="G5117" t="str">
            <v/>
          </cell>
        </row>
        <row r="5118">
          <cell r="G5118" t="str">
            <v/>
          </cell>
        </row>
        <row r="5119">
          <cell r="G5119" t="str">
            <v/>
          </cell>
        </row>
        <row r="5120">
          <cell r="G5120" t="str">
            <v/>
          </cell>
        </row>
        <row r="5121">
          <cell r="G5121" t="str">
            <v/>
          </cell>
        </row>
        <row r="5122">
          <cell r="G5122" t="str">
            <v/>
          </cell>
        </row>
        <row r="5123">
          <cell r="G5123" t="str">
            <v/>
          </cell>
        </row>
        <row r="5124">
          <cell r="G5124" t="str">
            <v/>
          </cell>
        </row>
        <row r="5125">
          <cell r="G5125" t="str">
            <v/>
          </cell>
        </row>
        <row r="5126">
          <cell r="G5126" t="str">
            <v/>
          </cell>
        </row>
        <row r="5127">
          <cell r="G5127" t="str">
            <v/>
          </cell>
        </row>
        <row r="5128">
          <cell r="G5128" t="str">
            <v/>
          </cell>
        </row>
        <row r="5129">
          <cell r="G5129" t="str">
            <v/>
          </cell>
        </row>
        <row r="5130">
          <cell r="G5130" t="str">
            <v/>
          </cell>
        </row>
        <row r="5131">
          <cell r="G5131" t="str">
            <v/>
          </cell>
        </row>
        <row r="5132">
          <cell r="G5132" t="str">
            <v/>
          </cell>
        </row>
        <row r="5133">
          <cell r="G5133" t="str">
            <v/>
          </cell>
        </row>
        <row r="5134">
          <cell r="G5134" t="str">
            <v/>
          </cell>
        </row>
        <row r="5135">
          <cell r="G5135" t="str">
            <v/>
          </cell>
        </row>
        <row r="5136">
          <cell r="G5136" t="str">
            <v/>
          </cell>
        </row>
        <row r="5137">
          <cell r="G5137" t="str">
            <v/>
          </cell>
        </row>
        <row r="5138">
          <cell r="G5138" t="str">
            <v/>
          </cell>
        </row>
        <row r="5139">
          <cell r="G5139" t="str">
            <v/>
          </cell>
        </row>
        <row r="5140">
          <cell r="G5140" t="str">
            <v/>
          </cell>
        </row>
        <row r="5141">
          <cell r="G5141" t="str">
            <v/>
          </cell>
        </row>
        <row r="5142">
          <cell r="G5142" t="str">
            <v/>
          </cell>
        </row>
        <row r="5143">
          <cell r="G5143" t="str">
            <v/>
          </cell>
        </row>
        <row r="5144">
          <cell r="G5144" t="str">
            <v/>
          </cell>
        </row>
        <row r="5145">
          <cell r="G5145" t="str">
            <v/>
          </cell>
        </row>
        <row r="5146">
          <cell r="G5146" t="str">
            <v/>
          </cell>
        </row>
        <row r="5147">
          <cell r="G5147" t="str">
            <v/>
          </cell>
        </row>
        <row r="5148">
          <cell r="G5148" t="str">
            <v/>
          </cell>
        </row>
        <row r="5149">
          <cell r="G5149" t="str">
            <v/>
          </cell>
        </row>
        <row r="5150">
          <cell r="G5150" t="str">
            <v/>
          </cell>
        </row>
        <row r="5151">
          <cell r="G5151" t="str">
            <v/>
          </cell>
        </row>
        <row r="5152">
          <cell r="G5152" t="str">
            <v/>
          </cell>
        </row>
        <row r="5153">
          <cell r="G5153" t="str">
            <v/>
          </cell>
        </row>
        <row r="5154">
          <cell r="G5154" t="str">
            <v/>
          </cell>
        </row>
        <row r="5155">
          <cell r="G5155" t="str">
            <v/>
          </cell>
        </row>
        <row r="5156">
          <cell r="G5156" t="str">
            <v/>
          </cell>
        </row>
        <row r="5157">
          <cell r="G5157" t="str">
            <v/>
          </cell>
        </row>
        <row r="5158">
          <cell r="G5158" t="str">
            <v/>
          </cell>
        </row>
        <row r="5159">
          <cell r="G5159" t="str">
            <v/>
          </cell>
        </row>
        <row r="5160">
          <cell r="G5160" t="str">
            <v/>
          </cell>
        </row>
        <row r="5161">
          <cell r="G5161" t="str">
            <v/>
          </cell>
        </row>
        <row r="5162">
          <cell r="G5162" t="str">
            <v/>
          </cell>
        </row>
        <row r="5163">
          <cell r="G5163" t="str">
            <v/>
          </cell>
        </row>
        <row r="5164">
          <cell r="G5164" t="str">
            <v/>
          </cell>
        </row>
        <row r="5165">
          <cell r="G5165" t="str">
            <v/>
          </cell>
        </row>
        <row r="5166">
          <cell r="G5166" t="str">
            <v/>
          </cell>
        </row>
        <row r="5167">
          <cell r="G5167" t="str">
            <v/>
          </cell>
        </row>
        <row r="5168">
          <cell r="G5168" t="str">
            <v/>
          </cell>
        </row>
        <row r="5169">
          <cell r="G5169" t="str">
            <v/>
          </cell>
        </row>
        <row r="5170">
          <cell r="G5170" t="str">
            <v/>
          </cell>
        </row>
        <row r="5171">
          <cell r="G5171" t="str">
            <v/>
          </cell>
        </row>
        <row r="5172">
          <cell r="G5172" t="str">
            <v/>
          </cell>
        </row>
        <row r="5173">
          <cell r="G5173" t="str">
            <v/>
          </cell>
        </row>
        <row r="5174">
          <cell r="G5174" t="str">
            <v/>
          </cell>
        </row>
        <row r="5175">
          <cell r="G5175" t="str">
            <v/>
          </cell>
        </row>
        <row r="5176">
          <cell r="G5176" t="str">
            <v/>
          </cell>
        </row>
        <row r="5177">
          <cell r="G5177" t="str">
            <v/>
          </cell>
        </row>
        <row r="5178">
          <cell r="G5178" t="str">
            <v/>
          </cell>
        </row>
        <row r="5179">
          <cell r="G5179" t="str">
            <v/>
          </cell>
        </row>
        <row r="5180">
          <cell r="G5180" t="str">
            <v/>
          </cell>
        </row>
        <row r="5181">
          <cell r="G5181" t="str">
            <v/>
          </cell>
        </row>
        <row r="5182">
          <cell r="G5182" t="str">
            <v/>
          </cell>
        </row>
        <row r="5183">
          <cell r="G5183" t="str">
            <v/>
          </cell>
        </row>
        <row r="5184">
          <cell r="G5184" t="str">
            <v/>
          </cell>
        </row>
        <row r="5185">
          <cell r="G5185" t="str">
            <v/>
          </cell>
        </row>
        <row r="5186">
          <cell r="G5186" t="str">
            <v/>
          </cell>
        </row>
        <row r="5187">
          <cell r="G5187" t="str">
            <v/>
          </cell>
        </row>
        <row r="5188">
          <cell r="G5188" t="str">
            <v/>
          </cell>
        </row>
        <row r="5189">
          <cell r="G5189" t="str">
            <v/>
          </cell>
        </row>
        <row r="5190">
          <cell r="G5190" t="str">
            <v/>
          </cell>
        </row>
        <row r="5191">
          <cell r="G5191" t="str">
            <v/>
          </cell>
        </row>
        <row r="5192">
          <cell r="G5192" t="str">
            <v/>
          </cell>
        </row>
        <row r="5193">
          <cell r="G5193" t="str">
            <v/>
          </cell>
        </row>
        <row r="5194">
          <cell r="G5194" t="str">
            <v/>
          </cell>
        </row>
        <row r="5195">
          <cell r="G5195" t="str">
            <v/>
          </cell>
        </row>
        <row r="5196">
          <cell r="G5196" t="str">
            <v/>
          </cell>
        </row>
        <row r="5197">
          <cell r="G5197" t="str">
            <v/>
          </cell>
        </row>
        <row r="5198">
          <cell r="G5198" t="str">
            <v/>
          </cell>
        </row>
        <row r="5199">
          <cell r="G5199" t="str">
            <v/>
          </cell>
        </row>
        <row r="5200">
          <cell r="G5200" t="str">
            <v/>
          </cell>
        </row>
        <row r="5201">
          <cell r="G5201" t="str">
            <v/>
          </cell>
        </row>
        <row r="5202">
          <cell r="G5202" t="str">
            <v/>
          </cell>
        </row>
        <row r="5203">
          <cell r="G5203" t="str">
            <v/>
          </cell>
        </row>
        <row r="5204">
          <cell r="G5204" t="str">
            <v/>
          </cell>
        </row>
        <row r="5205">
          <cell r="G5205" t="str">
            <v/>
          </cell>
        </row>
        <row r="5206">
          <cell r="G5206" t="str">
            <v/>
          </cell>
        </row>
        <row r="5207">
          <cell r="G5207" t="str">
            <v/>
          </cell>
        </row>
        <row r="5208">
          <cell r="G5208" t="str">
            <v/>
          </cell>
        </row>
        <row r="5209">
          <cell r="G5209" t="str">
            <v/>
          </cell>
        </row>
        <row r="5210">
          <cell r="G5210" t="str">
            <v/>
          </cell>
        </row>
        <row r="5211">
          <cell r="G5211" t="str">
            <v/>
          </cell>
        </row>
        <row r="5212">
          <cell r="G5212" t="str">
            <v/>
          </cell>
        </row>
        <row r="5213">
          <cell r="G5213" t="str">
            <v/>
          </cell>
        </row>
        <row r="5214">
          <cell r="G5214" t="str">
            <v/>
          </cell>
        </row>
        <row r="5215">
          <cell r="G5215" t="str">
            <v/>
          </cell>
        </row>
        <row r="5216">
          <cell r="G5216" t="str">
            <v/>
          </cell>
        </row>
        <row r="5217">
          <cell r="G5217" t="str">
            <v/>
          </cell>
        </row>
        <row r="5218">
          <cell r="G5218" t="str">
            <v/>
          </cell>
        </row>
        <row r="5219">
          <cell r="G5219" t="str">
            <v/>
          </cell>
        </row>
        <row r="5220">
          <cell r="G5220" t="str">
            <v/>
          </cell>
        </row>
        <row r="5221">
          <cell r="G5221" t="str">
            <v/>
          </cell>
        </row>
        <row r="5222">
          <cell r="G5222" t="str">
            <v/>
          </cell>
        </row>
        <row r="5223">
          <cell r="G5223" t="str">
            <v/>
          </cell>
        </row>
        <row r="5224">
          <cell r="G5224" t="str">
            <v/>
          </cell>
        </row>
        <row r="5225">
          <cell r="G5225" t="str">
            <v/>
          </cell>
        </row>
        <row r="5226">
          <cell r="G5226" t="str">
            <v/>
          </cell>
        </row>
        <row r="5227">
          <cell r="G5227" t="str">
            <v/>
          </cell>
        </row>
        <row r="5228">
          <cell r="G5228" t="str">
            <v/>
          </cell>
        </row>
        <row r="5229">
          <cell r="G5229" t="str">
            <v/>
          </cell>
        </row>
        <row r="5230">
          <cell r="G5230" t="str">
            <v/>
          </cell>
        </row>
        <row r="5231">
          <cell r="G5231" t="str">
            <v/>
          </cell>
        </row>
        <row r="5232">
          <cell r="G5232" t="str">
            <v/>
          </cell>
        </row>
        <row r="5233">
          <cell r="G5233" t="str">
            <v/>
          </cell>
        </row>
        <row r="5234">
          <cell r="G5234" t="str">
            <v/>
          </cell>
        </row>
        <row r="5235">
          <cell r="G5235" t="str">
            <v/>
          </cell>
        </row>
        <row r="5236">
          <cell r="G5236" t="str">
            <v/>
          </cell>
        </row>
        <row r="5237">
          <cell r="G5237" t="str">
            <v/>
          </cell>
        </row>
        <row r="5238">
          <cell r="G5238" t="str">
            <v/>
          </cell>
        </row>
        <row r="5239">
          <cell r="G5239" t="str">
            <v/>
          </cell>
        </row>
        <row r="5240">
          <cell r="G5240" t="str">
            <v/>
          </cell>
        </row>
        <row r="5241">
          <cell r="G5241" t="str">
            <v/>
          </cell>
        </row>
        <row r="5242">
          <cell r="G5242" t="str">
            <v/>
          </cell>
        </row>
        <row r="5243">
          <cell r="G5243" t="str">
            <v/>
          </cell>
        </row>
        <row r="5244">
          <cell r="G5244" t="str">
            <v/>
          </cell>
        </row>
        <row r="5245">
          <cell r="G5245" t="str">
            <v/>
          </cell>
        </row>
        <row r="5246">
          <cell r="G5246" t="str">
            <v/>
          </cell>
        </row>
        <row r="5247">
          <cell r="G5247" t="str">
            <v/>
          </cell>
        </row>
        <row r="5248">
          <cell r="G5248" t="str">
            <v/>
          </cell>
        </row>
        <row r="5249">
          <cell r="G5249" t="str">
            <v/>
          </cell>
        </row>
        <row r="5250">
          <cell r="G5250" t="str">
            <v/>
          </cell>
        </row>
        <row r="5251">
          <cell r="G5251" t="str">
            <v/>
          </cell>
        </row>
        <row r="5252">
          <cell r="G5252" t="str">
            <v/>
          </cell>
        </row>
        <row r="5253">
          <cell r="G5253" t="str">
            <v/>
          </cell>
        </row>
        <row r="5254">
          <cell r="G5254" t="str">
            <v/>
          </cell>
        </row>
        <row r="5255">
          <cell r="G5255" t="str">
            <v/>
          </cell>
        </row>
        <row r="5256">
          <cell r="G5256" t="str">
            <v/>
          </cell>
        </row>
        <row r="5257">
          <cell r="G5257" t="str">
            <v/>
          </cell>
        </row>
        <row r="5258">
          <cell r="G5258" t="str">
            <v/>
          </cell>
        </row>
        <row r="5259">
          <cell r="G5259" t="str">
            <v/>
          </cell>
        </row>
        <row r="5260">
          <cell r="G5260" t="str">
            <v/>
          </cell>
        </row>
        <row r="5261">
          <cell r="G5261" t="str">
            <v/>
          </cell>
        </row>
        <row r="5262">
          <cell r="G5262" t="str">
            <v/>
          </cell>
        </row>
        <row r="5263">
          <cell r="G5263" t="str">
            <v/>
          </cell>
        </row>
        <row r="5264">
          <cell r="G5264" t="str">
            <v/>
          </cell>
        </row>
        <row r="5265">
          <cell r="G5265" t="str">
            <v/>
          </cell>
        </row>
        <row r="5266">
          <cell r="G5266" t="str">
            <v/>
          </cell>
        </row>
        <row r="5267">
          <cell r="G5267" t="str">
            <v/>
          </cell>
        </row>
        <row r="5268">
          <cell r="G5268" t="str">
            <v/>
          </cell>
        </row>
        <row r="5269">
          <cell r="G5269" t="str">
            <v/>
          </cell>
        </row>
        <row r="5270">
          <cell r="G5270" t="str">
            <v/>
          </cell>
        </row>
        <row r="5271">
          <cell r="G5271" t="str">
            <v/>
          </cell>
        </row>
        <row r="5272">
          <cell r="G5272" t="str">
            <v/>
          </cell>
        </row>
        <row r="5273">
          <cell r="G5273" t="str">
            <v/>
          </cell>
        </row>
        <row r="5274">
          <cell r="G5274" t="str">
            <v/>
          </cell>
        </row>
        <row r="5275">
          <cell r="G5275" t="str">
            <v/>
          </cell>
        </row>
        <row r="5276">
          <cell r="G5276" t="str">
            <v/>
          </cell>
        </row>
        <row r="5277">
          <cell r="G5277" t="str">
            <v/>
          </cell>
        </row>
        <row r="5278">
          <cell r="G5278" t="str">
            <v/>
          </cell>
        </row>
        <row r="5279">
          <cell r="G5279" t="str">
            <v/>
          </cell>
        </row>
        <row r="5280">
          <cell r="G5280" t="str">
            <v/>
          </cell>
        </row>
        <row r="5281">
          <cell r="G5281" t="str">
            <v/>
          </cell>
        </row>
        <row r="5282">
          <cell r="G5282" t="str">
            <v/>
          </cell>
        </row>
        <row r="5283">
          <cell r="G5283" t="str">
            <v/>
          </cell>
        </row>
        <row r="5284">
          <cell r="G5284" t="str">
            <v/>
          </cell>
        </row>
        <row r="5285">
          <cell r="G5285" t="str">
            <v/>
          </cell>
        </row>
        <row r="5286">
          <cell r="G5286" t="str">
            <v/>
          </cell>
        </row>
        <row r="5287">
          <cell r="G5287" t="str">
            <v/>
          </cell>
        </row>
        <row r="5288">
          <cell r="G5288" t="str">
            <v/>
          </cell>
        </row>
        <row r="5289">
          <cell r="G5289" t="str">
            <v/>
          </cell>
        </row>
        <row r="5290">
          <cell r="G5290" t="str">
            <v/>
          </cell>
        </row>
        <row r="5291">
          <cell r="G5291" t="str">
            <v/>
          </cell>
        </row>
        <row r="5292">
          <cell r="G5292" t="str">
            <v/>
          </cell>
        </row>
        <row r="5293">
          <cell r="G5293" t="str">
            <v/>
          </cell>
        </row>
        <row r="5294">
          <cell r="G5294" t="str">
            <v/>
          </cell>
        </row>
        <row r="5295">
          <cell r="G5295" t="str">
            <v/>
          </cell>
        </row>
        <row r="5296">
          <cell r="G5296" t="str">
            <v/>
          </cell>
        </row>
        <row r="5297">
          <cell r="G5297" t="str">
            <v/>
          </cell>
        </row>
        <row r="5298">
          <cell r="G5298" t="str">
            <v/>
          </cell>
        </row>
        <row r="5299">
          <cell r="G5299" t="str">
            <v/>
          </cell>
        </row>
        <row r="5300">
          <cell r="G5300" t="str">
            <v/>
          </cell>
        </row>
        <row r="5301">
          <cell r="G5301" t="str">
            <v/>
          </cell>
        </row>
        <row r="5302">
          <cell r="G5302" t="str">
            <v/>
          </cell>
        </row>
        <row r="5303">
          <cell r="G5303" t="str">
            <v/>
          </cell>
        </row>
        <row r="5304">
          <cell r="G5304" t="str">
            <v/>
          </cell>
        </row>
        <row r="5305">
          <cell r="G5305" t="str">
            <v/>
          </cell>
        </row>
        <row r="5306">
          <cell r="G5306" t="str">
            <v/>
          </cell>
        </row>
        <row r="5307">
          <cell r="G5307" t="str">
            <v/>
          </cell>
        </row>
        <row r="5308">
          <cell r="G5308" t="str">
            <v/>
          </cell>
        </row>
        <row r="5309">
          <cell r="G5309" t="str">
            <v/>
          </cell>
        </row>
        <row r="5310">
          <cell r="G5310" t="str">
            <v/>
          </cell>
        </row>
        <row r="5311">
          <cell r="G5311" t="str">
            <v/>
          </cell>
        </row>
        <row r="5312">
          <cell r="G5312" t="str">
            <v/>
          </cell>
        </row>
        <row r="5313">
          <cell r="G5313" t="str">
            <v/>
          </cell>
        </row>
        <row r="5314">
          <cell r="G5314" t="str">
            <v/>
          </cell>
        </row>
        <row r="5315">
          <cell r="G5315" t="str">
            <v/>
          </cell>
        </row>
        <row r="5316">
          <cell r="G5316" t="str">
            <v/>
          </cell>
        </row>
        <row r="5317">
          <cell r="G5317" t="str">
            <v/>
          </cell>
        </row>
        <row r="5318">
          <cell r="G5318" t="str">
            <v/>
          </cell>
        </row>
        <row r="5319">
          <cell r="G5319" t="str">
            <v/>
          </cell>
        </row>
        <row r="5320">
          <cell r="G5320" t="str">
            <v/>
          </cell>
        </row>
        <row r="5321">
          <cell r="G5321" t="str">
            <v/>
          </cell>
        </row>
        <row r="5322">
          <cell r="G5322" t="str">
            <v/>
          </cell>
        </row>
        <row r="5323">
          <cell r="G5323" t="str">
            <v/>
          </cell>
        </row>
        <row r="5324">
          <cell r="G5324" t="str">
            <v/>
          </cell>
        </row>
        <row r="5325">
          <cell r="G5325" t="str">
            <v/>
          </cell>
        </row>
        <row r="5326">
          <cell r="G5326" t="str">
            <v/>
          </cell>
        </row>
        <row r="5327">
          <cell r="G5327" t="str">
            <v/>
          </cell>
        </row>
        <row r="5328">
          <cell r="G5328" t="str">
            <v/>
          </cell>
        </row>
        <row r="5329">
          <cell r="G5329" t="str">
            <v/>
          </cell>
        </row>
        <row r="5330">
          <cell r="G5330" t="str">
            <v/>
          </cell>
        </row>
        <row r="5331">
          <cell r="G5331" t="str">
            <v/>
          </cell>
        </row>
        <row r="5332">
          <cell r="G5332" t="str">
            <v/>
          </cell>
        </row>
        <row r="5333">
          <cell r="G5333" t="str">
            <v/>
          </cell>
        </row>
        <row r="5334">
          <cell r="G5334" t="str">
            <v/>
          </cell>
        </row>
        <row r="5335">
          <cell r="G5335" t="str">
            <v/>
          </cell>
        </row>
        <row r="5336">
          <cell r="G5336" t="str">
            <v/>
          </cell>
        </row>
        <row r="5337">
          <cell r="G5337" t="str">
            <v/>
          </cell>
        </row>
        <row r="5338">
          <cell r="G5338" t="str">
            <v/>
          </cell>
        </row>
        <row r="5339">
          <cell r="G5339" t="str">
            <v/>
          </cell>
        </row>
        <row r="5340">
          <cell r="G5340" t="str">
            <v/>
          </cell>
        </row>
        <row r="5341">
          <cell r="G5341" t="str">
            <v/>
          </cell>
        </row>
        <row r="5342">
          <cell r="G5342" t="str">
            <v/>
          </cell>
        </row>
        <row r="5343">
          <cell r="G5343" t="str">
            <v/>
          </cell>
        </row>
        <row r="5344">
          <cell r="G5344" t="str">
            <v/>
          </cell>
        </row>
        <row r="5345">
          <cell r="G5345" t="str">
            <v/>
          </cell>
        </row>
        <row r="5346">
          <cell r="G5346" t="str">
            <v/>
          </cell>
        </row>
        <row r="5347">
          <cell r="G5347" t="str">
            <v/>
          </cell>
        </row>
        <row r="5348">
          <cell r="G5348" t="str">
            <v/>
          </cell>
        </row>
        <row r="5349">
          <cell r="G5349" t="str">
            <v/>
          </cell>
        </row>
        <row r="5350">
          <cell r="G5350" t="str">
            <v/>
          </cell>
        </row>
        <row r="5351">
          <cell r="G5351" t="str">
            <v/>
          </cell>
        </row>
        <row r="5352">
          <cell r="G5352" t="str">
            <v/>
          </cell>
        </row>
        <row r="5353">
          <cell r="G5353" t="str">
            <v/>
          </cell>
        </row>
        <row r="5354">
          <cell r="G5354" t="str">
            <v/>
          </cell>
        </row>
        <row r="5355">
          <cell r="G5355" t="str">
            <v/>
          </cell>
        </row>
        <row r="5356">
          <cell r="G5356" t="str">
            <v/>
          </cell>
        </row>
        <row r="5357">
          <cell r="G5357" t="str">
            <v/>
          </cell>
        </row>
        <row r="5358">
          <cell r="G5358" t="str">
            <v/>
          </cell>
        </row>
        <row r="5359">
          <cell r="G5359" t="str">
            <v/>
          </cell>
        </row>
        <row r="5360">
          <cell r="G5360" t="str">
            <v/>
          </cell>
        </row>
        <row r="5361">
          <cell r="G5361" t="str">
            <v/>
          </cell>
        </row>
        <row r="5362">
          <cell r="G5362" t="str">
            <v/>
          </cell>
        </row>
        <row r="5363">
          <cell r="G5363" t="str">
            <v/>
          </cell>
        </row>
        <row r="5364">
          <cell r="G5364" t="str">
            <v/>
          </cell>
        </row>
        <row r="5365">
          <cell r="G5365" t="str">
            <v/>
          </cell>
        </row>
        <row r="5366">
          <cell r="G5366" t="str">
            <v/>
          </cell>
        </row>
        <row r="5367">
          <cell r="G5367" t="str">
            <v/>
          </cell>
        </row>
        <row r="5368">
          <cell r="G5368" t="str">
            <v/>
          </cell>
        </row>
        <row r="5369">
          <cell r="G5369" t="str">
            <v/>
          </cell>
        </row>
        <row r="5370">
          <cell r="G5370" t="str">
            <v/>
          </cell>
        </row>
        <row r="5371">
          <cell r="G5371" t="str">
            <v/>
          </cell>
        </row>
        <row r="5372">
          <cell r="G5372" t="str">
            <v/>
          </cell>
        </row>
        <row r="5373">
          <cell r="G5373" t="str">
            <v/>
          </cell>
        </row>
        <row r="5374">
          <cell r="G5374" t="str">
            <v/>
          </cell>
        </row>
        <row r="5375">
          <cell r="G5375" t="str">
            <v/>
          </cell>
        </row>
        <row r="5376">
          <cell r="G5376" t="str">
            <v/>
          </cell>
        </row>
        <row r="5377">
          <cell r="G5377" t="str">
            <v/>
          </cell>
        </row>
        <row r="5378">
          <cell r="G5378" t="str">
            <v/>
          </cell>
        </row>
        <row r="5379">
          <cell r="G5379" t="str">
            <v/>
          </cell>
        </row>
        <row r="5380">
          <cell r="G5380" t="str">
            <v/>
          </cell>
        </row>
        <row r="5381">
          <cell r="G5381" t="str">
            <v/>
          </cell>
        </row>
        <row r="5382">
          <cell r="G5382" t="str">
            <v/>
          </cell>
        </row>
        <row r="5383">
          <cell r="G5383" t="str">
            <v/>
          </cell>
        </row>
        <row r="5384">
          <cell r="G5384" t="str">
            <v/>
          </cell>
        </row>
        <row r="5385">
          <cell r="G5385" t="str">
            <v/>
          </cell>
        </row>
        <row r="5386">
          <cell r="G5386" t="str">
            <v/>
          </cell>
        </row>
        <row r="5387">
          <cell r="G5387" t="str">
            <v/>
          </cell>
        </row>
        <row r="5388">
          <cell r="G5388" t="str">
            <v/>
          </cell>
        </row>
        <row r="5389">
          <cell r="G5389" t="str">
            <v/>
          </cell>
        </row>
        <row r="5390">
          <cell r="G5390" t="str">
            <v/>
          </cell>
        </row>
        <row r="5391">
          <cell r="G5391" t="str">
            <v/>
          </cell>
        </row>
        <row r="5392">
          <cell r="G5392" t="str">
            <v/>
          </cell>
        </row>
        <row r="5393">
          <cell r="G5393" t="str">
            <v/>
          </cell>
        </row>
        <row r="5394">
          <cell r="G5394" t="str">
            <v/>
          </cell>
        </row>
        <row r="5395">
          <cell r="G5395" t="str">
            <v/>
          </cell>
        </row>
        <row r="5396">
          <cell r="G5396" t="str">
            <v/>
          </cell>
        </row>
        <row r="5397">
          <cell r="G5397" t="str">
            <v/>
          </cell>
        </row>
        <row r="5398">
          <cell r="G5398" t="str">
            <v/>
          </cell>
        </row>
        <row r="5399">
          <cell r="G5399" t="str">
            <v/>
          </cell>
        </row>
        <row r="5400">
          <cell r="G5400" t="str">
            <v/>
          </cell>
        </row>
        <row r="5401">
          <cell r="G5401" t="str">
            <v/>
          </cell>
        </row>
        <row r="5402">
          <cell r="G5402" t="str">
            <v/>
          </cell>
        </row>
        <row r="5403">
          <cell r="G5403" t="str">
            <v/>
          </cell>
        </row>
        <row r="5404">
          <cell r="G5404" t="str">
            <v/>
          </cell>
        </row>
        <row r="5405">
          <cell r="G5405" t="str">
            <v/>
          </cell>
        </row>
        <row r="5406">
          <cell r="G5406" t="str">
            <v/>
          </cell>
        </row>
        <row r="5407">
          <cell r="G5407" t="str">
            <v/>
          </cell>
        </row>
        <row r="5408">
          <cell r="G5408" t="str">
            <v/>
          </cell>
        </row>
        <row r="5409">
          <cell r="G5409" t="str">
            <v/>
          </cell>
        </row>
        <row r="5410">
          <cell r="G5410" t="str">
            <v/>
          </cell>
        </row>
        <row r="5411">
          <cell r="G5411" t="str">
            <v/>
          </cell>
        </row>
        <row r="5412">
          <cell r="G5412" t="str">
            <v/>
          </cell>
        </row>
        <row r="5413">
          <cell r="G5413" t="str">
            <v/>
          </cell>
        </row>
        <row r="5414">
          <cell r="G5414" t="str">
            <v/>
          </cell>
        </row>
        <row r="5415">
          <cell r="G5415" t="str">
            <v/>
          </cell>
        </row>
        <row r="5416">
          <cell r="G5416" t="str">
            <v/>
          </cell>
        </row>
        <row r="5417">
          <cell r="G5417" t="str">
            <v/>
          </cell>
        </row>
        <row r="5418">
          <cell r="G5418" t="str">
            <v/>
          </cell>
        </row>
        <row r="5419">
          <cell r="G5419" t="str">
            <v/>
          </cell>
        </row>
        <row r="5420">
          <cell r="G5420" t="str">
            <v/>
          </cell>
        </row>
        <row r="5421">
          <cell r="G5421" t="str">
            <v/>
          </cell>
        </row>
        <row r="5422">
          <cell r="G5422" t="str">
            <v/>
          </cell>
        </row>
        <row r="5423">
          <cell r="G5423" t="str">
            <v/>
          </cell>
        </row>
        <row r="5424">
          <cell r="G5424" t="str">
            <v/>
          </cell>
        </row>
        <row r="5425">
          <cell r="G5425" t="str">
            <v/>
          </cell>
        </row>
        <row r="5426">
          <cell r="G5426" t="str">
            <v/>
          </cell>
        </row>
        <row r="5427">
          <cell r="G5427" t="str">
            <v/>
          </cell>
        </row>
        <row r="5428">
          <cell r="G5428" t="str">
            <v/>
          </cell>
        </row>
        <row r="5429">
          <cell r="G5429" t="str">
            <v/>
          </cell>
        </row>
        <row r="5430">
          <cell r="G5430" t="str">
            <v/>
          </cell>
        </row>
        <row r="5431">
          <cell r="G5431" t="str">
            <v/>
          </cell>
        </row>
        <row r="5432">
          <cell r="G5432" t="str">
            <v/>
          </cell>
        </row>
        <row r="5433">
          <cell r="G5433" t="str">
            <v/>
          </cell>
        </row>
        <row r="5434">
          <cell r="G5434" t="str">
            <v/>
          </cell>
        </row>
        <row r="5435">
          <cell r="G5435" t="str">
            <v/>
          </cell>
        </row>
        <row r="5436">
          <cell r="G5436" t="str">
            <v/>
          </cell>
        </row>
        <row r="5437">
          <cell r="G5437" t="str">
            <v/>
          </cell>
        </row>
        <row r="5438">
          <cell r="G5438" t="str">
            <v/>
          </cell>
        </row>
        <row r="5439">
          <cell r="G5439" t="str">
            <v/>
          </cell>
        </row>
        <row r="5440">
          <cell r="G5440" t="str">
            <v/>
          </cell>
        </row>
        <row r="5441">
          <cell r="G5441" t="str">
            <v/>
          </cell>
        </row>
        <row r="5442">
          <cell r="G5442" t="str">
            <v/>
          </cell>
        </row>
        <row r="5443">
          <cell r="G5443" t="str">
            <v/>
          </cell>
        </row>
        <row r="5444">
          <cell r="G5444" t="str">
            <v/>
          </cell>
        </row>
        <row r="5445">
          <cell r="G5445" t="str">
            <v/>
          </cell>
        </row>
        <row r="5446">
          <cell r="G5446" t="str">
            <v/>
          </cell>
        </row>
        <row r="5447">
          <cell r="G5447" t="str">
            <v/>
          </cell>
        </row>
        <row r="5448">
          <cell r="G5448" t="str">
            <v/>
          </cell>
        </row>
        <row r="5449">
          <cell r="G5449" t="str">
            <v/>
          </cell>
        </row>
        <row r="5450">
          <cell r="G5450" t="str">
            <v/>
          </cell>
        </row>
        <row r="5451">
          <cell r="G5451" t="str">
            <v/>
          </cell>
        </row>
        <row r="5452">
          <cell r="G5452" t="str">
            <v/>
          </cell>
        </row>
        <row r="5453">
          <cell r="G5453" t="str">
            <v/>
          </cell>
        </row>
        <row r="5454">
          <cell r="G5454" t="str">
            <v/>
          </cell>
        </row>
        <row r="5455">
          <cell r="G5455" t="str">
            <v/>
          </cell>
        </row>
        <row r="5456">
          <cell r="G5456" t="str">
            <v/>
          </cell>
        </row>
        <row r="5457">
          <cell r="G5457" t="str">
            <v/>
          </cell>
        </row>
        <row r="5458">
          <cell r="G5458" t="str">
            <v/>
          </cell>
        </row>
        <row r="5459">
          <cell r="G5459" t="str">
            <v/>
          </cell>
        </row>
        <row r="5460">
          <cell r="G5460" t="str">
            <v/>
          </cell>
        </row>
        <row r="5461">
          <cell r="G5461" t="str">
            <v/>
          </cell>
        </row>
        <row r="5462">
          <cell r="G5462" t="str">
            <v/>
          </cell>
        </row>
        <row r="5463">
          <cell r="G5463" t="str">
            <v/>
          </cell>
        </row>
        <row r="5464">
          <cell r="G5464" t="str">
            <v/>
          </cell>
        </row>
        <row r="5465">
          <cell r="G5465" t="str">
            <v/>
          </cell>
        </row>
        <row r="5466">
          <cell r="G5466" t="str">
            <v/>
          </cell>
        </row>
        <row r="5467">
          <cell r="G5467" t="str">
            <v/>
          </cell>
        </row>
        <row r="5468">
          <cell r="G5468" t="str">
            <v/>
          </cell>
        </row>
        <row r="5469">
          <cell r="G5469" t="str">
            <v/>
          </cell>
        </row>
        <row r="5470">
          <cell r="G5470" t="str">
            <v/>
          </cell>
        </row>
        <row r="5471">
          <cell r="G5471" t="str">
            <v/>
          </cell>
        </row>
        <row r="5472">
          <cell r="G5472" t="str">
            <v/>
          </cell>
        </row>
        <row r="5473">
          <cell r="G5473" t="str">
            <v/>
          </cell>
        </row>
        <row r="5474">
          <cell r="G5474" t="str">
            <v/>
          </cell>
        </row>
        <row r="5475">
          <cell r="G5475" t="str">
            <v/>
          </cell>
        </row>
        <row r="5476">
          <cell r="G5476" t="str">
            <v/>
          </cell>
        </row>
        <row r="5477">
          <cell r="G5477" t="str">
            <v/>
          </cell>
        </row>
        <row r="5478">
          <cell r="G5478" t="str">
            <v/>
          </cell>
        </row>
        <row r="5479">
          <cell r="G5479" t="str">
            <v/>
          </cell>
        </row>
        <row r="5480">
          <cell r="G5480" t="str">
            <v/>
          </cell>
        </row>
        <row r="5481">
          <cell r="G5481" t="str">
            <v/>
          </cell>
        </row>
        <row r="5482">
          <cell r="G5482" t="str">
            <v/>
          </cell>
        </row>
        <row r="5483">
          <cell r="G5483" t="str">
            <v/>
          </cell>
        </row>
        <row r="5484">
          <cell r="G5484" t="str">
            <v/>
          </cell>
        </row>
        <row r="5485">
          <cell r="G5485" t="str">
            <v/>
          </cell>
        </row>
        <row r="5486">
          <cell r="G5486" t="str">
            <v/>
          </cell>
        </row>
        <row r="5487">
          <cell r="G5487" t="str">
            <v/>
          </cell>
        </row>
        <row r="5488">
          <cell r="G5488" t="str">
            <v/>
          </cell>
        </row>
        <row r="5489">
          <cell r="G5489" t="str">
            <v/>
          </cell>
        </row>
        <row r="5490">
          <cell r="G5490" t="str">
            <v/>
          </cell>
        </row>
        <row r="5491">
          <cell r="G5491" t="str">
            <v/>
          </cell>
        </row>
        <row r="5492">
          <cell r="G5492" t="str">
            <v/>
          </cell>
        </row>
        <row r="5493">
          <cell r="G5493" t="str">
            <v/>
          </cell>
        </row>
        <row r="5494">
          <cell r="G5494" t="str">
            <v/>
          </cell>
        </row>
        <row r="5495">
          <cell r="G5495" t="str">
            <v/>
          </cell>
        </row>
        <row r="5496">
          <cell r="G5496" t="str">
            <v/>
          </cell>
        </row>
        <row r="5497">
          <cell r="G5497" t="str">
            <v/>
          </cell>
        </row>
        <row r="5498">
          <cell r="G5498" t="str">
            <v/>
          </cell>
        </row>
        <row r="5499">
          <cell r="G5499" t="str">
            <v/>
          </cell>
        </row>
        <row r="5500">
          <cell r="G5500" t="str">
            <v/>
          </cell>
        </row>
        <row r="5501">
          <cell r="G5501" t="str">
            <v/>
          </cell>
        </row>
        <row r="5502">
          <cell r="G5502" t="str">
            <v/>
          </cell>
        </row>
        <row r="5503">
          <cell r="G5503" t="str">
            <v/>
          </cell>
        </row>
        <row r="5504">
          <cell r="G5504" t="str">
            <v/>
          </cell>
        </row>
        <row r="5505">
          <cell r="G5505" t="str">
            <v/>
          </cell>
        </row>
        <row r="5506">
          <cell r="G5506" t="str">
            <v/>
          </cell>
        </row>
        <row r="5507">
          <cell r="G5507" t="str">
            <v/>
          </cell>
        </row>
        <row r="5508">
          <cell r="G5508" t="str">
            <v/>
          </cell>
        </row>
        <row r="5509">
          <cell r="G5509" t="str">
            <v/>
          </cell>
        </row>
        <row r="5510">
          <cell r="G5510" t="str">
            <v/>
          </cell>
        </row>
        <row r="5511">
          <cell r="G5511" t="str">
            <v/>
          </cell>
        </row>
        <row r="5512">
          <cell r="G5512" t="str">
            <v/>
          </cell>
        </row>
        <row r="5513">
          <cell r="G5513" t="str">
            <v/>
          </cell>
        </row>
        <row r="5514">
          <cell r="G5514" t="str">
            <v/>
          </cell>
        </row>
        <row r="5515">
          <cell r="G5515" t="str">
            <v/>
          </cell>
        </row>
        <row r="5516">
          <cell r="G5516" t="str">
            <v/>
          </cell>
        </row>
        <row r="5517">
          <cell r="G5517" t="str">
            <v/>
          </cell>
        </row>
        <row r="5518">
          <cell r="G5518" t="str">
            <v/>
          </cell>
        </row>
        <row r="5519">
          <cell r="G5519" t="str">
            <v/>
          </cell>
        </row>
        <row r="5520">
          <cell r="G5520" t="str">
            <v/>
          </cell>
        </row>
        <row r="5521">
          <cell r="G5521" t="str">
            <v/>
          </cell>
        </row>
        <row r="5522">
          <cell r="G5522" t="str">
            <v/>
          </cell>
        </row>
        <row r="5523">
          <cell r="G5523" t="str">
            <v/>
          </cell>
        </row>
        <row r="5524">
          <cell r="G5524" t="str">
            <v/>
          </cell>
        </row>
        <row r="5525">
          <cell r="G5525" t="str">
            <v/>
          </cell>
        </row>
        <row r="5526">
          <cell r="G5526" t="str">
            <v/>
          </cell>
        </row>
        <row r="5527">
          <cell r="G5527" t="str">
            <v/>
          </cell>
        </row>
        <row r="5528">
          <cell r="G5528" t="str">
            <v/>
          </cell>
        </row>
        <row r="5529">
          <cell r="G5529" t="str">
            <v/>
          </cell>
        </row>
        <row r="5530">
          <cell r="G5530" t="str">
            <v/>
          </cell>
        </row>
        <row r="5531">
          <cell r="G5531" t="str">
            <v/>
          </cell>
        </row>
        <row r="5532">
          <cell r="G5532" t="str">
            <v/>
          </cell>
        </row>
        <row r="5533">
          <cell r="G5533" t="str">
            <v/>
          </cell>
        </row>
        <row r="5534">
          <cell r="G5534" t="str">
            <v/>
          </cell>
        </row>
        <row r="5535">
          <cell r="G5535" t="str">
            <v/>
          </cell>
        </row>
        <row r="5536">
          <cell r="G5536" t="str">
            <v/>
          </cell>
        </row>
        <row r="5537">
          <cell r="G5537" t="str">
            <v/>
          </cell>
        </row>
        <row r="5538">
          <cell r="G5538" t="str">
            <v/>
          </cell>
        </row>
        <row r="5539">
          <cell r="G5539" t="str">
            <v/>
          </cell>
        </row>
        <row r="5540">
          <cell r="G5540" t="str">
            <v/>
          </cell>
        </row>
        <row r="5541">
          <cell r="G5541" t="str">
            <v/>
          </cell>
        </row>
        <row r="5542">
          <cell r="G5542" t="str">
            <v/>
          </cell>
        </row>
        <row r="5543">
          <cell r="G5543" t="str">
            <v/>
          </cell>
        </row>
        <row r="5544">
          <cell r="G5544" t="str">
            <v/>
          </cell>
        </row>
        <row r="5545">
          <cell r="G5545" t="str">
            <v/>
          </cell>
        </row>
        <row r="5546">
          <cell r="G5546" t="str">
            <v/>
          </cell>
        </row>
        <row r="5547">
          <cell r="G5547" t="str">
            <v/>
          </cell>
        </row>
        <row r="5548">
          <cell r="G5548" t="str">
            <v/>
          </cell>
        </row>
        <row r="5549">
          <cell r="G5549" t="str">
            <v/>
          </cell>
        </row>
        <row r="5550">
          <cell r="G5550" t="str">
            <v/>
          </cell>
        </row>
        <row r="5551">
          <cell r="G5551" t="str">
            <v/>
          </cell>
        </row>
        <row r="5552">
          <cell r="G5552" t="str">
            <v/>
          </cell>
        </row>
        <row r="5553">
          <cell r="G5553" t="str">
            <v/>
          </cell>
        </row>
        <row r="5554">
          <cell r="G5554" t="str">
            <v/>
          </cell>
        </row>
        <row r="5555">
          <cell r="G5555" t="str">
            <v/>
          </cell>
        </row>
        <row r="5556">
          <cell r="G5556" t="str">
            <v/>
          </cell>
        </row>
        <row r="5557">
          <cell r="G5557" t="str">
            <v/>
          </cell>
        </row>
        <row r="5558">
          <cell r="G5558" t="str">
            <v/>
          </cell>
        </row>
        <row r="5559">
          <cell r="G5559" t="str">
            <v/>
          </cell>
        </row>
        <row r="5560">
          <cell r="G5560" t="str">
            <v/>
          </cell>
        </row>
        <row r="5561">
          <cell r="G5561" t="str">
            <v/>
          </cell>
        </row>
        <row r="5562">
          <cell r="G5562" t="str">
            <v/>
          </cell>
        </row>
        <row r="5563">
          <cell r="G5563" t="str">
            <v/>
          </cell>
        </row>
        <row r="5564">
          <cell r="G5564" t="str">
            <v/>
          </cell>
        </row>
        <row r="5565">
          <cell r="G5565" t="str">
            <v/>
          </cell>
        </row>
        <row r="5566">
          <cell r="G5566" t="str">
            <v/>
          </cell>
        </row>
        <row r="5567">
          <cell r="G5567" t="str">
            <v/>
          </cell>
        </row>
        <row r="5568">
          <cell r="G5568" t="str">
            <v/>
          </cell>
        </row>
        <row r="5569">
          <cell r="G5569" t="str">
            <v/>
          </cell>
        </row>
        <row r="5570">
          <cell r="G5570" t="str">
            <v/>
          </cell>
        </row>
        <row r="5571">
          <cell r="G5571" t="str">
            <v/>
          </cell>
        </row>
        <row r="5572">
          <cell r="G5572" t="str">
            <v/>
          </cell>
        </row>
        <row r="5573">
          <cell r="G5573" t="str">
            <v/>
          </cell>
        </row>
        <row r="5574">
          <cell r="G5574" t="str">
            <v/>
          </cell>
        </row>
        <row r="5575">
          <cell r="G5575" t="str">
            <v/>
          </cell>
        </row>
        <row r="5576">
          <cell r="G5576" t="str">
            <v/>
          </cell>
        </row>
        <row r="5577">
          <cell r="G5577" t="str">
            <v/>
          </cell>
        </row>
        <row r="5578">
          <cell r="G5578" t="str">
            <v/>
          </cell>
        </row>
        <row r="5579">
          <cell r="G5579" t="str">
            <v/>
          </cell>
        </row>
        <row r="5580">
          <cell r="G5580" t="str">
            <v/>
          </cell>
        </row>
        <row r="5581">
          <cell r="G5581" t="str">
            <v/>
          </cell>
        </row>
        <row r="5582">
          <cell r="G5582" t="str">
            <v/>
          </cell>
        </row>
        <row r="5583">
          <cell r="G5583" t="str">
            <v/>
          </cell>
        </row>
        <row r="5584">
          <cell r="G5584" t="str">
            <v/>
          </cell>
        </row>
        <row r="5585">
          <cell r="G5585" t="str">
            <v/>
          </cell>
        </row>
        <row r="5586">
          <cell r="G5586" t="str">
            <v/>
          </cell>
        </row>
        <row r="5587">
          <cell r="G5587" t="str">
            <v/>
          </cell>
        </row>
        <row r="5588">
          <cell r="G5588" t="str">
            <v/>
          </cell>
        </row>
        <row r="5589">
          <cell r="G5589" t="str">
            <v/>
          </cell>
        </row>
        <row r="5590">
          <cell r="G5590" t="str">
            <v/>
          </cell>
        </row>
        <row r="5591">
          <cell r="G5591" t="str">
            <v/>
          </cell>
        </row>
        <row r="5592">
          <cell r="G5592" t="str">
            <v/>
          </cell>
        </row>
        <row r="5593">
          <cell r="G5593" t="str">
            <v/>
          </cell>
        </row>
        <row r="5594">
          <cell r="G5594" t="str">
            <v/>
          </cell>
        </row>
        <row r="5595">
          <cell r="G5595" t="str">
            <v/>
          </cell>
        </row>
        <row r="5596">
          <cell r="G5596" t="str">
            <v/>
          </cell>
        </row>
        <row r="5597">
          <cell r="G5597" t="str">
            <v/>
          </cell>
        </row>
        <row r="5598">
          <cell r="G5598" t="str">
            <v/>
          </cell>
        </row>
        <row r="5599">
          <cell r="G5599" t="str">
            <v/>
          </cell>
        </row>
        <row r="5600">
          <cell r="G5600" t="str">
            <v/>
          </cell>
        </row>
        <row r="5601">
          <cell r="G5601" t="str">
            <v/>
          </cell>
        </row>
        <row r="5602">
          <cell r="G5602" t="str">
            <v/>
          </cell>
        </row>
        <row r="5603">
          <cell r="G5603" t="str">
            <v/>
          </cell>
        </row>
        <row r="5604">
          <cell r="G5604" t="str">
            <v/>
          </cell>
        </row>
        <row r="5605">
          <cell r="G5605" t="str">
            <v/>
          </cell>
        </row>
        <row r="5606">
          <cell r="G5606" t="str">
            <v/>
          </cell>
        </row>
        <row r="5607">
          <cell r="G5607" t="str">
            <v/>
          </cell>
        </row>
        <row r="5608">
          <cell r="G5608" t="str">
            <v/>
          </cell>
        </row>
        <row r="5609">
          <cell r="G5609" t="str">
            <v/>
          </cell>
        </row>
        <row r="5610">
          <cell r="G5610" t="str">
            <v/>
          </cell>
        </row>
        <row r="5611">
          <cell r="G5611" t="str">
            <v/>
          </cell>
        </row>
        <row r="5612">
          <cell r="G5612" t="str">
            <v/>
          </cell>
        </row>
        <row r="5613">
          <cell r="G5613" t="str">
            <v/>
          </cell>
        </row>
        <row r="5614">
          <cell r="G5614" t="str">
            <v/>
          </cell>
        </row>
        <row r="5615">
          <cell r="G5615" t="str">
            <v/>
          </cell>
        </row>
        <row r="5616">
          <cell r="G5616" t="str">
            <v/>
          </cell>
        </row>
        <row r="5617">
          <cell r="G5617" t="str">
            <v/>
          </cell>
        </row>
        <row r="5618">
          <cell r="G5618" t="str">
            <v/>
          </cell>
        </row>
        <row r="5619">
          <cell r="G5619" t="str">
            <v/>
          </cell>
        </row>
        <row r="5620">
          <cell r="G5620" t="str">
            <v/>
          </cell>
        </row>
        <row r="5621">
          <cell r="G5621" t="str">
            <v/>
          </cell>
        </row>
        <row r="5622">
          <cell r="G5622" t="str">
            <v/>
          </cell>
        </row>
        <row r="5623">
          <cell r="G5623" t="str">
            <v/>
          </cell>
        </row>
        <row r="5624">
          <cell r="G5624" t="str">
            <v/>
          </cell>
        </row>
        <row r="5625">
          <cell r="G5625" t="str">
            <v/>
          </cell>
        </row>
        <row r="5626">
          <cell r="G5626" t="str">
            <v/>
          </cell>
        </row>
        <row r="5627">
          <cell r="G5627" t="str">
            <v/>
          </cell>
        </row>
        <row r="5628">
          <cell r="G5628" t="str">
            <v/>
          </cell>
        </row>
        <row r="5629">
          <cell r="G5629" t="str">
            <v/>
          </cell>
        </row>
        <row r="5630">
          <cell r="G5630" t="str">
            <v/>
          </cell>
        </row>
        <row r="5631">
          <cell r="G5631" t="str">
            <v/>
          </cell>
        </row>
        <row r="5632">
          <cell r="G5632" t="str">
            <v/>
          </cell>
        </row>
        <row r="5633">
          <cell r="G5633" t="str">
            <v/>
          </cell>
        </row>
        <row r="5634">
          <cell r="G5634" t="str">
            <v/>
          </cell>
        </row>
        <row r="5635">
          <cell r="G5635" t="str">
            <v/>
          </cell>
        </row>
        <row r="5636">
          <cell r="G5636" t="str">
            <v/>
          </cell>
        </row>
        <row r="5637">
          <cell r="G5637" t="str">
            <v/>
          </cell>
        </row>
        <row r="5638">
          <cell r="G5638" t="str">
            <v/>
          </cell>
        </row>
        <row r="5639">
          <cell r="G5639" t="str">
            <v/>
          </cell>
        </row>
        <row r="5640">
          <cell r="G5640" t="str">
            <v/>
          </cell>
        </row>
        <row r="5641">
          <cell r="G5641" t="str">
            <v/>
          </cell>
        </row>
        <row r="5642">
          <cell r="G5642" t="str">
            <v/>
          </cell>
        </row>
        <row r="5643">
          <cell r="G5643" t="str">
            <v/>
          </cell>
        </row>
        <row r="5644">
          <cell r="G5644" t="str">
            <v/>
          </cell>
        </row>
        <row r="5645">
          <cell r="G5645" t="str">
            <v/>
          </cell>
        </row>
        <row r="5646">
          <cell r="G5646" t="str">
            <v/>
          </cell>
        </row>
        <row r="5647">
          <cell r="G5647" t="str">
            <v/>
          </cell>
        </row>
        <row r="5648">
          <cell r="G5648" t="str">
            <v/>
          </cell>
        </row>
        <row r="5649">
          <cell r="G5649" t="str">
            <v/>
          </cell>
        </row>
        <row r="5650">
          <cell r="G5650" t="str">
            <v/>
          </cell>
        </row>
        <row r="5651">
          <cell r="G5651" t="str">
            <v/>
          </cell>
        </row>
        <row r="5652">
          <cell r="G5652" t="str">
            <v/>
          </cell>
        </row>
        <row r="5653">
          <cell r="G5653" t="str">
            <v/>
          </cell>
        </row>
        <row r="5654">
          <cell r="G5654" t="str">
            <v/>
          </cell>
        </row>
        <row r="5655">
          <cell r="G5655" t="str">
            <v/>
          </cell>
        </row>
        <row r="5656">
          <cell r="G5656" t="str">
            <v/>
          </cell>
        </row>
        <row r="5657">
          <cell r="G5657" t="str">
            <v/>
          </cell>
        </row>
        <row r="5658">
          <cell r="G5658" t="str">
            <v/>
          </cell>
        </row>
        <row r="5659">
          <cell r="G5659" t="str">
            <v/>
          </cell>
        </row>
        <row r="5660">
          <cell r="G5660" t="str">
            <v/>
          </cell>
        </row>
        <row r="5661">
          <cell r="G5661" t="str">
            <v/>
          </cell>
        </row>
        <row r="5662">
          <cell r="G5662" t="str">
            <v/>
          </cell>
        </row>
        <row r="5663">
          <cell r="G5663" t="str">
            <v/>
          </cell>
        </row>
        <row r="5664">
          <cell r="G5664" t="str">
            <v/>
          </cell>
        </row>
        <row r="5665">
          <cell r="G5665" t="str">
            <v/>
          </cell>
        </row>
        <row r="5666">
          <cell r="G5666" t="str">
            <v/>
          </cell>
        </row>
        <row r="5667">
          <cell r="G5667" t="str">
            <v/>
          </cell>
        </row>
        <row r="5668">
          <cell r="G5668" t="str">
            <v/>
          </cell>
        </row>
        <row r="5669">
          <cell r="G5669" t="str">
            <v/>
          </cell>
        </row>
        <row r="5670">
          <cell r="G5670" t="str">
            <v/>
          </cell>
        </row>
        <row r="5671">
          <cell r="G5671" t="str">
            <v/>
          </cell>
        </row>
        <row r="5672">
          <cell r="G5672" t="str">
            <v/>
          </cell>
        </row>
        <row r="5673">
          <cell r="G5673" t="str">
            <v/>
          </cell>
        </row>
        <row r="5674">
          <cell r="G5674" t="str">
            <v/>
          </cell>
        </row>
        <row r="5675">
          <cell r="G5675" t="str">
            <v/>
          </cell>
        </row>
        <row r="5676">
          <cell r="G5676" t="str">
            <v/>
          </cell>
        </row>
        <row r="5677">
          <cell r="G5677" t="str">
            <v/>
          </cell>
        </row>
        <row r="5678">
          <cell r="G5678" t="str">
            <v/>
          </cell>
        </row>
        <row r="5679">
          <cell r="G5679" t="str">
            <v/>
          </cell>
        </row>
        <row r="5680">
          <cell r="G5680" t="str">
            <v/>
          </cell>
        </row>
        <row r="5681">
          <cell r="G5681" t="str">
            <v/>
          </cell>
        </row>
        <row r="5682">
          <cell r="G5682" t="str">
            <v/>
          </cell>
        </row>
        <row r="5683">
          <cell r="G5683" t="str">
            <v/>
          </cell>
        </row>
        <row r="5684">
          <cell r="G5684" t="str">
            <v/>
          </cell>
        </row>
        <row r="5685">
          <cell r="G5685" t="str">
            <v/>
          </cell>
        </row>
        <row r="5686">
          <cell r="G5686" t="str">
            <v/>
          </cell>
        </row>
        <row r="5687">
          <cell r="G5687" t="str">
            <v/>
          </cell>
        </row>
        <row r="5688">
          <cell r="G5688" t="str">
            <v/>
          </cell>
        </row>
        <row r="5689">
          <cell r="G5689" t="str">
            <v/>
          </cell>
        </row>
        <row r="5690">
          <cell r="G5690" t="str">
            <v/>
          </cell>
        </row>
        <row r="5691">
          <cell r="G5691" t="str">
            <v/>
          </cell>
        </row>
        <row r="5692">
          <cell r="G5692" t="str">
            <v/>
          </cell>
        </row>
        <row r="5693">
          <cell r="G5693" t="str">
            <v/>
          </cell>
        </row>
        <row r="5694">
          <cell r="G5694" t="str">
            <v/>
          </cell>
        </row>
        <row r="5695">
          <cell r="G5695" t="str">
            <v/>
          </cell>
        </row>
        <row r="5696">
          <cell r="G5696" t="str">
            <v/>
          </cell>
        </row>
        <row r="5697">
          <cell r="G5697" t="str">
            <v/>
          </cell>
        </row>
        <row r="5698">
          <cell r="G5698" t="str">
            <v/>
          </cell>
        </row>
        <row r="5699">
          <cell r="G5699" t="str">
            <v/>
          </cell>
        </row>
        <row r="5700">
          <cell r="G5700" t="str">
            <v/>
          </cell>
        </row>
        <row r="5701">
          <cell r="G5701" t="str">
            <v/>
          </cell>
        </row>
        <row r="5702">
          <cell r="G5702" t="str">
            <v/>
          </cell>
        </row>
        <row r="5703">
          <cell r="G5703" t="str">
            <v/>
          </cell>
        </row>
        <row r="5704">
          <cell r="G5704" t="str">
            <v/>
          </cell>
        </row>
        <row r="5705">
          <cell r="G5705" t="str">
            <v/>
          </cell>
        </row>
        <row r="5706">
          <cell r="G5706" t="str">
            <v/>
          </cell>
        </row>
        <row r="5707">
          <cell r="G5707" t="str">
            <v/>
          </cell>
        </row>
        <row r="5708">
          <cell r="G5708" t="str">
            <v/>
          </cell>
        </row>
        <row r="5709">
          <cell r="G5709" t="str">
            <v/>
          </cell>
        </row>
        <row r="5710">
          <cell r="G5710" t="str">
            <v/>
          </cell>
        </row>
        <row r="5711">
          <cell r="G5711" t="str">
            <v/>
          </cell>
        </row>
        <row r="5712">
          <cell r="G5712" t="str">
            <v/>
          </cell>
        </row>
        <row r="5713">
          <cell r="G5713" t="str">
            <v/>
          </cell>
        </row>
        <row r="5714">
          <cell r="G5714" t="str">
            <v/>
          </cell>
        </row>
        <row r="5715">
          <cell r="G5715" t="str">
            <v/>
          </cell>
        </row>
        <row r="5716">
          <cell r="G5716" t="str">
            <v/>
          </cell>
        </row>
        <row r="5717">
          <cell r="G5717" t="str">
            <v/>
          </cell>
        </row>
        <row r="5718">
          <cell r="G5718" t="str">
            <v/>
          </cell>
        </row>
        <row r="5719">
          <cell r="G5719" t="str">
            <v/>
          </cell>
        </row>
        <row r="5720">
          <cell r="G5720" t="str">
            <v/>
          </cell>
        </row>
        <row r="5721">
          <cell r="G5721" t="str">
            <v/>
          </cell>
        </row>
        <row r="5722">
          <cell r="G5722" t="str">
            <v/>
          </cell>
        </row>
        <row r="5723">
          <cell r="G5723" t="str">
            <v/>
          </cell>
        </row>
        <row r="5724">
          <cell r="G5724" t="str">
            <v/>
          </cell>
        </row>
        <row r="5725">
          <cell r="G5725" t="str">
            <v/>
          </cell>
        </row>
        <row r="5726">
          <cell r="G5726" t="str">
            <v/>
          </cell>
        </row>
        <row r="5727">
          <cell r="G5727" t="str">
            <v/>
          </cell>
        </row>
        <row r="5728">
          <cell r="G5728" t="str">
            <v/>
          </cell>
        </row>
        <row r="5729">
          <cell r="G5729" t="str">
            <v/>
          </cell>
        </row>
        <row r="5730">
          <cell r="G5730" t="str">
            <v/>
          </cell>
        </row>
        <row r="5731">
          <cell r="G5731" t="str">
            <v/>
          </cell>
        </row>
        <row r="5732">
          <cell r="G5732" t="str">
            <v/>
          </cell>
        </row>
        <row r="5733">
          <cell r="G5733" t="str">
            <v/>
          </cell>
        </row>
        <row r="5734">
          <cell r="G5734" t="str">
            <v/>
          </cell>
        </row>
        <row r="5735">
          <cell r="G5735" t="str">
            <v/>
          </cell>
        </row>
        <row r="5736">
          <cell r="G5736" t="str">
            <v/>
          </cell>
        </row>
        <row r="5737">
          <cell r="G5737" t="str">
            <v/>
          </cell>
        </row>
        <row r="5738">
          <cell r="G5738" t="str">
            <v/>
          </cell>
        </row>
        <row r="5739">
          <cell r="G5739" t="str">
            <v/>
          </cell>
        </row>
        <row r="5740">
          <cell r="G5740" t="str">
            <v/>
          </cell>
        </row>
        <row r="5741">
          <cell r="G5741" t="str">
            <v/>
          </cell>
        </row>
        <row r="5742">
          <cell r="G5742" t="str">
            <v/>
          </cell>
        </row>
        <row r="5743">
          <cell r="G5743" t="str">
            <v/>
          </cell>
        </row>
        <row r="5744">
          <cell r="G5744" t="str">
            <v/>
          </cell>
        </row>
        <row r="5745">
          <cell r="G5745" t="str">
            <v/>
          </cell>
        </row>
        <row r="5746">
          <cell r="G5746" t="str">
            <v/>
          </cell>
        </row>
        <row r="5747">
          <cell r="G5747" t="str">
            <v/>
          </cell>
        </row>
        <row r="5748">
          <cell r="G5748" t="str">
            <v/>
          </cell>
        </row>
        <row r="5749">
          <cell r="G5749" t="str">
            <v/>
          </cell>
        </row>
        <row r="5750">
          <cell r="G5750" t="str">
            <v/>
          </cell>
        </row>
        <row r="5751">
          <cell r="G5751" t="str">
            <v/>
          </cell>
        </row>
        <row r="5752">
          <cell r="G5752" t="str">
            <v/>
          </cell>
        </row>
        <row r="5753">
          <cell r="G5753" t="str">
            <v/>
          </cell>
        </row>
        <row r="5754">
          <cell r="G5754" t="str">
            <v/>
          </cell>
        </row>
        <row r="5755">
          <cell r="G5755" t="str">
            <v/>
          </cell>
        </row>
        <row r="5756">
          <cell r="G5756" t="str">
            <v/>
          </cell>
        </row>
        <row r="5757">
          <cell r="G5757" t="str">
            <v/>
          </cell>
        </row>
        <row r="5758">
          <cell r="G5758" t="str">
            <v/>
          </cell>
        </row>
        <row r="5759">
          <cell r="G5759" t="str">
            <v/>
          </cell>
        </row>
        <row r="5760">
          <cell r="G5760" t="str">
            <v/>
          </cell>
        </row>
        <row r="5761">
          <cell r="G5761" t="str">
            <v/>
          </cell>
        </row>
        <row r="5762">
          <cell r="G5762" t="str">
            <v/>
          </cell>
        </row>
        <row r="5763">
          <cell r="G5763" t="str">
            <v/>
          </cell>
        </row>
        <row r="5764">
          <cell r="G5764" t="str">
            <v/>
          </cell>
        </row>
        <row r="5765">
          <cell r="G5765" t="str">
            <v/>
          </cell>
        </row>
        <row r="5766">
          <cell r="G5766" t="str">
            <v/>
          </cell>
        </row>
        <row r="5767">
          <cell r="G5767" t="str">
            <v/>
          </cell>
        </row>
        <row r="5768">
          <cell r="G5768" t="str">
            <v/>
          </cell>
        </row>
        <row r="5769">
          <cell r="G5769" t="str">
            <v/>
          </cell>
        </row>
        <row r="5770">
          <cell r="G5770" t="str">
            <v/>
          </cell>
        </row>
        <row r="5771">
          <cell r="G5771" t="str">
            <v/>
          </cell>
        </row>
        <row r="5772">
          <cell r="G5772" t="str">
            <v/>
          </cell>
        </row>
        <row r="5773">
          <cell r="G5773" t="str">
            <v/>
          </cell>
        </row>
        <row r="5774">
          <cell r="G5774" t="str">
            <v/>
          </cell>
        </row>
        <row r="5775">
          <cell r="G5775" t="str">
            <v/>
          </cell>
        </row>
        <row r="5776">
          <cell r="G5776" t="str">
            <v/>
          </cell>
        </row>
        <row r="5777">
          <cell r="G5777" t="str">
            <v/>
          </cell>
        </row>
        <row r="5778">
          <cell r="G5778" t="str">
            <v/>
          </cell>
        </row>
        <row r="5779">
          <cell r="G5779" t="str">
            <v/>
          </cell>
        </row>
        <row r="5780">
          <cell r="G5780" t="str">
            <v/>
          </cell>
        </row>
        <row r="5781">
          <cell r="G5781" t="str">
            <v/>
          </cell>
        </row>
        <row r="5782">
          <cell r="G5782" t="str">
            <v/>
          </cell>
        </row>
        <row r="5783">
          <cell r="G5783" t="str">
            <v/>
          </cell>
        </row>
        <row r="5784">
          <cell r="G5784" t="str">
            <v/>
          </cell>
        </row>
        <row r="5785">
          <cell r="G5785" t="str">
            <v/>
          </cell>
        </row>
        <row r="5786">
          <cell r="G5786" t="str">
            <v/>
          </cell>
        </row>
        <row r="5787">
          <cell r="G5787" t="str">
            <v/>
          </cell>
        </row>
        <row r="5788">
          <cell r="G5788" t="str">
            <v/>
          </cell>
        </row>
        <row r="5789">
          <cell r="G5789" t="str">
            <v/>
          </cell>
        </row>
        <row r="5790">
          <cell r="G5790" t="str">
            <v/>
          </cell>
        </row>
        <row r="5791">
          <cell r="G5791" t="str">
            <v/>
          </cell>
        </row>
        <row r="5792">
          <cell r="G5792" t="str">
            <v/>
          </cell>
        </row>
        <row r="5793">
          <cell r="G5793" t="str">
            <v/>
          </cell>
        </row>
        <row r="5794">
          <cell r="G5794" t="str">
            <v/>
          </cell>
        </row>
        <row r="5795">
          <cell r="G5795" t="str">
            <v/>
          </cell>
        </row>
        <row r="5796">
          <cell r="G5796" t="str">
            <v/>
          </cell>
        </row>
        <row r="5797">
          <cell r="G5797" t="str">
            <v/>
          </cell>
        </row>
        <row r="5798">
          <cell r="G5798" t="str">
            <v/>
          </cell>
        </row>
        <row r="5799">
          <cell r="G5799" t="str">
            <v/>
          </cell>
        </row>
        <row r="5800">
          <cell r="G5800" t="str">
            <v/>
          </cell>
        </row>
        <row r="5801">
          <cell r="G5801" t="str">
            <v/>
          </cell>
        </row>
        <row r="5802">
          <cell r="G5802" t="str">
            <v/>
          </cell>
        </row>
        <row r="5803">
          <cell r="G5803" t="str">
            <v/>
          </cell>
        </row>
        <row r="5804">
          <cell r="G5804" t="str">
            <v/>
          </cell>
        </row>
        <row r="5805">
          <cell r="G5805" t="str">
            <v/>
          </cell>
        </row>
        <row r="5806">
          <cell r="G5806" t="str">
            <v/>
          </cell>
        </row>
        <row r="5807">
          <cell r="G5807" t="str">
            <v/>
          </cell>
        </row>
        <row r="5808">
          <cell r="G5808" t="str">
            <v/>
          </cell>
        </row>
        <row r="5809">
          <cell r="G5809" t="str">
            <v/>
          </cell>
        </row>
        <row r="5810">
          <cell r="G5810" t="str">
            <v/>
          </cell>
        </row>
        <row r="5811">
          <cell r="G5811" t="str">
            <v/>
          </cell>
        </row>
        <row r="5812">
          <cell r="G5812" t="str">
            <v/>
          </cell>
        </row>
        <row r="5813">
          <cell r="G5813" t="str">
            <v/>
          </cell>
        </row>
        <row r="5814">
          <cell r="G5814" t="str">
            <v/>
          </cell>
        </row>
        <row r="5815">
          <cell r="G5815" t="str">
            <v/>
          </cell>
        </row>
        <row r="5816">
          <cell r="G5816" t="str">
            <v/>
          </cell>
        </row>
        <row r="5817">
          <cell r="G5817" t="str">
            <v/>
          </cell>
        </row>
        <row r="5818">
          <cell r="G5818" t="str">
            <v/>
          </cell>
        </row>
        <row r="5819">
          <cell r="G5819" t="str">
            <v/>
          </cell>
        </row>
        <row r="5820">
          <cell r="G5820" t="str">
            <v/>
          </cell>
        </row>
        <row r="5821">
          <cell r="G5821" t="str">
            <v/>
          </cell>
        </row>
        <row r="5822">
          <cell r="G5822" t="str">
            <v/>
          </cell>
        </row>
        <row r="5823">
          <cell r="G5823" t="str">
            <v/>
          </cell>
        </row>
        <row r="5824">
          <cell r="G5824" t="str">
            <v/>
          </cell>
        </row>
        <row r="5825">
          <cell r="G5825" t="str">
            <v/>
          </cell>
        </row>
        <row r="5826">
          <cell r="G5826" t="str">
            <v/>
          </cell>
        </row>
        <row r="5827">
          <cell r="G5827" t="str">
            <v/>
          </cell>
        </row>
        <row r="5828">
          <cell r="G5828" t="str">
            <v/>
          </cell>
        </row>
        <row r="5829">
          <cell r="G5829" t="str">
            <v/>
          </cell>
        </row>
        <row r="5830">
          <cell r="G5830" t="str">
            <v/>
          </cell>
        </row>
        <row r="5831">
          <cell r="G5831" t="str">
            <v/>
          </cell>
        </row>
        <row r="5832">
          <cell r="G5832" t="str">
            <v/>
          </cell>
        </row>
        <row r="5833">
          <cell r="G5833" t="str">
            <v/>
          </cell>
        </row>
        <row r="5834">
          <cell r="G5834" t="str">
            <v/>
          </cell>
        </row>
        <row r="5835">
          <cell r="G5835" t="str">
            <v/>
          </cell>
        </row>
        <row r="5836">
          <cell r="G5836" t="str">
            <v/>
          </cell>
        </row>
        <row r="5837">
          <cell r="G5837" t="str">
            <v/>
          </cell>
        </row>
        <row r="5838">
          <cell r="G5838" t="str">
            <v/>
          </cell>
        </row>
        <row r="5839">
          <cell r="G5839" t="str">
            <v/>
          </cell>
        </row>
        <row r="5840">
          <cell r="G5840" t="str">
            <v/>
          </cell>
        </row>
        <row r="5841">
          <cell r="G5841" t="str">
            <v/>
          </cell>
        </row>
        <row r="5842">
          <cell r="G5842" t="str">
            <v/>
          </cell>
        </row>
        <row r="5843">
          <cell r="G5843" t="str">
            <v/>
          </cell>
        </row>
        <row r="5844">
          <cell r="G5844" t="str">
            <v/>
          </cell>
        </row>
        <row r="5845">
          <cell r="G5845" t="str">
            <v/>
          </cell>
        </row>
        <row r="5846">
          <cell r="G5846" t="str">
            <v/>
          </cell>
        </row>
        <row r="5847">
          <cell r="G5847" t="str">
            <v/>
          </cell>
        </row>
        <row r="5848">
          <cell r="G5848" t="str">
            <v/>
          </cell>
        </row>
        <row r="5849">
          <cell r="G5849" t="str">
            <v/>
          </cell>
        </row>
        <row r="5850">
          <cell r="G5850" t="str">
            <v/>
          </cell>
        </row>
        <row r="5851">
          <cell r="G5851" t="str">
            <v/>
          </cell>
        </row>
        <row r="5852">
          <cell r="G5852" t="str">
            <v/>
          </cell>
        </row>
        <row r="5853">
          <cell r="G5853" t="str">
            <v/>
          </cell>
        </row>
        <row r="5854">
          <cell r="G5854" t="str">
            <v/>
          </cell>
        </row>
        <row r="5855">
          <cell r="G5855" t="str">
            <v/>
          </cell>
        </row>
        <row r="5856">
          <cell r="G5856" t="str">
            <v/>
          </cell>
        </row>
        <row r="5857">
          <cell r="G5857" t="str">
            <v/>
          </cell>
        </row>
        <row r="5858">
          <cell r="G5858" t="str">
            <v/>
          </cell>
        </row>
        <row r="5859">
          <cell r="G5859" t="str">
            <v/>
          </cell>
        </row>
        <row r="5860">
          <cell r="G5860" t="str">
            <v/>
          </cell>
        </row>
        <row r="5861">
          <cell r="G5861" t="str">
            <v/>
          </cell>
        </row>
        <row r="5862">
          <cell r="G5862" t="str">
            <v/>
          </cell>
        </row>
        <row r="5863">
          <cell r="G5863" t="str">
            <v/>
          </cell>
        </row>
        <row r="5864">
          <cell r="G5864" t="str">
            <v/>
          </cell>
        </row>
        <row r="5865">
          <cell r="G5865" t="str">
            <v/>
          </cell>
        </row>
        <row r="5866">
          <cell r="G5866" t="str">
            <v/>
          </cell>
        </row>
        <row r="5867">
          <cell r="G5867" t="str">
            <v/>
          </cell>
        </row>
        <row r="5868">
          <cell r="G5868" t="str">
            <v/>
          </cell>
        </row>
        <row r="5869">
          <cell r="G5869" t="str">
            <v/>
          </cell>
        </row>
        <row r="5870">
          <cell r="G5870" t="str">
            <v/>
          </cell>
        </row>
        <row r="5871">
          <cell r="G5871" t="str">
            <v/>
          </cell>
        </row>
        <row r="5872">
          <cell r="G5872" t="str">
            <v/>
          </cell>
        </row>
        <row r="5873">
          <cell r="G5873" t="str">
            <v/>
          </cell>
        </row>
        <row r="5874">
          <cell r="G5874" t="str">
            <v/>
          </cell>
        </row>
        <row r="5875">
          <cell r="G5875" t="str">
            <v/>
          </cell>
        </row>
        <row r="5876">
          <cell r="G5876" t="str">
            <v/>
          </cell>
        </row>
        <row r="5877">
          <cell r="G5877" t="str">
            <v/>
          </cell>
        </row>
        <row r="5878">
          <cell r="G5878" t="str">
            <v/>
          </cell>
        </row>
        <row r="5879">
          <cell r="G5879" t="str">
            <v/>
          </cell>
        </row>
        <row r="5880">
          <cell r="G5880" t="str">
            <v/>
          </cell>
        </row>
        <row r="5881">
          <cell r="G5881" t="str">
            <v/>
          </cell>
        </row>
        <row r="5882">
          <cell r="G5882" t="str">
            <v/>
          </cell>
        </row>
        <row r="5883">
          <cell r="G5883" t="str">
            <v/>
          </cell>
        </row>
        <row r="5884">
          <cell r="G5884" t="str">
            <v/>
          </cell>
        </row>
        <row r="5885">
          <cell r="G5885" t="str">
            <v/>
          </cell>
        </row>
        <row r="5886">
          <cell r="G5886" t="str">
            <v/>
          </cell>
        </row>
        <row r="5887">
          <cell r="G5887" t="str">
            <v/>
          </cell>
        </row>
        <row r="5888">
          <cell r="G5888" t="str">
            <v/>
          </cell>
        </row>
        <row r="5889">
          <cell r="G5889" t="str">
            <v/>
          </cell>
        </row>
        <row r="5890">
          <cell r="G5890" t="str">
            <v/>
          </cell>
        </row>
        <row r="5891">
          <cell r="G5891" t="str">
            <v/>
          </cell>
        </row>
        <row r="5892">
          <cell r="G5892" t="str">
            <v/>
          </cell>
        </row>
        <row r="5893">
          <cell r="G5893" t="str">
            <v/>
          </cell>
        </row>
        <row r="5894">
          <cell r="G5894" t="str">
            <v/>
          </cell>
        </row>
        <row r="5895">
          <cell r="G5895" t="str">
            <v/>
          </cell>
        </row>
        <row r="5896">
          <cell r="G5896" t="str">
            <v/>
          </cell>
        </row>
        <row r="5897">
          <cell r="G5897" t="str">
            <v/>
          </cell>
        </row>
        <row r="5898">
          <cell r="G5898" t="str">
            <v/>
          </cell>
        </row>
        <row r="5899">
          <cell r="G5899" t="str">
            <v/>
          </cell>
        </row>
        <row r="5900">
          <cell r="G5900" t="str">
            <v/>
          </cell>
        </row>
        <row r="5901">
          <cell r="G5901" t="str">
            <v/>
          </cell>
        </row>
        <row r="5902">
          <cell r="G5902" t="str">
            <v/>
          </cell>
        </row>
        <row r="5903">
          <cell r="G5903" t="str">
            <v/>
          </cell>
        </row>
        <row r="5904">
          <cell r="G5904" t="str">
            <v/>
          </cell>
        </row>
        <row r="5905">
          <cell r="G5905" t="str">
            <v/>
          </cell>
        </row>
        <row r="5906">
          <cell r="G5906" t="str">
            <v/>
          </cell>
        </row>
        <row r="5907">
          <cell r="G5907" t="str">
            <v/>
          </cell>
        </row>
        <row r="5908">
          <cell r="G5908" t="str">
            <v/>
          </cell>
        </row>
        <row r="5909">
          <cell r="G5909" t="str">
            <v/>
          </cell>
        </row>
        <row r="5910">
          <cell r="G5910" t="str">
            <v/>
          </cell>
        </row>
        <row r="5911">
          <cell r="G5911" t="str">
            <v/>
          </cell>
        </row>
        <row r="5912">
          <cell r="G5912" t="str">
            <v/>
          </cell>
        </row>
        <row r="5913">
          <cell r="G5913" t="str">
            <v/>
          </cell>
        </row>
        <row r="5914">
          <cell r="G5914" t="str">
            <v/>
          </cell>
        </row>
        <row r="5915">
          <cell r="G5915" t="str">
            <v/>
          </cell>
        </row>
        <row r="5916">
          <cell r="G5916" t="str">
            <v/>
          </cell>
        </row>
        <row r="5917">
          <cell r="G5917" t="str">
            <v/>
          </cell>
        </row>
        <row r="5918">
          <cell r="G5918" t="str">
            <v/>
          </cell>
        </row>
        <row r="5919">
          <cell r="G5919" t="str">
            <v/>
          </cell>
        </row>
        <row r="5920">
          <cell r="G5920" t="str">
            <v/>
          </cell>
        </row>
        <row r="5921">
          <cell r="G5921" t="str">
            <v/>
          </cell>
        </row>
        <row r="5922">
          <cell r="G5922" t="str">
            <v/>
          </cell>
        </row>
        <row r="5923">
          <cell r="G5923" t="str">
            <v/>
          </cell>
        </row>
        <row r="5924">
          <cell r="G5924" t="str">
            <v/>
          </cell>
        </row>
        <row r="5925">
          <cell r="G5925" t="str">
            <v/>
          </cell>
        </row>
        <row r="5926">
          <cell r="G5926" t="str">
            <v/>
          </cell>
        </row>
        <row r="5927">
          <cell r="G5927" t="str">
            <v/>
          </cell>
        </row>
        <row r="5928">
          <cell r="G5928" t="str">
            <v/>
          </cell>
        </row>
        <row r="5929">
          <cell r="G5929" t="str">
            <v/>
          </cell>
        </row>
        <row r="5930">
          <cell r="G5930" t="str">
            <v/>
          </cell>
        </row>
        <row r="5931">
          <cell r="G5931" t="str">
            <v/>
          </cell>
        </row>
        <row r="5932">
          <cell r="G5932" t="str">
            <v/>
          </cell>
        </row>
        <row r="5933">
          <cell r="G5933" t="str">
            <v/>
          </cell>
        </row>
        <row r="5934">
          <cell r="G5934" t="str">
            <v/>
          </cell>
        </row>
        <row r="5935">
          <cell r="G5935" t="str">
            <v/>
          </cell>
        </row>
        <row r="5936">
          <cell r="G5936" t="str">
            <v/>
          </cell>
        </row>
        <row r="5937">
          <cell r="G5937" t="str">
            <v/>
          </cell>
        </row>
        <row r="5938">
          <cell r="G5938" t="str">
            <v/>
          </cell>
        </row>
        <row r="5939">
          <cell r="G5939" t="str">
            <v/>
          </cell>
        </row>
        <row r="5940">
          <cell r="G5940" t="str">
            <v/>
          </cell>
        </row>
        <row r="5941">
          <cell r="G5941" t="str">
            <v/>
          </cell>
        </row>
        <row r="5942">
          <cell r="G5942" t="str">
            <v/>
          </cell>
        </row>
        <row r="5943">
          <cell r="G5943" t="str">
            <v/>
          </cell>
        </row>
        <row r="5944">
          <cell r="G5944" t="str">
            <v/>
          </cell>
        </row>
        <row r="5945">
          <cell r="G5945" t="str">
            <v/>
          </cell>
        </row>
        <row r="5946">
          <cell r="G5946" t="str">
            <v/>
          </cell>
        </row>
        <row r="5947">
          <cell r="G5947" t="str">
            <v/>
          </cell>
        </row>
        <row r="5948">
          <cell r="G5948" t="str">
            <v/>
          </cell>
        </row>
        <row r="5949">
          <cell r="G5949" t="str">
            <v/>
          </cell>
        </row>
        <row r="5950">
          <cell r="G5950" t="str">
            <v/>
          </cell>
        </row>
        <row r="5951">
          <cell r="G5951" t="str">
            <v/>
          </cell>
        </row>
        <row r="5952">
          <cell r="G5952" t="str">
            <v/>
          </cell>
        </row>
        <row r="5953">
          <cell r="G5953" t="str">
            <v/>
          </cell>
        </row>
        <row r="5954">
          <cell r="G5954" t="str">
            <v/>
          </cell>
        </row>
        <row r="5955">
          <cell r="G5955" t="str">
            <v/>
          </cell>
        </row>
        <row r="5956">
          <cell r="G5956" t="str">
            <v/>
          </cell>
        </row>
        <row r="5957">
          <cell r="G5957" t="str">
            <v/>
          </cell>
        </row>
        <row r="5958">
          <cell r="G5958" t="str">
            <v/>
          </cell>
        </row>
        <row r="5959">
          <cell r="G5959" t="str">
            <v/>
          </cell>
        </row>
        <row r="5960">
          <cell r="G5960" t="str">
            <v/>
          </cell>
        </row>
        <row r="5961">
          <cell r="G5961" t="str">
            <v/>
          </cell>
        </row>
        <row r="5962">
          <cell r="G5962" t="str">
            <v/>
          </cell>
        </row>
        <row r="5963">
          <cell r="G5963" t="str">
            <v/>
          </cell>
        </row>
        <row r="5964">
          <cell r="G5964" t="str">
            <v/>
          </cell>
        </row>
        <row r="5965">
          <cell r="G5965" t="str">
            <v/>
          </cell>
        </row>
        <row r="5966">
          <cell r="G5966" t="str">
            <v/>
          </cell>
        </row>
        <row r="5967">
          <cell r="G5967" t="str">
            <v/>
          </cell>
        </row>
        <row r="5968">
          <cell r="G5968" t="str">
            <v/>
          </cell>
        </row>
        <row r="5969">
          <cell r="G5969" t="str">
            <v/>
          </cell>
        </row>
        <row r="5970">
          <cell r="G5970" t="str">
            <v/>
          </cell>
        </row>
        <row r="5971">
          <cell r="G5971" t="str">
            <v/>
          </cell>
        </row>
        <row r="5972">
          <cell r="G5972" t="str">
            <v/>
          </cell>
        </row>
        <row r="5973">
          <cell r="G5973" t="str">
            <v/>
          </cell>
        </row>
        <row r="5974">
          <cell r="G5974" t="str">
            <v/>
          </cell>
        </row>
        <row r="5975">
          <cell r="G5975" t="str">
            <v/>
          </cell>
        </row>
        <row r="5976">
          <cell r="G5976" t="str">
            <v/>
          </cell>
        </row>
        <row r="5977">
          <cell r="G5977" t="str">
            <v/>
          </cell>
        </row>
        <row r="5978">
          <cell r="G5978" t="str">
            <v/>
          </cell>
        </row>
        <row r="5979">
          <cell r="G5979" t="str">
            <v/>
          </cell>
        </row>
        <row r="5980">
          <cell r="G5980" t="str">
            <v/>
          </cell>
        </row>
        <row r="5981">
          <cell r="G5981" t="str">
            <v/>
          </cell>
        </row>
        <row r="5982">
          <cell r="G5982" t="str">
            <v/>
          </cell>
        </row>
        <row r="5983">
          <cell r="G5983" t="str">
            <v/>
          </cell>
        </row>
        <row r="5984">
          <cell r="G5984" t="str">
            <v/>
          </cell>
        </row>
        <row r="5985">
          <cell r="G5985" t="str">
            <v/>
          </cell>
        </row>
        <row r="5986">
          <cell r="G5986" t="str">
            <v/>
          </cell>
        </row>
        <row r="5987">
          <cell r="G5987" t="str">
            <v/>
          </cell>
        </row>
        <row r="5988">
          <cell r="G5988" t="str">
            <v/>
          </cell>
        </row>
        <row r="5989">
          <cell r="G5989" t="str">
            <v/>
          </cell>
        </row>
        <row r="5990">
          <cell r="G5990" t="str">
            <v/>
          </cell>
        </row>
        <row r="5991">
          <cell r="G5991" t="str">
            <v/>
          </cell>
        </row>
        <row r="5992">
          <cell r="G5992" t="str">
            <v/>
          </cell>
        </row>
        <row r="5993">
          <cell r="G5993" t="str">
            <v/>
          </cell>
        </row>
        <row r="5994">
          <cell r="G5994" t="str">
            <v/>
          </cell>
        </row>
        <row r="5995">
          <cell r="G5995" t="str">
            <v/>
          </cell>
        </row>
        <row r="5996">
          <cell r="G5996" t="str">
            <v/>
          </cell>
        </row>
        <row r="5997">
          <cell r="G5997" t="str">
            <v/>
          </cell>
        </row>
        <row r="5998">
          <cell r="G5998" t="str">
            <v/>
          </cell>
        </row>
        <row r="5999">
          <cell r="G5999" t="str">
            <v/>
          </cell>
        </row>
        <row r="6000">
          <cell r="G6000" t="str">
            <v/>
          </cell>
        </row>
        <row r="6001">
          <cell r="G6001" t="str">
            <v/>
          </cell>
        </row>
        <row r="6002">
          <cell r="G6002" t="str">
            <v/>
          </cell>
        </row>
        <row r="6003">
          <cell r="G6003" t="str">
            <v/>
          </cell>
        </row>
        <row r="6004">
          <cell r="G6004" t="str">
            <v/>
          </cell>
        </row>
        <row r="6005">
          <cell r="G6005" t="str">
            <v/>
          </cell>
        </row>
        <row r="6006">
          <cell r="G6006" t="str">
            <v/>
          </cell>
        </row>
        <row r="6007">
          <cell r="G6007" t="str">
            <v/>
          </cell>
        </row>
        <row r="6008">
          <cell r="G6008" t="str">
            <v/>
          </cell>
        </row>
        <row r="6009">
          <cell r="G6009" t="str">
            <v/>
          </cell>
        </row>
        <row r="6010">
          <cell r="G6010" t="str">
            <v/>
          </cell>
        </row>
        <row r="6011">
          <cell r="G6011" t="str">
            <v/>
          </cell>
        </row>
        <row r="6012">
          <cell r="G6012" t="str">
            <v/>
          </cell>
        </row>
        <row r="6013">
          <cell r="G6013" t="str">
            <v/>
          </cell>
        </row>
        <row r="6014">
          <cell r="G6014" t="str">
            <v/>
          </cell>
        </row>
        <row r="6015">
          <cell r="G6015" t="str">
            <v/>
          </cell>
        </row>
        <row r="6016">
          <cell r="G6016" t="str">
            <v/>
          </cell>
        </row>
        <row r="6017">
          <cell r="G6017" t="str">
            <v/>
          </cell>
        </row>
        <row r="6018">
          <cell r="G6018" t="str">
            <v/>
          </cell>
        </row>
        <row r="6019">
          <cell r="G6019" t="str">
            <v/>
          </cell>
        </row>
        <row r="6020">
          <cell r="G6020" t="str">
            <v/>
          </cell>
        </row>
        <row r="6021">
          <cell r="G6021" t="str">
            <v/>
          </cell>
        </row>
        <row r="6022">
          <cell r="G6022" t="str">
            <v/>
          </cell>
        </row>
        <row r="6023">
          <cell r="G6023" t="str">
            <v/>
          </cell>
        </row>
        <row r="6024">
          <cell r="G6024" t="str">
            <v/>
          </cell>
        </row>
        <row r="6025">
          <cell r="G6025" t="str">
            <v/>
          </cell>
        </row>
        <row r="6026">
          <cell r="G6026" t="str">
            <v/>
          </cell>
        </row>
        <row r="6027">
          <cell r="G6027" t="str">
            <v/>
          </cell>
        </row>
        <row r="6028">
          <cell r="G6028" t="str">
            <v/>
          </cell>
        </row>
        <row r="6029">
          <cell r="G6029" t="str">
            <v/>
          </cell>
        </row>
        <row r="6030">
          <cell r="G6030" t="str">
            <v/>
          </cell>
        </row>
        <row r="6031">
          <cell r="G6031" t="str">
            <v/>
          </cell>
        </row>
        <row r="6032">
          <cell r="G6032" t="str">
            <v/>
          </cell>
        </row>
        <row r="6033">
          <cell r="G6033" t="str">
            <v/>
          </cell>
        </row>
        <row r="6034">
          <cell r="G6034" t="str">
            <v/>
          </cell>
        </row>
        <row r="6035">
          <cell r="G6035" t="str">
            <v/>
          </cell>
        </row>
        <row r="6036">
          <cell r="G6036" t="str">
            <v/>
          </cell>
        </row>
        <row r="6037">
          <cell r="G6037" t="str">
            <v/>
          </cell>
        </row>
        <row r="6038">
          <cell r="G6038" t="str">
            <v/>
          </cell>
        </row>
        <row r="6039">
          <cell r="G6039" t="str">
            <v/>
          </cell>
        </row>
        <row r="6040">
          <cell r="G6040" t="str">
            <v/>
          </cell>
        </row>
        <row r="6041">
          <cell r="G6041" t="str">
            <v/>
          </cell>
        </row>
        <row r="6042">
          <cell r="G6042" t="str">
            <v/>
          </cell>
        </row>
        <row r="6043">
          <cell r="G6043" t="str">
            <v/>
          </cell>
        </row>
        <row r="6044">
          <cell r="G6044" t="str">
            <v/>
          </cell>
        </row>
        <row r="6045">
          <cell r="G6045" t="str">
            <v/>
          </cell>
        </row>
        <row r="6046">
          <cell r="G6046" t="str">
            <v/>
          </cell>
        </row>
        <row r="6047">
          <cell r="G6047" t="str">
            <v/>
          </cell>
        </row>
        <row r="6048">
          <cell r="G6048" t="str">
            <v/>
          </cell>
        </row>
        <row r="6049">
          <cell r="G6049" t="str">
            <v/>
          </cell>
        </row>
        <row r="6050">
          <cell r="G6050" t="str">
            <v/>
          </cell>
        </row>
        <row r="6051">
          <cell r="G6051" t="str">
            <v/>
          </cell>
        </row>
        <row r="6052">
          <cell r="G6052" t="str">
            <v/>
          </cell>
        </row>
        <row r="6053">
          <cell r="G6053" t="str">
            <v/>
          </cell>
        </row>
        <row r="6054">
          <cell r="G6054" t="str">
            <v/>
          </cell>
        </row>
        <row r="6055">
          <cell r="G6055" t="str">
            <v/>
          </cell>
        </row>
        <row r="6056">
          <cell r="G6056" t="str">
            <v/>
          </cell>
        </row>
        <row r="6057">
          <cell r="G6057" t="str">
            <v/>
          </cell>
        </row>
        <row r="6058">
          <cell r="G6058" t="str">
            <v/>
          </cell>
        </row>
        <row r="6059">
          <cell r="G6059" t="str">
            <v/>
          </cell>
        </row>
        <row r="6060">
          <cell r="G6060" t="str">
            <v/>
          </cell>
        </row>
        <row r="6061">
          <cell r="G6061" t="str">
            <v/>
          </cell>
        </row>
        <row r="6062">
          <cell r="G6062" t="str">
            <v/>
          </cell>
        </row>
        <row r="6063">
          <cell r="G6063" t="str">
            <v/>
          </cell>
        </row>
        <row r="6064">
          <cell r="G6064" t="str">
            <v/>
          </cell>
        </row>
        <row r="6065">
          <cell r="G6065" t="str">
            <v/>
          </cell>
        </row>
        <row r="6066">
          <cell r="G6066" t="str">
            <v/>
          </cell>
        </row>
        <row r="6067">
          <cell r="G6067" t="str">
            <v/>
          </cell>
        </row>
        <row r="6068">
          <cell r="G6068" t="str">
            <v/>
          </cell>
        </row>
        <row r="6069">
          <cell r="G6069" t="str">
            <v/>
          </cell>
        </row>
        <row r="6070">
          <cell r="G6070" t="str">
            <v/>
          </cell>
        </row>
        <row r="6071">
          <cell r="G6071" t="str">
            <v/>
          </cell>
        </row>
        <row r="6072">
          <cell r="G6072" t="str">
            <v/>
          </cell>
        </row>
        <row r="6073">
          <cell r="G6073" t="str">
            <v/>
          </cell>
        </row>
        <row r="6074">
          <cell r="G6074" t="str">
            <v/>
          </cell>
        </row>
        <row r="6075">
          <cell r="G6075" t="str">
            <v/>
          </cell>
        </row>
        <row r="6076">
          <cell r="G6076" t="str">
            <v/>
          </cell>
        </row>
        <row r="6077">
          <cell r="G6077" t="str">
            <v/>
          </cell>
        </row>
        <row r="6078">
          <cell r="G6078" t="str">
            <v/>
          </cell>
        </row>
        <row r="6079">
          <cell r="G6079" t="str">
            <v/>
          </cell>
        </row>
        <row r="6080">
          <cell r="G6080" t="str">
            <v/>
          </cell>
        </row>
        <row r="6081">
          <cell r="G6081" t="str">
            <v/>
          </cell>
        </row>
        <row r="6082">
          <cell r="G6082" t="str">
            <v/>
          </cell>
        </row>
        <row r="6083">
          <cell r="G6083" t="str">
            <v/>
          </cell>
        </row>
        <row r="6084">
          <cell r="G6084" t="str">
            <v/>
          </cell>
        </row>
        <row r="6085">
          <cell r="G6085" t="str">
            <v/>
          </cell>
        </row>
        <row r="6086">
          <cell r="G6086" t="str">
            <v/>
          </cell>
        </row>
        <row r="6087">
          <cell r="G6087" t="str">
            <v/>
          </cell>
        </row>
        <row r="6088">
          <cell r="G6088" t="str">
            <v/>
          </cell>
        </row>
        <row r="6089">
          <cell r="G6089" t="str">
            <v/>
          </cell>
        </row>
        <row r="6090">
          <cell r="G6090" t="str">
            <v/>
          </cell>
        </row>
        <row r="6091">
          <cell r="G6091" t="str">
            <v/>
          </cell>
        </row>
        <row r="6092">
          <cell r="G6092" t="str">
            <v/>
          </cell>
        </row>
        <row r="6093">
          <cell r="G6093" t="str">
            <v/>
          </cell>
        </row>
        <row r="6094">
          <cell r="G6094" t="str">
            <v/>
          </cell>
        </row>
        <row r="6095">
          <cell r="G6095" t="str">
            <v/>
          </cell>
        </row>
        <row r="6096">
          <cell r="G6096" t="str">
            <v/>
          </cell>
        </row>
        <row r="6097">
          <cell r="G6097" t="str">
            <v/>
          </cell>
        </row>
        <row r="6098">
          <cell r="G6098" t="str">
            <v/>
          </cell>
        </row>
        <row r="6099">
          <cell r="G6099" t="str">
            <v/>
          </cell>
        </row>
        <row r="6100">
          <cell r="G6100" t="str">
            <v/>
          </cell>
        </row>
        <row r="6101">
          <cell r="G6101" t="str">
            <v/>
          </cell>
        </row>
        <row r="6102">
          <cell r="G6102" t="str">
            <v/>
          </cell>
        </row>
        <row r="6103">
          <cell r="G6103" t="str">
            <v/>
          </cell>
        </row>
        <row r="6104">
          <cell r="G6104" t="str">
            <v/>
          </cell>
        </row>
        <row r="6105">
          <cell r="G6105" t="str">
            <v/>
          </cell>
        </row>
        <row r="6106">
          <cell r="G6106" t="str">
            <v/>
          </cell>
        </row>
        <row r="6107">
          <cell r="G6107" t="str">
            <v/>
          </cell>
        </row>
        <row r="6108">
          <cell r="G6108" t="str">
            <v/>
          </cell>
        </row>
        <row r="6109">
          <cell r="G6109" t="str">
            <v/>
          </cell>
        </row>
        <row r="6110">
          <cell r="G6110" t="str">
            <v/>
          </cell>
        </row>
        <row r="6111">
          <cell r="G6111" t="str">
            <v/>
          </cell>
        </row>
        <row r="6112">
          <cell r="G6112" t="str">
            <v/>
          </cell>
        </row>
        <row r="6113">
          <cell r="G6113" t="str">
            <v/>
          </cell>
        </row>
        <row r="6114">
          <cell r="G6114" t="str">
            <v/>
          </cell>
        </row>
        <row r="6115">
          <cell r="G6115" t="str">
            <v/>
          </cell>
        </row>
        <row r="6116">
          <cell r="G6116" t="str">
            <v/>
          </cell>
        </row>
        <row r="6117">
          <cell r="G6117" t="str">
            <v/>
          </cell>
        </row>
        <row r="6118">
          <cell r="G6118" t="str">
            <v/>
          </cell>
        </row>
        <row r="6119">
          <cell r="G6119" t="str">
            <v/>
          </cell>
        </row>
        <row r="6120">
          <cell r="G6120" t="str">
            <v/>
          </cell>
        </row>
        <row r="6121">
          <cell r="G6121" t="str">
            <v/>
          </cell>
        </row>
        <row r="6122">
          <cell r="G6122" t="str">
            <v/>
          </cell>
        </row>
        <row r="6123">
          <cell r="G6123" t="str">
            <v/>
          </cell>
        </row>
        <row r="6124">
          <cell r="G6124" t="str">
            <v/>
          </cell>
        </row>
        <row r="6125">
          <cell r="G6125" t="str">
            <v/>
          </cell>
        </row>
        <row r="6126">
          <cell r="G6126" t="str">
            <v/>
          </cell>
        </row>
        <row r="6127">
          <cell r="G6127" t="str">
            <v/>
          </cell>
        </row>
        <row r="6128">
          <cell r="G6128" t="str">
            <v/>
          </cell>
        </row>
        <row r="6129">
          <cell r="G6129" t="str">
            <v/>
          </cell>
        </row>
        <row r="6130">
          <cell r="G6130" t="str">
            <v/>
          </cell>
        </row>
        <row r="6131">
          <cell r="G6131" t="str">
            <v/>
          </cell>
        </row>
        <row r="6132">
          <cell r="G6132" t="str">
            <v/>
          </cell>
        </row>
        <row r="6133">
          <cell r="G6133" t="str">
            <v/>
          </cell>
        </row>
        <row r="6134">
          <cell r="G6134" t="str">
            <v/>
          </cell>
        </row>
        <row r="6135">
          <cell r="G6135" t="str">
            <v/>
          </cell>
        </row>
        <row r="6136">
          <cell r="G6136" t="str">
            <v/>
          </cell>
        </row>
        <row r="6137">
          <cell r="G6137" t="str">
            <v/>
          </cell>
        </row>
        <row r="6138">
          <cell r="G6138" t="str">
            <v/>
          </cell>
        </row>
        <row r="6139">
          <cell r="G6139" t="str">
            <v/>
          </cell>
        </row>
        <row r="6140">
          <cell r="G6140" t="str">
            <v/>
          </cell>
        </row>
        <row r="6141">
          <cell r="G6141" t="str">
            <v/>
          </cell>
        </row>
        <row r="6142">
          <cell r="G6142" t="str">
            <v/>
          </cell>
        </row>
        <row r="6143">
          <cell r="G6143" t="str">
            <v/>
          </cell>
        </row>
        <row r="6144">
          <cell r="G6144" t="str">
            <v/>
          </cell>
        </row>
        <row r="6145">
          <cell r="G6145" t="str">
            <v/>
          </cell>
        </row>
        <row r="6146">
          <cell r="G6146" t="str">
            <v/>
          </cell>
        </row>
        <row r="6147">
          <cell r="G6147" t="str">
            <v/>
          </cell>
        </row>
        <row r="6148">
          <cell r="G6148" t="str">
            <v/>
          </cell>
        </row>
        <row r="6149">
          <cell r="G6149" t="str">
            <v/>
          </cell>
        </row>
        <row r="6150">
          <cell r="G6150" t="str">
            <v/>
          </cell>
        </row>
        <row r="6151">
          <cell r="G6151" t="str">
            <v/>
          </cell>
        </row>
        <row r="6152">
          <cell r="G6152" t="str">
            <v/>
          </cell>
        </row>
        <row r="6153">
          <cell r="G6153" t="str">
            <v/>
          </cell>
        </row>
        <row r="6154">
          <cell r="G6154" t="str">
            <v/>
          </cell>
        </row>
        <row r="6155">
          <cell r="G6155" t="str">
            <v/>
          </cell>
        </row>
        <row r="6156">
          <cell r="G6156" t="str">
            <v/>
          </cell>
        </row>
        <row r="6157">
          <cell r="G6157" t="str">
            <v/>
          </cell>
        </row>
        <row r="6158">
          <cell r="G6158" t="str">
            <v/>
          </cell>
        </row>
        <row r="6159">
          <cell r="G6159" t="str">
            <v/>
          </cell>
        </row>
        <row r="6160">
          <cell r="G6160" t="str">
            <v/>
          </cell>
        </row>
        <row r="6161">
          <cell r="G6161" t="str">
            <v/>
          </cell>
        </row>
        <row r="6162">
          <cell r="G6162" t="str">
            <v/>
          </cell>
        </row>
        <row r="6163">
          <cell r="G6163" t="str">
            <v/>
          </cell>
        </row>
        <row r="6164">
          <cell r="G6164" t="str">
            <v/>
          </cell>
        </row>
        <row r="6165">
          <cell r="G6165" t="str">
            <v/>
          </cell>
        </row>
        <row r="6166">
          <cell r="G6166" t="str">
            <v/>
          </cell>
        </row>
        <row r="6167">
          <cell r="G6167" t="str">
            <v/>
          </cell>
        </row>
        <row r="6168">
          <cell r="G6168" t="str">
            <v/>
          </cell>
        </row>
        <row r="6169">
          <cell r="G6169" t="str">
            <v/>
          </cell>
        </row>
        <row r="6170">
          <cell r="G6170" t="str">
            <v/>
          </cell>
        </row>
        <row r="6171">
          <cell r="G6171" t="str">
            <v/>
          </cell>
        </row>
        <row r="6172">
          <cell r="G6172" t="str">
            <v/>
          </cell>
        </row>
        <row r="6173">
          <cell r="G6173" t="str">
            <v/>
          </cell>
        </row>
        <row r="6174">
          <cell r="G6174" t="str">
            <v/>
          </cell>
        </row>
        <row r="6175">
          <cell r="G6175" t="str">
            <v/>
          </cell>
        </row>
        <row r="6176">
          <cell r="G6176" t="str">
            <v/>
          </cell>
        </row>
        <row r="6177">
          <cell r="G6177" t="str">
            <v/>
          </cell>
        </row>
        <row r="6178">
          <cell r="G6178" t="str">
            <v/>
          </cell>
        </row>
        <row r="6179">
          <cell r="G6179" t="str">
            <v/>
          </cell>
        </row>
        <row r="6180">
          <cell r="G6180" t="str">
            <v/>
          </cell>
        </row>
        <row r="6181">
          <cell r="G6181" t="str">
            <v/>
          </cell>
        </row>
        <row r="6182">
          <cell r="G6182" t="str">
            <v/>
          </cell>
        </row>
        <row r="6183">
          <cell r="G6183" t="str">
            <v/>
          </cell>
        </row>
        <row r="6184">
          <cell r="G6184" t="str">
            <v/>
          </cell>
        </row>
        <row r="6185">
          <cell r="G6185" t="str">
            <v/>
          </cell>
        </row>
        <row r="6186">
          <cell r="G6186" t="str">
            <v/>
          </cell>
        </row>
        <row r="6187">
          <cell r="G6187" t="str">
            <v/>
          </cell>
        </row>
        <row r="6188">
          <cell r="G6188" t="str">
            <v/>
          </cell>
        </row>
        <row r="6189">
          <cell r="G6189" t="str">
            <v/>
          </cell>
        </row>
        <row r="6190">
          <cell r="G6190" t="str">
            <v/>
          </cell>
        </row>
        <row r="6191">
          <cell r="G6191" t="str">
            <v/>
          </cell>
        </row>
        <row r="6192">
          <cell r="G6192" t="str">
            <v/>
          </cell>
        </row>
        <row r="6193">
          <cell r="G6193" t="str">
            <v/>
          </cell>
        </row>
        <row r="6194">
          <cell r="G6194" t="str">
            <v/>
          </cell>
        </row>
        <row r="6195">
          <cell r="G6195" t="str">
            <v/>
          </cell>
        </row>
        <row r="6196">
          <cell r="G6196" t="str">
            <v/>
          </cell>
        </row>
        <row r="6197">
          <cell r="G6197" t="str">
            <v/>
          </cell>
        </row>
        <row r="6198">
          <cell r="G6198" t="str">
            <v/>
          </cell>
        </row>
        <row r="6199">
          <cell r="G6199" t="str">
            <v/>
          </cell>
        </row>
        <row r="6200">
          <cell r="G6200" t="str">
            <v/>
          </cell>
        </row>
        <row r="6201">
          <cell r="G6201" t="str">
            <v/>
          </cell>
        </row>
        <row r="6202">
          <cell r="G6202" t="str">
            <v/>
          </cell>
        </row>
        <row r="6203">
          <cell r="G6203" t="str">
            <v/>
          </cell>
        </row>
        <row r="6204">
          <cell r="G6204" t="str">
            <v/>
          </cell>
        </row>
        <row r="6205">
          <cell r="G6205" t="str">
            <v/>
          </cell>
        </row>
        <row r="6206">
          <cell r="G6206" t="str">
            <v/>
          </cell>
        </row>
        <row r="6207">
          <cell r="G6207" t="str">
            <v/>
          </cell>
        </row>
        <row r="6208">
          <cell r="G6208" t="str">
            <v/>
          </cell>
        </row>
        <row r="6209">
          <cell r="G6209" t="str">
            <v/>
          </cell>
        </row>
        <row r="6210">
          <cell r="G6210" t="str">
            <v/>
          </cell>
        </row>
        <row r="6211">
          <cell r="G6211" t="str">
            <v/>
          </cell>
        </row>
        <row r="6212">
          <cell r="G6212" t="str">
            <v/>
          </cell>
        </row>
        <row r="6213">
          <cell r="G6213" t="str">
            <v/>
          </cell>
        </row>
        <row r="6214">
          <cell r="G6214" t="str">
            <v/>
          </cell>
        </row>
        <row r="6215">
          <cell r="G6215" t="str">
            <v/>
          </cell>
        </row>
        <row r="6216">
          <cell r="G6216" t="str">
            <v/>
          </cell>
        </row>
        <row r="6217">
          <cell r="G6217" t="str">
            <v/>
          </cell>
        </row>
        <row r="6218">
          <cell r="G6218" t="str">
            <v/>
          </cell>
        </row>
        <row r="6219">
          <cell r="G6219" t="str">
            <v/>
          </cell>
        </row>
        <row r="6220">
          <cell r="G6220" t="str">
            <v/>
          </cell>
        </row>
        <row r="6221">
          <cell r="G6221" t="str">
            <v/>
          </cell>
        </row>
        <row r="6222">
          <cell r="G6222" t="str">
            <v/>
          </cell>
        </row>
        <row r="6223">
          <cell r="G6223" t="str">
            <v/>
          </cell>
        </row>
        <row r="6224">
          <cell r="G6224" t="str">
            <v/>
          </cell>
        </row>
        <row r="6225">
          <cell r="G6225" t="str">
            <v/>
          </cell>
        </row>
        <row r="6226">
          <cell r="G6226" t="str">
            <v/>
          </cell>
        </row>
        <row r="6227">
          <cell r="G6227" t="str">
            <v/>
          </cell>
        </row>
        <row r="6228">
          <cell r="G6228" t="str">
            <v/>
          </cell>
        </row>
        <row r="6229">
          <cell r="G6229" t="str">
            <v/>
          </cell>
        </row>
        <row r="6230">
          <cell r="G6230" t="str">
            <v/>
          </cell>
        </row>
        <row r="6231">
          <cell r="G6231" t="str">
            <v/>
          </cell>
        </row>
        <row r="6232">
          <cell r="G6232" t="str">
            <v/>
          </cell>
        </row>
        <row r="6233">
          <cell r="G6233" t="str">
            <v/>
          </cell>
        </row>
        <row r="6234">
          <cell r="G6234" t="str">
            <v/>
          </cell>
        </row>
        <row r="6235">
          <cell r="G6235" t="str">
            <v/>
          </cell>
        </row>
        <row r="6236">
          <cell r="G6236" t="str">
            <v/>
          </cell>
        </row>
        <row r="6237">
          <cell r="G6237" t="str">
            <v/>
          </cell>
        </row>
        <row r="6238">
          <cell r="G6238" t="str">
            <v/>
          </cell>
        </row>
        <row r="6239">
          <cell r="G6239" t="str">
            <v/>
          </cell>
        </row>
        <row r="6240">
          <cell r="G6240" t="str">
            <v/>
          </cell>
        </row>
        <row r="6241">
          <cell r="G6241" t="str">
            <v/>
          </cell>
        </row>
        <row r="6242">
          <cell r="G6242" t="str">
            <v/>
          </cell>
        </row>
        <row r="6243">
          <cell r="G6243" t="str">
            <v/>
          </cell>
        </row>
        <row r="6244">
          <cell r="G6244" t="str">
            <v/>
          </cell>
        </row>
        <row r="6245">
          <cell r="G6245" t="str">
            <v/>
          </cell>
        </row>
        <row r="6246">
          <cell r="G6246" t="str">
            <v/>
          </cell>
        </row>
        <row r="6247">
          <cell r="G6247" t="str">
            <v/>
          </cell>
        </row>
        <row r="6248">
          <cell r="G6248" t="str">
            <v/>
          </cell>
        </row>
        <row r="6249">
          <cell r="G6249" t="str">
            <v/>
          </cell>
        </row>
        <row r="6250">
          <cell r="G6250" t="str">
            <v/>
          </cell>
        </row>
        <row r="6251">
          <cell r="G6251" t="str">
            <v/>
          </cell>
        </row>
        <row r="6252">
          <cell r="G6252" t="str">
            <v/>
          </cell>
        </row>
        <row r="6253">
          <cell r="G6253" t="str">
            <v/>
          </cell>
        </row>
        <row r="6254">
          <cell r="G6254" t="str">
            <v/>
          </cell>
        </row>
        <row r="6255">
          <cell r="G6255" t="str">
            <v/>
          </cell>
        </row>
        <row r="6256">
          <cell r="G6256" t="str">
            <v/>
          </cell>
        </row>
        <row r="6257">
          <cell r="G6257" t="str">
            <v/>
          </cell>
        </row>
        <row r="6258">
          <cell r="G6258" t="str">
            <v/>
          </cell>
        </row>
        <row r="6259">
          <cell r="G6259" t="str">
            <v/>
          </cell>
        </row>
        <row r="6260">
          <cell r="G6260" t="str">
            <v/>
          </cell>
        </row>
        <row r="6261">
          <cell r="G6261" t="str">
            <v/>
          </cell>
        </row>
        <row r="6262">
          <cell r="G6262" t="str">
            <v/>
          </cell>
        </row>
        <row r="6263">
          <cell r="G6263" t="str">
            <v/>
          </cell>
        </row>
        <row r="6264">
          <cell r="G6264" t="str">
            <v/>
          </cell>
        </row>
        <row r="6265">
          <cell r="G6265" t="str">
            <v/>
          </cell>
        </row>
        <row r="6266">
          <cell r="G6266" t="str">
            <v/>
          </cell>
        </row>
        <row r="6267">
          <cell r="G6267" t="str">
            <v/>
          </cell>
        </row>
        <row r="6268">
          <cell r="G6268" t="str">
            <v/>
          </cell>
        </row>
        <row r="6269">
          <cell r="G6269" t="str">
            <v/>
          </cell>
        </row>
        <row r="6270">
          <cell r="G6270" t="str">
            <v/>
          </cell>
        </row>
        <row r="6271">
          <cell r="G6271" t="str">
            <v/>
          </cell>
        </row>
        <row r="6272">
          <cell r="G6272" t="str">
            <v/>
          </cell>
        </row>
        <row r="6273">
          <cell r="G6273" t="str">
            <v/>
          </cell>
        </row>
        <row r="6274">
          <cell r="G6274" t="str">
            <v/>
          </cell>
        </row>
        <row r="6275">
          <cell r="G6275" t="str">
            <v/>
          </cell>
        </row>
        <row r="6276">
          <cell r="G6276" t="str">
            <v/>
          </cell>
        </row>
        <row r="6277">
          <cell r="G6277" t="str">
            <v/>
          </cell>
        </row>
        <row r="6278">
          <cell r="G6278" t="str">
            <v/>
          </cell>
        </row>
        <row r="6279">
          <cell r="G6279" t="str">
            <v/>
          </cell>
        </row>
        <row r="6280">
          <cell r="G6280" t="str">
            <v/>
          </cell>
        </row>
        <row r="6281">
          <cell r="G6281" t="str">
            <v/>
          </cell>
        </row>
        <row r="6282">
          <cell r="G6282" t="str">
            <v/>
          </cell>
        </row>
        <row r="6283">
          <cell r="G6283" t="str">
            <v/>
          </cell>
        </row>
        <row r="6284">
          <cell r="G6284" t="str">
            <v/>
          </cell>
        </row>
        <row r="6285">
          <cell r="G6285" t="str">
            <v/>
          </cell>
        </row>
        <row r="6286">
          <cell r="G6286" t="str">
            <v/>
          </cell>
        </row>
        <row r="6287">
          <cell r="G6287" t="str">
            <v/>
          </cell>
        </row>
        <row r="6288">
          <cell r="G6288" t="str">
            <v/>
          </cell>
        </row>
        <row r="6289">
          <cell r="G6289" t="str">
            <v/>
          </cell>
        </row>
        <row r="6290">
          <cell r="G6290" t="str">
            <v/>
          </cell>
        </row>
        <row r="6291">
          <cell r="G6291" t="str">
            <v/>
          </cell>
        </row>
        <row r="6292">
          <cell r="G6292" t="str">
            <v/>
          </cell>
        </row>
        <row r="6293">
          <cell r="G6293" t="str">
            <v/>
          </cell>
        </row>
        <row r="6294">
          <cell r="G6294" t="str">
            <v/>
          </cell>
        </row>
        <row r="6295">
          <cell r="G6295" t="str">
            <v/>
          </cell>
        </row>
        <row r="6296">
          <cell r="G6296" t="str">
            <v/>
          </cell>
        </row>
        <row r="6297">
          <cell r="G6297" t="str">
            <v/>
          </cell>
        </row>
        <row r="6298">
          <cell r="G6298" t="str">
            <v/>
          </cell>
        </row>
        <row r="6299">
          <cell r="G6299" t="str">
            <v/>
          </cell>
        </row>
        <row r="6300">
          <cell r="G6300" t="str">
            <v/>
          </cell>
        </row>
        <row r="6301">
          <cell r="G6301" t="str">
            <v/>
          </cell>
        </row>
        <row r="6302">
          <cell r="G6302" t="str">
            <v/>
          </cell>
        </row>
        <row r="6303">
          <cell r="G6303" t="str">
            <v/>
          </cell>
        </row>
        <row r="6304">
          <cell r="G6304" t="str">
            <v/>
          </cell>
        </row>
        <row r="6305">
          <cell r="G6305" t="str">
            <v/>
          </cell>
        </row>
        <row r="6306">
          <cell r="G6306" t="str">
            <v/>
          </cell>
        </row>
        <row r="6307">
          <cell r="G6307" t="str">
            <v/>
          </cell>
        </row>
        <row r="6308">
          <cell r="G6308" t="str">
            <v/>
          </cell>
        </row>
        <row r="6309">
          <cell r="G6309" t="str">
            <v/>
          </cell>
        </row>
        <row r="6310">
          <cell r="G6310" t="str">
            <v/>
          </cell>
        </row>
        <row r="6311">
          <cell r="G6311" t="str">
            <v/>
          </cell>
        </row>
        <row r="6312">
          <cell r="G6312" t="str">
            <v/>
          </cell>
        </row>
        <row r="6313">
          <cell r="G6313" t="str">
            <v/>
          </cell>
        </row>
        <row r="6314">
          <cell r="G6314" t="str">
            <v/>
          </cell>
        </row>
        <row r="6315">
          <cell r="G6315" t="str">
            <v/>
          </cell>
        </row>
        <row r="6316">
          <cell r="G6316" t="str">
            <v/>
          </cell>
        </row>
        <row r="6317">
          <cell r="G6317" t="str">
            <v/>
          </cell>
        </row>
        <row r="6318">
          <cell r="G6318" t="str">
            <v/>
          </cell>
        </row>
        <row r="6319">
          <cell r="G6319" t="str">
            <v/>
          </cell>
        </row>
        <row r="6320">
          <cell r="G6320" t="str">
            <v/>
          </cell>
        </row>
        <row r="6321">
          <cell r="G6321" t="str">
            <v/>
          </cell>
        </row>
        <row r="6322">
          <cell r="G6322" t="str">
            <v/>
          </cell>
        </row>
        <row r="6323">
          <cell r="G6323" t="str">
            <v/>
          </cell>
        </row>
        <row r="6324">
          <cell r="G6324" t="str">
            <v/>
          </cell>
        </row>
        <row r="6325">
          <cell r="G6325" t="str">
            <v/>
          </cell>
        </row>
        <row r="6326">
          <cell r="G6326" t="str">
            <v/>
          </cell>
        </row>
        <row r="6327">
          <cell r="G6327" t="str">
            <v/>
          </cell>
        </row>
        <row r="6328">
          <cell r="G6328" t="str">
            <v/>
          </cell>
        </row>
        <row r="6329">
          <cell r="G6329" t="str">
            <v/>
          </cell>
        </row>
        <row r="6330">
          <cell r="G6330" t="str">
            <v/>
          </cell>
        </row>
        <row r="6331">
          <cell r="G6331" t="str">
            <v/>
          </cell>
        </row>
        <row r="6332">
          <cell r="G6332" t="str">
            <v/>
          </cell>
        </row>
        <row r="6333">
          <cell r="G6333" t="str">
            <v/>
          </cell>
        </row>
        <row r="6334">
          <cell r="G6334" t="str">
            <v/>
          </cell>
        </row>
        <row r="6335">
          <cell r="G6335" t="str">
            <v/>
          </cell>
        </row>
        <row r="6336">
          <cell r="G6336" t="str">
            <v/>
          </cell>
        </row>
        <row r="6337">
          <cell r="G6337" t="str">
            <v/>
          </cell>
        </row>
        <row r="6338">
          <cell r="G6338" t="str">
            <v/>
          </cell>
        </row>
        <row r="6339">
          <cell r="G6339" t="str">
            <v/>
          </cell>
        </row>
        <row r="6340">
          <cell r="G6340" t="str">
            <v/>
          </cell>
        </row>
        <row r="6341">
          <cell r="G6341" t="str">
            <v/>
          </cell>
        </row>
        <row r="6342">
          <cell r="G6342" t="str">
            <v/>
          </cell>
        </row>
        <row r="6343">
          <cell r="G6343" t="str">
            <v/>
          </cell>
        </row>
        <row r="6344">
          <cell r="G6344" t="str">
            <v/>
          </cell>
        </row>
        <row r="6345">
          <cell r="G6345" t="str">
            <v/>
          </cell>
        </row>
        <row r="6346">
          <cell r="G6346" t="str">
            <v/>
          </cell>
        </row>
        <row r="6347">
          <cell r="G6347" t="str">
            <v/>
          </cell>
        </row>
        <row r="6348">
          <cell r="G6348" t="str">
            <v/>
          </cell>
        </row>
        <row r="6349">
          <cell r="G6349" t="str">
            <v/>
          </cell>
        </row>
        <row r="6350">
          <cell r="G6350" t="str">
            <v/>
          </cell>
        </row>
        <row r="6351">
          <cell r="G6351" t="str">
            <v/>
          </cell>
        </row>
        <row r="6352">
          <cell r="G6352" t="str">
            <v/>
          </cell>
        </row>
        <row r="6353">
          <cell r="G6353" t="str">
            <v/>
          </cell>
        </row>
        <row r="6354">
          <cell r="G6354" t="str">
            <v/>
          </cell>
        </row>
        <row r="6355">
          <cell r="G6355" t="str">
            <v/>
          </cell>
        </row>
        <row r="6356">
          <cell r="G6356" t="str">
            <v/>
          </cell>
        </row>
        <row r="6357">
          <cell r="G6357" t="str">
            <v/>
          </cell>
        </row>
        <row r="6358">
          <cell r="G6358" t="str">
            <v/>
          </cell>
        </row>
        <row r="6359">
          <cell r="G6359" t="str">
            <v/>
          </cell>
        </row>
        <row r="6360">
          <cell r="G6360" t="str">
            <v/>
          </cell>
        </row>
        <row r="6361">
          <cell r="G6361" t="str">
            <v/>
          </cell>
        </row>
        <row r="6362">
          <cell r="G6362" t="str">
            <v/>
          </cell>
        </row>
        <row r="6363">
          <cell r="G6363" t="str">
            <v/>
          </cell>
        </row>
        <row r="6364">
          <cell r="G6364" t="str">
            <v/>
          </cell>
        </row>
        <row r="6365">
          <cell r="G6365" t="str">
            <v/>
          </cell>
        </row>
        <row r="6366">
          <cell r="G6366" t="str">
            <v/>
          </cell>
        </row>
        <row r="6367">
          <cell r="G6367" t="str">
            <v/>
          </cell>
        </row>
        <row r="6368">
          <cell r="G6368" t="str">
            <v/>
          </cell>
        </row>
        <row r="6369">
          <cell r="G6369" t="str">
            <v/>
          </cell>
        </row>
        <row r="6370">
          <cell r="G6370" t="str">
            <v/>
          </cell>
        </row>
        <row r="6371">
          <cell r="G6371" t="str">
            <v/>
          </cell>
        </row>
        <row r="6372">
          <cell r="G6372" t="str">
            <v/>
          </cell>
        </row>
        <row r="6373">
          <cell r="G6373" t="str">
            <v/>
          </cell>
        </row>
        <row r="6374">
          <cell r="G6374" t="str">
            <v/>
          </cell>
        </row>
        <row r="6375">
          <cell r="G6375" t="str">
            <v/>
          </cell>
        </row>
        <row r="6376">
          <cell r="G6376" t="str">
            <v/>
          </cell>
        </row>
        <row r="6377">
          <cell r="G6377" t="str">
            <v/>
          </cell>
        </row>
        <row r="6378">
          <cell r="G6378" t="str">
            <v/>
          </cell>
        </row>
        <row r="6379">
          <cell r="G6379" t="str">
            <v/>
          </cell>
        </row>
        <row r="6380">
          <cell r="G6380" t="str">
            <v/>
          </cell>
        </row>
        <row r="6381">
          <cell r="G6381" t="str">
            <v/>
          </cell>
        </row>
        <row r="6382">
          <cell r="G6382" t="str">
            <v/>
          </cell>
        </row>
        <row r="6383">
          <cell r="G6383" t="str">
            <v/>
          </cell>
        </row>
        <row r="6384">
          <cell r="G6384" t="str">
            <v/>
          </cell>
        </row>
        <row r="6385">
          <cell r="G6385" t="str">
            <v/>
          </cell>
        </row>
        <row r="6386">
          <cell r="G6386" t="str">
            <v/>
          </cell>
        </row>
        <row r="6387">
          <cell r="G6387" t="str">
            <v/>
          </cell>
        </row>
        <row r="6388">
          <cell r="G6388" t="str">
            <v/>
          </cell>
        </row>
        <row r="6389">
          <cell r="G6389" t="str">
            <v/>
          </cell>
        </row>
        <row r="6390">
          <cell r="G6390" t="str">
            <v/>
          </cell>
        </row>
        <row r="6391">
          <cell r="G6391" t="str">
            <v/>
          </cell>
        </row>
        <row r="6392">
          <cell r="G6392" t="str">
            <v/>
          </cell>
        </row>
        <row r="6393">
          <cell r="G6393" t="str">
            <v/>
          </cell>
        </row>
        <row r="6394">
          <cell r="G6394" t="str">
            <v/>
          </cell>
        </row>
        <row r="6395">
          <cell r="G6395" t="str">
            <v/>
          </cell>
        </row>
        <row r="6396">
          <cell r="G6396" t="str">
            <v/>
          </cell>
        </row>
        <row r="6397">
          <cell r="G6397" t="str">
            <v/>
          </cell>
        </row>
        <row r="6398">
          <cell r="G6398" t="str">
            <v/>
          </cell>
        </row>
        <row r="6399">
          <cell r="G6399" t="str">
            <v/>
          </cell>
        </row>
        <row r="6400">
          <cell r="G6400" t="str">
            <v/>
          </cell>
        </row>
        <row r="6401">
          <cell r="G6401" t="str">
            <v/>
          </cell>
        </row>
        <row r="6402">
          <cell r="G6402" t="str">
            <v/>
          </cell>
        </row>
        <row r="6403">
          <cell r="G6403" t="str">
            <v/>
          </cell>
        </row>
        <row r="6404">
          <cell r="G6404" t="str">
            <v/>
          </cell>
        </row>
        <row r="6405">
          <cell r="G6405" t="str">
            <v/>
          </cell>
        </row>
        <row r="6406">
          <cell r="G6406" t="str">
            <v/>
          </cell>
        </row>
        <row r="6407">
          <cell r="G6407" t="str">
            <v/>
          </cell>
        </row>
        <row r="6408">
          <cell r="G6408" t="str">
            <v/>
          </cell>
        </row>
        <row r="6409">
          <cell r="G6409" t="str">
            <v/>
          </cell>
        </row>
        <row r="6410">
          <cell r="G6410" t="str">
            <v/>
          </cell>
        </row>
        <row r="6411">
          <cell r="G6411" t="str">
            <v/>
          </cell>
        </row>
        <row r="6412">
          <cell r="G6412" t="str">
            <v/>
          </cell>
        </row>
        <row r="6413">
          <cell r="G6413" t="str">
            <v/>
          </cell>
        </row>
        <row r="6414">
          <cell r="G6414" t="str">
            <v/>
          </cell>
        </row>
        <row r="6415">
          <cell r="G6415" t="str">
            <v/>
          </cell>
        </row>
        <row r="6416">
          <cell r="G6416" t="str">
            <v/>
          </cell>
        </row>
        <row r="6417">
          <cell r="G6417" t="str">
            <v/>
          </cell>
        </row>
        <row r="6418">
          <cell r="G6418" t="str">
            <v/>
          </cell>
        </row>
        <row r="6419">
          <cell r="G6419" t="str">
            <v/>
          </cell>
        </row>
        <row r="6420">
          <cell r="G6420" t="str">
            <v/>
          </cell>
        </row>
        <row r="6421">
          <cell r="G6421" t="str">
            <v/>
          </cell>
        </row>
        <row r="6422">
          <cell r="G6422" t="str">
            <v/>
          </cell>
        </row>
        <row r="6423">
          <cell r="G6423" t="str">
            <v/>
          </cell>
        </row>
        <row r="6424">
          <cell r="G6424" t="str">
            <v/>
          </cell>
        </row>
        <row r="6425">
          <cell r="G6425" t="str">
            <v/>
          </cell>
        </row>
        <row r="6426">
          <cell r="G6426" t="str">
            <v/>
          </cell>
        </row>
        <row r="6427">
          <cell r="G6427" t="str">
            <v/>
          </cell>
        </row>
        <row r="6428">
          <cell r="G6428" t="str">
            <v/>
          </cell>
        </row>
        <row r="6429">
          <cell r="G6429" t="str">
            <v/>
          </cell>
        </row>
        <row r="6430">
          <cell r="G6430" t="str">
            <v/>
          </cell>
        </row>
        <row r="6431">
          <cell r="G6431" t="str">
            <v/>
          </cell>
        </row>
        <row r="6432">
          <cell r="G6432" t="str">
            <v/>
          </cell>
        </row>
        <row r="6433">
          <cell r="G6433" t="str">
            <v/>
          </cell>
        </row>
        <row r="6434">
          <cell r="G6434" t="str">
            <v/>
          </cell>
        </row>
        <row r="6435">
          <cell r="G6435" t="str">
            <v/>
          </cell>
        </row>
        <row r="6436">
          <cell r="G6436" t="str">
            <v/>
          </cell>
        </row>
        <row r="6437">
          <cell r="G6437" t="str">
            <v/>
          </cell>
        </row>
        <row r="6438">
          <cell r="G6438" t="str">
            <v/>
          </cell>
        </row>
        <row r="6439">
          <cell r="G6439" t="str">
            <v/>
          </cell>
        </row>
        <row r="6440">
          <cell r="G6440" t="str">
            <v/>
          </cell>
        </row>
        <row r="6441">
          <cell r="G6441" t="str">
            <v/>
          </cell>
        </row>
        <row r="6442">
          <cell r="G6442" t="str">
            <v/>
          </cell>
        </row>
        <row r="6443">
          <cell r="G6443" t="str">
            <v/>
          </cell>
        </row>
        <row r="6444">
          <cell r="G6444" t="str">
            <v/>
          </cell>
        </row>
        <row r="6445">
          <cell r="G6445" t="str">
            <v/>
          </cell>
        </row>
        <row r="6446">
          <cell r="G6446" t="str">
            <v/>
          </cell>
        </row>
        <row r="6447">
          <cell r="G6447" t="str">
            <v/>
          </cell>
        </row>
        <row r="6448">
          <cell r="G6448" t="str">
            <v/>
          </cell>
        </row>
        <row r="6449">
          <cell r="G6449" t="str">
            <v/>
          </cell>
        </row>
        <row r="6450">
          <cell r="G6450" t="str">
            <v/>
          </cell>
        </row>
        <row r="6451">
          <cell r="G6451" t="str">
            <v/>
          </cell>
        </row>
        <row r="6452">
          <cell r="G6452" t="str">
            <v/>
          </cell>
        </row>
        <row r="6453">
          <cell r="G6453" t="str">
            <v/>
          </cell>
        </row>
        <row r="6454">
          <cell r="G6454" t="str">
            <v/>
          </cell>
        </row>
        <row r="6455">
          <cell r="G6455" t="str">
            <v/>
          </cell>
        </row>
        <row r="6456">
          <cell r="G6456" t="str">
            <v/>
          </cell>
        </row>
        <row r="6457">
          <cell r="G6457" t="str">
            <v/>
          </cell>
        </row>
        <row r="6458">
          <cell r="G6458" t="str">
            <v/>
          </cell>
        </row>
        <row r="6459">
          <cell r="G6459" t="str">
            <v/>
          </cell>
        </row>
        <row r="6460">
          <cell r="G6460" t="str">
            <v/>
          </cell>
        </row>
        <row r="6461">
          <cell r="G6461" t="str">
            <v/>
          </cell>
        </row>
        <row r="6462">
          <cell r="G6462" t="str">
            <v/>
          </cell>
        </row>
        <row r="6463">
          <cell r="G6463" t="str">
            <v/>
          </cell>
        </row>
        <row r="6464">
          <cell r="G6464" t="str">
            <v/>
          </cell>
        </row>
        <row r="6465">
          <cell r="G6465" t="str">
            <v/>
          </cell>
        </row>
        <row r="6466">
          <cell r="G6466" t="str">
            <v/>
          </cell>
        </row>
        <row r="6467">
          <cell r="G6467" t="str">
            <v/>
          </cell>
        </row>
        <row r="6468">
          <cell r="G6468" t="str">
            <v/>
          </cell>
        </row>
        <row r="6469">
          <cell r="G6469" t="str">
            <v/>
          </cell>
        </row>
        <row r="6470">
          <cell r="G6470" t="str">
            <v/>
          </cell>
        </row>
        <row r="6471">
          <cell r="G6471" t="str">
            <v/>
          </cell>
        </row>
        <row r="6472">
          <cell r="G6472" t="str">
            <v/>
          </cell>
        </row>
        <row r="6473">
          <cell r="G6473" t="str">
            <v/>
          </cell>
        </row>
        <row r="6474">
          <cell r="G6474" t="str">
            <v/>
          </cell>
        </row>
        <row r="6475">
          <cell r="G6475" t="str">
            <v/>
          </cell>
        </row>
        <row r="6476">
          <cell r="G6476" t="str">
            <v/>
          </cell>
        </row>
        <row r="6477">
          <cell r="G6477" t="str">
            <v/>
          </cell>
        </row>
        <row r="6478">
          <cell r="G6478" t="str">
            <v/>
          </cell>
        </row>
        <row r="6479">
          <cell r="G6479" t="str">
            <v/>
          </cell>
        </row>
        <row r="6480">
          <cell r="G6480" t="str">
            <v/>
          </cell>
        </row>
        <row r="6481">
          <cell r="G6481" t="str">
            <v/>
          </cell>
        </row>
        <row r="6482">
          <cell r="G6482" t="str">
            <v/>
          </cell>
        </row>
        <row r="6483">
          <cell r="G6483" t="str">
            <v/>
          </cell>
        </row>
        <row r="6484">
          <cell r="G6484" t="str">
            <v/>
          </cell>
        </row>
        <row r="6485">
          <cell r="G6485" t="str">
            <v/>
          </cell>
        </row>
        <row r="6486">
          <cell r="G6486" t="str">
            <v/>
          </cell>
        </row>
        <row r="6487">
          <cell r="G6487" t="str">
            <v/>
          </cell>
        </row>
        <row r="6488">
          <cell r="G6488" t="str">
            <v/>
          </cell>
        </row>
        <row r="6489">
          <cell r="G6489" t="str">
            <v/>
          </cell>
        </row>
        <row r="6490">
          <cell r="G6490" t="str">
            <v/>
          </cell>
        </row>
        <row r="6491">
          <cell r="G6491" t="str">
            <v/>
          </cell>
        </row>
        <row r="6492">
          <cell r="G6492" t="str">
            <v/>
          </cell>
        </row>
        <row r="6493">
          <cell r="G6493" t="str">
            <v/>
          </cell>
        </row>
        <row r="6494">
          <cell r="G6494" t="str">
            <v/>
          </cell>
        </row>
        <row r="6495">
          <cell r="G6495" t="str">
            <v/>
          </cell>
        </row>
        <row r="6496">
          <cell r="G6496" t="str">
            <v/>
          </cell>
        </row>
        <row r="6497">
          <cell r="G6497" t="str">
            <v/>
          </cell>
        </row>
        <row r="6498">
          <cell r="G6498" t="str">
            <v/>
          </cell>
        </row>
        <row r="6499">
          <cell r="G6499" t="str">
            <v/>
          </cell>
        </row>
        <row r="6500">
          <cell r="G6500" t="str">
            <v/>
          </cell>
        </row>
        <row r="6501">
          <cell r="G6501" t="str">
            <v/>
          </cell>
        </row>
        <row r="6502">
          <cell r="G6502" t="str">
            <v/>
          </cell>
        </row>
        <row r="6503">
          <cell r="G6503" t="str">
            <v/>
          </cell>
        </row>
        <row r="6504">
          <cell r="G6504" t="str">
            <v/>
          </cell>
        </row>
        <row r="6505">
          <cell r="G6505" t="str">
            <v/>
          </cell>
        </row>
        <row r="6506">
          <cell r="G6506" t="str">
            <v/>
          </cell>
        </row>
        <row r="6507">
          <cell r="G6507" t="str">
            <v/>
          </cell>
        </row>
        <row r="6508">
          <cell r="G6508" t="str">
            <v/>
          </cell>
        </row>
        <row r="6509">
          <cell r="G6509" t="str">
            <v/>
          </cell>
        </row>
        <row r="6510">
          <cell r="G6510" t="str">
            <v/>
          </cell>
        </row>
        <row r="6511">
          <cell r="G6511" t="str">
            <v/>
          </cell>
        </row>
        <row r="6512">
          <cell r="G6512" t="str">
            <v/>
          </cell>
        </row>
        <row r="6513">
          <cell r="G6513" t="str">
            <v/>
          </cell>
        </row>
        <row r="6514">
          <cell r="G6514" t="str">
            <v/>
          </cell>
        </row>
        <row r="6515">
          <cell r="G6515" t="str">
            <v/>
          </cell>
        </row>
        <row r="6516">
          <cell r="G6516" t="str">
            <v/>
          </cell>
        </row>
        <row r="6517">
          <cell r="G6517" t="str">
            <v/>
          </cell>
        </row>
        <row r="6518">
          <cell r="G6518" t="str">
            <v/>
          </cell>
        </row>
        <row r="6519">
          <cell r="G6519" t="str">
            <v/>
          </cell>
        </row>
        <row r="6520">
          <cell r="G6520" t="str">
            <v/>
          </cell>
        </row>
        <row r="6521">
          <cell r="G6521" t="str">
            <v/>
          </cell>
        </row>
        <row r="6522">
          <cell r="G6522" t="str">
            <v/>
          </cell>
        </row>
        <row r="6523">
          <cell r="G6523" t="str">
            <v/>
          </cell>
        </row>
        <row r="6524">
          <cell r="G6524" t="str">
            <v/>
          </cell>
        </row>
        <row r="6525">
          <cell r="G6525" t="str">
            <v/>
          </cell>
        </row>
        <row r="6526">
          <cell r="G6526" t="str">
            <v/>
          </cell>
        </row>
        <row r="6527">
          <cell r="G6527" t="str">
            <v/>
          </cell>
        </row>
        <row r="6528">
          <cell r="G6528" t="str">
            <v/>
          </cell>
        </row>
        <row r="6529">
          <cell r="G6529" t="str">
            <v/>
          </cell>
        </row>
        <row r="6530">
          <cell r="G6530" t="str">
            <v/>
          </cell>
        </row>
        <row r="6531">
          <cell r="G6531" t="str">
            <v/>
          </cell>
        </row>
        <row r="6532">
          <cell r="G6532" t="str">
            <v/>
          </cell>
        </row>
        <row r="6533">
          <cell r="G6533" t="str">
            <v/>
          </cell>
        </row>
        <row r="6534">
          <cell r="G6534" t="str">
            <v/>
          </cell>
        </row>
        <row r="6535">
          <cell r="G6535" t="str">
            <v/>
          </cell>
        </row>
        <row r="6536">
          <cell r="G6536" t="str">
            <v/>
          </cell>
        </row>
        <row r="6537">
          <cell r="G6537" t="str">
            <v/>
          </cell>
        </row>
        <row r="6538">
          <cell r="G6538" t="str">
            <v/>
          </cell>
        </row>
        <row r="6539">
          <cell r="G6539" t="str">
            <v/>
          </cell>
        </row>
        <row r="6540">
          <cell r="G6540" t="str">
            <v/>
          </cell>
        </row>
        <row r="6541">
          <cell r="G6541" t="str">
            <v/>
          </cell>
        </row>
        <row r="6542">
          <cell r="G6542" t="str">
            <v/>
          </cell>
        </row>
        <row r="6543">
          <cell r="G6543" t="str">
            <v/>
          </cell>
        </row>
        <row r="6544">
          <cell r="G6544" t="str">
            <v/>
          </cell>
        </row>
        <row r="6545">
          <cell r="G6545" t="str">
            <v/>
          </cell>
        </row>
        <row r="6546">
          <cell r="G6546" t="str">
            <v/>
          </cell>
        </row>
        <row r="6547">
          <cell r="G6547" t="str">
            <v/>
          </cell>
        </row>
        <row r="6548">
          <cell r="G6548" t="str">
            <v/>
          </cell>
        </row>
        <row r="6549">
          <cell r="G6549" t="str">
            <v/>
          </cell>
        </row>
        <row r="6550">
          <cell r="G6550" t="str">
            <v/>
          </cell>
        </row>
        <row r="6551">
          <cell r="G6551" t="str">
            <v/>
          </cell>
        </row>
        <row r="6552">
          <cell r="G6552" t="str">
            <v/>
          </cell>
        </row>
        <row r="6553">
          <cell r="G6553" t="str">
            <v/>
          </cell>
        </row>
        <row r="6554">
          <cell r="G6554" t="str">
            <v/>
          </cell>
        </row>
        <row r="6555">
          <cell r="G6555" t="str">
            <v/>
          </cell>
        </row>
        <row r="6556">
          <cell r="G6556" t="str">
            <v/>
          </cell>
        </row>
        <row r="6557">
          <cell r="G6557" t="str">
            <v/>
          </cell>
        </row>
        <row r="6558">
          <cell r="G6558" t="str">
            <v/>
          </cell>
        </row>
        <row r="6559">
          <cell r="G6559" t="str">
            <v/>
          </cell>
        </row>
        <row r="6560">
          <cell r="G6560" t="str">
            <v/>
          </cell>
        </row>
        <row r="6561">
          <cell r="G6561" t="str">
            <v/>
          </cell>
        </row>
        <row r="6562">
          <cell r="G6562" t="str">
            <v/>
          </cell>
        </row>
        <row r="6563">
          <cell r="G6563" t="str">
            <v/>
          </cell>
        </row>
        <row r="6564">
          <cell r="G6564" t="str">
            <v/>
          </cell>
        </row>
        <row r="6565">
          <cell r="G6565" t="str">
            <v/>
          </cell>
        </row>
        <row r="6566">
          <cell r="G6566" t="str">
            <v/>
          </cell>
        </row>
        <row r="6567">
          <cell r="G6567" t="str">
            <v/>
          </cell>
        </row>
        <row r="6568">
          <cell r="G6568" t="str">
            <v/>
          </cell>
        </row>
        <row r="6569">
          <cell r="G6569" t="str">
            <v/>
          </cell>
        </row>
        <row r="6570">
          <cell r="G6570" t="str">
            <v/>
          </cell>
        </row>
        <row r="6571">
          <cell r="G6571" t="str">
            <v/>
          </cell>
        </row>
        <row r="6572">
          <cell r="G6572" t="str">
            <v/>
          </cell>
        </row>
        <row r="6573">
          <cell r="G6573" t="str">
            <v/>
          </cell>
        </row>
        <row r="6574">
          <cell r="G6574" t="str">
            <v/>
          </cell>
        </row>
        <row r="6575">
          <cell r="G6575" t="str">
            <v/>
          </cell>
        </row>
        <row r="6576">
          <cell r="G6576" t="str">
            <v/>
          </cell>
        </row>
        <row r="6577">
          <cell r="G6577" t="str">
            <v/>
          </cell>
        </row>
        <row r="6578">
          <cell r="G6578" t="str">
            <v/>
          </cell>
        </row>
        <row r="6579">
          <cell r="G6579" t="str">
            <v/>
          </cell>
        </row>
        <row r="6580">
          <cell r="G6580" t="str">
            <v/>
          </cell>
        </row>
        <row r="6581">
          <cell r="G6581" t="str">
            <v/>
          </cell>
        </row>
        <row r="6582">
          <cell r="G6582" t="str">
            <v/>
          </cell>
        </row>
        <row r="6583">
          <cell r="G6583" t="str">
            <v/>
          </cell>
        </row>
        <row r="6584">
          <cell r="G6584" t="str">
            <v/>
          </cell>
        </row>
        <row r="6585">
          <cell r="G6585" t="str">
            <v/>
          </cell>
        </row>
        <row r="6586">
          <cell r="G6586" t="str">
            <v/>
          </cell>
        </row>
        <row r="6587">
          <cell r="G6587" t="str">
            <v/>
          </cell>
        </row>
        <row r="6588">
          <cell r="G6588" t="str">
            <v/>
          </cell>
        </row>
        <row r="6589">
          <cell r="G6589" t="str">
            <v/>
          </cell>
        </row>
        <row r="6590">
          <cell r="G6590" t="str">
            <v/>
          </cell>
        </row>
        <row r="6591">
          <cell r="G6591" t="str">
            <v/>
          </cell>
        </row>
        <row r="6592">
          <cell r="G6592" t="str">
            <v/>
          </cell>
        </row>
        <row r="6593">
          <cell r="G6593" t="str">
            <v/>
          </cell>
        </row>
        <row r="6594">
          <cell r="G6594" t="str">
            <v/>
          </cell>
        </row>
        <row r="6595">
          <cell r="G6595" t="str">
            <v/>
          </cell>
        </row>
        <row r="6596">
          <cell r="G6596" t="str">
            <v/>
          </cell>
        </row>
        <row r="6597">
          <cell r="G6597" t="str">
            <v/>
          </cell>
        </row>
        <row r="6598">
          <cell r="G6598" t="str">
            <v/>
          </cell>
        </row>
        <row r="6599">
          <cell r="G6599" t="str">
            <v/>
          </cell>
        </row>
        <row r="6600">
          <cell r="G6600" t="str">
            <v/>
          </cell>
        </row>
        <row r="6601">
          <cell r="G6601" t="str">
            <v/>
          </cell>
        </row>
        <row r="6602">
          <cell r="G6602" t="str">
            <v/>
          </cell>
        </row>
        <row r="6603">
          <cell r="G6603" t="str">
            <v/>
          </cell>
        </row>
        <row r="6604">
          <cell r="G6604" t="str">
            <v/>
          </cell>
        </row>
        <row r="6605">
          <cell r="G6605" t="str">
            <v/>
          </cell>
        </row>
        <row r="6606">
          <cell r="G6606" t="str">
            <v/>
          </cell>
        </row>
        <row r="6607">
          <cell r="G6607" t="str">
            <v/>
          </cell>
        </row>
        <row r="6608">
          <cell r="G6608" t="str">
            <v/>
          </cell>
        </row>
        <row r="6609">
          <cell r="G6609" t="str">
            <v/>
          </cell>
        </row>
        <row r="6610">
          <cell r="G6610" t="str">
            <v/>
          </cell>
        </row>
        <row r="6611">
          <cell r="G6611" t="str">
            <v/>
          </cell>
        </row>
        <row r="6612">
          <cell r="G6612" t="str">
            <v/>
          </cell>
        </row>
        <row r="6613">
          <cell r="G6613" t="str">
            <v/>
          </cell>
        </row>
        <row r="6614">
          <cell r="G6614" t="str">
            <v/>
          </cell>
        </row>
        <row r="6615">
          <cell r="G6615" t="str">
            <v/>
          </cell>
        </row>
        <row r="6616">
          <cell r="G6616" t="str">
            <v/>
          </cell>
        </row>
        <row r="6617">
          <cell r="G6617" t="str">
            <v/>
          </cell>
        </row>
        <row r="6618">
          <cell r="G6618" t="str">
            <v/>
          </cell>
        </row>
        <row r="6619">
          <cell r="G6619" t="str">
            <v/>
          </cell>
        </row>
        <row r="6620">
          <cell r="G6620" t="str">
            <v/>
          </cell>
        </row>
        <row r="6621">
          <cell r="G6621" t="str">
            <v/>
          </cell>
        </row>
        <row r="6622">
          <cell r="G6622" t="str">
            <v/>
          </cell>
        </row>
        <row r="6623">
          <cell r="G6623" t="str">
            <v/>
          </cell>
        </row>
        <row r="6624">
          <cell r="G6624" t="str">
            <v/>
          </cell>
        </row>
        <row r="6625">
          <cell r="G6625" t="str">
            <v/>
          </cell>
        </row>
        <row r="6626">
          <cell r="G6626" t="str">
            <v/>
          </cell>
        </row>
        <row r="6627">
          <cell r="G6627" t="str">
            <v/>
          </cell>
        </row>
        <row r="6628">
          <cell r="G6628" t="str">
            <v/>
          </cell>
        </row>
        <row r="6629">
          <cell r="G6629" t="str">
            <v/>
          </cell>
        </row>
        <row r="6630">
          <cell r="G6630" t="str">
            <v/>
          </cell>
        </row>
        <row r="6631">
          <cell r="G6631" t="str">
            <v/>
          </cell>
        </row>
        <row r="6632">
          <cell r="G6632" t="str">
            <v/>
          </cell>
        </row>
        <row r="6633">
          <cell r="G6633" t="str">
            <v/>
          </cell>
        </row>
        <row r="6634">
          <cell r="G6634" t="str">
            <v/>
          </cell>
        </row>
        <row r="6635">
          <cell r="G6635" t="str">
            <v/>
          </cell>
        </row>
        <row r="6636">
          <cell r="G6636" t="str">
            <v/>
          </cell>
        </row>
        <row r="6637">
          <cell r="G6637" t="str">
            <v/>
          </cell>
        </row>
        <row r="6638">
          <cell r="G6638" t="str">
            <v/>
          </cell>
        </row>
        <row r="6639">
          <cell r="G6639" t="str">
            <v/>
          </cell>
        </row>
        <row r="6640">
          <cell r="G6640" t="str">
            <v/>
          </cell>
        </row>
        <row r="6641">
          <cell r="G6641" t="str">
            <v/>
          </cell>
        </row>
        <row r="6642">
          <cell r="G6642" t="str">
            <v/>
          </cell>
        </row>
        <row r="6643">
          <cell r="G6643" t="str">
            <v/>
          </cell>
        </row>
        <row r="6644">
          <cell r="G6644" t="str">
            <v/>
          </cell>
        </row>
        <row r="6645">
          <cell r="G6645" t="str">
            <v/>
          </cell>
        </row>
        <row r="6646">
          <cell r="G6646" t="str">
            <v/>
          </cell>
        </row>
        <row r="6647">
          <cell r="G6647" t="str">
            <v/>
          </cell>
        </row>
        <row r="6648">
          <cell r="G6648" t="str">
            <v/>
          </cell>
        </row>
        <row r="6649">
          <cell r="G6649" t="str">
            <v/>
          </cell>
        </row>
        <row r="6650">
          <cell r="G6650" t="str">
            <v/>
          </cell>
        </row>
        <row r="6651">
          <cell r="G6651" t="str">
            <v/>
          </cell>
        </row>
        <row r="6652">
          <cell r="G6652" t="str">
            <v/>
          </cell>
        </row>
        <row r="6653">
          <cell r="G6653" t="str">
            <v/>
          </cell>
        </row>
        <row r="6654">
          <cell r="G6654" t="str">
            <v/>
          </cell>
        </row>
        <row r="6655">
          <cell r="G6655" t="str">
            <v/>
          </cell>
        </row>
        <row r="6656">
          <cell r="G6656" t="str">
            <v/>
          </cell>
        </row>
        <row r="6657">
          <cell r="G6657" t="str">
            <v/>
          </cell>
        </row>
        <row r="6658">
          <cell r="G6658" t="str">
            <v/>
          </cell>
        </row>
        <row r="6659">
          <cell r="G6659" t="str">
            <v/>
          </cell>
        </row>
        <row r="6660">
          <cell r="G6660" t="str">
            <v/>
          </cell>
        </row>
        <row r="6661">
          <cell r="G6661" t="str">
            <v/>
          </cell>
        </row>
        <row r="6662">
          <cell r="G6662" t="str">
            <v/>
          </cell>
        </row>
        <row r="6663">
          <cell r="G6663" t="str">
            <v/>
          </cell>
        </row>
        <row r="6664">
          <cell r="G6664" t="str">
            <v/>
          </cell>
        </row>
        <row r="6665">
          <cell r="G6665" t="str">
            <v/>
          </cell>
        </row>
        <row r="6666">
          <cell r="G6666" t="str">
            <v/>
          </cell>
        </row>
        <row r="6667">
          <cell r="G6667" t="str">
            <v/>
          </cell>
        </row>
        <row r="6668">
          <cell r="G6668" t="str">
            <v/>
          </cell>
        </row>
        <row r="6669">
          <cell r="G6669" t="str">
            <v/>
          </cell>
        </row>
        <row r="6670">
          <cell r="G6670" t="str">
            <v/>
          </cell>
        </row>
        <row r="6671">
          <cell r="G6671" t="str">
            <v/>
          </cell>
        </row>
        <row r="6672">
          <cell r="G6672" t="str">
            <v/>
          </cell>
        </row>
        <row r="6673">
          <cell r="G6673" t="str">
            <v/>
          </cell>
        </row>
        <row r="6674">
          <cell r="G6674" t="str">
            <v/>
          </cell>
        </row>
        <row r="6675">
          <cell r="G6675" t="str">
            <v/>
          </cell>
        </row>
        <row r="6676">
          <cell r="G6676" t="str">
            <v/>
          </cell>
        </row>
        <row r="6677">
          <cell r="G6677" t="str">
            <v/>
          </cell>
        </row>
        <row r="6678">
          <cell r="G6678" t="str">
            <v/>
          </cell>
        </row>
        <row r="6679">
          <cell r="G6679" t="str">
            <v/>
          </cell>
        </row>
        <row r="6680">
          <cell r="G6680" t="str">
            <v/>
          </cell>
        </row>
        <row r="6681">
          <cell r="G6681" t="str">
            <v/>
          </cell>
        </row>
        <row r="6682">
          <cell r="G6682" t="str">
            <v/>
          </cell>
        </row>
        <row r="6683">
          <cell r="G6683" t="str">
            <v/>
          </cell>
        </row>
        <row r="6684">
          <cell r="G6684" t="str">
            <v/>
          </cell>
        </row>
        <row r="6685">
          <cell r="G6685" t="str">
            <v/>
          </cell>
        </row>
        <row r="6686">
          <cell r="G6686" t="str">
            <v/>
          </cell>
        </row>
        <row r="6687">
          <cell r="G6687" t="str">
            <v/>
          </cell>
        </row>
        <row r="6688">
          <cell r="G6688" t="str">
            <v/>
          </cell>
        </row>
        <row r="6689">
          <cell r="G6689" t="str">
            <v/>
          </cell>
        </row>
        <row r="6690">
          <cell r="G6690" t="str">
            <v/>
          </cell>
        </row>
        <row r="6691">
          <cell r="G6691" t="str">
            <v/>
          </cell>
        </row>
        <row r="6692">
          <cell r="G6692" t="str">
            <v/>
          </cell>
        </row>
        <row r="6693">
          <cell r="G6693" t="str">
            <v/>
          </cell>
        </row>
        <row r="6694">
          <cell r="G6694" t="str">
            <v/>
          </cell>
        </row>
        <row r="6695">
          <cell r="G6695" t="str">
            <v/>
          </cell>
        </row>
        <row r="6696">
          <cell r="G6696" t="str">
            <v/>
          </cell>
        </row>
        <row r="6697">
          <cell r="G6697" t="str">
            <v/>
          </cell>
        </row>
        <row r="6698">
          <cell r="G6698" t="str">
            <v/>
          </cell>
        </row>
        <row r="6699">
          <cell r="G6699" t="str">
            <v/>
          </cell>
        </row>
        <row r="6700">
          <cell r="G6700" t="str">
            <v/>
          </cell>
        </row>
        <row r="6701">
          <cell r="G6701" t="str">
            <v/>
          </cell>
        </row>
        <row r="6702">
          <cell r="G6702" t="str">
            <v/>
          </cell>
        </row>
        <row r="6703">
          <cell r="G6703" t="str">
            <v/>
          </cell>
        </row>
        <row r="6704">
          <cell r="G6704" t="str">
            <v/>
          </cell>
        </row>
        <row r="6705">
          <cell r="G6705" t="str">
            <v/>
          </cell>
        </row>
        <row r="6706">
          <cell r="G6706" t="str">
            <v/>
          </cell>
        </row>
        <row r="6707">
          <cell r="G6707" t="str">
            <v/>
          </cell>
        </row>
        <row r="6708">
          <cell r="G6708" t="str">
            <v/>
          </cell>
        </row>
        <row r="6709">
          <cell r="G6709" t="str">
            <v/>
          </cell>
        </row>
        <row r="6710">
          <cell r="G6710" t="str">
            <v/>
          </cell>
        </row>
        <row r="6711">
          <cell r="G6711" t="str">
            <v/>
          </cell>
        </row>
        <row r="6712">
          <cell r="G6712" t="str">
            <v/>
          </cell>
        </row>
        <row r="6713">
          <cell r="G6713" t="str">
            <v/>
          </cell>
        </row>
        <row r="6714">
          <cell r="G6714" t="str">
            <v/>
          </cell>
        </row>
        <row r="6715">
          <cell r="G6715" t="str">
            <v/>
          </cell>
        </row>
        <row r="6716">
          <cell r="G6716" t="str">
            <v/>
          </cell>
        </row>
        <row r="6717">
          <cell r="G6717" t="str">
            <v/>
          </cell>
        </row>
        <row r="6718">
          <cell r="G6718" t="str">
            <v/>
          </cell>
        </row>
        <row r="6719">
          <cell r="G6719" t="str">
            <v/>
          </cell>
        </row>
        <row r="6720">
          <cell r="G6720" t="str">
            <v/>
          </cell>
        </row>
        <row r="6721">
          <cell r="G6721" t="str">
            <v/>
          </cell>
        </row>
        <row r="6722">
          <cell r="G6722" t="str">
            <v/>
          </cell>
        </row>
        <row r="6723">
          <cell r="G6723" t="str">
            <v/>
          </cell>
        </row>
        <row r="6724">
          <cell r="G6724" t="str">
            <v/>
          </cell>
        </row>
        <row r="6725">
          <cell r="G6725" t="str">
            <v/>
          </cell>
        </row>
        <row r="6726">
          <cell r="G6726" t="str">
            <v/>
          </cell>
        </row>
        <row r="6727">
          <cell r="G6727" t="str">
            <v/>
          </cell>
        </row>
        <row r="6728">
          <cell r="G6728" t="str">
            <v/>
          </cell>
        </row>
        <row r="6729">
          <cell r="G6729" t="str">
            <v/>
          </cell>
        </row>
        <row r="6730">
          <cell r="G6730" t="str">
            <v/>
          </cell>
        </row>
        <row r="6731">
          <cell r="G6731" t="str">
            <v/>
          </cell>
        </row>
        <row r="6732">
          <cell r="G6732" t="str">
            <v/>
          </cell>
        </row>
        <row r="6733">
          <cell r="G6733" t="str">
            <v/>
          </cell>
        </row>
        <row r="6734">
          <cell r="G6734" t="str">
            <v/>
          </cell>
        </row>
        <row r="6735">
          <cell r="G6735" t="str">
            <v/>
          </cell>
        </row>
        <row r="6736">
          <cell r="G6736" t="str">
            <v/>
          </cell>
        </row>
        <row r="6737">
          <cell r="G6737" t="str">
            <v/>
          </cell>
        </row>
        <row r="6738">
          <cell r="G6738" t="str">
            <v/>
          </cell>
        </row>
        <row r="6739">
          <cell r="G6739" t="str">
            <v/>
          </cell>
        </row>
        <row r="6740">
          <cell r="G6740" t="str">
            <v/>
          </cell>
        </row>
        <row r="6741">
          <cell r="G6741" t="str">
            <v/>
          </cell>
        </row>
        <row r="6742">
          <cell r="G6742" t="str">
            <v/>
          </cell>
        </row>
        <row r="6743">
          <cell r="G6743" t="str">
            <v/>
          </cell>
        </row>
        <row r="6744">
          <cell r="G6744" t="str">
            <v/>
          </cell>
        </row>
        <row r="6745">
          <cell r="G6745" t="str">
            <v/>
          </cell>
        </row>
        <row r="6746">
          <cell r="G6746" t="str">
            <v/>
          </cell>
        </row>
        <row r="6747">
          <cell r="G6747" t="str">
            <v/>
          </cell>
        </row>
        <row r="6748">
          <cell r="G6748" t="str">
            <v/>
          </cell>
        </row>
        <row r="6749">
          <cell r="G6749" t="str">
            <v/>
          </cell>
        </row>
        <row r="6750">
          <cell r="G6750" t="str">
            <v/>
          </cell>
        </row>
        <row r="6751">
          <cell r="G6751" t="str">
            <v/>
          </cell>
        </row>
        <row r="6752">
          <cell r="G6752" t="str">
            <v/>
          </cell>
        </row>
        <row r="6753">
          <cell r="G6753" t="str">
            <v/>
          </cell>
        </row>
        <row r="6754">
          <cell r="G6754" t="str">
            <v/>
          </cell>
        </row>
        <row r="6755">
          <cell r="G6755" t="str">
            <v/>
          </cell>
        </row>
        <row r="6756">
          <cell r="G6756" t="str">
            <v/>
          </cell>
        </row>
        <row r="6757">
          <cell r="G6757" t="str">
            <v/>
          </cell>
        </row>
        <row r="6758">
          <cell r="G6758" t="str">
            <v/>
          </cell>
        </row>
        <row r="6759">
          <cell r="G6759" t="str">
            <v/>
          </cell>
        </row>
        <row r="6760">
          <cell r="G6760" t="str">
            <v/>
          </cell>
        </row>
        <row r="6761">
          <cell r="G6761" t="str">
            <v/>
          </cell>
        </row>
        <row r="6762">
          <cell r="G6762" t="str">
            <v/>
          </cell>
        </row>
        <row r="6763">
          <cell r="G6763" t="str">
            <v/>
          </cell>
        </row>
        <row r="6764">
          <cell r="G6764" t="str">
            <v/>
          </cell>
        </row>
        <row r="6765">
          <cell r="G6765" t="str">
            <v/>
          </cell>
        </row>
        <row r="6766">
          <cell r="G6766" t="str">
            <v/>
          </cell>
        </row>
        <row r="6767">
          <cell r="G6767" t="str">
            <v/>
          </cell>
        </row>
        <row r="6768">
          <cell r="G6768" t="str">
            <v/>
          </cell>
        </row>
        <row r="6769">
          <cell r="G6769" t="str">
            <v/>
          </cell>
        </row>
        <row r="6770">
          <cell r="G6770" t="str">
            <v/>
          </cell>
        </row>
        <row r="6771">
          <cell r="G6771" t="str">
            <v/>
          </cell>
        </row>
        <row r="6772">
          <cell r="G6772" t="str">
            <v/>
          </cell>
        </row>
        <row r="6773">
          <cell r="G6773" t="str">
            <v/>
          </cell>
        </row>
        <row r="6774">
          <cell r="G6774" t="str">
            <v/>
          </cell>
        </row>
        <row r="6775">
          <cell r="G6775" t="str">
            <v/>
          </cell>
        </row>
        <row r="6776">
          <cell r="G6776" t="str">
            <v/>
          </cell>
        </row>
        <row r="6777">
          <cell r="G6777" t="str">
            <v/>
          </cell>
        </row>
        <row r="6778">
          <cell r="G6778" t="str">
            <v/>
          </cell>
        </row>
        <row r="6779">
          <cell r="G6779" t="str">
            <v/>
          </cell>
        </row>
        <row r="6780">
          <cell r="G6780" t="str">
            <v/>
          </cell>
        </row>
        <row r="6781">
          <cell r="G6781" t="str">
            <v/>
          </cell>
        </row>
        <row r="6782">
          <cell r="G6782" t="str">
            <v/>
          </cell>
        </row>
        <row r="6783">
          <cell r="G6783" t="str">
            <v/>
          </cell>
        </row>
        <row r="6784">
          <cell r="G6784" t="str">
            <v/>
          </cell>
        </row>
        <row r="6785">
          <cell r="G6785" t="str">
            <v/>
          </cell>
        </row>
        <row r="6786">
          <cell r="G6786" t="str">
            <v/>
          </cell>
        </row>
        <row r="6787">
          <cell r="G6787" t="str">
            <v/>
          </cell>
        </row>
        <row r="6788">
          <cell r="G6788" t="str">
            <v/>
          </cell>
        </row>
        <row r="6789">
          <cell r="G6789" t="str">
            <v/>
          </cell>
        </row>
        <row r="6790">
          <cell r="G6790" t="str">
            <v/>
          </cell>
        </row>
        <row r="6791">
          <cell r="G6791" t="str">
            <v/>
          </cell>
        </row>
        <row r="6792">
          <cell r="G6792" t="str">
            <v/>
          </cell>
        </row>
        <row r="6793">
          <cell r="G6793" t="str">
            <v/>
          </cell>
        </row>
        <row r="6794">
          <cell r="G6794" t="str">
            <v/>
          </cell>
        </row>
        <row r="6795">
          <cell r="G6795" t="str">
            <v/>
          </cell>
        </row>
        <row r="6796">
          <cell r="G6796" t="str">
            <v/>
          </cell>
        </row>
        <row r="6797">
          <cell r="G6797" t="str">
            <v/>
          </cell>
        </row>
        <row r="6798">
          <cell r="G6798" t="str">
            <v/>
          </cell>
        </row>
        <row r="6799">
          <cell r="G6799" t="str">
            <v/>
          </cell>
        </row>
        <row r="6800">
          <cell r="G6800" t="str">
            <v/>
          </cell>
        </row>
        <row r="6801">
          <cell r="G6801" t="str">
            <v/>
          </cell>
        </row>
        <row r="6802">
          <cell r="G6802" t="str">
            <v/>
          </cell>
        </row>
        <row r="6803">
          <cell r="G6803" t="str">
            <v/>
          </cell>
        </row>
        <row r="6804">
          <cell r="G6804" t="str">
            <v/>
          </cell>
        </row>
        <row r="6805">
          <cell r="G6805" t="str">
            <v/>
          </cell>
        </row>
        <row r="6806">
          <cell r="G6806" t="str">
            <v/>
          </cell>
        </row>
        <row r="6807">
          <cell r="G6807" t="str">
            <v/>
          </cell>
        </row>
        <row r="6808">
          <cell r="G6808" t="str">
            <v/>
          </cell>
        </row>
        <row r="6809">
          <cell r="G6809" t="str">
            <v/>
          </cell>
        </row>
        <row r="6810">
          <cell r="G6810" t="str">
            <v/>
          </cell>
        </row>
        <row r="6811">
          <cell r="G6811" t="str">
            <v/>
          </cell>
        </row>
        <row r="6812">
          <cell r="G6812" t="str">
            <v/>
          </cell>
        </row>
        <row r="6813">
          <cell r="G6813" t="str">
            <v/>
          </cell>
        </row>
        <row r="6814">
          <cell r="G6814" t="str">
            <v/>
          </cell>
        </row>
        <row r="6815">
          <cell r="G6815" t="str">
            <v/>
          </cell>
        </row>
        <row r="6816">
          <cell r="G6816" t="str">
            <v/>
          </cell>
        </row>
        <row r="6817">
          <cell r="G6817" t="str">
            <v/>
          </cell>
        </row>
        <row r="6818">
          <cell r="G6818" t="str">
            <v/>
          </cell>
        </row>
        <row r="6819">
          <cell r="G6819" t="str">
            <v/>
          </cell>
        </row>
        <row r="6820">
          <cell r="G6820" t="str">
            <v/>
          </cell>
        </row>
        <row r="6821">
          <cell r="G6821" t="str">
            <v/>
          </cell>
        </row>
        <row r="6822">
          <cell r="G6822" t="str">
            <v/>
          </cell>
        </row>
        <row r="6823">
          <cell r="G6823" t="str">
            <v/>
          </cell>
        </row>
        <row r="6824">
          <cell r="G6824" t="str">
            <v/>
          </cell>
        </row>
        <row r="6825">
          <cell r="G6825" t="str">
            <v/>
          </cell>
        </row>
        <row r="6826">
          <cell r="G6826" t="str">
            <v/>
          </cell>
        </row>
        <row r="6827">
          <cell r="G6827" t="str">
            <v/>
          </cell>
        </row>
        <row r="6828">
          <cell r="G6828" t="str">
            <v/>
          </cell>
        </row>
        <row r="6829">
          <cell r="G6829" t="str">
            <v/>
          </cell>
        </row>
        <row r="6830">
          <cell r="G6830" t="str">
            <v/>
          </cell>
        </row>
        <row r="6831">
          <cell r="G6831" t="str">
            <v/>
          </cell>
        </row>
        <row r="6832">
          <cell r="G6832" t="str">
            <v/>
          </cell>
        </row>
        <row r="6833">
          <cell r="G6833" t="str">
            <v/>
          </cell>
        </row>
        <row r="6834">
          <cell r="G6834" t="str">
            <v/>
          </cell>
        </row>
        <row r="6835">
          <cell r="G6835" t="str">
            <v/>
          </cell>
        </row>
        <row r="6836">
          <cell r="G6836" t="str">
            <v/>
          </cell>
        </row>
        <row r="6837">
          <cell r="G6837" t="str">
            <v/>
          </cell>
        </row>
        <row r="6838">
          <cell r="G6838" t="str">
            <v/>
          </cell>
        </row>
        <row r="6839">
          <cell r="G6839" t="str">
            <v/>
          </cell>
        </row>
        <row r="6840">
          <cell r="G6840" t="str">
            <v/>
          </cell>
        </row>
        <row r="6841">
          <cell r="G6841" t="str">
            <v/>
          </cell>
        </row>
        <row r="6842">
          <cell r="G6842" t="str">
            <v/>
          </cell>
        </row>
        <row r="6843">
          <cell r="G6843" t="str">
            <v/>
          </cell>
        </row>
        <row r="6844">
          <cell r="G6844" t="str">
            <v/>
          </cell>
        </row>
        <row r="6845">
          <cell r="G6845" t="str">
            <v/>
          </cell>
        </row>
        <row r="6846">
          <cell r="G6846" t="str">
            <v/>
          </cell>
        </row>
        <row r="6847">
          <cell r="G6847" t="str">
            <v/>
          </cell>
        </row>
        <row r="6848">
          <cell r="G6848" t="str">
            <v/>
          </cell>
        </row>
        <row r="6849">
          <cell r="G6849" t="str">
            <v/>
          </cell>
        </row>
        <row r="6850">
          <cell r="G6850" t="str">
            <v/>
          </cell>
        </row>
        <row r="6851">
          <cell r="G6851" t="str">
            <v/>
          </cell>
        </row>
        <row r="6852">
          <cell r="G6852" t="str">
            <v/>
          </cell>
        </row>
        <row r="6853">
          <cell r="G6853" t="str">
            <v/>
          </cell>
        </row>
        <row r="6854">
          <cell r="G6854" t="str">
            <v/>
          </cell>
        </row>
        <row r="6855">
          <cell r="G6855" t="str">
            <v/>
          </cell>
        </row>
        <row r="6856">
          <cell r="G6856" t="str">
            <v/>
          </cell>
        </row>
        <row r="6857">
          <cell r="G6857" t="str">
            <v/>
          </cell>
        </row>
        <row r="6858">
          <cell r="G6858" t="str">
            <v/>
          </cell>
        </row>
        <row r="6859">
          <cell r="G6859" t="str">
            <v/>
          </cell>
        </row>
        <row r="6860">
          <cell r="G6860" t="str">
            <v/>
          </cell>
        </row>
        <row r="6861">
          <cell r="G6861" t="str">
            <v/>
          </cell>
        </row>
        <row r="6862">
          <cell r="G6862" t="str">
            <v/>
          </cell>
        </row>
        <row r="6863">
          <cell r="G6863" t="str">
            <v/>
          </cell>
        </row>
        <row r="6864">
          <cell r="G6864" t="str">
            <v/>
          </cell>
        </row>
        <row r="6865">
          <cell r="G6865" t="str">
            <v/>
          </cell>
        </row>
        <row r="6866">
          <cell r="G6866" t="str">
            <v/>
          </cell>
        </row>
        <row r="6867">
          <cell r="G6867" t="str">
            <v/>
          </cell>
        </row>
        <row r="6868">
          <cell r="G6868" t="str">
            <v/>
          </cell>
        </row>
        <row r="6869">
          <cell r="G6869" t="str">
            <v/>
          </cell>
        </row>
        <row r="6870">
          <cell r="G6870" t="str">
            <v/>
          </cell>
        </row>
        <row r="6871">
          <cell r="G6871" t="str">
            <v/>
          </cell>
        </row>
        <row r="6872">
          <cell r="G6872" t="str">
            <v/>
          </cell>
        </row>
        <row r="6873">
          <cell r="G6873" t="str">
            <v/>
          </cell>
        </row>
        <row r="6874">
          <cell r="G6874" t="str">
            <v/>
          </cell>
        </row>
        <row r="6875">
          <cell r="G6875" t="str">
            <v/>
          </cell>
        </row>
        <row r="6876">
          <cell r="G6876" t="str">
            <v/>
          </cell>
        </row>
        <row r="6877">
          <cell r="G6877" t="str">
            <v/>
          </cell>
        </row>
        <row r="6878">
          <cell r="G6878" t="str">
            <v/>
          </cell>
        </row>
        <row r="6879">
          <cell r="G6879" t="str">
            <v/>
          </cell>
        </row>
        <row r="6880">
          <cell r="G6880" t="str">
            <v/>
          </cell>
        </row>
        <row r="6881">
          <cell r="G6881" t="str">
            <v/>
          </cell>
        </row>
        <row r="6882">
          <cell r="G6882" t="str">
            <v/>
          </cell>
        </row>
        <row r="6883">
          <cell r="G6883" t="str">
            <v/>
          </cell>
        </row>
        <row r="6884">
          <cell r="G6884" t="str">
            <v/>
          </cell>
        </row>
        <row r="6885">
          <cell r="G6885" t="str">
            <v/>
          </cell>
        </row>
        <row r="6886">
          <cell r="G6886" t="str">
            <v/>
          </cell>
        </row>
        <row r="6887">
          <cell r="G6887" t="str">
            <v/>
          </cell>
        </row>
        <row r="6888">
          <cell r="G6888" t="str">
            <v/>
          </cell>
        </row>
        <row r="6889">
          <cell r="G6889" t="str">
            <v/>
          </cell>
        </row>
        <row r="6890">
          <cell r="G6890" t="str">
            <v/>
          </cell>
        </row>
        <row r="6891">
          <cell r="G6891" t="str">
            <v/>
          </cell>
        </row>
        <row r="6892">
          <cell r="G6892" t="str">
            <v/>
          </cell>
        </row>
        <row r="6893">
          <cell r="G6893" t="str">
            <v/>
          </cell>
        </row>
        <row r="6894">
          <cell r="G6894" t="str">
            <v/>
          </cell>
        </row>
        <row r="6895">
          <cell r="G6895" t="str">
            <v/>
          </cell>
        </row>
        <row r="6896">
          <cell r="G6896" t="str">
            <v/>
          </cell>
        </row>
        <row r="6897">
          <cell r="G6897" t="str">
            <v/>
          </cell>
        </row>
        <row r="6898">
          <cell r="G6898" t="str">
            <v/>
          </cell>
        </row>
        <row r="6899">
          <cell r="G6899" t="str">
            <v/>
          </cell>
        </row>
        <row r="6900">
          <cell r="G6900" t="str">
            <v/>
          </cell>
        </row>
        <row r="6901">
          <cell r="G6901" t="str">
            <v/>
          </cell>
        </row>
        <row r="6902">
          <cell r="G6902" t="str">
            <v/>
          </cell>
        </row>
        <row r="6903">
          <cell r="G6903" t="str">
            <v/>
          </cell>
        </row>
        <row r="6904">
          <cell r="G6904" t="str">
            <v/>
          </cell>
        </row>
        <row r="6905">
          <cell r="G6905" t="str">
            <v/>
          </cell>
        </row>
        <row r="6906">
          <cell r="G6906" t="str">
            <v/>
          </cell>
        </row>
        <row r="6907">
          <cell r="G6907" t="str">
            <v/>
          </cell>
        </row>
        <row r="6908">
          <cell r="G6908" t="str">
            <v/>
          </cell>
        </row>
        <row r="6909">
          <cell r="G6909" t="str">
            <v/>
          </cell>
        </row>
        <row r="6910">
          <cell r="G6910" t="str">
            <v/>
          </cell>
        </row>
        <row r="6911">
          <cell r="G6911" t="str">
            <v/>
          </cell>
        </row>
        <row r="6912">
          <cell r="G6912" t="str">
            <v/>
          </cell>
        </row>
        <row r="6913">
          <cell r="G6913" t="str">
            <v/>
          </cell>
        </row>
        <row r="6914">
          <cell r="G6914" t="str">
            <v/>
          </cell>
        </row>
        <row r="6915">
          <cell r="G6915" t="str">
            <v/>
          </cell>
        </row>
        <row r="6916">
          <cell r="G6916" t="str">
            <v/>
          </cell>
        </row>
        <row r="6917">
          <cell r="G6917" t="str">
            <v/>
          </cell>
        </row>
        <row r="6918">
          <cell r="G6918" t="str">
            <v/>
          </cell>
        </row>
        <row r="6919">
          <cell r="G6919" t="str">
            <v/>
          </cell>
        </row>
        <row r="6920">
          <cell r="G6920" t="str">
            <v/>
          </cell>
        </row>
        <row r="6921">
          <cell r="G6921" t="str">
            <v/>
          </cell>
        </row>
        <row r="6922">
          <cell r="G6922" t="str">
            <v/>
          </cell>
        </row>
        <row r="6923">
          <cell r="G6923" t="str">
            <v/>
          </cell>
        </row>
        <row r="6924">
          <cell r="G6924" t="str">
            <v/>
          </cell>
        </row>
        <row r="6925">
          <cell r="G6925" t="str">
            <v/>
          </cell>
        </row>
        <row r="6926">
          <cell r="G6926" t="str">
            <v/>
          </cell>
        </row>
        <row r="6927">
          <cell r="G6927" t="str">
            <v/>
          </cell>
        </row>
        <row r="6928">
          <cell r="G6928" t="str">
            <v/>
          </cell>
        </row>
        <row r="6929">
          <cell r="G6929" t="str">
            <v/>
          </cell>
        </row>
        <row r="6930">
          <cell r="G6930" t="str">
            <v/>
          </cell>
        </row>
        <row r="6931">
          <cell r="G6931" t="str">
            <v/>
          </cell>
        </row>
        <row r="6932">
          <cell r="G6932" t="str">
            <v/>
          </cell>
        </row>
        <row r="6933">
          <cell r="G6933" t="str">
            <v/>
          </cell>
        </row>
        <row r="6934">
          <cell r="G6934" t="str">
            <v/>
          </cell>
        </row>
        <row r="6935">
          <cell r="G6935" t="str">
            <v/>
          </cell>
        </row>
        <row r="6936">
          <cell r="G6936" t="str">
            <v/>
          </cell>
        </row>
        <row r="6937">
          <cell r="G6937" t="str">
            <v/>
          </cell>
        </row>
        <row r="6938">
          <cell r="G6938" t="str">
            <v/>
          </cell>
        </row>
        <row r="6939">
          <cell r="G6939" t="str">
            <v/>
          </cell>
        </row>
        <row r="6940">
          <cell r="G6940" t="str">
            <v/>
          </cell>
        </row>
        <row r="6941">
          <cell r="G6941" t="str">
            <v/>
          </cell>
        </row>
        <row r="6942">
          <cell r="G6942" t="str">
            <v/>
          </cell>
        </row>
        <row r="6943">
          <cell r="G6943" t="str">
            <v/>
          </cell>
        </row>
        <row r="6944">
          <cell r="G6944" t="str">
            <v/>
          </cell>
        </row>
        <row r="6945">
          <cell r="G6945" t="str">
            <v/>
          </cell>
        </row>
        <row r="6946">
          <cell r="G6946" t="str">
            <v/>
          </cell>
        </row>
        <row r="6947">
          <cell r="G6947" t="str">
            <v/>
          </cell>
        </row>
        <row r="6948">
          <cell r="G6948" t="str">
            <v/>
          </cell>
        </row>
        <row r="6949">
          <cell r="G6949" t="str">
            <v/>
          </cell>
        </row>
        <row r="6950">
          <cell r="G6950" t="str">
            <v/>
          </cell>
        </row>
        <row r="6951">
          <cell r="G6951" t="str">
            <v/>
          </cell>
        </row>
        <row r="6952">
          <cell r="G6952" t="str">
            <v/>
          </cell>
        </row>
        <row r="6953">
          <cell r="G6953" t="str">
            <v/>
          </cell>
        </row>
        <row r="6954">
          <cell r="G6954" t="str">
            <v/>
          </cell>
        </row>
        <row r="6955">
          <cell r="G6955" t="str">
            <v/>
          </cell>
        </row>
        <row r="6956">
          <cell r="G6956" t="str">
            <v/>
          </cell>
        </row>
        <row r="6957">
          <cell r="G6957" t="str">
            <v/>
          </cell>
        </row>
        <row r="6958">
          <cell r="G6958" t="str">
            <v/>
          </cell>
        </row>
        <row r="6959">
          <cell r="G6959" t="str">
            <v/>
          </cell>
        </row>
        <row r="6960">
          <cell r="G6960" t="str">
            <v/>
          </cell>
        </row>
        <row r="6961">
          <cell r="G6961" t="str">
            <v/>
          </cell>
        </row>
        <row r="6962">
          <cell r="G6962" t="str">
            <v/>
          </cell>
        </row>
        <row r="6963">
          <cell r="G6963" t="str">
            <v/>
          </cell>
        </row>
        <row r="6964">
          <cell r="G6964" t="str">
            <v/>
          </cell>
        </row>
        <row r="6965">
          <cell r="G6965" t="str">
            <v/>
          </cell>
        </row>
        <row r="6966">
          <cell r="G6966" t="str">
            <v/>
          </cell>
        </row>
        <row r="6967">
          <cell r="G6967" t="str">
            <v/>
          </cell>
        </row>
        <row r="6968">
          <cell r="G6968" t="str">
            <v/>
          </cell>
        </row>
        <row r="6969">
          <cell r="G6969" t="str">
            <v/>
          </cell>
        </row>
        <row r="6970">
          <cell r="G6970" t="str">
            <v/>
          </cell>
        </row>
        <row r="6971">
          <cell r="G6971" t="str">
            <v/>
          </cell>
        </row>
        <row r="6972">
          <cell r="G6972" t="str">
            <v/>
          </cell>
        </row>
        <row r="6973">
          <cell r="G6973" t="str">
            <v/>
          </cell>
        </row>
        <row r="6974">
          <cell r="G6974" t="str">
            <v/>
          </cell>
        </row>
        <row r="6975">
          <cell r="G6975" t="str">
            <v/>
          </cell>
        </row>
        <row r="6976">
          <cell r="G6976" t="str">
            <v/>
          </cell>
        </row>
        <row r="6977">
          <cell r="G6977" t="str">
            <v/>
          </cell>
        </row>
        <row r="6978">
          <cell r="G6978" t="str">
            <v/>
          </cell>
        </row>
        <row r="6979">
          <cell r="G6979" t="str">
            <v/>
          </cell>
        </row>
        <row r="6980">
          <cell r="G6980" t="str">
            <v/>
          </cell>
        </row>
        <row r="6981">
          <cell r="G6981" t="str">
            <v/>
          </cell>
        </row>
        <row r="6982">
          <cell r="G6982" t="str">
            <v/>
          </cell>
        </row>
        <row r="6983">
          <cell r="G6983" t="str">
            <v/>
          </cell>
        </row>
        <row r="6984">
          <cell r="G6984" t="str">
            <v/>
          </cell>
        </row>
        <row r="6985">
          <cell r="G6985" t="str">
            <v/>
          </cell>
        </row>
        <row r="6986">
          <cell r="G6986" t="str">
            <v/>
          </cell>
        </row>
        <row r="6987">
          <cell r="G6987" t="str">
            <v/>
          </cell>
        </row>
        <row r="6988">
          <cell r="G6988" t="str">
            <v/>
          </cell>
        </row>
        <row r="6989">
          <cell r="G6989" t="str">
            <v/>
          </cell>
        </row>
        <row r="6990">
          <cell r="G6990" t="str">
            <v/>
          </cell>
        </row>
        <row r="6991">
          <cell r="G6991" t="str">
            <v/>
          </cell>
        </row>
        <row r="6992">
          <cell r="G6992" t="str">
            <v/>
          </cell>
        </row>
        <row r="6993">
          <cell r="G6993" t="str">
            <v/>
          </cell>
        </row>
        <row r="6994">
          <cell r="G6994" t="str">
            <v/>
          </cell>
        </row>
        <row r="6995">
          <cell r="G6995" t="str">
            <v/>
          </cell>
        </row>
        <row r="6996">
          <cell r="G6996" t="str">
            <v/>
          </cell>
        </row>
        <row r="6997">
          <cell r="G6997" t="str">
            <v/>
          </cell>
        </row>
        <row r="6998">
          <cell r="G6998" t="str">
            <v/>
          </cell>
        </row>
        <row r="6999">
          <cell r="G6999" t="str">
            <v/>
          </cell>
        </row>
        <row r="7000">
          <cell r="G7000" t="str">
            <v/>
          </cell>
        </row>
        <row r="7001">
          <cell r="G7001" t="str">
            <v/>
          </cell>
        </row>
        <row r="7002">
          <cell r="G7002" t="str">
            <v/>
          </cell>
        </row>
        <row r="7003">
          <cell r="G7003" t="str">
            <v/>
          </cell>
        </row>
        <row r="7004">
          <cell r="G7004" t="str">
            <v/>
          </cell>
        </row>
        <row r="7005">
          <cell r="G7005" t="str">
            <v/>
          </cell>
        </row>
        <row r="7006">
          <cell r="G7006" t="str">
            <v/>
          </cell>
        </row>
        <row r="7007">
          <cell r="G7007" t="str">
            <v/>
          </cell>
        </row>
        <row r="7008">
          <cell r="G7008" t="str">
            <v/>
          </cell>
        </row>
        <row r="7009">
          <cell r="G7009" t="str">
            <v/>
          </cell>
        </row>
        <row r="7010">
          <cell r="G7010" t="str">
            <v/>
          </cell>
        </row>
        <row r="7011">
          <cell r="G7011" t="str">
            <v/>
          </cell>
        </row>
        <row r="7012">
          <cell r="G7012" t="str">
            <v/>
          </cell>
        </row>
        <row r="7013">
          <cell r="G7013" t="str">
            <v/>
          </cell>
        </row>
        <row r="7014">
          <cell r="G7014" t="str">
            <v/>
          </cell>
        </row>
        <row r="7015">
          <cell r="G7015" t="str">
            <v/>
          </cell>
        </row>
        <row r="7016">
          <cell r="G7016" t="str">
            <v/>
          </cell>
        </row>
        <row r="7017">
          <cell r="G7017" t="str">
            <v/>
          </cell>
        </row>
        <row r="7018">
          <cell r="G7018" t="str">
            <v/>
          </cell>
        </row>
        <row r="7019">
          <cell r="G7019" t="str">
            <v/>
          </cell>
        </row>
        <row r="7020">
          <cell r="G7020" t="str">
            <v/>
          </cell>
        </row>
        <row r="7021">
          <cell r="G7021" t="str">
            <v/>
          </cell>
        </row>
        <row r="7022">
          <cell r="G7022" t="str">
            <v/>
          </cell>
        </row>
        <row r="7023">
          <cell r="G7023" t="str">
            <v/>
          </cell>
        </row>
        <row r="7024">
          <cell r="G7024" t="str">
            <v/>
          </cell>
        </row>
        <row r="7025">
          <cell r="G7025" t="str">
            <v/>
          </cell>
        </row>
        <row r="7026">
          <cell r="G7026" t="str">
            <v/>
          </cell>
        </row>
        <row r="7027">
          <cell r="G7027" t="str">
            <v/>
          </cell>
        </row>
        <row r="7028">
          <cell r="G7028" t="str">
            <v/>
          </cell>
        </row>
        <row r="7029">
          <cell r="G7029" t="str">
            <v/>
          </cell>
        </row>
        <row r="7030">
          <cell r="G7030" t="str">
            <v/>
          </cell>
        </row>
        <row r="7031">
          <cell r="G7031" t="str">
            <v/>
          </cell>
        </row>
        <row r="7032">
          <cell r="G7032" t="str">
            <v/>
          </cell>
        </row>
        <row r="7033">
          <cell r="G7033" t="str">
            <v/>
          </cell>
        </row>
        <row r="7034">
          <cell r="G7034" t="str">
            <v/>
          </cell>
        </row>
        <row r="7035">
          <cell r="G7035" t="str">
            <v/>
          </cell>
        </row>
        <row r="7036">
          <cell r="G7036" t="str">
            <v/>
          </cell>
        </row>
        <row r="7037">
          <cell r="G7037" t="str">
            <v/>
          </cell>
        </row>
        <row r="7038">
          <cell r="G7038" t="str">
            <v/>
          </cell>
        </row>
        <row r="7039">
          <cell r="G7039" t="str">
            <v/>
          </cell>
        </row>
        <row r="7040">
          <cell r="G7040" t="str">
            <v/>
          </cell>
        </row>
        <row r="7041">
          <cell r="G7041" t="str">
            <v/>
          </cell>
        </row>
        <row r="7042">
          <cell r="G7042" t="str">
            <v/>
          </cell>
        </row>
        <row r="7043">
          <cell r="G7043" t="str">
            <v/>
          </cell>
        </row>
        <row r="7044">
          <cell r="G7044" t="str">
            <v/>
          </cell>
        </row>
        <row r="7045">
          <cell r="G7045" t="str">
            <v/>
          </cell>
        </row>
        <row r="7046">
          <cell r="G7046" t="str">
            <v/>
          </cell>
        </row>
        <row r="7047">
          <cell r="G7047" t="str">
            <v/>
          </cell>
        </row>
        <row r="7048">
          <cell r="G7048" t="str">
            <v/>
          </cell>
        </row>
        <row r="7049">
          <cell r="G7049" t="str">
            <v/>
          </cell>
        </row>
        <row r="7050">
          <cell r="G7050" t="str">
            <v/>
          </cell>
        </row>
        <row r="7051">
          <cell r="G7051" t="str">
            <v/>
          </cell>
        </row>
        <row r="7052">
          <cell r="G7052" t="str">
            <v/>
          </cell>
        </row>
        <row r="7053">
          <cell r="G7053" t="str">
            <v/>
          </cell>
        </row>
        <row r="7054">
          <cell r="G7054" t="str">
            <v/>
          </cell>
        </row>
        <row r="7055">
          <cell r="G7055" t="str">
            <v/>
          </cell>
        </row>
        <row r="7056">
          <cell r="G7056" t="str">
            <v/>
          </cell>
        </row>
        <row r="7057">
          <cell r="G7057" t="str">
            <v/>
          </cell>
        </row>
        <row r="7058">
          <cell r="G7058" t="str">
            <v/>
          </cell>
        </row>
        <row r="7059">
          <cell r="G7059" t="str">
            <v/>
          </cell>
        </row>
        <row r="7060">
          <cell r="G7060" t="str">
            <v/>
          </cell>
        </row>
        <row r="7061">
          <cell r="G7061" t="str">
            <v/>
          </cell>
        </row>
        <row r="7062">
          <cell r="G7062" t="str">
            <v/>
          </cell>
        </row>
        <row r="7063">
          <cell r="G7063" t="str">
            <v/>
          </cell>
        </row>
        <row r="7064">
          <cell r="G7064" t="str">
            <v/>
          </cell>
        </row>
        <row r="7065">
          <cell r="G7065" t="str">
            <v/>
          </cell>
        </row>
        <row r="7066">
          <cell r="G7066" t="str">
            <v/>
          </cell>
        </row>
        <row r="7067">
          <cell r="G7067" t="str">
            <v/>
          </cell>
        </row>
        <row r="7068">
          <cell r="G7068" t="str">
            <v/>
          </cell>
        </row>
        <row r="7069">
          <cell r="G7069" t="str">
            <v/>
          </cell>
        </row>
        <row r="7070">
          <cell r="G7070" t="str">
            <v/>
          </cell>
        </row>
        <row r="7071">
          <cell r="G7071" t="str">
            <v/>
          </cell>
        </row>
        <row r="7072">
          <cell r="G7072" t="str">
            <v/>
          </cell>
        </row>
        <row r="7073">
          <cell r="G7073" t="str">
            <v/>
          </cell>
        </row>
        <row r="7074">
          <cell r="G7074" t="str">
            <v/>
          </cell>
        </row>
        <row r="7075">
          <cell r="G7075" t="str">
            <v/>
          </cell>
        </row>
        <row r="7076">
          <cell r="G7076" t="str">
            <v/>
          </cell>
        </row>
        <row r="7077">
          <cell r="G7077" t="str">
            <v/>
          </cell>
        </row>
        <row r="7078">
          <cell r="G7078" t="str">
            <v/>
          </cell>
        </row>
        <row r="7079">
          <cell r="G7079" t="str">
            <v/>
          </cell>
        </row>
        <row r="7080">
          <cell r="G7080" t="str">
            <v/>
          </cell>
        </row>
        <row r="7081">
          <cell r="G7081" t="str">
            <v/>
          </cell>
        </row>
        <row r="7082">
          <cell r="G7082" t="str">
            <v/>
          </cell>
        </row>
        <row r="7083">
          <cell r="G7083" t="str">
            <v/>
          </cell>
        </row>
        <row r="7084">
          <cell r="G7084" t="str">
            <v/>
          </cell>
        </row>
        <row r="7085">
          <cell r="G7085" t="str">
            <v/>
          </cell>
        </row>
        <row r="7086">
          <cell r="G7086" t="str">
            <v/>
          </cell>
        </row>
        <row r="7087">
          <cell r="G7087" t="str">
            <v/>
          </cell>
        </row>
        <row r="7088">
          <cell r="G7088" t="str">
            <v/>
          </cell>
        </row>
        <row r="7089">
          <cell r="G7089" t="str">
            <v/>
          </cell>
        </row>
        <row r="7090">
          <cell r="G7090" t="str">
            <v/>
          </cell>
        </row>
        <row r="7091">
          <cell r="G7091" t="str">
            <v/>
          </cell>
        </row>
        <row r="7092">
          <cell r="G7092" t="str">
            <v/>
          </cell>
        </row>
        <row r="7093">
          <cell r="G7093" t="str">
            <v/>
          </cell>
        </row>
        <row r="7094">
          <cell r="G7094" t="str">
            <v/>
          </cell>
        </row>
        <row r="7095">
          <cell r="G7095" t="str">
            <v/>
          </cell>
        </row>
        <row r="7096">
          <cell r="G7096" t="str">
            <v/>
          </cell>
        </row>
        <row r="7097">
          <cell r="G7097" t="str">
            <v/>
          </cell>
        </row>
        <row r="7098">
          <cell r="G7098" t="str">
            <v/>
          </cell>
        </row>
        <row r="7099">
          <cell r="G7099" t="str">
            <v/>
          </cell>
        </row>
        <row r="7100">
          <cell r="G7100" t="str">
            <v/>
          </cell>
        </row>
        <row r="7101">
          <cell r="G7101" t="str">
            <v/>
          </cell>
        </row>
        <row r="7102">
          <cell r="G7102" t="str">
            <v/>
          </cell>
        </row>
        <row r="7103">
          <cell r="G7103" t="str">
            <v/>
          </cell>
        </row>
        <row r="7104">
          <cell r="G7104" t="str">
            <v/>
          </cell>
        </row>
        <row r="7105">
          <cell r="G7105" t="str">
            <v/>
          </cell>
        </row>
        <row r="7106">
          <cell r="G7106" t="str">
            <v/>
          </cell>
        </row>
        <row r="7107">
          <cell r="G7107" t="str">
            <v/>
          </cell>
        </row>
        <row r="7108">
          <cell r="G7108" t="str">
            <v/>
          </cell>
        </row>
        <row r="7109">
          <cell r="G7109" t="str">
            <v/>
          </cell>
        </row>
        <row r="7110">
          <cell r="G7110" t="str">
            <v/>
          </cell>
        </row>
        <row r="7111">
          <cell r="G7111" t="str">
            <v/>
          </cell>
        </row>
        <row r="7112">
          <cell r="G7112" t="str">
            <v/>
          </cell>
        </row>
        <row r="7113">
          <cell r="G7113" t="str">
            <v/>
          </cell>
        </row>
        <row r="7114">
          <cell r="G7114" t="str">
            <v/>
          </cell>
        </row>
        <row r="7115">
          <cell r="G7115" t="str">
            <v/>
          </cell>
        </row>
        <row r="7116">
          <cell r="G7116" t="str">
            <v/>
          </cell>
        </row>
        <row r="7117">
          <cell r="G7117" t="str">
            <v/>
          </cell>
        </row>
        <row r="7118">
          <cell r="G7118" t="str">
            <v/>
          </cell>
        </row>
        <row r="7119">
          <cell r="G7119" t="str">
            <v/>
          </cell>
        </row>
        <row r="7120">
          <cell r="G7120" t="str">
            <v/>
          </cell>
        </row>
        <row r="7121">
          <cell r="G7121" t="str">
            <v/>
          </cell>
        </row>
        <row r="7122">
          <cell r="G7122" t="str">
            <v/>
          </cell>
        </row>
        <row r="7123">
          <cell r="G7123" t="str">
            <v/>
          </cell>
        </row>
        <row r="7124">
          <cell r="G7124" t="str">
            <v/>
          </cell>
        </row>
        <row r="7125">
          <cell r="G7125" t="str">
            <v/>
          </cell>
        </row>
        <row r="7126">
          <cell r="G7126" t="str">
            <v/>
          </cell>
        </row>
        <row r="7127">
          <cell r="G7127" t="str">
            <v/>
          </cell>
        </row>
        <row r="7128">
          <cell r="G7128" t="str">
            <v/>
          </cell>
        </row>
        <row r="7129">
          <cell r="G7129" t="str">
            <v/>
          </cell>
        </row>
        <row r="7130">
          <cell r="G7130" t="str">
            <v/>
          </cell>
        </row>
        <row r="7131">
          <cell r="G7131" t="str">
            <v/>
          </cell>
        </row>
        <row r="7132">
          <cell r="G7132" t="str">
            <v/>
          </cell>
        </row>
        <row r="7133">
          <cell r="G7133" t="str">
            <v/>
          </cell>
        </row>
        <row r="7134">
          <cell r="G7134" t="str">
            <v/>
          </cell>
        </row>
        <row r="7135">
          <cell r="G7135" t="str">
            <v/>
          </cell>
        </row>
        <row r="7136">
          <cell r="G7136" t="str">
            <v/>
          </cell>
        </row>
        <row r="7137">
          <cell r="G7137" t="str">
            <v/>
          </cell>
        </row>
        <row r="7138">
          <cell r="G7138" t="str">
            <v/>
          </cell>
        </row>
        <row r="7139">
          <cell r="G7139" t="str">
            <v/>
          </cell>
        </row>
        <row r="7140">
          <cell r="G7140" t="str">
            <v/>
          </cell>
        </row>
        <row r="7141">
          <cell r="G7141" t="str">
            <v/>
          </cell>
        </row>
        <row r="7142">
          <cell r="G7142" t="str">
            <v/>
          </cell>
        </row>
        <row r="7143">
          <cell r="G7143" t="str">
            <v/>
          </cell>
        </row>
        <row r="7144">
          <cell r="G7144" t="str">
            <v/>
          </cell>
        </row>
        <row r="7145">
          <cell r="G7145" t="str">
            <v/>
          </cell>
        </row>
        <row r="7146">
          <cell r="G7146" t="str">
            <v/>
          </cell>
        </row>
        <row r="7147">
          <cell r="G7147" t="str">
            <v/>
          </cell>
        </row>
        <row r="7148">
          <cell r="G7148" t="str">
            <v/>
          </cell>
        </row>
        <row r="7149">
          <cell r="G7149" t="str">
            <v/>
          </cell>
        </row>
        <row r="7150">
          <cell r="G7150" t="str">
            <v/>
          </cell>
        </row>
        <row r="7151">
          <cell r="G7151" t="str">
            <v/>
          </cell>
        </row>
        <row r="7152">
          <cell r="G7152" t="str">
            <v/>
          </cell>
        </row>
        <row r="7153">
          <cell r="G7153" t="str">
            <v/>
          </cell>
        </row>
        <row r="7154">
          <cell r="G7154" t="str">
            <v/>
          </cell>
        </row>
        <row r="7155">
          <cell r="G7155" t="str">
            <v/>
          </cell>
        </row>
        <row r="7156">
          <cell r="G7156" t="str">
            <v/>
          </cell>
        </row>
        <row r="7157">
          <cell r="G7157" t="str">
            <v/>
          </cell>
        </row>
        <row r="7158">
          <cell r="G7158" t="str">
            <v/>
          </cell>
        </row>
        <row r="7159">
          <cell r="G7159" t="str">
            <v/>
          </cell>
        </row>
        <row r="7160">
          <cell r="G7160" t="str">
            <v/>
          </cell>
        </row>
        <row r="7161">
          <cell r="G7161" t="str">
            <v/>
          </cell>
        </row>
        <row r="7162">
          <cell r="G7162" t="str">
            <v/>
          </cell>
        </row>
        <row r="7163">
          <cell r="G7163" t="str">
            <v/>
          </cell>
        </row>
        <row r="7164">
          <cell r="G7164" t="str">
            <v/>
          </cell>
        </row>
        <row r="7165">
          <cell r="G7165" t="str">
            <v/>
          </cell>
        </row>
        <row r="7166">
          <cell r="G7166" t="str">
            <v/>
          </cell>
        </row>
        <row r="7167">
          <cell r="G7167" t="str">
            <v/>
          </cell>
        </row>
        <row r="7168">
          <cell r="G7168" t="str">
            <v/>
          </cell>
        </row>
        <row r="7169">
          <cell r="G7169" t="str">
            <v/>
          </cell>
        </row>
        <row r="7170">
          <cell r="G7170" t="str">
            <v/>
          </cell>
        </row>
        <row r="7171">
          <cell r="G7171" t="str">
            <v/>
          </cell>
        </row>
        <row r="7172">
          <cell r="G7172" t="str">
            <v/>
          </cell>
        </row>
        <row r="7173">
          <cell r="G7173" t="str">
            <v/>
          </cell>
        </row>
        <row r="7174">
          <cell r="G7174" t="str">
            <v/>
          </cell>
        </row>
        <row r="7175">
          <cell r="G7175" t="str">
            <v/>
          </cell>
        </row>
        <row r="7176">
          <cell r="G7176" t="str">
            <v/>
          </cell>
        </row>
        <row r="7177">
          <cell r="G7177" t="str">
            <v/>
          </cell>
        </row>
        <row r="7178">
          <cell r="G7178" t="str">
            <v/>
          </cell>
        </row>
        <row r="7179">
          <cell r="G7179" t="str">
            <v/>
          </cell>
        </row>
        <row r="7180">
          <cell r="G7180" t="str">
            <v/>
          </cell>
        </row>
        <row r="7181">
          <cell r="G7181" t="str">
            <v/>
          </cell>
        </row>
        <row r="7182">
          <cell r="G7182" t="str">
            <v/>
          </cell>
        </row>
        <row r="7183">
          <cell r="G7183" t="str">
            <v/>
          </cell>
        </row>
        <row r="7184">
          <cell r="G7184" t="str">
            <v/>
          </cell>
        </row>
        <row r="7185">
          <cell r="G7185" t="str">
            <v/>
          </cell>
        </row>
        <row r="7186">
          <cell r="G7186" t="str">
            <v/>
          </cell>
        </row>
        <row r="7187">
          <cell r="G7187" t="str">
            <v/>
          </cell>
        </row>
        <row r="7188">
          <cell r="G7188" t="str">
            <v/>
          </cell>
        </row>
        <row r="7189">
          <cell r="G7189" t="str">
            <v/>
          </cell>
        </row>
        <row r="7190">
          <cell r="G7190" t="str">
            <v/>
          </cell>
        </row>
        <row r="7191">
          <cell r="G7191" t="str">
            <v/>
          </cell>
        </row>
        <row r="7192">
          <cell r="G7192" t="str">
            <v/>
          </cell>
        </row>
        <row r="7193">
          <cell r="G7193" t="str">
            <v/>
          </cell>
        </row>
        <row r="7194">
          <cell r="G7194" t="str">
            <v/>
          </cell>
        </row>
        <row r="7195">
          <cell r="G7195" t="str">
            <v/>
          </cell>
        </row>
        <row r="7196">
          <cell r="G7196" t="str">
            <v/>
          </cell>
        </row>
        <row r="7197">
          <cell r="G7197" t="str">
            <v/>
          </cell>
        </row>
        <row r="7198">
          <cell r="G7198" t="str">
            <v/>
          </cell>
        </row>
        <row r="7199">
          <cell r="G7199" t="str">
            <v/>
          </cell>
        </row>
        <row r="7200">
          <cell r="G7200" t="str">
            <v/>
          </cell>
        </row>
        <row r="7201">
          <cell r="G7201" t="str">
            <v/>
          </cell>
        </row>
        <row r="7202">
          <cell r="G7202" t="str">
            <v/>
          </cell>
        </row>
        <row r="7203">
          <cell r="G7203" t="str">
            <v/>
          </cell>
        </row>
        <row r="7204">
          <cell r="G7204" t="str">
            <v/>
          </cell>
        </row>
        <row r="7205">
          <cell r="G7205" t="str">
            <v/>
          </cell>
        </row>
        <row r="7206">
          <cell r="G7206" t="str">
            <v/>
          </cell>
        </row>
        <row r="7207">
          <cell r="G7207" t="str">
            <v/>
          </cell>
        </row>
        <row r="7208">
          <cell r="G7208" t="str">
            <v/>
          </cell>
        </row>
        <row r="7209">
          <cell r="G7209" t="str">
            <v/>
          </cell>
        </row>
        <row r="7210">
          <cell r="G7210" t="str">
            <v/>
          </cell>
        </row>
        <row r="7211">
          <cell r="G7211" t="str">
            <v/>
          </cell>
        </row>
        <row r="7212">
          <cell r="G7212" t="str">
            <v/>
          </cell>
        </row>
        <row r="7213">
          <cell r="G7213" t="str">
            <v/>
          </cell>
        </row>
        <row r="7214">
          <cell r="G7214" t="str">
            <v/>
          </cell>
        </row>
        <row r="7215">
          <cell r="G7215" t="str">
            <v/>
          </cell>
        </row>
        <row r="7216">
          <cell r="G7216" t="str">
            <v/>
          </cell>
        </row>
        <row r="7217">
          <cell r="G7217" t="str">
            <v/>
          </cell>
        </row>
        <row r="7218">
          <cell r="G7218" t="str">
            <v/>
          </cell>
        </row>
        <row r="7219">
          <cell r="G7219" t="str">
            <v/>
          </cell>
        </row>
        <row r="7220">
          <cell r="G7220" t="str">
            <v/>
          </cell>
        </row>
        <row r="7221">
          <cell r="G7221" t="str">
            <v/>
          </cell>
        </row>
        <row r="7222">
          <cell r="G7222" t="str">
            <v/>
          </cell>
        </row>
        <row r="7223">
          <cell r="G7223" t="str">
            <v/>
          </cell>
        </row>
        <row r="7224">
          <cell r="G7224" t="str">
            <v/>
          </cell>
        </row>
        <row r="7225">
          <cell r="G7225" t="str">
            <v/>
          </cell>
        </row>
        <row r="7226">
          <cell r="G7226" t="str">
            <v/>
          </cell>
        </row>
        <row r="7227">
          <cell r="G7227" t="str">
            <v/>
          </cell>
        </row>
        <row r="7228">
          <cell r="G7228" t="str">
            <v/>
          </cell>
        </row>
        <row r="7229">
          <cell r="G7229" t="str">
            <v/>
          </cell>
        </row>
        <row r="7230">
          <cell r="G7230" t="str">
            <v/>
          </cell>
        </row>
        <row r="7231">
          <cell r="G7231" t="str">
            <v/>
          </cell>
        </row>
        <row r="7232">
          <cell r="G7232" t="str">
            <v/>
          </cell>
        </row>
        <row r="7233">
          <cell r="G7233" t="str">
            <v/>
          </cell>
        </row>
        <row r="7234">
          <cell r="G7234" t="str">
            <v/>
          </cell>
        </row>
        <row r="7235">
          <cell r="G7235" t="str">
            <v/>
          </cell>
        </row>
        <row r="7236">
          <cell r="G7236" t="str">
            <v/>
          </cell>
        </row>
        <row r="7237">
          <cell r="G7237" t="str">
            <v/>
          </cell>
        </row>
        <row r="7238">
          <cell r="G7238" t="str">
            <v/>
          </cell>
        </row>
        <row r="7239">
          <cell r="G7239" t="str">
            <v/>
          </cell>
        </row>
        <row r="7240">
          <cell r="G7240" t="str">
            <v/>
          </cell>
        </row>
        <row r="7241">
          <cell r="G7241" t="str">
            <v/>
          </cell>
        </row>
        <row r="7242">
          <cell r="G7242" t="str">
            <v/>
          </cell>
        </row>
        <row r="7243">
          <cell r="G7243" t="str">
            <v/>
          </cell>
        </row>
        <row r="7244">
          <cell r="G7244" t="str">
            <v/>
          </cell>
        </row>
        <row r="7245">
          <cell r="G7245" t="str">
            <v/>
          </cell>
        </row>
        <row r="7246">
          <cell r="G7246" t="str">
            <v/>
          </cell>
        </row>
        <row r="7247">
          <cell r="G7247" t="str">
            <v/>
          </cell>
        </row>
        <row r="7248">
          <cell r="G7248" t="str">
            <v/>
          </cell>
        </row>
        <row r="7249">
          <cell r="G7249" t="str">
            <v/>
          </cell>
        </row>
        <row r="7250">
          <cell r="G7250" t="str">
            <v/>
          </cell>
        </row>
        <row r="7251">
          <cell r="G7251" t="str">
            <v/>
          </cell>
        </row>
        <row r="7252">
          <cell r="G7252" t="str">
            <v/>
          </cell>
        </row>
        <row r="7253">
          <cell r="G7253" t="str">
            <v/>
          </cell>
        </row>
        <row r="7254">
          <cell r="G7254" t="str">
            <v/>
          </cell>
        </row>
        <row r="7255">
          <cell r="G7255" t="str">
            <v/>
          </cell>
        </row>
        <row r="7256">
          <cell r="G7256" t="str">
            <v/>
          </cell>
        </row>
        <row r="7257">
          <cell r="G7257" t="str">
            <v/>
          </cell>
        </row>
        <row r="7258">
          <cell r="G7258" t="str">
            <v/>
          </cell>
        </row>
        <row r="7259">
          <cell r="G7259" t="str">
            <v/>
          </cell>
        </row>
        <row r="7260">
          <cell r="G7260" t="str">
            <v/>
          </cell>
        </row>
        <row r="7261">
          <cell r="G7261" t="str">
            <v/>
          </cell>
        </row>
        <row r="7262">
          <cell r="G7262" t="str">
            <v/>
          </cell>
        </row>
        <row r="7263">
          <cell r="G7263" t="str">
            <v/>
          </cell>
        </row>
        <row r="7264">
          <cell r="G7264" t="str">
            <v/>
          </cell>
        </row>
        <row r="7265">
          <cell r="G7265" t="str">
            <v/>
          </cell>
        </row>
        <row r="7266">
          <cell r="G7266" t="str">
            <v/>
          </cell>
        </row>
        <row r="7267">
          <cell r="G7267" t="str">
            <v/>
          </cell>
        </row>
        <row r="7268">
          <cell r="G7268" t="str">
            <v/>
          </cell>
        </row>
        <row r="7269">
          <cell r="G7269" t="str">
            <v/>
          </cell>
        </row>
        <row r="7270">
          <cell r="G7270" t="str">
            <v/>
          </cell>
        </row>
        <row r="7271">
          <cell r="G7271" t="str">
            <v/>
          </cell>
        </row>
        <row r="7272">
          <cell r="G7272" t="str">
            <v/>
          </cell>
        </row>
        <row r="7273">
          <cell r="G7273" t="str">
            <v/>
          </cell>
        </row>
        <row r="7274">
          <cell r="G7274" t="str">
            <v/>
          </cell>
        </row>
        <row r="7275">
          <cell r="G7275" t="str">
            <v/>
          </cell>
        </row>
        <row r="7276">
          <cell r="G7276" t="str">
            <v/>
          </cell>
        </row>
        <row r="7277">
          <cell r="G7277" t="str">
            <v/>
          </cell>
        </row>
        <row r="7278">
          <cell r="G7278" t="str">
            <v/>
          </cell>
        </row>
        <row r="7279">
          <cell r="G7279" t="str">
            <v/>
          </cell>
        </row>
        <row r="7280">
          <cell r="G7280" t="str">
            <v/>
          </cell>
        </row>
        <row r="7281">
          <cell r="G7281" t="str">
            <v/>
          </cell>
        </row>
        <row r="7282">
          <cell r="G7282" t="str">
            <v/>
          </cell>
        </row>
        <row r="7283">
          <cell r="G7283" t="str">
            <v/>
          </cell>
        </row>
        <row r="7284">
          <cell r="G7284" t="str">
            <v/>
          </cell>
        </row>
        <row r="7285">
          <cell r="G7285" t="str">
            <v/>
          </cell>
        </row>
        <row r="7286">
          <cell r="G7286" t="str">
            <v/>
          </cell>
        </row>
        <row r="7287">
          <cell r="G7287" t="str">
            <v/>
          </cell>
        </row>
        <row r="7288">
          <cell r="G7288" t="str">
            <v/>
          </cell>
        </row>
        <row r="7289">
          <cell r="G7289" t="str">
            <v/>
          </cell>
        </row>
        <row r="7290">
          <cell r="G7290" t="str">
            <v/>
          </cell>
        </row>
        <row r="7291">
          <cell r="G7291" t="str">
            <v/>
          </cell>
        </row>
        <row r="7292">
          <cell r="G7292" t="str">
            <v/>
          </cell>
        </row>
        <row r="7293">
          <cell r="G7293" t="str">
            <v/>
          </cell>
        </row>
        <row r="7294">
          <cell r="G7294" t="str">
            <v/>
          </cell>
        </row>
        <row r="7295">
          <cell r="G7295" t="str">
            <v/>
          </cell>
        </row>
        <row r="7296">
          <cell r="G7296" t="str">
            <v/>
          </cell>
        </row>
        <row r="7297">
          <cell r="G7297" t="str">
            <v/>
          </cell>
        </row>
        <row r="7298">
          <cell r="G7298" t="str">
            <v/>
          </cell>
        </row>
        <row r="7299">
          <cell r="G7299" t="str">
            <v/>
          </cell>
        </row>
        <row r="7300">
          <cell r="G7300" t="str">
            <v/>
          </cell>
        </row>
        <row r="7301">
          <cell r="G7301" t="str">
            <v/>
          </cell>
        </row>
        <row r="7302">
          <cell r="G7302" t="str">
            <v/>
          </cell>
        </row>
        <row r="7303">
          <cell r="G7303" t="str">
            <v/>
          </cell>
        </row>
        <row r="7304">
          <cell r="G7304" t="str">
            <v/>
          </cell>
        </row>
        <row r="7305">
          <cell r="G7305" t="str">
            <v/>
          </cell>
        </row>
        <row r="7306">
          <cell r="G7306" t="str">
            <v/>
          </cell>
        </row>
        <row r="7307">
          <cell r="G7307" t="str">
            <v/>
          </cell>
        </row>
        <row r="7308">
          <cell r="G7308" t="str">
            <v/>
          </cell>
        </row>
        <row r="7309">
          <cell r="G7309" t="str">
            <v/>
          </cell>
        </row>
        <row r="7310">
          <cell r="G7310" t="str">
            <v/>
          </cell>
        </row>
        <row r="7311">
          <cell r="G7311" t="str">
            <v/>
          </cell>
        </row>
        <row r="7312">
          <cell r="G7312" t="str">
            <v/>
          </cell>
        </row>
        <row r="7313">
          <cell r="G7313" t="str">
            <v/>
          </cell>
        </row>
        <row r="7314">
          <cell r="G7314" t="str">
            <v/>
          </cell>
        </row>
        <row r="7315">
          <cell r="G7315" t="str">
            <v/>
          </cell>
        </row>
        <row r="7316">
          <cell r="G7316" t="str">
            <v/>
          </cell>
        </row>
        <row r="7317">
          <cell r="G7317" t="str">
            <v/>
          </cell>
        </row>
        <row r="7318">
          <cell r="G7318" t="str">
            <v/>
          </cell>
        </row>
        <row r="7319">
          <cell r="G7319" t="str">
            <v/>
          </cell>
        </row>
        <row r="7320">
          <cell r="G7320" t="str">
            <v/>
          </cell>
        </row>
        <row r="7321">
          <cell r="G7321" t="str">
            <v/>
          </cell>
        </row>
        <row r="7322">
          <cell r="G7322" t="str">
            <v/>
          </cell>
        </row>
        <row r="7323">
          <cell r="G7323" t="str">
            <v/>
          </cell>
        </row>
        <row r="7324">
          <cell r="G7324" t="str">
            <v/>
          </cell>
        </row>
        <row r="7325">
          <cell r="G7325" t="str">
            <v/>
          </cell>
        </row>
        <row r="7326">
          <cell r="G7326" t="str">
            <v/>
          </cell>
        </row>
        <row r="7327">
          <cell r="G7327" t="str">
            <v/>
          </cell>
        </row>
        <row r="7328">
          <cell r="G7328" t="str">
            <v/>
          </cell>
        </row>
        <row r="7329">
          <cell r="G7329" t="str">
            <v/>
          </cell>
        </row>
        <row r="7330">
          <cell r="G7330" t="str">
            <v/>
          </cell>
        </row>
        <row r="7331">
          <cell r="G7331" t="str">
            <v/>
          </cell>
        </row>
        <row r="7332">
          <cell r="G7332" t="str">
            <v/>
          </cell>
        </row>
        <row r="7333">
          <cell r="G7333" t="str">
            <v/>
          </cell>
        </row>
        <row r="7334">
          <cell r="G7334" t="str">
            <v/>
          </cell>
        </row>
        <row r="7335">
          <cell r="G7335" t="str">
            <v/>
          </cell>
        </row>
        <row r="7336">
          <cell r="G7336" t="str">
            <v/>
          </cell>
        </row>
        <row r="7337">
          <cell r="G7337" t="str">
            <v/>
          </cell>
        </row>
        <row r="7338">
          <cell r="G7338" t="str">
            <v/>
          </cell>
        </row>
        <row r="7339">
          <cell r="G7339" t="str">
            <v/>
          </cell>
        </row>
        <row r="7340">
          <cell r="G7340" t="str">
            <v/>
          </cell>
        </row>
        <row r="7341">
          <cell r="G7341" t="str">
            <v/>
          </cell>
        </row>
        <row r="7342">
          <cell r="G7342" t="str">
            <v/>
          </cell>
        </row>
        <row r="7343">
          <cell r="G7343" t="str">
            <v/>
          </cell>
        </row>
        <row r="7344">
          <cell r="G7344" t="str">
            <v/>
          </cell>
        </row>
        <row r="7345">
          <cell r="G7345" t="str">
            <v/>
          </cell>
        </row>
        <row r="7346">
          <cell r="G7346" t="str">
            <v/>
          </cell>
        </row>
        <row r="7347">
          <cell r="G7347" t="str">
            <v/>
          </cell>
        </row>
        <row r="7348">
          <cell r="G7348" t="str">
            <v/>
          </cell>
        </row>
        <row r="7349">
          <cell r="G7349" t="str">
            <v/>
          </cell>
        </row>
        <row r="7350">
          <cell r="G7350" t="str">
            <v/>
          </cell>
        </row>
        <row r="7351">
          <cell r="G7351" t="str">
            <v/>
          </cell>
        </row>
        <row r="7352">
          <cell r="G7352" t="str">
            <v/>
          </cell>
        </row>
        <row r="7353">
          <cell r="G7353" t="str">
            <v/>
          </cell>
        </row>
        <row r="7354">
          <cell r="G7354" t="str">
            <v/>
          </cell>
        </row>
        <row r="7355">
          <cell r="G7355" t="str">
            <v/>
          </cell>
        </row>
        <row r="7356">
          <cell r="G7356" t="str">
            <v/>
          </cell>
        </row>
        <row r="7357">
          <cell r="G7357" t="str">
            <v/>
          </cell>
        </row>
        <row r="7358">
          <cell r="G7358" t="str">
            <v/>
          </cell>
        </row>
        <row r="7359">
          <cell r="G7359" t="str">
            <v/>
          </cell>
        </row>
        <row r="7360">
          <cell r="G7360" t="str">
            <v/>
          </cell>
        </row>
        <row r="7361">
          <cell r="G7361" t="str">
            <v/>
          </cell>
        </row>
        <row r="7362">
          <cell r="G7362" t="str">
            <v/>
          </cell>
        </row>
        <row r="7363">
          <cell r="G7363" t="str">
            <v/>
          </cell>
        </row>
        <row r="7364">
          <cell r="G7364" t="str">
            <v/>
          </cell>
        </row>
        <row r="7365">
          <cell r="G7365" t="str">
            <v/>
          </cell>
        </row>
        <row r="7366">
          <cell r="G7366" t="str">
            <v/>
          </cell>
        </row>
        <row r="7367">
          <cell r="G7367" t="str">
            <v/>
          </cell>
        </row>
        <row r="7368">
          <cell r="G7368" t="str">
            <v/>
          </cell>
        </row>
        <row r="7369">
          <cell r="G7369" t="str">
            <v/>
          </cell>
        </row>
        <row r="7370">
          <cell r="G7370" t="str">
            <v/>
          </cell>
        </row>
        <row r="7371">
          <cell r="G7371" t="str">
            <v/>
          </cell>
        </row>
        <row r="7372">
          <cell r="G7372" t="str">
            <v/>
          </cell>
        </row>
        <row r="7373">
          <cell r="G7373" t="str">
            <v/>
          </cell>
        </row>
        <row r="7374">
          <cell r="G7374" t="str">
            <v/>
          </cell>
        </row>
        <row r="7375">
          <cell r="G7375" t="str">
            <v/>
          </cell>
        </row>
        <row r="7376">
          <cell r="G7376" t="str">
            <v/>
          </cell>
        </row>
        <row r="7377">
          <cell r="G7377" t="str">
            <v/>
          </cell>
        </row>
        <row r="7378">
          <cell r="G7378" t="str">
            <v/>
          </cell>
        </row>
        <row r="7379">
          <cell r="G7379" t="str">
            <v/>
          </cell>
        </row>
        <row r="7380">
          <cell r="G7380" t="str">
            <v/>
          </cell>
        </row>
        <row r="7381">
          <cell r="G7381" t="str">
            <v/>
          </cell>
        </row>
        <row r="7382">
          <cell r="G7382" t="str">
            <v/>
          </cell>
        </row>
        <row r="7383">
          <cell r="G7383" t="str">
            <v/>
          </cell>
        </row>
        <row r="7384">
          <cell r="G7384" t="str">
            <v/>
          </cell>
        </row>
        <row r="7385">
          <cell r="G7385" t="str">
            <v/>
          </cell>
        </row>
        <row r="7386">
          <cell r="G7386" t="str">
            <v/>
          </cell>
        </row>
        <row r="7387">
          <cell r="G7387" t="str">
            <v/>
          </cell>
        </row>
        <row r="7388">
          <cell r="G7388" t="str">
            <v/>
          </cell>
        </row>
        <row r="7389">
          <cell r="G7389" t="str">
            <v/>
          </cell>
        </row>
        <row r="7390">
          <cell r="G7390" t="str">
            <v/>
          </cell>
        </row>
        <row r="7391">
          <cell r="G7391" t="str">
            <v/>
          </cell>
        </row>
        <row r="7392">
          <cell r="G7392" t="str">
            <v/>
          </cell>
        </row>
        <row r="7393">
          <cell r="G7393" t="str">
            <v/>
          </cell>
        </row>
        <row r="7394">
          <cell r="G7394" t="str">
            <v/>
          </cell>
        </row>
        <row r="7395">
          <cell r="G7395" t="str">
            <v/>
          </cell>
        </row>
        <row r="7396">
          <cell r="G7396" t="str">
            <v/>
          </cell>
        </row>
        <row r="7397">
          <cell r="G7397" t="str">
            <v/>
          </cell>
        </row>
        <row r="7398">
          <cell r="G7398" t="str">
            <v/>
          </cell>
        </row>
        <row r="7399">
          <cell r="G7399" t="str">
            <v/>
          </cell>
        </row>
        <row r="7400">
          <cell r="G7400" t="str">
            <v/>
          </cell>
        </row>
        <row r="7401">
          <cell r="G7401" t="str">
            <v/>
          </cell>
        </row>
        <row r="7402">
          <cell r="G7402" t="str">
            <v/>
          </cell>
        </row>
        <row r="7403">
          <cell r="G7403" t="str">
            <v/>
          </cell>
        </row>
        <row r="7404">
          <cell r="G7404" t="str">
            <v/>
          </cell>
        </row>
        <row r="7405">
          <cell r="G7405" t="str">
            <v/>
          </cell>
        </row>
        <row r="7406">
          <cell r="G7406" t="str">
            <v/>
          </cell>
        </row>
        <row r="7407">
          <cell r="G7407" t="str">
            <v/>
          </cell>
        </row>
        <row r="7408">
          <cell r="G7408" t="str">
            <v/>
          </cell>
        </row>
        <row r="7409">
          <cell r="G7409" t="str">
            <v/>
          </cell>
        </row>
        <row r="7410">
          <cell r="G7410" t="str">
            <v/>
          </cell>
        </row>
        <row r="7411">
          <cell r="G7411" t="str">
            <v/>
          </cell>
        </row>
        <row r="7412">
          <cell r="G7412" t="str">
            <v/>
          </cell>
        </row>
        <row r="7413">
          <cell r="G7413" t="str">
            <v/>
          </cell>
        </row>
        <row r="7414">
          <cell r="G7414" t="str">
            <v/>
          </cell>
        </row>
        <row r="7415">
          <cell r="G7415" t="str">
            <v/>
          </cell>
        </row>
        <row r="7416">
          <cell r="G7416" t="str">
            <v/>
          </cell>
        </row>
        <row r="7417">
          <cell r="G7417" t="str">
            <v/>
          </cell>
        </row>
        <row r="7418">
          <cell r="G7418" t="str">
            <v/>
          </cell>
        </row>
        <row r="7419">
          <cell r="G7419" t="str">
            <v/>
          </cell>
        </row>
        <row r="7420">
          <cell r="G7420" t="str">
            <v/>
          </cell>
        </row>
        <row r="7421">
          <cell r="G7421" t="str">
            <v/>
          </cell>
        </row>
        <row r="7422">
          <cell r="G7422" t="str">
            <v/>
          </cell>
        </row>
        <row r="7423">
          <cell r="G7423" t="str">
            <v/>
          </cell>
        </row>
        <row r="7424">
          <cell r="G7424" t="str">
            <v/>
          </cell>
        </row>
        <row r="7425">
          <cell r="G7425" t="str">
            <v/>
          </cell>
        </row>
        <row r="7426">
          <cell r="G7426" t="str">
            <v/>
          </cell>
        </row>
        <row r="7427">
          <cell r="G7427" t="str">
            <v/>
          </cell>
        </row>
        <row r="7428">
          <cell r="G7428" t="str">
            <v/>
          </cell>
        </row>
        <row r="7429">
          <cell r="G7429" t="str">
            <v/>
          </cell>
        </row>
        <row r="7430">
          <cell r="G7430" t="str">
            <v/>
          </cell>
        </row>
        <row r="7431">
          <cell r="G7431" t="str">
            <v/>
          </cell>
        </row>
        <row r="7432">
          <cell r="G7432" t="str">
            <v/>
          </cell>
        </row>
        <row r="7433">
          <cell r="G7433" t="str">
            <v/>
          </cell>
        </row>
        <row r="7434">
          <cell r="G7434" t="str">
            <v/>
          </cell>
        </row>
        <row r="7435">
          <cell r="G7435" t="str">
            <v/>
          </cell>
        </row>
        <row r="7436">
          <cell r="G7436" t="str">
            <v/>
          </cell>
        </row>
        <row r="7437">
          <cell r="G7437" t="str">
            <v/>
          </cell>
        </row>
        <row r="7438">
          <cell r="G7438" t="str">
            <v/>
          </cell>
        </row>
        <row r="7439">
          <cell r="G7439" t="str">
            <v/>
          </cell>
        </row>
        <row r="7440">
          <cell r="G7440" t="str">
            <v/>
          </cell>
        </row>
        <row r="7441">
          <cell r="G7441" t="str">
            <v/>
          </cell>
        </row>
        <row r="7442">
          <cell r="G7442" t="str">
            <v/>
          </cell>
        </row>
        <row r="7443">
          <cell r="G7443" t="str">
            <v/>
          </cell>
        </row>
        <row r="7444">
          <cell r="G7444" t="str">
            <v/>
          </cell>
        </row>
        <row r="7445">
          <cell r="G7445" t="str">
            <v/>
          </cell>
        </row>
        <row r="7446">
          <cell r="G7446" t="str">
            <v/>
          </cell>
        </row>
        <row r="7447">
          <cell r="G7447" t="str">
            <v/>
          </cell>
        </row>
        <row r="7448">
          <cell r="G7448" t="str">
            <v/>
          </cell>
        </row>
        <row r="7449">
          <cell r="G7449" t="str">
            <v/>
          </cell>
        </row>
        <row r="7450">
          <cell r="G7450" t="str">
            <v/>
          </cell>
        </row>
        <row r="7451">
          <cell r="G7451" t="str">
            <v/>
          </cell>
        </row>
        <row r="7452">
          <cell r="G7452" t="str">
            <v/>
          </cell>
        </row>
        <row r="7453">
          <cell r="G7453" t="str">
            <v/>
          </cell>
        </row>
        <row r="7454">
          <cell r="G7454" t="str">
            <v/>
          </cell>
        </row>
        <row r="7455">
          <cell r="G7455" t="str">
            <v/>
          </cell>
        </row>
        <row r="7456">
          <cell r="G7456" t="str">
            <v/>
          </cell>
        </row>
        <row r="7457">
          <cell r="G7457" t="str">
            <v/>
          </cell>
        </row>
        <row r="7458">
          <cell r="G7458" t="str">
            <v/>
          </cell>
        </row>
        <row r="7459">
          <cell r="G7459" t="str">
            <v/>
          </cell>
        </row>
        <row r="7460">
          <cell r="G7460" t="str">
            <v/>
          </cell>
        </row>
        <row r="7461">
          <cell r="G7461" t="str">
            <v/>
          </cell>
        </row>
        <row r="7462">
          <cell r="G7462" t="str">
            <v/>
          </cell>
        </row>
        <row r="7463">
          <cell r="G7463" t="str">
            <v/>
          </cell>
        </row>
        <row r="7464">
          <cell r="G7464" t="str">
            <v/>
          </cell>
        </row>
        <row r="7465">
          <cell r="G7465" t="str">
            <v/>
          </cell>
        </row>
        <row r="7466">
          <cell r="G7466" t="str">
            <v/>
          </cell>
        </row>
        <row r="7467">
          <cell r="G7467" t="str">
            <v/>
          </cell>
        </row>
        <row r="7468">
          <cell r="G7468" t="str">
            <v/>
          </cell>
        </row>
        <row r="7469">
          <cell r="G7469" t="str">
            <v/>
          </cell>
        </row>
        <row r="7470">
          <cell r="G7470" t="str">
            <v/>
          </cell>
        </row>
        <row r="7471">
          <cell r="G7471" t="str">
            <v/>
          </cell>
        </row>
        <row r="7472">
          <cell r="G7472" t="str">
            <v/>
          </cell>
        </row>
        <row r="7473">
          <cell r="G7473" t="str">
            <v/>
          </cell>
        </row>
        <row r="7474">
          <cell r="G7474" t="str">
            <v/>
          </cell>
        </row>
        <row r="7475">
          <cell r="G7475" t="str">
            <v/>
          </cell>
        </row>
        <row r="7476">
          <cell r="G7476" t="str">
            <v/>
          </cell>
        </row>
        <row r="7477">
          <cell r="G7477" t="str">
            <v/>
          </cell>
        </row>
        <row r="7478">
          <cell r="G7478" t="str">
            <v/>
          </cell>
        </row>
        <row r="7479">
          <cell r="G7479" t="str">
            <v/>
          </cell>
        </row>
        <row r="7480">
          <cell r="G7480" t="str">
            <v/>
          </cell>
        </row>
        <row r="7481">
          <cell r="G7481" t="str">
            <v/>
          </cell>
        </row>
        <row r="7482">
          <cell r="G7482" t="str">
            <v/>
          </cell>
        </row>
        <row r="7483">
          <cell r="G7483" t="str">
            <v/>
          </cell>
        </row>
        <row r="7484">
          <cell r="G7484" t="str">
            <v/>
          </cell>
        </row>
        <row r="7485">
          <cell r="G7485" t="str">
            <v/>
          </cell>
        </row>
        <row r="7486">
          <cell r="G7486" t="str">
            <v/>
          </cell>
        </row>
        <row r="7487">
          <cell r="G7487" t="str">
            <v/>
          </cell>
        </row>
        <row r="7488">
          <cell r="G7488" t="str">
            <v/>
          </cell>
        </row>
        <row r="7489">
          <cell r="G7489" t="str">
            <v/>
          </cell>
        </row>
        <row r="7490">
          <cell r="G7490" t="str">
            <v/>
          </cell>
        </row>
        <row r="7491">
          <cell r="G7491" t="str">
            <v/>
          </cell>
        </row>
        <row r="7492">
          <cell r="G7492" t="str">
            <v/>
          </cell>
        </row>
        <row r="7493">
          <cell r="G7493" t="str">
            <v/>
          </cell>
        </row>
        <row r="7494">
          <cell r="G7494" t="str">
            <v/>
          </cell>
        </row>
        <row r="7495">
          <cell r="G7495" t="str">
            <v/>
          </cell>
        </row>
        <row r="7496">
          <cell r="G7496" t="str">
            <v/>
          </cell>
        </row>
        <row r="7497">
          <cell r="G7497" t="str">
            <v/>
          </cell>
        </row>
        <row r="7498">
          <cell r="G7498" t="str">
            <v/>
          </cell>
        </row>
        <row r="7499">
          <cell r="G7499" t="str">
            <v/>
          </cell>
        </row>
        <row r="7500">
          <cell r="G7500" t="str">
            <v/>
          </cell>
        </row>
        <row r="7501">
          <cell r="G7501" t="str">
            <v/>
          </cell>
        </row>
        <row r="7502">
          <cell r="G7502" t="str">
            <v/>
          </cell>
        </row>
        <row r="7503">
          <cell r="G7503" t="str">
            <v/>
          </cell>
        </row>
        <row r="7504">
          <cell r="G7504" t="str">
            <v/>
          </cell>
        </row>
        <row r="7505">
          <cell r="G7505" t="str">
            <v/>
          </cell>
        </row>
        <row r="7506">
          <cell r="G7506" t="str">
            <v/>
          </cell>
        </row>
        <row r="7507">
          <cell r="G7507" t="str">
            <v/>
          </cell>
        </row>
        <row r="7508">
          <cell r="G7508" t="str">
            <v/>
          </cell>
        </row>
        <row r="7509">
          <cell r="G7509" t="str">
            <v/>
          </cell>
        </row>
        <row r="7510">
          <cell r="G7510" t="str">
            <v/>
          </cell>
        </row>
        <row r="7511">
          <cell r="G7511" t="str">
            <v/>
          </cell>
        </row>
        <row r="7512">
          <cell r="G7512" t="str">
            <v/>
          </cell>
        </row>
        <row r="7513">
          <cell r="G7513" t="str">
            <v/>
          </cell>
        </row>
        <row r="7514">
          <cell r="G7514" t="str">
            <v/>
          </cell>
        </row>
        <row r="7515">
          <cell r="G7515" t="str">
            <v/>
          </cell>
        </row>
        <row r="7516">
          <cell r="G7516" t="str">
            <v/>
          </cell>
        </row>
        <row r="7517">
          <cell r="G7517" t="str">
            <v/>
          </cell>
        </row>
        <row r="7518">
          <cell r="G7518" t="str">
            <v/>
          </cell>
        </row>
        <row r="7519">
          <cell r="G7519" t="str">
            <v/>
          </cell>
        </row>
        <row r="7520">
          <cell r="G7520" t="str">
            <v/>
          </cell>
        </row>
        <row r="7521">
          <cell r="G7521" t="str">
            <v/>
          </cell>
        </row>
        <row r="7522">
          <cell r="G7522" t="str">
            <v/>
          </cell>
        </row>
        <row r="7523">
          <cell r="G7523" t="str">
            <v/>
          </cell>
        </row>
        <row r="7524">
          <cell r="G7524" t="str">
            <v/>
          </cell>
        </row>
        <row r="7525">
          <cell r="G7525" t="str">
            <v/>
          </cell>
        </row>
        <row r="7526">
          <cell r="G7526" t="str">
            <v/>
          </cell>
        </row>
        <row r="7527">
          <cell r="G7527" t="str">
            <v/>
          </cell>
        </row>
        <row r="7528">
          <cell r="G7528" t="str">
            <v/>
          </cell>
        </row>
        <row r="7529">
          <cell r="G7529" t="str">
            <v/>
          </cell>
        </row>
        <row r="7530">
          <cell r="G7530" t="str">
            <v/>
          </cell>
        </row>
        <row r="7531">
          <cell r="G7531" t="str">
            <v/>
          </cell>
        </row>
        <row r="7532">
          <cell r="G7532" t="str">
            <v/>
          </cell>
        </row>
        <row r="7533">
          <cell r="G7533" t="str">
            <v/>
          </cell>
        </row>
        <row r="7534">
          <cell r="G7534" t="str">
            <v/>
          </cell>
        </row>
        <row r="7535">
          <cell r="G7535" t="str">
            <v/>
          </cell>
        </row>
        <row r="7536">
          <cell r="G7536" t="str">
            <v/>
          </cell>
        </row>
        <row r="7537">
          <cell r="G7537" t="str">
            <v/>
          </cell>
        </row>
        <row r="7538">
          <cell r="G7538" t="str">
            <v/>
          </cell>
        </row>
        <row r="7539">
          <cell r="G7539" t="str">
            <v/>
          </cell>
        </row>
        <row r="7540">
          <cell r="G7540" t="str">
            <v/>
          </cell>
        </row>
        <row r="7541">
          <cell r="G7541" t="str">
            <v/>
          </cell>
        </row>
        <row r="7542">
          <cell r="G7542" t="str">
            <v/>
          </cell>
        </row>
        <row r="7543">
          <cell r="G7543" t="str">
            <v/>
          </cell>
        </row>
        <row r="7544">
          <cell r="G7544" t="str">
            <v/>
          </cell>
        </row>
        <row r="7545">
          <cell r="G7545" t="str">
            <v/>
          </cell>
        </row>
        <row r="7546">
          <cell r="G7546" t="str">
            <v/>
          </cell>
        </row>
        <row r="7547">
          <cell r="G7547" t="str">
            <v/>
          </cell>
        </row>
        <row r="7548">
          <cell r="G7548" t="str">
            <v/>
          </cell>
        </row>
        <row r="7549">
          <cell r="G7549" t="str">
            <v/>
          </cell>
        </row>
        <row r="7550">
          <cell r="G7550" t="str">
            <v/>
          </cell>
        </row>
        <row r="7551">
          <cell r="G7551" t="str">
            <v/>
          </cell>
        </row>
        <row r="7552">
          <cell r="G7552" t="str">
            <v/>
          </cell>
        </row>
        <row r="7553">
          <cell r="G7553" t="str">
            <v/>
          </cell>
        </row>
        <row r="7554">
          <cell r="G7554" t="str">
            <v/>
          </cell>
        </row>
        <row r="7555">
          <cell r="G7555" t="str">
            <v/>
          </cell>
        </row>
        <row r="7556">
          <cell r="G7556" t="str">
            <v/>
          </cell>
        </row>
        <row r="7557">
          <cell r="G7557" t="str">
            <v/>
          </cell>
        </row>
        <row r="7558">
          <cell r="G7558" t="str">
            <v/>
          </cell>
        </row>
        <row r="7559">
          <cell r="G7559" t="str">
            <v/>
          </cell>
        </row>
        <row r="7560">
          <cell r="G7560" t="str">
            <v/>
          </cell>
        </row>
        <row r="7561">
          <cell r="G7561" t="str">
            <v/>
          </cell>
        </row>
        <row r="7562">
          <cell r="G7562" t="str">
            <v/>
          </cell>
        </row>
        <row r="7563">
          <cell r="G7563" t="str">
            <v/>
          </cell>
        </row>
        <row r="7564">
          <cell r="G7564" t="str">
            <v/>
          </cell>
        </row>
        <row r="7565">
          <cell r="G7565" t="str">
            <v/>
          </cell>
        </row>
        <row r="7566">
          <cell r="G7566" t="str">
            <v/>
          </cell>
        </row>
        <row r="7567">
          <cell r="G7567" t="str">
            <v/>
          </cell>
        </row>
        <row r="7568">
          <cell r="G7568" t="str">
            <v/>
          </cell>
        </row>
        <row r="7569">
          <cell r="G7569" t="str">
            <v/>
          </cell>
        </row>
        <row r="7570">
          <cell r="G7570" t="str">
            <v/>
          </cell>
        </row>
        <row r="7571">
          <cell r="G7571" t="str">
            <v/>
          </cell>
        </row>
        <row r="7572">
          <cell r="G7572" t="str">
            <v/>
          </cell>
        </row>
        <row r="7573">
          <cell r="G7573" t="str">
            <v/>
          </cell>
        </row>
        <row r="7574">
          <cell r="G7574" t="str">
            <v/>
          </cell>
        </row>
        <row r="7575">
          <cell r="G7575" t="str">
            <v/>
          </cell>
        </row>
        <row r="7576">
          <cell r="G7576" t="str">
            <v/>
          </cell>
        </row>
        <row r="7577">
          <cell r="G7577" t="str">
            <v/>
          </cell>
        </row>
        <row r="7578">
          <cell r="G7578" t="str">
            <v/>
          </cell>
        </row>
        <row r="7579">
          <cell r="G7579" t="str">
            <v/>
          </cell>
        </row>
        <row r="7580">
          <cell r="G7580" t="str">
            <v/>
          </cell>
        </row>
        <row r="7581">
          <cell r="G7581" t="str">
            <v/>
          </cell>
        </row>
        <row r="7582">
          <cell r="G7582" t="str">
            <v/>
          </cell>
        </row>
        <row r="7583">
          <cell r="G7583" t="str">
            <v/>
          </cell>
        </row>
        <row r="7584">
          <cell r="G7584" t="str">
            <v/>
          </cell>
        </row>
        <row r="7585">
          <cell r="G7585" t="str">
            <v/>
          </cell>
        </row>
        <row r="7586">
          <cell r="G7586" t="str">
            <v/>
          </cell>
        </row>
        <row r="7587">
          <cell r="G7587" t="str">
            <v/>
          </cell>
        </row>
        <row r="7588">
          <cell r="G7588" t="str">
            <v/>
          </cell>
        </row>
        <row r="7589">
          <cell r="G7589" t="str">
            <v/>
          </cell>
        </row>
        <row r="7590">
          <cell r="G7590" t="str">
            <v/>
          </cell>
        </row>
        <row r="7591">
          <cell r="G7591" t="str">
            <v/>
          </cell>
        </row>
        <row r="7592">
          <cell r="G7592" t="str">
            <v/>
          </cell>
        </row>
        <row r="7593">
          <cell r="G7593" t="str">
            <v/>
          </cell>
        </row>
        <row r="7594">
          <cell r="G7594" t="str">
            <v/>
          </cell>
        </row>
        <row r="7595">
          <cell r="G7595" t="str">
            <v/>
          </cell>
        </row>
        <row r="7596">
          <cell r="G7596" t="str">
            <v/>
          </cell>
        </row>
        <row r="7597">
          <cell r="G7597" t="str">
            <v/>
          </cell>
        </row>
        <row r="7598">
          <cell r="G7598" t="str">
            <v/>
          </cell>
        </row>
        <row r="7599">
          <cell r="G7599" t="str">
            <v/>
          </cell>
        </row>
        <row r="7600">
          <cell r="G7600" t="str">
            <v/>
          </cell>
        </row>
        <row r="7601">
          <cell r="G7601" t="str">
            <v/>
          </cell>
        </row>
        <row r="7602">
          <cell r="G7602" t="str">
            <v/>
          </cell>
        </row>
        <row r="7603">
          <cell r="G7603" t="str">
            <v/>
          </cell>
        </row>
        <row r="7604">
          <cell r="G7604" t="str">
            <v/>
          </cell>
        </row>
        <row r="7605">
          <cell r="G7605" t="str">
            <v/>
          </cell>
        </row>
        <row r="7606">
          <cell r="G7606" t="str">
            <v/>
          </cell>
        </row>
        <row r="7607">
          <cell r="G7607" t="str">
            <v/>
          </cell>
        </row>
        <row r="7608">
          <cell r="G7608" t="str">
            <v/>
          </cell>
        </row>
        <row r="7609">
          <cell r="G7609" t="str">
            <v/>
          </cell>
        </row>
        <row r="7610">
          <cell r="G7610" t="str">
            <v/>
          </cell>
        </row>
        <row r="7611">
          <cell r="G7611" t="str">
            <v/>
          </cell>
        </row>
        <row r="7612">
          <cell r="G7612" t="str">
            <v/>
          </cell>
        </row>
        <row r="7613">
          <cell r="G7613" t="str">
            <v/>
          </cell>
        </row>
        <row r="7614">
          <cell r="G7614" t="str">
            <v/>
          </cell>
        </row>
        <row r="7615">
          <cell r="G7615" t="str">
            <v/>
          </cell>
        </row>
        <row r="7616">
          <cell r="G7616" t="str">
            <v/>
          </cell>
        </row>
        <row r="7617">
          <cell r="G7617" t="str">
            <v/>
          </cell>
        </row>
        <row r="7618">
          <cell r="G7618" t="str">
            <v/>
          </cell>
        </row>
        <row r="7619">
          <cell r="G7619" t="str">
            <v/>
          </cell>
        </row>
        <row r="7620">
          <cell r="G7620" t="str">
            <v/>
          </cell>
        </row>
        <row r="7621">
          <cell r="G7621" t="str">
            <v/>
          </cell>
        </row>
        <row r="7622">
          <cell r="G7622" t="str">
            <v/>
          </cell>
        </row>
        <row r="7623">
          <cell r="G7623" t="str">
            <v/>
          </cell>
        </row>
        <row r="7624">
          <cell r="G7624" t="str">
            <v/>
          </cell>
        </row>
        <row r="7625">
          <cell r="G7625" t="str">
            <v/>
          </cell>
        </row>
        <row r="7626">
          <cell r="G7626" t="str">
            <v/>
          </cell>
        </row>
        <row r="7627">
          <cell r="G7627" t="str">
            <v/>
          </cell>
        </row>
        <row r="7628">
          <cell r="G7628" t="str">
            <v/>
          </cell>
        </row>
        <row r="7629">
          <cell r="G7629" t="str">
            <v/>
          </cell>
        </row>
        <row r="7630">
          <cell r="G7630" t="str">
            <v/>
          </cell>
        </row>
        <row r="7631">
          <cell r="G7631" t="str">
            <v/>
          </cell>
        </row>
        <row r="7632">
          <cell r="G7632" t="str">
            <v/>
          </cell>
        </row>
        <row r="7633">
          <cell r="G7633" t="str">
            <v/>
          </cell>
        </row>
        <row r="7634">
          <cell r="G7634" t="str">
            <v/>
          </cell>
        </row>
        <row r="7635">
          <cell r="G7635" t="str">
            <v/>
          </cell>
        </row>
        <row r="7636">
          <cell r="G7636" t="str">
            <v/>
          </cell>
        </row>
        <row r="7637">
          <cell r="G7637" t="str">
            <v/>
          </cell>
        </row>
        <row r="7638">
          <cell r="G7638" t="str">
            <v/>
          </cell>
        </row>
        <row r="7639">
          <cell r="G7639" t="str">
            <v/>
          </cell>
        </row>
        <row r="7640">
          <cell r="G7640" t="str">
            <v/>
          </cell>
        </row>
        <row r="7641">
          <cell r="G7641" t="str">
            <v/>
          </cell>
        </row>
        <row r="7642">
          <cell r="G7642" t="str">
            <v/>
          </cell>
        </row>
        <row r="7643">
          <cell r="G7643" t="str">
            <v/>
          </cell>
        </row>
        <row r="7644">
          <cell r="G7644" t="str">
            <v/>
          </cell>
        </row>
        <row r="7645">
          <cell r="G7645" t="str">
            <v/>
          </cell>
        </row>
        <row r="7646">
          <cell r="G7646" t="str">
            <v/>
          </cell>
        </row>
        <row r="7647">
          <cell r="G7647" t="str">
            <v/>
          </cell>
        </row>
        <row r="7648">
          <cell r="G7648" t="str">
            <v/>
          </cell>
        </row>
        <row r="7649">
          <cell r="G7649" t="str">
            <v/>
          </cell>
        </row>
        <row r="7650">
          <cell r="G7650" t="str">
            <v/>
          </cell>
        </row>
        <row r="7651">
          <cell r="G7651" t="str">
            <v/>
          </cell>
        </row>
        <row r="7652">
          <cell r="G7652" t="str">
            <v/>
          </cell>
        </row>
        <row r="7653">
          <cell r="G7653" t="str">
            <v/>
          </cell>
        </row>
        <row r="7654">
          <cell r="G7654" t="str">
            <v/>
          </cell>
        </row>
        <row r="7655">
          <cell r="G7655" t="str">
            <v/>
          </cell>
        </row>
        <row r="7656">
          <cell r="G7656" t="str">
            <v/>
          </cell>
        </row>
        <row r="7657">
          <cell r="G7657" t="str">
            <v/>
          </cell>
        </row>
        <row r="7658">
          <cell r="G7658" t="str">
            <v/>
          </cell>
        </row>
        <row r="7659">
          <cell r="G7659" t="str">
            <v/>
          </cell>
        </row>
        <row r="7660">
          <cell r="G7660" t="str">
            <v/>
          </cell>
        </row>
        <row r="7661">
          <cell r="G7661" t="str">
            <v/>
          </cell>
        </row>
        <row r="7662">
          <cell r="G7662" t="str">
            <v/>
          </cell>
        </row>
        <row r="7663">
          <cell r="G7663" t="str">
            <v/>
          </cell>
        </row>
        <row r="7664">
          <cell r="G7664" t="str">
            <v/>
          </cell>
        </row>
        <row r="7665">
          <cell r="G7665" t="str">
            <v/>
          </cell>
        </row>
        <row r="7666">
          <cell r="G7666" t="str">
            <v/>
          </cell>
        </row>
        <row r="7667">
          <cell r="G7667" t="str">
            <v/>
          </cell>
        </row>
        <row r="7668">
          <cell r="G7668" t="str">
            <v/>
          </cell>
        </row>
        <row r="7669">
          <cell r="G7669" t="str">
            <v/>
          </cell>
        </row>
        <row r="7670">
          <cell r="G7670" t="str">
            <v/>
          </cell>
        </row>
        <row r="7671">
          <cell r="G7671" t="str">
            <v/>
          </cell>
        </row>
        <row r="7672">
          <cell r="G7672" t="str">
            <v/>
          </cell>
        </row>
        <row r="7673">
          <cell r="G7673" t="str">
            <v/>
          </cell>
        </row>
        <row r="7674">
          <cell r="G7674" t="str">
            <v/>
          </cell>
        </row>
        <row r="7675">
          <cell r="G7675" t="str">
            <v/>
          </cell>
        </row>
        <row r="7676">
          <cell r="G7676" t="str">
            <v/>
          </cell>
        </row>
        <row r="7677">
          <cell r="G7677" t="str">
            <v/>
          </cell>
        </row>
        <row r="7678">
          <cell r="G7678" t="str">
            <v/>
          </cell>
        </row>
        <row r="7679">
          <cell r="G7679" t="str">
            <v/>
          </cell>
        </row>
        <row r="7680">
          <cell r="G7680" t="str">
            <v/>
          </cell>
        </row>
        <row r="7681">
          <cell r="G7681" t="str">
            <v/>
          </cell>
        </row>
        <row r="7682">
          <cell r="G7682" t="str">
            <v/>
          </cell>
        </row>
        <row r="7683">
          <cell r="G7683" t="str">
            <v/>
          </cell>
        </row>
        <row r="7684">
          <cell r="G7684" t="str">
            <v/>
          </cell>
        </row>
        <row r="7685">
          <cell r="G7685" t="str">
            <v/>
          </cell>
        </row>
        <row r="7686">
          <cell r="G7686" t="str">
            <v/>
          </cell>
        </row>
        <row r="7687">
          <cell r="G7687" t="str">
            <v/>
          </cell>
        </row>
        <row r="7688">
          <cell r="G7688" t="str">
            <v/>
          </cell>
        </row>
        <row r="7689">
          <cell r="G7689" t="str">
            <v/>
          </cell>
        </row>
        <row r="7690">
          <cell r="G7690" t="str">
            <v/>
          </cell>
        </row>
        <row r="7691">
          <cell r="G7691" t="str">
            <v/>
          </cell>
        </row>
        <row r="7692">
          <cell r="G7692" t="str">
            <v/>
          </cell>
        </row>
        <row r="7693">
          <cell r="G7693" t="str">
            <v/>
          </cell>
        </row>
        <row r="7694">
          <cell r="G7694" t="str">
            <v/>
          </cell>
        </row>
        <row r="7695">
          <cell r="G7695" t="str">
            <v/>
          </cell>
        </row>
        <row r="7696">
          <cell r="G7696" t="str">
            <v/>
          </cell>
        </row>
        <row r="7697">
          <cell r="G7697" t="str">
            <v/>
          </cell>
        </row>
        <row r="7698">
          <cell r="G7698" t="str">
            <v/>
          </cell>
        </row>
        <row r="7699">
          <cell r="G7699" t="str">
            <v/>
          </cell>
        </row>
        <row r="7700">
          <cell r="G7700" t="str">
            <v/>
          </cell>
        </row>
        <row r="7701">
          <cell r="G7701" t="str">
            <v/>
          </cell>
        </row>
        <row r="7702">
          <cell r="G7702" t="str">
            <v/>
          </cell>
        </row>
        <row r="7703">
          <cell r="G7703" t="str">
            <v/>
          </cell>
        </row>
        <row r="7704">
          <cell r="G7704" t="str">
            <v/>
          </cell>
        </row>
        <row r="7705">
          <cell r="G7705" t="str">
            <v/>
          </cell>
        </row>
        <row r="7706">
          <cell r="G7706" t="str">
            <v/>
          </cell>
        </row>
        <row r="7707">
          <cell r="G7707" t="str">
            <v/>
          </cell>
        </row>
        <row r="7708">
          <cell r="G7708" t="str">
            <v/>
          </cell>
        </row>
        <row r="7709">
          <cell r="G7709" t="str">
            <v/>
          </cell>
        </row>
        <row r="7710">
          <cell r="G7710" t="str">
            <v/>
          </cell>
        </row>
        <row r="7711">
          <cell r="G7711" t="str">
            <v/>
          </cell>
        </row>
        <row r="7712">
          <cell r="G7712" t="str">
            <v/>
          </cell>
        </row>
        <row r="7713">
          <cell r="G7713" t="str">
            <v/>
          </cell>
        </row>
        <row r="7714">
          <cell r="G7714" t="str">
            <v/>
          </cell>
        </row>
        <row r="7715">
          <cell r="G7715" t="str">
            <v/>
          </cell>
        </row>
        <row r="7716">
          <cell r="G7716" t="str">
            <v/>
          </cell>
        </row>
        <row r="7717">
          <cell r="G7717" t="str">
            <v/>
          </cell>
        </row>
        <row r="7718">
          <cell r="G7718" t="str">
            <v/>
          </cell>
        </row>
        <row r="7719">
          <cell r="G7719" t="str">
            <v/>
          </cell>
        </row>
        <row r="7720">
          <cell r="G7720" t="str">
            <v/>
          </cell>
        </row>
        <row r="7721">
          <cell r="G7721" t="str">
            <v/>
          </cell>
        </row>
        <row r="7722">
          <cell r="G7722" t="str">
            <v/>
          </cell>
        </row>
        <row r="7723">
          <cell r="G7723" t="str">
            <v/>
          </cell>
        </row>
        <row r="7724">
          <cell r="G7724" t="str">
            <v/>
          </cell>
        </row>
        <row r="7725">
          <cell r="G7725" t="str">
            <v/>
          </cell>
        </row>
        <row r="7726">
          <cell r="G7726" t="str">
            <v/>
          </cell>
        </row>
        <row r="7727">
          <cell r="G7727" t="str">
            <v/>
          </cell>
        </row>
        <row r="7728">
          <cell r="G7728" t="str">
            <v/>
          </cell>
        </row>
        <row r="7729">
          <cell r="G7729" t="str">
            <v/>
          </cell>
        </row>
        <row r="7730">
          <cell r="G7730" t="str">
            <v/>
          </cell>
        </row>
        <row r="7731">
          <cell r="G7731" t="str">
            <v/>
          </cell>
        </row>
        <row r="7732">
          <cell r="G7732" t="str">
            <v/>
          </cell>
        </row>
        <row r="7733">
          <cell r="G7733" t="str">
            <v/>
          </cell>
        </row>
        <row r="7734">
          <cell r="G7734" t="str">
            <v/>
          </cell>
        </row>
        <row r="7735">
          <cell r="G7735" t="str">
            <v/>
          </cell>
        </row>
        <row r="7736">
          <cell r="G7736" t="str">
            <v/>
          </cell>
        </row>
        <row r="7737">
          <cell r="G7737" t="str">
            <v/>
          </cell>
        </row>
        <row r="7738">
          <cell r="G7738" t="str">
            <v/>
          </cell>
        </row>
        <row r="7739">
          <cell r="G7739" t="str">
            <v/>
          </cell>
        </row>
        <row r="7740">
          <cell r="G7740" t="str">
            <v/>
          </cell>
        </row>
        <row r="7741">
          <cell r="G7741" t="str">
            <v/>
          </cell>
        </row>
        <row r="7742">
          <cell r="G7742" t="str">
            <v/>
          </cell>
        </row>
        <row r="7743">
          <cell r="G7743" t="str">
            <v/>
          </cell>
        </row>
        <row r="7744">
          <cell r="G7744" t="str">
            <v/>
          </cell>
        </row>
        <row r="7745">
          <cell r="G7745" t="str">
            <v/>
          </cell>
        </row>
        <row r="7746">
          <cell r="G7746" t="str">
            <v/>
          </cell>
        </row>
        <row r="7747">
          <cell r="G7747" t="str">
            <v/>
          </cell>
        </row>
        <row r="7748">
          <cell r="G7748" t="str">
            <v/>
          </cell>
        </row>
        <row r="7749">
          <cell r="G7749" t="str">
            <v/>
          </cell>
        </row>
        <row r="7750">
          <cell r="G7750" t="str">
            <v/>
          </cell>
        </row>
        <row r="7751">
          <cell r="G7751" t="str">
            <v/>
          </cell>
        </row>
        <row r="7752">
          <cell r="G7752" t="str">
            <v/>
          </cell>
        </row>
        <row r="7753">
          <cell r="G7753" t="str">
            <v/>
          </cell>
        </row>
        <row r="7754">
          <cell r="G7754" t="str">
            <v/>
          </cell>
        </row>
        <row r="7755">
          <cell r="G7755" t="str">
            <v/>
          </cell>
        </row>
        <row r="7756">
          <cell r="G7756" t="str">
            <v/>
          </cell>
        </row>
        <row r="7757">
          <cell r="G7757" t="str">
            <v/>
          </cell>
        </row>
        <row r="7758">
          <cell r="G7758" t="str">
            <v/>
          </cell>
        </row>
        <row r="7759">
          <cell r="G7759" t="str">
            <v/>
          </cell>
        </row>
        <row r="7760">
          <cell r="G7760" t="str">
            <v/>
          </cell>
        </row>
        <row r="7761">
          <cell r="G7761" t="str">
            <v/>
          </cell>
        </row>
        <row r="7762">
          <cell r="G7762" t="str">
            <v/>
          </cell>
        </row>
        <row r="7763">
          <cell r="G7763" t="str">
            <v/>
          </cell>
        </row>
        <row r="7764">
          <cell r="G7764" t="str">
            <v/>
          </cell>
        </row>
        <row r="7765">
          <cell r="G7765" t="str">
            <v/>
          </cell>
        </row>
        <row r="7766">
          <cell r="G7766" t="str">
            <v/>
          </cell>
        </row>
        <row r="7767">
          <cell r="G7767" t="str">
            <v/>
          </cell>
        </row>
        <row r="7768">
          <cell r="G7768" t="str">
            <v/>
          </cell>
        </row>
        <row r="7769">
          <cell r="G7769" t="str">
            <v/>
          </cell>
        </row>
        <row r="7770">
          <cell r="G7770" t="str">
            <v/>
          </cell>
        </row>
        <row r="7771">
          <cell r="G7771" t="str">
            <v/>
          </cell>
        </row>
        <row r="7772">
          <cell r="G7772" t="str">
            <v/>
          </cell>
        </row>
        <row r="7773">
          <cell r="G7773" t="str">
            <v/>
          </cell>
        </row>
        <row r="7774">
          <cell r="G7774" t="str">
            <v/>
          </cell>
        </row>
        <row r="7775">
          <cell r="G7775" t="str">
            <v/>
          </cell>
        </row>
        <row r="7776">
          <cell r="G7776" t="str">
            <v/>
          </cell>
        </row>
        <row r="7777">
          <cell r="G7777" t="str">
            <v/>
          </cell>
        </row>
        <row r="7778">
          <cell r="G7778" t="str">
            <v/>
          </cell>
        </row>
        <row r="7779">
          <cell r="G7779" t="str">
            <v/>
          </cell>
        </row>
        <row r="7780">
          <cell r="G7780" t="str">
            <v/>
          </cell>
        </row>
        <row r="7781">
          <cell r="G7781" t="str">
            <v/>
          </cell>
        </row>
        <row r="7782">
          <cell r="G7782" t="str">
            <v/>
          </cell>
        </row>
        <row r="7783">
          <cell r="G7783" t="str">
            <v/>
          </cell>
        </row>
        <row r="7784">
          <cell r="G7784" t="str">
            <v/>
          </cell>
        </row>
        <row r="7785">
          <cell r="G7785" t="str">
            <v/>
          </cell>
        </row>
        <row r="7786">
          <cell r="G7786" t="str">
            <v/>
          </cell>
        </row>
        <row r="7787">
          <cell r="G7787" t="str">
            <v/>
          </cell>
        </row>
        <row r="7788">
          <cell r="G7788" t="str">
            <v/>
          </cell>
        </row>
        <row r="7789">
          <cell r="G7789" t="str">
            <v/>
          </cell>
        </row>
        <row r="7790">
          <cell r="G7790" t="str">
            <v/>
          </cell>
        </row>
        <row r="7791">
          <cell r="G7791" t="str">
            <v/>
          </cell>
        </row>
        <row r="7792">
          <cell r="G7792" t="str">
            <v/>
          </cell>
        </row>
        <row r="7793">
          <cell r="G7793" t="str">
            <v/>
          </cell>
        </row>
        <row r="7794">
          <cell r="G7794" t="str">
            <v/>
          </cell>
        </row>
        <row r="7795">
          <cell r="G7795" t="str">
            <v/>
          </cell>
        </row>
        <row r="7796">
          <cell r="G7796" t="str">
            <v/>
          </cell>
        </row>
        <row r="7797">
          <cell r="G7797" t="str">
            <v/>
          </cell>
        </row>
        <row r="7798">
          <cell r="G7798" t="str">
            <v/>
          </cell>
        </row>
        <row r="7799">
          <cell r="G7799" t="str">
            <v/>
          </cell>
        </row>
        <row r="7800">
          <cell r="G7800" t="str">
            <v/>
          </cell>
        </row>
        <row r="7801">
          <cell r="G7801" t="str">
            <v/>
          </cell>
        </row>
        <row r="7802">
          <cell r="G7802" t="str">
            <v/>
          </cell>
        </row>
        <row r="7803">
          <cell r="G7803" t="str">
            <v/>
          </cell>
        </row>
        <row r="7804">
          <cell r="G7804" t="str">
            <v/>
          </cell>
        </row>
        <row r="7805">
          <cell r="G7805" t="str">
            <v/>
          </cell>
        </row>
        <row r="7806">
          <cell r="G7806" t="str">
            <v/>
          </cell>
        </row>
        <row r="7807">
          <cell r="G7807" t="str">
            <v/>
          </cell>
        </row>
        <row r="7808">
          <cell r="G7808" t="str">
            <v/>
          </cell>
        </row>
        <row r="7809">
          <cell r="G7809" t="str">
            <v/>
          </cell>
        </row>
        <row r="7810">
          <cell r="G7810" t="str">
            <v/>
          </cell>
        </row>
        <row r="7811">
          <cell r="G7811" t="str">
            <v/>
          </cell>
        </row>
        <row r="7812">
          <cell r="G7812" t="str">
            <v/>
          </cell>
        </row>
        <row r="7813">
          <cell r="G7813" t="str">
            <v/>
          </cell>
        </row>
        <row r="7814">
          <cell r="G7814" t="str">
            <v/>
          </cell>
        </row>
        <row r="7815">
          <cell r="G7815" t="str">
            <v/>
          </cell>
        </row>
        <row r="7816">
          <cell r="G7816" t="str">
            <v/>
          </cell>
        </row>
        <row r="7817">
          <cell r="G7817" t="str">
            <v/>
          </cell>
        </row>
        <row r="7818">
          <cell r="G7818" t="str">
            <v/>
          </cell>
        </row>
        <row r="7819">
          <cell r="G7819" t="str">
            <v/>
          </cell>
        </row>
        <row r="7820">
          <cell r="G7820" t="str">
            <v/>
          </cell>
        </row>
        <row r="7821">
          <cell r="G7821" t="str">
            <v/>
          </cell>
        </row>
        <row r="7822">
          <cell r="G7822" t="str">
            <v/>
          </cell>
        </row>
        <row r="7823">
          <cell r="G7823" t="str">
            <v/>
          </cell>
        </row>
        <row r="7824">
          <cell r="G7824" t="str">
            <v/>
          </cell>
        </row>
        <row r="7825">
          <cell r="G7825" t="str">
            <v/>
          </cell>
        </row>
        <row r="7826">
          <cell r="G7826" t="str">
            <v/>
          </cell>
        </row>
        <row r="7827">
          <cell r="G7827" t="str">
            <v/>
          </cell>
        </row>
        <row r="7828">
          <cell r="G7828" t="str">
            <v/>
          </cell>
        </row>
        <row r="7829">
          <cell r="G7829" t="str">
            <v/>
          </cell>
        </row>
        <row r="7830">
          <cell r="G7830" t="str">
            <v/>
          </cell>
        </row>
        <row r="7831">
          <cell r="G7831" t="str">
            <v/>
          </cell>
        </row>
        <row r="7832">
          <cell r="G7832" t="str">
            <v/>
          </cell>
        </row>
        <row r="7833">
          <cell r="G7833" t="str">
            <v/>
          </cell>
        </row>
        <row r="7834">
          <cell r="G7834" t="str">
            <v/>
          </cell>
        </row>
        <row r="7835">
          <cell r="G7835" t="str">
            <v/>
          </cell>
        </row>
        <row r="7836">
          <cell r="G7836" t="str">
            <v/>
          </cell>
        </row>
        <row r="7837">
          <cell r="G7837" t="str">
            <v/>
          </cell>
        </row>
        <row r="7838">
          <cell r="G7838" t="str">
            <v/>
          </cell>
        </row>
        <row r="7839">
          <cell r="G7839" t="str">
            <v/>
          </cell>
        </row>
        <row r="7840">
          <cell r="G7840" t="str">
            <v/>
          </cell>
        </row>
        <row r="7841">
          <cell r="G7841" t="str">
            <v/>
          </cell>
        </row>
        <row r="7842">
          <cell r="G7842" t="str">
            <v/>
          </cell>
        </row>
        <row r="7843">
          <cell r="G7843" t="str">
            <v/>
          </cell>
        </row>
        <row r="7844">
          <cell r="G7844" t="str">
            <v/>
          </cell>
        </row>
        <row r="7845">
          <cell r="G7845" t="str">
            <v/>
          </cell>
        </row>
        <row r="7846">
          <cell r="G7846" t="str">
            <v/>
          </cell>
        </row>
        <row r="7847">
          <cell r="G7847" t="str">
            <v/>
          </cell>
        </row>
        <row r="7848">
          <cell r="G7848" t="str">
            <v/>
          </cell>
        </row>
        <row r="7849">
          <cell r="G7849" t="str">
            <v/>
          </cell>
        </row>
        <row r="7850">
          <cell r="G7850" t="str">
            <v/>
          </cell>
        </row>
        <row r="7851">
          <cell r="G7851" t="str">
            <v/>
          </cell>
        </row>
        <row r="7852">
          <cell r="G7852" t="str">
            <v/>
          </cell>
        </row>
        <row r="7853">
          <cell r="G7853" t="str">
            <v/>
          </cell>
        </row>
        <row r="7854">
          <cell r="G7854" t="str">
            <v/>
          </cell>
        </row>
        <row r="7855">
          <cell r="G7855" t="str">
            <v/>
          </cell>
        </row>
        <row r="7856">
          <cell r="G7856" t="str">
            <v/>
          </cell>
        </row>
        <row r="7857">
          <cell r="G7857" t="str">
            <v/>
          </cell>
        </row>
        <row r="7858">
          <cell r="G7858" t="str">
            <v/>
          </cell>
        </row>
        <row r="7859">
          <cell r="G7859" t="str">
            <v/>
          </cell>
        </row>
        <row r="7860">
          <cell r="G7860" t="str">
            <v/>
          </cell>
        </row>
        <row r="7861">
          <cell r="G7861" t="str">
            <v/>
          </cell>
        </row>
        <row r="7862">
          <cell r="G7862" t="str">
            <v/>
          </cell>
        </row>
        <row r="7863">
          <cell r="G7863" t="str">
            <v/>
          </cell>
        </row>
        <row r="7864">
          <cell r="G7864" t="str">
            <v/>
          </cell>
        </row>
        <row r="7865">
          <cell r="G7865" t="str">
            <v/>
          </cell>
        </row>
        <row r="7866">
          <cell r="G7866" t="str">
            <v/>
          </cell>
        </row>
        <row r="7867">
          <cell r="G7867" t="str">
            <v/>
          </cell>
        </row>
        <row r="7868">
          <cell r="G7868" t="str">
            <v/>
          </cell>
        </row>
        <row r="7869">
          <cell r="G7869" t="str">
            <v/>
          </cell>
        </row>
        <row r="7870">
          <cell r="G7870" t="str">
            <v/>
          </cell>
        </row>
        <row r="7871">
          <cell r="G7871" t="str">
            <v/>
          </cell>
        </row>
        <row r="7872">
          <cell r="G7872" t="str">
            <v/>
          </cell>
        </row>
        <row r="7873">
          <cell r="G7873" t="str">
            <v/>
          </cell>
        </row>
        <row r="7874">
          <cell r="G7874" t="str">
            <v/>
          </cell>
        </row>
        <row r="7875">
          <cell r="G7875" t="str">
            <v/>
          </cell>
        </row>
        <row r="7876">
          <cell r="G7876" t="str">
            <v/>
          </cell>
        </row>
        <row r="7877">
          <cell r="G7877" t="str">
            <v/>
          </cell>
        </row>
        <row r="7878">
          <cell r="G7878" t="str">
            <v/>
          </cell>
        </row>
        <row r="7879">
          <cell r="G7879" t="str">
            <v/>
          </cell>
        </row>
        <row r="7880">
          <cell r="G7880" t="str">
            <v/>
          </cell>
        </row>
        <row r="7881">
          <cell r="G7881" t="str">
            <v/>
          </cell>
        </row>
        <row r="7882">
          <cell r="G7882" t="str">
            <v/>
          </cell>
        </row>
        <row r="7883">
          <cell r="G7883" t="str">
            <v/>
          </cell>
        </row>
        <row r="7884">
          <cell r="G7884" t="str">
            <v/>
          </cell>
        </row>
        <row r="7885">
          <cell r="G7885" t="str">
            <v/>
          </cell>
        </row>
        <row r="7886">
          <cell r="G7886" t="str">
            <v/>
          </cell>
        </row>
        <row r="7887">
          <cell r="G7887" t="str">
            <v/>
          </cell>
        </row>
        <row r="7888">
          <cell r="G7888" t="str">
            <v/>
          </cell>
        </row>
        <row r="7889">
          <cell r="G7889" t="str">
            <v/>
          </cell>
        </row>
        <row r="7890">
          <cell r="G7890" t="str">
            <v/>
          </cell>
        </row>
        <row r="7891">
          <cell r="G7891" t="str">
            <v/>
          </cell>
        </row>
        <row r="7892">
          <cell r="G7892" t="str">
            <v/>
          </cell>
        </row>
        <row r="7893">
          <cell r="G7893" t="str">
            <v/>
          </cell>
        </row>
        <row r="7894">
          <cell r="G7894" t="str">
            <v/>
          </cell>
        </row>
        <row r="7895">
          <cell r="G7895" t="str">
            <v/>
          </cell>
        </row>
        <row r="7896">
          <cell r="G7896" t="str">
            <v/>
          </cell>
        </row>
        <row r="7897">
          <cell r="G7897" t="str">
            <v/>
          </cell>
        </row>
        <row r="7898">
          <cell r="G7898" t="str">
            <v/>
          </cell>
        </row>
        <row r="7899">
          <cell r="G7899" t="str">
            <v/>
          </cell>
        </row>
        <row r="7900">
          <cell r="G7900" t="str">
            <v/>
          </cell>
        </row>
        <row r="7901">
          <cell r="G7901" t="str">
            <v/>
          </cell>
        </row>
        <row r="7902">
          <cell r="G7902" t="str">
            <v/>
          </cell>
        </row>
        <row r="7903">
          <cell r="G7903" t="str">
            <v/>
          </cell>
        </row>
        <row r="7904">
          <cell r="G7904" t="str">
            <v/>
          </cell>
        </row>
        <row r="7905">
          <cell r="G7905" t="str">
            <v/>
          </cell>
        </row>
        <row r="7906">
          <cell r="G7906" t="str">
            <v/>
          </cell>
        </row>
        <row r="7907">
          <cell r="G7907" t="str">
            <v/>
          </cell>
        </row>
        <row r="7908">
          <cell r="G7908" t="str">
            <v/>
          </cell>
        </row>
        <row r="7909">
          <cell r="G7909" t="str">
            <v/>
          </cell>
        </row>
        <row r="7910">
          <cell r="G7910" t="str">
            <v/>
          </cell>
        </row>
        <row r="7911">
          <cell r="G7911" t="str">
            <v/>
          </cell>
        </row>
        <row r="7912">
          <cell r="G7912" t="str">
            <v/>
          </cell>
        </row>
        <row r="7913">
          <cell r="G7913" t="str">
            <v/>
          </cell>
        </row>
        <row r="7914">
          <cell r="G7914" t="str">
            <v/>
          </cell>
        </row>
        <row r="7915">
          <cell r="G7915" t="str">
            <v/>
          </cell>
        </row>
        <row r="7916">
          <cell r="G7916" t="str">
            <v/>
          </cell>
        </row>
        <row r="7917">
          <cell r="G7917" t="str">
            <v/>
          </cell>
        </row>
        <row r="7918">
          <cell r="G7918" t="str">
            <v/>
          </cell>
        </row>
        <row r="7919">
          <cell r="G7919" t="str">
            <v/>
          </cell>
        </row>
        <row r="7920">
          <cell r="G7920" t="str">
            <v/>
          </cell>
        </row>
        <row r="7921">
          <cell r="G7921" t="str">
            <v/>
          </cell>
        </row>
        <row r="7922">
          <cell r="G7922" t="str">
            <v/>
          </cell>
        </row>
        <row r="7923">
          <cell r="G7923" t="str">
            <v/>
          </cell>
        </row>
        <row r="7924">
          <cell r="G7924" t="str">
            <v/>
          </cell>
        </row>
        <row r="7925">
          <cell r="G7925" t="str">
            <v/>
          </cell>
        </row>
        <row r="7926">
          <cell r="G7926" t="str">
            <v/>
          </cell>
        </row>
        <row r="7927">
          <cell r="G7927" t="str">
            <v/>
          </cell>
        </row>
        <row r="7928">
          <cell r="G7928" t="str">
            <v/>
          </cell>
        </row>
        <row r="7929">
          <cell r="G7929" t="str">
            <v/>
          </cell>
        </row>
        <row r="7930">
          <cell r="G7930" t="str">
            <v/>
          </cell>
        </row>
        <row r="7931">
          <cell r="G7931" t="str">
            <v/>
          </cell>
        </row>
        <row r="7932">
          <cell r="G7932" t="str">
            <v/>
          </cell>
        </row>
        <row r="7933">
          <cell r="G7933" t="str">
            <v/>
          </cell>
        </row>
        <row r="7934">
          <cell r="G7934" t="str">
            <v/>
          </cell>
        </row>
        <row r="7935">
          <cell r="G7935" t="str">
            <v/>
          </cell>
        </row>
        <row r="7936">
          <cell r="G7936" t="str">
            <v/>
          </cell>
        </row>
        <row r="7937">
          <cell r="G7937" t="str">
            <v/>
          </cell>
        </row>
        <row r="7938">
          <cell r="G7938" t="str">
            <v/>
          </cell>
        </row>
        <row r="7939">
          <cell r="G7939" t="str">
            <v/>
          </cell>
        </row>
        <row r="7940">
          <cell r="G7940" t="str">
            <v/>
          </cell>
        </row>
        <row r="7941">
          <cell r="G7941" t="str">
            <v/>
          </cell>
        </row>
        <row r="7942">
          <cell r="G7942" t="str">
            <v/>
          </cell>
        </row>
        <row r="7943">
          <cell r="G7943" t="str">
            <v/>
          </cell>
        </row>
        <row r="7944">
          <cell r="G7944" t="str">
            <v/>
          </cell>
        </row>
        <row r="7945">
          <cell r="G7945" t="str">
            <v/>
          </cell>
        </row>
        <row r="7946">
          <cell r="G7946" t="str">
            <v/>
          </cell>
        </row>
        <row r="7947">
          <cell r="G7947" t="str">
            <v/>
          </cell>
        </row>
        <row r="7948">
          <cell r="G7948" t="str">
            <v/>
          </cell>
        </row>
        <row r="7949">
          <cell r="G7949" t="str">
            <v/>
          </cell>
        </row>
        <row r="7950">
          <cell r="G7950" t="str">
            <v/>
          </cell>
        </row>
        <row r="7951">
          <cell r="G7951" t="str">
            <v/>
          </cell>
        </row>
        <row r="7952">
          <cell r="G7952" t="str">
            <v/>
          </cell>
        </row>
        <row r="7953">
          <cell r="G7953" t="str">
            <v/>
          </cell>
        </row>
        <row r="7954">
          <cell r="G7954" t="str">
            <v/>
          </cell>
        </row>
        <row r="7955">
          <cell r="G7955" t="str">
            <v/>
          </cell>
        </row>
        <row r="7956">
          <cell r="G7956" t="str">
            <v/>
          </cell>
        </row>
        <row r="7957">
          <cell r="G7957" t="str">
            <v/>
          </cell>
        </row>
        <row r="7958">
          <cell r="G7958" t="str">
            <v/>
          </cell>
        </row>
        <row r="7959">
          <cell r="G7959" t="str">
            <v/>
          </cell>
        </row>
        <row r="7960">
          <cell r="G7960" t="str">
            <v/>
          </cell>
        </row>
        <row r="7961">
          <cell r="G7961" t="str">
            <v/>
          </cell>
        </row>
        <row r="7962">
          <cell r="G7962" t="str">
            <v/>
          </cell>
        </row>
        <row r="7963">
          <cell r="G7963" t="str">
            <v/>
          </cell>
        </row>
        <row r="7964">
          <cell r="G7964" t="str">
            <v/>
          </cell>
        </row>
        <row r="7965">
          <cell r="G7965" t="str">
            <v/>
          </cell>
        </row>
        <row r="7966">
          <cell r="G7966" t="str">
            <v/>
          </cell>
        </row>
        <row r="7967">
          <cell r="G7967" t="str">
            <v/>
          </cell>
        </row>
        <row r="7968">
          <cell r="G7968" t="str">
            <v/>
          </cell>
        </row>
        <row r="7969">
          <cell r="G7969" t="str">
            <v/>
          </cell>
        </row>
        <row r="7970">
          <cell r="G7970" t="str">
            <v/>
          </cell>
        </row>
        <row r="7971">
          <cell r="G7971" t="str">
            <v/>
          </cell>
        </row>
        <row r="7972">
          <cell r="G7972" t="str">
            <v/>
          </cell>
        </row>
        <row r="7973">
          <cell r="G7973" t="str">
            <v/>
          </cell>
        </row>
        <row r="7974">
          <cell r="G7974" t="str">
            <v/>
          </cell>
        </row>
        <row r="7975">
          <cell r="G7975" t="str">
            <v/>
          </cell>
        </row>
        <row r="7976">
          <cell r="G7976" t="str">
            <v/>
          </cell>
        </row>
        <row r="7977">
          <cell r="G7977" t="str">
            <v/>
          </cell>
        </row>
        <row r="7978">
          <cell r="G7978" t="str">
            <v/>
          </cell>
        </row>
        <row r="7979">
          <cell r="G7979" t="str">
            <v/>
          </cell>
        </row>
        <row r="7980">
          <cell r="G7980" t="str">
            <v/>
          </cell>
        </row>
        <row r="7981">
          <cell r="G7981" t="str">
            <v/>
          </cell>
        </row>
        <row r="7982">
          <cell r="G7982" t="str">
            <v/>
          </cell>
        </row>
        <row r="7983">
          <cell r="G7983" t="str">
            <v/>
          </cell>
        </row>
        <row r="7984">
          <cell r="G7984" t="str">
            <v/>
          </cell>
        </row>
        <row r="7985">
          <cell r="G7985" t="str">
            <v/>
          </cell>
        </row>
        <row r="7986">
          <cell r="G7986" t="str">
            <v/>
          </cell>
        </row>
        <row r="7987">
          <cell r="G7987" t="str">
            <v/>
          </cell>
        </row>
        <row r="7988">
          <cell r="G7988" t="str">
            <v/>
          </cell>
        </row>
        <row r="7989">
          <cell r="G7989" t="str">
            <v/>
          </cell>
        </row>
        <row r="7990">
          <cell r="G7990" t="str">
            <v/>
          </cell>
        </row>
        <row r="7991">
          <cell r="G7991" t="str">
            <v/>
          </cell>
        </row>
        <row r="7992">
          <cell r="G7992" t="str">
            <v/>
          </cell>
        </row>
        <row r="7993">
          <cell r="G7993" t="str">
            <v/>
          </cell>
        </row>
        <row r="7994">
          <cell r="G7994" t="str">
            <v/>
          </cell>
        </row>
        <row r="7995">
          <cell r="G7995" t="str">
            <v/>
          </cell>
        </row>
        <row r="7996">
          <cell r="G7996" t="str">
            <v/>
          </cell>
        </row>
        <row r="7997">
          <cell r="G7997" t="str">
            <v/>
          </cell>
        </row>
        <row r="7998">
          <cell r="G7998" t="str">
            <v/>
          </cell>
        </row>
        <row r="7999">
          <cell r="G7999" t="str">
            <v/>
          </cell>
        </row>
        <row r="8000">
          <cell r="G8000" t="str">
            <v/>
          </cell>
        </row>
        <row r="8001">
          <cell r="G8001" t="str">
            <v/>
          </cell>
        </row>
        <row r="8002">
          <cell r="G8002" t="str">
            <v/>
          </cell>
        </row>
        <row r="8003">
          <cell r="G8003" t="str">
            <v/>
          </cell>
        </row>
        <row r="8004">
          <cell r="G8004" t="str">
            <v/>
          </cell>
        </row>
        <row r="8005">
          <cell r="G8005" t="str">
            <v/>
          </cell>
        </row>
        <row r="8006">
          <cell r="G8006" t="str">
            <v/>
          </cell>
        </row>
        <row r="8007">
          <cell r="G8007" t="str">
            <v/>
          </cell>
        </row>
        <row r="8008">
          <cell r="G8008" t="str">
            <v/>
          </cell>
        </row>
        <row r="8009">
          <cell r="G8009" t="str">
            <v/>
          </cell>
        </row>
        <row r="8010">
          <cell r="G8010" t="str">
            <v/>
          </cell>
        </row>
        <row r="8011">
          <cell r="G8011" t="str">
            <v/>
          </cell>
        </row>
        <row r="8012">
          <cell r="G8012" t="str">
            <v/>
          </cell>
        </row>
        <row r="8013">
          <cell r="G8013" t="str">
            <v/>
          </cell>
        </row>
        <row r="8014">
          <cell r="G8014" t="str">
            <v/>
          </cell>
        </row>
        <row r="8015">
          <cell r="G8015" t="str">
            <v/>
          </cell>
        </row>
        <row r="8016">
          <cell r="G8016" t="str">
            <v/>
          </cell>
        </row>
        <row r="8017">
          <cell r="G8017" t="str">
            <v/>
          </cell>
        </row>
        <row r="8018">
          <cell r="G8018" t="str">
            <v/>
          </cell>
        </row>
        <row r="8019">
          <cell r="G8019" t="str">
            <v/>
          </cell>
        </row>
        <row r="8020">
          <cell r="G8020" t="str">
            <v/>
          </cell>
        </row>
        <row r="8021">
          <cell r="G8021" t="str">
            <v/>
          </cell>
        </row>
        <row r="8022">
          <cell r="G8022" t="str">
            <v/>
          </cell>
        </row>
        <row r="8023">
          <cell r="G8023" t="str">
            <v/>
          </cell>
        </row>
        <row r="8024">
          <cell r="G8024" t="str">
            <v/>
          </cell>
        </row>
        <row r="8025">
          <cell r="G8025" t="str">
            <v/>
          </cell>
        </row>
        <row r="8026">
          <cell r="G8026" t="str">
            <v/>
          </cell>
        </row>
        <row r="8027">
          <cell r="G8027" t="str">
            <v/>
          </cell>
        </row>
        <row r="8028">
          <cell r="G8028" t="str">
            <v/>
          </cell>
        </row>
        <row r="8029">
          <cell r="G8029" t="str">
            <v/>
          </cell>
        </row>
        <row r="8030">
          <cell r="G8030" t="str">
            <v/>
          </cell>
        </row>
        <row r="8031">
          <cell r="G8031" t="str">
            <v/>
          </cell>
        </row>
        <row r="8032">
          <cell r="G8032" t="str">
            <v/>
          </cell>
        </row>
        <row r="8033">
          <cell r="G8033" t="str">
            <v/>
          </cell>
        </row>
        <row r="8034">
          <cell r="G8034" t="str">
            <v/>
          </cell>
        </row>
        <row r="8035">
          <cell r="G8035" t="str">
            <v/>
          </cell>
        </row>
        <row r="8036">
          <cell r="G8036" t="str">
            <v/>
          </cell>
        </row>
        <row r="8037">
          <cell r="G8037" t="str">
            <v/>
          </cell>
        </row>
        <row r="8038">
          <cell r="G8038" t="str">
            <v/>
          </cell>
        </row>
        <row r="8039">
          <cell r="G8039" t="str">
            <v/>
          </cell>
        </row>
        <row r="8040">
          <cell r="G8040" t="str">
            <v/>
          </cell>
        </row>
        <row r="8041">
          <cell r="G8041" t="str">
            <v/>
          </cell>
        </row>
        <row r="8042">
          <cell r="G8042" t="str">
            <v/>
          </cell>
        </row>
        <row r="8043">
          <cell r="G8043" t="str">
            <v/>
          </cell>
        </row>
        <row r="8044">
          <cell r="G8044" t="str">
            <v/>
          </cell>
        </row>
        <row r="8045">
          <cell r="G8045" t="str">
            <v/>
          </cell>
        </row>
        <row r="8046">
          <cell r="G8046" t="str">
            <v/>
          </cell>
        </row>
        <row r="8047">
          <cell r="G8047" t="str">
            <v/>
          </cell>
        </row>
        <row r="8048">
          <cell r="G8048" t="str">
            <v/>
          </cell>
        </row>
        <row r="8049">
          <cell r="G8049" t="str">
            <v/>
          </cell>
        </row>
        <row r="8050">
          <cell r="G8050" t="str">
            <v/>
          </cell>
        </row>
        <row r="8051">
          <cell r="G8051" t="str">
            <v/>
          </cell>
        </row>
        <row r="8052">
          <cell r="G8052" t="str">
            <v/>
          </cell>
        </row>
        <row r="8053">
          <cell r="G8053" t="str">
            <v/>
          </cell>
        </row>
        <row r="8054">
          <cell r="G8054" t="str">
            <v/>
          </cell>
        </row>
        <row r="8055">
          <cell r="G8055" t="str">
            <v/>
          </cell>
        </row>
        <row r="8056">
          <cell r="G8056" t="str">
            <v/>
          </cell>
        </row>
        <row r="8057">
          <cell r="G8057" t="str">
            <v/>
          </cell>
        </row>
        <row r="8058">
          <cell r="G8058" t="str">
            <v/>
          </cell>
        </row>
        <row r="8059">
          <cell r="G8059" t="str">
            <v/>
          </cell>
        </row>
        <row r="8060">
          <cell r="G8060" t="str">
            <v/>
          </cell>
        </row>
        <row r="8061">
          <cell r="G8061" t="str">
            <v/>
          </cell>
        </row>
        <row r="8062">
          <cell r="G8062" t="str">
            <v/>
          </cell>
        </row>
        <row r="8063">
          <cell r="G8063" t="str">
            <v/>
          </cell>
        </row>
        <row r="8064">
          <cell r="G8064" t="str">
            <v/>
          </cell>
        </row>
        <row r="8065">
          <cell r="G8065" t="str">
            <v/>
          </cell>
        </row>
        <row r="8066">
          <cell r="G8066" t="str">
            <v/>
          </cell>
        </row>
        <row r="8067">
          <cell r="G8067" t="str">
            <v/>
          </cell>
        </row>
        <row r="8068">
          <cell r="G8068" t="str">
            <v/>
          </cell>
        </row>
        <row r="8069">
          <cell r="G8069" t="str">
            <v/>
          </cell>
        </row>
        <row r="8070">
          <cell r="G8070" t="str">
            <v/>
          </cell>
        </row>
        <row r="8071">
          <cell r="G8071" t="str">
            <v/>
          </cell>
        </row>
        <row r="8072">
          <cell r="G8072" t="str">
            <v/>
          </cell>
        </row>
        <row r="8073">
          <cell r="G8073" t="str">
            <v/>
          </cell>
        </row>
        <row r="8074">
          <cell r="G8074" t="str">
            <v/>
          </cell>
        </row>
        <row r="8075">
          <cell r="G8075" t="str">
            <v/>
          </cell>
        </row>
        <row r="8076">
          <cell r="G8076" t="str">
            <v/>
          </cell>
        </row>
        <row r="8077">
          <cell r="G8077" t="str">
            <v/>
          </cell>
        </row>
        <row r="8078">
          <cell r="G8078" t="str">
            <v/>
          </cell>
        </row>
        <row r="8079">
          <cell r="G8079" t="str">
            <v/>
          </cell>
        </row>
        <row r="8080">
          <cell r="G8080" t="str">
            <v/>
          </cell>
        </row>
        <row r="8081">
          <cell r="G8081" t="str">
            <v/>
          </cell>
        </row>
        <row r="8082">
          <cell r="G8082" t="str">
            <v/>
          </cell>
        </row>
        <row r="8083">
          <cell r="G8083" t="str">
            <v/>
          </cell>
        </row>
        <row r="8084">
          <cell r="G8084" t="str">
            <v/>
          </cell>
        </row>
        <row r="8085">
          <cell r="G8085" t="str">
            <v/>
          </cell>
        </row>
        <row r="8086">
          <cell r="G8086" t="str">
            <v/>
          </cell>
        </row>
        <row r="8087">
          <cell r="G8087" t="str">
            <v/>
          </cell>
        </row>
        <row r="8088">
          <cell r="G8088" t="str">
            <v/>
          </cell>
        </row>
        <row r="8089">
          <cell r="G8089" t="str">
            <v/>
          </cell>
        </row>
        <row r="8090">
          <cell r="G8090" t="str">
            <v/>
          </cell>
        </row>
        <row r="8091">
          <cell r="G8091" t="str">
            <v/>
          </cell>
        </row>
        <row r="8092">
          <cell r="G8092" t="str">
            <v/>
          </cell>
        </row>
        <row r="8093">
          <cell r="G8093" t="str">
            <v/>
          </cell>
        </row>
        <row r="8094">
          <cell r="G8094" t="str">
            <v/>
          </cell>
        </row>
        <row r="8095">
          <cell r="G8095" t="str">
            <v/>
          </cell>
        </row>
        <row r="8096">
          <cell r="G8096" t="str">
            <v/>
          </cell>
        </row>
        <row r="8097">
          <cell r="G8097" t="str">
            <v/>
          </cell>
        </row>
        <row r="8098">
          <cell r="G8098" t="str">
            <v/>
          </cell>
        </row>
        <row r="8099">
          <cell r="G8099" t="str">
            <v/>
          </cell>
        </row>
        <row r="8100">
          <cell r="G8100" t="str">
            <v/>
          </cell>
        </row>
        <row r="8101">
          <cell r="G8101" t="str">
            <v/>
          </cell>
        </row>
        <row r="8102">
          <cell r="G8102" t="str">
            <v/>
          </cell>
        </row>
        <row r="8103">
          <cell r="G8103" t="str">
            <v/>
          </cell>
        </row>
        <row r="8104">
          <cell r="G8104" t="str">
            <v/>
          </cell>
        </row>
        <row r="8105">
          <cell r="G8105" t="str">
            <v/>
          </cell>
        </row>
        <row r="8106">
          <cell r="G8106" t="str">
            <v/>
          </cell>
        </row>
        <row r="8107">
          <cell r="G8107" t="str">
            <v/>
          </cell>
        </row>
        <row r="8108">
          <cell r="G8108" t="str">
            <v/>
          </cell>
        </row>
        <row r="8109">
          <cell r="G8109" t="str">
            <v/>
          </cell>
        </row>
        <row r="8110">
          <cell r="G8110" t="str">
            <v/>
          </cell>
        </row>
        <row r="8111">
          <cell r="G8111" t="str">
            <v/>
          </cell>
        </row>
        <row r="8112">
          <cell r="G8112" t="str">
            <v/>
          </cell>
        </row>
        <row r="8113">
          <cell r="G8113" t="str">
            <v/>
          </cell>
        </row>
        <row r="8114">
          <cell r="G8114" t="str">
            <v/>
          </cell>
        </row>
        <row r="8115">
          <cell r="G8115" t="str">
            <v/>
          </cell>
        </row>
        <row r="8116">
          <cell r="G8116" t="str">
            <v/>
          </cell>
        </row>
        <row r="8117">
          <cell r="G8117" t="str">
            <v/>
          </cell>
        </row>
        <row r="8118">
          <cell r="G8118" t="str">
            <v/>
          </cell>
        </row>
        <row r="8119">
          <cell r="G8119" t="str">
            <v/>
          </cell>
        </row>
        <row r="8120">
          <cell r="G8120" t="str">
            <v/>
          </cell>
        </row>
        <row r="8121">
          <cell r="G8121" t="str">
            <v/>
          </cell>
        </row>
        <row r="8122">
          <cell r="G8122" t="str">
            <v/>
          </cell>
        </row>
        <row r="8123">
          <cell r="G8123" t="str">
            <v/>
          </cell>
        </row>
        <row r="8124">
          <cell r="G8124" t="str">
            <v/>
          </cell>
        </row>
        <row r="8125">
          <cell r="G8125" t="str">
            <v/>
          </cell>
        </row>
        <row r="8126">
          <cell r="G8126" t="str">
            <v/>
          </cell>
        </row>
        <row r="8127">
          <cell r="G8127" t="str">
            <v/>
          </cell>
        </row>
        <row r="8128">
          <cell r="G8128" t="str">
            <v/>
          </cell>
        </row>
        <row r="8129">
          <cell r="G8129" t="str">
            <v/>
          </cell>
        </row>
        <row r="8130">
          <cell r="G8130" t="str">
            <v/>
          </cell>
        </row>
        <row r="8131">
          <cell r="G8131" t="str">
            <v/>
          </cell>
        </row>
        <row r="8132">
          <cell r="G8132" t="str">
            <v/>
          </cell>
        </row>
        <row r="8133">
          <cell r="G8133" t="str">
            <v/>
          </cell>
        </row>
        <row r="8134">
          <cell r="G8134" t="str">
            <v/>
          </cell>
        </row>
        <row r="8135">
          <cell r="G8135" t="str">
            <v/>
          </cell>
        </row>
        <row r="8136">
          <cell r="G8136" t="str">
            <v/>
          </cell>
        </row>
        <row r="8137">
          <cell r="G8137" t="str">
            <v/>
          </cell>
        </row>
        <row r="8138">
          <cell r="G8138" t="str">
            <v/>
          </cell>
        </row>
        <row r="8139">
          <cell r="G8139" t="str">
            <v/>
          </cell>
        </row>
        <row r="8140">
          <cell r="G8140" t="str">
            <v/>
          </cell>
        </row>
        <row r="8141">
          <cell r="G8141" t="str">
            <v/>
          </cell>
        </row>
        <row r="8142">
          <cell r="G8142" t="str">
            <v/>
          </cell>
        </row>
        <row r="8143">
          <cell r="G8143" t="str">
            <v/>
          </cell>
        </row>
        <row r="8144">
          <cell r="G8144" t="str">
            <v/>
          </cell>
        </row>
        <row r="8145">
          <cell r="G8145" t="str">
            <v/>
          </cell>
        </row>
        <row r="8146">
          <cell r="G8146" t="str">
            <v/>
          </cell>
        </row>
        <row r="8147">
          <cell r="G8147" t="str">
            <v/>
          </cell>
        </row>
        <row r="8148">
          <cell r="G8148" t="str">
            <v/>
          </cell>
        </row>
        <row r="8149">
          <cell r="G8149" t="str">
            <v/>
          </cell>
        </row>
        <row r="8150">
          <cell r="G8150" t="str">
            <v/>
          </cell>
        </row>
        <row r="8151">
          <cell r="G8151" t="str">
            <v/>
          </cell>
        </row>
        <row r="8152">
          <cell r="G8152" t="str">
            <v/>
          </cell>
        </row>
        <row r="8153">
          <cell r="G8153" t="str">
            <v/>
          </cell>
        </row>
        <row r="8154">
          <cell r="G8154" t="str">
            <v/>
          </cell>
        </row>
        <row r="8155">
          <cell r="G8155" t="str">
            <v/>
          </cell>
        </row>
        <row r="8156">
          <cell r="G8156" t="str">
            <v/>
          </cell>
        </row>
        <row r="8157">
          <cell r="G8157" t="str">
            <v/>
          </cell>
        </row>
        <row r="8158">
          <cell r="G8158" t="str">
            <v/>
          </cell>
        </row>
        <row r="8159">
          <cell r="G8159" t="str">
            <v/>
          </cell>
        </row>
        <row r="8160">
          <cell r="G8160" t="str">
            <v/>
          </cell>
        </row>
        <row r="8161">
          <cell r="G8161" t="str">
            <v/>
          </cell>
        </row>
        <row r="8162">
          <cell r="G8162" t="str">
            <v/>
          </cell>
        </row>
        <row r="8163">
          <cell r="G8163" t="str">
            <v/>
          </cell>
        </row>
        <row r="8164">
          <cell r="G8164" t="str">
            <v/>
          </cell>
        </row>
        <row r="8165">
          <cell r="G8165" t="str">
            <v/>
          </cell>
        </row>
        <row r="8166">
          <cell r="G8166" t="str">
            <v/>
          </cell>
        </row>
        <row r="8167">
          <cell r="G8167" t="str">
            <v/>
          </cell>
        </row>
        <row r="8168">
          <cell r="G8168" t="str">
            <v/>
          </cell>
        </row>
        <row r="8169">
          <cell r="G8169" t="str">
            <v/>
          </cell>
        </row>
        <row r="8170">
          <cell r="G8170" t="str">
            <v/>
          </cell>
        </row>
        <row r="8171">
          <cell r="G8171" t="str">
            <v/>
          </cell>
        </row>
        <row r="8172">
          <cell r="G8172" t="str">
            <v/>
          </cell>
        </row>
        <row r="8173">
          <cell r="G8173" t="str">
            <v/>
          </cell>
        </row>
        <row r="8174">
          <cell r="G8174" t="str">
            <v/>
          </cell>
        </row>
        <row r="8175">
          <cell r="G8175" t="str">
            <v/>
          </cell>
        </row>
        <row r="8176">
          <cell r="G8176" t="str">
            <v/>
          </cell>
        </row>
        <row r="8177">
          <cell r="G8177" t="str">
            <v/>
          </cell>
        </row>
        <row r="8178">
          <cell r="G8178" t="str">
            <v/>
          </cell>
        </row>
        <row r="8179">
          <cell r="G8179" t="str">
            <v/>
          </cell>
        </row>
        <row r="8180">
          <cell r="G8180" t="str">
            <v/>
          </cell>
        </row>
        <row r="8181">
          <cell r="G8181" t="str">
            <v/>
          </cell>
        </row>
        <row r="8182">
          <cell r="G8182" t="str">
            <v/>
          </cell>
        </row>
        <row r="8183">
          <cell r="G8183" t="str">
            <v/>
          </cell>
        </row>
        <row r="8184">
          <cell r="G8184" t="str">
            <v/>
          </cell>
        </row>
        <row r="8185">
          <cell r="G8185" t="str">
            <v/>
          </cell>
        </row>
        <row r="8186">
          <cell r="G8186" t="str">
            <v/>
          </cell>
        </row>
        <row r="8187">
          <cell r="G8187" t="str">
            <v/>
          </cell>
        </row>
        <row r="8188">
          <cell r="G8188" t="str">
            <v/>
          </cell>
        </row>
        <row r="8189">
          <cell r="G8189" t="str">
            <v/>
          </cell>
        </row>
        <row r="8190">
          <cell r="G8190" t="str">
            <v/>
          </cell>
        </row>
        <row r="8191">
          <cell r="G8191" t="str">
            <v/>
          </cell>
        </row>
        <row r="8192">
          <cell r="G8192" t="str">
            <v/>
          </cell>
        </row>
        <row r="8193">
          <cell r="G8193" t="str">
            <v/>
          </cell>
        </row>
        <row r="8194">
          <cell r="G8194" t="str">
            <v/>
          </cell>
        </row>
        <row r="8195">
          <cell r="G8195" t="str">
            <v/>
          </cell>
        </row>
        <row r="8196">
          <cell r="G8196" t="str">
            <v/>
          </cell>
        </row>
        <row r="8197">
          <cell r="G8197" t="str">
            <v/>
          </cell>
        </row>
        <row r="8198">
          <cell r="G8198" t="str">
            <v/>
          </cell>
        </row>
        <row r="8199">
          <cell r="G8199" t="str">
            <v/>
          </cell>
        </row>
        <row r="8200">
          <cell r="G8200" t="str">
            <v/>
          </cell>
        </row>
        <row r="8201">
          <cell r="G8201" t="str">
            <v/>
          </cell>
        </row>
        <row r="8202">
          <cell r="G8202" t="str">
            <v/>
          </cell>
        </row>
        <row r="8203">
          <cell r="G8203" t="str">
            <v/>
          </cell>
        </row>
        <row r="8204">
          <cell r="G8204" t="str">
            <v/>
          </cell>
        </row>
        <row r="8205">
          <cell r="G8205" t="str">
            <v/>
          </cell>
        </row>
        <row r="8206">
          <cell r="G8206" t="str">
            <v/>
          </cell>
        </row>
        <row r="8207">
          <cell r="G8207" t="str">
            <v/>
          </cell>
        </row>
        <row r="8208">
          <cell r="G8208" t="str">
            <v/>
          </cell>
        </row>
        <row r="8209">
          <cell r="G8209" t="str">
            <v/>
          </cell>
        </row>
        <row r="8210">
          <cell r="G8210" t="str">
            <v/>
          </cell>
        </row>
        <row r="8211">
          <cell r="G8211" t="str">
            <v/>
          </cell>
        </row>
        <row r="8212">
          <cell r="G8212" t="str">
            <v/>
          </cell>
        </row>
        <row r="8213">
          <cell r="G8213" t="str">
            <v/>
          </cell>
        </row>
        <row r="8214">
          <cell r="G8214" t="str">
            <v/>
          </cell>
        </row>
        <row r="8215">
          <cell r="G8215" t="str">
            <v/>
          </cell>
        </row>
        <row r="8216">
          <cell r="G8216" t="str">
            <v/>
          </cell>
        </row>
        <row r="8217">
          <cell r="G8217" t="str">
            <v/>
          </cell>
        </row>
        <row r="8218">
          <cell r="G8218" t="str">
            <v/>
          </cell>
        </row>
        <row r="8219">
          <cell r="G8219" t="str">
            <v/>
          </cell>
        </row>
        <row r="8220">
          <cell r="G8220" t="str">
            <v/>
          </cell>
        </row>
        <row r="8221">
          <cell r="G8221" t="str">
            <v/>
          </cell>
        </row>
        <row r="8222">
          <cell r="G8222" t="str">
            <v/>
          </cell>
        </row>
        <row r="8223">
          <cell r="G8223" t="str">
            <v/>
          </cell>
        </row>
        <row r="8224">
          <cell r="G8224" t="str">
            <v/>
          </cell>
        </row>
        <row r="8225">
          <cell r="G8225" t="str">
            <v/>
          </cell>
        </row>
        <row r="8226">
          <cell r="G8226" t="str">
            <v/>
          </cell>
        </row>
        <row r="8227">
          <cell r="G8227" t="str">
            <v/>
          </cell>
        </row>
        <row r="8228">
          <cell r="G8228" t="str">
            <v/>
          </cell>
        </row>
        <row r="8229">
          <cell r="G8229" t="str">
            <v/>
          </cell>
        </row>
        <row r="8230">
          <cell r="G8230" t="str">
            <v/>
          </cell>
        </row>
        <row r="8231">
          <cell r="G8231" t="str">
            <v/>
          </cell>
        </row>
        <row r="8232">
          <cell r="G8232" t="str">
            <v/>
          </cell>
        </row>
        <row r="8233">
          <cell r="G8233" t="str">
            <v/>
          </cell>
        </row>
        <row r="8234">
          <cell r="G8234" t="str">
            <v/>
          </cell>
        </row>
        <row r="8235">
          <cell r="G8235" t="str">
            <v/>
          </cell>
        </row>
        <row r="8236">
          <cell r="G8236" t="str">
            <v/>
          </cell>
        </row>
        <row r="8237">
          <cell r="G8237" t="str">
            <v/>
          </cell>
        </row>
        <row r="8238">
          <cell r="G8238" t="str">
            <v/>
          </cell>
        </row>
        <row r="8239">
          <cell r="G8239" t="str">
            <v/>
          </cell>
        </row>
        <row r="8240">
          <cell r="G8240" t="str">
            <v/>
          </cell>
        </row>
        <row r="8241">
          <cell r="G8241" t="str">
            <v/>
          </cell>
        </row>
        <row r="8242">
          <cell r="G8242" t="str">
            <v/>
          </cell>
        </row>
        <row r="8243">
          <cell r="G8243" t="str">
            <v/>
          </cell>
        </row>
        <row r="8244">
          <cell r="G8244" t="str">
            <v/>
          </cell>
        </row>
        <row r="8245">
          <cell r="G8245" t="str">
            <v/>
          </cell>
        </row>
        <row r="8246">
          <cell r="G8246" t="str">
            <v/>
          </cell>
        </row>
        <row r="8247">
          <cell r="G8247" t="str">
            <v/>
          </cell>
        </row>
        <row r="8248">
          <cell r="G8248" t="str">
            <v/>
          </cell>
        </row>
        <row r="8249">
          <cell r="G8249" t="str">
            <v/>
          </cell>
        </row>
        <row r="8250">
          <cell r="G8250" t="str">
            <v/>
          </cell>
        </row>
        <row r="8251">
          <cell r="G8251" t="str">
            <v/>
          </cell>
        </row>
        <row r="8252">
          <cell r="G8252" t="str">
            <v/>
          </cell>
        </row>
        <row r="8253">
          <cell r="G8253" t="str">
            <v/>
          </cell>
        </row>
        <row r="8254">
          <cell r="G8254" t="str">
            <v/>
          </cell>
        </row>
        <row r="8255">
          <cell r="G8255" t="str">
            <v/>
          </cell>
        </row>
        <row r="8256">
          <cell r="G8256" t="str">
            <v/>
          </cell>
        </row>
        <row r="8257">
          <cell r="G8257" t="str">
            <v/>
          </cell>
        </row>
        <row r="8258">
          <cell r="G8258" t="str">
            <v/>
          </cell>
        </row>
        <row r="8259">
          <cell r="G8259" t="str">
            <v/>
          </cell>
        </row>
        <row r="8260">
          <cell r="G8260" t="str">
            <v/>
          </cell>
        </row>
        <row r="8261">
          <cell r="G8261" t="str">
            <v/>
          </cell>
        </row>
        <row r="8262">
          <cell r="G8262" t="str">
            <v/>
          </cell>
        </row>
        <row r="8263">
          <cell r="G8263" t="str">
            <v/>
          </cell>
        </row>
        <row r="8264">
          <cell r="G8264" t="str">
            <v/>
          </cell>
        </row>
        <row r="8265">
          <cell r="G8265" t="str">
            <v/>
          </cell>
        </row>
        <row r="8266">
          <cell r="G8266" t="str">
            <v/>
          </cell>
        </row>
        <row r="8267">
          <cell r="G8267" t="str">
            <v/>
          </cell>
        </row>
        <row r="8268">
          <cell r="G8268" t="str">
            <v/>
          </cell>
        </row>
        <row r="8269">
          <cell r="G8269" t="str">
            <v/>
          </cell>
        </row>
        <row r="8270">
          <cell r="G8270" t="str">
            <v/>
          </cell>
        </row>
        <row r="8271">
          <cell r="G8271" t="str">
            <v/>
          </cell>
        </row>
        <row r="8272">
          <cell r="G8272" t="str">
            <v/>
          </cell>
        </row>
        <row r="8273">
          <cell r="G8273" t="str">
            <v/>
          </cell>
        </row>
        <row r="8274">
          <cell r="G8274" t="str">
            <v/>
          </cell>
        </row>
        <row r="8275">
          <cell r="G8275" t="str">
            <v/>
          </cell>
        </row>
        <row r="8276">
          <cell r="G8276" t="str">
            <v/>
          </cell>
        </row>
        <row r="8277">
          <cell r="G8277" t="str">
            <v/>
          </cell>
        </row>
        <row r="8278">
          <cell r="G8278" t="str">
            <v/>
          </cell>
        </row>
        <row r="8279">
          <cell r="G8279" t="str">
            <v/>
          </cell>
        </row>
        <row r="8280">
          <cell r="G8280" t="str">
            <v/>
          </cell>
        </row>
        <row r="8281">
          <cell r="G8281" t="str">
            <v/>
          </cell>
        </row>
        <row r="8282">
          <cell r="G8282" t="str">
            <v/>
          </cell>
        </row>
        <row r="8283">
          <cell r="G8283" t="str">
            <v/>
          </cell>
        </row>
        <row r="8284">
          <cell r="G8284" t="str">
            <v/>
          </cell>
        </row>
        <row r="8285">
          <cell r="G8285" t="str">
            <v/>
          </cell>
        </row>
        <row r="8286">
          <cell r="G8286" t="str">
            <v/>
          </cell>
        </row>
        <row r="8287">
          <cell r="G8287" t="str">
            <v/>
          </cell>
        </row>
        <row r="8288">
          <cell r="G8288" t="str">
            <v/>
          </cell>
        </row>
        <row r="8289">
          <cell r="G8289" t="str">
            <v/>
          </cell>
        </row>
        <row r="8290">
          <cell r="G8290" t="str">
            <v/>
          </cell>
        </row>
        <row r="8291">
          <cell r="G8291" t="str">
            <v/>
          </cell>
        </row>
        <row r="8292">
          <cell r="G8292" t="str">
            <v/>
          </cell>
        </row>
        <row r="8293">
          <cell r="G8293" t="str">
            <v/>
          </cell>
        </row>
        <row r="8294">
          <cell r="G8294" t="str">
            <v/>
          </cell>
        </row>
        <row r="8295">
          <cell r="G8295" t="str">
            <v/>
          </cell>
        </row>
        <row r="8296">
          <cell r="G8296" t="str">
            <v/>
          </cell>
        </row>
        <row r="8297">
          <cell r="G8297" t="str">
            <v/>
          </cell>
        </row>
        <row r="8298">
          <cell r="G8298" t="str">
            <v/>
          </cell>
        </row>
        <row r="8299">
          <cell r="G8299" t="str">
            <v/>
          </cell>
        </row>
        <row r="8300">
          <cell r="G8300" t="str">
            <v/>
          </cell>
        </row>
        <row r="8301">
          <cell r="G8301" t="str">
            <v/>
          </cell>
        </row>
        <row r="8302">
          <cell r="G8302" t="str">
            <v/>
          </cell>
        </row>
        <row r="8303">
          <cell r="G8303" t="str">
            <v/>
          </cell>
        </row>
        <row r="8304">
          <cell r="G8304" t="str">
            <v/>
          </cell>
        </row>
        <row r="8305">
          <cell r="G8305" t="str">
            <v/>
          </cell>
        </row>
        <row r="8306">
          <cell r="G8306" t="str">
            <v/>
          </cell>
        </row>
        <row r="8307">
          <cell r="G8307" t="str">
            <v/>
          </cell>
        </row>
        <row r="8308">
          <cell r="G8308" t="str">
            <v/>
          </cell>
        </row>
        <row r="8309">
          <cell r="G8309" t="str">
            <v/>
          </cell>
        </row>
        <row r="8310">
          <cell r="G8310" t="str">
            <v/>
          </cell>
        </row>
        <row r="8311">
          <cell r="G8311" t="str">
            <v/>
          </cell>
        </row>
        <row r="8312">
          <cell r="G8312" t="str">
            <v/>
          </cell>
        </row>
        <row r="8313">
          <cell r="G8313" t="str">
            <v/>
          </cell>
        </row>
        <row r="8314">
          <cell r="G8314" t="str">
            <v/>
          </cell>
        </row>
        <row r="8315">
          <cell r="G8315" t="str">
            <v/>
          </cell>
        </row>
        <row r="8316">
          <cell r="G8316" t="str">
            <v/>
          </cell>
        </row>
        <row r="8317">
          <cell r="G8317" t="str">
            <v/>
          </cell>
        </row>
        <row r="8318">
          <cell r="G8318" t="str">
            <v/>
          </cell>
        </row>
        <row r="8319">
          <cell r="G8319" t="str">
            <v/>
          </cell>
        </row>
        <row r="8320">
          <cell r="G8320" t="str">
            <v/>
          </cell>
        </row>
        <row r="8321">
          <cell r="G8321" t="str">
            <v/>
          </cell>
        </row>
        <row r="8322">
          <cell r="G8322" t="str">
            <v/>
          </cell>
        </row>
        <row r="8323">
          <cell r="G8323" t="str">
            <v/>
          </cell>
        </row>
        <row r="8324">
          <cell r="G8324" t="str">
            <v/>
          </cell>
        </row>
        <row r="8325">
          <cell r="G8325" t="str">
            <v/>
          </cell>
        </row>
        <row r="8326">
          <cell r="G8326" t="str">
            <v/>
          </cell>
        </row>
        <row r="8327">
          <cell r="G8327" t="str">
            <v/>
          </cell>
        </row>
        <row r="8328">
          <cell r="G8328" t="str">
            <v/>
          </cell>
        </row>
        <row r="8329">
          <cell r="G8329" t="str">
            <v/>
          </cell>
        </row>
        <row r="8330">
          <cell r="G8330" t="str">
            <v/>
          </cell>
        </row>
        <row r="8331">
          <cell r="G8331" t="str">
            <v/>
          </cell>
        </row>
        <row r="8332">
          <cell r="G8332" t="str">
            <v/>
          </cell>
        </row>
        <row r="8333">
          <cell r="G8333" t="str">
            <v/>
          </cell>
        </row>
        <row r="8334">
          <cell r="G8334" t="str">
            <v/>
          </cell>
        </row>
        <row r="8335">
          <cell r="G8335" t="str">
            <v/>
          </cell>
        </row>
        <row r="8336">
          <cell r="G8336" t="str">
            <v/>
          </cell>
        </row>
        <row r="8337">
          <cell r="G8337" t="str">
            <v/>
          </cell>
        </row>
        <row r="8338">
          <cell r="G8338" t="str">
            <v/>
          </cell>
        </row>
        <row r="8339">
          <cell r="G8339" t="str">
            <v/>
          </cell>
        </row>
        <row r="8340">
          <cell r="G8340" t="str">
            <v/>
          </cell>
        </row>
        <row r="8341">
          <cell r="G8341" t="str">
            <v/>
          </cell>
        </row>
        <row r="8342">
          <cell r="G8342" t="str">
            <v/>
          </cell>
        </row>
        <row r="8343">
          <cell r="G8343" t="str">
            <v/>
          </cell>
        </row>
        <row r="8344">
          <cell r="G8344" t="str">
            <v/>
          </cell>
        </row>
        <row r="8345">
          <cell r="G8345" t="str">
            <v/>
          </cell>
        </row>
        <row r="8346">
          <cell r="G8346" t="str">
            <v/>
          </cell>
        </row>
        <row r="8347">
          <cell r="G8347" t="str">
            <v/>
          </cell>
        </row>
        <row r="8348">
          <cell r="G8348" t="str">
            <v/>
          </cell>
        </row>
        <row r="8349">
          <cell r="G8349" t="str">
            <v/>
          </cell>
        </row>
        <row r="8350">
          <cell r="G8350" t="str">
            <v/>
          </cell>
        </row>
        <row r="8351">
          <cell r="G8351" t="str">
            <v/>
          </cell>
        </row>
        <row r="8352">
          <cell r="G8352" t="str">
            <v/>
          </cell>
        </row>
        <row r="8353">
          <cell r="G8353" t="str">
            <v/>
          </cell>
        </row>
        <row r="8354">
          <cell r="G8354" t="str">
            <v/>
          </cell>
        </row>
        <row r="8355">
          <cell r="G8355" t="str">
            <v/>
          </cell>
        </row>
        <row r="8356">
          <cell r="G8356" t="str">
            <v/>
          </cell>
        </row>
        <row r="8357">
          <cell r="G8357" t="str">
            <v/>
          </cell>
        </row>
        <row r="8358">
          <cell r="G8358" t="str">
            <v/>
          </cell>
        </row>
        <row r="8359">
          <cell r="G8359" t="str">
            <v/>
          </cell>
        </row>
        <row r="8360">
          <cell r="G8360" t="str">
            <v/>
          </cell>
        </row>
        <row r="8361">
          <cell r="G8361" t="str">
            <v/>
          </cell>
        </row>
        <row r="8362">
          <cell r="G8362" t="str">
            <v/>
          </cell>
        </row>
        <row r="8363">
          <cell r="G8363" t="str">
            <v/>
          </cell>
        </row>
        <row r="8364">
          <cell r="G8364" t="str">
            <v/>
          </cell>
        </row>
        <row r="8365">
          <cell r="G8365" t="str">
            <v/>
          </cell>
        </row>
        <row r="8366">
          <cell r="G8366" t="str">
            <v/>
          </cell>
        </row>
        <row r="8367">
          <cell r="G8367" t="str">
            <v/>
          </cell>
        </row>
        <row r="8368">
          <cell r="G8368" t="str">
            <v/>
          </cell>
        </row>
        <row r="8369">
          <cell r="G8369" t="str">
            <v/>
          </cell>
        </row>
        <row r="8370">
          <cell r="G8370" t="str">
            <v/>
          </cell>
        </row>
        <row r="8371">
          <cell r="G8371" t="str">
            <v/>
          </cell>
        </row>
        <row r="8372">
          <cell r="G8372" t="str">
            <v/>
          </cell>
        </row>
        <row r="8373">
          <cell r="G8373" t="str">
            <v/>
          </cell>
        </row>
        <row r="8374">
          <cell r="G8374" t="str">
            <v/>
          </cell>
        </row>
        <row r="8375">
          <cell r="G8375" t="str">
            <v/>
          </cell>
        </row>
        <row r="8376">
          <cell r="G8376" t="str">
            <v/>
          </cell>
        </row>
        <row r="8377">
          <cell r="G8377" t="str">
            <v/>
          </cell>
        </row>
        <row r="8378">
          <cell r="G8378" t="str">
            <v/>
          </cell>
        </row>
        <row r="8379">
          <cell r="G8379" t="str">
            <v/>
          </cell>
        </row>
        <row r="8380">
          <cell r="G8380" t="str">
            <v/>
          </cell>
        </row>
        <row r="8381">
          <cell r="G8381" t="str">
            <v/>
          </cell>
        </row>
        <row r="8382">
          <cell r="G8382" t="str">
            <v/>
          </cell>
        </row>
        <row r="8383">
          <cell r="G8383" t="str">
            <v/>
          </cell>
        </row>
        <row r="8384">
          <cell r="G8384" t="str">
            <v/>
          </cell>
        </row>
        <row r="8385">
          <cell r="G8385" t="str">
            <v/>
          </cell>
        </row>
        <row r="8386">
          <cell r="G8386" t="str">
            <v/>
          </cell>
        </row>
        <row r="8387">
          <cell r="G8387" t="str">
            <v/>
          </cell>
        </row>
        <row r="8388">
          <cell r="G8388" t="str">
            <v/>
          </cell>
        </row>
        <row r="8389">
          <cell r="G8389" t="str">
            <v/>
          </cell>
        </row>
        <row r="8390">
          <cell r="G8390" t="str">
            <v/>
          </cell>
        </row>
        <row r="8391">
          <cell r="G8391" t="str">
            <v/>
          </cell>
        </row>
        <row r="8392">
          <cell r="G8392" t="str">
            <v/>
          </cell>
        </row>
        <row r="8393">
          <cell r="G8393" t="str">
            <v/>
          </cell>
        </row>
        <row r="8394">
          <cell r="G8394" t="str">
            <v/>
          </cell>
        </row>
        <row r="8395">
          <cell r="G8395" t="str">
            <v/>
          </cell>
        </row>
        <row r="8396">
          <cell r="G8396" t="str">
            <v/>
          </cell>
        </row>
        <row r="8397">
          <cell r="G8397" t="str">
            <v/>
          </cell>
        </row>
        <row r="8398">
          <cell r="G8398" t="str">
            <v/>
          </cell>
        </row>
        <row r="8399">
          <cell r="G8399" t="str">
            <v/>
          </cell>
        </row>
        <row r="8400">
          <cell r="G8400" t="str">
            <v/>
          </cell>
        </row>
        <row r="8401">
          <cell r="G8401" t="str">
            <v/>
          </cell>
        </row>
        <row r="8402">
          <cell r="G8402" t="str">
            <v/>
          </cell>
        </row>
        <row r="8403">
          <cell r="G8403" t="str">
            <v/>
          </cell>
        </row>
        <row r="8404">
          <cell r="G8404" t="str">
            <v/>
          </cell>
        </row>
        <row r="8405">
          <cell r="G8405" t="str">
            <v/>
          </cell>
        </row>
        <row r="8406">
          <cell r="G8406" t="str">
            <v/>
          </cell>
        </row>
        <row r="8407">
          <cell r="G8407" t="str">
            <v/>
          </cell>
        </row>
        <row r="8408">
          <cell r="G8408" t="str">
            <v/>
          </cell>
        </row>
        <row r="8409">
          <cell r="G8409" t="str">
            <v/>
          </cell>
        </row>
        <row r="8410">
          <cell r="G8410" t="str">
            <v/>
          </cell>
        </row>
        <row r="8411">
          <cell r="G8411" t="str">
            <v/>
          </cell>
        </row>
        <row r="8412">
          <cell r="G8412" t="str">
            <v/>
          </cell>
        </row>
        <row r="8413">
          <cell r="G8413" t="str">
            <v/>
          </cell>
        </row>
        <row r="8414">
          <cell r="G8414" t="str">
            <v/>
          </cell>
        </row>
        <row r="8415">
          <cell r="G8415" t="str">
            <v/>
          </cell>
        </row>
        <row r="8416">
          <cell r="G8416" t="str">
            <v/>
          </cell>
        </row>
        <row r="8417">
          <cell r="G8417" t="str">
            <v/>
          </cell>
        </row>
        <row r="8418">
          <cell r="G8418" t="str">
            <v/>
          </cell>
        </row>
        <row r="8419">
          <cell r="G8419" t="str">
            <v/>
          </cell>
        </row>
        <row r="8420">
          <cell r="G8420" t="str">
            <v/>
          </cell>
        </row>
        <row r="8421">
          <cell r="G8421" t="str">
            <v/>
          </cell>
        </row>
        <row r="8422">
          <cell r="G8422" t="str">
            <v/>
          </cell>
        </row>
        <row r="8423">
          <cell r="G8423" t="str">
            <v/>
          </cell>
        </row>
        <row r="8424">
          <cell r="G8424" t="str">
            <v/>
          </cell>
        </row>
        <row r="8425">
          <cell r="G8425" t="str">
            <v/>
          </cell>
        </row>
        <row r="8426">
          <cell r="G8426" t="str">
            <v/>
          </cell>
        </row>
        <row r="8427">
          <cell r="G8427" t="str">
            <v/>
          </cell>
        </row>
        <row r="8428">
          <cell r="G8428" t="str">
            <v/>
          </cell>
        </row>
        <row r="8429">
          <cell r="G8429" t="str">
            <v/>
          </cell>
        </row>
        <row r="8430">
          <cell r="G8430" t="str">
            <v/>
          </cell>
        </row>
        <row r="8431">
          <cell r="G8431" t="str">
            <v/>
          </cell>
        </row>
        <row r="8432">
          <cell r="G8432" t="str">
            <v/>
          </cell>
        </row>
        <row r="8433">
          <cell r="G8433" t="str">
            <v/>
          </cell>
        </row>
        <row r="8434">
          <cell r="G8434" t="str">
            <v/>
          </cell>
        </row>
        <row r="8435">
          <cell r="G8435" t="str">
            <v/>
          </cell>
        </row>
        <row r="8436">
          <cell r="G8436" t="str">
            <v/>
          </cell>
        </row>
        <row r="8437">
          <cell r="G8437" t="str">
            <v/>
          </cell>
        </row>
        <row r="8438">
          <cell r="G8438" t="str">
            <v/>
          </cell>
        </row>
        <row r="8439">
          <cell r="G8439" t="str">
            <v/>
          </cell>
        </row>
        <row r="8440">
          <cell r="G8440" t="str">
            <v/>
          </cell>
        </row>
        <row r="8441">
          <cell r="G8441" t="str">
            <v/>
          </cell>
        </row>
        <row r="8442">
          <cell r="G8442" t="str">
            <v/>
          </cell>
        </row>
        <row r="8443">
          <cell r="G8443" t="str">
            <v/>
          </cell>
        </row>
        <row r="8444">
          <cell r="G8444" t="str">
            <v/>
          </cell>
        </row>
        <row r="8445">
          <cell r="G8445" t="str">
            <v/>
          </cell>
        </row>
        <row r="8446">
          <cell r="G8446" t="str">
            <v/>
          </cell>
        </row>
        <row r="8447">
          <cell r="G8447" t="str">
            <v/>
          </cell>
        </row>
        <row r="8448">
          <cell r="G8448" t="str">
            <v/>
          </cell>
        </row>
        <row r="8449">
          <cell r="G8449" t="str">
            <v/>
          </cell>
        </row>
        <row r="8450">
          <cell r="G8450" t="str">
            <v/>
          </cell>
        </row>
        <row r="8451">
          <cell r="G8451" t="str">
            <v/>
          </cell>
        </row>
        <row r="8452">
          <cell r="G8452" t="str">
            <v/>
          </cell>
        </row>
        <row r="8453">
          <cell r="G8453" t="str">
            <v/>
          </cell>
        </row>
        <row r="8454">
          <cell r="G8454" t="str">
            <v/>
          </cell>
        </row>
        <row r="8455">
          <cell r="G8455" t="str">
            <v/>
          </cell>
        </row>
        <row r="8456">
          <cell r="G8456" t="str">
            <v/>
          </cell>
        </row>
        <row r="8457">
          <cell r="G8457" t="str">
            <v/>
          </cell>
        </row>
        <row r="8458">
          <cell r="G8458" t="str">
            <v/>
          </cell>
        </row>
        <row r="8459">
          <cell r="G8459" t="str">
            <v/>
          </cell>
        </row>
        <row r="8460">
          <cell r="G8460" t="str">
            <v/>
          </cell>
        </row>
        <row r="8461">
          <cell r="G8461" t="str">
            <v/>
          </cell>
        </row>
        <row r="8462">
          <cell r="G8462" t="str">
            <v/>
          </cell>
        </row>
        <row r="8463">
          <cell r="G8463" t="str">
            <v/>
          </cell>
        </row>
        <row r="8464">
          <cell r="G8464" t="str">
            <v/>
          </cell>
        </row>
        <row r="8465">
          <cell r="G8465" t="str">
            <v/>
          </cell>
        </row>
        <row r="8466">
          <cell r="G8466" t="str">
            <v/>
          </cell>
        </row>
        <row r="8467">
          <cell r="G8467" t="str">
            <v/>
          </cell>
        </row>
        <row r="8468">
          <cell r="G8468" t="str">
            <v/>
          </cell>
        </row>
        <row r="8469">
          <cell r="G8469" t="str">
            <v/>
          </cell>
        </row>
        <row r="8470">
          <cell r="G8470" t="str">
            <v/>
          </cell>
        </row>
        <row r="8471">
          <cell r="G8471" t="str">
            <v/>
          </cell>
        </row>
        <row r="8472">
          <cell r="G8472" t="str">
            <v/>
          </cell>
        </row>
        <row r="8473">
          <cell r="G8473" t="str">
            <v/>
          </cell>
        </row>
        <row r="8474">
          <cell r="G8474" t="str">
            <v/>
          </cell>
        </row>
        <row r="8475">
          <cell r="G8475" t="str">
            <v/>
          </cell>
        </row>
        <row r="8476">
          <cell r="G8476" t="str">
            <v/>
          </cell>
        </row>
        <row r="8477">
          <cell r="G8477" t="str">
            <v/>
          </cell>
        </row>
        <row r="8478">
          <cell r="G8478" t="str">
            <v/>
          </cell>
        </row>
        <row r="8479">
          <cell r="G8479" t="str">
            <v/>
          </cell>
        </row>
        <row r="8480">
          <cell r="G8480" t="str">
            <v/>
          </cell>
        </row>
        <row r="8481">
          <cell r="G8481" t="str">
            <v/>
          </cell>
        </row>
        <row r="8482">
          <cell r="G8482" t="str">
            <v/>
          </cell>
        </row>
        <row r="8483">
          <cell r="G8483" t="str">
            <v/>
          </cell>
        </row>
        <row r="8484">
          <cell r="G8484" t="str">
            <v/>
          </cell>
        </row>
        <row r="8485">
          <cell r="G8485" t="str">
            <v/>
          </cell>
        </row>
        <row r="8486">
          <cell r="G8486" t="str">
            <v/>
          </cell>
        </row>
        <row r="8487">
          <cell r="G8487" t="str">
            <v/>
          </cell>
        </row>
        <row r="8488">
          <cell r="G8488" t="str">
            <v/>
          </cell>
        </row>
        <row r="8489">
          <cell r="G8489" t="str">
            <v/>
          </cell>
        </row>
        <row r="8490">
          <cell r="G8490" t="str">
            <v/>
          </cell>
        </row>
        <row r="8491">
          <cell r="G8491" t="str">
            <v/>
          </cell>
        </row>
        <row r="8492">
          <cell r="G8492" t="str">
            <v/>
          </cell>
        </row>
        <row r="8493">
          <cell r="G8493" t="str">
            <v/>
          </cell>
        </row>
        <row r="8494">
          <cell r="G8494" t="str">
            <v/>
          </cell>
        </row>
        <row r="8495">
          <cell r="G8495" t="str">
            <v/>
          </cell>
        </row>
        <row r="8496">
          <cell r="G8496" t="str">
            <v/>
          </cell>
        </row>
        <row r="8497">
          <cell r="G8497" t="str">
            <v/>
          </cell>
        </row>
        <row r="8498">
          <cell r="G8498" t="str">
            <v/>
          </cell>
        </row>
        <row r="8499">
          <cell r="G8499" t="str">
            <v/>
          </cell>
        </row>
        <row r="8500">
          <cell r="G8500" t="str">
            <v/>
          </cell>
        </row>
        <row r="8501">
          <cell r="G8501" t="str">
            <v/>
          </cell>
        </row>
        <row r="8502">
          <cell r="G8502" t="str">
            <v/>
          </cell>
        </row>
        <row r="8503">
          <cell r="G8503" t="str">
            <v/>
          </cell>
        </row>
        <row r="8504">
          <cell r="G8504" t="str">
            <v/>
          </cell>
        </row>
        <row r="8505">
          <cell r="G8505" t="str">
            <v/>
          </cell>
        </row>
        <row r="8506">
          <cell r="G8506" t="str">
            <v/>
          </cell>
        </row>
        <row r="8507">
          <cell r="G8507" t="str">
            <v/>
          </cell>
        </row>
        <row r="8508">
          <cell r="G8508" t="str">
            <v/>
          </cell>
        </row>
        <row r="8509">
          <cell r="G8509" t="str">
            <v/>
          </cell>
        </row>
        <row r="8510">
          <cell r="G8510" t="str">
            <v/>
          </cell>
        </row>
        <row r="8511">
          <cell r="G8511" t="str">
            <v/>
          </cell>
        </row>
        <row r="8512">
          <cell r="G8512" t="str">
            <v/>
          </cell>
        </row>
        <row r="8513">
          <cell r="G8513" t="str">
            <v/>
          </cell>
        </row>
        <row r="8514">
          <cell r="G8514" t="str">
            <v/>
          </cell>
        </row>
        <row r="8515">
          <cell r="G8515" t="str">
            <v/>
          </cell>
        </row>
        <row r="8516">
          <cell r="G8516" t="str">
            <v/>
          </cell>
        </row>
        <row r="8517">
          <cell r="G8517" t="str">
            <v/>
          </cell>
        </row>
        <row r="8518">
          <cell r="G8518" t="str">
            <v/>
          </cell>
        </row>
        <row r="8519">
          <cell r="G8519" t="str">
            <v/>
          </cell>
        </row>
        <row r="8520">
          <cell r="G8520" t="str">
            <v/>
          </cell>
        </row>
        <row r="8521">
          <cell r="G8521" t="str">
            <v/>
          </cell>
        </row>
        <row r="8522">
          <cell r="G8522" t="str">
            <v/>
          </cell>
        </row>
        <row r="8523">
          <cell r="G8523" t="str">
            <v/>
          </cell>
        </row>
        <row r="8524">
          <cell r="G8524" t="str">
            <v/>
          </cell>
        </row>
        <row r="8525">
          <cell r="G8525" t="str">
            <v/>
          </cell>
        </row>
        <row r="8526">
          <cell r="G8526" t="str">
            <v/>
          </cell>
        </row>
        <row r="8527">
          <cell r="G8527" t="str">
            <v/>
          </cell>
        </row>
        <row r="8528">
          <cell r="G8528" t="str">
            <v/>
          </cell>
        </row>
        <row r="8529">
          <cell r="G8529" t="str">
            <v/>
          </cell>
        </row>
        <row r="8530">
          <cell r="G8530" t="str">
            <v/>
          </cell>
        </row>
        <row r="8531">
          <cell r="G8531" t="str">
            <v/>
          </cell>
        </row>
        <row r="8532">
          <cell r="G8532" t="str">
            <v/>
          </cell>
        </row>
        <row r="8533">
          <cell r="G8533" t="str">
            <v/>
          </cell>
        </row>
        <row r="8534">
          <cell r="G8534" t="str">
            <v/>
          </cell>
        </row>
        <row r="8535">
          <cell r="G8535" t="str">
            <v/>
          </cell>
        </row>
        <row r="8536">
          <cell r="G8536" t="str">
            <v/>
          </cell>
        </row>
        <row r="8537">
          <cell r="G8537" t="str">
            <v/>
          </cell>
        </row>
        <row r="8538">
          <cell r="G8538" t="str">
            <v/>
          </cell>
        </row>
        <row r="8539">
          <cell r="G8539" t="str">
            <v/>
          </cell>
        </row>
        <row r="8540">
          <cell r="G8540" t="str">
            <v/>
          </cell>
        </row>
        <row r="8541">
          <cell r="G8541" t="str">
            <v/>
          </cell>
        </row>
        <row r="8542">
          <cell r="G8542" t="str">
            <v/>
          </cell>
        </row>
        <row r="8543">
          <cell r="G8543" t="str">
            <v/>
          </cell>
        </row>
        <row r="8544">
          <cell r="G8544" t="str">
            <v/>
          </cell>
        </row>
        <row r="8545">
          <cell r="G8545" t="str">
            <v/>
          </cell>
        </row>
        <row r="8546">
          <cell r="G8546" t="str">
            <v/>
          </cell>
        </row>
        <row r="8547">
          <cell r="G8547" t="str">
            <v/>
          </cell>
        </row>
        <row r="8548">
          <cell r="G8548" t="str">
            <v/>
          </cell>
        </row>
        <row r="8549">
          <cell r="G8549" t="str">
            <v/>
          </cell>
        </row>
        <row r="8550">
          <cell r="G8550" t="str">
            <v/>
          </cell>
        </row>
        <row r="8551">
          <cell r="G8551" t="str">
            <v/>
          </cell>
        </row>
        <row r="8552">
          <cell r="G8552" t="str">
            <v/>
          </cell>
        </row>
        <row r="8553">
          <cell r="G8553" t="str">
            <v/>
          </cell>
        </row>
        <row r="8554">
          <cell r="G8554" t="str">
            <v/>
          </cell>
        </row>
        <row r="8555">
          <cell r="G8555" t="str">
            <v/>
          </cell>
        </row>
        <row r="8556">
          <cell r="G8556" t="str">
            <v/>
          </cell>
        </row>
        <row r="8557">
          <cell r="G8557" t="str">
            <v/>
          </cell>
        </row>
        <row r="8558">
          <cell r="G8558" t="str">
            <v/>
          </cell>
        </row>
        <row r="8559">
          <cell r="G8559" t="str">
            <v/>
          </cell>
        </row>
        <row r="8560">
          <cell r="G8560" t="str">
            <v/>
          </cell>
        </row>
        <row r="8561">
          <cell r="G8561" t="str">
            <v/>
          </cell>
        </row>
        <row r="8562">
          <cell r="G8562" t="str">
            <v/>
          </cell>
        </row>
        <row r="8563">
          <cell r="G8563" t="str">
            <v/>
          </cell>
        </row>
        <row r="8564">
          <cell r="G8564" t="str">
            <v/>
          </cell>
        </row>
        <row r="8565">
          <cell r="G8565" t="str">
            <v/>
          </cell>
        </row>
        <row r="8566">
          <cell r="G8566" t="str">
            <v/>
          </cell>
        </row>
        <row r="8567">
          <cell r="G8567" t="str">
            <v/>
          </cell>
        </row>
        <row r="8568">
          <cell r="G8568" t="str">
            <v/>
          </cell>
        </row>
        <row r="8569">
          <cell r="G8569" t="str">
            <v/>
          </cell>
        </row>
        <row r="8570">
          <cell r="G8570" t="str">
            <v/>
          </cell>
        </row>
        <row r="8571">
          <cell r="G8571" t="str">
            <v/>
          </cell>
        </row>
        <row r="8572">
          <cell r="G8572" t="str">
            <v/>
          </cell>
        </row>
        <row r="8573">
          <cell r="G8573" t="str">
            <v/>
          </cell>
        </row>
        <row r="8574">
          <cell r="G8574" t="str">
            <v/>
          </cell>
        </row>
        <row r="8575">
          <cell r="G8575" t="str">
            <v/>
          </cell>
        </row>
        <row r="8576">
          <cell r="G8576" t="str">
            <v/>
          </cell>
        </row>
        <row r="8577">
          <cell r="G8577" t="str">
            <v/>
          </cell>
        </row>
        <row r="8578">
          <cell r="G8578" t="str">
            <v/>
          </cell>
        </row>
        <row r="8579">
          <cell r="G8579" t="str">
            <v/>
          </cell>
        </row>
        <row r="8580">
          <cell r="G8580" t="str">
            <v/>
          </cell>
        </row>
        <row r="8581">
          <cell r="G8581" t="str">
            <v/>
          </cell>
        </row>
        <row r="8582">
          <cell r="G8582" t="str">
            <v/>
          </cell>
        </row>
        <row r="8583">
          <cell r="G8583" t="str">
            <v/>
          </cell>
        </row>
        <row r="8584">
          <cell r="G8584" t="str">
            <v/>
          </cell>
        </row>
        <row r="8585">
          <cell r="G8585" t="str">
            <v/>
          </cell>
        </row>
        <row r="8586">
          <cell r="G8586" t="str">
            <v/>
          </cell>
        </row>
        <row r="8587">
          <cell r="G8587" t="str">
            <v/>
          </cell>
        </row>
        <row r="8588">
          <cell r="G8588" t="str">
            <v/>
          </cell>
        </row>
        <row r="8589">
          <cell r="G8589" t="str">
            <v/>
          </cell>
        </row>
        <row r="8590">
          <cell r="G8590" t="str">
            <v/>
          </cell>
        </row>
        <row r="8591">
          <cell r="G8591" t="str">
            <v/>
          </cell>
        </row>
        <row r="8592">
          <cell r="G8592" t="str">
            <v/>
          </cell>
        </row>
        <row r="8593">
          <cell r="G8593" t="str">
            <v/>
          </cell>
        </row>
        <row r="8594">
          <cell r="G8594" t="str">
            <v/>
          </cell>
        </row>
        <row r="8595">
          <cell r="G8595" t="str">
            <v/>
          </cell>
        </row>
        <row r="8596">
          <cell r="G8596" t="str">
            <v/>
          </cell>
        </row>
        <row r="8597">
          <cell r="G8597" t="str">
            <v/>
          </cell>
        </row>
        <row r="8598">
          <cell r="G8598" t="str">
            <v/>
          </cell>
        </row>
        <row r="8599">
          <cell r="G8599" t="str">
            <v/>
          </cell>
        </row>
        <row r="8600">
          <cell r="G8600" t="str">
            <v/>
          </cell>
        </row>
        <row r="8601">
          <cell r="G8601" t="str">
            <v/>
          </cell>
        </row>
        <row r="8602">
          <cell r="G8602" t="str">
            <v/>
          </cell>
        </row>
        <row r="8603">
          <cell r="G8603" t="str">
            <v/>
          </cell>
        </row>
        <row r="8604">
          <cell r="G8604" t="str">
            <v/>
          </cell>
        </row>
        <row r="8605">
          <cell r="G8605" t="str">
            <v/>
          </cell>
        </row>
        <row r="8606">
          <cell r="G8606" t="str">
            <v/>
          </cell>
        </row>
        <row r="8607">
          <cell r="G8607" t="str">
            <v/>
          </cell>
        </row>
        <row r="8608">
          <cell r="G8608" t="str">
            <v/>
          </cell>
        </row>
        <row r="8609">
          <cell r="G8609" t="str">
            <v/>
          </cell>
        </row>
        <row r="8610">
          <cell r="G8610" t="str">
            <v/>
          </cell>
        </row>
        <row r="8611">
          <cell r="G8611" t="str">
            <v/>
          </cell>
        </row>
        <row r="8612">
          <cell r="G8612" t="str">
            <v/>
          </cell>
        </row>
        <row r="8613">
          <cell r="G8613" t="str">
            <v/>
          </cell>
        </row>
        <row r="8614">
          <cell r="G8614" t="str">
            <v/>
          </cell>
        </row>
        <row r="8615">
          <cell r="G8615" t="str">
            <v/>
          </cell>
        </row>
        <row r="8616">
          <cell r="G8616" t="str">
            <v/>
          </cell>
        </row>
        <row r="8617">
          <cell r="G8617" t="str">
            <v/>
          </cell>
        </row>
        <row r="8618">
          <cell r="G8618" t="str">
            <v/>
          </cell>
        </row>
        <row r="8619">
          <cell r="G8619" t="str">
            <v/>
          </cell>
        </row>
        <row r="8620">
          <cell r="G8620" t="str">
            <v/>
          </cell>
        </row>
        <row r="8621">
          <cell r="G8621" t="str">
            <v/>
          </cell>
        </row>
        <row r="8622">
          <cell r="G8622" t="str">
            <v/>
          </cell>
        </row>
        <row r="8623">
          <cell r="G8623" t="str">
            <v/>
          </cell>
        </row>
        <row r="8624">
          <cell r="G8624" t="str">
            <v/>
          </cell>
        </row>
        <row r="8625">
          <cell r="G8625" t="str">
            <v/>
          </cell>
        </row>
        <row r="8626">
          <cell r="G8626" t="str">
            <v/>
          </cell>
        </row>
        <row r="8627">
          <cell r="G8627" t="str">
            <v/>
          </cell>
        </row>
        <row r="8628">
          <cell r="G8628" t="str">
            <v/>
          </cell>
        </row>
        <row r="8629">
          <cell r="G8629" t="str">
            <v/>
          </cell>
        </row>
        <row r="8630">
          <cell r="G8630" t="str">
            <v/>
          </cell>
        </row>
        <row r="8631">
          <cell r="G8631" t="str">
            <v/>
          </cell>
        </row>
        <row r="8632">
          <cell r="G8632" t="str">
            <v/>
          </cell>
        </row>
        <row r="8633">
          <cell r="G8633" t="str">
            <v/>
          </cell>
        </row>
        <row r="8634">
          <cell r="G8634" t="str">
            <v/>
          </cell>
        </row>
        <row r="8635">
          <cell r="G8635" t="str">
            <v/>
          </cell>
        </row>
        <row r="8636">
          <cell r="G8636" t="str">
            <v/>
          </cell>
        </row>
        <row r="8637">
          <cell r="G8637" t="str">
            <v/>
          </cell>
        </row>
        <row r="8638">
          <cell r="G8638" t="str">
            <v/>
          </cell>
        </row>
        <row r="8639">
          <cell r="G8639" t="str">
            <v/>
          </cell>
        </row>
        <row r="8640">
          <cell r="G8640" t="str">
            <v/>
          </cell>
        </row>
        <row r="8641">
          <cell r="G8641" t="str">
            <v/>
          </cell>
        </row>
        <row r="8642">
          <cell r="G8642" t="str">
            <v/>
          </cell>
        </row>
        <row r="8643">
          <cell r="G8643" t="str">
            <v/>
          </cell>
        </row>
        <row r="8644">
          <cell r="G8644" t="str">
            <v/>
          </cell>
        </row>
        <row r="8645">
          <cell r="G8645" t="str">
            <v/>
          </cell>
        </row>
        <row r="8646">
          <cell r="G8646" t="str">
            <v/>
          </cell>
        </row>
        <row r="8647">
          <cell r="G8647" t="str">
            <v/>
          </cell>
        </row>
        <row r="8648">
          <cell r="G8648" t="str">
            <v/>
          </cell>
        </row>
        <row r="8649">
          <cell r="G8649" t="str">
            <v/>
          </cell>
        </row>
        <row r="8650">
          <cell r="G8650" t="str">
            <v/>
          </cell>
        </row>
        <row r="8651">
          <cell r="G8651" t="str">
            <v/>
          </cell>
        </row>
        <row r="8652">
          <cell r="G8652" t="str">
            <v/>
          </cell>
        </row>
        <row r="8653">
          <cell r="G8653" t="str">
            <v/>
          </cell>
        </row>
        <row r="8654">
          <cell r="G8654" t="str">
            <v/>
          </cell>
        </row>
        <row r="8655">
          <cell r="G8655" t="str">
            <v/>
          </cell>
        </row>
        <row r="8656">
          <cell r="G8656" t="str">
            <v/>
          </cell>
        </row>
        <row r="8657">
          <cell r="G8657" t="str">
            <v/>
          </cell>
        </row>
        <row r="8658">
          <cell r="G8658" t="str">
            <v/>
          </cell>
        </row>
        <row r="8659">
          <cell r="G8659" t="str">
            <v/>
          </cell>
        </row>
        <row r="8660">
          <cell r="G8660" t="str">
            <v/>
          </cell>
        </row>
        <row r="8661">
          <cell r="G8661" t="str">
            <v/>
          </cell>
        </row>
        <row r="8662">
          <cell r="G8662" t="str">
            <v/>
          </cell>
        </row>
        <row r="8663">
          <cell r="G8663" t="str">
            <v/>
          </cell>
        </row>
        <row r="8664">
          <cell r="G8664" t="str">
            <v/>
          </cell>
        </row>
        <row r="8665">
          <cell r="G8665" t="str">
            <v/>
          </cell>
        </row>
        <row r="8666">
          <cell r="G8666" t="str">
            <v/>
          </cell>
        </row>
        <row r="8667">
          <cell r="G8667" t="str">
            <v/>
          </cell>
        </row>
        <row r="8668">
          <cell r="G8668" t="str">
            <v/>
          </cell>
        </row>
        <row r="8669">
          <cell r="G8669" t="str">
            <v/>
          </cell>
        </row>
        <row r="8670">
          <cell r="G8670" t="str">
            <v/>
          </cell>
        </row>
        <row r="8671">
          <cell r="G8671" t="str">
            <v/>
          </cell>
        </row>
        <row r="8672">
          <cell r="G8672" t="str">
            <v/>
          </cell>
        </row>
        <row r="8673">
          <cell r="G8673" t="str">
            <v/>
          </cell>
        </row>
        <row r="8674">
          <cell r="G8674" t="str">
            <v/>
          </cell>
        </row>
        <row r="8675">
          <cell r="G8675" t="str">
            <v/>
          </cell>
        </row>
        <row r="8676">
          <cell r="G8676" t="str">
            <v/>
          </cell>
        </row>
        <row r="8677">
          <cell r="G8677" t="str">
            <v/>
          </cell>
        </row>
        <row r="8678">
          <cell r="G8678" t="str">
            <v/>
          </cell>
        </row>
        <row r="8679">
          <cell r="G8679" t="str">
            <v/>
          </cell>
        </row>
        <row r="8680">
          <cell r="G8680" t="str">
            <v/>
          </cell>
        </row>
        <row r="8681">
          <cell r="G8681" t="str">
            <v/>
          </cell>
        </row>
        <row r="8682">
          <cell r="G8682" t="str">
            <v/>
          </cell>
        </row>
        <row r="8683">
          <cell r="G8683" t="str">
            <v/>
          </cell>
        </row>
        <row r="8684">
          <cell r="G8684" t="str">
            <v/>
          </cell>
        </row>
        <row r="8685">
          <cell r="G8685" t="str">
            <v/>
          </cell>
        </row>
        <row r="8686">
          <cell r="G8686" t="str">
            <v/>
          </cell>
        </row>
        <row r="8687">
          <cell r="G8687" t="str">
            <v/>
          </cell>
        </row>
        <row r="8688">
          <cell r="G8688" t="str">
            <v/>
          </cell>
        </row>
        <row r="8689">
          <cell r="G8689" t="str">
            <v/>
          </cell>
        </row>
        <row r="8690">
          <cell r="G8690" t="str">
            <v/>
          </cell>
        </row>
        <row r="8691">
          <cell r="G8691" t="str">
            <v/>
          </cell>
        </row>
        <row r="8692">
          <cell r="G8692" t="str">
            <v/>
          </cell>
        </row>
        <row r="8693">
          <cell r="G8693" t="str">
            <v/>
          </cell>
        </row>
        <row r="8694">
          <cell r="G8694" t="str">
            <v/>
          </cell>
        </row>
        <row r="8695">
          <cell r="G8695" t="str">
            <v/>
          </cell>
        </row>
        <row r="8696">
          <cell r="G8696" t="str">
            <v/>
          </cell>
        </row>
        <row r="8697">
          <cell r="G8697" t="str">
            <v/>
          </cell>
        </row>
        <row r="8698">
          <cell r="G8698" t="str">
            <v/>
          </cell>
        </row>
        <row r="8699">
          <cell r="G8699" t="str">
            <v/>
          </cell>
        </row>
        <row r="8700">
          <cell r="G8700" t="str">
            <v/>
          </cell>
        </row>
        <row r="8701">
          <cell r="G8701" t="str">
            <v/>
          </cell>
        </row>
        <row r="8702">
          <cell r="G8702" t="str">
            <v/>
          </cell>
        </row>
        <row r="8703">
          <cell r="G8703" t="str">
            <v/>
          </cell>
        </row>
        <row r="8704">
          <cell r="G8704" t="str">
            <v/>
          </cell>
        </row>
        <row r="8705">
          <cell r="G8705" t="str">
            <v/>
          </cell>
        </row>
        <row r="8706">
          <cell r="G8706" t="str">
            <v/>
          </cell>
        </row>
        <row r="8707">
          <cell r="G8707" t="str">
            <v/>
          </cell>
        </row>
        <row r="8708">
          <cell r="G8708" t="str">
            <v/>
          </cell>
        </row>
        <row r="8709">
          <cell r="G8709" t="str">
            <v/>
          </cell>
        </row>
        <row r="8710">
          <cell r="G8710" t="str">
            <v/>
          </cell>
        </row>
        <row r="8711">
          <cell r="G8711" t="str">
            <v/>
          </cell>
        </row>
        <row r="8712">
          <cell r="G8712" t="str">
            <v/>
          </cell>
        </row>
        <row r="8713">
          <cell r="G8713" t="str">
            <v/>
          </cell>
        </row>
        <row r="8714">
          <cell r="G8714" t="str">
            <v/>
          </cell>
        </row>
        <row r="8715">
          <cell r="G8715" t="str">
            <v/>
          </cell>
        </row>
        <row r="8716">
          <cell r="G8716" t="str">
            <v/>
          </cell>
        </row>
        <row r="8717">
          <cell r="G8717" t="str">
            <v/>
          </cell>
        </row>
        <row r="8718">
          <cell r="G8718" t="str">
            <v/>
          </cell>
        </row>
        <row r="8719">
          <cell r="G8719" t="str">
            <v/>
          </cell>
        </row>
        <row r="8720">
          <cell r="G8720" t="str">
            <v/>
          </cell>
        </row>
        <row r="8721">
          <cell r="G8721" t="str">
            <v/>
          </cell>
        </row>
        <row r="8722">
          <cell r="G8722" t="str">
            <v/>
          </cell>
        </row>
        <row r="8723">
          <cell r="G8723" t="str">
            <v/>
          </cell>
        </row>
        <row r="8724">
          <cell r="G8724" t="str">
            <v/>
          </cell>
        </row>
        <row r="8725">
          <cell r="G8725" t="str">
            <v/>
          </cell>
        </row>
        <row r="8726">
          <cell r="G8726" t="str">
            <v/>
          </cell>
        </row>
        <row r="8727">
          <cell r="G8727" t="str">
            <v/>
          </cell>
        </row>
        <row r="8728">
          <cell r="G8728" t="str">
            <v/>
          </cell>
        </row>
        <row r="8729">
          <cell r="G8729" t="str">
            <v/>
          </cell>
        </row>
        <row r="8730">
          <cell r="G8730" t="str">
            <v/>
          </cell>
        </row>
        <row r="8731">
          <cell r="G8731" t="str">
            <v/>
          </cell>
        </row>
        <row r="8732">
          <cell r="G8732" t="str">
            <v/>
          </cell>
        </row>
        <row r="8733">
          <cell r="G8733" t="str">
            <v/>
          </cell>
        </row>
        <row r="8734">
          <cell r="G8734" t="str">
            <v/>
          </cell>
        </row>
        <row r="8735">
          <cell r="G8735" t="str">
            <v/>
          </cell>
        </row>
        <row r="8736">
          <cell r="G8736" t="str">
            <v/>
          </cell>
        </row>
        <row r="8737">
          <cell r="G8737" t="str">
            <v/>
          </cell>
        </row>
        <row r="8738">
          <cell r="G8738" t="str">
            <v/>
          </cell>
        </row>
        <row r="8739">
          <cell r="G8739" t="str">
            <v/>
          </cell>
        </row>
        <row r="8740">
          <cell r="G8740" t="str">
            <v/>
          </cell>
        </row>
        <row r="8741">
          <cell r="G8741" t="str">
            <v/>
          </cell>
        </row>
        <row r="8742">
          <cell r="G8742" t="str">
            <v/>
          </cell>
        </row>
        <row r="8743">
          <cell r="G8743" t="str">
            <v/>
          </cell>
        </row>
        <row r="8744">
          <cell r="G8744" t="str">
            <v/>
          </cell>
        </row>
        <row r="8745">
          <cell r="G8745" t="str">
            <v/>
          </cell>
        </row>
        <row r="8746">
          <cell r="G8746" t="str">
            <v/>
          </cell>
        </row>
        <row r="8747">
          <cell r="G8747" t="str">
            <v/>
          </cell>
        </row>
        <row r="8748">
          <cell r="G8748" t="str">
            <v/>
          </cell>
        </row>
        <row r="8749">
          <cell r="G8749" t="str">
            <v/>
          </cell>
        </row>
        <row r="8750">
          <cell r="G8750" t="str">
            <v/>
          </cell>
        </row>
        <row r="8751">
          <cell r="G8751" t="str">
            <v/>
          </cell>
        </row>
        <row r="8752">
          <cell r="G8752" t="str">
            <v/>
          </cell>
        </row>
        <row r="8753">
          <cell r="G8753" t="str">
            <v/>
          </cell>
        </row>
        <row r="8754">
          <cell r="G8754" t="str">
            <v/>
          </cell>
        </row>
        <row r="8755">
          <cell r="G8755" t="str">
            <v/>
          </cell>
        </row>
        <row r="8756">
          <cell r="G8756" t="str">
            <v/>
          </cell>
        </row>
        <row r="8757">
          <cell r="G8757" t="str">
            <v/>
          </cell>
        </row>
        <row r="8758">
          <cell r="G8758" t="str">
            <v/>
          </cell>
        </row>
        <row r="8759">
          <cell r="G8759" t="str">
            <v/>
          </cell>
        </row>
        <row r="8760">
          <cell r="G8760" t="str">
            <v/>
          </cell>
        </row>
        <row r="8761">
          <cell r="G8761" t="str">
            <v/>
          </cell>
        </row>
        <row r="8762">
          <cell r="G8762" t="str">
            <v/>
          </cell>
        </row>
        <row r="8763">
          <cell r="G8763" t="str">
            <v/>
          </cell>
        </row>
        <row r="8764">
          <cell r="G8764" t="str">
            <v/>
          </cell>
        </row>
        <row r="8765">
          <cell r="G8765" t="str">
            <v/>
          </cell>
        </row>
        <row r="8766">
          <cell r="G8766" t="str">
            <v/>
          </cell>
        </row>
        <row r="8767">
          <cell r="G8767" t="str">
            <v/>
          </cell>
        </row>
        <row r="8768">
          <cell r="G8768" t="str">
            <v/>
          </cell>
        </row>
        <row r="8769">
          <cell r="G8769" t="str">
            <v/>
          </cell>
        </row>
        <row r="8770">
          <cell r="G8770" t="str">
            <v/>
          </cell>
        </row>
        <row r="8771">
          <cell r="G8771" t="str">
            <v/>
          </cell>
        </row>
        <row r="8772">
          <cell r="G8772" t="str">
            <v/>
          </cell>
        </row>
        <row r="8773">
          <cell r="G8773" t="str">
            <v/>
          </cell>
        </row>
        <row r="8774">
          <cell r="G8774" t="str">
            <v/>
          </cell>
        </row>
        <row r="8775">
          <cell r="G8775" t="str">
            <v/>
          </cell>
        </row>
        <row r="8776">
          <cell r="G8776" t="str">
            <v/>
          </cell>
        </row>
        <row r="8777">
          <cell r="G8777" t="str">
            <v/>
          </cell>
        </row>
        <row r="8778">
          <cell r="G8778" t="str">
            <v/>
          </cell>
        </row>
        <row r="8779">
          <cell r="G8779" t="str">
            <v/>
          </cell>
        </row>
        <row r="8780">
          <cell r="G8780" t="str">
            <v/>
          </cell>
        </row>
        <row r="8781">
          <cell r="G8781" t="str">
            <v/>
          </cell>
        </row>
        <row r="8782">
          <cell r="G8782" t="str">
            <v/>
          </cell>
        </row>
        <row r="8783">
          <cell r="G8783" t="str">
            <v/>
          </cell>
        </row>
        <row r="8784">
          <cell r="G8784" t="str">
            <v/>
          </cell>
        </row>
        <row r="8785">
          <cell r="G8785" t="str">
            <v/>
          </cell>
        </row>
        <row r="8786">
          <cell r="G8786" t="str">
            <v/>
          </cell>
        </row>
        <row r="8787">
          <cell r="G8787" t="str">
            <v/>
          </cell>
        </row>
        <row r="8788">
          <cell r="G8788" t="str">
            <v/>
          </cell>
        </row>
        <row r="8789">
          <cell r="G8789" t="str">
            <v/>
          </cell>
        </row>
        <row r="8790">
          <cell r="G8790" t="str">
            <v/>
          </cell>
        </row>
        <row r="8791">
          <cell r="G8791" t="str">
            <v/>
          </cell>
        </row>
        <row r="8792">
          <cell r="G8792" t="str">
            <v/>
          </cell>
        </row>
        <row r="8793">
          <cell r="G8793" t="str">
            <v/>
          </cell>
        </row>
        <row r="8794">
          <cell r="G8794" t="str">
            <v/>
          </cell>
        </row>
        <row r="8795">
          <cell r="G8795" t="str">
            <v/>
          </cell>
        </row>
        <row r="8796">
          <cell r="G8796" t="str">
            <v/>
          </cell>
        </row>
        <row r="8797">
          <cell r="G8797" t="str">
            <v/>
          </cell>
        </row>
        <row r="8798">
          <cell r="G8798" t="str">
            <v/>
          </cell>
        </row>
        <row r="8799">
          <cell r="G8799" t="str">
            <v/>
          </cell>
        </row>
        <row r="8800">
          <cell r="G8800" t="str">
            <v/>
          </cell>
        </row>
        <row r="8801">
          <cell r="G8801" t="str">
            <v/>
          </cell>
        </row>
        <row r="8802">
          <cell r="G8802" t="str">
            <v/>
          </cell>
        </row>
        <row r="8803">
          <cell r="G8803" t="str">
            <v/>
          </cell>
        </row>
        <row r="8804">
          <cell r="G8804" t="str">
            <v/>
          </cell>
        </row>
        <row r="8805">
          <cell r="G8805" t="str">
            <v/>
          </cell>
        </row>
        <row r="8806">
          <cell r="G8806" t="str">
            <v/>
          </cell>
        </row>
        <row r="8807">
          <cell r="G8807" t="str">
            <v/>
          </cell>
        </row>
        <row r="8808">
          <cell r="G8808" t="str">
            <v/>
          </cell>
        </row>
        <row r="8809">
          <cell r="G8809" t="str">
            <v/>
          </cell>
        </row>
        <row r="8810">
          <cell r="G8810" t="str">
            <v/>
          </cell>
        </row>
        <row r="8811">
          <cell r="G8811" t="str">
            <v/>
          </cell>
        </row>
        <row r="8812">
          <cell r="G8812" t="str">
            <v/>
          </cell>
        </row>
        <row r="8813">
          <cell r="G8813" t="str">
            <v/>
          </cell>
        </row>
        <row r="8814">
          <cell r="G8814" t="str">
            <v/>
          </cell>
        </row>
        <row r="8815">
          <cell r="G8815" t="str">
            <v/>
          </cell>
        </row>
        <row r="8816">
          <cell r="G8816" t="str">
            <v/>
          </cell>
        </row>
        <row r="8817">
          <cell r="G8817" t="str">
            <v/>
          </cell>
        </row>
        <row r="8818">
          <cell r="G8818" t="str">
            <v/>
          </cell>
        </row>
        <row r="8819">
          <cell r="G8819" t="str">
            <v/>
          </cell>
        </row>
        <row r="8820">
          <cell r="G8820" t="str">
            <v/>
          </cell>
        </row>
        <row r="8821">
          <cell r="G8821" t="str">
            <v/>
          </cell>
        </row>
        <row r="8822">
          <cell r="G8822" t="str">
            <v/>
          </cell>
        </row>
        <row r="8823">
          <cell r="G8823" t="str">
            <v/>
          </cell>
        </row>
        <row r="8824">
          <cell r="G8824" t="str">
            <v/>
          </cell>
        </row>
        <row r="8825">
          <cell r="G8825" t="str">
            <v/>
          </cell>
        </row>
        <row r="8826">
          <cell r="G8826" t="str">
            <v/>
          </cell>
        </row>
        <row r="8827">
          <cell r="G8827" t="str">
            <v/>
          </cell>
        </row>
        <row r="8828">
          <cell r="G8828" t="str">
            <v/>
          </cell>
        </row>
        <row r="8829">
          <cell r="G8829" t="str">
            <v/>
          </cell>
        </row>
        <row r="8830">
          <cell r="G8830" t="str">
            <v/>
          </cell>
        </row>
        <row r="8831">
          <cell r="G8831" t="str">
            <v/>
          </cell>
        </row>
        <row r="8832">
          <cell r="G8832" t="str">
            <v/>
          </cell>
        </row>
        <row r="8833">
          <cell r="G8833" t="str">
            <v/>
          </cell>
        </row>
        <row r="8834">
          <cell r="G8834" t="str">
            <v/>
          </cell>
        </row>
        <row r="8835">
          <cell r="G8835" t="str">
            <v/>
          </cell>
        </row>
        <row r="8836">
          <cell r="G8836" t="str">
            <v/>
          </cell>
        </row>
        <row r="8837">
          <cell r="G8837" t="str">
            <v/>
          </cell>
        </row>
        <row r="8838">
          <cell r="G8838" t="str">
            <v/>
          </cell>
        </row>
        <row r="8839">
          <cell r="G8839" t="str">
            <v/>
          </cell>
        </row>
        <row r="8840">
          <cell r="G8840" t="str">
            <v/>
          </cell>
        </row>
        <row r="8841">
          <cell r="G8841" t="str">
            <v/>
          </cell>
        </row>
        <row r="8842">
          <cell r="G8842" t="str">
            <v/>
          </cell>
        </row>
        <row r="8843">
          <cell r="G8843" t="str">
            <v/>
          </cell>
        </row>
        <row r="8844">
          <cell r="G8844" t="str">
            <v/>
          </cell>
        </row>
        <row r="8845">
          <cell r="G8845" t="str">
            <v/>
          </cell>
        </row>
        <row r="8846">
          <cell r="G8846" t="str">
            <v/>
          </cell>
        </row>
        <row r="8847">
          <cell r="G8847" t="str">
            <v/>
          </cell>
        </row>
        <row r="8848">
          <cell r="G8848" t="str">
            <v/>
          </cell>
        </row>
        <row r="8849">
          <cell r="G8849" t="str">
            <v/>
          </cell>
        </row>
        <row r="8850">
          <cell r="G8850" t="str">
            <v/>
          </cell>
        </row>
        <row r="8851">
          <cell r="G8851" t="str">
            <v/>
          </cell>
        </row>
        <row r="8852">
          <cell r="G8852" t="str">
            <v/>
          </cell>
        </row>
        <row r="8853">
          <cell r="G8853" t="str">
            <v/>
          </cell>
        </row>
        <row r="8854">
          <cell r="G8854" t="str">
            <v/>
          </cell>
        </row>
        <row r="8855">
          <cell r="G8855" t="str">
            <v/>
          </cell>
        </row>
        <row r="8856">
          <cell r="G8856" t="str">
            <v/>
          </cell>
        </row>
        <row r="8857">
          <cell r="G8857" t="str">
            <v/>
          </cell>
        </row>
        <row r="8858">
          <cell r="G8858" t="str">
            <v/>
          </cell>
        </row>
        <row r="8859">
          <cell r="G8859" t="str">
            <v/>
          </cell>
        </row>
        <row r="8860">
          <cell r="G8860" t="str">
            <v/>
          </cell>
        </row>
        <row r="8861">
          <cell r="G8861" t="str">
            <v/>
          </cell>
        </row>
        <row r="8862">
          <cell r="G8862" t="str">
            <v/>
          </cell>
        </row>
        <row r="8863">
          <cell r="G8863" t="str">
            <v/>
          </cell>
        </row>
        <row r="8864">
          <cell r="G8864" t="str">
            <v/>
          </cell>
        </row>
        <row r="8865">
          <cell r="G8865" t="str">
            <v/>
          </cell>
        </row>
        <row r="8866">
          <cell r="G8866" t="str">
            <v/>
          </cell>
        </row>
        <row r="8867">
          <cell r="G8867" t="str">
            <v/>
          </cell>
        </row>
        <row r="8868">
          <cell r="G8868" t="str">
            <v/>
          </cell>
        </row>
        <row r="8869">
          <cell r="G8869" t="str">
            <v/>
          </cell>
        </row>
        <row r="8870">
          <cell r="G8870" t="str">
            <v/>
          </cell>
        </row>
        <row r="8871">
          <cell r="G8871" t="str">
            <v/>
          </cell>
        </row>
        <row r="8872">
          <cell r="G8872" t="str">
            <v/>
          </cell>
        </row>
        <row r="8873">
          <cell r="G8873" t="str">
            <v/>
          </cell>
        </row>
        <row r="8874">
          <cell r="G8874" t="str">
            <v/>
          </cell>
        </row>
        <row r="8875">
          <cell r="G8875" t="str">
            <v/>
          </cell>
        </row>
        <row r="8876">
          <cell r="G8876" t="str">
            <v/>
          </cell>
        </row>
        <row r="8877">
          <cell r="G8877" t="str">
            <v/>
          </cell>
        </row>
        <row r="8878">
          <cell r="G8878" t="str">
            <v/>
          </cell>
        </row>
        <row r="8879">
          <cell r="G8879" t="str">
            <v/>
          </cell>
        </row>
        <row r="8880">
          <cell r="G8880" t="str">
            <v/>
          </cell>
        </row>
        <row r="8881">
          <cell r="G8881" t="str">
            <v/>
          </cell>
        </row>
        <row r="8882">
          <cell r="G8882" t="str">
            <v/>
          </cell>
        </row>
        <row r="8883">
          <cell r="G8883" t="str">
            <v/>
          </cell>
        </row>
        <row r="8884">
          <cell r="G8884" t="str">
            <v/>
          </cell>
        </row>
        <row r="8885">
          <cell r="G8885" t="str">
            <v/>
          </cell>
        </row>
        <row r="8886">
          <cell r="G8886" t="str">
            <v/>
          </cell>
        </row>
        <row r="8887">
          <cell r="G8887" t="str">
            <v/>
          </cell>
        </row>
        <row r="8888">
          <cell r="G8888" t="str">
            <v/>
          </cell>
        </row>
        <row r="8889">
          <cell r="G8889" t="str">
            <v/>
          </cell>
        </row>
        <row r="8890">
          <cell r="G8890" t="str">
            <v/>
          </cell>
        </row>
        <row r="8891">
          <cell r="G8891" t="str">
            <v/>
          </cell>
        </row>
        <row r="8892">
          <cell r="G8892" t="str">
            <v/>
          </cell>
        </row>
        <row r="8893">
          <cell r="G8893" t="str">
            <v/>
          </cell>
        </row>
        <row r="8894">
          <cell r="G8894" t="str">
            <v/>
          </cell>
        </row>
        <row r="8895">
          <cell r="G8895" t="str">
            <v/>
          </cell>
        </row>
        <row r="8896">
          <cell r="G8896" t="str">
            <v/>
          </cell>
        </row>
        <row r="8897">
          <cell r="G8897" t="str">
            <v/>
          </cell>
        </row>
        <row r="8898">
          <cell r="G8898" t="str">
            <v/>
          </cell>
        </row>
        <row r="8899">
          <cell r="G8899" t="str">
            <v/>
          </cell>
        </row>
        <row r="8900">
          <cell r="G8900" t="str">
            <v/>
          </cell>
        </row>
        <row r="8901">
          <cell r="G8901" t="str">
            <v/>
          </cell>
        </row>
        <row r="8902">
          <cell r="G8902" t="str">
            <v/>
          </cell>
        </row>
        <row r="8903">
          <cell r="G8903" t="str">
            <v/>
          </cell>
        </row>
        <row r="8904">
          <cell r="G8904" t="str">
            <v/>
          </cell>
        </row>
        <row r="8905">
          <cell r="G8905" t="str">
            <v/>
          </cell>
        </row>
        <row r="8906">
          <cell r="G8906" t="str">
            <v/>
          </cell>
        </row>
        <row r="8907">
          <cell r="G8907" t="str">
            <v/>
          </cell>
        </row>
        <row r="8908">
          <cell r="G8908" t="str">
            <v/>
          </cell>
        </row>
        <row r="8909">
          <cell r="G8909" t="str">
            <v/>
          </cell>
        </row>
        <row r="8910">
          <cell r="G8910" t="str">
            <v/>
          </cell>
        </row>
        <row r="8911">
          <cell r="G8911" t="str">
            <v/>
          </cell>
        </row>
        <row r="8912">
          <cell r="G8912" t="str">
            <v/>
          </cell>
        </row>
        <row r="8913">
          <cell r="G8913" t="str">
            <v/>
          </cell>
        </row>
        <row r="8914">
          <cell r="G8914" t="str">
            <v/>
          </cell>
        </row>
        <row r="8915">
          <cell r="G8915" t="str">
            <v/>
          </cell>
        </row>
        <row r="8916">
          <cell r="G8916" t="str">
            <v/>
          </cell>
        </row>
        <row r="8917">
          <cell r="G8917" t="str">
            <v/>
          </cell>
        </row>
        <row r="8918">
          <cell r="G8918" t="str">
            <v/>
          </cell>
        </row>
        <row r="8919">
          <cell r="G8919" t="str">
            <v/>
          </cell>
        </row>
        <row r="8920">
          <cell r="G8920" t="str">
            <v/>
          </cell>
        </row>
        <row r="8921">
          <cell r="G8921" t="str">
            <v/>
          </cell>
        </row>
        <row r="8922">
          <cell r="G8922" t="str">
            <v/>
          </cell>
        </row>
        <row r="8923">
          <cell r="G8923" t="str">
            <v/>
          </cell>
        </row>
        <row r="8924">
          <cell r="G8924" t="str">
            <v/>
          </cell>
        </row>
        <row r="8925">
          <cell r="G8925" t="str">
            <v/>
          </cell>
        </row>
        <row r="8926">
          <cell r="G8926" t="str">
            <v/>
          </cell>
        </row>
        <row r="8927">
          <cell r="G8927" t="str">
            <v/>
          </cell>
        </row>
        <row r="8928">
          <cell r="G8928" t="str">
            <v/>
          </cell>
        </row>
        <row r="8929">
          <cell r="G8929" t="str">
            <v/>
          </cell>
        </row>
        <row r="8930">
          <cell r="G8930" t="str">
            <v/>
          </cell>
        </row>
        <row r="8931">
          <cell r="G8931" t="str">
            <v/>
          </cell>
        </row>
        <row r="8932">
          <cell r="G8932" t="str">
            <v/>
          </cell>
        </row>
        <row r="8933">
          <cell r="G8933" t="str">
            <v/>
          </cell>
        </row>
        <row r="8934">
          <cell r="G8934" t="str">
            <v/>
          </cell>
        </row>
        <row r="8935">
          <cell r="G8935" t="str">
            <v/>
          </cell>
        </row>
        <row r="8936">
          <cell r="G8936" t="str">
            <v/>
          </cell>
        </row>
        <row r="8937">
          <cell r="G8937" t="str">
            <v/>
          </cell>
        </row>
        <row r="8938">
          <cell r="G8938" t="str">
            <v/>
          </cell>
        </row>
        <row r="8939">
          <cell r="G8939" t="str">
            <v/>
          </cell>
        </row>
        <row r="8940">
          <cell r="G8940" t="str">
            <v/>
          </cell>
        </row>
        <row r="8941">
          <cell r="G8941" t="str">
            <v/>
          </cell>
        </row>
        <row r="8942">
          <cell r="G8942" t="str">
            <v/>
          </cell>
        </row>
        <row r="8943">
          <cell r="G8943" t="str">
            <v/>
          </cell>
        </row>
        <row r="8944">
          <cell r="G8944" t="str">
            <v/>
          </cell>
        </row>
        <row r="8945">
          <cell r="G8945" t="str">
            <v/>
          </cell>
        </row>
        <row r="8946">
          <cell r="G8946" t="str">
            <v/>
          </cell>
        </row>
        <row r="8947">
          <cell r="G8947" t="str">
            <v/>
          </cell>
        </row>
        <row r="8948">
          <cell r="G8948" t="str">
            <v/>
          </cell>
        </row>
        <row r="8949">
          <cell r="G8949" t="str">
            <v/>
          </cell>
        </row>
        <row r="8950">
          <cell r="G8950" t="str">
            <v/>
          </cell>
        </row>
        <row r="8951">
          <cell r="G8951" t="str">
            <v/>
          </cell>
        </row>
        <row r="8952">
          <cell r="G8952" t="str">
            <v/>
          </cell>
        </row>
        <row r="8953">
          <cell r="G8953" t="str">
            <v/>
          </cell>
        </row>
        <row r="8954">
          <cell r="G8954" t="str">
            <v/>
          </cell>
        </row>
        <row r="8955">
          <cell r="G8955" t="str">
            <v/>
          </cell>
        </row>
        <row r="8956">
          <cell r="G8956" t="str">
            <v/>
          </cell>
        </row>
        <row r="8957">
          <cell r="G8957" t="str">
            <v/>
          </cell>
        </row>
        <row r="8958">
          <cell r="G8958" t="str">
            <v/>
          </cell>
        </row>
        <row r="8959">
          <cell r="G8959" t="str">
            <v/>
          </cell>
        </row>
        <row r="8960">
          <cell r="G8960" t="str">
            <v/>
          </cell>
        </row>
        <row r="8961">
          <cell r="G8961" t="str">
            <v/>
          </cell>
        </row>
        <row r="8962">
          <cell r="G8962" t="str">
            <v/>
          </cell>
        </row>
        <row r="8963">
          <cell r="G8963" t="str">
            <v/>
          </cell>
        </row>
        <row r="8964">
          <cell r="G8964" t="str">
            <v/>
          </cell>
        </row>
        <row r="8965">
          <cell r="G8965" t="str">
            <v/>
          </cell>
        </row>
        <row r="8966">
          <cell r="G8966" t="str">
            <v/>
          </cell>
        </row>
        <row r="8967">
          <cell r="G8967" t="str">
            <v/>
          </cell>
        </row>
        <row r="8968">
          <cell r="G8968" t="str">
            <v/>
          </cell>
        </row>
        <row r="8969">
          <cell r="G8969" t="str">
            <v/>
          </cell>
        </row>
        <row r="8970">
          <cell r="G8970" t="str">
            <v/>
          </cell>
        </row>
        <row r="8971">
          <cell r="G8971" t="str">
            <v/>
          </cell>
        </row>
        <row r="8972">
          <cell r="G8972" t="str">
            <v/>
          </cell>
        </row>
        <row r="8973">
          <cell r="G8973" t="str">
            <v/>
          </cell>
        </row>
        <row r="8974">
          <cell r="G8974" t="str">
            <v/>
          </cell>
        </row>
        <row r="8975">
          <cell r="G8975" t="str">
            <v/>
          </cell>
        </row>
        <row r="8976">
          <cell r="G8976" t="str">
            <v/>
          </cell>
        </row>
        <row r="8977">
          <cell r="G8977" t="str">
            <v/>
          </cell>
        </row>
        <row r="8978">
          <cell r="G8978" t="str">
            <v/>
          </cell>
        </row>
        <row r="8979">
          <cell r="G8979" t="str">
            <v/>
          </cell>
        </row>
        <row r="8980">
          <cell r="G8980" t="str">
            <v/>
          </cell>
        </row>
        <row r="8981">
          <cell r="G8981" t="str">
            <v/>
          </cell>
        </row>
        <row r="8982">
          <cell r="G8982" t="str">
            <v/>
          </cell>
        </row>
        <row r="8983">
          <cell r="G8983" t="str">
            <v/>
          </cell>
        </row>
        <row r="8984">
          <cell r="G8984" t="str">
            <v/>
          </cell>
        </row>
        <row r="8985">
          <cell r="G8985" t="str">
            <v/>
          </cell>
        </row>
        <row r="8986">
          <cell r="G8986" t="str">
            <v/>
          </cell>
        </row>
        <row r="8987">
          <cell r="G8987" t="str">
            <v/>
          </cell>
        </row>
        <row r="8988">
          <cell r="G8988" t="str">
            <v/>
          </cell>
        </row>
        <row r="8989">
          <cell r="G8989" t="str">
            <v/>
          </cell>
        </row>
        <row r="8990">
          <cell r="G8990" t="str">
            <v/>
          </cell>
        </row>
        <row r="8991">
          <cell r="G8991" t="str">
            <v/>
          </cell>
        </row>
        <row r="8992">
          <cell r="G8992" t="str">
            <v/>
          </cell>
        </row>
        <row r="8993">
          <cell r="G8993" t="str">
            <v/>
          </cell>
        </row>
        <row r="8994">
          <cell r="G8994" t="str">
            <v/>
          </cell>
        </row>
        <row r="8995">
          <cell r="G8995" t="str">
            <v/>
          </cell>
        </row>
        <row r="8996">
          <cell r="G8996" t="str">
            <v/>
          </cell>
        </row>
        <row r="8997">
          <cell r="G8997" t="str">
            <v/>
          </cell>
        </row>
        <row r="8998">
          <cell r="G8998" t="str">
            <v/>
          </cell>
        </row>
        <row r="8999">
          <cell r="G8999" t="str">
            <v/>
          </cell>
        </row>
        <row r="9000">
          <cell r="G9000" t="str">
            <v/>
          </cell>
        </row>
        <row r="9001">
          <cell r="G9001" t="str">
            <v/>
          </cell>
        </row>
        <row r="9002">
          <cell r="G9002" t="str">
            <v/>
          </cell>
        </row>
        <row r="9003">
          <cell r="G9003" t="str">
            <v/>
          </cell>
        </row>
        <row r="9004">
          <cell r="G9004" t="str">
            <v/>
          </cell>
        </row>
        <row r="9005">
          <cell r="G9005" t="str">
            <v/>
          </cell>
        </row>
        <row r="9006">
          <cell r="G9006" t="str">
            <v/>
          </cell>
        </row>
        <row r="9007">
          <cell r="G9007" t="str">
            <v/>
          </cell>
        </row>
        <row r="9008">
          <cell r="G9008" t="str">
            <v/>
          </cell>
        </row>
        <row r="9009">
          <cell r="G9009" t="str">
            <v/>
          </cell>
        </row>
        <row r="9010">
          <cell r="G9010" t="str">
            <v/>
          </cell>
        </row>
        <row r="9011">
          <cell r="G9011" t="str">
            <v/>
          </cell>
        </row>
        <row r="9012">
          <cell r="G9012" t="str">
            <v/>
          </cell>
        </row>
        <row r="9013">
          <cell r="G9013" t="str">
            <v/>
          </cell>
        </row>
        <row r="9014">
          <cell r="G9014" t="str">
            <v/>
          </cell>
        </row>
        <row r="9015">
          <cell r="G9015" t="str">
            <v/>
          </cell>
        </row>
        <row r="9016">
          <cell r="G9016" t="str">
            <v/>
          </cell>
        </row>
        <row r="9017">
          <cell r="G9017" t="str">
            <v/>
          </cell>
        </row>
        <row r="9018">
          <cell r="G9018" t="str">
            <v/>
          </cell>
        </row>
        <row r="9019">
          <cell r="G9019" t="str">
            <v/>
          </cell>
        </row>
        <row r="9020">
          <cell r="G9020" t="str">
            <v/>
          </cell>
        </row>
        <row r="9021">
          <cell r="G9021" t="str">
            <v/>
          </cell>
        </row>
        <row r="9022">
          <cell r="G9022" t="str">
            <v/>
          </cell>
        </row>
        <row r="9023">
          <cell r="G9023" t="str">
            <v/>
          </cell>
        </row>
        <row r="9024">
          <cell r="G9024" t="str">
            <v/>
          </cell>
        </row>
        <row r="9025">
          <cell r="G9025" t="str">
            <v/>
          </cell>
        </row>
        <row r="9026">
          <cell r="G9026" t="str">
            <v/>
          </cell>
        </row>
        <row r="9027">
          <cell r="G9027" t="str">
            <v/>
          </cell>
        </row>
        <row r="9028">
          <cell r="G9028" t="str">
            <v/>
          </cell>
        </row>
        <row r="9029">
          <cell r="G9029" t="str">
            <v/>
          </cell>
        </row>
        <row r="9030">
          <cell r="G9030" t="str">
            <v/>
          </cell>
        </row>
        <row r="9031">
          <cell r="G9031" t="str">
            <v/>
          </cell>
        </row>
        <row r="9032">
          <cell r="G9032" t="str">
            <v/>
          </cell>
        </row>
        <row r="9033">
          <cell r="G9033" t="str">
            <v/>
          </cell>
        </row>
        <row r="9034">
          <cell r="G9034" t="str">
            <v/>
          </cell>
        </row>
        <row r="9035">
          <cell r="G9035" t="str">
            <v/>
          </cell>
        </row>
        <row r="9036">
          <cell r="G9036" t="str">
            <v/>
          </cell>
        </row>
        <row r="9037">
          <cell r="G9037" t="str">
            <v/>
          </cell>
        </row>
        <row r="9038">
          <cell r="G9038" t="str">
            <v/>
          </cell>
        </row>
        <row r="9039">
          <cell r="G9039" t="str">
            <v/>
          </cell>
        </row>
        <row r="9040">
          <cell r="G9040" t="str">
            <v/>
          </cell>
        </row>
        <row r="9041">
          <cell r="G9041" t="str">
            <v/>
          </cell>
        </row>
        <row r="9042">
          <cell r="G9042" t="str">
            <v/>
          </cell>
        </row>
        <row r="9043">
          <cell r="G9043" t="str">
            <v/>
          </cell>
        </row>
        <row r="9044">
          <cell r="G9044" t="str">
            <v/>
          </cell>
        </row>
        <row r="9045">
          <cell r="G9045" t="str">
            <v/>
          </cell>
        </row>
        <row r="9046">
          <cell r="G9046" t="str">
            <v/>
          </cell>
        </row>
        <row r="9047">
          <cell r="G9047" t="str">
            <v/>
          </cell>
        </row>
        <row r="9048">
          <cell r="G9048" t="str">
            <v/>
          </cell>
        </row>
        <row r="9049">
          <cell r="G9049" t="str">
            <v/>
          </cell>
        </row>
        <row r="9050">
          <cell r="G9050" t="str">
            <v/>
          </cell>
        </row>
        <row r="9051">
          <cell r="G9051" t="str">
            <v/>
          </cell>
        </row>
        <row r="9052">
          <cell r="G9052" t="str">
            <v/>
          </cell>
        </row>
        <row r="9053">
          <cell r="G9053" t="str">
            <v/>
          </cell>
        </row>
        <row r="9054">
          <cell r="G9054" t="str">
            <v/>
          </cell>
        </row>
        <row r="9055">
          <cell r="G9055" t="str">
            <v/>
          </cell>
        </row>
        <row r="9056">
          <cell r="G9056" t="str">
            <v/>
          </cell>
        </row>
        <row r="9057">
          <cell r="G9057" t="str">
            <v/>
          </cell>
        </row>
        <row r="9058">
          <cell r="G9058" t="str">
            <v/>
          </cell>
        </row>
        <row r="9059">
          <cell r="G9059" t="str">
            <v/>
          </cell>
        </row>
        <row r="9060">
          <cell r="G9060" t="str">
            <v/>
          </cell>
        </row>
        <row r="9061">
          <cell r="G9061" t="str">
            <v/>
          </cell>
        </row>
        <row r="9062">
          <cell r="G9062" t="str">
            <v/>
          </cell>
        </row>
        <row r="9063">
          <cell r="G9063" t="str">
            <v/>
          </cell>
        </row>
        <row r="9064">
          <cell r="G9064" t="str">
            <v/>
          </cell>
        </row>
        <row r="9065">
          <cell r="G9065" t="str">
            <v/>
          </cell>
        </row>
        <row r="9066">
          <cell r="G9066" t="str">
            <v/>
          </cell>
        </row>
        <row r="9067">
          <cell r="G9067" t="str">
            <v/>
          </cell>
        </row>
        <row r="9068">
          <cell r="G9068" t="str">
            <v/>
          </cell>
        </row>
        <row r="9069">
          <cell r="G9069" t="str">
            <v/>
          </cell>
        </row>
        <row r="9070">
          <cell r="G9070" t="str">
            <v/>
          </cell>
        </row>
        <row r="9071">
          <cell r="G9071" t="str">
            <v/>
          </cell>
        </row>
        <row r="9072">
          <cell r="G9072" t="str">
            <v/>
          </cell>
        </row>
        <row r="9073">
          <cell r="G9073" t="str">
            <v/>
          </cell>
        </row>
        <row r="9074">
          <cell r="G9074" t="str">
            <v/>
          </cell>
        </row>
        <row r="9075">
          <cell r="G9075" t="str">
            <v/>
          </cell>
        </row>
        <row r="9076">
          <cell r="G9076" t="str">
            <v/>
          </cell>
        </row>
        <row r="9077">
          <cell r="G9077" t="str">
            <v/>
          </cell>
        </row>
        <row r="9078">
          <cell r="G9078" t="str">
            <v/>
          </cell>
        </row>
        <row r="9079">
          <cell r="G9079" t="str">
            <v/>
          </cell>
        </row>
        <row r="9080">
          <cell r="G9080" t="str">
            <v/>
          </cell>
        </row>
        <row r="9081">
          <cell r="G9081" t="str">
            <v/>
          </cell>
        </row>
        <row r="9082">
          <cell r="G9082" t="str">
            <v/>
          </cell>
        </row>
        <row r="9083">
          <cell r="G9083" t="str">
            <v/>
          </cell>
        </row>
        <row r="9084">
          <cell r="G9084" t="str">
            <v/>
          </cell>
        </row>
        <row r="9085">
          <cell r="G9085" t="str">
            <v/>
          </cell>
        </row>
        <row r="9086">
          <cell r="G9086" t="str">
            <v/>
          </cell>
        </row>
        <row r="9087">
          <cell r="G9087" t="str">
            <v/>
          </cell>
        </row>
        <row r="9088">
          <cell r="G9088" t="str">
            <v/>
          </cell>
        </row>
        <row r="9089">
          <cell r="G9089" t="str">
            <v/>
          </cell>
        </row>
        <row r="9090">
          <cell r="G9090" t="str">
            <v/>
          </cell>
        </row>
        <row r="9091">
          <cell r="G9091" t="str">
            <v/>
          </cell>
        </row>
        <row r="9092">
          <cell r="G9092" t="str">
            <v/>
          </cell>
        </row>
        <row r="9093">
          <cell r="G9093" t="str">
            <v/>
          </cell>
        </row>
        <row r="9094">
          <cell r="G9094" t="str">
            <v/>
          </cell>
        </row>
        <row r="9095">
          <cell r="G9095" t="str">
            <v/>
          </cell>
        </row>
        <row r="9096">
          <cell r="G9096" t="str">
            <v/>
          </cell>
        </row>
        <row r="9097">
          <cell r="G9097" t="str">
            <v/>
          </cell>
        </row>
        <row r="9098">
          <cell r="G9098" t="str">
            <v/>
          </cell>
        </row>
        <row r="9099">
          <cell r="G9099" t="str">
            <v/>
          </cell>
        </row>
        <row r="9100">
          <cell r="G9100" t="str">
            <v/>
          </cell>
        </row>
        <row r="9101">
          <cell r="G9101" t="str">
            <v/>
          </cell>
        </row>
        <row r="9102">
          <cell r="G9102" t="str">
            <v/>
          </cell>
        </row>
        <row r="9103">
          <cell r="G9103" t="str">
            <v/>
          </cell>
        </row>
        <row r="9104">
          <cell r="G9104" t="str">
            <v/>
          </cell>
        </row>
        <row r="9105">
          <cell r="G9105" t="str">
            <v/>
          </cell>
        </row>
        <row r="9106">
          <cell r="G9106" t="str">
            <v/>
          </cell>
        </row>
        <row r="9107">
          <cell r="G9107" t="str">
            <v/>
          </cell>
        </row>
        <row r="9108">
          <cell r="G9108" t="str">
            <v/>
          </cell>
        </row>
        <row r="9109">
          <cell r="G9109" t="str">
            <v/>
          </cell>
        </row>
        <row r="9110">
          <cell r="G9110" t="str">
            <v/>
          </cell>
        </row>
        <row r="9111">
          <cell r="G9111" t="str">
            <v/>
          </cell>
        </row>
        <row r="9112">
          <cell r="G9112" t="str">
            <v/>
          </cell>
        </row>
        <row r="9113">
          <cell r="G9113" t="str">
            <v/>
          </cell>
        </row>
        <row r="9114">
          <cell r="G9114" t="str">
            <v/>
          </cell>
        </row>
        <row r="9115">
          <cell r="G9115" t="str">
            <v/>
          </cell>
        </row>
        <row r="9116">
          <cell r="G9116" t="str">
            <v/>
          </cell>
        </row>
        <row r="9117">
          <cell r="G9117" t="str">
            <v/>
          </cell>
        </row>
        <row r="9118">
          <cell r="G9118" t="str">
            <v/>
          </cell>
        </row>
        <row r="9119">
          <cell r="G9119" t="str">
            <v/>
          </cell>
        </row>
        <row r="9120">
          <cell r="G9120" t="str">
            <v/>
          </cell>
        </row>
        <row r="9121">
          <cell r="G9121" t="str">
            <v/>
          </cell>
        </row>
        <row r="9122">
          <cell r="G9122" t="str">
            <v/>
          </cell>
        </row>
        <row r="9123">
          <cell r="G9123" t="str">
            <v/>
          </cell>
        </row>
        <row r="9124">
          <cell r="G9124" t="str">
            <v/>
          </cell>
        </row>
        <row r="9125">
          <cell r="G9125" t="str">
            <v/>
          </cell>
        </row>
        <row r="9126">
          <cell r="G9126" t="str">
            <v/>
          </cell>
        </row>
        <row r="9127">
          <cell r="G9127" t="str">
            <v/>
          </cell>
        </row>
        <row r="9128">
          <cell r="G9128" t="str">
            <v/>
          </cell>
        </row>
        <row r="9129">
          <cell r="G9129" t="str">
            <v/>
          </cell>
        </row>
        <row r="9130">
          <cell r="G9130" t="str">
            <v/>
          </cell>
        </row>
        <row r="9131">
          <cell r="G9131" t="str">
            <v/>
          </cell>
        </row>
        <row r="9132">
          <cell r="G9132" t="str">
            <v/>
          </cell>
        </row>
        <row r="9133">
          <cell r="G9133" t="str">
            <v/>
          </cell>
        </row>
        <row r="9134">
          <cell r="G9134" t="str">
            <v/>
          </cell>
        </row>
        <row r="9135">
          <cell r="G9135" t="str">
            <v/>
          </cell>
        </row>
        <row r="9136">
          <cell r="G9136" t="str">
            <v/>
          </cell>
        </row>
        <row r="9137">
          <cell r="G9137" t="str">
            <v/>
          </cell>
        </row>
        <row r="9138">
          <cell r="G9138" t="str">
            <v/>
          </cell>
        </row>
        <row r="9139">
          <cell r="G9139" t="str">
            <v/>
          </cell>
        </row>
        <row r="9140">
          <cell r="G9140" t="str">
            <v/>
          </cell>
        </row>
        <row r="9141">
          <cell r="G9141" t="str">
            <v/>
          </cell>
        </row>
        <row r="9142">
          <cell r="G9142" t="str">
            <v/>
          </cell>
        </row>
        <row r="9143">
          <cell r="G9143" t="str">
            <v/>
          </cell>
        </row>
        <row r="9144">
          <cell r="G9144" t="str">
            <v/>
          </cell>
        </row>
        <row r="9145">
          <cell r="G9145" t="str">
            <v/>
          </cell>
        </row>
        <row r="9146">
          <cell r="G9146" t="str">
            <v/>
          </cell>
        </row>
        <row r="9147">
          <cell r="G9147" t="str">
            <v/>
          </cell>
        </row>
        <row r="9148">
          <cell r="G9148" t="str">
            <v/>
          </cell>
        </row>
        <row r="9149">
          <cell r="G9149" t="str">
            <v/>
          </cell>
        </row>
        <row r="9150">
          <cell r="G9150" t="str">
            <v/>
          </cell>
        </row>
        <row r="9151">
          <cell r="G9151" t="str">
            <v/>
          </cell>
        </row>
        <row r="9152">
          <cell r="G9152" t="str">
            <v/>
          </cell>
        </row>
        <row r="9153">
          <cell r="G9153" t="str">
            <v/>
          </cell>
        </row>
        <row r="9154">
          <cell r="G9154" t="str">
            <v/>
          </cell>
        </row>
        <row r="9155">
          <cell r="G9155" t="str">
            <v/>
          </cell>
        </row>
        <row r="9156">
          <cell r="G9156" t="str">
            <v/>
          </cell>
        </row>
        <row r="9157">
          <cell r="G9157" t="str">
            <v/>
          </cell>
        </row>
        <row r="9158">
          <cell r="G9158" t="str">
            <v/>
          </cell>
        </row>
        <row r="9159">
          <cell r="G9159" t="str">
            <v/>
          </cell>
        </row>
        <row r="9160">
          <cell r="G9160" t="str">
            <v/>
          </cell>
        </row>
        <row r="9161">
          <cell r="G9161" t="str">
            <v/>
          </cell>
        </row>
        <row r="9162">
          <cell r="G9162" t="str">
            <v/>
          </cell>
        </row>
        <row r="9163">
          <cell r="G9163" t="str">
            <v/>
          </cell>
        </row>
        <row r="9164">
          <cell r="G9164" t="str">
            <v/>
          </cell>
        </row>
        <row r="9165">
          <cell r="G9165" t="str">
            <v/>
          </cell>
        </row>
        <row r="9166">
          <cell r="G9166" t="str">
            <v/>
          </cell>
        </row>
        <row r="9167">
          <cell r="G9167" t="str">
            <v/>
          </cell>
        </row>
        <row r="9168">
          <cell r="G9168" t="str">
            <v/>
          </cell>
        </row>
        <row r="9169">
          <cell r="G9169" t="str">
            <v/>
          </cell>
        </row>
        <row r="9170">
          <cell r="G9170" t="str">
            <v/>
          </cell>
        </row>
        <row r="9171">
          <cell r="G9171" t="str">
            <v/>
          </cell>
        </row>
        <row r="9172">
          <cell r="G9172" t="str">
            <v/>
          </cell>
        </row>
        <row r="9173">
          <cell r="G9173" t="str">
            <v/>
          </cell>
        </row>
        <row r="9174">
          <cell r="G9174" t="str">
            <v/>
          </cell>
        </row>
        <row r="9175">
          <cell r="G9175" t="str">
            <v/>
          </cell>
        </row>
        <row r="9176">
          <cell r="G9176" t="str">
            <v/>
          </cell>
        </row>
        <row r="9177">
          <cell r="G9177" t="str">
            <v/>
          </cell>
        </row>
        <row r="9178">
          <cell r="G9178" t="str">
            <v/>
          </cell>
        </row>
        <row r="9179">
          <cell r="G9179" t="str">
            <v/>
          </cell>
        </row>
        <row r="9180">
          <cell r="G9180" t="str">
            <v/>
          </cell>
        </row>
        <row r="9181">
          <cell r="G9181" t="str">
            <v/>
          </cell>
        </row>
        <row r="9182">
          <cell r="G9182" t="str">
            <v/>
          </cell>
        </row>
        <row r="9183">
          <cell r="G9183" t="str">
            <v/>
          </cell>
        </row>
        <row r="9184">
          <cell r="G9184" t="str">
            <v/>
          </cell>
        </row>
        <row r="9185">
          <cell r="G9185" t="str">
            <v/>
          </cell>
        </row>
        <row r="9186">
          <cell r="G9186" t="str">
            <v/>
          </cell>
        </row>
        <row r="9187">
          <cell r="G9187" t="str">
            <v/>
          </cell>
        </row>
        <row r="9188">
          <cell r="G9188" t="str">
            <v/>
          </cell>
        </row>
        <row r="9189">
          <cell r="G9189" t="str">
            <v/>
          </cell>
        </row>
        <row r="9190">
          <cell r="G9190" t="str">
            <v/>
          </cell>
        </row>
        <row r="9191">
          <cell r="G9191" t="str">
            <v/>
          </cell>
        </row>
        <row r="9192">
          <cell r="G9192" t="str">
            <v/>
          </cell>
        </row>
        <row r="9193">
          <cell r="G9193" t="str">
            <v/>
          </cell>
        </row>
        <row r="9194">
          <cell r="G9194" t="str">
            <v/>
          </cell>
        </row>
        <row r="9195">
          <cell r="G9195" t="str">
            <v/>
          </cell>
        </row>
        <row r="9196">
          <cell r="G9196" t="str">
            <v/>
          </cell>
        </row>
        <row r="9197">
          <cell r="G9197" t="str">
            <v/>
          </cell>
        </row>
        <row r="9198">
          <cell r="G9198" t="str">
            <v/>
          </cell>
        </row>
        <row r="9199">
          <cell r="G9199" t="str">
            <v/>
          </cell>
        </row>
        <row r="9200">
          <cell r="G9200" t="str">
            <v/>
          </cell>
        </row>
        <row r="9201">
          <cell r="G9201" t="str">
            <v/>
          </cell>
        </row>
        <row r="9202">
          <cell r="G9202" t="str">
            <v/>
          </cell>
        </row>
        <row r="9203">
          <cell r="G9203" t="str">
            <v/>
          </cell>
        </row>
        <row r="9204">
          <cell r="G9204" t="str">
            <v/>
          </cell>
        </row>
        <row r="9205">
          <cell r="G9205" t="str">
            <v/>
          </cell>
        </row>
        <row r="9206">
          <cell r="G9206" t="str">
            <v/>
          </cell>
        </row>
        <row r="9207">
          <cell r="G9207" t="str">
            <v/>
          </cell>
        </row>
        <row r="9208">
          <cell r="G9208" t="str">
            <v/>
          </cell>
        </row>
        <row r="9209">
          <cell r="G9209" t="str">
            <v/>
          </cell>
        </row>
        <row r="9210">
          <cell r="G9210" t="str">
            <v/>
          </cell>
        </row>
        <row r="9211">
          <cell r="G9211" t="str">
            <v/>
          </cell>
        </row>
        <row r="9212">
          <cell r="G9212" t="str">
            <v/>
          </cell>
        </row>
        <row r="9213">
          <cell r="G9213" t="str">
            <v/>
          </cell>
        </row>
        <row r="9214">
          <cell r="G9214" t="str">
            <v/>
          </cell>
        </row>
        <row r="9215">
          <cell r="G9215" t="str">
            <v/>
          </cell>
        </row>
        <row r="9216">
          <cell r="G9216" t="str">
            <v/>
          </cell>
        </row>
        <row r="9217">
          <cell r="G9217" t="str">
            <v/>
          </cell>
        </row>
        <row r="9218">
          <cell r="G9218" t="str">
            <v/>
          </cell>
        </row>
        <row r="9219">
          <cell r="G9219" t="str">
            <v/>
          </cell>
        </row>
        <row r="9220">
          <cell r="G9220" t="str">
            <v/>
          </cell>
        </row>
        <row r="9221">
          <cell r="G9221" t="str">
            <v/>
          </cell>
        </row>
        <row r="9222">
          <cell r="G9222" t="str">
            <v/>
          </cell>
        </row>
        <row r="9223">
          <cell r="G9223" t="str">
            <v/>
          </cell>
        </row>
        <row r="9224">
          <cell r="G9224" t="str">
            <v/>
          </cell>
        </row>
        <row r="9225">
          <cell r="G9225" t="str">
            <v/>
          </cell>
        </row>
        <row r="9226">
          <cell r="G9226" t="str">
            <v/>
          </cell>
        </row>
        <row r="9227">
          <cell r="G9227" t="str">
            <v/>
          </cell>
        </row>
        <row r="9228">
          <cell r="G9228" t="str">
            <v/>
          </cell>
        </row>
        <row r="9229">
          <cell r="G9229" t="str">
            <v/>
          </cell>
        </row>
        <row r="9230">
          <cell r="G9230" t="str">
            <v/>
          </cell>
        </row>
        <row r="9231">
          <cell r="G9231" t="str">
            <v/>
          </cell>
        </row>
        <row r="9232">
          <cell r="G9232" t="str">
            <v/>
          </cell>
        </row>
        <row r="9233">
          <cell r="G9233" t="str">
            <v/>
          </cell>
        </row>
        <row r="9234">
          <cell r="G9234" t="str">
            <v/>
          </cell>
        </row>
        <row r="9235">
          <cell r="G9235" t="str">
            <v/>
          </cell>
        </row>
        <row r="9236">
          <cell r="G9236" t="str">
            <v/>
          </cell>
        </row>
        <row r="9237">
          <cell r="G9237" t="str">
            <v/>
          </cell>
        </row>
        <row r="9238">
          <cell r="G9238" t="str">
            <v/>
          </cell>
        </row>
        <row r="9239">
          <cell r="G9239" t="str">
            <v/>
          </cell>
        </row>
        <row r="9240">
          <cell r="G9240" t="str">
            <v/>
          </cell>
        </row>
        <row r="9241">
          <cell r="G9241" t="str">
            <v/>
          </cell>
        </row>
        <row r="9242">
          <cell r="G9242" t="str">
            <v/>
          </cell>
        </row>
        <row r="9243">
          <cell r="G9243" t="str">
            <v/>
          </cell>
        </row>
        <row r="9244">
          <cell r="G9244" t="str">
            <v/>
          </cell>
        </row>
        <row r="9245">
          <cell r="G9245" t="str">
            <v/>
          </cell>
        </row>
        <row r="9246">
          <cell r="G9246" t="str">
            <v/>
          </cell>
        </row>
        <row r="9247">
          <cell r="G9247" t="str">
            <v/>
          </cell>
        </row>
        <row r="9248">
          <cell r="G9248" t="str">
            <v/>
          </cell>
        </row>
        <row r="9249">
          <cell r="G9249" t="str">
            <v/>
          </cell>
        </row>
        <row r="9250">
          <cell r="G9250" t="str">
            <v/>
          </cell>
        </row>
        <row r="9251">
          <cell r="G9251" t="str">
            <v/>
          </cell>
        </row>
        <row r="9252">
          <cell r="G9252" t="str">
            <v/>
          </cell>
        </row>
        <row r="9253">
          <cell r="G9253" t="str">
            <v/>
          </cell>
        </row>
        <row r="9254">
          <cell r="G9254" t="str">
            <v/>
          </cell>
        </row>
        <row r="9255">
          <cell r="G9255" t="str">
            <v/>
          </cell>
        </row>
        <row r="9256">
          <cell r="G9256" t="str">
            <v/>
          </cell>
        </row>
        <row r="9257">
          <cell r="G9257" t="str">
            <v/>
          </cell>
        </row>
        <row r="9258">
          <cell r="G9258" t="str">
            <v/>
          </cell>
        </row>
        <row r="9259">
          <cell r="G9259" t="str">
            <v/>
          </cell>
        </row>
        <row r="9260">
          <cell r="G9260" t="str">
            <v/>
          </cell>
        </row>
        <row r="9261">
          <cell r="G9261" t="str">
            <v/>
          </cell>
        </row>
        <row r="9262">
          <cell r="G9262" t="str">
            <v/>
          </cell>
        </row>
        <row r="9263">
          <cell r="G9263" t="str">
            <v/>
          </cell>
        </row>
        <row r="9264">
          <cell r="G9264" t="str">
            <v/>
          </cell>
        </row>
        <row r="9265">
          <cell r="G9265" t="str">
            <v/>
          </cell>
        </row>
        <row r="9266">
          <cell r="G9266" t="str">
            <v/>
          </cell>
        </row>
        <row r="9267">
          <cell r="G9267" t="str">
            <v/>
          </cell>
        </row>
        <row r="9268">
          <cell r="G9268" t="str">
            <v/>
          </cell>
        </row>
        <row r="9269">
          <cell r="G9269" t="str">
            <v/>
          </cell>
        </row>
        <row r="9270">
          <cell r="G9270" t="str">
            <v/>
          </cell>
        </row>
        <row r="9271">
          <cell r="G9271" t="str">
            <v/>
          </cell>
        </row>
        <row r="9272">
          <cell r="G9272" t="str">
            <v/>
          </cell>
        </row>
        <row r="9273">
          <cell r="G9273" t="str">
            <v/>
          </cell>
        </row>
        <row r="9274">
          <cell r="G9274" t="str">
            <v/>
          </cell>
        </row>
        <row r="9275">
          <cell r="G9275" t="str">
            <v/>
          </cell>
        </row>
        <row r="9276">
          <cell r="G9276" t="str">
            <v/>
          </cell>
        </row>
        <row r="9277">
          <cell r="G9277" t="str">
            <v/>
          </cell>
        </row>
        <row r="9278">
          <cell r="G9278" t="str">
            <v/>
          </cell>
        </row>
        <row r="9279">
          <cell r="G9279" t="str">
            <v/>
          </cell>
        </row>
        <row r="9280">
          <cell r="G9280" t="str">
            <v/>
          </cell>
        </row>
        <row r="9281">
          <cell r="G9281" t="str">
            <v/>
          </cell>
        </row>
        <row r="9282">
          <cell r="G9282" t="str">
            <v/>
          </cell>
        </row>
        <row r="9283">
          <cell r="G9283" t="str">
            <v/>
          </cell>
        </row>
        <row r="9284">
          <cell r="G9284" t="str">
            <v/>
          </cell>
        </row>
        <row r="9285">
          <cell r="G9285" t="str">
            <v/>
          </cell>
        </row>
        <row r="9286">
          <cell r="G9286" t="str">
            <v/>
          </cell>
        </row>
        <row r="9287">
          <cell r="G9287" t="str">
            <v/>
          </cell>
        </row>
        <row r="9288">
          <cell r="G9288" t="str">
            <v/>
          </cell>
        </row>
        <row r="9289">
          <cell r="G9289" t="str">
            <v/>
          </cell>
        </row>
        <row r="9290">
          <cell r="G9290" t="str">
            <v/>
          </cell>
        </row>
        <row r="9291">
          <cell r="G9291" t="str">
            <v/>
          </cell>
        </row>
        <row r="9292">
          <cell r="G9292" t="str">
            <v/>
          </cell>
        </row>
        <row r="9293">
          <cell r="G9293" t="str">
            <v/>
          </cell>
        </row>
        <row r="9294">
          <cell r="G9294" t="str">
            <v/>
          </cell>
        </row>
        <row r="9295">
          <cell r="G9295" t="str">
            <v/>
          </cell>
        </row>
        <row r="9296">
          <cell r="G9296" t="str">
            <v/>
          </cell>
        </row>
        <row r="9297">
          <cell r="G9297" t="str">
            <v/>
          </cell>
        </row>
        <row r="9298">
          <cell r="G9298" t="str">
            <v/>
          </cell>
        </row>
        <row r="9299">
          <cell r="G9299" t="str">
            <v/>
          </cell>
        </row>
        <row r="9300">
          <cell r="G9300" t="str">
            <v/>
          </cell>
        </row>
        <row r="9301">
          <cell r="G9301" t="str">
            <v/>
          </cell>
        </row>
        <row r="9302">
          <cell r="G9302" t="str">
            <v/>
          </cell>
        </row>
        <row r="9303">
          <cell r="G9303" t="str">
            <v/>
          </cell>
        </row>
        <row r="9304">
          <cell r="G9304" t="str">
            <v/>
          </cell>
        </row>
        <row r="9305">
          <cell r="G9305" t="str">
            <v/>
          </cell>
        </row>
        <row r="9306">
          <cell r="G9306" t="str">
            <v/>
          </cell>
        </row>
        <row r="9307">
          <cell r="G9307" t="str">
            <v/>
          </cell>
        </row>
        <row r="9308">
          <cell r="G9308" t="str">
            <v/>
          </cell>
        </row>
        <row r="9309">
          <cell r="G9309" t="str">
            <v/>
          </cell>
        </row>
        <row r="9310">
          <cell r="G9310" t="str">
            <v/>
          </cell>
        </row>
        <row r="9311">
          <cell r="G9311" t="str">
            <v/>
          </cell>
        </row>
        <row r="9312">
          <cell r="G9312" t="str">
            <v/>
          </cell>
        </row>
        <row r="9313">
          <cell r="G9313" t="str">
            <v/>
          </cell>
        </row>
        <row r="9314">
          <cell r="G9314" t="str">
            <v/>
          </cell>
        </row>
        <row r="9315">
          <cell r="G9315" t="str">
            <v/>
          </cell>
        </row>
        <row r="9316">
          <cell r="G9316" t="str">
            <v/>
          </cell>
        </row>
        <row r="9317">
          <cell r="G9317" t="str">
            <v/>
          </cell>
        </row>
        <row r="9318">
          <cell r="G9318" t="str">
            <v/>
          </cell>
        </row>
        <row r="9319">
          <cell r="G9319" t="str">
            <v/>
          </cell>
        </row>
        <row r="9320">
          <cell r="G9320" t="str">
            <v/>
          </cell>
        </row>
        <row r="9321">
          <cell r="G9321" t="str">
            <v/>
          </cell>
        </row>
        <row r="9322">
          <cell r="G9322" t="str">
            <v/>
          </cell>
        </row>
        <row r="9323">
          <cell r="G9323" t="str">
            <v/>
          </cell>
        </row>
        <row r="9324">
          <cell r="G9324" t="str">
            <v/>
          </cell>
        </row>
        <row r="9325">
          <cell r="G9325" t="str">
            <v/>
          </cell>
        </row>
        <row r="9326">
          <cell r="G9326" t="str">
            <v/>
          </cell>
        </row>
        <row r="9327">
          <cell r="G9327" t="str">
            <v/>
          </cell>
        </row>
        <row r="9328">
          <cell r="G9328" t="str">
            <v/>
          </cell>
        </row>
        <row r="9329">
          <cell r="G9329" t="str">
            <v/>
          </cell>
        </row>
        <row r="9330">
          <cell r="G9330" t="str">
            <v/>
          </cell>
        </row>
        <row r="9331">
          <cell r="G9331" t="str">
            <v/>
          </cell>
        </row>
        <row r="9332">
          <cell r="G9332" t="str">
            <v/>
          </cell>
        </row>
        <row r="9333">
          <cell r="G9333" t="str">
            <v/>
          </cell>
        </row>
        <row r="9334">
          <cell r="G9334" t="str">
            <v/>
          </cell>
        </row>
        <row r="9335">
          <cell r="G9335" t="str">
            <v/>
          </cell>
        </row>
        <row r="9336">
          <cell r="G9336" t="str">
            <v/>
          </cell>
        </row>
        <row r="9337">
          <cell r="G9337" t="str">
            <v/>
          </cell>
        </row>
        <row r="9338">
          <cell r="G9338" t="str">
            <v/>
          </cell>
        </row>
        <row r="9339">
          <cell r="G9339" t="str">
            <v/>
          </cell>
        </row>
        <row r="9340">
          <cell r="G9340" t="str">
            <v/>
          </cell>
        </row>
        <row r="9341">
          <cell r="G9341" t="str">
            <v/>
          </cell>
        </row>
        <row r="9342">
          <cell r="G9342" t="str">
            <v/>
          </cell>
        </row>
        <row r="9343">
          <cell r="G9343" t="str">
            <v/>
          </cell>
        </row>
        <row r="9344">
          <cell r="G9344" t="str">
            <v/>
          </cell>
        </row>
        <row r="9345">
          <cell r="G9345" t="str">
            <v/>
          </cell>
        </row>
        <row r="9346">
          <cell r="G9346" t="str">
            <v/>
          </cell>
        </row>
        <row r="9347">
          <cell r="G9347" t="str">
            <v/>
          </cell>
        </row>
        <row r="9348">
          <cell r="G9348" t="str">
            <v/>
          </cell>
        </row>
        <row r="9349">
          <cell r="G9349" t="str">
            <v/>
          </cell>
        </row>
        <row r="9350">
          <cell r="G9350" t="str">
            <v/>
          </cell>
        </row>
        <row r="9351">
          <cell r="G9351" t="str">
            <v/>
          </cell>
        </row>
        <row r="9352">
          <cell r="G9352" t="str">
            <v/>
          </cell>
        </row>
        <row r="9353">
          <cell r="G9353" t="str">
            <v/>
          </cell>
        </row>
        <row r="9354">
          <cell r="G9354" t="str">
            <v/>
          </cell>
        </row>
        <row r="9355">
          <cell r="G9355" t="str">
            <v/>
          </cell>
        </row>
        <row r="9356">
          <cell r="G9356" t="str">
            <v/>
          </cell>
        </row>
        <row r="9357">
          <cell r="G9357" t="str">
            <v/>
          </cell>
        </row>
        <row r="9358">
          <cell r="G9358" t="str">
            <v/>
          </cell>
        </row>
        <row r="9359">
          <cell r="G9359" t="str">
            <v/>
          </cell>
        </row>
        <row r="9360">
          <cell r="G9360" t="str">
            <v/>
          </cell>
        </row>
        <row r="9361">
          <cell r="G9361" t="str">
            <v/>
          </cell>
        </row>
        <row r="9362">
          <cell r="G9362" t="str">
            <v/>
          </cell>
        </row>
        <row r="9363">
          <cell r="G9363" t="str">
            <v/>
          </cell>
        </row>
        <row r="9364">
          <cell r="G9364" t="str">
            <v/>
          </cell>
        </row>
        <row r="9365">
          <cell r="G9365" t="str">
            <v/>
          </cell>
        </row>
        <row r="9366">
          <cell r="G9366" t="str">
            <v/>
          </cell>
        </row>
        <row r="9367">
          <cell r="G9367" t="str">
            <v/>
          </cell>
        </row>
        <row r="9368">
          <cell r="G9368" t="str">
            <v/>
          </cell>
        </row>
        <row r="9369">
          <cell r="G9369" t="str">
            <v/>
          </cell>
        </row>
        <row r="9370">
          <cell r="G9370" t="str">
            <v/>
          </cell>
        </row>
        <row r="9371">
          <cell r="G9371" t="str">
            <v/>
          </cell>
        </row>
        <row r="9372">
          <cell r="G9372" t="str">
            <v/>
          </cell>
        </row>
        <row r="9373">
          <cell r="G9373" t="str">
            <v/>
          </cell>
        </row>
        <row r="9374">
          <cell r="G9374" t="str">
            <v/>
          </cell>
        </row>
        <row r="9375">
          <cell r="G9375" t="str">
            <v/>
          </cell>
        </row>
        <row r="9376">
          <cell r="G9376" t="str">
            <v/>
          </cell>
        </row>
        <row r="9377">
          <cell r="G9377" t="str">
            <v/>
          </cell>
        </row>
        <row r="9378">
          <cell r="G9378" t="str">
            <v/>
          </cell>
        </row>
        <row r="9379">
          <cell r="G9379" t="str">
            <v/>
          </cell>
        </row>
        <row r="9380">
          <cell r="G9380" t="str">
            <v/>
          </cell>
        </row>
        <row r="9381">
          <cell r="G9381" t="str">
            <v/>
          </cell>
        </row>
        <row r="9382">
          <cell r="G9382" t="str">
            <v/>
          </cell>
        </row>
        <row r="9383">
          <cell r="G9383" t="str">
            <v/>
          </cell>
        </row>
        <row r="9384">
          <cell r="G9384" t="str">
            <v/>
          </cell>
        </row>
        <row r="9385">
          <cell r="G9385" t="str">
            <v/>
          </cell>
        </row>
        <row r="9386">
          <cell r="G9386" t="str">
            <v/>
          </cell>
        </row>
        <row r="9387">
          <cell r="G9387" t="str">
            <v/>
          </cell>
        </row>
        <row r="9388">
          <cell r="G9388" t="str">
            <v/>
          </cell>
        </row>
        <row r="9389">
          <cell r="G9389" t="str">
            <v/>
          </cell>
        </row>
        <row r="9390">
          <cell r="G9390" t="str">
            <v/>
          </cell>
        </row>
        <row r="9391">
          <cell r="G9391" t="str">
            <v/>
          </cell>
        </row>
        <row r="9392">
          <cell r="G9392" t="str">
            <v/>
          </cell>
        </row>
        <row r="9393">
          <cell r="G9393" t="str">
            <v/>
          </cell>
        </row>
        <row r="9394">
          <cell r="G9394" t="str">
            <v/>
          </cell>
        </row>
        <row r="9395">
          <cell r="G9395" t="str">
            <v/>
          </cell>
        </row>
        <row r="9396">
          <cell r="G9396" t="str">
            <v/>
          </cell>
        </row>
        <row r="9397">
          <cell r="G9397" t="str">
            <v/>
          </cell>
        </row>
        <row r="9398">
          <cell r="G9398" t="str">
            <v/>
          </cell>
        </row>
        <row r="9399">
          <cell r="G9399" t="str">
            <v/>
          </cell>
        </row>
        <row r="9400">
          <cell r="G9400" t="str">
            <v/>
          </cell>
        </row>
        <row r="9401">
          <cell r="G9401" t="str">
            <v/>
          </cell>
        </row>
        <row r="9402">
          <cell r="G9402" t="str">
            <v/>
          </cell>
        </row>
        <row r="9403">
          <cell r="G9403" t="str">
            <v/>
          </cell>
        </row>
        <row r="9404">
          <cell r="G9404" t="str">
            <v/>
          </cell>
        </row>
        <row r="9405">
          <cell r="G9405" t="str">
            <v/>
          </cell>
        </row>
        <row r="9406">
          <cell r="G9406" t="str">
            <v/>
          </cell>
        </row>
        <row r="9407">
          <cell r="G9407" t="str">
            <v/>
          </cell>
        </row>
        <row r="9408">
          <cell r="G9408" t="str">
            <v/>
          </cell>
        </row>
        <row r="9409">
          <cell r="G9409" t="str">
            <v/>
          </cell>
        </row>
        <row r="9410">
          <cell r="G9410" t="str">
            <v/>
          </cell>
        </row>
        <row r="9411">
          <cell r="G9411" t="str">
            <v/>
          </cell>
        </row>
        <row r="9412">
          <cell r="G9412" t="str">
            <v/>
          </cell>
        </row>
        <row r="9413">
          <cell r="G9413" t="str">
            <v/>
          </cell>
        </row>
        <row r="9414">
          <cell r="G9414" t="str">
            <v/>
          </cell>
        </row>
        <row r="9415">
          <cell r="G9415" t="str">
            <v/>
          </cell>
        </row>
        <row r="9416">
          <cell r="G9416" t="str">
            <v/>
          </cell>
        </row>
        <row r="9417">
          <cell r="G9417" t="str">
            <v/>
          </cell>
        </row>
        <row r="9418">
          <cell r="G9418" t="str">
            <v/>
          </cell>
        </row>
        <row r="9419">
          <cell r="G9419" t="str">
            <v/>
          </cell>
        </row>
        <row r="9420">
          <cell r="G9420" t="str">
            <v/>
          </cell>
        </row>
        <row r="9421">
          <cell r="G9421" t="str">
            <v/>
          </cell>
        </row>
        <row r="9422">
          <cell r="G9422" t="str">
            <v/>
          </cell>
        </row>
        <row r="9423">
          <cell r="G9423" t="str">
            <v/>
          </cell>
        </row>
        <row r="9424">
          <cell r="G9424" t="str">
            <v/>
          </cell>
        </row>
        <row r="9425">
          <cell r="G9425" t="str">
            <v/>
          </cell>
        </row>
        <row r="9426">
          <cell r="G9426" t="str">
            <v/>
          </cell>
        </row>
        <row r="9427">
          <cell r="G9427" t="str">
            <v/>
          </cell>
        </row>
        <row r="9428">
          <cell r="G9428" t="str">
            <v/>
          </cell>
        </row>
        <row r="9429">
          <cell r="G9429" t="str">
            <v/>
          </cell>
        </row>
        <row r="9430">
          <cell r="G9430" t="str">
            <v/>
          </cell>
        </row>
        <row r="9431">
          <cell r="G9431" t="str">
            <v/>
          </cell>
        </row>
        <row r="9432">
          <cell r="G9432" t="str">
            <v/>
          </cell>
        </row>
        <row r="9433">
          <cell r="G9433" t="str">
            <v/>
          </cell>
        </row>
        <row r="9434">
          <cell r="G9434" t="str">
            <v/>
          </cell>
        </row>
        <row r="9435">
          <cell r="G9435" t="str">
            <v/>
          </cell>
        </row>
        <row r="9436">
          <cell r="G9436" t="str">
            <v/>
          </cell>
        </row>
        <row r="9437">
          <cell r="G9437" t="str">
            <v/>
          </cell>
        </row>
        <row r="9438">
          <cell r="G9438" t="str">
            <v/>
          </cell>
        </row>
        <row r="9439">
          <cell r="G9439" t="str">
            <v/>
          </cell>
        </row>
        <row r="9440">
          <cell r="G9440" t="str">
            <v/>
          </cell>
        </row>
        <row r="9441">
          <cell r="G9441" t="str">
            <v/>
          </cell>
        </row>
        <row r="9442">
          <cell r="G9442" t="str">
            <v/>
          </cell>
        </row>
        <row r="9443">
          <cell r="G9443" t="str">
            <v/>
          </cell>
        </row>
        <row r="9444">
          <cell r="G9444" t="str">
            <v/>
          </cell>
        </row>
        <row r="9445">
          <cell r="G9445" t="str">
            <v/>
          </cell>
        </row>
        <row r="9446">
          <cell r="G9446" t="str">
            <v/>
          </cell>
        </row>
        <row r="9447">
          <cell r="G9447" t="str">
            <v/>
          </cell>
        </row>
        <row r="9448">
          <cell r="G9448" t="str">
            <v/>
          </cell>
        </row>
        <row r="9449">
          <cell r="G9449" t="str">
            <v/>
          </cell>
        </row>
        <row r="9450">
          <cell r="G9450" t="str">
            <v/>
          </cell>
        </row>
        <row r="9451">
          <cell r="G9451" t="str">
            <v/>
          </cell>
        </row>
        <row r="9452">
          <cell r="G9452" t="str">
            <v/>
          </cell>
        </row>
        <row r="9453">
          <cell r="G9453" t="str">
            <v/>
          </cell>
        </row>
        <row r="9454">
          <cell r="G9454" t="str">
            <v/>
          </cell>
        </row>
        <row r="9455">
          <cell r="G9455" t="str">
            <v/>
          </cell>
        </row>
        <row r="9456">
          <cell r="G9456" t="str">
            <v/>
          </cell>
        </row>
        <row r="9457">
          <cell r="G9457" t="str">
            <v/>
          </cell>
        </row>
        <row r="9458">
          <cell r="G9458" t="str">
            <v/>
          </cell>
        </row>
        <row r="9459">
          <cell r="G9459" t="str">
            <v/>
          </cell>
        </row>
        <row r="9460">
          <cell r="G9460" t="str">
            <v/>
          </cell>
        </row>
        <row r="9461">
          <cell r="G9461" t="str">
            <v/>
          </cell>
        </row>
        <row r="9462">
          <cell r="G9462" t="str">
            <v/>
          </cell>
        </row>
        <row r="9463">
          <cell r="G9463" t="str">
            <v/>
          </cell>
        </row>
        <row r="9464">
          <cell r="G9464" t="str">
            <v/>
          </cell>
        </row>
        <row r="9465">
          <cell r="G9465" t="str">
            <v/>
          </cell>
        </row>
        <row r="9466">
          <cell r="G9466" t="str">
            <v/>
          </cell>
        </row>
        <row r="9467">
          <cell r="G9467" t="str">
            <v/>
          </cell>
        </row>
        <row r="9468">
          <cell r="G9468" t="str">
            <v/>
          </cell>
        </row>
        <row r="9469">
          <cell r="G9469" t="str">
            <v/>
          </cell>
        </row>
        <row r="9470">
          <cell r="G9470" t="str">
            <v/>
          </cell>
        </row>
        <row r="9471">
          <cell r="G9471" t="str">
            <v/>
          </cell>
        </row>
        <row r="9472">
          <cell r="G9472" t="str">
            <v/>
          </cell>
        </row>
        <row r="9473">
          <cell r="G9473" t="str">
            <v/>
          </cell>
        </row>
        <row r="9474">
          <cell r="G9474" t="str">
            <v/>
          </cell>
        </row>
        <row r="9475">
          <cell r="G9475" t="str">
            <v/>
          </cell>
        </row>
        <row r="9476">
          <cell r="G9476" t="str">
            <v/>
          </cell>
        </row>
        <row r="9477">
          <cell r="G9477" t="str">
            <v/>
          </cell>
        </row>
        <row r="9478">
          <cell r="G9478" t="str">
            <v/>
          </cell>
        </row>
        <row r="9479">
          <cell r="G9479" t="str">
            <v/>
          </cell>
        </row>
        <row r="9480">
          <cell r="G9480" t="str">
            <v/>
          </cell>
        </row>
        <row r="9481">
          <cell r="G9481" t="str">
            <v/>
          </cell>
        </row>
        <row r="9482">
          <cell r="G9482" t="str">
            <v/>
          </cell>
        </row>
        <row r="9483">
          <cell r="G9483" t="str">
            <v/>
          </cell>
        </row>
        <row r="9484">
          <cell r="G9484" t="str">
            <v/>
          </cell>
        </row>
        <row r="9485">
          <cell r="G9485" t="str">
            <v/>
          </cell>
        </row>
        <row r="9486">
          <cell r="G9486" t="str">
            <v/>
          </cell>
        </row>
        <row r="9487">
          <cell r="G9487" t="str">
            <v/>
          </cell>
        </row>
        <row r="9488">
          <cell r="G9488" t="str">
            <v/>
          </cell>
        </row>
        <row r="9489">
          <cell r="G9489" t="str">
            <v/>
          </cell>
        </row>
        <row r="9490">
          <cell r="G9490" t="str">
            <v/>
          </cell>
        </row>
        <row r="9491">
          <cell r="G9491" t="str">
            <v/>
          </cell>
        </row>
        <row r="9492">
          <cell r="G9492" t="str">
            <v/>
          </cell>
        </row>
        <row r="9493">
          <cell r="G9493" t="str">
            <v/>
          </cell>
        </row>
        <row r="9494">
          <cell r="G9494" t="str">
            <v/>
          </cell>
        </row>
        <row r="9495">
          <cell r="G9495" t="str">
            <v/>
          </cell>
        </row>
        <row r="9496">
          <cell r="G9496" t="str">
            <v/>
          </cell>
        </row>
        <row r="9497">
          <cell r="G9497" t="str">
            <v/>
          </cell>
        </row>
        <row r="9498">
          <cell r="G9498" t="str">
            <v/>
          </cell>
        </row>
        <row r="9499">
          <cell r="G9499" t="str">
            <v/>
          </cell>
        </row>
        <row r="9500">
          <cell r="G9500" t="str">
            <v/>
          </cell>
        </row>
        <row r="9501">
          <cell r="G9501" t="str">
            <v/>
          </cell>
        </row>
        <row r="9502">
          <cell r="G9502" t="str">
            <v/>
          </cell>
        </row>
        <row r="9503">
          <cell r="G9503" t="str">
            <v/>
          </cell>
        </row>
        <row r="9504">
          <cell r="G9504" t="str">
            <v/>
          </cell>
        </row>
        <row r="9505">
          <cell r="G9505" t="str">
            <v/>
          </cell>
        </row>
        <row r="9506">
          <cell r="G9506" t="str">
            <v/>
          </cell>
        </row>
        <row r="9507">
          <cell r="G9507" t="str">
            <v/>
          </cell>
        </row>
        <row r="9508">
          <cell r="G9508" t="str">
            <v/>
          </cell>
        </row>
        <row r="9509">
          <cell r="G9509" t="str">
            <v/>
          </cell>
        </row>
        <row r="9510">
          <cell r="G9510" t="str">
            <v/>
          </cell>
        </row>
        <row r="9511">
          <cell r="G9511" t="str">
            <v/>
          </cell>
        </row>
        <row r="9512">
          <cell r="G9512" t="str">
            <v/>
          </cell>
        </row>
        <row r="9513">
          <cell r="G9513" t="str">
            <v/>
          </cell>
        </row>
        <row r="9514">
          <cell r="G9514" t="str">
            <v/>
          </cell>
        </row>
        <row r="9515">
          <cell r="G9515" t="str">
            <v/>
          </cell>
        </row>
        <row r="9516">
          <cell r="G9516" t="str">
            <v/>
          </cell>
        </row>
        <row r="9517">
          <cell r="G9517" t="str">
            <v/>
          </cell>
        </row>
        <row r="9518">
          <cell r="G9518" t="str">
            <v/>
          </cell>
        </row>
        <row r="9519">
          <cell r="G9519" t="str">
            <v/>
          </cell>
        </row>
        <row r="9520">
          <cell r="G9520" t="str">
            <v/>
          </cell>
        </row>
        <row r="9521">
          <cell r="G9521" t="str">
            <v/>
          </cell>
        </row>
        <row r="9522">
          <cell r="G9522" t="str">
            <v/>
          </cell>
        </row>
        <row r="9523">
          <cell r="G9523" t="str">
            <v/>
          </cell>
        </row>
        <row r="9524">
          <cell r="G9524" t="str">
            <v/>
          </cell>
        </row>
        <row r="9525">
          <cell r="G9525" t="str">
            <v/>
          </cell>
        </row>
        <row r="9526">
          <cell r="G9526" t="str">
            <v/>
          </cell>
        </row>
        <row r="9527">
          <cell r="G9527" t="str">
            <v/>
          </cell>
        </row>
        <row r="9528">
          <cell r="G9528" t="str">
            <v/>
          </cell>
        </row>
        <row r="9529">
          <cell r="G9529" t="str">
            <v/>
          </cell>
        </row>
        <row r="9530">
          <cell r="G9530" t="str">
            <v/>
          </cell>
        </row>
        <row r="9531">
          <cell r="G9531" t="str">
            <v/>
          </cell>
        </row>
        <row r="9532">
          <cell r="G9532" t="str">
            <v/>
          </cell>
        </row>
        <row r="9533">
          <cell r="G9533" t="str">
            <v/>
          </cell>
        </row>
        <row r="9534">
          <cell r="G9534" t="str">
            <v/>
          </cell>
        </row>
        <row r="9535">
          <cell r="G9535" t="str">
            <v/>
          </cell>
        </row>
        <row r="9536">
          <cell r="G9536" t="str">
            <v/>
          </cell>
        </row>
        <row r="9537">
          <cell r="G9537" t="str">
            <v/>
          </cell>
        </row>
        <row r="9538">
          <cell r="G9538" t="str">
            <v/>
          </cell>
        </row>
        <row r="9539">
          <cell r="G9539" t="str">
            <v/>
          </cell>
        </row>
        <row r="9540">
          <cell r="G9540" t="str">
            <v/>
          </cell>
        </row>
        <row r="9541">
          <cell r="G9541" t="str">
            <v/>
          </cell>
        </row>
        <row r="9542">
          <cell r="G9542" t="str">
            <v/>
          </cell>
        </row>
        <row r="9543">
          <cell r="G9543" t="str">
            <v/>
          </cell>
        </row>
        <row r="9544">
          <cell r="G9544" t="str">
            <v/>
          </cell>
        </row>
        <row r="9545">
          <cell r="G9545" t="str">
            <v/>
          </cell>
        </row>
        <row r="9546">
          <cell r="G9546" t="str">
            <v/>
          </cell>
        </row>
        <row r="9547">
          <cell r="G9547" t="str">
            <v/>
          </cell>
        </row>
        <row r="9548">
          <cell r="G9548" t="str">
            <v/>
          </cell>
        </row>
        <row r="9549">
          <cell r="G9549" t="str">
            <v/>
          </cell>
        </row>
        <row r="9550">
          <cell r="G9550" t="str">
            <v/>
          </cell>
        </row>
        <row r="9551">
          <cell r="G9551" t="str">
            <v/>
          </cell>
        </row>
        <row r="9552">
          <cell r="G9552" t="str">
            <v/>
          </cell>
        </row>
        <row r="9553">
          <cell r="G9553" t="str">
            <v/>
          </cell>
        </row>
        <row r="9554">
          <cell r="G9554" t="str">
            <v/>
          </cell>
        </row>
        <row r="9555">
          <cell r="G9555" t="str">
            <v/>
          </cell>
        </row>
        <row r="9556">
          <cell r="G9556" t="str">
            <v/>
          </cell>
        </row>
        <row r="9557">
          <cell r="G9557" t="str">
            <v/>
          </cell>
        </row>
        <row r="9558">
          <cell r="G9558" t="str">
            <v/>
          </cell>
        </row>
        <row r="9559">
          <cell r="G9559" t="str">
            <v/>
          </cell>
        </row>
        <row r="9560">
          <cell r="G9560" t="str">
            <v/>
          </cell>
        </row>
        <row r="9561">
          <cell r="G9561" t="str">
            <v/>
          </cell>
        </row>
        <row r="9562">
          <cell r="G9562" t="str">
            <v/>
          </cell>
        </row>
        <row r="9563">
          <cell r="G9563" t="str">
            <v/>
          </cell>
        </row>
        <row r="9564">
          <cell r="G9564" t="str">
            <v/>
          </cell>
        </row>
        <row r="9565">
          <cell r="G9565" t="str">
            <v/>
          </cell>
        </row>
        <row r="9566">
          <cell r="G9566" t="str">
            <v/>
          </cell>
        </row>
        <row r="9567">
          <cell r="G9567" t="str">
            <v/>
          </cell>
        </row>
        <row r="9568">
          <cell r="G9568" t="str">
            <v/>
          </cell>
        </row>
        <row r="9569">
          <cell r="G9569" t="str">
            <v/>
          </cell>
        </row>
        <row r="9570">
          <cell r="G9570" t="str">
            <v/>
          </cell>
        </row>
        <row r="9571">
          <cell r="G9571" t="str">
            <v/>
          </cell>
        </row>
        <row r="9572">
          <cell r="G9572" t="str">
            <v/>
          </cell>
        </row>
        <row r="9573">
          <cell r="G9573" t="str">
            <v/>
          </cell>
        </row>
        <row r="9574">
          <cell r="G9574" t="str">
            <v/>
          </cell>
        </row>
        <row r="9575">
          <cell r="G9575" t="str">
            <v/>
          </cell>
        </row>
        <row r="9576">
          <cell r="G9576" t="str">
            <v/>
          </cell>
        </row>
        <row r="9577">
          <cell r="G9577" t="str">
            <v/>
          </cell>
        </row>
        <row r="9578">
          <cell r="G9578" t="str">
            <v/>
          </cell>
        </row>
        <row r="9579">
          <cell r="G9579" t="str">
            <v/>
          </cell>
        </row>
        <row r="9580">
          <cell r="G9580" t="str">
            <v/>
          </cell>
        </row>
        <row r="9581">
          <cell r="G9581" t="str">
            <v/>
          </cell>
        </row>
        <row r="9582">
          <cell r="G9582" t="str">
            <v/>
          </cell>
        </row>
        <row r="9583">
          <cell r="G9583" t="str">
            <v/>
          </cell>
        </row>
        <row r="9584">
          <cell r="G9584" t="str">
            <v/>
          </cell>
        </row>
        <row r="9585">
          <cell r="G9585" t="str">
            <v/>
          </cell>
        </row>
        <row r="9586">
          <cell r="G9586" t="str">
            <v/>
          </cell>
        </row>
        <row r="9587">
          <cell r="G9587" t="str">
            <v/>
          </cell>
        </row>
        <row r="9588">
          <cell r="G9588" t="str">
            <v/>
          </cell>
        </row>
        <row r="9589">
          <cell r="G9589" t="str">
            <v/>
          </cell>
        </row>
        <row r="9590">
          <cell r="G9590" t="str">
            <v/>
          </cell>
        </row>
        <row r="9591">
          <cell r="G9591" t="str">
            <v/>
          </cell>
        </row>
        <row r="9592">
          <cell r="G9592" t="str">
            <v/>
          </cell>
        </row>
        <row r="9593">
          <cell r="G9593" t="str">
            <v/>
          </cell>
        </row>
        <row r="9594">
          <cell r="G9594" t="str">
            <v/>
          </cell>
        </row>
        <row r="9595">
          <cell r="G9595" t="str">
            <v/>
          </cell>
        </row>
        <row r="9596">
          <cell r="G9596" t="str">
            <v/>
          </cell>
        </row>
        <row r="9597">
          <cell r="G9597" t="str">
            <v/>
          </cell>
        </row>
        <row r="9598">
          <cell r="G9598" t="str">
            <v/>
          </cell>
        </row>
        <row r="9599">
          <cell r="G9599" t="str">
            <v/>
          </cell>
        </row>
        <row r="9600">
          <cell r="G9600" t="str">
            <v/>
          </cell>
        </row>
        <row r="9601">
          <cell r="G9601" t="str">
            <v/>
          </cell>
        </row>
        <row r="9602">
          <cell r="G9602" t="str">
            <v/>
          </cell>
        </row>
        <row r="9603">
          <cell r="G9603" t="str">
            <v/>
          </cell>
        </row>
        <row r="9604">
          <cell r="G9604" t="str">
            <v/>
          </cell>
        </row>
        <row r="9605">
          <cell r="G9605" t="str">
            <v/>
          </cell>
        </row>
        <row r="9606">
          <cell r="G9606" t="str">
            <v/>
          </cell>
        </row>
        <row r="9607">
          <cell r="G9607" t="str">
            <v/>
          </cell>
        </row>
        <row r="9608">
          <cell r="G9608" t="str">
            <v/>
          </cell>
        </row>
        <row r="9609">
          <cell r="G9609" t="str">
            <v/>
          </cell>
        </row>
        <row r="9610">
          <cell r="G9610" t="str">
            <v/>
          </cell>
        </row>
        <row r="9611">
          <cell r="G9611" t="str">
            <v/>
          </cell>
        </row>
        <row r="9612">
          <cell r="G9612" t="str">
            <v/>
          </cell>
        </row>
        <row r="9613">
          <cell r="G9613" t="str">
            <v/>
          </cell>
        </row>
        <row r="9614">
          <cell r="G9614" t="str">
            <v/>
          </cell>
        </row>
        <row r="9615">
          <cell r="G9615" t="str">
            <v/>
          </cell>
        </row>
        <row r="9616">
          <cell r="G9616" t="str">
            <v/>
          </cell>
        </row>
        <row r="9617">
          <cell r="G9617" t="str">
            <v/>
          </cell>
        </row>
        <row r="9618">
          <cell r="G9618" t="str">
            <v/>
          </cell>
        </row>
        <row r="9619">
          <cell r="G9619" t="str">
            <v/>
          </cell>
        </row>
        <row r="9620">
          <cell r="G9620" t="str">
            <v/>
          </cell>
        </row>
        <row r="9621">
          <cell r="G9621" t="str">
            <v/>
          </cell>
        </row>
        <row r="9622">
          <cell r="G9622" t="str">
            <v/>
          </cell>
        </row>
        <row r="9623">
          <cell r="G9623" t="str">
            <v/>
          </cell>
        </row>
        <row r="9624">
          <cell r="G9624" t="str">
            <v/>
          </cell>
        </row>
        <row r="9625">
          <cell r="G9625" t="str">
            <v/>
          </cell>
        </row>
        <row r="9626">
          <cell r="G9626" t="str">
            <v/>
          </cell>
        </row>
        <row r="9627">
          <cell r="G9627" t="str">
            <v/>
          </cell>
        </row>
        <row r="9628">
          <cell r="G9628" t="str">
            <v/>
          </cell>
        </row>
        <row r="9629">
          <cell r="G9629" t="str">
            <v/>
          </cell>
        </row>
        <row r="9630">
          <cell r="G9630" t="str">
            <v/>
          </cell>
        </row>
        <row r="9631">
          <cell r="G9631" t="str">
            <v/>
          </cell>
        </row>
        <row r="9632">
          <cell r="G9632" t="str">
            <v/>
          </cell>
        </row>
        <row r="9633">
          <cell r="G9633" t="str">
            <v/>
          </cell>
        </row>
        <row r="9634">
          <cell r="G9634" t="str">
            <v/>
          </cell>
        </row>
        <row r="9635">
          <cell r="G9635" t="str">
            <v/>
          </cell>
        </row>
        <row r="9636">
          <cell r="G9636" t="str">
            <v/>
          </cell>
        </row>
        <row r="9637">
          <cell r="G9637" t="str">
            <v/>
          </cell>
        </row>
        <row r="9638">
          <cell r="G9638" t="str">
            <v/>
          </cell>
        </row>
        <row r="9639">
          <cell r="G9639" t="str">
            <v/>
          </cell>
        </row>
        <row r="9640">
          <cell r="G9640" t="str">
            <v/>
          </cell>
        </row>
        <row r="9641">
          <cell r="G9641" t="str">
            <v/>
          </cell>
        </row>
        <row r="9642">
          <cell r="G9642" t="str">
            <v/>
          </cell>
        </row>
        <row r="9643">
          <cell r="G9643" t="str">
            <v/>
          </cell>
        </row>
        <row r="9644">
          <cell r="G9644" t="str">
            <v/>
          </cell>
        </row>
        <row r="9645">
          <cell r="G9645" t="str">
            <v/>
          </cell>
        </row>
        <row r="9646">
          <cell r="G9646" t="str">
            <v/>
          </cell>
        </row>
        <row r="9647">
          <cell r="G9647" t="str">
            <v/>
          </cell>
        </row>
        <row r="9648">
          <cell r="G9648" t="str">
            <v/>
          </cell>
        </row>
        <row r="9649">
          <cell r="G9649" t="str">
            <v/>
          </cell>
        </row>
        <row r="9650">
          <cell r="G9650" t="str">
            <v/>
          </cell>
        </row>
        <row r="9651">
          <cell r="G9651" t="str">
            <v/>
          </cell>
        </row>
        <row r="9652">
          <cell r="G9652" t="str">
            <v/>
          </cell>
        </row>
        <row r="9653">
          <cell r="G9653" t="str">
            <v/>
          </cell>
        </row>
        <row r="9654">
          <cell r="G9654" t="str">
            <v/>
          </cell>
        </row>
        <row r="9655">
          <cell r="G9655" t="str">
            <v/>
          </cell>
        </row>
        <row r="9656">
          <cell r="G9656" t="str">
            <v/>
          </cell>
        </row>
        <row r="9657">
          <cell r="G9657" t="str">
            <v/>
          </cell>
        </row>
        <row r="9658">
          <cell r="G9658" t="str">
            <v/>
          </cell>
        </row>
        <row r="9659">
          <cell r="G9659" t="str">
            <v/>
          </cell>
        </row>
        <row r="9660">
          <cell r="G9660" t="str">
            <v/>
          </cell>
        </row>
        <row r="9661">
          <cell r="G9661" t="str">
            <v/>
          </cell>
        </row>
        <row r="9662">
          <cell r="G9662" t="str">
            <v/>
          </cell>
        </row>
        <row r="9663">
          <cell r="G9663" t="str">
            <v/>
          </cell>
        </row>
        <row r="9664">
          <cell r="G9664" t="str">
            <v/>
          </cell>
        </row>
        <row r="9665">
          <cell r="G9665" t="str">
            <v/>
          </cell>
        </row>
        <row r="9666">
          <cell r="G9666" t="str">
            <v/>
          </cell>
        </row>
        <row r="9667">
          <cell r="G9667" t="str">
            <v/>
          </cell>
        </row>
        <row r="9668">
          <cell r="G9668" t="str">
            <v/>
          </cell>
        </row>
        <row r="9669">
          <cell r="G9669" t="str">
            <v/>
          </cell>
        </row>
        <row r="9670">
          <cell r="G9670" t="str">
            <v/>
          </cell>
        </row>
        <row r="9671">
          <cell r="G9671" t="str">
            <v/>
          </cell>
        </row>
        <row r="9672">
          <cell r="G9672" t="str">
            <v/>
          </cell>
        </row>
        <row r="9673">
          <cell r="G9673" t="str">
            <v/>
          </cell>
        </row>
        <row r="9674">
          <cell r="G9674" t="str">
            <v/>
          </cell>
        </row>
        <row r="9675">
          <cell r="G9675" t="str">
            <v/>
          </cell>
        </row>
        <row r="9676">
          <cell r="G9676" t="str">
            <v/>
          </cell>
        </row>
        <row r="9677">
          <cell r="G9677" t="str">
            <v/>
          </cell>
        </row>
        <row r="9678">
          <cell r="G9678" t="str">
            <v/>
          </cell>
        </row>
        <row r="9679">
          <cell r="G9679" t="str">
            <v/>
          </cell>
        </row>
        <row r="9680">
          <cell r="G9680" t="str">
            <v/>
          </cell>
        </row>
        <row r="9681">
          <cell r="G9681" t="str">
            <v/>
          </cell>
        </row>
        <row r="9682">
          <cell r="G9682" t="str">
            <v/>
          </cell>
        </row>
        <row r="9683">
          <cell r="G9683" t="str">
            <v/>
          </cell>
        </row>
        <row r="9684">
          <cell r="G9684" t="str">
            <v/>
          </cell>
        </row>
        <row r="9685">
          <cell r="G9685" t="str">
            <v/>
          </cell>
        </row>
        <row r="9686">
          <cell r="G9686" t="str">
            <v/>
          </cell>
        </row>
        <row r="9687">
          <cell r="G9687" t="str">
            <v/>
          </cell>
        </row>
        <row r="9688">
          <cell r="G9688" t="str">
            <v/>
          </cell>
        </row>
        <row r="9689">
          <cell r="G9689" t="str">
            <v/>
          </cell>
        </row>
        <row r="9690">
          <cell r="G9690" t="str">
            <v/>
          </cell>
        </row>
        <row r="9691">
          <cell r="G9691" t="str">
            <v/>
          </cell>
        </row>
        <row r="9692">
          <cell r="G9692" t="str">
            <v/>
          </cell>
        </row>
        <row r="9693">
          <cell r="G9693" t="str">
            <v/>
          </cell>
        </row>
        <row r="9694">
          <cell r="G9694" t="str">
            <v/>
          </cell>
        </row>
        <row r="9695">
          <cell r="G9695" t="str">
            <v/>
          </cell>
        </row>
        <row r="9696">
          <cell r="G9696" t="str">
            <v/>
          </cell>
        </row>
        <row r="9697">
          <cell r="G9697" t="str">
            <v/>
          </cell>
        </row>
        <row r="9698">
          <cell r="G9698" t="str">
            <v/>
          </cell>
        </row>
        <row r="9699">
          <cell r="G9699" t="str">
            <v/>
          </cell>
        </row>
        <row r="9700">
          <cell r="G9700" t="str">
            <v/>
          </cell>
        </row>
        <row r="9701">
          <cell r="G9701" t="str">
            <v/>
          </cell>
        </row>
        <row r="9702">
          <cell r="G9702" t="str">
            <v/>
          </cell>
        </row>
        <row r="9703">
          <cell r="G9703" t="str">
            <v/>
          </cell>
        </row>
        <row r="9704">
          <cell r="G9704" t="str">
            <v/>
          </cell>
        </row>
        <row r="9705">
          <cell r="G9705" t="str">
            <v/>
          </cell>
        </row>
        <row r="9706">
          <cell r="G9706" t="str">
            <v/>
          </cell>
        </row>
        <row r="9707">
          <cell r="G9707" t="str">
            <v/>
          </cell>
        </row>
        <row r="9708">
          <cell r="G9708" t="str">
            <v/>
          </cell>
        </row>
        <row r="9709">
          <cell r="G9709" t="str">
            <v/>
          </cell>
        </row>
        <row r="9710">
          <cell r="G9710" t="str">
            <v/>
          </cell>
        </row>
        <row r="9711">
          <cell r="G9711" t="str">
            <v/>
          </cell>
        </row>
        <row r="9712">
          <cell r="G9712" t="str">
            <v/>
          </cell>
        </row>
        <row r="9713">
          <cell r="G9713" t="str">
            <v/>
          </cell>
        </row>
        <row r="9714">
          <cell r="G9714" t="str">
            <v/>
          </cell>
        </row>
        <row r="9715">
          <cell r="G9715" t="str">
            <v/>
          </cell>
        </row>
        <row r="9716">
          <cell r="G9716" t="str">
            <v/>
          </cell>
        </row>
        <row r="9717">
          <cell r="G9717" t="str">
            <v/>
          </cell>
        </row>
        <row r="9718">
          <cell r="G9718" t="str">
            <v/>
          </cell>
        </row>
        <row r="9719">
          <cell r="G9719" t="str">
            <v/>
          </cell>
        </row>
        <row r="9720">
          <cell r="G9720" t="str">
            <v/>
          </cell>
        </row>
        <row r="9721">
          <cell r="G9721" t="str">
            <v/>
          </cell>
        </row>
        <row r="9722">
          <cell r="G9722" t="str">
            <v/>
          </cell>
        </row>
        <row r="9723">
          <cell r="G9723" t="str">
            <v/>
          </cell>
        </row>
        <row r="9724">
          <cell r="G9724" t="str">
            <v/>
          </cell>
        </row>
        <row r="9725">
          <cell r="G9725" t="str">
            <v/>
          </cell>
        </row>
        <row r="9726">
          <cell r="G9726" t="str">
            <v/>
          </cell>
        </row>
        <row r="9727">
          <cell r="G9727" t="str">
            <v/>
          </cell>
        </row>
        <row r="9728">
          <cell r="G9728" t="str">
            <v/>
          </cell>
        </row>
        <row r="9729">
          <cell r="G9729" t="str">
            <v/>
          </cell>
        </row>
        <row r="9730">
          <cell r="G9730" t="str">
            <v/>
          </cell>
        </row>
        <row r="9731">
          <cell r="G9731" t="str">
            <v/>
          </cell>
        </row>
        <row r="9732">
          <cell r="G9732" t="str">
            <v/>
          </cell>
        </row>
        <row r="9733">
          <cell r="G9733" t="str">
            <v/>
          </cell>
        </row>
        <row r="9734">
          <cell r="G9734" t="str">
            <v/>
          </cell>
        </row>
        <row r="9735">
          <cell r="G9735" t="str">
            <v/>
          </cell>
        </row>
        <row r="9736">
          <cell r="G9736" t="str">
            <v/>
          </cell>
        </row>
        <row r="9737">
          <cell r="G9737" t="str">
            <v/>
          </cell>
        </row>
        <row r="9738">
          <cell r="G9738" t="str">
            <v/>
          </cell>
        </row>
        <row r="9739">
          <cell r="G9739" t="str">
            <v/>
          </cell>
        </row>
        <row r="9740">
          <cell r="G9740" t="str">
            <v/>
          </cell>
        </row>
        <row r="9741">
          <cell r="G9741" t="str">
            <v/>
          </cell>
        </row>
        <row r="9742">
          <cell r="G9742" t="str">
            <v/>
          </cell>
        </row>
        <row r="9743">
          <cell r="G9743" t="str">
            <v/>
          </cell>
        </row>
        <row r="9744">
          <cell r="G9744" t="str">
            <v/>
          </cell>
        </row>
        <row r="9745">
          <cell r="G9745" t="str">
            <v/>
          </cell>
        </row>
        <row r="9746">
          <cell r="G9746" t="str">
            <v/>
          </cell>
        </row>
        <row r="9747">
          <cell r="G9747" t="str">
            <v/>
          </cell>
        </row>
        <row r="9748">
          <cell r="G9748" t="str">
            <v/>
          </cell>
        </row>
        <row r="9749">
          <cell r="G9749" t="str">
            <v/>
          </cell>
        </row>
        <row r="9750">
          <cell r="G9750" t="str">
            <v/>
          </cell>
        </row>
        <row r="9751">
          <cell r="G9751" t="str">
            <v/>
          </cell>
        </row>
        <row r="9752">
          <cell r="G9752" t="str">
            <v/>
          </cell>
        </row>
        <row r="9753">
          <cell r="G9753" t="str">
            <v/>
          </cell>
        </row>
        <row r="9754">
          <cell r="G9754" t="str">
            <v/>
          </cell>
        </row>
        <row r="9755">
          <cell r="G9755" t="str">
            <v/>
          </cell>
        </row>
        <row r="9756">
          <cell r="G9756" t="str">
            <v/>
          </cell>
        </row>
        <row r="9757">
          <cell r="G9757" t="str">
            <v/>
          </cell>
        </row>
        <row r="9758">
          <cell r="G9758" t="str">
            <v/>
          </cell>
        </row>
        <row r="9759">
          <cell r="G9759" t="str">
            <v/>
          </cell>
        </row>
        <row r="9760">
          <cell r="G9760" t="str">
            <v/>
          </cell>
        </row>
        <row r="9761">
          <cell r="G9761" t="str">
            <v/>
          </cell>
        </row>
        <row r="9762">
          <cell r="G9762" t="str">
            <v/>
          </cell>
        </row>
        <row r="9763">
          <cell r="G9763" t="str">
            <v/>
          </cell>
        </row>
        <row r="9764">
          <cell r="G9764" t="str">
            <v/>
          </cell>
        </row>
        <row r="9765">
          <cell r="G9765" t="str">
            <v/>
          </cell>
        </row>
        <row r="9766">
          <cell r="G9766" t="str">
            <v/>
          </cell>
        </row>
        <row r="9767">
          <cell r="G9767" t="str">
            <v/>
          </cell>
        </row>
        <row r="9768">
          <cell r="G9768" t="str">
            <v/>
          </cell>
        </row>
        <row r="9769">
          <cell r="G9769" t="str">
            <v/>
          </cell>
        </row>
        <row r="9770">
          <cell r="G9770" t="str">
            <v/>
          </cell>
        </row>
        <row r="9771">
          <cell r="G9771" t="str">
            <v/>
          </cell>
        </row>
        <row r="9772">
          <cell r="G9772" t="str">
            <v/>
          </cell>
        </row>
        <row r="9773">
          <cell r="G9773" t="str">
            <v/>
          </cell>
        </row>
        <row r="9774">
          <cell r="G9774" t="str">
            <v/>
          </cell>
        </row>
        <row r="9775">
          <cell r="G9775" t="str">
            <v/>
          </cell>
        </row>
        <row r="9776">
          <cell r="G9776" t="str">
            <v/>
          </cell>
        </row>
        <row r="9777">
          <cell r="G9777" t="str">
            <v/>
          </cell>
        </row>
        <row r="9778">
          <cell r="G9778" t="str">
            <v/>
          </cell>
        </row>
        <row r="9779">
          <cell r="G9779" t="str">
            <v/>
          </cell>
        </row>
        <row r="9780">
          <cell r="G9780" t="str">
            <v/>
          </cell>
        </row>
        <row r="9781">
          <cell r="G9781" t="str">
            <v/>
          </cell>
        </row>
        <row r="9782">
          <cell r="G9782" t="str">
            <v/>
          </cell>
        </row>
        <row r="9783">
          <cell r="G9783" t="str">
            <v/>
          </cell>
        </row>
        <row r="9784">
          <cell r="G9784" t="str">
            <v/>
          </cell>
        </row>
        <row r="9785">
          <cell r="G9785" t="str">
            <v/>
          </cell>
        </row>
        <row r="9786">
          <cell r="G9786" t="str">
            <v/>
          </cell>
        </row>
        <row r="9787">
          <cell r="G9787" t="str">
            <v/>
          </cell>
        </row>
        <row r="9788">
          <cell r="G9788" t="str">
            <v/>
          </cell>
        </row>
        <row r="9789">
          <cell r="G9789" t="str">
            <v/>
          </cell>
        </row>
        <row r="9790">
          <cell r="G9790" t="str">
            <v/>
          </cell>
        </row>
        <row r="9791">
          <cell r="G9791" t="str">
            <v/>
          </cell>
        </row>
        <row r="9792">
          <cell r="G9792" t="str">
            <v/>
          </cell>
        </row>
        <row r="9793">
          <cell r="G9793" t="str">
            <v/>
          </cell>
        </row>
        <row r="9794">
          <cell r="G9794" t="str">
            <v/>
          </cell>
        </row>
        <row r="9795">
          <cell r="G9795" t="str">
            <v/>
          </cell>
        </row>
        <row r="9796">
          <cell r="G9796" t="str">
            <v/>
          </cell>
        </row>
        <row r="9797">
          <cell r="G9797" t="str">
            <v/>
          </cell>
        </row>
        <row r="9798">
          <cell r="G9798" t="str">
            <v/>
          </cell>
        </row>
        <row r="9799">
          <cell r="G9799" t="str">
            <v/>
          </cell>
        </row>
        <row r="9800">
          <cell r="G9800" t="str">
            <v/>
          </cell>
        </row>
        <row r="9801">
          <cell r="G9801" t="str">
            <v/>
          </cell>
        </row>
        <row r="9802">
          <cell r="G9802" t="str">
            <v/>
          </cell>
        </row>
        <row r="9803">
          <cell r="G9803" t="str">
            <v/>
          </cell>
        </row>
        <row r="9804">
          <cell r="G9804" t="str">
            <v/>
          </cell>
        </row>
        <row r="9805">
          <cell r="G9805" t="str">
            <v/>
          </cell>
        </row>
        <row r="9806">
          <cell r="G9806" t="str">
            <v/>
          </cell>
        </row>
        <row r="9807">
          <cell r="G9807" t="str">
            <v/>
          </cell>
        </row>
        <row r="9808">
          <cell r="G9808" t="str">
            <v/>
          </cell>
        </row>
        <row r="9809">
          <cell r="G9809" t="str">
            <v/>
          </cell>
        </row>
        <row r="9810">
          <cell r="G9810" t="str">
            <v/>
          </cell>
        </row>
        <row r="9811">
          <cell r="G9811" t="str">
            <v/>
          </cell>
        </row>
        <row r="9812">
          <cell r="G9812" t="str">
            <v/>
          </cell>
        </row>
        <row r="9813">
          <cell r="G9813" t="str">
            <v/>
          </cell>
        </row>
        <row r="9814">
          <cell r="G9814" t="str">
            <v/>
          </cell>
        </row>
        <row r="9815">
          <cell r="G9815" t="str">
            <v/>
          </cell>
        </row>
        <row r="9816">
          <cell r="G9816" t="str">
            <v/>
          </cell>
        </row>
        <row r="9817">
          <cell r="G9817" t="str">
            <v/>
          </cell>
        </row>
        <row r="9818">
          <cell r="G9818" t="str">
            <v/>
          </cell>
        </row>
        <row r="9819">
          <cell r="G9819" t="str">
            <v/>
          </cell>
        </row>
        <row r="9820">
          <cell r="G9820" t="str">
            <v/>
          </cell>
        </row>
        <row r="9821">
          <cell r="G9821" t="str">
            <v/>
          </cell>
        </row>
        <row r="9822">
          <cell r="G9822" t="str">
            <v/>
          </cell>
        </row>
        <row r="9823">
          <cell r="G9823" t="str">
            <v/>
          </cell>
        </row>
        <row r="9824">
          <cell r="G9824" t="str">
            <v/>
          </cell>
        </row>
        <row r="9825">
          <cell r="G9825" t="str">
            <v/>
          </cell>
        </row>
        <row r="9826">
          <cell r="G9826" t="str">
            <v/>
          </cell>
        </row>
        <row r="9827">
          <cell r="G9827" t="str">
            <v/>
          </cell>
        </row>
        <row r="9828">
          <cell r="G9828" t="str">
            <v/>
          </cell>
        </row>
        <row r="9829">
          <cell r="G9829" t="str">
            <v/>
          </cell>
        </row>
        <row r="9830">
          <cell r="G9830" t="str">
            <v/>
          </cell>
        </row>
        <row r="9831">
          <cell r="G9831" t="str">
            <v/>
          </cell>
        </row>
        <row r="9832">
          <cell r="G9832" t="str">
            <v/>
          </cell>
        </row>
        <row r="9833">
          <cell r="G9833" t="str">
            <v/>
          </cell>
        </row>
        <row r="9834">
          <cell r="G9834" t="str">
            <v/>
          </cell>
        </row>
        <row r="9835">
          <cell r="G9835" t="str">
            <v/>
          </cell>
        </row>
        <row r="9836">
          <cell r="G9836" t="str">
            <v/>
          </cell>
        </row>
        <row r="9837">
          <cell r="G9837" t="str">
            <v/>
          </cell>
        </row>
        <row r="9838">
          <cell r="G9838" t="str">
            <v/>
          </cell>
        </row>
        <row r="9839">
          <cell r="G9839" t="str">
            <v/>
          </cell>
        </row>
        <row r="9840">
          <cell r="G9840" t="str">
            <v/>
          </cell>
        </row>
        <row r="9841">
          <cell r="G9841" t="str">
            <v/>
          </cell>
        </row>
        <row r="9842">
          <cell r="G9842" t="str">
            <v/>
          </cell>
        </row>
        <row r="9843">
          <cell r="G9843" t="str">
            <v/>
          </cell>
        </row>
        <row r="9844">
          <cell r="G9844" t="str">
            <v/>
          </cell>
        </row>
        <row r="9845">
          <cell r="G9845" t="str">
            <v/>
          </cell>
        </row>
        <row r="9846">
          <cell r="G9846" t="str">
            <v/>
          </cell>
        </row>
        <row r="9847">
          <cell r="G9847" t="str">
            <v/>
          </cell>
        </row>
        <row r="9848">
          <cell r="G9848" t="str">
            <v/>
          </cell>
        </row>
        <row r="9849">
          <cell r="G9849" t="str">
            <v/>
          </cell>
        </row>
        <row r="9850">
          <cell r="G9850" t="str">
            <v/>
          </cell>
        </row>
        <row r="9851">
          <cell r="G9851" t="str">
            <v/>
          </cell>
        </row>
        <row r="9852">
          <cell r="G9852" t="str">
            <v/>
          </cell>
        </row>
        <row r="9853">
          <cell r="G9853" t="str">
            <v/>
          </cell>
        </row>
        <row r="9854">
          <cell r="G9854" t="str">
            <v/>
          </cell>
        </row>
        <row r="9855">
          <cell r="G9855" t="str">
            <v/>
          </cell>
        </row>
        <row r="9856">
          <cell r="G9856" t="str">
            <v/>
          </cell>
        </row>
        <row r="9857">
          <cell r="G9857" t="str">
            <v/>
          </cell>
        </row>
        <row r="9858">
          <cell r="G9858" t="str">
            <v/>
          </cell>
        </row>
        <row r="9859">
          <cell r="G9859" t="str">
            <v/>
          </cell>
        </row>
        <row r="9860">
          <cell r="G9860" t="str">
            <v/>
          </cell>
        </row>
        <row r="9861">
          <cell r="G9861" t="str">
            <v/>
          </cell>
        </row>
        <row r="9862">
          <cell r="G9862" t="str">
            <v/>
          </cell>
        </row>
        <row r="9863">
          <cell r="G9863" t="str">
            <v/>
          </cell>
        </row>
        <row r="9864">
          <cell r="G9864" t="str">
            <v/>
          </cell>
        </row>
        <row r="9865">
          <cell r="G9865" t="str">
            <v/>
          </cell>
        </row>
        <row r="9866">
          <cell r="G9866" t="str">
            <v/>
          </cell>
        </row>
        <row r="9867">
          <cell r="G9867" t="str">
            <v/>
          </cell>
        </row>
        <row r="9868">
          <cell r="G9868" t="str">
            <v/>
          </cell>
        </row>
        <row r="9869">
          <cell r="G9869" t="str">
            <v/>
          </cell>
        </row>
        <row r="9870">
          <cell r="G9870" t="str">
            <v/>
          </cell>
        </row>
        <row r="9871">
          <cell r="G9871" t="str">
            <v/>
          </cell>
        </row>
        <row r="9872">
          <cell r="G9872" t="str">
            <v/>
          </cell>
        </row>
        <row r="9873">
          <cell r="G9873" t="str">
            <v/>
          </cell>
        </row>
        <row r="9874">
          <cell r="G9874" t="str">
            <v/>
          </cell>
        </row>
        <row r="9875">
          <cell r="G9875" t="str">
            <v/>
          </cell>
        </row>
        <row r="9876">
          <cell r="G9876" t="str">
            <v/>
          </cell>
        </row>
        <row r="9877">
          <cell r="G9877" t="str">
            <v/>
          </cell>
        </row>
        <row r="9878">
          <cell r="G9878" t="str">
            <v/>
          </cell>
        </row>
        <row r="9879">
          <cell r="G9879" t="str">
            <v/>
          </cell>
        </row>
        <row r="9880">
          <cell r="G9880" t="str">
            <v/>
          </cell>
        </row>
        <row r="9881">
          <cell r="G9881" t="str">
            <v/>
          </cell>
        </row>
        <row r="9882">
          <cell r="G9882" t="str">
            <v/>
          </cell>
        </row>
        <row r="9883">
          <cell r="G9883" t="str">
            <v/>
          </cell>
        </row>
        <row r="9884">
          <cell r="G9884" t="str">
            <v/>
          </cell>
        </row>
        <row r="9885">
          <cell r="G9885" t="str">
            <v/>
          </cell>
        </row>
        <row r="9886">
          <cell r="G9886" t="str">
            <v/>
          </cell>
        </row>
        <row r="9887">
          <cell r="G9887" t="str">
            <v/>
          </cell>
        </row>
        <row r="9888">
          <cell r="G9888" t="str">
            <v/>
          </cell>
        </row>
        <row r="9889">
          <cell r="G9889" t="str">
            <v/>
          </cell>
        </row>
        <row r="9890">
          <cell r="G9890" t="str">
            <v/>
          </cell>
        </row>
        <row r="9891">
          <cell r="G9891" t="str">
            <v/>
          </cell>
        </row>
        <row r="9892">
          <cell r="G9892" t="str">
            <v/>
          </cell>
        </row>
        <row r="9893">
          <cell r="G9893" t="str">
            <v/>
          </cell>
        </row>
        <row r="9894">
          <cell r="G9894" t="str">
            <v/>
          </cell>
        </row>
        <row r="9895">
          <cell r="G9895" t="str">
            <v/>
          </cell>
        </row>
        <row r="9896">
          <cell r="G9896" t="str">
            <v/>
          </cell>
        </row>
        <row r="9897">
          <cell r="G9897" t="str">
            <v/>
          </cell>
        </row>
        <row r="9898">
          <cell r="G9898" t="str">
            <v/>
          </cell>
        </row>
        <row r="9899">
          <cell r="G9899" t="str">
            <v/>
          </cell>
        </row>
        <row r="9900">
          <cell r="G9900" t="str">
            <v/>
          </cell>
        </row>
        <row r="9901">
          <cell r="G9901" t="str">
            <v/>
          </cell>
        </row>
        <row r="9902">
          <cell r="G9902" t="str">
            <v/>
          </cell>
        </row>
        <row r="9903">
          <cell r="G9903" t="str">
            <v/>
          </cell>
        </row>
        <row r="9904">
          <cell r="G9904" t="str">
            <v/>
          </cell>
        </row>
        <row r="9905">
          <cell r="G9905" t="str">
            <v/>
          </cell>
        </row>
        <row r="9906">
          <cell r="G9906" t="str">
            <v/>
          </cell>
        </row>
        <row r="9907">
          <cell r="G9907" t="str">
            <v/>
          </cell>
        </row>
        <row r="9908">
          <cell r="G9908" t="str">
            <v/>
          </cell>
        </row>
        <row r="9909">
          <cell r="G9909" t="str">
            <v/>
          </cell>
        </row>
        <row r="9910">
          <cell r="G9910" t="str">
            <v/>
          </cell>
        </row>
        <row r="9911">
          <cell r="G9911" t="str">
            <v/>
          </cell>
        </row>
        <row r="9912">
          <cell r="G9912" t="str">
            <v/>
          </cell>
        </row>
        <row r="9913">
          <cell r="G9913" t="str">
            <v/>
          </cell>
        </row>
        <row r="9914">
          <cell r="G9914" t="str">
            <v/>
          </cell>
        </row>
        <row r="9915">
          <cell r="G9915" t="str">
            <v/>
          </cell>
        </row>
        <row r="9916">
          <cell r="G9916" t="str">
            <v/>
          </cell>
        </row>
        <row r="9917">
          <cell r="G9917" t="str">
            <v/>
          </cell>
        </row>
        <row r="9918">
          <cell r="G9918" t="str">
            <v/>
          </cell>
        </row>
        <row r="9919">
          <cell r="G9919" t="str">
            <v/>
          </cell>
        </row>
        <row r="9920">
          <cell r="G9920" t="str">
            <v/>
          </cell>
        </row>
        <row r="9921">
          <cell r="G9921" t="str">
            <v/>
          </cell>
        </row>
        <row r="9922">
          <cell r="G9922" t="str">
            <v/>
          </cell>
        </row>
        <row r="9923">
          <cell r="G9923" t="str">
            <v/>
          </cell>
        </row>
        <row r="9924">
          <cell r="G9924" t="str">
            <v/>
          </cell>
        </row>
        <row r="9925">
          <cell r="G9925" t="str">
            <v/>
          </cell>
        </row>
        <row r="9926">
          <cell r="G9926" t="str">
            <v/>
          </cell>
        </row>
        <row r="9927">
          <cell r="G9927" t="str">
            <v/>
          </cell>
        </row>
        <row r="9928">
          <cell r="G9928" t="str">
            <v/>
          </cell>
        </row>
        <row r="9929">
          <cell r="G9929" t="str">
            <v/>
          </cell>
        </row>
        <row r="9930">
          <cell r="G9930" t="str">
            <v/>
          </cell>
        </row>
        <row r="9931">
          <cell r="G9931" t="str">
            <v/>
          </cell>
        </row>
        <row r="9932">
          <cell r="G9932" t="str">
            <v/>
          </cell>
        </row>
        <row r="9933">
          <cell r="G9933" t="str">
            <v/>
          </cell>
        </row>
        <row r="9934">
          <cell r="G9934" t="str">
            <v/>
          </cell>
        </row>
        <row r="9935">
          <cell r="G9935" t="str">
            <v/>
          </cell>
        </row>
        <row r="9936">
          <cell r="G9936" t="str">
            <v/>
          </cell>
        </row>
        <row r="9937">
          <cell r="G9937" t="str">
            <v/>
          </cell>
        </row>
        <row r="9938">
          <cell r="G9938" t="str">
            <v/>
          </cell>
        </row>
        <row r="9939">
          <cell r="G9939" t="str">
            <v/>
          </cell>
        </row>
        <row r="9940">
          <cell r="G9940" t="str">
            <v/>
          </cell>
        </row>
        <row r="9941">
          <cell r="G9941" t="str">
            <v/>
          </cell>
        </row>
        <row r="9942">
          <cell r="G9942" t="str">
            <v/>
          </cell>
        </row>
        <row r="9943">
          <cell r="G9943" t="str">
            <v/>
          </cell>
        </row>
        <row r="9944">
          <cell r="G9944" t="str">
            <v/>
          </cell>
        </row>
        <row r="9945">
          <cell r="G9945" t="str">
            <v/>
          </cell>
        </row>
        <row r="9946">
          <cell r="G9946" t="str">
            <v/>
          </cell>
        </row>
        <row r="9947">
          <cell r="G9947" t="str">
            <v/>
          </cell>
        </row>
        <row r="9948">
          <cell r="G9948" t="str">
            <v/>
          </cell>
        </row>
        <row r="9949">
          <cell r="G9949" t="str">
            <v/>
          </cell>
        </row>
        <row r="9950">
          <cell r="G9950" t="str">
            <v/>
          </cell>
        </row>
        <row r="9951">
          <cell r="G9951" t="str">
            <v/>
          </cell>
        </row>
        <row r="9952">
          <cell r="G9952" t="str">
            <v/>
          </cell>
        </row>
        <row r="9953">
          <cell r="G9953" t="str">
            <v/>
          </cell>
        </row>
        <row r="9954">
          <cell r="G9954" t="str">
            <v/>
          </cell>
        </row>
        <row r="9955">
          <cell r="G9955" t="str">
            <v/>
          </cell>
        </row>
        <row r="9956">
          <cell r="G9956" t="str">
            <v/>
          </cell>
        </row>
        <row r="9957">
          <cell r="G9957" t="str">
            <v/>
          </cell>
        </row>
        <row r="9958">
          <cell r="G9958" t="str">
            <v/>
          </cell>
        </row>
        <row r="9959">
          <cell r="G9959" t="str">
            <v/>
          </cell>
        </row>
        <row r="9960">
          <cell r="G9960" t="str">
            <v/>
          </cell>
        </row>
        <row r="9961">
          <cell r="G9961" t="str">
            <v/>
          </cell>
        </row>
        <row r="9962">
          <cell r="G9962" t="str">
            <v/>
          </cell>
        </row>
        <row r="9963">
          <cell r="G9963" t="str">
            <v/>
          </cell>
        </row>
        <row r="9964">
          <cell r="G9964" t="str">
            <v/>
          </cell>
        </row>
        <row r="9965">
          <cell r="G9965" t="str">
            <v/>
          </cell>
        </row>
        <row r="9966">
          <cell r="G9966" t="str">
            <v/>
          </cell>
        </row>
        <row r="9967">
          <cell r="G9967" t="str">
            <v/>
          </cell>
        </row>
        <row r="9968">
          <cell r="G9968" t="str">
            <v/>
          </cell>
        </row>
        <row r="9969">
          <cell r="G9969" t="str">
            <v/>
          </cell>
        </row>
        <row r="9970">
          <cell r="G9970" t="str">
            <v/>
          </cell>
        </row>
        <row r="9971">
          <cell r="G9971" t="str">
            <v/>
          </cell>
        </row>
        <row r="9972">
          <cell r="G9972" t="str">
            <v/>
          </cell>
        </row>
        <row r="9973">
          <cell r="G9973" t="str">
            <v/>
          </cell>
        </row>
        <row r="9974">
          <cell r="G9974" t="str">
            <v/>
          </cell>
        </row>
        <row r="9975">
          <cell r="G9975" t="str">
            <v/>
          </cell>
        </row>
        <row r="9976">
          <cell r="G9976" t="str">
            <v/>
          </cell>
        </row>
        <row r="9977">
          <cell r="G9977" t="str">
            <v/>
          </cell>
        </row>
        <row r="9978">
          <cell r="G9978" t="str">
            <v/>
          </cell>
        </row>
        <row r="9979">
          <cell r="G9979" t="str">
            <v/>
          </cell>
        </row>
        <row r="9980">
          <cell r="G9980" t="str">
            <v/>
          </cell>
        </row>
        <row r="9981">
          <cell r="G9981" t="str">
            <v/>
          </cell>
        </row>
        <row r="9982">
          <cell r="G9982" t="str">
            <v/>
          </cell>
        </row>
        <row r="9983">
          <cell r="G9983" t="str">
            <v/>
          </cell>
        </row>
        <row r="9984">
          <cell r="G9984" t="str">
            <v/>
          </cell>
        </row>
        <row r="9985">
          <cell r="G9985" t="str">
            <v/>
          </cell>
        </row>
        <row r="9986">
          <cell r="G9986" t="str">
            <v/>
          </cell>
        </row>
        <row r="9987">
          <cell r="G9987" t="str">
            <v/>
          </cell>
        </row>
        <row r="9988">
          <cell r="G9988" t="str">
            <v/>
          </cell>
        </row>
        <row r="9989">
          <cell r="G9989" t="str">
            <v/>
          </cell>
        </row>
        <row r="9990">
          <cell r="G9990" t="str">
            <v/>
          </cell>
        </row>
        <row r="9991">
          <cell r="G9991" t="str">
            <v/>
          </cell>
        </row>
        <row r="9992">
          <cell r="G9992" t="str">
            <v/>
          </cell>
        </row>
        <row r="9993">
          <cell r="G9993" t="str">
            <v/>
          </cell>
        </row>
        <row r="9994">
          <cell r="G9994" t="str">
            <v/>
          </cell>
        </row>
        <row r="9995">
          <cell r="G9995" t="str">
            <v/>
          </cell>
        </row>
        <row r="9996">
          <cell r="G9996" t="str">
            <v/>
          </cell>
        </row>
        <row r="9997">
          <cell r="G9997" t="str">
            <v/>
          </cell>
        </row>
        <row r="9998">
          <cell r="G9998" t="str">
            <v/>
          </cell>
        </row>
        <row r="9999">
          <cell r="G9999" t="str">
            <v/>
          </cell>
        </row>
        <row r="10000">
          <cell r="G10000" t="str">
            <v/>
          </cell>
        </row>
        <row r="10001">
          <cell r="G10001" t="str">
            <v/>
          </cell>
        </row>
        <row r="10002">
          <cell r="G10002" t="str">
            <v/>
          </cell>
        </row>
        <row r="10003">
          <cell r="G10003" t="str">
            <v/>
          </cell>
        </row>
        <row r="10004">
          <cell r="G10004" t="str">
            <v/>
          </cell>
        </row>
        <row r="10005">
          <cell r="G10005" t="str">
            <v/>
          </cell>
        </row>
        <row r="10006">
          <cell r="G10006" t="str">
            <v/>
          </cell>
        </row>
        <row r="10007">
          <cell r="G10007" t="str">
            <v/>
          </cell>
        </row>
        <row r="10008">
          <cell r="G10008" t="str">
            <v/>
          </cell>
        </row>
        <row r="10009">
          <cell r="G10009" t="str">
            <v/>
          </cell>
        </row>
        <row r="10010">
          <cell r="G10010" t="str">
            <v/>
          </cell>
        </row>
        <row r="10011">
          <cell r="G10011" t="str">
            <v/>
          </cell>
        </row>
        <row r="10012">
          <cell r="G10012" t="str">
            <v/>
          </cell>
        </row>
        <row r="10013">
          <cell r="G10013" t="str">
            <v/>
          </cell>
        </row>
        <row r="10014">
          <cell r="G10014" t="str">
            <v/>
          </cell>
        </row>
        <row r="10015">
          <cell r="G10015" t="str">
            <v/>
          </cell>
        </row>
        <row r="10016">
          <cell r="G10016" t="str">
            <v/>
          </cell>
        </row>
        <row r="10017">
          <cell r="G10017" t="str">
            <v/>
          </cell>
        </row>
        <row r="10018">
          <cell r="G10018" t="str">
            <v/>
          </cell>
        </row>
        <row r="10019">
          <cell r="G10019" t="str">
            <v/>
          </cell>
        </row>
        <row r="10020">
          <cell r="G10020" t="str">
            <v/>
          </cell>
        </row>
        <row r="10021">
          <cell r="G10021" t="str">
            <v/>
          </cell>
        </row>
        <row r="10022">
          <cell r="G10022" t="str">
            <v/>
          </cell>
        </row>
        <row r="10023">
          <cell r="G10023" t="str">
            <v/>
          </cell>
        </row>
        <row r="10024">
          <cell r="G10024" t="str">
            <v/>
          </cell>
        </row>
        <row r="10025">
          <cell r="G10025" t="str">
            <v/>
          </cell>
        </row>
        <row r="10026">
          <cell r="G10026" t="str">
            <v/>
          </cell>
        </row>
        <row r="10027">
          <cell r="G10027" t="str">
            <v/>
          </cell>
        </row>
        <row r="10028">
          <cell r="G10028" t="str">
            <v/>
          </cell>
        </row>
        <row r="10029">
          <cell r="G10029" t="str">
            <v/>
          </cell>
        </row>
        <row r="10030">
          <cell r="G10030" t="str">
            <v/>
          </cell>
        </row>
        <row r="10031">
          <cell r="G10031" t="str">
            <v/>
          </cell>
        </row>
        <row r="10032">
          <cell r="G10032" t="str">
            <v/>
          </cell>
        </row>
        <row r="10033">
          <cell r="G10033" t="str">
            <v/>
          </cell>
        </row>
        <row r="10034">
          <cell r="G10034" t="str">
            <v/>
          </cell>
        </row>
        <row r="10035">
          <cell r="G10035" t="str">
            <v/>
          </cell>
        </row>
        <row r="10036">
          <cell r="G10036" t="str">
            <v/>
          </cell>
        </row>
        <row r="10037">
          <cell r="G10037" t="str">
            <v/>
          </cell>
        </row>
        <row r="10038">
          <cell r="G10038" t="str">
            <v/>
          </cell>
        </row>
        <row r="10039">
          <cell r="G10039" t="str">
            <v/>
          </cell>
        </row>
        <row r="10040">
          <cell r="G10040" t="str">
            <v/>
          </cell>
        </row>
        <row r="10041">
          <cell r="G10041" t="str">
            <v/>
          </cell>
        </row>
        <row r="10042">
          <cell r="G10042" t="str">
            <v/>
          </cell>
        </row>
        <row r="10043">
          <cell r="G10043" t="str">
            <v/>
          </cell>
        </row>
        <row r="10044">
          <cell r="G10044" t="str">
            <v/>
          </cell>
        </row>
        <row r="10045">
          <cell r="G10045" t="str">
            <v/>
          </cell>
        </row>
        <row r="10046">
          <cell r="G10046" t="str">
            <v/>
          </cell>
        </row>
        <row r="10047">
          <cell r="G10047" t="str">
            <v/>
          </cell>
        </row>
        <row r="10048">
          <cell r="G10048" t="str">
            <v/>
          </cell>
        </row>
        <row r="10049">
          <cell r="G10049" t="str">
            <v/>
          </cell>
        </row>
        <row r="10050">
          <cell r="G10050" t="str">
            <v/>
          </cell>
        </row>
        <row r="10051">
          <cell r="G10051" t="str">
            <v/>
          </cell>
        </row>
        <row r="10052">
          <cell r="G10052" t="str">
            <v/>
          </cell>
        </row>
        <row r="10053">
          <cell r="G10053" t="str">
            <v/>
          </cell>
        </row>
        <row r="10054">
          <cell r="G10054" t="str">
            <v/>
          </cell>
        </row>
        <row r="10055">
          <cell r="G10055" t="str">
            <v/>
          </cell>
        </row>
        <row r="10056">
          <cell r="G10056" t="str">
            <v/>
          </cell>
        </row>
        <row r="10057">
          <cell r="G10057" t="str">
            <v/>
          </cell>
        </row>
        <row r="10058">
          <cell r="G10058" t="str">
            <v/>
          </cell>
        </row>
        <row r="10059">
          <cell r="G10059" t="str">
            <v/>
          </cell>
        </row>
        <row r="10060">
          <cell r="G10060" t="str">
            <v/>
          </cell>
        </row>
        <row r="10061">
          <cell r="G10061" t="str">
            <v/>
          </cell>
        </row>
        <row r="10062">
          <cell r="G10062" t="str">
            <v/>
          </cell>
        </row>
        <row r="10063">
          <cell r="G10063" t="str">
            <v/>
          </cell>
        </row>
        <row r="10064">
          <cell r="G10064" t="str">
            <v/>
          </cell>
        </row>
        <row r="10065">
          <cell r="G10065" t="str">
            <v/>
          </cell>
        </row>
        <row r="10066">
          <cell r="G10066" t="str">
            <v/>
          </cell>
        </row>
        <row r="10067">
          <cell r="G10067" t="str">
            <v/>
          </cell>
        </row>
        <row r="10068">
          <cell r="G10068" t="str">
            <v/>
          </cell>
        </row>
        <row r="10069">
          <cell r="G10069" t="str">
            <v/>
          </cell>
        </row>
        <row r="10070">
          <cell r="G10070" t="str">
            <v/>
          </cell>
        </row>
        <row r="10071">
          <cell r="G10071" t="str">
            <v/>
          </cell>
        </row>
        <row r="10072">
          <cell r="G10072" t="str">
            <v/>
          </cell>
        </row>
        <row r="10073">
          <cell r="G10073" t="str">
            <v/>
          </cell>
        </row>
        <row r="10074">
          <cell r="G10074" t="str">
            <v/>
          </cell>
        </row>
        <row r="10075">
          <cell r="G10075" t="str">
            <v/>
          </cell>
        </row>
        <row r="10076">
          <cell r="G10076" t="str">
            <v/>
          </cell>
        </row>
        <row r="10077">
          <cell r="G10077" t="str">
            <v/>
          </cell>
        </row>
        <row r="10078">
          <cell r="G10078" t="str">
            <v/>
          </cell>
        </row>
        <row r="10079">
          <cell r="G10079" t="str">
            <v/>
          </cell>
        </row>
        <row r="10080">
          <cell r="G10080" t="str">
            <v/>
          </cell>
        </row>
        <row r="10081">
          <cell r="G10081" t="str">
            <v/>
          </cell>
        </row>
        <row r="10082">
          <cell r="G10082" t="str">
            <v/>
          </cell>
        </row>
        <row r="10083">
          <cell r="G10083" t="str">
            <v/>
          </cell>
        </row>
        <row r="10084">
          <cell r="G10084" t="str">
            <v/>
          </cell>
        </row>
        <row r="10085">
          <cell r="G10085" t="str">
            <v/>
          </cell>
        </row>
        <row r="10086">
          <cell r="G10086" t="str">
            <v/>
          </cell>
        </row>
        <row r="10087">
          <cell r="G10087" t="str">
            <v/>
          </cell>
        </row>
        <row r="10088">
          <cell r="G10088" t="str">
            <v/>
          </cell>
        </row>
        <row r="10089">
          <cell r="G10089" t="str">
            <v/>
          </cell>
        </row>
        <row r="10090">
          <cell r="G10090" t="str">
            <v/>
          </cell>
        </row>
        <row r="10091">
          <cell r="G10091" t="str">
            <v/>
          </cell>
        </row>
        <row r="10092">
          <cell r="G10092" t="str">
            <v/>
          </cell>
        </row>
        <row r="10093">
          <cell r="G10093" t="str">
            <v/>
          </cell>
        </row>
        <row r="10094">
          <cell r="G10094" t="str">
            <v/>
          </cell>
        </row>
        <row r="10095">
          <cell r="G10095" t="str">
            <v/>
          </cell>
        </row>
        <row r="10096">
          <cell r="G10096" t="str">
            <v/>
          </cell>
        </row>
        <row r="10097">
          <cell r="G10097" t="str">
            <v/>
          </cell>
        </row>
        <row r="10098">
          <cell r="G10098" t="str">
            <v/>
          </cell>
        </row>
        <row r="10099">
          <cell r="G10099" t="str">
            <v/>
          </cell>
        </row>
        <row r="10100">
          <cell r="G10100" t="str">
            <v/>
          </cell>
        </row>
        <row r="10101">
          <cell r="G10101" t="str">
            <v/>
          </cell>
        </row>
        <row r="10102">
          <cell r="G10102" t="str">
            <v/>
          </cell>
        </row>
        <row r="10103">
          <cell r="G10103" t="str">
            <v/>
          </cell>
        </row>
        <row r="10104">
          <cell r="G10104" t="str">
            <v/>
          </cell>
        </row>
        <row r="10105">
          <cell r="G10105" t="str">
            <v/>
          </cell>
        </row>
        <row r="10106">
          <cell r="G10106" t="str">
            <v/>
          </cell>
        </row>
        <row r="10107">
          <cell r="G10107" t="str">
            <v/>
          </cell>
        </row>
        <row r="10108">
          <cell r="G10108" t="str">
            <v/>
          </cell>
        </row>
        <row r="10109">
          <cell r="G10109" t="str">
            <v/>
          </cell>
        </row>
        <row r="10110">
          <cell r="G10110" t="str">
            <v/>
          </cell>
        </row>
        <row r="10111">
          <cell r="G10111" t="str">
            <v/>
          </cell>
        </row>
        <row r="10112">
          <cell r="G10112" t="str">
            <v/>
          </cell>
        </row>
        <row r="10113">
          <cell r="G10113" t="str">
            <v/>
          </cell>
        </row>
        <row r="10114">
          <cell r="G10114" t="str">
            <v/>
          </cell>
        </row>
        <row r="10115">
          <cell r="G10115" t="str">
            <v/>
          </cell>
        </row>
        <row r="10116">
          <cell r="G10116" t="str">
            <v/>
          </cell>
        </row>
        <row r="10117">
          <cell r="G10117" t="str">
            <v/>
          </cell>
        </row>
        <row r="10118">
          <cell r="G10118" t="str">
            <v/>
          </cell>
        </row>
        <row r="10119">
          <cell r="G10119" t="str">
            <v/>
          </cell>
        </row>
        <row r="10120">
          <cell r="G10120" t="str">
            <v/>
          </cell>
        </row>
        <row r="10121">
          <cell r="G10121" t="str">
            <v/>
          </cell>
        </row>
        <row r="10122">
          <cell r="G10122" t="str">
            <v/>
          </cell>
        </row>
        <row r="10123">
          <cell r="G10123" t="str">
            <v/>
          </cell>
        </row>
        <row r="10124">
          <cell r="G10124" t="str">
            <v/>
          </cell>
        </row>
        <row r="10125">
          <cell r="G10125" t="str">
            <v/>
          </cell>
        </row>
        <row r="10126">
          <cell r="G10126" t="str">
            <v/>
          </cell>
        </row>
        <row r="10127">
          <cell r="G10127" t="str">
            <v/>
          </cell>
        </row>
        <row r="10128">
          <cell r="G10128" t="str">
            <v/>
          </cell>
        </row>
        <row r="10129">
          <cell r="G10129" t="str">
            <v/>
          </cell>
        </row>
        <row r="10130">
          <cell r="G10130" t="str">
            <v/>
          </cell>
        </row>
        <row r="10131">
          <cell r="G10131" t="str">
            <v/>
          </cell>
        </row>
        <row r="10132">
          <cell r="G10132" t="str">
            <v/>
          </cell>
        </row>
        <row r="10133">
          <cell r="G10133" t="str">
            <v/>
          </cell>
        </row>
        <row r="10134">
          <cell r="G10134" t="str">
            <v/>
          </cell>
        </row>
        <row r="10135">
          <cell r="G10135" t="str">
            <v/>
          </cell>
        </row>
        <row r="10136">
          <cell r="G10136" t="str">
            <v/>
          </cell>
        </row>
        <row r="10137">
          <cell r="G10137" t="str">
            <v/>
          </cell>
        </row>
        <row r="10138">
          <cell r="G10138" t="str">
            <v/>
          </cell>
        </row>
        <row r="10139">
          <cell r="G10139" t="str">
            <v/>
          </cell>
        </row>
        <row r="10140">
          <cell r="G10140" t="str">
            <v/>
          </cell>
        </row>
        <row r="10141">
          <cell r="G10141" t="str">
            <v/>
          </cell>
        </row>
        <row r="10142">
          <cell r="G10142" t="str">
            <v/>
          </cell>
        </row>
        <row r="10143">
          <cell r="G10143" t="str">
            <v/>
          </cell>
        </row>
        <row r="10144">
          <cell r="G10144" t="str">
            <v/>
          </cell>
        </row>
        <row r="10145">
          <cell r="G10145" t="str">
            <v/>
          </cell>
        </row>
        <row r="10146">
          <cell r="G10146" t="str">
            <v/>
          </cell>
        </row>
        <row r="10147">
          <cell r="G10147" t="str">
            <v/>
          </cell>
        </row>
        <row r="10148">
          <cell r="G10148" t="str">
            <v/>
          </cell>
        </row>
        <row r="10149">
          <cell r="G10149" t="str">
            <v/>
          </cell>
        </row>
        <row r="10150">
          <cell r="G10150" t="str">
            <v/>
          </cell>
        </row>
        <row r="10151">
          <cell r="G10151" t="str">
            <v/>
          </cell>
        </row>
        <row r="10152">
          <cell r="G10152" t="str">
            <v/>
          </cell>
        </row>
        <row r="10153">
          <cell r="G10153" t="str">
            <v/>
          </cell>
        </row>
        <row r="10154">
          <cell r="G10154" t="str">
            <v/>
          </cell>
        </row>
        <row r="10155">
          <cell r="G10155" t="str">
            <v/>
          </cell>
        </row>
        <row r="10156">
          <cell r="G10156" t="str">
            <v/>
          </cell>
        </row>
        <row r="10157">
          <cell r="G10157" t="str">
            <v/>
          </cell>
        </row>
        <row r="10158">
          <cell r="G10158" t="str">
            <v/>
          </cell>
        </row>
        <row r="10159">
          <cell r="G10159" t="str">
            <v/>
          </cell>
        </row>
        <row r="10160">
          <cell r="G10160" t="str">
            <v/>
          </cell>
        </row>
        <row r="10161">
          <cell r="G10161" t="str">
            <v/>
          </cell>
        </row>
        <row r="10162">
          <cell r="G10162" t="str">
            <v/>
          </cell>
        </row>
        <row r="10163">
          <cell r="G10163" t="str">
            <v/>
          </cell>
        </row>
        <row r="10164">
          <cell r="G10164" t="str">
            <v/>
          </cell>
        </row>
        <row r="10165">
          <cell r="G10165" t="str">
            <v/>
          </cell>
        </row>
        <row r="10166">
          <cell r="G10166" t="str">
            <v/>
          </cell>
        </row>
        <row r="10167">
          <cell r="G10167" t="str">
            <v/>
          </cell>
        </row>
        <row r="10168">
          <cell r="G10168" t="str">
            <v/>
          </cell>
        </row>
        <row r="10169">
          <cell r="G10169" t="str">
            <v/>
          </cell>
        </row>
        <row r="10170">
          <cell r="G10170" t="str">
            <v/>
          </cell>
        </row>
        <row r="10171">
          <cell r="G10171" t="str">
            <v/>
          </cell>
        </row>
        <row r="10172">
          <cell r="G10172" t="str">
            <v/>
          </cell>
        </row>
        <row r="10173">
          <cell r="G10173" t="str">
            <v/>
          </cell>
        </row>
        <row r="10174">
          <cell r="G10174" t="str">
            <v/>
          </cell>
        </row>
        <row r="10175">
          <cell r="G10175" t="str">
            <v/>
          </cell>
        </row>
        <row r="10176">
          <cell r="G10176" t="str">
            <v/>
          </cell>
        </row>
        <row r="10177">
          <cell r="G10177" t="str">
            <v/>
          </cell>
        </row>
        <row r="10178">
          <cell r="G10178" t="str">
            <v/>
          </cell>
        </row>
        <row r="10179">
          <cell r="G10179" t="str">
            <v/>
          </cell>
        </row>
        <row r="10180">
          <cell r="G10180" t="str">
            <v/>
          </cell>
        </row>
        <row r="10181">
          <cell r="G10181" t="str">
            <v/>
          </cell>
        </row>
        <row r="10182">
          <cell r="G10182" t="str">
            <v/>
          </cell>
        </row>
        <row r="10183">
          <cell r="G10183" t="str">
            <v/>
          </cell>
        </row>
        <row r="10184">
          <cell r="G10184" t="str">
            <v/>
          </cell>
        </row>
        <row r="10185">
          <cell r="G10185" t="str">
            <v/>
          </cell>
        </row>
        <row r="10186">
          <cell r="G10186" t="str">
            <v/>
          </cell>
        </row>
        <row r="10187">
          <cell r="G10187" t="str">
            <v/>
          </cell>
        </row>
        <row r="10188">
          <cell r="G10188" t="str">
            <v/>
          </cell>
        </row>
        <row r="10189">
          <cell r="G10189" t="str">
            <v/>
          </cell>
        </row>
        <row r="10190">
          <cell r="G10190" t="str">
            <v/>
          </cell>
        </row>
        <row r="10191">
          <cell r="G10191" t="str">
            <v/>
          </cell>
        </row>
        <row r="10192">
          <cell r="G10192" t="str">
            <v/>
          </cell>
        </row>
        <row r="10193">
          <cell r="G10193" t="str">
            <v/>
          </cell>
        </row>
        <row r="10194">
          <cell r="G10194" t="str">
            <v/>
          </cell>
        </row>
        <row r="10195">
          <cell r="G10195" t="str">
            <v/>
          </cell>
        </row>
        <row r="10196">
          <cell r="G10196" t="str">
            <v/>
          </cell>
        </row>
        <row r="10197">
          <cell r="G10197" t="str">
            <v/>
          </cell>
        </row>
        <row r="10198">
          <cell r="G10198" t="str">
            <v/>
          </cell>
        </row>
        <row r="10199">
          <cell r="G10199" t="str">
            <v/>
          </cell>
        </row>
        <row r="10200">
          <cell r="G10200" t="str">
            <v/>
          </cell>
        </row>
        <row r="10201">
          <cell r="G10201" t="str">
            <v/>
          </cell>
        </row>
        <row r="10202">
          <cell r="G10202" t="str">
            <v/>
          </cell>
        </row>
        <row r="10203">
          <cell r="G10203" t="str">
            <v/>
          </cell>
        </row>
        <row r="10204">
          <cell r="G10204" t="str">
            <v/>
          </cell>
        </row>
        <row r="10205">
          <cell r="G10205" t="str">
            <v/>
          </cell>
        </row>
        <row r="10206">
          <cell r="G10206" t="str">
            <v/>
          </cell>
        </row>
        <row r="10207">
          <cell r="G10207" t="str">
            <v/>
          </cell>
        </row>
        <row r="10208">
          <cell r="G10208" t="str">
            <v/>
          </cell>
        </row>
        <row r="10209">
          <cell r="G10209" t="str">
            <v/>
          </cell>
        </row>
        <row r="10210">
          <cell r="G10210" t="str">
            <v/>
          </cell>
        </row>
        <row r="10211">
          <cell r="G10211" t="str">
            <v/>
          </cell>
        </row>
        <row r="10212">
          <cell r="G10212" t="str">
            <v/>
          </cell>
        </row>
        <row r="10213">
          <cell r="G10213" t="str">
            <v/>
          </cell>
        </row>
        <row r="10214">
          <cell r="G10214" t="str">
            <v/>
          </cell>
        </row>
        <row r="10215">
          <cell r="G10215" t="str">
            <v/>
          </cell>
        </row>
        <row r="10216">
          <cell r="G10216" t="str">
            <v/>
          </cell>
        </row>
        <row r="10217">
          <cell r="G10217" t="str">
            <v/>
          </cell>
        </row>
        <row r="10218">
          <cell r="G10218" t="str">
            <v/>
          </cell>
        </row>
        <row r="10219">
          <cell r="G10219" t="str">
            <v/>
          </cell>
        </row>
        <row r="10220">
          <cell r="G10220" t="str">
            <v/>
          </cell>
        </row>
        <row r="10221">
          <cell r="G10221" t="str">
            <v/>
          </cell>
        </row>
        <row r="10222">
          <cell r="G10222" t="str">
            <v/>
          </cell>
        </row>
        <row r="10223">
          <cell r="G10223" t="str">
            <v/>
          </cell>
        </row>
        <row r="10224">
          <cell r="G10224" t="str">
            <v/>
          </cell>
        </row>
        <row r="10225">
          <cell r="G10225" t="str">
            <v/>
          </cell>
        </row>
        <row r="10226">
          <cell r="G10226" t="str">
            <v/>
          </cell>
        </row>
        <row r="10227">
          <cell r="G10227" t="str">
            <v/>
          </cell>
        </row>
        <row r="10228">
          <cell r="G10228" t="str">
            <v/>
          </cell>
        </row>
        <row r="10229">
          <cell r="G10229" t="str">
            <v/>
          </cell>
        </row>
        <row r="10230">
          <cell r="G10230" t="str">
            <v/>
          </cell>
        </row>
        <row r="10231">
          <cell r="G10231" t="str">
            <v/>
          </cell>
        </row>
        <row r="10232">
          <cell r="G10232" t="str">
            <v/>
          </cell>
        </row>
        <row r="10233">
          <cell r="G10233" t="str">
            <v/>
          </cell>
        </row>
        <row r="10234">
          <cell r="G10234" t="str">
            <v/>
          </cell>
        </row>
        <row r="10235">
          <cell r="G10235" t="str">
            <v/>
          </cell>
        </row>
        <row r="10236">
          <cell r="G10236" t="str">
            <v/>
          </cell>
        </row>
        <row r="10237">
          <cell r="G10237" t="str">
            <v/>
          </cell>
        </row>
        <row r="10238">
          <cell r="G10238" t="str">
            <v/>
          </cell>
        </row>
        <row r="10239">
          <cell r="G10239" t="str">
            <v/>
          </cell>
        </row>
        <row r="10240">
          <cell r="G10240" t="str">
            <v/>
          </cell>
        </row>
        <row r="10241">
          <cell r="G10241" t="str">
            <v/>
          </cell>
        </row>
        <row r="10242">
          <cell r="G10242" t="str">
            <v/>
          </cell>
        </row>
        <row r="10243">
          <cell r="G10243" t="str">
            <v/>
          </cell>
        </row>
        <row r="10244">
          <cell r="G10244" t="str">
            <v/>
          </cell>
        </row>
        <row r="10245">
          <cell r="G10245" t="str">
            <v/>
          </cell>
        </row>
        <row r="10246">
          <cell r="G10246" t="str">
            <v/>
          </cell>
        </row>
        <row r="10247">
          <cell r="G10247" t="str">
            <v/>
          </cell>
        </row>
        <row r="10248">
          <cell r="G10248" t="str">
            <v/>
          </cell>
        </row>
        <row r="10249">
          <cell r="G10249" t="str">
            <v/>
          </cell>
        </row>
        <row r="10250">
          <cell r="G10250" t="str">
            <v/>
          </cell>
        </row>
        <row r="10251">
          <cell r="G10251" t="str">
            <v/>
          </cell>
        </row>
        <row r="10252">
          <cell r="G10252" t="str">
            <v/>
          </cell>
        </row>
        <row r="10253">
          <cell r="G10253" t="str">
            <v/>
          </cell>
        </row>
        <row r="10254">
          <cell r="G10254" t="str">
            <v/>
          </cell>
        </row>
        <row r="10255">
          <cell r="G10255" t="str">
            <v/>
          </cell>
        </row>
        <row r="10256">
          <cell r="G10256" t="str">
            <v/>
          </cell>
        </row>
        <row r="10257">
          <cell r="G10257" t="str">
            <v/>
          </cell>
        </row>
        <row r="10258">
          <cell r="G10258" t="str">
            <v/>
          </cell>
        </row>
        <row r="10259">
          <cell r="G10259" t="str">
            <v/>
          </cell>
        </row>
        <row r="10260">
          <cell r="G10260" t="str">
            <v/>
          </cell>
        </row>
        <row r="10261">
          <cell r="G10261" t="str">
            <v/>
          </cell>
        </row>
        <row r="10262">
          <cell r="G10262" t="str">
            <v/>
          </cell>
        </row>
        <row r="10263">
          <cell r="G10263" t="str">
            <v/>
          </cell>
        </row>
        <row r="10264">
          <cell r="G10264" t="str">
            <v/>
          </cell>
        </row>
        <row r="10265">
          <cell r="G10265" t="str">
            <v/>
          </cell>
        </row>
        <row r="10266">
          <cell r="G10266" t="str">
            <v/>
          </cell>
        </row>
        <row r="10267">
          <cell r="G10267" t="str">
            <v/>
          </cell>
        </row>
        <row r="10268">
          <cell r="G10268" t="str">
            <v/>
          </cell>
        </row>
        <row r="10269">
          <cell r="G10269" t="str">
            <v/>
          </cell>
        </row>
        <row r="10270">
          <cell r="G10270" t="str">
            <v/>
          </cell>
        </row>
        <row r="10271">
          <cell r="G10271" t="str">
            <v/>
          </cell>
        </row>
        <row r="10272">
          <cell r="G10272" t="str">
            <v/>
          </cell>
        </row>
        <row r="10273">
          <cell r="G10273" t="str">
            <v/>
          </cell>
        </row>
        <row r="10274">
          <cell r="G10274" t="str">
            <v/>
          </cell>
        </row>
        <row r="10275">
          <cell r="G10275" t="str">
            <v/>
          </cell>
        </row>
        <row r="10276">
          <cell r="G10276" t="str">
            <v/>
          </cell>
        </row>
        <row r="10277">
          <cell r="G10277" t="str">
            <v/>
          </cell>
        </row>
        <row r="10278">
          <cell r="G10278" t="str">
            <v/>
          </cell>
        </row>
        <row r="10279">
          <cell r="G10279" t="str">
            <v/>
          </cell>
        </row>
        <row r="10280">
          <cell r="G10280" t="str">
            <v/>
          </cell>
        </row>
        <row r="10281">
          <cell r="G10281" t="str">
            <v/>
          </cell>
        </row>
        <row r="10282">
          <cell r="G10282" t="str">
            <v/>
          </cell>
        </row>
        <row r="10283">
          <cell r="G10283" t="str">
            <v/>
          </cell>
        </row>
        <row r="10284">
          <cell r="G10284" t="str">
            <v/>
          </cell>
        </row>
        <row r="10285">
          <cell r="G10285" t="str">
            <v/>
          </cell>
        </row>
        <row r="10286">
          <cell r="G10286" t="str">
            <v/>
          </cell>
        </row>
        <row r="10287">
          <cell r="G10287" t="str">
            <v/>
          </cell>
        </row>
        <row r="10288">
          <cell r="G10288" t="str">
            <v/>
          </cell>
        </row>
        <row r="10289">
          <cell r="G10289" t="str">
            <v/>
          </cell>
        </row>
        <row r="10290">
          <cell r="G10290" t="str">
            <v/>
          </cell>
        </row>
        <row r="10291">
          <cell r="G10291" t="str">
            <v/>
          </cell>
        </row>
        <row r="10292">
          <cell r="G10292" t="str">
            <v/>
          </cell>
        </row>
        <row r="10293">
          <cell r="G10293" t="str">
            <v/>
          </cell>
        </row>
        <row r="10294">
          <cell r="G10294" t="str">
            <v/>
          </cell>
        </row>
        <row r="10295">
          <cell r="G10295" t="str">
            <v/>
          </cell>
        </row>
        <row r="10296">
          <cell r="G10296" t="str">
            <v/>
          </cell>
        </row>
        <row r="10297">
          <cell r="G10297" t="str">
            <v/>
          </cell>
        </row>
        <row r="10298">
          <cell r="G10298" t="str">
            <v/>
          </cell>
        </row>
        <row r="10299">
          <cell r="G10299" t="str">
            <v/>
          </cell>
        </row>
        <row r="10300">
          <cell r="G10300" t="str">
            <v/>
          </cell>
        </row>
        <row r="10301">
          <cell r="G10301" t="str">
            <v/>
          </cell>
        </row>
        <row r="10302">
          <cell r="G10302" t="str">
            <v/>
          </cell>
        </row>
        <row r="10303">
          <cell r="G10303" t="str">
            <v/>
          </cell>
        </row>
        <row r="10304">
          <cell r="G10304" t="str">
            <v/>
          </cell>
        </row>
        <row r="10305">
          <cell r="G10305" t="str">
            <v/>
          </cell>
        </row>
        <row r="10306">
          <cell r="G10306" t="str">
            <v/>
          </cell>
        </row>
        <row r="10307">
          <cell r="G10307" t="str">
            <v/>
          </cell>
        </row>
        <row r="10308">
          <cell r="G10308" t="str">
            <v/>
          </cell>
        </row>
        <row r="10309">
          <cell r="G10309" t="str">
            <v/>
          </cell>
        </row>
        <row r="10310">
          <cell r="G10310" t="str">
            <v/>
          </cell>
        </row>
        <row r="10311">
          <cell r="G10311" t="str">
            <v/>
          </cell>
        </row>
        <row r="10312">
          <cell r="G10312" t="str">
            <v/>
          </cell>
        </row>
        <row r="10313">
          <cell r="G10313" t="str">
            <v/>
          </cell>
        </row>
        <row r="10314">
          <cell r="G10314" t="str">
            <v/>
          </cell>
        </row>
        <row r="10315">
          <cell r="G10315" t="str">
            <v/>
          </cell>
        </row>
        <row r="10316">
          <cell r="G10316" t="str">
            <v/>
          </cell>
        </row>
        <row r="10317">
          <cell r="G10317" t="str">
            <v/>
          </cell>
        </row>
        <row r="10318">
          <cell r="G10318" t="str">
            <v/>
          </cell>
        </row>
        <row r="10319">
          <cell r="G10319" t="str">
            <v/>
          </cell>
        </row>
        <row r="10320">
          <cell r="G10320" t="str">
            <v/>
          </cell>
        </row>
        <row r="10321">
          <cell r="G10321" t="str">
            <v/>
          </cell>
        </row>
        <row r="10322">
          <cell r="G10322" t="str">
            <v/>
          </cell>
        </row>
        <row r="10323">
          <cell r="G10323" t="str">
            <v/>
          </cell>
        </row>
        <row r="10324">
          <cell r="G10324" t="str">
            <v/>
          </cell>
        </row>
        <row r="10325">
          <cell r="G10325" t="str">
            <v/>
          </cell>
        </row>
        <row r="10326">
          <cell r="G10326" t="str">
            <v/>
          </cell>
        </row>
        <row r="10327">
          <cell r="G10327" t="str">
            <v/>
          </cell>
        </row>
        <row r="10328">
          <cell r="G10328" t="str">
            <v/>
          </cell>
        </row>
        <row r="10329">
          <cell r="G10329" t="str">
            <v/>
          </cell>
        </row>
        <row r="10330">
          <cell r="G10330" t="str">
            <v/>
          </cell>
        </row>
        <row r="10331">
          <cell r="G10331" t="str">
            <v/>
          </cell>
        </row>
        <row r="10332">
          <cell r="G10332" t="str">
            <v/>
          </cell>
        </row>
        <row r="10333">
          <cell r="G10333" t="str">
            <v/>
          </cell>
        </row>
        <row r="10334">
          <cell r="G10334" t="str">
            <v/>
          </cell>
        </row>
        <row r="10335">
          <cell r="G10335" t="str">
            <v/>
          </cell>
        </row>
        <row r="10336">
          <cell r="G10336" t="str">
            <v/>
          </cell>
        </row>
        <row r="10337">
          <cell r="G10337" t="str">
            <v/>
          </cell>
        </row>
        <row r="10338">
          <cell r="G10338" t="str">
            <v/>
          </cell>
        </row>
        <row r="10339">
          <cell r="G10339" t="str">
            <v/>
          </cell>
        </row>
        <row r="10340">
          <cell r="G10340" t="str">
            <v/>
          </cell>
        </row>
        <row r="10341">
          <cell r="G10341" t="str">
            <v/>
          </cell>
        </row>
        <row r="10342">
          <cell r="G10342" t="str">
            <v/>
          </cell>
        </row>
        <row r="10343">
          <cell r="G10343" t="str">
            <v/>
          </cell>
        </row>
        <row r="10344">
          <cell r="G10344" t="str">
            <v/>
          </cell>
        </row>
        <row r="10345">
          <cell r="G10345" t="str">
            <v/>
          </cell>
        </row>
        <row r="10346">
          <cell r="G10346" t="str">
            <v/>
          </cell>
        </row>
        <row r="10347">
          <cell r="G10347" t="str">
            <v/>
          </cell>
        </row>
        <row r="10348">
          <cell r="G10348" t="str">
            <v/>
          </cell>
        </row>
        <row r="10349">
          <cell r="G10349" t="str">
            <v/>
          </cell>
        </row>
        <row r="10350">
          <cell r="G10350" t="str">
            <v/>
          </cell>
        </row>
        <row r="10351">
          <cell r="G10351" t="str">
            <v/>
          </cell>
        </row>
        <row r="10352">
          <cell r="G10352" t="str">
            <v/>
          </cell>
        </row>
        <row r="10353">
          <cell r="G10353" t="str">
            <v/>
          </cell>
        </row>
        <row r="10354">
          <cell r="G10354" t="str">
            <v/>
          </cell>
        </row>
        <row r="10355">
          <cell r="G10355" t="str">
            <v/>
          </cell>
        </row>
        <row r="10356">
          <cell r="G10356" t="str">
            <v/>
          </cell>
        </row>
        <row r="10357">
          <cell r="G10357" t="str">
            <v/>
          </cell>
        </row>
        <row r="10358">
          <cell r="G10358" t="str">
            <v/>
          </cell>
        </row>
        <row r="10359">
          <cell r="G10359" t="str">
            <v/>
          </cell>
        </row>
        <row r="10360">
          <cell r="G10360" t="str">
            <v/>
          </cell>
        </row>
        <row r="10361">
          <cell r="G10361" t="str">
            <v/>
          </cell>
        </row>
        <row r="10362">
          <cell r="G10362" t="str">
            <v/>
          </cell>
        </row>
        <row r="10363">
          <cell r="G10363" t="str">
            <v/>
          </cell>
        </row>
        <row r="10364">
          <cell r="G10364" t="str">
            <v/>
          </cell>
        </row>
        <row r="10365">
          <cell r="G10365" t="str">
            <v/>
          </cell>
        </row>
        <row r="10366">
          <cell r="G10366" t="str">
            <v/>
          </cell>
        </row>
        <row r="10367">
          <cell r="G10367" t="str">
            <v/>
          </cell>
        </row>
        <row r="10368">
          <cell r="G10368" t="str">
            <v/>
          </cell>
        </row>
        <row r="10369">
          <cell r="G10369" t="str">
            <v/>
          </cell>
        </row>
        <row r="10370">
          <cell r="G10370" t="str">
            <v/>
          </cell>
        </row>
        <row r="10371">
          <cell r="G10371" t="str">
            <v/>
          </cell>
        </row>
        <row r="10372">
          <cell r="G10372" t="str">
            <v/>
          </cell>
        </row>
        <row r="10373">
          <cell r="G10373" t="str">
            <v/>
          </cell>
        </row>
        <row r="10374">
          <cell r="G10374" t="str">
            <v/>
          </cell>
        </row>
        <row r="10375">
          <cell r="G10375" t="str">
            <v/>
          </cell>
        </row>
        <row r="10376">
          <cell r="G10376" t="str">
            <v/>
          </cell>
        </row>
        <row r="10377">
          <cell r="G10377" t="str">
            <v/>
          </cell>
        </row>
        <row r="10378">
          <cell r="G10378" t="str">
            <v/>
          </cell>
        </row>
        <row r="10379">
          <cell r="G10379" t="str">
            <v/>
          </cell>
        </row>
        <row r="10380">
          <cell r="G10380" t="str">
            <v/>
          </cell>
        </row>
        <row r="10381">
          <cell r="G10381" t="str">
            <v/>
          </cell>
        </row>
        <row r="10382">
          <cell r="G10382" t="str">
            <v/>
          </cell>
        </row>
        <row r="10383">
          <cell r="G10383" t="str">
            <v/>
          </cell>
        </row>
        <row r="10384">
          <cell r="G10384" t="str">
            <v/>
          </cell>
        </row>
        <row r="10385">
          <cell r="G10385" t="str">
            <v/>
          </cell>
        </row>
        <row r="10386">
          <cell r="G10386" t="str">
            <v/>
          </cell>
        </row>
        <row r="10387">
          <cell r="G10387" t="str">
            <v/>
          </cell>
        </row>
        <row r="10388">
          <cell r="G10388" t="str">
            <v/>
          </cell>
        </row>
        <row r="10389">
          <cell r="G10389" t="str">
            <v/>
          </cell>
        </row>
        <row r="10390">
          <cell r="G10390" t="str">
            <v/>
          </cell>
        </row>
        <row r="10391">
          <cell r="G10391" t="str">
            <v/>
          </cell>
        </row>
        <row r="10392">
          <cell r="G10392" t="str">
            <v/>
          </cell>
        </row>
        <row r="10393">
          <cell r="G10393" t="str">
            <v/>
          </cell>
        </row>
        <row r="10394">
          <cell r="G10394" t="str">
            <v/>
          </cell>
        </row>
        <row r="10395">
          <cell r="G10395" t="str">
            <v/>
          </cell>
        </row>
        <row r="10396">
          <cell r="G10396" t="str">
            <v/>
          </cell>
        </row>
        <row r="10397">
          <cell r="G10397" t="str">
            <v/>
          </cell>
        </row>
        <row r="10398">
          <cell r="G10398" t="str">
            <v/>
          </cell>
        </row>
        <row r="10399">
          <cell r="G10399" t="str">
            <v/>
          </cell>
        </row>
        <row r="10400">
          <cell r="G10400" t="str">
            <v/>
          </cell>
        </row>
        <row r="10401">
          <cell r="G10401" t="str">
            <v/>
          </cell>
        </row>
        <row r="10402">
          <cell r="G10402" t="str">
            <v/>
          </cell>
        </row>
        <row r="10403">
          <cell r="G10403" t="str">
            <v/>
          </cell>
        </row>
        <row r="10404">
          <cell r="G10404" t="str">
            <v/>
          </cell>
        </row>
        <row r="10405">
          <cell r="G10405" t="str">
            <v/>
          </cell>
        </row>
        <row r="10406">
          <cell r="G10406" t="str">
            <v/>
          </cell>
        </row>
        <row r="10407">
          <cell r="G10407" t="str">
            <v/>
          </cell>
        </row>
        <row r="10408">
          <cell r="G10408" t="str">
            <v/>
          </cell>
        </row>
        <row r="10409">
          <cell r="G10409" t="str">
            <v/>
          </cell>
        </row>
        <row r="10410">
          <cell r="G10410" t="str">
            <v/>
          </cell>
        </row>
        <row r="10411">
          <cell r="G10411" t="str">
            <v/>
          </cell>
        </row>
        <row r="10412">
          <cell r="G10412" t="str">
            <v/>
          </cell>
        </row>
        <row r="10413">
          <cell r="G10413" t="str">
            <v/>
          </cell>
        </row>
        <row r="10414">
          <cell r="G10414" t="str">
            <v/>
          </cell>
        </row>
        <row r="10415">
          <cell r="G10415" t="str">
            <v/>
          </cell>
        </row>
        <row r="10416">
          <cell r="G10416" t="str">
            <v/>
          </cell>
        </row>
        <row r="10417">
          <cell r="G10417" t="str">
            <v/>
          </cell>
        </row>
        <row r="10418">
          <cell r="G10418" t="str">
            <v/>
          </cell>
        </row>
        <row r="10419">
          <cell r="G10419" t="str">
            <v/>
          </cell>
        </row>
        <row r="10420">
          <cell r="G10420" t="str">
            <v/>
          </cell>
        </row>
        <row r="10421">
          <cell r="G10421" t="str">
            <v/>
          </cell>
        </row>
        <row r="10422">
          <cell r="G10422" t="str">
            <v/>
          </cell>
        </row>
        <row r="10423">
          <cell r="G10423" t="str">
            <v/>
          </cell>
        </row>
        <row r="10424">
          <cell r="G10424" t="str">
            <v/>
          </cell>
        </row>
        <row r="10425">
          <cell r="G10425" t="str">
            <v/>
          </cell>
        </row>
        <row r="10426">
          <cell r="G10426" t="str">
            <v/>
          </cell>
        </row>
        <row r="10427">
          <cell r="G10427" t="str">
            <v/>
          </cell>
        </row>
        <row r="10428">
          <cell r="G10428" t="str">
            <v/>
          </cell>
        </row>
        <row r="10429">
          <cell r="G10429" t="str">
            <v/>
          </cell>
        </row>
        <row r="10430">
          <cell r="G10430" t="str">
            <v/>
          </cell>
        </row>
        <row r="10431">
          <cell r="G10431" t="str">
            <v/>
          </cell>
        </row>
        <row r="10432">
          <cell r="G10432" t="str">
            <v/>
          </cell>
        </row>
        <row r="10433">
          <cell r="G10433" t="str">
            <v/>
          </cell>
        </row>
        <row r="10434">
          <cell r="G10434" t="str">
            <v/>
          </cell>
        </row>
        <row r="10435">
          <cell r="G10435" t="str">
            <v/>
          </cell>
        </row>
        <row r="10436">
          <cell r="G10436" t="str">
            <v/>
          </cell>
        </row>
        <row r="10437">
          <cell r="G10437" t="str">
            <v/>
          </cell>
        </row>
        <row r="10438">
          <cell r="G10438" t="str">
            <v/>
          </cell>
        </row>
        <row r="10439">
          <cell r="G10439" t="str">
            <v/>
          </cell>
        </row>
        <row r="10440">
          <cell r="G10440" t="str">
            <v/>
          </cell>
        </row>
        <row r="10441">
          <cell r="G10441" t="str">
            <v/>
          </cell>
        </row>
        <row r="10442">
          <cell r="G10442" t="str">
            <v/>
          </cell>
        </row>
        <row r="10443">
          <cell r="G10443" t="str">
            <v/>
          </cell>
        </row>
        <row r="10444">
          <cell r="G10444" t="str">
            <v/>
          </cell>
        </row>
        <row r="10445">
          <cell r="G10445" t="str">
            <v/>
          </cell>
        </row>
        <row r="10446">
          <cell r="G10446" t="str">
            <v/>
          </cell>
        </row>
        <row r="10447">
          <cell r="G10447" t="str">
            <v/>
          </cell>
        </row>
        <row r="10448">
          <cell r="G10448" t="str">
            <v/>
          </cell>
        </row>
        <row r="10449">
          <cell r="G10449" t="str">
            <v/>
          </cell>
        </row>
        <row r="10450">
          <cell r="G10450" t="str">
            <v/>
          </cell>
        </row>
        <row r="10451">
          <cell r="G10451" t="str">
            <v/>
          </cell>
        </row>
        <row r="10452">
          <cell r="G10452" t="str">
            <v/>
          </cell>
        </row>
        <row r="10453">
          <cell r="G10453" t="str">
            <v/>
          </cell>
        </row>
        <row r="10454">
          <cell r="G10454" t="str">
            <v/>
          </cell>
        </row>
        <row r="10455">
          <cell r="G10455" t="str">
            <v/>
          </cell>
        </row>
        <row r="10456">
          <cell r="G10456" t="str">
            <v/>
          </cell>
        </row>
        <row r="10457">
          <cell r="G10457" t="str">
            <v/>
          </cell>
        </row>
        <row r="10458">
          <cell r="G10458" t="str">
            <v/>
          </cell>
        </row>
        <row r="10459">
          <cell r="G10459" t="str">
            <v/>
          </cell>
        </row>
        <row r="10460">
          <cell r="G10460" t="str">
            <v/>
          </cell>
        </row>
        <row r="10461">
          <cell r="G10461" t="str">
            <v/>
          </cell>
        </row>
        <row r="10462">
          <cell r="G10462" t="str">
            <v/>
          </cell>
        </row>
        <row r="10463">
          <cell r="G10463" t="str">
            <v/>
          </cell>
        </row>
        <row r="10464">
          <cell r="G10464" t="str">
            <v/>
          </cell>
        </row>
        <row r="10465">
          <cell r="G10465" t="str">
            <v/>
          </cell>
        </row>
        <row r="10466">
          <cell r="G10466" t="str">
            <v/>
          </cell>
        </row>
        <row r="10467">
          <cell r="G10467" t="str">
            <v/>
          </cell>
        </row>
        <row r="10468">
          <cell r="G10468" t="str">
            <v/>
          </cell>
        </row>
        <row r="10469">
          <cell r="G10469" t="str">
            <v/>
          </cell>
        </row>
        <row r="10470">
          <cell r="G10470" t="str">
            <v/>
          </cell>
        </row>
        <row r="10471">
          <cell r="G10471" t="str">
            <v/>
          </cell>
        </row>
        <row r="10472">
          <cell r="G10472" t="str">
            <v/>
          </cell>
        </row>
        <row r="10473">
          <cell r="G10473" t="str">
            <v/>
          </cell>
        </row>
        <row r="10474">
          <cell r="G10474" t="str">
            <v/>
          </cell>
        </row>
        <row r="10475">
          <cell r="G10475" t="str">
            <v/>
          </cell>
        </row>
        <row r="10476">
          <cell r="G10476" t="str">
            <v/>
          </cell>
        </row>
        <row r="10477">
          <cell r="G10477" t="str">
            <v/>
          </cell>
        </row>
        <row r="10478">
          <cell r="G10478" t="str">
            <v/>
          </cell>
        </row>
        <row r="10479">
          <cell r="G10479" t="str">
            <v/>
          </cell>
        </row>
        <row r="10480">
          <cell r="G10480" t="str">
            <v/>
          </cell>
        </row>
        <row r="10481">
          <cell r="G10481" t="str">
            <v/>
          </cell>
        </row>
        <row r="10482">
          <cell r="G10482" t="str">
            <v/>
          </cell>
        </row>
        <row r="10483">
          <cell r="G10483" t="str">
            <v/>
          </cell>
        </row>
        <row r="10484">
          <cell r="G10484" t="str">
            <v/>
          </cell>
        </row>
        <row r="10485">
          <cell r="G10485" t="str">
            <v/>
          </cell>
        </row>
        <row r="10486">
          <cell r="G10486" t="str">
            <v/>
          </cell>
        </row>
        <row r="10487">
          <cell r="G10487" t="str">
            <v/>
          </cell>
        </row>
        <row r="10488">
          <cell r="G10488" t="str">
            <v/>
          </cell>
        </row>
        <row r="10489">
          <cell r="G10489" t="str">
            <v/>
          </cell>
        </row>
        <row r="10490">
          <cell r="G10490" t="str">
            <v/>
          </cell>
        </row>
        <row r="10491">
          <cell r="G10491" t="str">
            <v/>
          </cell>
        </row>
        <row r="10492">
          <cell r="G10492" t="str">
            <v/>
          </cell>
        </row>
        <row r="10493">
          <cell r="G10493" t="str">
            <v/>
          </cell>
        </row>
        <row r="10494">
          <cell r="G10494" t="str">
            <v/>
          </cell>
        </row>
        <row r="10495">
          <cell r="G10495" t="str">
            <v/>
          </cell>
        </row>
        <row r="10496">
          <cell r="G10496" t="str">
            <v/>
          </cell>
        </row>
        <row r="10497">
          <cell r="G10497" t="str">
            <v/>
          </cell>
        </row>
        <row r="10498">
          <cell r="G10498" t="str">
            <v/>
          </cell>
        </row>
        <row r="10499">
          <cell r="G10499" t="str">
            <v/>
          </cell>
        </row>
        <row r="10500">
          <cell r="G10500" t="str">
            <v/>
          </cell>
        </row>
        <row r="10501">
          <cell r="G10501" t="str">
            <v/>
          </cell>
        </row>
        <row r="10502">
          <cell r="G10502" t="str">
            <v/>
          </cell>
        </row>
        <row r="10503">
          <cell r="G10503" t="str">
            <v/>
          </cell>
        </row>
        <row r="10504">
          <cell r="G10504" t="str">
            <v/>
          </cell>
        </row>
        <row r="10505">
          <cell r="G10505" t="str">
            <v/>
          </cell>
        </row>
        <row r="10506">
          <cell r="G10506" t="str">
            <v/>
          </cell>
        </row>
        <row r="10507">
          <cell r="G10507" t="str">
            <v/>
          </cell>
        </row>
        <row r="10508">
          <cell r="G10508" t="str">
            <v/>
          </cell>
        </row>
        <row r="10509">
          <cell r="G10509" t="str">
            <v/>
          </cell>
        </row>
        <row r="10510">
          <cell r="G10510" t="str">
            <v/>
          </cell>
        </row>
        <row r="10511">
          <cell r="G10511" t="str">
            <v/>
          </cell>
        </row>
        <row r="10512">
          <cell r="G10512" t="str">
            <v/>
          </cell>
        </row>
        <row r="10513">
          <cell r="G10513" t="str">
            <v/>
          </cell>
        </row>
        <row r="10514">
          <cell r="G10514" t="str">
            <v/>
          </cell>
        </row>
        <row r="10515">
          <cell r="G10515" t="str">
            <v/>
          </cell>
        </row>
        <row r="10516">
          <cell r="G10516" t="str">
            <v/>
          </cell>
        </row>
        <row r="10517">
          <cell r="G10517" t="str">
            <v/>
          </cell>
        </row>
        <row r="10518">
          <cell r="G10518" t="str">
            <v/>
          </cell>
        </row>
        <row r="10519">
          <cell r="G10519" t="str">
            <v/>
          </cell>
        </row>
        <row r="10520">
          <cell r="G10520" t="str">
            <v/>
          </cell>
        </row>
        <row r="10521">
          <cell r="G10521" t="str">
            <v/>
          </cell>
        </row>
        <row r="10522">
          <cell r="G10522" t="str">
            <v/>
          </cell>
        </row>
        <row r="10523">
          <cell r="G10523" t="str">
            <v/>
          </cell>
        </row>
        <row r="10524">
          <cell r="G10524" t="str">
            <v/>
          </cell>
        </row>
        <row r="10525">
          <cell r="G10525" t="str">
            <v/>
          </cell>
        </row>
        <row r="10526">
          <cell r="G10526" t="str">
            <v/>
          </cell>
        </row>
        <row r="10527">
          <cell r="G10527" t="str">
            <v/>
          </cell>
        </row>
        <row r="10528">
          <cell r="G10528" t="str">
            <v/>
          </cell>
        </row>
        <row r="10529">
          <cell r="G10529" t="str">
            <v/>
          </cell>
        </row>
        <row r="10530">
          <cell r="G10530" t="str">
            <v/>
          </cell>
        </row>
        <row r="10531">
          <cell r="G10531" t="str">
            <v/>
          </cell>
        </row>
        <row r="10532">
          <cell r="G10532" t="str">
            <v/>
          </cell>
        </row>
        <row r="10533">
          <cell r="G10533" t="str">
            <v/>
          </cell>
        </row>
        <row r="10534">
          <cell r="G10534" t="str">
            <v/>
          </cell>
        </row>
        <row r="10535">
          <cell r="G10535" t="str">
            <v/>
          </cell>
        </row>
        <row r="10536">
          <cell r="G10536" t="str">
            <v/>
          </cell>
        </row>
        <row r="10537">
          <cell r="G10537" t="str">
            <v/>
          </cell>
        </row>
        <row r="10538">
          <cell r="G10538" t="str">
            <v/>
          </cell>
        </row>
        <row r="10539">
          <cell r="G10539" t="str">
            <v/>
          </cell>
        </row>
        <row r="10540">
          <cell r="G10540" t="str">
            <v/>
          </cell>
        </row>
        <row r="10541">
          <cell r="G10541" t="str">
            <v/>
          </cell>
        </row>
        <row r="10542">
          <cell r="G10542" t="str">
            <v/>
          </cell>
        </row>
        <row r="10543">
          <cell r="G10543" t="str">
            <v/>
          </cell>
        </row>
        <row r="10544">
          <cell r="G10544" t="str">
            <v/>
          </cell>
        </row>
        <row r="10545">
          <cell r="G10545" t="str">
            <v/>
          </cell>
        </row>
        <row r="10546">
          <cell r="G10546" t="str">
            <v/>
          </cell>
        </row>
        <row r="10547">
          <cell r="G10547" t="str">
            <v/>
          </cell>
        </row>
        <row r="10548">
          <cell r="G10548" t="str">
            <v/>
          </cell>
        </row>
        <row r="10549">
          <cell r="G10549" t="str">
            <v/>
          </cell>
        </row>
        <row r="10550">
          <cell r="G10550" t="str">
            <v/>
          </cell>
        </row>
        <row r="10551">
          <cell r="G10551" t="str">
            <v/>
          </cell>
        </row>
        <row r="10552">
          <cell r="G10552" t="str">
            <v/>
          </cell>
        </row>
        <row r="10553">
          <cell r="G10553" t="str">
            <v/>
          </cell>
        </row>
        <row r="10554">
          <cell r="G10554" t="str">
            <v/>
          </cell>
        </row>
        <row r="10555">
          <cell r="G10555" t="str">
            <v/>
          </cell>
        </row>
        <row r="10556">
          <cell r="G10556" t="str">
            <v/>
          </cell>
        </row>
        <row r="10557">
          <cell r="G10557" t="str">
            <v/>
          </cell>
        </row>
        <row r="10558">
          <cell r="G10558" t="str">
            <v/>
          </cell>
        </row>
        <row r="10559">
          <cell r="G10559" t="str">
            <v/>
          </cell>
        </row>
        <row r="10560">
          <cell r="G10560" t="str">
            <v/>
          </cell>
        </row>
        <row r="10561">
          <cell r="G10561" t="str">
            <v/>
          </cell>
        </row>
        <row r="10562">
          <cell r="G10562" t="str">
            <v/>
          </cell>
        </row>
        <row r="10563">
          <cell r="G10563" t="str">
            <v/>
          </cell>
        </row>
        <row r="10564">
          <cell r="G10564" t="str">
            <v/>
          </cell>
        </row>
        <row r="10565">
          <cell r="G10565" t="str">
            <v/>
          </cell>
        </row>
        <row r="10566">
          <cell r="G10566" t="str">
            <v/>
          </cell>
        </row>
        <row r="10567">
          <cell r="G10567" t="str">
            <v/>
          </cell>
        </row>
        <row r="10568">
          <cell r="G10568" t="str">
            <v/>
          </cell>
        </row>
        <row r="10569">
          <cell r="G10569" t="str">
            <v/>
          </cell>
        </row>
        <row r="10570">
          <cell r="G10570" t="str">
            <v/>
          </cell>
        </row>
        <row r="10571">
          <cell r="G10571" t="str">
            <v/>
          </cell>
        </row>
        <row r="10572">
          <cell r="G10572" t="str">
            <v/>
          </cell>
        </row>
        <row r="10573">
          <cell r="G10573" t="str">
            <v/>
          </cell>
        </row>
        <row r="10574">
          <cell r="G10574" t="str">
            <v/>
          </cell>
        </row>
        <row r="10575">
          <cell r="G10575" t="str">
            <v/>
          </cell>
        </row>
        <row r="10576">
          <cell r="G10576" t="str">
            <v/>
          </cell>
        </row>
        <row r="10577">
          <cell r="G10577" t="str">
            <v/>
          </cell>
        </row>
        <row r="10578">
          <cell r="G10578" t="str">
            <v/>
          </cell>
        </row>
        <row r="10579">
          <cell r="G10579" t="str">
            <v/>
          </cell>
        </row>
        <row r="10580">
          <cell r="G10580" t="str">
            <v/>
          </cell>
        </row>
        <row r="10581">
          <cell r="G10581" t="str">
            <v/>
          </cell>
        </row>
        <row r="10582">
          <cell r="G10582" t="str">
            <v/>
          </cell>
        </row>
        <row r="10583">
          <cell r="G10583" t="str">
            <v/>
          </cell>
        </row>
        <row r="10584">
          <cell r="G10584" t="str">
            <v/>
          </cell>
        </row>
        <row r="10585">
          <cell r="G10585" t="str">
            <v/>
          </cell>
        </row>
        <row r="10586">
          <cell r="G10586" t="str">
            <v/>
          </cell>
        </row>
        <row r="10587">
          <cell r="G10587" t="str">
            <v/>
          </cell>
        </row>
        <row r="10588">
          <cell r="G10588" t="str">
            <v/>
          </cell>
        </row>
        <row r="10589">
          <cell r="G10589" t="str">
            <v/>
          </cell>
        </row>
        <row r="10590">
          <cell r="G10590" t="str">
            <v/>
          </cell>
        </row>
        <row r="10591">
          <cell r="G10591" t="str">
            <v/>
          </cell>
        </row>
        <row r="10592">
          <cell r="G10592" t="str">
            <v/>
          </cell>
        </row>
        <row r="10593">
          <cell r="G10593" t="str">
            <v/>
          </cell>
        </row>
        <row r="10594">
          <cell r="G10594" t="str">
            <v/>
          </cell>
        </row>
        <row r="10595">
          <cell r="G10595" t="str">
            <v/>
          </cell>
        </row>
        <row r="10596">
          <cell r="G10596" t="str">
            <v/>
          </cell>
        </row>
        <row r="10597">
          <cell r="G10597" t="str">
            <v/>
          </cell>
        </row>
        <row r="10598">
          <cell r="G10598" t="str">
            <v/>
          </cell>
        </row>
        <row r="10599">
          <cell r="G10599" t="str">
            <v/>
          </cell>
        </row>
        <row r="10600">
          <cell r="G10600" t="str">
            <v/>
          </cell>
        </row>
        <row r="10601">
          <cell r="G10601" t="str">
            <v/>
          </cell>
        </row>
        <row r="10602">
          <cell r="G10602" t="str">
            <v/>
          </cell>
        </row>
        <row r="10603">
          <cell r="G10603" t="str">
            <v/>
          </cell>
        </row>
        <row r="10604">
          <cell r="G10604" t="str">
            <v/>
          </cell>
        </row>
        <row r="10605">
          <cell r="G10605" t="str">
            <v/>
          </cell>
        </row>
        <row r="10606">
          <cell r="G10606" t="str">
            <v/>
          </cell>
        </row>
        <row r="10607">
          <cell r="G10607" t="str">
            <v/>
          </cell>
        </row>
        <row r="10608">
          <cell r="G10608" t="str">
            <v/>
          </cell>
        </row>
        <row r="10609">
          <cell r="G10609" t="str">
            <v/>
          </cell>
        </row>
        <row r="10610">
          <cell r="G10610" t="str">
            <v/>
          </cell>
        </row>
        <row r="10611">
          <cell r="G10611" t="str">
            <v/>
          </cell>
        </row>
        <row r="10612">
          <cell r="G10612" t="str">
            <v/>
          </cell>
        </row>
        <row r="10613">
          <cell r="G10613" t="str">
            <v/>
          </cell>
        </row>
        <row r="10614">
          <cell r="G10614" t="str">
            <v/>
          </cell>
        </row>
        <row r="10615">
          <cell r="G10615" t="str">
            <v/>
          </cell>
        </row>
        <row r="10616">
          <cell r="G10616" t="str">
            <v/>
          </cell>
        </row>
        <row r="10617">
          <cell r="G10617" t="str">
            <v/>
          </cell>
        </row>
        <row r="10618">
          <cell r="G10618" t="str">
            <v/>
          </cell>
        </row>
        <row r="10619">
          <cell r="G10619" t="str">
            <v/>
          </cell>
        </row>
        <row r="10620">
          <cell r="G10620" t="str">
            <v/>
          </cell>
        </row>
        <row r="10621">
          <cell r="G10621" t="str">
            <v/>
          </cell>
        </row>
        <row r="10622">
          <cell r="G10622" t="str">
            <v/>
          </cell>
        </row>
        <row r="10623">
          <cell r="G10623" t="str">
            <v/>
          </cell>
        </row>
        <row r="10624">
          <cell r="G10624" t="str">
            <v/>
          </cell>
        </row>
        <row r="10625">
          <cell r="G10625" t="str">
            <v/>
          </cell>
        </row>
        <row r="10626">
          <cell r="G10626" t="str">
            <v/>
          </cell>
        </row>
        <row r="10627">
          <cell r="G10627" t="str">
            <v/>
          </cell>
        </row>
        <row r="10628">
          <cell r="G10628" t="str">
            <v/>
          </cell>
        </row>
        <row r="10629">
          <cell r="G10629" t="str">
            <v/>
          </cell>
        </row>
        <row r="10630">
          <cell r="G10630" t="str">
            <v/>
          </cell>
        </row>
        <row r="10631">
          <cell r="G10631" t="str">
            <v/>
          </cell>
        </row>
        <row r="10632">
          <cell r="G10632" t="str">
            <v/>
          </cell>
        </row>
        <row r="10633">
          <cell r="G10633" t="str">
            <v/>
          </cell>
        </row>
        <row r="10634">
          <cell r="G10634" t="str">
            <v/>
          </cell>
        </row>
        <row r="10635">
          <cell r="G10635" t="str">
            <v/>
          </cell>
        </row>
        <row r="10636">
          <cell r="G10636" t="str">
            <v/>
          </cell>
        </row>
        <row r="10637">
          <cell r="G10637" t="str">
            <v/>
          </cell>
        </row>
        <row r="10638">
          <cell r="G10638" t="str">
            <v/>
          </cell>
        </row>
        <row r="10639">
          <cell r="G10639" t="str">
            <v/>
          </cell>
        </row>
        <row r="10640">
          <cell r="G10640" t="str">
            <v/>
          </cell>
        </row>
        <row r="10641">
          <cell r="G10641" t="str">
            <v/>
          </cell>
        </row>
        <row r="10642">
          <cell r="G10642" t="str">
            <v/>
          </cell>
        </row>
        <row r="10643">
          <cell r="G10643" t="str">
            <v/>
          </cell>
        </row>
        <row r="10644">
          <cell r="G10644" t="str">
            <v/>
          </cell>
        </row>
        <row r="10645">
          <cell r="G10645" t="str">
            <v/>
          </cell>
        </row>
        <row r="10646">
          <cell r="G10646" t="str">
            <v/>
          </cell>
        </row>
        <row r="10647">
          <cell r="G10647" t="str">
            <v/>
          </cell>
        </row>
        <row r="10648">
          <cell r="G10648" t="str">
            <v/>
          </cell>
        </row>
        <row r="10649">
          <cell r="G10649" t="str">
            <v/>
          </cell>
        </row>
        <row r="10650">
          <cell r="G10650" t="str">
            <v/>
          </cell>
        </row>
        <row r="10651">
          <cell r="G10651" t="str">
            <v/>
          </cell>
        </row>
        <row r="10652">
          <cell r="G10652" t="str">
            <v/>
          </cell>
        </row>
        <row r="10653">
          <cell r="G10653" t="str">
            <v/>
          </cell>
        </row>
        <row r="10654">
          <cell r="G10654" t="str">
            <v/>
          </cell>
        </row>
        <row r="10655">
          <cell r="G10655" t="str">
            <v/>
          </cell>
        </row>
        <row r="10656">
          <cell r="G10656" t="str">
            <v/>
          </cell>
        </row>
        <row r="10657">
          <cell r="G10657" t="str">
            <v/>
          </cell>
        </row>
        <row r="10658">
          <cell r="G10658" t="str">
            <v/>
          </cell>
        </row>
        <row r="10659">
          <cell r="G10659" t="str">
            <v/>
          </cell>
        </row>
        <row r="10660">
          <cell r="G10660" t="str">
            <v/>
          </cell>
        </row>
        <row r="10661">
          <cell r="G10661" t="str">
            <v/>
          </cell>
        </row>
        <row r="10662">
          <cell r="G10662" t="str">
            <v/>
          </cell>
        </row>
        <row r="10663">
          <cell r="G10663" t="str">
            <v/>
          </cell>
        </row>
        <row r="10664">
          <cell r="G10664" t="str">
            <v/>
          </cell>
        </row>
        <row r="10665">
          <cell r="G10665" t="str">
            <v/>
          </cell>
        </row>
        <row r="10666">
          <cell r="G10666" t="str">
            <v/>
          </cell>
        </row>
        <row r="10667">
          <cell r="G10667" t="str">
            <v/>
          </cell>
        </row>
        <row r="10668">
          <cell r="G10668" t="str">
            <v/>
          </cell>
        </row>
        <row r="10669">
          <cell r="G10669" t="str">
            <v/>
          </cell>
        </row>
        <row r="10670">
          <cell r="G10670" t="str">
            <v/>
          </cell>
        </row>
        <row r="10671">
          <cell r="G10671" t="str">
            <v/>
          </cell>
        </row>
        <row r="10672">
          <cell r="G10672" t="str">
            <v/>
          </cell>
        </row>
        <row r="10673">
          <cell r="G10673" t="str">
            <v/>
          </cell>
        </row>
        <row r="10674">
          <cell r="G10674" t="str">
            <v/>
          </cell>
        </row>
        <row r="10675">
          <cell r="G10675" t="str">
            <v/>
          </cell>
        </row>
        <row r="10676">
          <cell r="G10676" t="str">
            <v/>
          </cell>
        </row>
        <row r="10677">
          <cell r="G10677" t="str">
            <v/>
          </cell>
        </row>
        <row r="10678">
          <cell r="G10678" t="str">
            <v/>
          </cell>
        </row>
        <row r="10679">
          <cell r="G10679" t="str">
            <v/>
          </cell>
        </row>
        <row r="10680">
          <cell r="G10680" t="str">
            <v/>
          </cell>
        </row>
        <row r="10681">
          <cell r="G10681" t="str">
            <v/>
          </cell>
        </row>
        <row r="10682">
          <cell r="G10682" t="str">
            <v/>
          </cell>
        </row>
        <row r="10683">
          <cell r="G10683" t="str">
            <v/>
          </cell>
        </row>
        <row r="10684">
          <cell r="G10684" t="str">
            <v/>
          </cell>
        </row>
        <row r="10685">
          <cell r="G10685" t="str">
            <v/>
          </cell>
        </row>
        <row r="10686">
          <cell r="G10686" t="str">
            <v/>
          </cell>
        </row>
        <row r="10687">
          <cell r="G10687" t="str">
            <v/>
          </cell>
        </row>
        <row r="10688">
          <cell r="G10688" t="str">
            <v/>
          </cell>
        </row>
        <row r="10689">
          <cell r="G10689" t="str">
            <v/>
          </cell>
        </row>
        <row r="10690">
          <cell r="G10690" t="str">
            <v/>
          </cell>
        </row>
        <row r="10691">
          <cell r="G10691" t="str">
            <v/>
          </cell>
        </row>
        <row r="10692">
          <cell r="G10692" t="str">
            <v/>
          </cell>
        </row>
        <row r="10693">
          <cell r="G10693" t="str">
            <v/>
          </cell>
        </row>
        <row r="10694">
          <cell r="G10694" t="str">
            <v/>
          </cell>
        </row>
        <row r="10695">
          <cell r="G10695" t="str">
            <v/>
          </cell>
        </row>
        <row r="10696">
          <cell r="G10696" t="str">
            <v/>
          </cell>
        </row>
        <row r="10697">
          <cell r="G10697" t="str">
            <v/>
          </cell>
        </row>
        <row r="10698">
          <cell r="G10698" t="str">
            <v/>
          </cell>
        </row>
        <row r="10699">
          <cell r="G10699" t="str">
            <v/>
          </cell>
        </row>
        <row r="10700">
          <cell r="G10700" t="str">
            <v/>
          </cell>
        </row>
        <row r="10701">
          <cell r="G10701" t="str">
            <v/>
          </cell>
        </row>
        <row r="10702">
          <cell r="G10702" t="str">
            <v/>
          </cell>
        </row>
        <row r="10703">
          <cell r="G10703" t="str">
            <v/>
          </cell>
        </row>
        <row r="10704">
          <cell r="G10704" t="str">
            <v/>
          </cell>
        </row>
        <row r="10705">
          <cell r="G10705" t="str">
            <v/>
          </cell>
        </row>
        <row r="10706">
          <cell r="G10706" t="str">
            <v/>
          </cell>
        </row>
        <row r="10707">
          <cell r="G10707" t="str">
            <v/>
          </cell>
        </row>
        <row r="10708">
          <cell r="G10708" t="str">
            <v/>
          </cell>
        </row>
        <row r="10709">
          <cell r="G10709" t="str">
            <v/>
          </cell>
        </row>
        <row r="10710">
          <cell r="G10710" t="str">
            <v/>
          </cell>
        </row>
        <row r="10711">
          <cell r="G10711" t="str">
            <v/>
          </cell>
        </row>
        <row r="10712">
          <cell r="G10712" t="str">
            <v/>
          </cell>
        </row>
        <row r="10713">
          <cell r="G10713" t="str">
            <v/>
          </cell>
        </row>
        <row r="10714">
          <cell r="G10714" t="str">
            <v/>
          </cell>
        </row>
        <row r="10715">
          <cell r="G10715" t="str">
            <v/>
          </cell>
        </row>
        <row r="10716">
          <cell r="G10716" t="str">
            <v/>
          </cell>
        </row>
        <row r="10717">
          <cell r="G10717" t="str">
            <v/>
          </cell>
        </row>
        <row r="10718">
          <cell r="G10718" t="str">
            <v/>
          </cell>
        </row>
        <row r="10719">
          <cell r="G10719" t="str">
            <v/>
          </cell>
        </row>
        <row r="10720">
          <cell r="G10720" t="str">
            <v/>
          </cell>
        </row>
        <row r="10721">
          <cell r="G10721" t="str">
            <v/>
          </cell>
        </row>
        <row r="10722">
          <cell r="G10722" t="str">
            <v/>
          </cell>
        </row>
        <row r="10723">
          <cell r="G10723" t="str">
            <v/>
          </cell>
        </row>
        <row r="10724">
          <cell r="G10724" t="str">
            <v/>
          </cell>
        </row>
        <row r="10725">
          <cell r="G10725" t="str">
            <v/>
          </cell>
        </row>
        <row r="10726">
          <cell r="G10726" t="str">
            <v/>
          </cell>
        </row>
        <row r="10727">
          <cell r="G10727" t="str">
            <v/>
          </cell>
        </row>
        <row r="10728">
          <cell r="G10728" t="str">
            <v/>
          </cell>
        </row>
        <row r="10729">
          <cell r="G10729" t="str">
            <v/>
          </cell>
        </row>
        <row r="10730">
          <cell r="G10730" t="str">
            <v/>
          </cell>
        </row>
        <row r="10731">
          <cell r="G10731" t="str">
            <v/>
          </cell>
        </row>
        <row r="10732">
          <cell r="G10732" t="str">
            <v/>
          </cell>
        </row>
        <row r="10733">
          <cell r="G10733" t="str">
            <v/>
          </cell>
        </row>
        <row r="10734">
          <cell r="G10734" t="str">
            <v/>
          </cell>
        </row>
        <row r="10735">
          <cell r="G10735" t="str">
            <v/>
          </cell>
        </row>
        <row r="10736">
          <cell r="G10736" t="str">
            <v/>
          </cell>
        </row>
        <row r="10737">
          <cell r="G10737" t="str">
            <v/>
          </cell>
        </row>
        <row r="10738">
          <cell r="G10738" t="str">
            <v/>
          </cell>
        </row>
        <row r="10739">
          <cell r="G10739" t="str">
            <v/>
          </cell>
        </row>
        <row r="10740">
          <cell r="G10740" t="str">
            <v/>
          </cell>
        </row>
        <row r="10741">
          <cell r="G10741" t="str">
            <v/>
          </cell>
        </row>
        <row r="10742">
          <cell r="G10742" t="str">
            <v/>
          </cell>
        </row>
        <row r="10743">
          <cell r="G10743" t="str">
            <v/>
          </cell>
        </row>
        <row r="10744">
          <cell r="G10744" t="str">
            <v/>
          </cell>
        </row>
        <row r="10745">
          <cell r="G10745" t="str">
            <v/>
          </cell>
        </row>
        <row r="10746">
          <cell r="G10746" t="str">
            <v/>
          </cell>
        </row>
        <row r="10747">
          <cell r="G10747" t="str">
            <v/>
          </cell>
        </row>
        <row r="10748">
          <cell r="G10748" t="str">
            <v/>
          </cell>
        </row>
        <row r="10749">
          <cell r="G10749" t="str">
            <v/>
          </cell>
        </row>
        <row r="10750">
          <cell r="G10750" t="str">
            <v/>
          </cell>
        </row>
        <row r="10751">
          <cell r="G10751" t="str">
            <v/>
          </cell>
        </row>
        <row r="10752">
          <cell r="G10752" t="str">
            <v/>
          </cell>
        </row>
        <row r="10753">
          <cell r="G10753" t="str">
            <v/>
          </cell>
        </row>
        <row r="10754">
          <cell r="G10754" t="str">
            <v/>
          </cell>
        </row>
        <row r="10755">
          <cell r="G10755" t="str">
            <v/>
          </cell>
        </row>
        <row r="10756">
          <cell r="G10756" t="str">
            <v/>
          </cell>
        </row>
        <row r="10757">
          <cell r="G10757" t="str">
            <v/>
          </cell>
        </row>
        <row r="10758">
          <cell r="G10758" t="str">
            <v/>
          </cell>
        </row>
        <row r="10759">
          <cell r="G10759" t="str">
            <v/>
          </cell>
        </row>
        <row r="10760">
          <cell r="G10760" t="str">
            <v/>
          </cell>
        </row>
        <row r="10761">
          <cell r="G10761" t="str">
            <v/>
          </cell>
        </row>
        <row r="10762">
          <cell r="G10762" t="str">
            <v/>
          </cell>
        </row>
        <row r="10763">
          <cell r="G10763" t="str">
            <v/>
          </cell>
        </row>
        <row r="10764">
          <cell r="G10764" t="str">
            <v/>
          </cell>
        </row>
        <row r="10765">
          <cell r="G10765" t="str">
            <v/>
          </cell>
        </row>
        <row r="10766">
          <cell r="G10766" t="str">
            <v/>
          </cell>
        </row>
        <row r="10767">
          <cell r="G10767" t="str">
            <v/>
          </cell>
        </row>
        <row r="10768">
          <cell r="G10768" t="str">
            <v/>
          </cell>
        </row>
        <row r="10769">
          <cell r="G10769" t="str">
            <v/>
          </cell>
        </row>
        <row r="10770">
          <cell r="G10770" t="str">
            <v/>
          </cell>
        </row>
        <row r="10771">
          <cell r="G10771" t="str">
            <v/>
          </cell>
        </row>
        <row r="10772">
          <cell r="G10772" t="str">
            <v/>
          </cell>
        </row>
        <row r="10773">
          <cell r="G10773" t="str">
            <v/>
          </cell>
        </row>
        <row r="10774">
          <cell r="G10774" t="str">
            <v/>
          </cell>
        </row>
        <row r="10775">
          <cell r="G10775" t="str">
            <v/>
          </cell>
        </row>
        <row r="10776">
          <cell r="G10776" t="str">
            <v/>
          </cell>
        </row>
        <row r="10777">
          <cell r="G10777" t="str">
            <v/>
          </cell>
        </row>
        <row r="10778">
          <cell r="G10778" t="str">
            <v/>
          </cell>
        </row>
        <row r="10779">
          <cell r="G10779" t="str">
            <v/>
          </cell>
        </row>
        <row r="10780">
          <cell r="G10780" t="str">
            <v/>
          </cell>
        </row>
        <row r="10781">
          <cell r="G10781" t="str">
            <v/>
          </cell>
        </row>
        <row r="10782">
          <cell r="G10782" t="str">
            <v/>
          </cell>
        </row>
        <row r="10783">
          <cell r="G10783" t="str">
            <v/>
          </cell>
        </row>
        <row r="10784">
          <cell r="G10784" t="str">
            <v/>
          </cell>
        </row>
        <row r="10785">
          <cell r="G10785" t="str">
            <v/>
          </cell>
        </row>
        <row r="10786">
          <cell r="G10786" t="str">
            <v/>
          </cell>
        </row>
        <row r="10787">
          <cell r="G10787" t="str">
            <v/>
          </cell>
        </row>
        <row r="10788">
          <cell r="G10788" t="str">
            <v/>
          </cell>
        </row>
        <row r="10789">
          <cell r="G10789" t="str">
            <v/>
          </cell>
        </row>
        <row r="10790">
          <cell r="G10790" t="str">
            <v/>
          </cell>
        </row>
        <row r="10791">
          <cell r="G10791" t="str">
            <v/>
          </cell>
        </row>
        <row r="10792">
          <cell r="G10792" t="str">
            <v/>
          </cell>
        </row>
        <row r="10793">
          <cell r="G10793" t="str">
            <v/>
          </cell>
        </row>
        <row r="10794">
          <cell r="G10794" t="str">
            <v/>
          </cell>
        </row>
        <row r="10795">
          <cell r="G10795" t="str">
            <v/>
          </cell>
        </row>
        <row r="10796">
          <cell r="G10796" t="str">
            <v/>
          </cell>
        </row>
        <row r="10797">
          <cell r="G10797" t="str">
            <v/>
          </cell>
        </row>
        <row r="10798">
          <cell r="G10798" t="str">
            <v/>
          </cell>
        </row>
        <row r="10799">
          <cell r="G10799" t="str">
            <v/>
          </cell>
        </row>
        <row r="10800">
          <cell r="G10800" t="str">
            <v/>
          </cell>
        </row>
        <row r="10801">
          <cell r="G10801" t="str">
            <v/>
          </cell>
        </row>
        <row r="10802">
          <cell r="G10802" t="str">
            <v/>
          </cell>
        </row>
        <row r="10803">
          <cell r="G10803" t="str">
            <v/>
          </cell>
        </row>
        <row r="10804">
          <cell r="G10804" t="str">
            <v/>
          </cell>
        </row>
        <row r="10805">
          <cell r="G10805" t="str">
            <v/>
          </cell>
        </row>
        <row r="10806">
          <cell r="G10806" t="str">
            <v/>
          </cell>
        </row>
        <row r="10807">
          <cell r="G10807" t="str">
            <v/>
          </cell>
        </row>
        <row r="10808">
          <cell r="G10808" t="str">
            <v/>
          </cell>
        </row>
        <row r="10809">
          <cell r="G10809" t="str">
            <v/>
          </cell>
        </row>
        <row r="10810">
          <cell r="G10810" t="str">
            <v/>
          </cell>
        </row>
        <row r="10811">
          <cell r="G10811" t="str">
            <v/>
          </cell>
        </row>
        <row r="10812">
          <cell r="G10812" t="str">
            <v/>
          </cell>
        </row>
        <row r="10813">
          <cell r="G10813" t="str">
            <v/>
          </cell>
        </row>
        <row r="10814">
          <cell r="G10814" t="str">
            <v/>
          </cell>
        </row>
        <row r="10815">
          <cell r="G10815" t="str">
            <v/>
          </cell>
        </row>
        <row r="10816">
          <cell r="G10816" t="str">
            <v/>
          </cell>
        </row>
        <row r="10817">
          <cell r="G10817" t="str">
            <v/>
          </cell>
        </row>
        <row r="10818">
          <cell r="G10818" t="str">
            <v/>
          </cell>
        </row>
        <row r="10819">
          <cell r="G10819" t="str">
            <v/>
          </cell>
        </row>
        <row r="10820">
          <cell r="G10820" t="str">
            <v/>
          </cell>
        </row>
        <row r="10821">
          <cell r="G10821" t="str">
            <v/>
          </cell>
        </row>
        <row r="10822">
          <cell r="G10822" t="str">
            <v/>
          </cell>
        </row>
        <row r="10823">
          <cell r="G10823" t="str">
            <v/>
          </cell>
        </row>
        <row r="10824">
          <cell r="G10824" t="str">
            <v/>
          </cell>
        </row>
        <row r="10825">
          <cell r="G10825" t="str">
            <v/>
          </cell>
        </row>
        <row r="10826">
          <cell r="G10826" t="str">
            <v/>
          </cell>
        </row>
        <row r="10827">
          <cell r="G10827" t="str">
            <v/>
          </cell>
        </row>
        <row r="10828">
          <cell r="G10828" t="str">
            <v/>
          </cell>
        </row>
        <row r="10829">
          <cell r="G10829" t="str">
            <v/>
          </cell>
        </row>
        <row r="10830">
          <cell r="G10830" t="str">
            <v/>
          </cell>
        </row>
        <row r="10831">
          <cell r="G10831" t="str">
            <v/>
          </cell>
        </row>
        <row r="10832">
          <cell r="G10832" t="str">
            <v/>
          </cell>
        </row>
        <row r="10833">
          <cell r="G10833" t="str">
            <v/>
          </cell>
        </row>
        <row r="10834">
          <cell r="G10834" t="str">
            <v/>
          </cell>
        </row>
        <row r="10835">
          <cell r="G10835" t="str">
            <v/>
          </cell>
        </row>
        <row r="10836">
          <cell r="G10836" t="str">
            <v/>
          </cell>
        </row>
        <row r="10837">
          <cell r="G10837" t="str">
            <v/>
          </cell>
        </row>
        <row r="10838">
          <cell r="G10838" t="str">
            <v/>
          </cell>
        </row>
        <row r="10839">
          <cell r="G10839" t="str">
            <v/>
          </cell>
        </row>
        <row r="10840">
          <cell r="G10840" t="str">
            <v/>
          </cell>
        </row>
        <row r="10841">
          <cell r="G10841" t="str">
            <v/>
          </cell>
        </row>
        <row r="10842">
          <cell r="G10842" t="str">
            <v/>
          </cell>
        </row>
        <row r="10843">
          <cell r="G10843" t="str">
            <v/>
          </cell>
        </row>
        <row r="10844">
          <cell r="G10844" t="str">
            <v/>
          </cell>
        </row>
        <row r="10845">
          <cell r="G10845" t="str">
            <v/>
          </cell>
        </row>
        <row r="10846">
          <cell r="G10846" t="str">
            <v/>
          </cell>
        </row>
        <row r="10847">
          <cell r="G10847" t="str">
            <v/>
          </cell>
        </row>
        <row r="10848">
          <cell r="G10848" t="str">
            <v/>
          </cell>
        </row>
        <row r="10849">
          <cell r="G10849" t="str">
            <v/>
          </cell>
        </row>
        <row r="10850">
          <cell r="G10850" t="str">
            <v/>
          </cell>
        </row>
        <row r="10851">
          <cell r="G10851" t="str">
            <v/>
          </cell>
        </row>
        <row r="10852">
          <cell r="G10852" t="str">
            <v/>
          </cell>
        </row>
        <row r="10853">
          <cell r="G10853" t="str">
            <v/>
          </cell>
        </row>
        <row r="10854">
          <cell r="G10854" t="str">
            <v/>
          </cell>
        </row>
        <row r="10855">
          <cell r="G10855" t="str">
            <v/>
          </cell>
        </row>
        <row r="10856">
          <cell r="G10856" t="str">
            <v/>
          </cell>
        </row>
        <row r="10857">
          <cell r="G10857" t="str">
            <v/>
          </cell>
        </row>
        <row r="10858">
          <cell r="G10858" t="str">
            <v/>
          </cell>
        </row>
        <row r="10859">
          <cell r="G10859" t="str">
            <v/>
          </cell>
        </row>
        <row r="10860">
          <cell r="G10860" t="str">
            <v/>
          </cell>
        </row>
        <row r="10861">
          <cell r="G10861" t="str">
            <v/>
          </cell>
        </row>
        <row r="10862">
          <cell r="G10862" t="str">
            <v/>
          </cell>
        </row>
        <row r="10863">
          <cell r="G10863" t="str">
            <v/>
          </cell>
        </row>
        <row r="10864">
          <cell r="G10864" t="str">
            <v/>
          </cell>
        </row>
        <row r="10865">
          <cell r="G10865" t="str">
            <v/>
          </cell>
        </row>
        <row r="10866">
          <cell r="G10866" t="str">
            <v/>
          </cell>
        </row>
        <row r="10867">
          <cell r="G10867" t="str">
            <v/>
          </cell>
        </row>
        <row r="10868">
          <cell r="G10868" t="str">
            <v/>
          </cell>
        </row>
        <row r="10869">
          <cell r="G10869" t="str">
            <v/>
          </cell>
        </row>
        <row r="10870">
          <cell r="G10870" t="str">
            <v/>
          </cell>
        </row>
        <row r="10871">
          <cell r="G10871" t="str">
            <v/>
          </cell>
        </row>
        <row r="10872">
          <cell r="G10872" t="str">
            <v/>
          </cell>
        </row>
        <row r="10873">
          <cell r="G10873" t="str">
            <v/>
          </cell>
        </row>
        <row r="10874">
          <cell r="G10874" t="str">
            <v/>
          </cell>
        </row>
        <row r="10875">
          <cell r="G10875" t="str">
            <v/>
          </cell>
        </row>
        <row r="10876">
          <cell r="G10876" t="str">
            <v/>
          </cell>
        </row>
        <row r="10877">
          <cell r="G10877" t="str">
            <v/>
          </cell>
        </row>
        <row r="10878">
          <cell r="G10878" t="str">
            <v/>
          </cell>
        </row>
        <row r="10879">
          <cell r="G10879" t="str">
            <v/>
          </cell>
        </row>
        <row r="10880">
          <cell r="G10880" t="str">
            <v/>
          </cell>
        </row>
        <row r="10881">
          <cell r="G10881" t="str">
            <v/>
          </cell>
        </row>
        <row r="10882">
          <cell r="G10882" t="str">
            <v/>
          </cell>
        </row>
        <row r="10883">
          <cell r="G10883" t="str">
            <v/>
          </cell>
        </row>
        <row r="10884">
          <cell r="G10884" t="str">
            <v/>
          </cell>
        </row>
        <row r="10885">
          <cell r="G10885" t="str">
            <v/>
          </cell>
        </row>
        <row r="10886">
          <cell r="G10886" t="str">
            <v/>
          </cell>
        </row>
        <row r="10887">
          <cell r="G10887" t="str">
            <v/>
          </cell>
        </row>
        <row r="10888">
          <cell r="G10888" t="str">
            <v/>
          </cell>
        </row>
        <row r="10889">
          <cell r="G10889" t="str">
            <v/>
          </cell>
        </row>
        <row r="10890">
          <cell r="G10890" t="str">
            <v/>
          </cell>
        </row>
        <row r="10891">
          <cell r="G10891" t="str">
            <v/>
          </cell>
        </row>
        <row r="10892">
          <cell r="G10892" t="str">
            <v/>
          </cell>
        </row>
        <row r="10893">
          <cell r="G10893" t="str">
            <v/>
          </cell>
        </row>
        <row r="10894">
          <cell r="G10894" t="str">
            <v/>
          </cell>
        </row>
        <row r="10895">
          <cell r="G10895" t="str">
            <v/>
          </cell>
        </row>
        <row r="10896">
          <cell r="G10896" t="str">
            <v/>
          </cell>
        </row>
        <row r="10897">
          <cell r="G10897" t="str">
            <v/>
          </cell>
        </row>
        <row r="10898">
          <cell r="G10898" t="str">
            <v/>
          </cell>
        </row>
        <row r="10899">
          <cell r="G10899" t="str">
            <v/>
          </cell>
        </row>
        <row r="10900">
          <cell r="G10900" t="str">
            <v/>
          </cell>
        </row>
        <row r="10901">
          <cell r="G10901" t="str">
            <v/>
          </cell>
        </row>
        <row r="10902">
          <cell r="G10902" t="str">
            <v/>
          </cell>
        </row>
        <row r="10903">
          <cell r="G10903" t="str">
            <v/>
          </cell>
        </row>
        <row r="10904">
          <cell r="G10904" t="str">
            <v/>
          </cell>
        </row>
        <row r="10905">
          <cell r="G10905" t="str">
            <v/>
          </cell>
        </row>
        <row r="10906">
          <cell r="G10906" t="str">
            <v/>
          </cell>
        </row>
        <row r="10907">
          <cell r="G10907" t="str">
            <v/>
          </cell>
        </row>
        <row r="10908">
          <cell r="G10908" t="str">
            <v/>
          </cell>
        </row>
        <row r="10909">
          <cell r="G10909" t="str">
            <v/>
          </cell>
        </row>
        <row r="10910">
          <cell r="G10910" t="str">
            <v/>
          </cell>
        </row>
        <row r="10911">
          <cell r="G10911" t="str">
            <v/>
          </cell>
        </row>
        <row r="10912">
          <cell r="G10912" t="str">
            <v/>
          </cell>
        </row>
        <row r="10913">
          <cell r="G10913" t="str">
            <v/>
          </cell>
        </row>
        <row r="10914">
          <cell r="G10914" t="str">
            <v/>
          </cell>
        </row>
        <row r="10915">
          <cell r="G10915" t="str">
            <v/>
          </cell>
        </row>
        <row r="10916">
          <cell r="G10916" t="str">
            <v/>
          </cell>
        </row>
        <row r="10917">
          <cell r="G10917" t="str">
            <v/>
          </cell>
        </row>
        <row r="10918">
          <cell r="G10918" t="str">
            <v/>
          </cell>
        </row>
        <row r="10919">
          <cell r="G10919" t="str">
            <v/>
          </cell>
        </row>
        <row r="10920">
          <cell r="G10920" t="str">
            <v/>
          </cell>
        </row>
        <row r="10921">
          <cell r="G10921" t="str">
            <v/>
          </cell>
        </row>
        <row r="10922">
          <cell r="G10922" t="str">
            <v/>
          </cell>
        </row>
        <row r="10923">
          <cell r="G10923" t="str">
            <v/>
          </cell>
        </row>
        <row r="10924">
          <cell r="G10924" t="str">
            <v/>
          </cell>
        </row>
        <row r="10925">
          <cell r="G10925" t="str">
            <v/>
          </cell>
        </row>
        <row r="10926">
          <cell r="G10926" t="str">
            <v/>
          </cell>
        </row>
        <row r="10927">
          <cell r="G10927" t="str">
            <v/>
          </cell>
        </row>
        <row r="10928">
          <cell r="G10928" t="str">
            <v/>
          </cell>
        </row>
        <row r="10929">
          <cell r="G10929" t="str">
            <v/>
          </cell>
        </row>
        <row r="10930">
          <cell r="G10930" t="str">
            <v/>
          </cell>
        </row>
        <row r="10931">
          <cell r="G10931" t="str">
            <v/>
          </cell>
        </row>
        <row r="10932">
          <cell r="G10932" t="str">
            <v/>
          </cell>
        </row>
        <row r="10933">
          <cell r="G10933" t="str">
            <v/>
          </cell>
        </row>
        <row r="10934">
          <cell r="G10934" t="str">
            <v/>
          </cell>
        </row>
        <row r="10935">
          <cell r="G10935" t="str">
            <v/>
          </cell>
        </row>
        <row r="10936">
          <cell r="G10936" t="str">
            <v/>
          </cell>
        </row>
        <row r="10937">
          <cell r="G10937" t="str">
            <v/>
          </cell>
        </row>
        <row r="10938">
          <cell r="G10938" t="str">
            <v/>
          </cell>
        </row>
        <row r="10939">
          <cell r="G10939" t="str">
            <v/>
          </cell>
        </row>
        <row r="10940">
          <cell r="G10940" t="str">
            <v/>
          </cell>
        </row>
        <row r="10941">
          <cell r="G10941" t="str">
            <v/>
          </cell>
        </row>
        <row r="10942">
          <cell r="G10942" t="str">
            <v/>
          </cell>
        </row>
        <row r="10943">
          <cell r="G10943" t="str">
            <v/>
          </cell>
        </row>
        <row r="10944">
          <cell r="G10944" t="str">
            <v/>
          </cell>
        </row>
        <row r="10945">
          <cell r="G10945" t="str">
            <v/>
          </cell>
        </row>
        <row r="10946">
          <cell r="G10946" t="str">
            <v/>
          </cell>
        </row>
        <row r="10947">
          <cell r="G10947" t="str">
            <v/>
          </cell>
        </row>
        <row r="10948">
          <cell r="G10948" t="str">
            <v/>
          </cell>
        </row>
        <row r="10949">
          <cell r="G10949" t="str">
            <v/>
          </cell>
        </row>
        <row r="10950">
          <cell r="G10950" t="str">
            <v/>
          </cell>
        </row>
        <row r="10951">
          <cell r="G10951" t="str">
            <v/>
          </cell>
        </row>
        <row r="10952">
          <cell r="G10952" t="str">
            <v/>
          </cell>
        </row>
        <row r="10953">
          <cell r="G10953" t="str">
            <v/>
          </cell>
        </row>
        <row r="10954">
          <cell r="G10954" t="str">
            <v/>
          </cell>
        </row>
        <row r="10955">
          <cell r="G10955" t="str">
            <v/>
          </cell>
        </row>
        <row r="10956">
          <cell r="G10956" t="str">
            <v/>
          </cell>
        </row>
        <row r="10957">
          <cell r="G10957" t="str">
            <v/>
          </cell>
        </row>
        <row r="10958">
          <cell r="G10958" t="str">
            <v/>
          </cell>
        </row>
        <row r="10959">
          <cell r="G10959" t="str">
            <v/>
          </cell>
        </row>
        <row r="10960">
          <cell r="G10960" t="str">
            <v/>
          </cell>
        </row>
        <row r="10961">
          <cell r="G10961" t="str">
            <v/>
          </cell>
        </row>
        <row r="10962">
          <cell r="G10962" t="str">
            <v/>
          </cell>
        </row>
        <row r="10963">
          <cell r="G10963" t="str">
            <v/>
          </cell>
        </row>
        <row r="10964">
          <cell r="G10964" t="str">
            <v/>
          </cell>
        </row>
        <row r="10965">
          <cell r="G10965" t="str">
            <v/>
          </cell>
        </row>
        <row r="10966">
          <cell r="G10966" t="str">
            <v/>
          </cell>
        </row>
        <row r="10967">
          <cell r="G10967" t="str">
            <v/>
          </cell>
        </row>
        <row r="10968">
          <cell r="G10968" t="str">
            <v/>
          </cell>
        </row>
        <row r="10969">
          <cell r="G10969" t="str">
            <v/>
          </cell>
        </row>
        <row r="10970">
          <cell r="G10970" t="str">
            <v/>
          </cell>
        </row>
        <row r="10971">
          <cell r="G10971" t="str">
            <v/>
          </cell>
        </row>
        <row r="10972">
          <cell r="G10972" t="str">
            <v/>
          </cell>
        </row>
        <row r="10973">
          <cell r="G10973" t="str">
            <v/>
          </cell>
        </row>
        <row r="10974">
          <cell r="G10974" t="str">
            <v/>
          </cell>
        </row>
        <row r="10975">
          <cell r="G10975" t="str">
            <v/>
          </cell>
        </row>
        <row r="10976">
          <cell r="G10976" t="str">
            <v/>
          </cell>
        </row>
        <row r="10977">
          <cell r="G10977" t="str">
            <v/>
          </cell>
        </row>
        <row r="10978">
          <cell r="G10978" t="str">
            <v/>
          </cell>
        </row>
        <row r="10979">
          <cell r="G10979" t="str">
            <v/>
          </cell>
        </row>
        <row r="10980">
          <cell r="G10980" t="str">
            <v/>
          </cell>
        </row>
        <row r="10981">
          <cell r="G10981" t="str">
            <v/>
          </cell>
        </row>
        <row r="10982">
          <cell r="G10982" t="str">
            <v/>
          </cell>
        </row>
        <row r="10983">
          <cell r="G10983" t="str">
            <v/>
          </cell>
        </row>
        <row r="10984">
          <cell r="G10984" t="str">
            <v/>
          </cell>
        </row>
        <row r="10985">
          <cell r="G10985" t="str">
            <v/>
          </cell>
        </row>
        <row r="10986">
          <cell r="G10986" t="str">
            <v/>
          </cell>
        </row>
        <row r="10987">
          <cell r="G10987" t="str">
            <v/>
          </cell>
        </row>
        <row r="10988">
          <cell r="G10988" t="str">
            <v/>
          </cell>
        </row>
        <row r="10989">
          <cell r="G10989" t="str">
            <v/>
          </cell>
        </row>
        <row r="10990">
          <cell r="G10990" t="str">
            <v/>
          </cell>
        </row>
        <row r="10991">
          <cell r="G10991" t="str">
            <v/>
          </cell>
        </row>
        <row r="10992">
          <cell r="G10992" t="str">
            <v/>
          </cell>
        </row>
        <row r="10993">
          <cell r="G10993" t="str">
            <v/>
          </cell>
        </row>
        <row r="10994">
          <cell r="G10994" t="str">
            <v/>
          </cell>
        </row>
        <row r="10995">
          <cell r="G10995" t="str">
            <v/>
          </cell>
        </row>
        <row r="10996">
          <cell r="G10996" t="str">
            <v/>
          </cell>
        </row>
        <row r="10997">
          <cell r="G10997" t="str">
            <v/>
          </cell>
        </row>
        <row r="10998">
          <cell r="G10998" t="str">
            <v/>
          </cell>
        </row>
        <row r="10999">
          <cell r="G10999" t="str">
            <v/>
          </cell>
        </row>
        <row r="11000">
          <cell r="G11000" t="str">
            <v/>
          </cell>
        </row>
        <row r="11001">
          <cell r="G11001" t="str">
            <v/>
          </cell>
        </row>
        <row r="11002">
          <cell r="G11002" t="str">
            <v/>
          </cell>
        </row>
        <row r="11003">
          <cell r="G11003" t="str">
            <v/>
          </cell>
        </row>
        <row r="11004">
          <cell r="G11004" t="str">
            <v/>
          </cell>
        </row>
        <row r="11005">
          <cell r="G11005" t="str">
            <v/>
          </cell>
        </row>
        <row r="11006">
          <cell r="G11006" t="str">
            <v/>
          </cell>
        </row>
        <row r="11007">
          <cell r="G11007" t="str">
            <v/>
          </cell>
        </row>
        <row r="11008">
          <cell r="G11008" t="str">
            <v/>
          </cell>
        </row>
        <row r="11009">
          <cell r="G11009" t="str">
            <v/>
          </cell>
        </row>
        <row r="11010">
          <cell r="G11010" t="str">
            <v/>
          </cell>
        </row>
        <row r="11011">
          <cell r="G11011" t="str">
            <v/>
          </cell>
        </row>
        <row r="11012">
          <cell r="G11012" t="str">
            <v/>
          </cell>
        </row>
        <row r="11013">
          <cell r="G11013" t="str">
            <v/>
          </cell>
        </row>
        <row r="11014">
          <cell r="G11014" t="str">
            <v/>
          </cell>
        </row>
        <row r="11015">
          <cell r="G11015" t="str">
            <v/>
          </cell>
        </row>
        <row r="11016">
          <cell r="G11016" t="str">
            <v/>
          </cell>
        </row>
        <row r="11017">
          <cell r="G11017" t="str">
            <v/>
          </cell>
        </row>
        <row r="11018">
          <cell r="G11018" t="str">
            <v/>
          </cell>
        </row>
        <row r="11019">
          <cell r="G11019" t="str">
            <v/>
          </cell>
        </row>
        <row r="11020">
          <cell r="G11020" t="str">
            <v/>
          </cell>
        </row>
        <row r="11021">
          <cell r="G11021" t="str">
            <v/>
          </cell>
        </row>
        <row r="11022">
          <cell r="G11022" t="str">
            <v/>
          </cell>
        </row>
        <row r="11023">
          <cell r="G11023" t="str">
            <v/>
          </cell>
        </row>
        <row r="11024">
          <cell r="G11024" t="str">
            <v/>
          </cell>
        </row>
        <row r="11025">
          <cell r="G11025" t="str">
            <v/>
          </cell>
        </row>
        <row r="11026">
          <cell r="G11026" t="str">
            <v/>
          </cell>
        </row>
        <row r="11027">
          <cell r="G11027" t="str">
            <v/>
          </cell>
        </row>
        <row r="11028">
          <cell r="G11028" t="str">
            <v/>
          </cell>
        </row>
        <row r="11029">
          <cell r="G11029" t="str">
            <v/>
          </cell>
        </row>
        <row r="11030">
          <cell r="G11030" t="str">
            <v/>
          </cell>
        </row>
        <row r="11031">
          <cell r="G11031" t="str">
            <v/>
          </cell>
        </row>
        <row r="11032">
          <cell r="G11032" t="str">
            <v/>
          </cell>
        </row>
        <row r="11033">
          <cell r="G11033" t="str">
            <v/>
          </cell>
        </row>
        <row r="11034">
          <cell r="G11034" t="str">
            <v/>
          </cell>
        </row>
        <row r="11035">
          <cell r="G11035" t="str">
            <v/>
          </cell>
        </row>
        <row r="11036">
          <cell r="G11036" t="str">
            <v/>
          </cell>
        </row>
        <row r="11037">
          <cell r="G11037" t="str">
            <v/>
          </cell>
        </row>
        <row r="11038">
          <cell r="G11038" t="str">
            <v/>
          </cell>
        </row>
        <row r="11039">
          <cell r="G11039" t="str">
            <v/>
          </cell>
        </row>
        <row r="11040">
          <cell r="G11040" t="str">
            <v/>
          </cell>
        </row>
        <row r="11041">
          <cell r="G11041" t="str">
            <v/>
          </cell>
        </row>
        <row r="11042">
          <cell r="G11042" t="str">
            <v/>
          </cell>
        </row>
        <row r="11043">
          <cell r="G11043" t="str">
            <v/>
          </cell>
        </row>
        <row r="11044">
          <cell r="G11044" t="str">
            <v/>
          </cell>
        </row>
        <row r="11045">
          <cell r="G11045" t="str">
            <v/>
          </cell>
        </row>
        <row r="11046">
          <cell r="G11046" t="str">
            <v/>
          </cell>
        </row>
        <row r="11047">
          <cell r="G11047" t="str">
            <v/>
          </cell>
        </row>
        <row r="11048">
          <cell r="G11048" t="str">
            <v/>
          </cell>
        </row>
        <row r="11049">
          <cell r="G11049" t="str">
            <v/>
          </cell>
        </row>
        <row r="11050">
          <cell r="G11050" t="str">
            <v/>
          </cell>
        </row>
        <row r="11051">
          <cell r="G11051" t="str">
            <v/>
          </cell>
        </row>
        <row r="11052">
          <cell r="G11052" t="str">
            <v/>
          </cell>
        </row>
        <row r="11053">
          <cell r="G11053" t="str">
            <v/>
          </cell>
        </row>
        <row r="11054">
          <cell r="G11054" t="str">
            <v/>
          </cell>
        </row>
        <row r="11055">
          <cell r="G11055" t="str">
            <v/>
          </cell>
        </row>
        <row r="11056">
          <cell r="G11056" t="str">
            <v/>
          </cell>
        </row>
        <row r="11057">
          <cell r="G11057" t="str">
            <v/>
          </cell>
        </row>
        <row r="11058">
          <cell r="G11058" t="str">
            <v/>
          </cell>
        </row>
        <row r="11059">
          <cell r="G11059" t="str">
            <v/>
          </cell>
        </row>
        <row r="11060">
          <cell r="G11060" t="str">
            <v/>
          </cell>
        </row>
        <row r="11061">
          <cell r="G11061" t="str">
            <v/>
          </cell>
        </row>
        <row r="11062">
          <cell r="G11062" t="str">
            <v/>
          </cell>
        </row>
        <row r="11063">
          <cell r="G11063" t="str">
            <v/>
          </cell>
        </row>
        <row r="11064">
          <cell r="G11064" t="str">
            <v/>
          </cell>
        </row>
        <row r="11065">
          <cell r="G11065" t="str">
            <v/>
          </cell>
        </row>
        <row r="11066">
          <cell r="G11066" t="str">
            <v/>
          </cell>
        </row>
        <row r="11067">
          <cell r="G11067" t="str">
            <v/>
          </cell>
        </row>
        <row r="11068">
          <cell r="G11068" t="str">
            <v/>
          </cell>
        </row>
        <row r="11069">
          <cell r="G11069" t="str">
            <v/>
          </cell>
        </row>
        <row r="11070">
          <cell r="G11070" t="str">
            <v/>
          </cell>
        </row>
        <row r="11071">
          <cell r="G11071" t="str">
            <v/>
          </cell>
        </row>
        <row r="11072">
          <cell r="G11072" t="str">
            <v/>
          </cell>
        </row>
        <row r="11073">
          <cell r="G11073" t="str">
            <v/>
          </cell>
        </row>
        <row r="11074">
          <cell r="G11074" t="str">
            <v/>
          </cell>
        </row>
        <row r="11075">
          <cell r="G11075" t="str">
            <v/>
          </cell>
        </row>
        <row r="11076">
          <cell r="G11076" t="str">
            <v/>
          </cell>
        </row>
        <row r="11077">
          <cell r="G11077" t="str">
            <v/>
          </cell>
        </row>
        <row r="11078">
          <cell r="G11078" t="str">
            <v/>
          </cell>
        </row>
        <row r="11079">
          <cell r="G11079" t="str">
            <v/>
          </cell>
        </row>
        <row r="11080">
          <cell r="G11080" t="str">
            <v/>
          </cell>
        </row>
        <row r="11081">
          <cell r="G11081" t="str">
            <v/>
          </cell>
        </row>
        <row r="11082">
          <cell r="G11082" t="str">
            <v/>
          </cell>
        </row>
        <row r="11083">
          <cell r="G11083" t="str">
            <v/>
          </cell>
        </row>
        <row r="11084">
          <cell r="G11084" t="str">
            <v/>
          </cell>
        </row>
        <row r="11085">
          <cell r="G11085" t="str">
            <v/>
          </cell>
        </row>
        <row r="11086">
          <cell r="G11086" t="str">
            <v/>
          </cell>
        </row>
        <row r="11087">
          <cell r="G11087" t="str">
            <v/>
          </cell>
        </row>
        <row r="11088">
          <cell r="G11088" t="str">
            <v/>
          </cell>
        </row>
        <row r="11089">
          <cell r="G11089" t="str">
            <v/>
          </cell>
        </row>
        <row r="11090">
          <cell r="G11090" t="str">
            <v/>
          </cell>
        </row>
        <row r="11091">
          <cell r="G11091" t="str">
            <v/>
          </cell>
        </row>
        <row r="11092">
          <cell r="G11092" t="str">
            <v/>
          </cell>
        </row>
        <row r="11093">
          <cell r="G11093" t="str">
            <v/>
          </cell>
        </row>
        <row r="11094">
          <cell r="G11094" t="str">
            <v/>
          </cell>
        </row>
        <row r="11095">
          <cell r="G11095" t="str">
            <v/>
          </cell>
        </row>
        <row r="11096">
          <cell r="G11096" t="str">
            <v/>
          </cell>
        </row>
        <row r="11097">
          <cell r="G11097" t="str">
            <v/>
          </cell>
        </row>
        <row r="11098">
          <cell r="G11098" t="str">
            <v/>
          </cell>
        </row>
        <row r="11099">
          <cell r="G11099" t="str">
            <v/>
          </cell>
        </row>
        <row r="11100">
          <cell r="G11100" t="str">
            <v/>
          </cell>
        </row>
        <row r="11101">
          <cell r="G11101" t="str">
            <v/>
          </cell>
        </row>
        <row r="11102">
          <cell r="G11102" t="str">
            <v/>
          </cell>
        </row>
        <row r="11103">
          <cell r="G11103" t="str">
            <v/>
          </cell>
        </row>
        <row r="11104">
          <cell r="G11104" t="str">
            <v/>
          </cell>
        </row>
        <row r="11105">
          <cell r="G11105" t="str">
            <v/>
          </cell>
        </row>
        <row r="11106">
          <cell r="G11106" t="str">
            <v/>
          </cell>
        </row>
        <row r="11107">
          <cell r="G11107" t="str">
            <v/>
          </cell>
        </row>
        <row r="11108">
          <cell r="G11108" t="str">
            <v/>
          </cell>
        </row>
        <row r="11109">
          <cell r="G11109" t="str">
            <v/>
          </cell>
        </row>
        <row r="11110">
          <cell r="G11110" t="str">
            <v/>
          </cell>
        </row>
        <row r="11111">
          <cell r="G11111" t="str">
            <v/>
          </cell>
        </row>
        <row r="11112">
          <cell r="G11112" t="str">
            <v/>
          </cell>
        </row>
        <row r="11113">
          <cell r="G11113" t="str">
            <v/>
          </cell>
        </row>
        <row r="11114">
          <cell r="G11114" t="str">
            <v/>
          </cell>
        </row>
        <row r="11115">
          <cell r="G11115" t="str">
            <v/>
          </cell>
        </row>
        <row r="11116">
          <cell r="G11116" t="str">
            <v/>
          </cell>
        </row>
        <row r="11117">
          <cell r="G11117" t="str">
            <v/>
          </cell>
        </row>
        <row r="11118">
          <cell r="G11118" t="str">
            <v/>
          </cell>
        </row>
        <row r="11119">
          <cell r="G11119" t="str">
            <v/>
          </cell>
        </row>
        <row r="11120">
          <cell r="G11120" t="str">
            <v/>
          </cell>
        </row>
        <row r="11121">
          <cell r="G11121" t="str">
            <v/>
          </cell>
        </row>
        <row r="11122">
          <cell r="G11122" t="str">
            <v/>
          </cell>
        </row>
        <row r="11123">
          <cell r="G11123" t="str">
            <v/>
          </cell>
        </row>
        <row r="11124">
          <cell r="G11124" t="str">
            <v/>
          </cell>
        </row>
        <row r="11125">
          <cell r="G11125" t="str">
            <v/>
          </cell>
        </row>
        <row r="11126">
          <cell r="G11126" t="str">
            <v/>
          </cell>
        </row>
        <row r="11127">
          <cell r="G11127" t="str">
            <v/>
          </cell>
        </row>
        <row r="11128">
          <cell r="G11128" t="str">
            <v/>
          </cell>
        </row>
        <row r="11129">
          <cell r="G11129" t="str">
            <v/>
          </cell>
        </row>
        <row r="11130">
          <cell r="G11130" t="str">
            <v/>
          </cell>
        </row>
        <row r="11131">
          <cell r="G11131" t="str">
            <v/>
          </cell>
        </row>
        <row r="11132">
          <cell r="G11132" t="str">
            <v/>
          </cell>
        </row>
        <row r="11133">
          <cell r="G11133" t="str">
            <v/>
          </cell>
        </row>
        <row r="11134">
          <cell r="G11134" t="str">
            <v/>
          </cell>
        </row>
        <row r="11135">
          <cell r="G11135" t="str">
            <v/>
          </cell>
        </row>
        <row r="11136">
          <cell r="G11136" t="str">
            <v/>
          </cell>
        </row>
        <row r="11137">
          <cell r="G11137" t="str">
            <v/>
          </cell>
        </row>
        <row r="11138">
          <cell r="G11138" t="str">
            <v/>
          </cell>
        </row>
        <row r="11139">
          <cell r="G11139" t="str">
            <v/>
          </cell>
        </row>
        <row r="11140">
          <cell r="G11140" t="str">
            <v/>
          </cell>
        </row>
        <row r="11141">
          <cell r="G11141" t="str">
            <v/>
          </cell>
        </row>
        <row r="11142">
          <cell r="G11142" t="str">
            <v/>
          </cell>
        </row>
        <row r="11143">
          <cell r="G11143" t="str">
            <v/>
          </cell>
        </row>
        <row r="11144">
          <cell r="G11144" t="str">
            <v/>
          </cell>
        </row>
        <row r="11145">
          <cell r="G11145" t="str">
            <v/>
          </cell>
        </row>
        <row r="11146">
          <cell r="G11146" t="str">
            <v/>
          </cell>
        </row>
        <row r="11147">
          <cell r="G11147" t="str">
            <v/>
          </cell>
        </row>
        <row r="11148">
          <cell r="G11148" t="str">
            <v/>
          </cell>
        </row>
        <row r="11149">
          <cell r="G11149" t="str">
            <v/>
          </cell>
        </row>
        <row r="11150">
          <cell r="G11150" t="str">
            <v/>
          </cell>
        </row>
        <row r="11151">
          <cell r="G11151" t="str">
            <v/>
          </cell>
        </row>
        <row r="11152">
          <cell r="G11152" t="str">
            <v/>
          </cell>
        </row>
        <row r="11153">
          <cell r="G11153" t="str">
            <v/>
          </cell>
        </row>
        <row r="11154">
          <cell r="G11154" t="str">
            <v/>
          </cell>
        </row>
        <row r="11155">
          <cell r="G11155" t="str">
            <v/>
          </cell>
        </row>
        <row r="11156">
          <cell r="G11156" t="str">
            <v/>
          </cell>
        </row>
        <row r="11157">
          <cell r="G11157" t="str">
            <v/>
          </cell>
        </row>
        <row r="11158">
          <cell r="G11158" t="str">
            <v/>
          </cell>
        </row>
        <row r="11159">
          <cell r="G11159" t="str">
            <v/>
          </cell>
        </row>
        <row r="11160">
          <cell r="G11160" t="str">
            <v/>
          </cell>
        </row>
        <row r="11161">
          <cell r="G11161" t="str">
            <v/>
          </cell>
        </row>
        <row r="11162">
          <cell r="G11162" t="str">
            <v/>
          </cell>
        </row>
        <row r="11163">
          <cell r="G11163" t="str">
            <v/>
          </cell>
        </row>
        <row r="11164">
          <cell r="G11164" t="str">
            <v/>
          </cell>
        </row>
        <row r="11165">
          <cell r="G11165" t="str">
            <v/>
          </cell>
        </row>
        <row r="11166">
          <cell r="G11166" t="str">
            <v/>
          </cell>
        </row>
        <row r="11167">
          <cell r="G11167" t="str">
            <v/>
          </cell>
        </row>
        <row r="11168">
          <cell r="G11168" t="str">
            <v/>
          </cell>
        </row>
        <row r="11169">
          <cell r="G11169" t="str">
            <v/>
          </cell>
        </row>
        <row r="11170">
          <cell r="G11170" t="str">
            <v/>
          </cell>
        </row>
        <row r="11171">
          <cell r="G11171" t="str">
            <v/>
          </cell>
        </row>
        <row r="11172">
          <cell r="G11172" t="str">
            <v/>
          </cell>
        </row>
        <row r="11173">
          <cell r="G11173" t="str">
            <v/>
          </cell>
        </row>
        <row r="11174">
          <cell r="G11174" t="str">
            <v/>
          </cell>
        </row>
        <row r="11175">
          <cell r="G11175" t="str">
            <v/>
          </cell>
        </row>
        <row r="11176">
          <cell r="G11176" t="str">
            <v/>
          </cell>
        </row>
        <row r="11177">
          <cell r="G11177" t="str">
            <v/>
          </cell>
        </row>
        <row r="11178">
          <cell r="G11178" t="str">
            <v/>
          </cell>
        </row>
        <row r="11179">
          <cell r="G11179" t="str">
            <v/>
          </cell>
        </row>
        <row r="11180">
          <cell r="G11180" t="str">
            <v/>
          </cell>
        </row>
        <row r="11181">
          <cell r="G11181" t="str">
            <v/>
          </cell>
        </row>
        <row r="11182">
          <cell r="G11182" t="str">
            <v/>
          </cell>
        </row>
        <row r="11183">
          <cell r="G11183" t="str">
            <v/>
          </cell>
        </row>
        <row r="11184">
          <cell r="G11184" t="str">
            <v/>
          </cell>
        </row>
        <row r="11185">
          <cell r="G11185" t="str">
            <v/>
          </cell>
        </row>
        <row r="11186">
          <cell r="G11186" t="str">
            <v/>
          </cell>
        </row>
        <row r="11187">
          <cell r="G11187" t="str">
            <v/>
          </cell>
        </row>
        <row r="11188">
          <cell r="G11188" t="str">
            <v/>
          </cell>
        </row>
        <row r="11189">
          <cell r="G11189" t="str">
            <v/>
          </cell>
        </row>
        <row r="11190">
          <cell r="G11190" t="str">
            <v/>
          </cell>
        </row>
        <row r="11191">
          <cell r="G11191" t="str">
            <v/>
          </cell>
        </row>
        <row r="11192">
          <cell r="G11192" t="str">
            <v/>
          </cell>
        </row>
        <row r="11193">
          <cell r="G11193" t="str">
            <v/>
          </cell>
        </row>
        <row r="11194">
          <cell r="G11194" t="str">
            <v/>
          </cell>
        </row>
        <row r="11195">
          <cell r="G11195" t="str">
            <v/>
          </cell>
        </row>
        <row r="11196">
          <cell r="G11196" t="str">
            <v/>
          </cell>
        </row>
        <row r="11197">
          <cell r="G11197" t="str">
            <v/>
          </cell>
        </row>
        <row r="11198">
          <cell r="G11198" t="str">
            <v/>
          </cell>
        </row>
        <row r="11199">
          <cell r="G11199" t="str">
            <v/>
          </cell>
        </row>
        <row r="11200">
          <cell r="G11200" t="str">
            <v/>
          </cell>
        </row>
        <row r="11201">
          <cell r="G11201" t="str">
            <v/>
          </cell>
        </row>
        <row r="11202">
          <cell r="G11202" t="str">
            <v/>
          </cell>
        </row>
        <row r="11203">
          <cell r="G11203" t="str">
            <v/>
          </cell>
        </row>
        <row r="11204">
          <cell r="G11204" t="str">
            <v/>
          </cell>
        </row>
        <row r="11205">
          <cell r="G11205" t="str">
            <v/>
          </cell>
        </row>
        <row r="11206">
          <cell r="G11206" t="str">
            <v/>
          </cell>
        </row>
        <row r="11207">
          <cell r="G11207" t="str">
            <v/>
          </cell>
        </row>
        <row r="11208">
          <cell r="G11208" t="str">
            <v/>
          </cell>
        </row>
        <row r="11209">
          <cell r="G11209" t="str">
            <v/>
          </cell>
        </row>
        <row r="11210">
          <cell r="G11210" t="str">
            <v/>
          </cell>
        </row>
        <row r="11211">
          <cell r="G11211" t="str">
            <v/>
          </cell>
        </row>
        <row r="11212">
          <cell r="G11212" t="str">
            <v/>
          </cell>
        </row>
        <row r="11213">
          <cell r="G11213" t="str">
            <v/>
          </cell>
        </row>
        <row r="11214">
          <cell r="G11214" t="str">
            <v/>
          </cell>
        </row>
        <row r="11215">
          <cell r="G11215" t="str">
            <v/>
          </cell>
        </row>
        <row r="11216">
          <cell r="G11216" t="str">
            <v/>
          </cell>
        </row>
        <row r="11217">
          <cell r="G11217" t="str">
            <v/>
          </cell>
        </row>
        <row r="11218">
          <cell r="G11218" t="str">
            <v/>
          </cell>
        </row>
        <row r="11219">
          <cell r="G11219" t="str">
            <v/>
          </cell>
        </row>
        <row r="11220">
          <cell r="G11220" t="str">
            <v/>
          </cell>
        </row>
        <row r="11221">
          <cell r="G11221" t="str">
            <v/>
          </cell>
        </row>
        <row r="11222">
          <cell r="G11222" t="str">
            <v/>
          </cell>
        </row>
        <row r="11223">
          <cell r="G11223" t="str">
            <v/>
          </cell>
        </row>
        <row r="11224">
          <cell r="G11224" t="str">
            <v/>
          </cell>
        </row>
        <row r="11225">
          <cell r="G11225" t="str">
            <v/>
          </cell>
        </row>
        <row r="11226">
          <cell r="G11226" t="str">
            <v/>
          </cell>
        </row>
        <row r="11227">
          <cell r="G11227" t="str">
            <v/>
          </cell>
        </row>
        <row r="11228">
          <cell r="G11228" t="str">
            <v/>
          </cell>
        </row>
        <row r="11229">
          <cell r="G11229" t="str">
            <v/>
          </cell>
        </row>
        <row r="11230">
          <cell r="G11230" t="str">
            <v/>
          </cell>
        </row>
        <row r="11231">
          <cell r="G11231" t="str">
            <v/>
          </cell>
        </row>
        <row r="11232">
          <cell r="G11232" t="str">
            <v/>
          </cell>
        </row>
        <row r="11233">
          <cell r="G11233" t="str">
            <v/>
          </cell>
        </row>
        <row r="11234">
          <cell r="G11234" t="str">
            <v/>
          </cell>
        </row>
        <row r="11235">
          <cell r="G11235" t="str">
            <v/>
          </cell>
        </row>
        <row r="11236">
          <cell r="G11236" t="str">
            <v/>
          </cell>
        </row>
        <row r="11237">
          <cell r="G11237" t="str">
            <v/>
          </cell>
        </row>
        <row r="11238">
          <cell r="G11238" t="str">
            <v/>
          </cell>
        </row>
        <row r="11239">
          <cell r="G11239" t="str">
            <v/>
          </cell>
        </row>
        <row r="11240">
          <cell r="G11240" t="str">
            <v/>
          </cell>
        </row>
        <row r="11241">
          <cell r="G11241" t="str">
            <v/>
          </cell>
        </row>
        <row r="11242">
          <cell r="G11242" t="str">
            <v/>
          </cell>
        </row>
        <row r="11243">
          <cell r="G11243" t="str">
            <v/>
          </cell>
        </row>
        <row r="11244">
          <cell r="G11244" t="str">
            <v/>
          </cell>
        </row>
        <row r="11245">
          <cell r="G11245" t="str">
            <v/>
          </cell>
        </row>
        <row r="11246">
          <cell r="G11246" t="str">
            <v/>
          </cell>
        </row>
        <row r="11247">
          <cell r="G11247" t="str">
            <v/>
          </cell>
        </row>
        <row r="11248">
          <cell r="G11248" t="str">
            <v/>
          </cell>
        </row>
        <row r="11249">
          <cell r="G11249" t="str">
            <v/>
          </cell>
        </row>
        <row r="11250">
          <cell r="G11250" t="str">
            <v/>
          </cell>
        </row>
        <row r="11251">
          <cell r="G11251" t="str">
            <v/>
          </cell>
        </row>
        <row r="11252">
          <cell r="G11252" t="str">
            <v/>
          </cell>
        </row>
        <row r="11253">
          <cell r="G11253" t="str">
            <v/>
          </cell>
        </row>
        <row r="11254">
          <cell r="G11254" t="str">
            <v/>
          </cell>
        </row>
        <row r="11255">
          <cell r="G11255" t="str">
            <v/>
          </cell>
        </row>
        <row r="11256">
          <cell r="G11256" t="str">
            <v/>
          </cell>
        </row>
        <row r="11257">
          <cell r="G11257" t="str">
            <v/>
          </cell>
        </row>
        <row r="11258">
          <cell r="G11258" t="str">
            <v/>
          </cell>
        </row>
        <row r="11259">
          <cell r="G11259" t="str">
            <v/>
          </cell>
        </row>
        <row r="11260">
          <cell r="G11260" t="str">
            <v/>
          </cell>
        </row>
        <row r="11261">
          <cell r="G11261" t="str">
            <v/>
          </cell>
        </row>
        <row r="11262">
          <cell r="G11262" t="str">
            <v/>
          </cell>
        </row>
        <row r="11263">
          <cell r="G11263" t="str">
            <v/>
          </cell>
        </row>
        <row r="11264">
          <cell r="G11264" t="str">
            <v/>
          </cell>
        </row>
        <row r="11265">
          <cell r="G11265" t="str">
            <v/>
          </cell>
        </row>
        <row r="11266">
          <cell r="G11266" t="str">
            <v/>
          </cell>
        </row>
        <row r="11267">
          <cell r="G11267" t="str">
            <v/>
          </cell>
        </row>
        <row r="11268">
          <cell r="G11268" t="str">
            <v/>
          </cell>
        </row>
        <row r="11269">
          <cell r="G11269" t="str">
            <v/>
          </cell>
        </row>
        <row r="11270">
          <cell r="G11270" t="str">
            <v/>
          </cell>
        </row>
        <row r="11271">
          <cell r="G11271" t="str">
            <v/>
          </cell>
        </row>
        <row r="11272">
          <cell r="G11272" t="str">
            <v/>
          </cell>
        </row>
        <row r="11273">
          <cell r="G11273" t="str">
            <v/>
          </cell>
        </row>
        <row r="11274">
          <cell r="G11274" t="str">
            <v/>
          </cell>
        </row>
        <row r="11275">
          <cell r="G11275" t="str">
            <v/>
          </cell>
        </row>
        <row r="11276">
          <cell r="G11276" t="str">
            <v/>
          </cell>
        </row>
        <row r="11277">
          <cell r="G11277" t="str">
            <v/>
          </cell>
        </row>
        <row r="11278">
          <cell r="G11278" t="str">
            <v/>
          </cell>
        </row>
        <row r="11279">
          <cell r="G11279" t="str">
            <v/>
          </cell>
        </row>
        <row r="11280">
          <cell r="G11280" t="str">
            <v/>
          </cell>
        </row>
        <row r="11281">
          <cell r="G11281" t="str">
            <v/>
          </cell>
        </row>
        <row r="11282">
          <cell r="G11282" t="str">
            <v/>
          </cell>
        </row>
        <row r="11283">
          <cell r="G11283" t="str">
            <v/>
          </cell>
        </row>
        <row r="11284">
          <cell r="G11284" t="str">
            <v/>
          </cell>
        </row>
        <row r="11285">
          <cell r="G11285" t="str">
            <v/>
          </cell>
        </row>
        <row r="11286">
          <cell r="G11286" t="str">
            <v/>
          </cell>
        </row>
        <row r="11287">
          <cell r="G11287" t="str">
            <v/>
          </cell>
        </row>
        <row r="11288">
          <cell r="G11288" t="str">
            <v/>
          </cell>
        </row>
        <row r="11289">
          <cell r="G11289" t="str">
            <v/>
          </cell>
        </row>
        <row r="11290">
          <cell r="G11290" t="str">
            <v/>
          </cell>
        </row>
        <row r="11291">
          <cell r="G11291" t="str">
            <v/>
          </cell>
        </row>
        <row r="11292">
          <cell r="G11292" t="str">
            <v/>
          </cell>
        </row>
        <row r="11293">
          <cell r="G11293" t="str">
            <v/>
          </cell>
        </row>
        <row r="11294">
          <cell r="G11294" t="str">
            <v/>
          </cell>
        </row>
        <row r="11295">
          <cell r="G11295" t="str">
            <v/>
          </cell>
        </row>
        <row r="11296">
          <cell r="G11296" t="str">
            <v/>
          </cell>
        </row>
        <row r="11297">
          <cell r="G11297" t="str">
            <v/>
          </cell>
        </row>
        <row r="11298">
          <cell r="G11298" t="str">
            <v/>
          </cell>
        </row>
        <row r="11299">
          <cell r="G11299" t="str">
            <v/>
          </cell>
        </row>
        <row r="11300">
          <cell r="G11300" t="str">
            <v/>
          </cell>
        </row>
        <row r="11301">
          <cell r="G11301" t="str">
            <v/>
          </cell>
        </row>
        <row r="11302">
          <cell r="G11302" t="str">
            <v/>
          </cell>
        </row>
        <row r="11303">
          <cell r="G11303" t="str">
            <v/>
          </cell>
        </row>
        <row r="11304">
          <cell r="G11304" t="str">
            <v/>
          </cell>
        </row>
        <row r="11305">
          <cell r="G11305" t="str">
            <v/>
          </cell>
        </row>
        <row r="11306">
          <cell r="G11306" t="str">
            <v/>
          </cell>
        </row>
        <row r="11307">
          <cell r="G11307" t="str">
            <v/>
          </cell>
        </row>
        <row r="11308">
          <cell r="G11308" t="str">
            <v/>
          </cell>
        </row>
        <row r="11309">
          <cell r="G11309" t="str">
            <v/>
          </cell>
        </row>
        <row r="11310">
          <cell r="G11310" t="str">
            <v/>
          </cell>
        </row>
        <row r="11311">
          <cell r="G11311" t="str">
            <v/>
          </cell>
        </row>
        <row r="11312">
          <cell r="G11312" t="str">
            <v/>
          </cell>
        </row>
        <row r="11313">
          <cell r="G11313" t="str">
            <v/>
          </cell>
        </row>
        <row r="11314">
          <cell r="G11314" t="str">
            <v/>
          </cell>
        </row>
        <row r="11315">
          <cell r="G11315" t="str">
            <v/>
          </cell>
        </row>
        <row r="11316">
          <cell r="G11316" t="str">
            <v/>
          </cell>
        </row>
        <row r="11317">
          <cell r="G11317" t="str">
            <v/>
          </cell>
        </row>
        <row r="11318">
          <cell r="G11318" t="str">
            <v/>
          </cell>
        </row>
        <row r="11319">
          <cell r="G11319" t="str">
            <v/>
          </cell>
        </row>
        <row r="11320">
          <cell r="G11320" t="str">
            <v/>
          </cell>
        </row>
        <row r="11321">
          <cell r="G11321" t="str">
            <v/>
          </cell>
        </row>
        <row r="11322">
          <cell r="G11322" t="str">
            <v/>
          </cell>
        </row>
        <row r="11323">
          <cell r="G11323" t="str">
            <v/>
          </cell>
        </row>
        <row r="11324">
          <cell r="G11324" t="str">
            <v/>
          </cell>
        </row>
        <row r="11325">
          <cell r="G11325" t="str">
            <v/>
          </cell>
        </row>
        <row r="11326">
          <cell r="G11326" t="str">
            <v/>
          </cell>
        </row>
        <row r="11327">
          <cell r="G11327" t="str">
            <v/>
          </cell>
        </row>
        <row r="11328">
          <cell r="G11328" t="str">
            <v/>
          </cell>
        </row>
        <row r="11329">
          <cell r="G11329" t="str">
            <v/>
          </cell>
        </row>
        <row r="11330">
          <cell r="G11330" t="str">
            <v/>
          </cell>
        </row>
        <row r="11331">
          <cell r="G11331" t="str">
            <v/>
          </cell>
        </row>
        <row r="11332">
          <cell r="G11332" t="str">
            <v/>
          </cell>
        </row>
        <row r="11333">
          <cell r="G11333" t="str">
            <v/>
          </cell>
        </row>
        <row r="11334">
          <cell r="G11334" t="str">
            <v/>
          </cell>
        </row>
        <row r="11335">
          <cell r="G11335" t="str">
            <v/>
          </cell>
        </row>
        <row r="11336">
          <cell r="G11336" t="str">
            <v/>
          </cell>
        </row>
        <row r="11337">
          <cell r="G11337" t="str">
            <v/>
          </cell>
        </row>
        <row r="11338">
          <cell r="G11338" t="str">
            <v/>
          </cell>
        </row>
        <row r="11339">
          <cell r="G11339" t="str">
            <v/>
          </cell>
        </row>
        <row r="11340">
          <cell r="G11340" t="str">
            <v/>
          </cell>
        </row>
        <row r="11341">
          <cell r="G11341" t="str">
            <v/>
          </cell>
        </row>
        <row r="11342">
          <cell r="G11342" t="str">
            <v/>
          </cell>
        </row>
        <row r="11343">
          <cell r="G11343" t="str">
            <v/>
          </cell>
        </row>
        <row r="11344">
          <cell r="G11344" t="str">
            <v/>
          </cell>
        </row>
        <row r="11345">
          <cell r="G11345" t="str">
            <v/>
          </cell>
        </row>
        <row r="11346">
          <cell r="G11346" t="str">
            <v/>
          </cell>
        </row>
        <row r="11347">
          <cell r="G11347" t="str">
            <v/>
          </cell>
        </row>
        <row r="11348">
          <cell r="G11348" t="str">
            <v/>
          </cell>
        </row>
        <row r="11349">
          <cell r="G11349" t="str">
            <v/>
          </cell>
        </row>
        <row r="11350">
          <cell r="G11350" t="str">
            <v/>
          </cell>
        </row>
        <row r="11351">
          <cell r="G11351" t="str">
            <v/>
          </cell>
        </row>
        <row r="11352">
          <cell r="G11352" t="str">
            <v/>
          </cell>
        </row>
        <row r="11353">
          <cell r="G11353" t="str">
            <v/>
          </cell>
        </row>
        <row r="11354">
          <cell r="G11354" t="str">
            <v/>
          </cell>
        </row>
        <row r="11355">
          <cell r="G11355" t="str">
            <v/>
          </cell>
        </row>
        <row r="11356">
          <cell r="G11356" t="str">
            <v/>
          </cell>
        </row>
        <row r="11357">
          <cell r="G11357" t="str">
            <v/>
          </cell>
        </row>
        <row r="11358">
          <cell r="G11358" t="str">
            <v/>
          </cell>
        </row>
        <row r="11359">
          <cell r="G11359" t="str">
            <v/>
          </cell>
        </row>
        <row r="11360">
          <cell r="G11360" t="str">
            <v/>
          </cell>
        </row>
        <row r="11361">
          <cell r="G11361" t="str">
            <v/>
          </cell>
        </row>
        <row r="11362">
          <cell r="G11362" t="str">
            <v/>
          </cell>
        </row>
        <row r="11363">
          <cell r="G11363" t="str">
            <v/>
          </cell>
        </row>
        <row r="11364">
          <cell r="G11364" t="str">
            <v/>
          </cell>
        </row>
        <row r="11365">
          <cell r="G11365" t="str">
            <v/>
          </cell>
        </row>
        <row r="11366">
          <cell r="G11366" t="str">
            <v/>
          </cell>
        </row>
        <row r="11367">
          <cell r="G11367" t="str">
            <v/>
          </cell>
        </row>
        <row r="11368">
          <cell r="G11368" t="str">
            <v/>
          </cell>
        </row>
        <row r="11369">
          <cell r="G11369" t="str">
            <v/>
          </cell>
        </row>
        <row r="11370">
          <cell r="G11370" t="str">
            <v/>
          </cell>
        </row>
        <row r="11371">
          <cell r="G11371" t="str">
            <v/>
          </cell>
        </row>
        <row r="11372">
          <cell r="G11372" t="str">
            <v/>
          </cell>
        </row>
        <row r="11373">
          <cell r="G11373" t="str">
            <v/>
          </cell>
        </row>
        <row r="11374">
          <cell r="G11374" t="str">
            <v/>
          </cell>
        </row>
        <row r="11375">
          <cell r="G11375" t="str">
            <v/>
          </cell>
        </row>
        <row r="11376">
          <cell r="G11376" t="str">
            <v/>
          </cell>
        </row>
        <row r="11377">
          <cell r="G11377" t="str">
            <v/>
          </cell>
        </row>
        <row r="11378">
          <cell r="G11378" t="str">
            <v/>
          </cell>
        </row>
        <row r="11379">
          <cell r="G11379" t="str">
            <v/>
          </cell>
        </row>
        <row r="11380">
          <cell r="G11380" t="str">
            <v/>
          </cell>
        </row>
        <row r="11381">
          <cell r="G11381" t="str">
            <v/>
          </cell>
        </row>
        <row r="11382">
          <cell r="G11382" t="str">
            <v/>
          </cell>
        </row>
        <row r="11383">
          <cell r="G11383" t="str">
            <v/>
          </cell>
        </row>
        <row r="11384">
          <cell r="G11384" t="str">
            <v/>
          </cell>
        </row>
        <row r="11385">
          <cell r="G11385" t="str">
            <v/>
          </cell>
        </row>
        <row r="11386">
          <cell r="G11386" t="str">
            <v/>
          </cell>
        </row>
        <row r="11387">
          <cell r="G11387" t="str">
            <v/>
          </cell>
        </row>
        <row r="11388">
          <cell r="G11388" t="str">
            <v/>
          </cell>
        </row>
        <row r="11389">
          <cell r="G11389" t="str">
            <v/>
          </cell>
        </row>
        <row r="11390">
          <cell r="G11390" t="str">
            <v/>
          </cell>
        </row>
        <row r="11391">
          <cell r="G11391" t="str">
            <v/>
          </cell>
        </row>
        <row r="11392">
          <cell r="G11392" t="str">
            <v/>
          </cell>
        </row>
        <row r="11393">
          <cell r="G11393" t="str">
            <v/>
          </cell>
        </row>
        <row r="11394">
          <cell r="G11394" t="str">
            <v/>
          </cell>
        </row>
        <row r="11395">
          <cell r="G11395" t="str">
            <v/>
          </cell>
        </row>
        <row r="11396">
          <cell r="G11396" t="str">
            <v/>
          </cell>
        </row>
        <row r="11397">
          <cell r="G11397" t="str">
            <v/>
          </cell>
        </row>
        <row r="11398">
          <cell r="G11398" t="str">
            <v/>
          </cell>
        </row>
        <row r="11399">
          <cell r="G11399" t="str">
            <v/>
          </cell>
        </row>
        <row r="11400">
          <cell r="G11400" t="str">
            <v/>
          </cell>
        </row>
        <row r="11401">
          <cell r="G11401" t="str">
            <v/>
          </cell>
        </row>
        <row r="11402">
          <cell r="G11402" t="str">
            <v/>
          </cell>
        </row>
        <row r="11403">
          <cell r="G11403" t="str">
            <v/>
          </cell>
        </row>
        <row r="11404">
          <cell r="G11404" t="str">
            <v/>
          </cell>
        </row>
        <row r="11405">
          <cell r="G11405" t="str">
            <v/>
          </cell>
        </row>
        <row r="11406">
          <cell r="G11406" t="str">
            <v/>
          </cell>
        </row>
        <row r="11407">
          <cell r="G11407" t="str">
            <v/>
          </cell>
        </row>
        <row r="11408">
          <cell r="G11408" t="str">
            <v/>
          </cell>
        </row>
        <row r="11409">
          <cell r="G11409" t="str">
            <v/>
          </cell>
        </row>
        <row r="11410">
          <cell r="G11410" t="str">
            <v/>
          </cell>
        </row>
        <row r="11411">
          <cell r="G11411" t="str">
            <v/>
          </cell>
        </row>
        <row r="11412">
          <cell r="G11412" t="str">
            <v/>
          </cell>
        </row>
        <row r="11413">
          <cell r="G11413" t="str">
            <v/>
          </cell>
        </row>
        <row r="11414">
          <cell r="G11414" t="str">
            <v/>
          </cell>
        </row>
        <row r="11415">
          <cell r="G11415" t="str">
            <v/>
          </cell>
        </row>
        <row r="11416">
          <cell r="G11416" t="str">
            <v/>
          </cell>
        </row>
        <row r="11417">
          <cell r="G11417" t="str">
            <v/>
          </cell>
        </row>
        <row r="11418">
          <cell r="G11418" t="str">
            <v/>
          </cell>
        </row>
        <row r="11419">
          <cell r="G11419" t="str">
            <v/>
          </cell>
        </row>
        <row r="11420">
          <cell r="G11420" t="str">
            <v/>
          </cell>
        </row>
        <row r="11421">
          <cell r="G11421" t="str">
            <v/>
          </cell>
        </row>
        <row r="11422">
          <cell r="G11422" t="str">
            <v/>
          </cell>
        </row>
        <row r="11423">
          <cell r="G11423" t="str">
            <v/>
          </cell>
        </row>
        <row r="11424">
          <cell r="G11424" t="str">
            <v/>
          </cell>
        </row>
        <row r="11425">
          <cell r="G11425" t="str">
            <v/>
          </cell>
        </row>
        <row r="11426">
          <cell r="G11426" t="str">
            <v/>
          </cell>
        </row>
        <row r="11427">
          <cell r="G11427" t="str">
            <v/>
          </cell>
        </row>
        <row r="11428">
          <cell r="G11428" t="str">
            <v/>
          </cell>
        </row>
        <row r="11429">
          <cell r="G11429" t="str">
            <v/>
          </cell>
        </row>
        <row r="11430">
          <cell r="G11430" t="str">
            <v/>
          </cell>
        </row>
        <row r="11431">
          <cell r="G11431" t="str">
            <v/>
          </cell>
        </row>
        <row r="11432">
          <cell r="G11432" t="str">
            <v/>
          </cell>
        </row>
        <row r="11433">
          <cell r="G11433" t="str">
            <v/>
          </cell>
        </row>
        <row r="11434">
          <cell r="G11434" t="str">
            <v/>
          </cell>
        </row>
        <row r="11435">
          <cell r="G11435" t="str">
            <v/>
          </cell>
        </row>
        <row r="11436">
          <cell r="G11436" t="str">
            <v/>
          </cell>
        </row>
        <row r="11437">
          <cell r="G11437" t="str">
            <v/>
          </cell>
        </row>
        <row r="11438">
          <cell r="G11438" t="str">
            <v/>
          </cell>
        </row>
        <row r="11439">
          <cell r="G11439" t="str">
            <v/>
          </cell>
        </row>
        <row r="11440">
          <cell r="G11440" t="str">
            <v/>
          </cell>
        </row>
        <row r="11441">
          <cell r="G11441" t="str">
            <v/>
          </cell>
        </row>
        <row r="11442">
          <cell r="G11442" t="str">
            <v/>
          </cell>
        </row>
        <row r="11443">
          <cell r="G11443" t="str">
            <v/>
          </cell>
        </row>
        <row r="11444">
          <cell r="G11444" t="str">
            <v/>
          </cell>
        </row>
        <row r="11445">
          <cell r="G11445" t="str">
            <v/>
          </cell>
        </row>
        <row r="11446">
          <cell r="G11446" t="str">
            <v/>
          </cell>
        </row>
        <row r="11447">
          <cell r="G11447" t="str">
            <v/>
          </cell>
        </row>
        <row r="11448">
          <cell r="G11448" t="str">
            <v/>
          </cell>
        </row>
        <row r="11449">
          <cell r="G11449" t="str">
            <v/>
          </cell>
        </row>
        <row r="11450">
          <cell r="G11450" t="str">
            <v/>
          </cell>
        </row>
        <row r="11451">
          <cell r="G11451" t="str">
            <v/>
          </cell>
        </row>
        <row r="11452">
          <cell r="G11452" t="str">
            <v/>
          </cell>
        </row>
        <row r="11453">
          <cell r="G11453" t="str">
            <v/>
          </cell>
        </row>
        <row r="11454">
          <cell r="G11454" t="str">
            <v/>
          </cell>
        </row>
        <row r="11455">
          <cell r="G11455" t="str">
            <v/>
          </cell>
        </row>
        <row r="11456">
          <cell r="G11456" t="str">
            <v/>
          </cell>
        </row>
        <row r="11457">
          <cell r="G11457" t="str">
            <v/>
          </cell>
        </row>
        <row r="11458">
          <cell r="G11458" t="str">
            <v/>
          </cell>
        </row>
        <row r="11459">
          <cell r="G11459" t="str">
            <v/>
          </cell>
        </row>
        <row r="11460">
          <cell r="G11460" t="str">
            <v/>
          </cell>
        </row>
        <row r="11461">
          <cell r="G11461" t="str">
            <v/>
          </cell>
        </row>
        <row r="11462">
          <cell r="G11462" t="str">
            <v/>
          </cell>
        </row>
        <row r="11463">
          <cell r="G11463" t="str">
            <v/>
          </cell>
        </row>
        <row r="11464">
          <cell r="G11464" t="str">
            <v/>
          </cell>
        </row>
        <row r="11465">
          <cell r="G11465" t="str">
            <v/>
          </cell>
        </row>
        <row r="11466">
          <cell r="G11466" t="str">
            <v/>
          </cell>
        </row>
        <row r="11467">
          <cell r="G11467" t="str">
            <v/>
          </cell>
        </row>
        <row r="11468">
          <cell r="G11468" t="str">
            <v/>
          </cell>
        </row>
        <row r="11469">
          <cell r="G11469" t="str">
            <v/>
          </cell>
        </row>
        <row r="11470">
          <cell r="G11470" t="str">
            <v/>
          </cell>
        </row>
        <row r="11471">
          <cell r="G11471" t="str">
            <v/>
          </cell>
        </row>
        <row r="11472">
          <cell r="G11472" t="str">
            <v/>
          </cell>
        </row>
        <row r="11473">
          <cell r="G11473" t="str">
            <v/>
          </cell>
        </row>
        <row r="11474">
          <cell r="G11474" t="str">
            <v/>
          </cell>
        </row>
        <row r="11475">
          <cell r="G11475" t="str">
            <v/>
          </cell>
        </row>
        <row r="11476">
          <cell r="G11476" t="str">
            <v/>
          </cell>
        </row>
        <row r="11477">
          <cell r="G11477" t="str">
            <v/>
          </cell>
        </row>
        <row r="11478">
          <cell r="G11478" t="str">
            <v/>
          </cell>
        </row>
        <row r="11479">
          <cell r="G11479" t="str">
            <v/>
          </cell>
        </row>
        <row r="11480">
          <cell r="G11480" t="str">
            <v/>
          </cell>
        </row>
        <row r="11481">
          <cell r="G11481" t="str">
            <v/>
          </cell>
        </row>
        <row r="11482">
          <cell r="G11482" t="str">
            <v/>
          </cell>
        </row>
        <row r="11483">
          <cell r="G11483" t="str">
            <v/>
          </cell>
        </row>
        <row r="11484">
          <cell r="G11484" t="str">
            <v/>
          </cell>
        </row>
        <row r="11485">
          <cell r="G11485" t="str">
            <v/>
          </cell>
        </row>
        <row r="11486">
          <cell r="G11486" t="str">
            <v/>
          </cell>
        </row>
        <row r="11487">
          <cell r="G11487" t="str">
            <v/>
          </cell>
        </row>
        <row r="11488">
          <cell r="G11488" t="str">
            <v/>
          </cell>
        </row>
        <row r="11489">
          <cell r="G11489" t="str">
            <v/>
          </cell>
        </row>
        <row r="11490">
          <cell r="G11490" t="str">
            <v/>
          </cell>
        </row>
        <row r="11491">
          <cell r="G11491" t="str">
            <v/>
          </cell>
        </row>
        <row r="11492">
          <cell r="G11492" t="str">
            <v/>
          </cell>
        </row>
        <row r="11493">
          <cell r="G11493" t="str">
            <v/>
          </cell>
        </row>
        <row r="11494">
          <cell r="G11494" t="str">
            <v/>
          </cell>
        </row>
        <row r="11495">
          <cell r="G11495" t="str">
            <v/>
          </cell>
        </row>
        <row r="11496">
          <cell r="G11496" t="str">
            <v/>
          </cell>
        </row>
        <row r="11497">
          <cell r="G11497" t="str">
            <v/>
          </cell>
        </row>
        <row r="11498">
          <cell r="G11498" t="str">
            <v/>
          </cell>
        </row>
        <row r="11499">
          <cell r="G11499" t="str">
            <v/>
          </cell>
        </row>
        <row r="11500">
          <cell r="G11500" t="str">
            <v/>
          </cell>
        </row>
        <row r="11501">
          <cell r="G11501" t="str">
            <v/>
          </cell>
        </row>
        <row r="11502">
          <cell r="G11502" t="str">
            <v/>
          </cell>
        </row>
        <row r="11503">
          <cell r="G11503" t="str">
            <v/>
          </cell>
        </row>
        <row r="11504">
          <cell r="G11504" t="str">
            <v/>
          </cell>
        </row>
        <row r="11505">
          <cell r="G11505" t="str">
            <v/>
          </cell>
        </row>
        <row r="11506">
          <cell r="G11506" t="str">
            <v/>
          </cell>
        </row>
        <row r="11507">
          <cell r="G11507" t="str">
            <v/>
          </cell>
        </row>
        <row r="11508">
          <cell r="G11508" t="str">
            <v/>
          </cell>
        </row>
        <row r="11509">
          <cell r="G11509" t="str">
            <v/>
          </cell>
        </row>
        <row r="11510">
          <cell r="G11510" t="str">
            <v/>
          </cell>
        </row>
        <row r="11511">
          <cell r="G11511" t="str">
            <v/>
          </cell>
        </row>
        <row r="11512">
          <cell r="G11512" t="str">
            <v/>
          </cell>
        </row>
        <row r="11513">
          <cell r="G11513" t="str">
            <v/>
          </cell>
        </row>
        <row r="11514">
          <cell r="G11514" t="str">
            <v/>
          </cell>
        </row>
        <row r="11515">
          <cell r="G11515" t="str">
            <v/>
          </cell>
        </row>
        <row r="11516">
          <cell r="G11516" t="str">
            <v/>
          </cell>
        </row>
        <row r="11517">
          <cell r="G11517" t="str">
            <v/>
          </cell>
        </row>
        <row r="11518">
          <cell r="G11518" t="str">
            <v/>
          </cell>
        </row>
        <row r="11519">
          <cell r="G11519" t="str">
            <v/>
          </cell>
        </row>
        <row r="11520">
          <cell r="G11520" t="str">
            <v/>
          </cell>
        </row>
        <row r="11521">
          <cell r="G11521" t="str">
            <v/>
          </cell>
        </row>
        <row r="11522">
          <cell r="G11522" t="str">
            <v/>
          </cell>
        </row>
        <row r="11523">
          <cell r="G11523" t="str">
            <v/>
          </cell>
        </row>
        <row r="11524">
          <cell r="G11524" t="str">
            <v/>
          </cell>
        </row>
        <row r="11525">
          <cell r="G11525" t="str">
            <v/>
          </cell>
        </row>
        <row r="11526">
          <cell r="G11526" t="str">
            <v/>
          </cell>
        </row>
        <row r="11527">
          <cell r="G11527" t="str">
            <v/>
          </cell>
        </row>
        <row r="11528">
          <cell r="G11528" t="str">
            <v/>
          </cell>
        </row>
        <row r="11529">
          <cell r="G11529" t="str">
            <v/>
          </cell>
        </row>
        <row r="11530">
          <cell r="G11530" t="str">
            <v/>
          </cell>
        </row>
        <row r="11531">
          <cell r="G11531" t="str">
            <v/>
          </cell>
        </row>
        <row r="11532">
          <cell r="G11532" t="str">
            <v/>
          </cell>
        </row>
        <row r="11533">
          <cell r="G11533" t="str">
            <v/>
          </cell>
        </row>
        <row r="11534">
          <cell r="G11534" t="str">
            <v/>
          </cell>
        </row>
        <row r="11535">
          <cell r="G11535" t="str">
            <v/>
          </cell>
        </row>
        <row r="11536">
          <cell r="G11536" t="str">
            <v/>
          </cell>
        </row>
        <row r="11537">
          <cell r="G11537" t="str">
            <v/>
          </cell>
        </row>
        <row r="11538">
          <cell r="G11538" t="str">
            <v/>
          </cell>
        </row>
        <row r="11539">
          <cell r="G11539" t="str">
            <v/>
          </cell>
        </row>
        <row r="11540">
          <cell r="G11540" t="str">
            <v/>
          </cell>
        </row>
        <row r="11541">
          <cell r="G11541" t="str">
            <v/>
          </cell>
        </row>
        <row r="11542">
          <cell r="G11542" t="str">
            <v/>
          </cell>
        </row>
        <row r="11543">
          <cell r="G11543" t="str">
            <v/>
          </cell>
        </row>
        <row r="11544">
          <cell r="G11544" t="str">
            <v/>
          </cell>
        </row>
        <row r="11545">
          <cell r="G11545" t="str">
            <v/>
          </cell>
        </row>
        <row r="11546">
          <cell r="G11546" t="str">
            <v/>
          </cell>
        </row>
        <row r="11547">
          <cell r="G11547" t="str">
            <v/>
          </cell>
        </row>
        <row r="11548">
          <cell r="G11548" t="str">
            <v/>
          </cell>
        </row>
        <row r="11549">
          <cell r="G11549" t="str">
            <v/>
          </cell>
        </row>
        <row r="11550">
          <cell r="G11550" t="str">
            <v/>
          </cell>
        </row>
        <row r="11551">
          <cell r="G11551" t="str">
            <v/>
          </cell>
        </row>
        <row r="11552">
          <cell r="G11552" t="str">
            <v/>
          </cell>
        </row>
        <row r="11553">
          <cell r="G11553" t="str">
            <v/>
          </cell>
        </row>
        <row r="11554">
          <cell r="G11554" t="str">
            <v/>
          </cell>
        </row>
        <row r="11555">
          <cell r="G11555" t="str">
            <v/>
          </cell>
        </row>
        <row r="11556">
          <cell r="G11556" t="str">
            <v/>
          </cell>
        </row>
        <row r="11557">
          <cell r="G11557" t="str">
            <v/>
          </cell>
        </row>
        <row r="11558">
          <cell r="G11558" t="str">
            <v/>
          </cell>
        </row>
        <row r="11559">
          <cell r="G11559" t="str">
            <v/>
          </cell>
        </row>
        <row r="11560">
          <cell r="G11560" t="str">
            <v/>
          </cell>
        </row>
        <row r="11561">
          <cell r="G11561" t="str">
            <v/>
          </cell>
        </row>
        <row r="11562">
          <cell r="G11562" t="str">
            <v/>
          </cell>
        </row>
        <row r="11563">
          <cell r="G11563" t="str">
            <v/>
          </cell>
        </row>
        <row r="11564">
          <cell r="G11564" t="str">
            <v/>
          </cell>
        </row>
        <row r="11565">
          <cell r="G11565" t="str">
            <v/>
          </cell>
        </row>
        <row r="11566">
          <cell r="G11566" t="str">
            <v/>
          </cell>
        </row>
        <row r="11567">
          <cell r="G11567" t="str">
            <v/>
          </cell>
        </row>
        <row r="11568">
          <cell r="G11568" t="str">
            <v/>
          </cell>
        </row>
        <row r="11569">
          <cell r="G11569" t="str">
            <v/>
          </cell>
        </row>
        <row r="11570">
          <cell r="G11570" t="str">
            <v/>
          </cell>
        </row>
        <row r="11571">
          <cell r="G11571" t="str">
            <v/>
          </cell>
        </row>
        <row r="11572">
          <cell r="G11572" t="str">
            <v/>
          </cell>
        </row>
        <row r="11573">
          <cell r="G11573" t="str">
            <v/>
          </cell>
        </row>
        <row r="11574">
          <cell r="G11574" t="str">
            <v/>
          </cell>
        </row>
        <row r="11575">
          <cell r="G11575" t="str">
            <v/>
          </cell>
        </row>
        <row r="11576">
          <cell r="G11576" t="str">
            <v/>
          </cell>
        </row>
        <row r="11577">
          <cell r="G11577" t="str">
            <v/>
          </cell>
        </row>
        <row r="11578">
          <cell r="G11578" t="str">
            <v/>
          </cell>
        </row>
        <row r="11579">
          <cell r="G11579" t="str">
            <v/>
          </cell>
        </row>
        <row r="11580">
          <cell r="G11580" t="str">
            <v/>
          </cell>
        </row>
        <row r="11581">
          <cell r="G11581" t="str">
            <v/>
          </cell>
        </row>
        <row r="11582">
          <cell r="G11582" t="str">
            <v/>
          </cell>
        </row>
        <row r="11583">
          <cell r="G11583" t="str">
            <v/>
          </cell>
        </row>
        <row r="11584">
          <cell r="G11584" t="str">
            <v/>
          </cell>
        </row>
        <row r="11585">
          <cell r="G11585" t="str">
            <v/>
          </cell>
        </row>
        <row r="11586">
          <cell r="G11586" t="str">
            <v/>
          </cell>
        </row>
        <row r="11587">
          <cell r="G11587" t="str">
            <v/>
          </cell>
        </row>
        <row r="11588">
          <cell r="G11588" t="str">
            <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PROCTOR"/>
      <sheetName val="Elect."/>
      <sheetName val="Lead"/>
      <sheetName val="Sheet1"/>
      <sheetName val="BOQ"/>
      <sheetName val="doq"/>
      <sheetName val="PRECAST lightconc-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on-Current Assets"/>
      <sheetName val="Tangible &amp; Intangible Assets"/>
      <sheetName val="Capital Work in Progress"/>
      <sheetName val="Advance twds share capital"/>
      <sheetName val="Non Current Investments"/>
      <sheetName val="Unquoted debentures"/>
      <sheetName val="Long Term L&amp;A"/>
      <sheetName val="Interest Income - USL &amp; MEZ Deb"/>
      <sheetName val="Adv agst pur. of shares"/>
      <sheetName val="Capital advances"/>
      <sheetName val="Pre-Op Exps"/>
      <sheetName val="Prov-Doubt"/>
      <sheetName val="Adv. Tax"/>
      <sheetName val="Reco"/>
    </sheetNames>
    <sheetDataSet>
      <sheetData sheetId="0">
        <row r="4">
          <cell r="F4" t="str">
            <v>Schedule -A Share Capital</v>
          </cell>
        </row>
        <row r="5">
          <cell r="F5" t="str">
            <v>Schedule -B Reserves &amp; Surplus</v>
          </cell>
        </row>
        <row r="6">
          <cell r="F6" t="str">
            <v>Schedule -C Secured Loans</v>
          </cell>
        </row>
        <row r="7">
          <cell r="F7" t="str">
            <v>Schedule -D Unsecured Loans</v>
          </cell>
        </row>
        <row r="8">
          <cell r="F8" t="str">
            <v>Schedule -E Fixed Assets</v>
          </cell>
        </row>
        <row r="9">
          <cell r="F9" t="str">
            <v>Schedule -F Investments</v>
          </cell>
        </row>
        <row r="10">
          <cell r="F10" t="str">
            <v>Schedule -G Current Assets, Loans and Advances</v>
          </cell>
        </row>
        <row r="11">
          <cell r="F11" t="str">
            <v>Schedule -H Current Liabilities &amp; Provisions</v>
          </cell>
        </row>
        <row r="12">
          <cell r="F12" t="str">
            <v>Schedule -I Miscellaneous Expenditure</v>
          </cell>
        </row>
        <row r="13">
          <cell r="F13" t="str">
            <v>Schedule -J Contingent Liabilities</v>
          </cell>
        </row>
        <row r="14">
          <cell r="F14" t="str">
            <v xml:space="preserve">Schedule -K Sales &amp; Service </v>
          </cell>
        </row>
        <row r="15">
          <cell r="F15" t="str">
            <v>Schedule -L Other Income</v>
          </cell>
        </row>
        <row r="16">
          <cell r="F16" t="str">
            <v>Schedule -M Operating Expenses</v>
          </cell>
        </row>
        <row r="17">
          <cell r="F17" t="str">
            <v>Schedule -N Staff Expenses</v>
          </cell>
        </row>
        <row r="18">
          <cell r="F18" t="str">
            <v>Schedule -O Sales, Administration and Other Expenses</v>
          </cell>
        </row>
        <row r="19">
          <cell r="F19" t="str">
            <v>Schedule -P Interest &amp; Brokerage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Pivot Table"/>
      <sheetName val="O&amp;M"/>
      <sheetName val="Toll"/>
      <sheetName val="PLL"/>
      <sheetName val="O&amp;M ledger"/>
      <sheetName val="Toll ledger"/>
      <sheetName val="O&amp;M Amtrl"/>
      <sheetName val="Debit Sample Data"/>
      <sheetName val="CMA_Calculations"/>
      <sheetName val="CMA_Selections"/>
      <sheetName val="Samples Selected"/>
      <sheetName val="XREF"/>
      <sheetName val="Tickmarks"/>
      <sheetName val="CMA_SampleDesign"/>
      <sheetName val="DialogInsert"/>
      <sheetName val="#REF"/>
      <sheetName val="Pool"/>
      <sheetName val="YE-SW2"/>
      <sheetName val="MISBS"/>
      <sheetName val="BOD PL NEW"/>
      <sheetName val="関係会社貸付金データ"/>
      <sheetName val="Keyratios"/>
      <sheetName val="FA Schedule Dec 07"/>
      <sheetName val="Cntrl Sheet"/>
      <sheetName val="Facility"/>
      <sheetName val="deb"/>
      <sheetName val="SPR"/>
      <sheetName val="PAP"/>
      <sheetName val="Query and Pending"/>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row r="125">
          <cell r="D125">
            <v>27700462</v>
          </cell>
          <cell r="F125">
            <v>7</v>
          </cell>
          <cell r="H125">
            <v>-654538</v>
          </cell>
        </row>
      </sheetData>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L 1"/>
      <sheetName val="L 2"/>
      <sheetName val="L 3"/>
      <sheetName val="L 4"/>
      <sheetName val="L 5"/>
      <sheetName val="L 6"/>
      <sheetName val="L 7"/>
      <sheetName val="L 8"/>
      <sheetName val="L 9"/>
      <sheetName val="L 10"/>
      <sheetName val="ADT_AADT"/>
      <sheetName val="AADT_Dir"/>
      <sheetName val="Daily"/>
      <sheetName val="Hourly_All"/>
      <sheetName val="Hourly_Toll"/>
      <sheetName val="Comp (All)"/>
      <sheetName val="Comp (V_P)"/>
      <sheetName val="Tables"/>
    </sheetNames>
    <sheetDataSet>
      <sheetData sheetId="0">
        <row r="11">
          <cell r="D11">
            <v>0.91400000000000003</v>
          </cell>
        </row>
        <row r="12">
          <cell r="D12">
            <v>1.006</v>
          </cell>
        </row>
      </sheetData>
      <sheetData sheetId="1"/>
      <sheetData sheetId="2"/>
      <sheetData sheetId="3"/>
      <sheetData sheetId="4"/>
      <sheetData sheetId="5"/>
      <sheetData sheetId="6"/>
      <sheetData sheetId="7"/>
      <sheetData sheetId="8"/>
      <sheetData sheetId="9"/>
      <sheetData sheetId="10"/>
      <sheetData sheetId="11">
        <row r="35">
          <cell r="C35">
            <v>21278</v>
          </cell>
        </row>
      </sheetData>
      <sheetData sheetId="12"/>
      <sheetData sheetId="13"/>
      <sheetData sheetId="14"/>
      <sheetData sheetId="15"/>
      <sheetData sheetId="16"/>
      <sheetData sheetId="17"/>
      <sheetData sheetId="18">
        <row r="41">
          <cell r="I41">
            <v>49714</v>
          </cell>
        </row>
      </sheetData>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 report"/>
      <sheetName val="Tax"/>
      <sheetName val="DTPL"/>
      <sheetName val="PAP Memo -1"/>
      <sheetName val="PAP Memo"/>
      <sheetName val="Interest"/>
      <sheetName val="P L"/>
      <sheetName val="B S"/>
      <sheetName val="Yield-COB"/>
      <sheetName val="BOD PL"/>
      <sheetName val="BOD BS"/>
      <sheetName val="NFF"/>
      <sheetName val="PAP"/>
      <sheetName val="Sheet2"/>
      <sheetName val="Yield-COB sum"/>
      <sheetName val="SPR"/>
      <sheetName val="Yield-backup"/>
      <sheetName val="BOD BS (2)"/>
      <sheetName val="Facility"/>
      <sheetName val="Esti reports"/>
      <sheetName val="Borrowing"/>
      <sheetName val="MIS reports"/>
      <sheetName val="Cashflow"/>
      <sheetName val="Cntrl Sheet"/>
      <sheetName val="CARE Ratios"/>
      <sheetName val="deb"/>
      <sheetName val="Keyratios"/>
      <sheetName val="Bal"/>
      <sheetName val="prof"/>
      <sheetName val="Sheet1"/>
      <sheetName val="Arcelor"/>
      <sheetName val="Datastream"/>
      <sheetName val="Summary"/>
      <sheetName val="Additions"/>
      <sheetName val="purpose&amp;input"/>
      <sheetName val="Sch A,B,C"/>
      <sheetName val="Data"/>
      <sheetName val="Old SCH-E&amp;F"/>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Keyratios"/>
      <sheetName val="P L"/>
      <sheetName val="XREF"/>
      <sheetName val="Tax"/>
      <sheetName val="Summary"/>
      <sheetName val="Additions"/>
      <sheetName val="Resignation"/>
      <sheetName val="blockwise"/>
      <sheetName val="List"/>
      <sheetName val="Data"/>
      <sheetName val="Ctinh 10kV"/>
      <sheetName val="Key"/>
      <sheetName val="Sch A,B,C"/>
      <sheetName val="NKEL O&amp;M (2)"/>
      <sheetName val="Fixed Assets Top Sheet- Consol"/>
      <sheetName val="Params"/>
      <sheetName val="SCH"/>
      <sheetName val="SCH 10"/>
    </sheetNames>
    <sheetDataSet>
      <sheetData sheetId="0" refreshError="1">
        <row r="2">
          <cell r="A2" t="str">
            <v>500010</v>
          </cell>
          <cell r="B2" t="str">
            <v>MAIZE - 1111 - 5 KG - [ RHSL ]</v>
          </cell>
          <cell r="C2" t="str">
            <v>1200</v>
          </cell>
          <cell r="D2" t="str">
            <v>651</v>
          </cell>
          <cell r="E2" t="str">
            <v>4900206005</v>
          </cell>
          <cell r="F2">
            <v>38245</v>
          </cell>
          <cell r="G2">
            <v>100</v>
          </cell>
          <cell r="H2">
            <v>0</v>
          </cell>
        </row>
        <row r="3">
          <cell r="A3" t="str">
            <v>500010</v>
          </cell>
          <cell r="B3" t="str">
            <v>MAIZE - 1111 - 5 KG - [ RHSL ]</v>
          </cell>
          <cell r="C3" t="str">
            <v>1200</v>
          </cell>
          <cell r="D3" t="str">
            <v>601</v>
          </cell>
          <cell r="E3" t="str">
            <v>4900142227</v>
          </cell>
          <cell r="F3">
            <v>38185</v>
          </cell>
          <cell r="G3">
            <v>-100</v>
          </cell>
          <cell r="H3">
            <v>-1982</v>
          </cell>
        </row>
        <row r="4">
          <cell r="A4" t="str">
            <v>500010</v>
          </cell>
          <cell r="B4" t="str">
            <v>MAIZE - 1111 - 5 KG - [ RHSL ]</v>
          </cell>
          <cell r="C4" t="str">
            <v>1200</v>
          </cell>
          <cell r="D4" t="str">
            <v>601</v>
          </cell>
          <cell r="E4" t="str">
            <v>4900142227</v>
          </cell>
          <cell r="F4">
            <v>38185</v>
          </cell>
          <cell r="G4">
            <v>-400</v>
          </cell>
          <cell r="H4">
            <v>-7928</v>
          </cell>
        </row>
        <row r="5">
          <cell r="A5" t="str">
            <v>500010</v>
          </cell>
          <cell r="B5" t="str">
            <v>MAIZE - 1111 - 5 KG - [ RHSL ]</v>
          </cell>
          <cell r="C5" t="str">
            <v>1200</v>
          </cell>
          <cell r="D5" t="str">
            <v>101</v>
          </cell>
          <cell r="E5" t="str">
            <v>5000017232</v>
          </cell>
          <cell r="F5">
            <v>38183</v>
          </cell>
          <cell r="G5">
            <v>640</v>
          </cell>
          <cell r="H5">
            <v>0</v>
          </cell>
        </row>
        <row r="6">
          <cell r="A6" t="str">
            <v>500010</v>
          </cell>
          <cell r="B6" t="str">
            <v>MAIZE - 1111 - 5 KG - [ RHSL ]</v>
          </cell>
          <cell r="C6" t="str">
            <v>1200</v>
          </cell>
          <cell r="D6" t="str">
            <v>641</v>
          </cell>
          <cell r="E6" t="str">
            <v>4900138548</v>
          </cell>
          <cell r="F6">
            <v>38182</v>
          </cell>
          <cell r="G6">
            <v>640</v>
          </cell>
          <cell r="H6">
            <v>12684.8</v>
          </cell>
        </row>
        <row r="7">
          <cell r="A7" t="str">
            <v>500010</v>
          </cell>
          <cell r="B7" t="str">
            <v>MAIZE - 1111 - 5 KG - [ RHSL ]</v>
          </cell>
          <cell r="C7" t="str">
            <v>1200</v>
          </cell>
          <cell r="D7" t="str">
            <v>562</v>
          </cell>
          <cell r="E7" t="str">
            <v>4900129610</v>
          </cell>
          <cell r="F7">
            <v>38168</v>
          </cell>
          <cell r="G7">
            <v>-640</v>
          </cell>
          <cell r="H7">
            <v>-12684.8</v>
          </cell>
        </row>
        <row r="8">
          <cell r="A8" t="str">
            <v>500010</v>
          </cell>
          <cell r="B8" t="str">
            <v>MAIZE - 1111 - 5 KG - [ RHSL ]</v>
          </cell>
          <cell r="C8" t="str">
            <v>1200</v>
          </cell>
          <cell r="D8" t="str">
            <v>344</v>
          </cell>
          <cell r="E8" t="str">
            <v>4900142320</v>
          </cell>
          <cell r="F8">
            <v>38168</v>
          </cell>
          <cell r="G8">
            <v>15</v>
          </cell>
          <cell r="H8">
            <v>0</v>
          </cell>
        </row>
        <row r="9">
          <cell r="A9" t="str">
            <v>500010</v>
          </cell>
          <cell r="B9" t="str">
            <v>MAIZE - 1111 - 5 KG - [ RHSL ]</v>
          </cell>
          <cell r="C9" t="str">
            <v>1200</v>
          </cell>
          <cell r="D9" t="str">
            <v>344</v>
          </cell>
          <cell r="E9" t="str">
            <v>4900142320</v>
          </cell>
          <cell r="F9">
            <v>38168</v>
          </cell>
          <cell r="G9">
            <v>-15</v>
          </cell>
          <cell r="H9">
            <v>0</v>
          </cell>
        </row>
        <row r="10">
          <cell r="A10" t="str">
            <v>500010</v>
          </cell>
          <cell r="B10" t="str">
            <v>MAIZE - 1111 - 5 KG - [ RHSL ]</v>
          </cell>
          <cell r="C10" t="str">
            <v>1200</v>
          </cell>
          <cell r="D10" t="str">
            <v>101</v>
          </cell>
          <cell r="E10" t="str">
            <v>5000008231</v>
          </cell>
          <cell r="F10">
            <v>38098</v>
          </cell>
          <cell r="G10">
            <v>100</v>
          </cell>
          <cell r="H10">
            <v>0</v>
          </cell>
        </row>
        <row r="11">
          <cell r="A11" t="str">
            <v>500010</v>
          </cell>
          <cell r="B11" t="str">
            <v>MAIZE - 1111 - 5 KG - [ RHSL ]</v>
          </cell>
          <cell r="C11" t="str">
            <v>1200</v>
          </cell>
          <cell r="D11" t="str">
            <v>101</v>
          </cell>
          <cell r="E11" t="str">
            <v>5000008231</v>
          </cell>
          <cell r="F11">
            <v>38098</v>
          </cell>
          <cell r="G11">
            <v>400</v>
          </cell>
          <cell r="H11">
            <v>0</v>
          </cell>
        </row>
        <row r="12">
          <cell r="A12" t="str">
            <v>500010</v>
          </cell>
          <cell r="B12" t="str">
            <v>MAIZE - 1111 - 5 KG - [ RHSL ]</v>
          </cell>
          <cell r="C12" t="str">
            <v>1200</v>
          </cell>
          <cell r="D12" t="str">
            <v>641</v>
          </cell>
          <cell r="E12" t="str">
            <v>4900073919</v>
          </cell>
          <cell r="F12">
            <v>38087</v>
          </cell>
          <cell r="G12">
            <v>400</v>
          </cell>
          <cell r="H12">
            <v>7928</v>
          </cell>
        </row>
        <row r="13">
          <cell r="A13" t="str">
            <v>500010</v>
          </cell>
          <cell r="B13" t="str">
            <v>MAIZE - 1111 - 5 KG - [ RHSL ]</v>
          </cell>
          <cell r="C13" t="str">
            <v>1200</v>
          </cell>
          <cell r="D13" t="str">
            <v>641</v>
          </cell>
          <cell r="E13" t="str">
            <v>4900073919</v>
          </cell>
          <cell r="F13">
            <v>38087</v>
          </cell>
          <cell r="G13">
            <v>100</v>
          </cell>
          <cell r="H13">
            <v>1982</v>
          </cell>
        </row>
        <row r="14">
          <cell r="A14" t="str">
            <v>500010</v>
          </cell>
          <cell r="B14" t="str">
            <v>MAIZE - 1111 - 5 KG - [ RHSL ]</v>
          </cell>
          <cell r="C14" t="str">
            <v>1300</v>
          </cell>
          <cell r="D14" t="str">
            <v>641</v>
          </cell>
          <cell r="E14" t="str">
            <v>4900153977</v>
          </cell>
          <cell r="F14">
            <v>38197</v>
          </cell>
          <cell r="G14">
            <v>-750</v>
          </cell>
          <cell r="H14">
            <v>-14865</v>
          </cell>
        </row>
        <row r="15">
          <cell r="A15" t="str">
            <v>500010</v>
          </cell>
          <cell r="B15" t="str">
            <v>MAIZE - 1111 - 5 KG - [ RHSL ]</v>
          </cell>
          <cell r="C15" t="str">
            <v>1300</v>
          </cell>
          <cell r="D15" t="str">
            <v>641</v>
          </cell>
          <cell r="E15" t="str">
            <v>4900153977</v>
          </cell>
          <cell r="F15">
            <v>38197</v>
          </cell>
          <cell r="G15">
            <v>-200</v>
          </cell>
          <cell r="H15">
            <v>-3964</v>
          </cell>
        </row>
        <row r="16">
          <cell r="A16" t="str">
            <v>500010</v>
          </cell>
          <cell r="B16" t="str">
            <v>MAIZE - 1111 - 5 KG - [ RHSL ]</v>
          </cell>
          <cell r="C16" t="str">
            <v>1300</v>
          </cell>
          <cell r="D16" t="str">
            <v>641</v>
          </cell>
          <cell r="E16" t="str">
            <v>4900153977</v>
          </cell>
          <cell r="F16">
            <v>38197</v>
          </cell>
          <cell r="G16">
            <v>-300</v>
          </cell>
          <cell r="H16">
            <v>-5946</v>
          </cell>
        </row>
        <row r="17">
          <cell r="A17" t="str">
            <v>500010</v>
          </cell>
          <cell r="B17" t="str">
            <v>MAIZE - 1111 - 5 KG - [ RHSL ]</v>
          </cell>
          <cell r="C17" t="str">
            <v>1300</v>
          </cell>
          <cell r="D17" t="str">
            <v>641</v>
          </cell>
          <cell r="E17" t="str">
            <v>4900153977</v>
          </cell>
          <cell r="F17">
            <v>38197</v>
          </cell>
          <cell r="G17">
            <v>-1200</v>
          </cell>
          <cell r="H17">
            <v>-23784</v>
          </cell>
        </row>
        <row r="18">
          <cell r="A18" t="str">
            <v>500010</v>
          </cell>
          <cell r="B18" t="str">
            <v>MAIZE - 1111 - 5 KG - [ RHSL ]</v>
          </cell>
          <cell r="C18" t="str">
            <v>1300</v>
          </cell>
          <cell r="D18" t="str">
            <v>641</v>
          </cell>
          <cell r="E18" t="str">
            <v>4900153977</v>
          </cell>
          <cell r="F18">
            <v>38197</v>
          </cell>
          <cell r="G18">
            <v>-550</v>
          </cell>
          <cell r="H18">
            <v>-10901</v>
          </cell>
        </row>
        <row r="19">
          <cell r="A19" t="str">
            <v>500010</v>
          </cell>
          <cell r="B19" t="str">
            <v>MAIZE - 1111 - 5 KG - [ RHSL ]</v>
          </cell>
          <cell r="C19" t="str">
            <v>1300</v>
          </cell>
          <cell r="D19" t="str">
            <v>453</v>
          </cell>
          <cell r="E19" t="str">
            <v>4900128768</v>
          </cell>
          <cell r="F19">
            <v>38168</v>
          </cell>
          <cell r="G19">
            <v>-550</v>
          </cell>
          <cell r="H19">
            <v>0</v>
          </cell>
        </row>
        <row r="20">
          <cell r="A20" t="str">
            <v>500010</v>
          </cell>
          <cell r="B20" t="str">
            <v>MAIZE - 1111 - 5 KG - [ RHSL ]</v>
          </cell>
          <cell r="C20" t="str">
            <v>1300</v>
          </cell>
          <cell r="D20" t="str">
            <v>453</v>
          </cell>
          <cell r="E20" t="str">
            <v>4900128768</v>
          </cell>
          <cell r="F20">
            <v>38168</v>
          </cell>
          <cell r="G20">
            <v>-750</v>
          </cell>
          <cell r="H20">
            <v>0</v>
          </cell>
        </row>
        <row r="21">
          <cell r="A21" t="str">
            <v>500010</v>
          </cell>
          <cell r="B21" t="str">
            <v>MAIZE - 1111 - 5 KG - [ RHSL ]</v>
          </cell>
          <cell r="C21" t="str">
            <v>1300</v>
          </cell>
          <cell r="D21" t="str">
            <v>453</v>
          </cell>
          <cell r="E21" t="str">
            <v>4900128768</v>
          </cell>
          <cell r="F21">
            <v>38168</v>
          </cell>
          <cell r="G21">
            <v>-200</v>
          </cell>
          <cell r="H21">
            <v>0</v>
          </cell>
        </row>
        <row r="22">
          <cell r="A22" t="str">
            <v>500010</v>
          </cell>
          <cell r="B22" t="str">
            <v>MAIZE - 1111 - 5 KG - [ RHSL ]</v>
          </cell>
          <cell r="C22" t="str">
            <v>1300</v>
          </cell>
          <cell r="D22" t="str">
            <v>453</v>
          </cell>
          <cell r="E22" t="str">
            <v>4900128768</v>
          </cell>
          <cell r="F22">
            <v>38168</v>
          </cell>
          <cell r="G22">
            <v>-300</v>
          </cell>
          <cell r="H22">
            <v>0</v>
          </cell>
        </row>
        <row r="23">
          <cell r="A23" t="str">
            <v>500010</v>
          </cell>
          <cell r="B23" t="str">
            <v>MAIZE - 1111 - 5 KG - [ RHSL ]</v>
          </cell>
          <cell r="C23" t="str">
            <v>1300</v>
          </cell>
          <cell r="D23" t="str">
            <v>453</v>
          </cell>
          <cell r="E23" t="str">
            <v>4900128768</v>
          </cell>
          <cell r="F23">
            <v>38168</v>
          </cell>
          <cell r="G23">
            <v>550</v>
          </cell>
          <cell r="H23">
            <v>10901</v>
          </cell>
        </row>
        <row r="24">
          <cell r="A24" t="str">
            <v>500010</v>
          </cell>
          <cell r="B24" t="str">
            <v>MAIZE - 1111 - 5 KG - [ RHSL ]</v>
          </cell>
          <cell r="C24" t="str">
            <v>1300</v>
          </cell>
          <cell r="D24" t="str">
            <v>651</v>
          </cell>
          <cell r="E24" t="str">
            <v>4900128731</v>
          </cell>
          <cell r="F24">
            <v>38168</v>
          </cell>
          <cell r="G24">
            <v>750</v>
          </cell>
          <cell r="H24">
            <v>0</v>
          </cell>
        </row>
        <row r="25">
          <cell r="A25" t="str">
            <v>500010</v>
          </cell>
          <cell r="B25" t="str">
            <v>MAIZE - 1111 - 5 KG - [ RHSL ]</v>
          </cell>
          <cell r="C25" t="str">
            <v>1300</v>
          </cell>
          <cell r="D25" t="str">
            <v>651</v>
          </cell>
          <cell r="E25" t="str">
            <v>4900128731</v>
          </cell>
          <cell r="F25">
            <v>38168</v>
          </cell>
          <cell r="G25">
            <v>200</v>
          </cell>
          <cell r="H25">
            <v>0</v>
          </cell>
        </row>
        <row r="26">
          <cell r="A26" t="str">
            <v>500010</v>
          </cell>
          <cell r="B26" t="str">
            <v>MAIZE - 1111 - 5 KG - [ RHSL ]</v>
          </cell>
          <cell r="C26" t="str">
            <v>1300</v>
          </cell>
          <cell r="D26" t="str">
            <v>651</v>
          </cell>
          <cell r="E26" t="str">
            <v>4900128731</v>
          </cell>
          <cell r="F26">
            <v>38168</v>
          </cell>
          <cell r="G26">
            <v>550</v>
          </cell>
          <cell r="H26">
            <v>0</v>
          </cell>
        </row>
        <row r="27">
          <cell r="A27" t="str">
            <v>500010</v>
          </cell>
          <cell r="B27" t="str">
            <v>MAIZE - 1111 - 5 KG - [ RHSL ]</v>
          </cell>
          <cell r="C27" t="str">
            <v>1300</v>
          </cell>
          <cell r="D27" t="str">
            <v>651</v>
          </cell>
          <cell r="E27" t="str">
            <v>4900128730</v>
          </cell>
          <cell r="F27">
            <v>38168</v>
          </cell>
          <cell r="G27">
            <v>1200</v>
          </cell>
          <cell r="H27">
            <v>0</v>
          </cell>
        </row>
        <row r="28">
          <cell r="A28" t="str">
            <v>500010</v>
          </cell>
          <cell r="B28" t="str">
            <v>MAIZE - 1111 - 5 KG - [ RHSL ]</v>
          </cell>
          <cell r="C28" t="str">
            <v>1300</v>
          </cell>
          <cell r="D28" t="str">
            <v>651</v>
          </cell>
          <cell r="E28" t="str">
            <v>4900128730</v>
          </cell>
          <cell r="F28">
            <v>38168</v>
          </cell>
          <cell r="G28">
            <v>300</v>
          </cell>
          <cell r="H28">
            <v>0</v>
          </cell>
        </row>
        <row r="29">
          <cell r="A29" t="str">
            <v>500010</v>
          </cell>
          <cell r="B29" t="str">
            <v>MAIZE - 1111 - 5 KG - [ RHSL ]</v>
          </cell>
          <cell r="C29" t="str">
            <v>1300</v>
          </cell>
          <cell r="D29" t="str">
            <v>453</v>
          </cell>
          <cell r="E29" t="str">
            <v>4900128768</v>
          </cell>
          <cell r="F29">
            <v>38168</v>
          </cell>
          <cell r="G29">
            <v>-1200</v>
          </cell>
          <cell r="H29">
            <v>0</v>
          </cell>
        </row>
        <row r="30">
          <cell r="A30" t="str">
            <v>500010</v>
          </cell>
          <cell r="B30" t="str">
            <v>MAIZE - 1111 - 5 KG - [ RHSL ]</v>
          </cell>
          <cell r="C30" t="str">
            <v>1300</v>
          </cell>
          <cell r="D30" t="str">
            <v>453</v>
          </cell>
          <cell r="E30" t="str">
            <v>4900128768</v>
          </cell>
          <cell r="F30">
            <v>38168</v>
          </cell>
          <cell r="G30">
            <v>1200</v>
          </cell>
          <cell r="H30">
            <v>23784</v>
          </cell>
        </row>
        <row r="31">
          <cell r="A31" t="str">
            <v>500010</v>
          </cell>
          <cell r="B31" t="str">
            <v>MAIZE - 1111 - 5 KG - [ RHSL ]</v>
          </cell>
          <cell r="C31" t="str">
            <v>1300</v>
          </cell>
          <cell r="D31" t="str">
            <v>453</v>
          </cell>
          <cell r="E31" t="str">
            <v>4900128768</v>
          </cell>
          <cell r="F31">
            <v>38168</v>
          </cell>
          <cell r="G31">
            <v>300</v>
          </cell>
          <cell r="H31">
            <v>5946</v>
          </cell>
        </row>
        <row r="32">
          <cell r="A32" t="str">
            <v>500010</v>
          </cell>
          <cell r="B32" t="str">
            <v>MAIZE - 1111 - 5 KG - [ RHSL ]</v>
          </cell>
          <cell r="C32" t="str">
            <v>1300</v>
          </cell>
          <cell r="D32" t="str">
            <v>453</v>
          </cell>
          <cell r="E32" t="str">
            <v>4900128768</v>
          </cell>
          <cell r="F32">
            <v>38168</v>
          </cell>
          <cell r="G32">
            <v>200</v>
          </cell>
          <cell r="H32">
            <v>3964</v>
          </cell>
        </row>
        <row r="33">
          <cell r="A33" t="str">
            <v>500010</v>
          </cell>
          <cell r="B33" t="str">
            <v>MAIZE - 1111 - 5 KG - [ RHSL ]</v>
          </cell>
          <cell r="C33" t="str">
            <v>1300</v>
          </cell>
          <cell r="D33" t="str">
            <v>453</v>
          </cell>
          <cell r="E33" t="str">
            <v>4900128768</v>
          </cell>
          <cell r="F33">
            <v>38168</v>
          </cell>
          <cell r="G33">
            <v>750</v>
          </cell>
          <cell r="H33">
            <v>14865</v>
          </cell>
        </row>
        <row r="34">
          <cell r="A34" t="str">
            <v>500010</v>
          </cell>
          <cell r="B34" t="str">
            <v>MAIZE - 1111 - 5 KG - [ RHSL ]</v>
          </cell>
          <cell r="C34" t="str">
            <v>1300</v>
          </cell>
          <cell r="D34" t="str">
            <v>601</v>
          </cell>
          <cell r="E34" t="str">
            <v>4900076323</v>
          </cell>
          <cell r="F34">
            <v>38092</v>
          </cell>
          <cell r="G34">
            <v>-550</v>
          </cell>
          <cell r="H34">
            <v>-10901</v>
          </cell>
        </row>
        <row r="35">
          <cell r="A35" t="str">
            <v>500010</v>
          </cell>
          <cell r="B35" t="str">
            <v>MAIZE - 1111 - 5 KG - [ RHSL ]</v>
          </cell>
          <cell r="C35" t="str">
            <v>1300</v>
          </cell>
          <cell r="D35" t="str">
            <v>601</v>
          </cell>
          <cell r="E35" t="str">
            <v>4900076323</v>
          </cell>
          <cell r="F35">
            <v>38092</v>
          </cell>
          <cell r="G35">
            <v>-750</v>
          </cell>
          <cell r="H35">
            <v>-14865</v>
          </cell>
        </row>
        <row r="36">
          <cell r="A36" t="str">
            <v>500010</v>
          </cell>
          <cell r="B36" t="str">
            <v>MAIZE - 1111 - 5 KG - [ RHSL ]</v>
          </cell>
          <cell r="C36" t="str">
            <v>1300</v>
          </cell>
          <cell r="D36" t="str">
            <v>601</v>
          </cell>
          <cell r="E36" t="str">
            <v>4900076323</v>
          </cell>
          <cell r="F36">
            <v>38092</v>
          </cell>
          <cell r="G36">
            <v>-200</v>
          </cell>
          <cell r="H36">
            <v>-3964</v>
          </cell>
        </row>
        <row r="37">
          <cell r="A37" t="str">
            <v>500010</v>
          </cell>
          <cell r="B37" t="str">
            <v>MAIZE - 1111 - 5 KG - [ RHSL ]</v>
          </cell>
          <cell r="C37" t="str">
            <v>1300</v>
          </cell>
          <cell r="D37" t="str">
            <v>601</v>
          </cell>
          <cell r="E37" t="str">
            <v>4900074838</v>
          </cell>
          <cell r="F37">
            <v>38089</v>
          </cell>
          <cell r="G37">
            <v>-300</v>
          </cell>
          <cell r="H37">
            <v>-5946</v>
          </cell>
        </row>
        <row r="38">
          <cell r="A38" t="str">
            <v>500010</v>
          </cell>
          <cell r="B38" t="str">
            <v>MAIZE - 1111 - 5 KG - [ RHSL ]</v>
          </cell>
          <cell r="C38" t="str">
            <v>1300</v>
          </cell>
          <cell r="D38" t="str">
            <v>601</v>
          </cell>
          <cell r="E38" t="str">
            <v>4900074838</v>
          </cell>
          <cell r="F38">
            <v>38089</v>
          </cell>
          <cell r="G38">
            <v>-1200</v>
          </cell>
          <cell r="H38">
            <v>-23784</v>
          </cell>
        </row>
        <row r="39">
          <cell r="A39" t="str">
            <v>500010</v>
          </cell>
          <cell r="B39" t="str">
            <v>MAIZE - 1111 - 5 KG - [ RHSL ]</v>
          </cell>
          <cell r="C39" t="str">
            <v>1400</v>
          </cell>
          <cell r="D39" t="str">
            <v>641</v>
          </cell>
          <cell r="E39" t="str">
            <v>4900138548</v>
          </cell>
          <cell r="F39">
            <v>38182</v>
          </cell>
          <cell r="G39">
            <v>-640</v>
          </cell>
          <cell r="H39">
            <v>-12684.8</v>
          </cell>
        </row>
        <row r="40">
          <cell r="A40" t="str">
            <v>500010</v>
          </cell>
          <cell r="B40" t="str">
            <v>MAIZE - 1111 - 5 KG - [ RHSL ]</v>
          </cell>
          <cell r="C40" t="str">
            <v>1400</v>
          </cell>
          <cell r="D40" t="str">
            <v>161</v>
          </cell>
          <cell r="E40" t="str">
            <v>5000008628</v>
          </cell>
          <cell r="F40">
            <v>38103</v>
          </cell>
          <cell r="G40">
            <v>-2850</v>
          </cell>
          <cell r="H40">
            <v>-56487</v>
          </cell>
        </row>
        <row r="41">
          <cell r="A41" t="str">
            <v>500010</v>
          </cell>
          <cell r="B41" t="str">
            <v>MAIZE - 1111 - 5 KG - [ RHSL ]</v>
          </cell>
          <cell r="C41" t="str">
            <v>1600</v>
          </cell>
          <cell r="D41" t="str">
            <v>453</v>
          </cell>
          <cell r="E41" t="str">
            <v>4900220014</v>
          </cell>
          <cell r="F41">
            <v>38258</v>
          </cell>
          <cell r="G41">
            <v>-260</v>
          </cell>
          <cell r="H41">
            <v>0</v>
          </cell>
        </row>
        <row r="42">
          <cell r="A42" t="str">
            <v>500010</v>
          </cell>
          <cell r="B42" t="str">
            <v>MAIZE - 1111 - 5 KG - [ RHSL ]</v>
          </cell>
          <cell r="C42" t="str">
            <v>1600</v>
          </cell>
          <cell r="D42" t="str">
            <v>453</v>
          </cell>
          <cell r="E42" t="str">
            <v>4900220014</v>
          </cell>
          <cell r="F42">
            <v>38258</v>
          </cell>
          <cell r="G42">
            <v>-600</v>
          </cell>
          <cell r="H42">
            <v>0</v>
          </cell>
        </row>
        <row r="43">
          <cell r="A43" t="str">
            <v>500010</v>
          </cell>
          <cell r="B43" t="str">
            <v>MAIZE - 1111 - 5 KG - [ RHSL ]</v>
          </cell>
          <cell r="C43" t="str">
            <v>1600</v>
          </cell>
          <cell r="D43" t="str">
            <v>453</v>
          </cell>
          <cell r="E43" t="str">
            <v>4900220014</v>
          </cell>
          <cell r="F43">
            <v>38258</v>
          </cell>
          <cell r="G43">
            <v>600</v>
          </cell>
          <cell r="H43">
            <v>11892</v>
          </cell>
        </row>
        <row r="44">
          <cell r="A44" t="str">
            <v>500010</v>
          </cell>
          <cell r="B44" t="str">
            <v>MAIZE - 1111 - 5 KG - [ RHSL ]</v>
          </cell>
          <cell r="C44" t="str">
            <v>1600</v>
          </cell>
          <cell r="D44" t="str">
            <v>453</v>
          </cell>
          <cell r="E44" t="str">
            <v>4900220014</v>
          </cell>
          <cell r="F44">
            <v>38258</v>
          </cell>
          <cell r="G44">
            <v>-240</v>
          </cell>
          <cell r="H44">
            <v>0</v>
          </cell>
        </row>
        <row r="45">
          <cell r="A45" t="str">
            <v>500010</v>
          </cell>
          <cell r="B45" t="str">
            <v>MAIZE - 1111 - 5 KG - [ RHSL ]</v>
          </cell>
          <cell r="C45" t="str">
            <v>1600</v>
          </cell>
          <cell r="D45" t="str">
            <v>453</v>
          </cell>
          <cell r="E45" t="str">
            <v>4900220014</v>
          </cell>
          <cell r="F45">
            <v>38258</v>
          </cell>
          <cell r="G45">
            <v>260</v>
          </cell>
          <cell r="H45">
            <v>5153.2</v>
          </cell>
        </row>
        <row r="46">
          <cell r="A46" t="str">
            <v>500010</v>
          </cell>
          <cell r="B46" t="str">
            <v>MAIZE - 1111 - 5 KG - [ RHSL ]</v>
          </cell>
          <cell r="C46" t="str">
            <v>1600</v>
          </cell>
          <cell r="D46" t="str">
            <v>453</v>
          </cell>
          <cell r="E46" t="str">
            <v>4900220014</v>
          </cell>
          <cell r="F46">
            <v>38258</v>
          </cell>
          <cell r="G46">
            <v>240</v>
          </cell>
          <cell r="H46">
            <v>4756.8</v>
          </cell>
        </row>
        <row r="47">
          <cell r="A47" t="str">
            <v>500010</v>
          </cell>
          <cell r="B47" t="str">
            <v>MAIZE - 1111 - 5 KG - [ RHSL ]</v>
          </cell>
          <cell r="C47" t="str">
            <v>1600</v>
          </cell>
          <cell r="D47" t="str">
            <v>651</v>
          </cell>
          <cell r="E47" t="str">
            <v>4900193863</v>
          </cell>
          <cell r="F47">
            <v>38231</v>
          </cell>
          <cell r="G47">
            <v>260</v>
          </cell>
          <cell r="H47">
            <v>0</v>
          </cell>
        </row>
        <row r="48">
          <cell r="A48" t="str">
            <v>500010</v>
          </cell>
          <cell r="B48" t="str">
            <v>MAIZE - 1111 - 5 KG - [ RHSL ]</v>
          </cell>
          <cell r="C48" t="str">
            <v>1600</v>
          </cell>
          <cell r="D48" t="str">
            <v>651</v>
          </cell>
          <cell r="E48" t="str">
            <v>4900193863</v>
          </cell>
          <cell r="F48">
            <v>38231</v>
          </cell>
          <cell r="G48">
            <v>600</v>
          </cell>
          <cell r="H48">
            <v>0</v>
          </cell>
        </row>
        <row r="49">
          <cell r="A49" t="str">
            <v>500010</v>
          </cell>
          <cell r="B49" t="str">
            <v>MAIZE - 1111 - 5 KG - [ RHSL ]</v>
          </cell>
          <cell r="C49" t="str">
            <v>1600</v>
          </cell>
          <cell r="D49" t="str">
            <v>651</v>
          </cell>
          <cell r="E49" t="str">
            <v>4900179704</v>
          </cell>
          <cell r="F49">
            <v>38220</v>
          </cell>
          <cell r="G49">
            <v>240</v>
          </cell>
          <cell r="H49">
            <v>0</v>
          </cell>
        </row>
        <row r="50">
          <cell r="A50" t="str">
            <v>500010</v>
          </cell>
          <cell r="B50" t="str">
            <v>MAIZE - 1111 - 5 KG - [ RHSL ]</v>
          </cell>
          <cell r="C50" t="str">
            <v>1600</v>
          </cell>
          <cell r="D50" t="str">
            <v>601</v>
          </cell>
          <cell r="E50" t="str">
            <v>4900090283</v>
          </cell>
          <cell r="F50">
            <v>38120</v>
          </cell>
          <cell r="G50">
            <v>-350</v>
          </cell>
          <cell r="H50">
            <v>-6937</v>
          </cell>
        </row>
        <row r="51">
          <cell r="A51" t="str">
            <v>500010</v>
          </cell>
          <cell r="B51" t="str">
            <v>MAIZE - 1111 - 5 KG - [ RHSL ]</v>
          </cell>
          <cell r="C51" t="str">
            <v>1600</v>
          </cell>
          <cell r="D51" t="str">
            <v>601</v>
          </cell>
          <cell r="E51" t="str">
            <v>4900090283</v>
          </cell>
          <cell r="F51">
            <v>38120</v>
          </cell>
          <cell r="G51">
            <v>-600</v>
          </cell>
          <cell r="H51">
            <v>-11892</v>
          </cell>
        </row>
        <row r="52">
          <cell r="A52" t="str">
            <v>500010</v>
          </cell>
          <cell r="B52" t="str">
            <v>MAIZE - 1111 - 5 KG - [ RHSL ]</v>
          </cell>
          <cell r="C52" t="str">
            <v>1700</v>
          </cell>
          <cell r="D52" t="str">
            <v>453</v>
          </cell>
          <cell r="E52" t="str">
            <v>4900200933</v>
          </cell>
          <cell r="F52">
            <v>38240</v>
          </cell>
          <cell r="G52">
            <v>-85</v>
          </cell>
          <cell r="H52">
            <v>0</v>
          </cell>
        </row>
        <row r="53">
          <cell r="A53" t="str">
            <v>500010</v>
          </cell>
          <cell r="B53" t="str">
            <v>MAIZE - 1111 - 5 KG - [ RHSL ]</v>
          </cell>
          <cell r="C53" t="str">
            <v>1700</v>
          </cell>
          <cell r="D53" t="str">
            <v>453</v>
          </cell>
          <cell r="E53" t="str">
            <v>4900200933</v>
          </cell>
          <cell r="F53">
            <v>38240</v>
          </cell>
          <cell r="G53">
            <v>85</v>
          </cell>
          <cell r="H53">
            <v>1684.7</v>
          </cell>
        </row>
        <row r="54">
          <cell r="A54" t="str">
            <v>500010</v>
          </cell>
          <cell r="B54" t="str">
            <v>MAIZE - 1111 - 5 KG - [ RHSL ]</v>
          </cell>
          <cell r="C54" t="str">
            <v>1700</v>
          </cell>
          <cell r="D54" t="str">
            <v>561</v>
          </cell>
          <cell r="E54" t="str">
            <v>4900129608</v>
          </cell>
          <cell r="F54">
            <v>38168</v>
          </cell>
          <cell r="G54">
            <v>830</v>
          </cell>
          <cell r="H54">
            <v>16450.599999999999</v>
          </cell>
        </row>
        <row r="55">
          <cell r="A55" t="str">
            <v>500010</v>
          </cell>
          <cell r="B55" t="str">
            <v>MAIZE - 1111 - 5 KG - [ RHSL ]</v>
          </cell>
          <cell r="C55" t="str">
            <v>1700</v>
          </cell>
          <cell r="D55" t="str">
            <v>562</v>
          </cell>
          <cell r="E55" t="str">
            <v>4900131263</v>
          </cell>
          <cell r="F55">
            <v>38168</v>
          </cell>
          <cell r="G55">
            <v>-830</v>
          </cell>
          <cell r="H55">
            <v>-16450.599999999999</v>
          </cell>
        </row>
        <row r="56">
          <cell r="A56" t="str">
            <v>500010</v>
          </cell>
          <cell r="B56" t="str">
            <v>MAIZE - 1111 - 5 KG - [ RHSL ]</v>
          </cell>
          <cell r="C56" t="str">
            <v>1700</v>
          </cell>
          <cell r="D56" t="str">
            <v>562</v>
          </cell>
          <cell r="E56" t="str">
            <v>4900131972</v>
          </cell>
          <cell r="F56">
            <v>38168</v>
          </cell>
          <cell r="G56">
            <v>-615</v>
          </cell>
          <cell r="H56">
            <v>-12189.3</v>
          </cell>
        </row>
        <row r="57">
          <cell r="A57" t="str">
            <v>500010</v>
          </cell>
          <cell r="B57" t="str">
            <v>MAIZE - 1111 - 5 KG - [ RHSL ]</v>
          </cell>
          <cell r="C57" t="str">
            <v>1700</v>
          </cell>
          <cell r="D57" t="str">
            <v>562</v>
          </cell>
          <cell r="E57" t="str">
            <v>4900131972</v>
          </cell>
          <cell r="F57">
            <v>38168</v>
          </cell>
          <cell r="G57">
            <v>-130</v>
          </cell>
          <cell r="H57">
            <v>-2576.6</v>
          </cell>
        </row>
        <row r="58">
          <cell r="A58" t="str">
            <v>500010</v>
          </cell>
          <cell r="B58" t="str">
            <v>MAIZE - 1111 - 5 KG - [ RHSL ]</v>
          </cell>
          <cell r="C58" t="str">
            <v>1700</v>
          </cell>
          <cell r="D58" t="str">
            <v>453</v>
          </cell>
          <cell r="E58" t="str">
            <v>4900123307</v>
          </cell>
          <cell r="F58">
            <v>38166</v>
          </cell>
          <cell r="G58">
            <v>615</v>
          </cell>
          <cell r="H58">
            <v>12189.3</v>
          </cell>
        </row>
        <row r="59">
          <cell r="A59" t="str">
            <v>500010</v>
          </cell>
          <cell r="B59" t="str">
            <v>MAIZE - 1111 - 5 KG - [ RHSL ]</v>
          </cell>
          <cell r="C59" t="str">
            <v>1700</v>
          </cell>
          <cell r="D59" t="str">
            <v>453</v>
          </cell>
          <cell r="E59" t="str">
            <v>4900123307</v>
          </cell>
          <cell r="F59">
            <v>38166</v>
          </cell>
          <cell r="G59">
            <v>-130</v>
          </cell>
          <cell r="H59">
            <v>0</v>
          </cell>
        </row>
        <row r="60">
          <cell r="A60" t="str">
            <v>500010</v>
          </cell>
          <cell r="B60" t="str">
            <v>MAIZE - 1111 - 5 KG - [ RHSL ]</v>
          </cell>
          <cell r="C60" t="str">
            <v>1700</v>
          </cell>
          <cell r="D60" t="str">
            <v>453</v>
          </cell>
          <cell r="E60" t="str">
            <v>4900123307</v>
          </cell>
          <cell r="F60">
            <v>38166</v>
          </cell>
          <cell r="G60">
            <v>-615</v>
          </cell>
          <cell r="H60">
            <v>0</v>
          </cell>
        </row>
        <row r="61">
          <cell r="A61" t="str">
            <v>500010</v>
          </cell>
          <cell r="B61" t="str">
            <v>MAIZE - 1111 - 5 KG - [ RHSL ]</v>
          </cell>
          <cell r="C61" t="str">
            <v>1700</v>
          </cell>
          <cell r="D61" t="str">
            <v>453</v>
          </cell>
          <cell r="E61" t="str">
            <v>4900123307</v>
          </cell>
          <cell r="F61">
            <v>38166</v>
          </cell>
          <cell r="G61">
            <v>130</v>
          </cell>
          <cell r="H61">
            <v>2576.6</v>
          </cell>
        </row>
        <row r="62">
          <cell r="A62" t="str">
            <v>500010</v>
          </cell>
          <cell r="B62" t="str">
            <v>MAIZE - 1111 - 5 KG - [ RHSL ]</v>
          </cell>
          <cell r="C62" t="str">
            <v>1700</v>
          </cell>
          <cell r="D62" t="str">
            <v>641</v>
          </cell>
          <cell r="E62" t="str">
            <v>4900104957</v>
          </cell>
          <cell r="F62">
            <v>38142</v>
          </cell>
          <cell r="G62">
            <v>-700</v>
          </cell>
          <cell r="H62">
            <v>-13874</v>
          </cell>
        </row>
        <row r="63">
          <cell r="A63" t="str">
            <v>500010</v>
          </cell>
          <cell r="B63" t="str">
            <v>MAIZE - 1111 - 5 KG - [ RHSL ]</v>
          </cell>
          <cell r="C63" t="str">
            <v>1700</v>
          </cell>
          <cell r="D63" t="str">
            <v>343</v>
          </cell>
          <cell r="E63" t="str">
            <v>4900104953</v>
          </cell>
          <cell r="F63">
            <v>38142</v>
          </cell>
          <cell r="G63">
            <v>-350</v>
          </cell>
          <cell r="H63">
            <v>0</v>
          </cell>
        </row>
        <row r="64">
          <cell r="A64" t="str">
            <v>500010</v>
          </cell>
          <cell r="B64" t="str">
            <v>MAIZE - 1111 - 5 KG - [ RHSL ]</v>
          </cell>
          <cell r="C64" t="str">
            <v>1700</v>
          </cell>
          <cell r="D64" t="str">
            <v>343</v>
          </cell>
          <cell r="E64" t="str">
            <v>4900104953</v>
          </cell>
          <cell r="F64">
            <v>38142</v>
          </cell>
          <cell r="G64">
            <v>350</v>
          </cell>
          <cell r="H64">
            <v>0</v>
          </cell>
        </row>
        <row r="65">
          <cell r="A65" t="str">
            <v>500010</v>
          </cell>
          <cell r="B65" t="str">
            <v>MAIZE - 1111 - 5 KG - [ RHSL ]</v>
          </cell>
          <cell r="C65" t="str">
            <v>1700</v>
          </cell>
          <cell r="D65" t="str">
            <v>453</v>
          </cell>
          <cell r="E65" t="str">
            <v>4900104954</v>
          </cell>
          <cell r="F65">
            <v>38142</v>
          </cell>
          <cell r="G65">
            <v>400</v>
          </cell>
          <cell r="H65">
            <v>7928</v>
          </cell>
        </row>
        <row r="66">
          <cell r="A66" t="str">
            <v>500010</v>
          </cell>
          <cell r="B66" t="str">
            <v>MAIZE - 1111 - 5 KG - [ RHSL ]</v>
          </cell>
          <cell r="C66" t="str">
            <v>1700</v>
          </cell>
          <cell r="D66" t="str">
            <v>641</v>
          </cell>
          <cell r="E66" t="str">
            <v>4900104957</v>
          </cell>
          <cell r="F66">
            <v>38142</v>
          </cell>
          <cell r="G66">
            <v>-215</v>
          </cell>
          <cell r="H66">
            <v>-4261.3</v>
          </cell>
        </row>
        <row r="67">
          <cell r="A67" t="str">
            <v>500010</v>
          </cell>
          <cell r="B67" t="str">
            <v>MAIZE - 1111 - 5 KG - [ RHSL ]</v>
          </cell>
          <cell r="C67" t="str">
            <v>1700</v>
          </cell>
          <cell r="D67" t="str">
            <v>641</v>
          </cell>
          <cell r="E67" t="str">
            <v>4900104957</v>
          </cell>
          <cell r="F67">
            <v>38142</v>
          </cell>
          <cell r="G67">
            <v>-405</v>
          </cell>
          <cell r="H67">
            <v>-8027.1</v>
          </cell>
        </row>
        <row r="68">
          <cell r="A68" t="str">
            <v>500010</v>
          </cell>
          <cell r="B68" t="str">
            <v>MAIZE - 1111 - 5 KG - [ RHSL ]</v>
          </cell>
          <cell r="C68" t="str">
            <v>1700</v>
          </cell>
          <cell r="D68" t="str">
            <v>641</v>
          </cell>
          <cell r="E68" t="str">
            <v>4900104957</v>
          </cell>
          <cell r="F68">
            <v>38142</v>
          </cell>
          <cell r="G68">
            <v>-325</v>
          </cell>
          <cell r="H68">
            <v>-6441.5</v>
          </cell>
        </row>
        <row r="69">
          <cell r="A69" t="str">
            <v>500010</v>
          </cell>
          <cell r="B69" t="str">
            <v>MAIZE - 1111 - 5 KG - [ RHSL ]</v>
          </cell>
          <cell r="C69" t="str">
            <v>1700</v>
          </cell>
          <cell r="D69" t="str">
            <v>641</v>
          </cell>
          <cell r="E69" t="str">
            <v>4900104957</v>
          </cell>
          <cell r="F69">
            <v>38142</v>
          </cell>
          <cell r="G69">
            <v>-400</v>
          </cell>
          <cell r="H69">
            <v>-7928</v>
          </cell>
        </row>
        <row r="70">
          <cell r="A70" t="str">
            <v>500010</v>
          </cell>
          <cell r="B70" t="str">
            <v>MAIZE - 1111 - 5 KG - [ RHSL ]</v>
          </cell>
          <cell r="C70" t="str">
            <v>1700</v>
          </cell>
          <cell r="D70" t="str">
            <v>453</v>
          </cell>
          <cell r="E70" t="str">
            <v>4900104954</v>
          </cell>
          <cell r="F70">
            <v>38142</v>
          </cell>
          <cell r="G70">
            <v>-400</v>
          </cell>
          <cell r="H70">
            <v>0</v>
          </cell>
        </row>
        <row r="71">
          <cell r="A71" t="str">
            <v>500010</v>
          </cell>
          <cell r="B71" t="str">
            <v>MAIZE - 1111 - 5 KG - [ RHSL ]</v>
          </cell>
          <cell r="C71" t="str">
            <v>1700</v>
          </cell>
          <cell r="D71" t="str">
            <v>651</v>
          </cell>
          <cell r="E71" t="str">
            <v>4900096581</v>
          </cell>
          <cell r="F71">
            <v>38131</v>
          </cell>
          <cell r="G71">
            <v>365</v>
          </cell>
          <cell r="H71">
            <v>0</v>
          </cell>
        </row>
        <row r="72">
          <cell r="A72" t="str">
            <v>500010</v>
          </cell>
          <cell r="B72" t="str">
            <v>MAIZE - 1111 - 5 KG - [ RHSL ]</v>
          </cell>
          <cell r="C72" t="str">
            <v>2100</v>
          </cell>
          <cell r="D72" t="str">
            <v>453</v>
          </cell>
          <cell r="E72" t="str">
            <v>4900129667</v>
          </cell>
          <cell r="F72">
            <v>38168</v>
          </cell>
          <cell r="G72">
            <v>45</v>
          </cell>
          <cell r="H72">
            <v>891.9</v>
          </cell>
        </row>
        <row r="73">
          <cell r="A73" t="str">
            <v>500010</v>
          </cell>
          <cell r="B73" t="str">
            <v>MAIZE - 1111 - 5 KG - [ RHSL ]</v>
          </cell>
          <cell r="C73" t="str">
            <v>2100</v>
          </cell>
          <cell r="D73" t="str">
            <v>453</v>
          </cell>
          <cell r="E73" t="str">
            <v>4900129667</v>
          </cell>
          <cell r="F73">
            <v>38168</v>
          </cell>
          <cell r="G73">
            <v>-45</v>
          </cell>
          <cell r="H73">
            <v>0</v>
          </cell>
        </row>
        <row r="74">
          <cell r="A74" t="str">
            <v>500010</v>
          </cell>
          <cell r="B74" t="str">
            <v>MAIZE - 1111 - 5 KG - [ RHSL ]</v>
          </cell>
          <cell r="C74" t="str">
            <v>2100</v>
          </cell>
          <cell r="D74" t="str">
            <v>651</v>
          </cell>
          <cell r="E74" t="str">
            <v>4900126978</v>
          </cell>
          <cell r="F74">
            <v>38168</v>
          </cell>
          <cell r="G74">
            <v>45</v>
          </cell>
          <cell r="H74">
            <v>0</v>
          </cell>
        </row>
        <row r="75">
          <cell r="A75" t="str">
            <v>500010</v>
          </cell>
          <cell r="B75" t="str">
            <v>MAIZE - 1111 - 5 KG - [ RHSL ]</v>
          </cell>
          <cell r="C75" t="str">
            <v>2100</v>
          </cell>
          <cell r="D75" t="str">
            <v>641</v>
          </cell>
          <cell r="E75" t="str">
            <v>4900111657</v>
          </cell>
          <cell r="F75">
            <v>38153</v>
          </cell>
          <cell r="G75">
            <v>-45</v>
          </cell>
          <cell r="H75">
            <v>-891.9</v>
          </cell>
        </row>
        <row r="76">
          <cell r="A76" t="str">
            <v>500010</v>
          </cell>
          <cell r="B76" t="str">
            <v>MAIZE - 1111 - 5 KG - [ RHSL ]</v>
          </cell>
          <cell r="C76" t="str">
            <v>2500</v>
          </cell>
          <cell r="D76" t="str">
            <v>201</v>
          </cell>
          <cell r="E76" t="str">
            <v>4900225217</v>
          </cell>
          <cell r="F76">
            <v>38260</v>
          </cell>
          <cell r="G76">
            <v>-20</v>
          </cell>
          <cell r="H76">
            <v>-396.4</v>
          </cell>
        </row>
        <row r="77">
          <cell r="A77" t="str">
            <v>500010</v>
          </cell>
          <cell r="B77" t="str">
            <v>MAIZE - 1111 - 5 KG - [ RHSL ]</v>
          </cell>
          <cell r="C77" t="str">
            <v>2500</v>
          </cell>
          <cell r="D77" t="str">
            <v>343</v>
          </cell>
          <cell r="E77" t="str">
            <v>4900223466</v>
          </cell>
          <cell r="F77">
            <v>38259</v>
          </cell>
          <cell r="G77">
            <v>-20</v>
          </cell>
          <cell r="H77">
            <v>0</v>
          </cell>
        </row>
        <row r="78">
          <cell r="A78" t="str">
            <v>500010</v>
          </cell>
          <cell r="B78" t="str">
            <v>MAIZE - 1111 - 5 KG - [ RHSL ]</v>
          </cell>
          <cell r="C78" t="str">
            <v>2500</v>
          </cell>
          <cell r="D78" t="str">
            <v>343</v>
          </cell>
          <cell r="E78" t="str">
            <v>4900223466</v>
          </cell>
          <cell r="F78">
            <v>38259</v>
          </cell>
          <cell r="G78">
            <v>20</v>
          </cell>
          <cell r="H78">
            <v>0</v>
          </cell>
        </row>
        <row r="79">
          <cell r="A79" t="str">
            <v>500010</v>
          </cell>
          <cell r="B79" t="str">
            <v>MAIZE - 1111 - 5 KG - [ RHSL ]</v>
          </cell>
          <cell r="C79" t="str">
            <v>2500</v>
          </cell>
          <cell r="D79" t="str">
            <v>344</v>
          </cell>
          <cell r="E79" t="str">
            <v>4900142409</v>
          </cell>
          <cell r="F79">
            <v>38168</v>
          </cell>
          <cell r="G79">
            <v>-20</v>
          </cell>
          <cell r="H79">
            <v>0</v>
          </cell>
        </row>
        <row r="80">
          <cell r="A80" t="str">
            <v>500010</v>
          </cell>
          <cell r="B80" t="str">
            <v>MAIZE - 1111 - 5 KG - [ RHSL ]</v>
          </cell>
          <cell r="C80" t="str">
            <v>2500</v>
          </cell>
          <cell r="D80" t="str">
            <v>344</v>
          </cell>
          <cell r="E80" t="str">
            <v>4900142409</v>
          </cell>
          <cell r="F80">
            <v>38168</v>
          </cell>
          <cell r="G80">
            <v>20</v>
          </cell>
          <cell r="H80">
            <v>0</v>
          </cell>
        </row>
        <row r="81">
          <cell r="A81" t="str">
            <v>500010</v>
          </cell>
          <cell r="B81" t="str">
            <v>MAIZE - 1111 - 5 KG - [ RHSL ]</v>
          </cell>
          <cell r="C81" t="str">
            <v>2500</v>
          </cell>
          <cell r="D81" t="str">
            <v>101</v>
          </cell>
          <cell r="E81" t="str">
            <v>5000013988</v>
          </cell>
          <cell r="F81">
            <v>38157</v>
          </cell>
          <cell r="G81">
            <v>20</v>
          </cell>
          <cell r="H81">
            <v>0</v>
          </cell>
        </row>
        <row r="82">
          <cell r="A82" t="str">
            <v>500010</v>
          </cell>
          <cell r="B82" t="str">
            <v>MAIZE - 1111 - 5 KG - [ RHSL ]</v>
          </cell>
          <cell r="C82" t="str">
            <v>2700</v>
          </cell>
          <cell r="D82" t="str">
            <v>453</v>
          </cell>
          <cell r="E82" t="str">
            <v>4900207834</v>
          </cell>
          <cell r="F82">
            <v>38247</v>
          </cell>
          <cell r="G82">
            <v>10</v>
          </cell>
          <cell r="H82">
            <v>198.2</v>
          </cell>
        </row>
        <row r="83">
          <cell r="A83" t="str">
            <v>500010</v>
          </cell>
          <cell r="B83" t="str">
            <v>MAIZE - 1111 - 5 KG - [ RHSL ]</v>
          </cell>
          <cell r="C83" t="str">
            <v>2700</v>
          </cell>
          <cell r="D83" t="str">
            <v>453</v>
          </cell>
          <cell r="E83" t="str">
            <v>4900207834</v>
          </cell>
          <cell r="F83">
            <v>38247</v>
          </cell>
          <cell r="G83">
            <v>-10</v>
          </cell>
          <cell r="H83">
            <v>0</v>
          </cell>
        </row>
        <row r="84">
          <cell r="A84" t="str">
            <v>500010</v>
          </cell>
          <cell r="B84" t="str">
            <v>MAIZE - 1111 - 5 KG - [ RHSL ]</v>
          </cell>
          <cell r="C84" t="str">
            <v>2700</v>
          </cell>
          <cell r="D84" t="str">
            <v>651</v>
          </cell>
          <cell r="E84" t="str">
            <v>4900204887</v>
          </cell>
          <cell r="F84">
            <v>38244</v>
          </cell>
          <cell r="G84">
            <v>10</v>
          </cell>
          <cell r="H84">
            <v>0</v>
          </cell>
        </row>
        <row r="85">
          <cell r="A85" t="str">
            <v>500010</v>
          </cell>
          <cell r="B85" t="str">
            <v>MAIZE - 1111 - 5 KG - [ RHSL ]</v>
          </cell>
          <cell r="C85" t="str">
            <v>2700</v>
          </cell>
          <cell r="D85" t="str">
            <v>453</v>
          </cell>
          <cell r="E85" t="str">
            <v>4900196281</v>
          </cell>
          <cell r="F85">
            <v>38236</v>
          </cell>
          <cell r="G85">
            <v>-40</v>
          </cell>
          <cell r="H85">
            <v>0</v>
          </cell>
        </row>
        <row r="86">
          <cell r="A86" t="str">
            <v>500010</v>
          </cell>
          <cell r="B86" t="str">
            <v>MAIZE - 1111 - 5 KG - [ RHSL ]</v>
          </cell>
          <cell r="C86" t="str">
            <v>2700</v>
          </cell>
          <cell r="D86" t="str">
            <v>453</v>
          </cell>
          <cell r="E86" t="str">
            <v>4900196281</v>
          </cell>
          <cell r="F86">
            <v>38236</v>
          </cell>
          <cell r="G86">
            <v>-50</v>
          </cell>
          <cell r="H86">
            <v>0</v>
          </cell>
        </row>
        <row r="87">
          <cell r="A87" t="str">
            <v>500010</v>
          </cell>
          <cell r="B87" t="str">
            <v>MAIZE - 1111 - 5 KG - [ RHSL ]</v>
          </cell>
          <cell r="C87" t="str">
            <v>2700</v>
          </cell>
          <cell r="D87" t="str">
            <v>453</v>
          </cell>
          <cell r="E87" t="str">
            <v>4900196281</v>
          </cell>
          <cell r="F87">
            <v>38236</v>
          </cell>
          <cell r="G87">
            <v>-50</v>
          </cell>
          <cell r="H87">
            <v>0</v>
          </cell>
        </row>
        <row r="88">
          <cell r="A88" t="str">
            <v>500010</v>
          </cell>
          <cell r="B88" t="str">
            <v>MAIZE - 1111 - 5 KG - [ RHSL ]</v>
          </cell>
          <cell r="C88" t="str">
            <v>2700</v>
          </cell>
          <cell r="D88" t="str">
            <v>453</v>
          </cell>
          <cell r="E88" t="str">
            <v>4900196281</v>
          </cell>
          <cell r="F88">
            <v>38236</v>
          </cell>
          <cell r="G88">
            <v>50</v>
          </cell>
          <cell r="H88">
            <v>991</v>
          </cell>
        </row>
        <row r="89">
          <cell r="A89" t="str">
            <v>500010</v>
          </cell>
          <cell r="B89" t="str">
            <v>MAIZE - 1111 - 5 KG - [ RHSL ]</v>
          </cell>
          <cell r="C89" t="str">
            <v>2700</v>
          </cell>
          <cell r="D89" t="str">
            <v>453</v>
          </cell>
          <cell r="E89" t="str">
            <v>4900196281</v>
          </cell>
          <cell r="F89">
            <v>38236</v>
          </cell>
          <cell r="G89">
            <v>-255</v>
          </cell>
          <cell r="H89">
            <v>0</v>
          </cell>
        </row>
        <row r="90">
          <cell r="A90" t="str">
            <v>500010</v>
          </cell>
          <cell r="B90" t="str">
            <v>MAIZE - 1111 - 5 KG - [ RHSL ]</v>
          </cell>
          <cell r="C90" t="str">
            <v>2700</v>
          </cell>
          <cell r="D90" t="str">
            <v>453</v>
          </cell>
          <cell r="E90" t="str">
            <v>4900196281</v>
          </cell>
          <cell r="F90">
            <v>38236</v>
          </cell>
          <cell r="G90">
            <v>-45</v>
          </cell>
          <cell r="H90">
            <v>0</v>
          </cell>
        </row>
        <row r="91">
          <cell r="A91" t="str">
            <v>500010</v>
          </cell>
          <cell r="B91" t="str">
            <v>MAIZE - 1111 - 5 KG - [ RHSL ]</v>
          </cell>
          <cell r="C91" t="str">
            <v>2700</v>
          </cell>
          <cell r="D91" t="str">
            <v>453</v>
          </cell>
          <cell r="E91" t="str">
            <v>4900196281</v>
          </cell>
          <cell r="F91">
            <v>38236</v>
          </cell>
          <cell r="G91">
            <v>45</v>
          </cell>
          <cell r="H91">
            <v>891.9</v>
          </cell>
        </row>
        <row r="92">
          <cell r="A92" t="str">
            <v>500010</v>
          </cell>
          <cell r="B92" t="str">
            <v>MAIZE - 1111 - 5 KG - [ RHSL ]</v>
          </cell>
          <cell r="C92" t="str">
            <v>2700</v>
          </cell>
          <cell r="D92" t="str">
            <v>453</v>
          </cell>
          <cell r="E92" t="str">
            <v>4900196281</v>
          </cell>
          <cell r="F92">
            <v>38236</v>
          </cell>
          <cell r="G92">
            <v>255</v>
          </cell>
          <cell r="H92">
            <v>5054.1000000000004</v>
          </cell>
        </row>
        <row r="93">
          <cell r="A93" t="str">
            <v>500010</v>
          </cell>
          <cell r="B93" t="str">
            <v>MAIZE - 1111 - 5 KG - [ RHSL ]</v>
          </cell>
          <cell r="C93" t="str">
            <v>2700</v>
          </cell>
          <cell r="D93" t="str">
            <v>453</v>
          </cell>
          <cell r="E93" t="str">
            <v>4900196282</v>
          </cell>
          <cell r="F93">
            <v>38236</v>
          </cell>
          <cell r="G93">
            <v>15</v>
          </cell>
          <cell r="H93">
            <v>297.3</v>
          </cell>
        </row>
        <row r="94">
          <cell r="A94" t="str">
            <v>500010</v>
          </cell>
          <cell r="B94" t="str">
            <v>MAIZE - 1111 - 5 KG - [ RHSL ]</v>
          </cell>
          <cell r="C94" t="str">
            <v>2700</v>
          </cell>
          <cell r="D94" t="str">
            <v>453</v>
          </cell>
          <cell r="E94" t="str">
            <v>4900196282</v>
          </cell>
          <cell r="F94">
            <v>38236</v>
          </cell>
          <cell r="G94">
            <v>-15</v>
          </cell>
          <cell r="H94">
            <v>0</v>
          </cell>
        </row>
        <row r="95">
          <cell r="A95" t="str">
            <v>500010</v>
          </cell>
          <cell r="B95" t="str">
            <v>MAIZE - 1111 - 5 KG - [ RHSL ]</v>
          </cell>
          <cell r="C95" t="str">
            <v>2700</v>
          </cell>
          <cell r="D95" t="str">
            <v>453</v>
          </cell>
          <cell r="E95" t="str">
            <v>4900196281</v>
          </cell>
          <cell r="F95">
            <v>38236</v>
          </cell>
          <cell r="G95">
            <v>50</v>
          </cell>
          <cell r="H95">
            <v>991</v>
          </cell>
        </row>
        <row r="96">
          <cell r="A96" t="str">
            <v>500010</v>
          </cell>
          <cell r="B96" t="str">
            <v>MAIZE - 1111 - 5 KG - [ RHSL ]</v>
          </cell>
          <cell r="C96" t="str">
            <v>2700</v>
          </cell>
          <cell r="D96" t="str">
            <v>453</v>
          </cell>
          <cell r="E96" t="str">
            <v>4900196281</v>
          </cell>
          <cell r="F96">
            <v>38236</v>
          </cell>
          <cell r="G96">
            <v>40</v>
          </cell>
          <cell r="H96">
            <v>792.8</v>
          </cell>
        </row>
        <row r="97">
          <cell r="A97" t="str">
            <v>500010</v>
          </cell>
          <cell r="B97" t="str">
            <v>MAIZE - 1111 - 5 KG - [ RHSL ]</v>
          </cell>
          <cell r="C97" t="str">
            <v>2700</v>
          </cell>
          <cell r="D97" t="str">
            <v>453</v>
          </cell>
          <cell r="E97" t="str">
            <v>4900196282</v>
          </cell>
          <cell r="F97">
            <v>38236</v>
          </cell>
          <cell r="G97">
            <v>5</v>
          </cell>
          <cell r="H97">
            <v>99.1</v>
          </cell>
        </row>
        <row r="98">
          <cell r="A98" t="str">
            <v>500010</v>
          </cell>
          <cell r="B98" t="str">
            <v>MAIZE - 1111 - 5 KG - [ RHSL ]</v>
          </cell>
          <cell r="C98" t="str">
            <v>2700</v>
          </cell>
          <cell r="D98" t="str">
            <v>453</v>
          </cell>
          <cell r="E98" t="str">
            <v>4900196282</v>
          </cell>
          <cell r="F98">
            <v>38236</v>
          </cell>
          <cell r="G98">
            <v>-5</v>
          </cell>
          <cell r="H98">
            <v>0</v>
          </cell>
        </row>
        <row r="99">
          <cell r="A99" t="str">
            <v>500010</v>
          </cell>
          <cell r="B99" t="str">
            <v>MAIZE - 1111 - 5 KG - [ RHSL ]</v>
          </cell>
          <cell r="C99" t="str">
            <v>2700</v>
          </cell>
          <cell r="D99" t="str">
            <v>651</v>
          </cell>
          <cell r="E99" t="str">
            <v>4900195630</v>
          </cell>
          <cell r="F99">
            <v>38234</v>
          </cell>
          <cell r="G99">
            <v>15</v>
          </cell>
          <cell r="H99">
            <v>0</v>
          </cell>
        </row>
        <row r="100">
          <cell r="A100" t="str">
            <v>500010</v>
          </cell>
          <cell r="B100" t="str">
            <v>MAIZE - 1111 - 5 KG - [ RHSL ]</v>
          </cell>
          <cell r="C100" t="str">
            <v>2700</v>
          </cell>
          <cell r="D100" t="str">
            <v>651</v>
          </cell>
          <cell r="E100" t="str">
            <v>4900195630</v>
          </cell>
          <cell r="F100">
            <v>38234</v>
          </cell>
          <cell r="G100">
            <v>45</v>
          </cell>
          <cell r="H100">
            <v>0</v>
          </cell>
        </row>
        <row r="101">
          <cell r="A101" t="str">
            <v>500010</v>
          </cell>
          <cell r="B101" t="str">
            <v>MAIZE - 1111 - 5 KG - [ RHSL ]</v>
          </cell>
          <cell r="C101" t="str">
            <v>2700</v>
          </cell>
          <cell r="D101" t="str">
            <v>651</v>
          </cell>
          <cell r="E101" t="str">
            <v>4900195630</v>
          </cell>
          <cell r="F101">
            <v>38234</v>
          </cell>
          <cell r="G101">
            <v>40</v>
          </cell>
          <cell r="H101">
            <v>0</v>
          </cell>
        </row>
        <row r="102">
          <cell r="A102" t="str">
            <v>500010</v>
          </cell>
          <cell r="B102" t="str">
            <v>MAIZE - 1111 - 5 KG - [ RHSL ]</v>
          </cell>
          <cell r="C102" t="str">
            <v>2700</v>
          </cell>
          <cell r="D102" t="str">
            <v>651</v>
          </cell>
          <cell r="E102" t="str">
            <v>4900195630</v>
          </cell>
          <cell r="F102">
            <v>38234</v>
          </cell>
          <cell r="G102">
            <v>255</v>
          </cell>
          <cell r="H102">
            <v>0</v>
          </cell>
        </row>
        <row r="103">
          <cell r="A103" t="str">
            <v>500010</v>
          </cell>
          <cell r="B103" t="str">
            <v>MAIZE - 1111 - 5 KG - [ RHSL ]</v>
          </cell>
          <cell r="C103" t="str">
            <v>2700</v>
          </cell>
          <cell r="D103" t="str">
            <v>651</v>
          </cell>
          <cell r="E103" t="str">
            <v>4900195630</v>
          </cell>
          <cell r="F103">
            <v>38234</v>
          </cell>
          <cell r="G103">
            <v>50</v>
          </cell>
          <cell r="H103">
            <v>0</v>
          </cell>
        </row>
        <row r="104">
          <cell r="A104" t="str">
            <v>500010</v>
          </cell>
          <cell r="B104" t="str">
            <v>MAIZE - 1111 - 5 KG - [ RHSL ]</v>
          </cell>
          <cell r="C104" t="str">
            <v>2700</v>
          </cell>
          <cell r="D104" t="str">
            <v>651</v>
          </cell>
          <cell r="E104" t="str">
            <v>4900195630</v>
          </cell>
          <cell r="F104">
            <v>38234</v>
          </cell>
          <cell r="G104">
            <v>50</v>
          </cell>
          <cell r="H104">
            <v>0</v>
          </cell>
        </row>
        <row r="105">
          <cell r="A105" t="str">
            <v>500010</v>
          </cell>
          <cell r="B105" t="str">
            <v>MAIZE - 1111 - 5 KG - [ RHSL ]</v>
          </cell>
          <cell r="C105" t="str">
            <v>2700</v>
          </cell>
          <cell r="D105" t="str">
            <v>651</v>
          </cell>
          <cell r="E105" t="str">
            <v>4900195630</v>
          </cell>
          <cell r="F105">
            <v>38234</v>
          </cell>
          <cell r="G105">
            <v>5</v>
          </cell>
          <cell r="H105">
            <v>0</v>
          </cell>
        </row>
        <row r="106">
          <cell r="A106" t="str">
            <v>500010</v>
          </cell>
          <cell r="B106" t="str">
            <v>MAIZE - 1111 - 5 KG - [ RHSL ]</v>
          </cell>
          <cell r="C106" t="str">
            <v>2700</v>
          </cell>
          <cell r="D106" t="str">
            <v>311</v>
          </cell>
          <cell r="E106" t="str">
            <v>4900119834</v>
          </cell>
          <cell r="F106">
            <v>38163</v>
          </cell>
          <cell r="G106">
            <v>300</v>
          </cell>
          <cell r="H106">
            <v>0</v>
          </cell>
        </row>
        <row r="107">
          <cell r="A107" t="str">
            <v>500010</v>
          </cell>
          <cell r="B107" t="str">
            <v>MAIZE - 1111 - 5 KG - [ RHSL ]</v>
          </cell>
          <cell r="C107" t="str">
            <v>2700</v>
          </cell>
          <cell r="D107" t="str">
            <v>311</v>
          </cell>
          <cell r="E107" t="str">
            <v>4900119833</v>
          </cell>
          <cell r="F107">
            <v>38163</v>
          </cell>
          <cell r="G107">
            <v>-30</v>
          </cell>
          <cell r="H107">
            <v>0</v>
          </cell>
        </row>
        <row r="108">
          <cell r="A108" t="str">
            <v>500010</v>
          </cell>
          <cell r="B108" t="str">
            <v>MAIZE - 1111 - 5 KG - [ RHSL ]</v>
          </cell>
          <cell r="C108" t="str">
            <v>2700</v>
          </cell>
          <cell r="D108" t="str">
            <v>311</v>
          </cell>
          <cell r="E108" t="str">
            <v>4900119834</v>
          </cell>
          <cell r="F108">
            <v>38163</v>
          </cell>
          <cell r="G108">
            <v>-300</v>
          </cell>
          <cell r="H108">
            <v>0</v>
          </cell>
        </row>
        <row r="109">
          <cell r="A109" t="str">
            <v>500010</v>
          </cell>
          <cell r="B109" t="str">
            <v>MAIZE - 1111 - 5 KG - [ RHSL ]</v>
          </cell>
          <cell r="C109" t="str">
            <v>2700</v>
          </cell>
          <cell r="D109" t="str">
            <v>311</v>
          </cell>
          <cell r="E109" t="str">
            <v>4900119835</v>
          </cell>
          <cell r="F109">
            <v>38163</v>
          </cell>
          <cell r="G109">
            <v>100</v>
          </cell>
          <cell r="H109">
            <v>0</v>
          </cell>
        </row>
        <row r="110">
          <cell r="A110" t="str">
            <v>500010</v>
          </cell>
          <cell r="B110" t="str">
            <v>MAIZE - 1111 - 5 KG - [ RHSL ]</v>
          </cell>
          <cell r="C110" t="str">
            <v>2700</v>
          </cell>
          <cell r="D110" t="str">
            <v>311</v>
          </cell>
          <cell r="E110" t="str">
            <v>4900119836</v>
          </cell>
          <cell r="F110">
            <v>38163</v>
          </cell>
          <cell r="G110">
            <v>-105</v>
          </cell>
          <cell r="H110">
            <v>0</v>
          </cell>
        </row>
        <row r="111">
          <cell r="A111" t="str">
            <v>500010</v>
          </cell>
          <cell r="B111" t="str">
            <v>MAIZE - 1111 - 5 KG - [ RHSL ]</v>
          </cell>
          <cell r="C111" t="str">
            <v>2700</v>
          </cell>
          <cell r="D111" t="str">
            <v>311</v>
          </cell>
          <cell r="E111" t="str">
            <v>4900119836</v>
          </cell>
          <cell r="F111">
            <v>38163</v>
          </cell>
          <cell r="G111">
            <v>105</v>
          </cell>
          <cell r="H111">
            <v>0</v>
          </cell>
        </row>
        <row r="112">
          <cell r="A112" t="str">
            <v>500010</v>
          </cell>
          <cell r="B112" t="str">
            <v>MAIZE - 1111 - 5 KG - [ RHSL ]</v>
          </cell>
          <cell r="C112" t="str">
            <v>2700</v>
          </cell>
          <cell r="D112" t="str">
            <v>311</v>
          </cell>
          <cell r="E112" t="str">
            <v>4900119837</v>
          </cell>
          <cell r="F112">
            <v>38163</v>
          </cell>
          <cell r="G112">
            <v>-350</v>
          </cell>
          <cell r="H112">
            <v>0</v>
          </cell>
        </row>
        <row r="113">
          <cell r="A113" t="str">
            <v>500010</v>
          </cell>
          <cell r="B113" t="str">
            <v>MAIZE - 1111 - 5 KG - [ RHSL ]</v>
          </cell>
          <cell r="C113" t="str">
            <v>2700</v>
          </cell>
          <cell r="D113" t="str">
            <v>311</v>
          </cell>
          <cell r="E113" t="str">
            <v>4900119837</v>
          </cell>
          <cell r="F113">
            <v>38163</v>
          </cell>
          <cell r="G113">
            <v>350</v>
          </cell>
          <cell r="H113">
            <v>0</v>
          </cell>
        </row>
        <row r="114">
          <cell r="A114" t="str">
            <v>500010</v>
          </cell>
          <cell r="B114" t="str">
            <v>MAIZE - 1111 - 5 KG - [ RHSL ]</v>
          </cell>
          <cell r="C114" t="str">
            <v>2700</v>
          </cell>
          <cell r="D114" t="str">
            <v>311</v>
          </cell>
          <cell r="E114" t="str">
            <v>4900119831</v>
          </cell>
          <cell r="F114">
            <v>38163</v>
          </cell>
          <cell r="G114">
            <v>20</v>
          </cell>
          <cell r="H114">
            <v>0</v>
          </cell>
        </row>
        <row r="115">
          <cell r="A115" t="str">
            <v>500010</v>
          </cell>
          <cell r="B115" t="str">
            <v>MAIZE - 1111 - 5 KG - [ RHSL ]</v>
          </cell>
          <cell r="C115" t="str">
            <v>2700</v>
          </cell>
          <cell r="D115" t="str">
            <v>311</v>
          </cell>
          <cell r="E115" t="str">
            <v>4900119829</v>
          </cell>
          <cell r="F115">
            <v>38163</v>
          </cell>
          <cell r="G115">
            <v>-50</v>
          </cell>
          <cell r="H115">
            <v>0</v>
          </cell>
        </row>
        <row r="116">
          <cell r="A116" t="str">
            <v>500010</v>
          </cell>
          <cell r="B116" t="str">
            <v>MAIZE - 1111 - 5 KG - [ RHSL ]</v>
          </cell>
          <cell r="C116" t="str">
            <v>2700</v>
          </cell>
          <cell r="D116" t="str">
            <v>311</v>
          </cell>
          <cell r="E116" t="str">
            <v>4900119835</v>
          </cell>
          <cell r="F116">
            <v>38163</v>
          </cell>
          <cell r="G116">
            <v>-100</v>
          </cell>
          <cell r="H116">
            <v>0</v>
          </cell>
        </row>
        <row r="117">
          <cell r="A117" t="str">
            <v>500010</v>
          </cell>
          <cell r="B117" t="str">
            <v>MAIZE - 1111 - 5 KG - [ RHSL ]</v>
          </cell>
          <cell r="C117" t="str">
            <v>2700</v>
          </cell>
          <cell r="D117" t="str">
            <v>311</v>
          </cell>
          <cell r="E117" t="str">
            <v>4900119833</v>
          </cell>
          <cell r="F117">
            <v>38163</v>
          </cell>
          <cell r="G117">
            <v>30</v>
          </cell>
          <cell r="H117">
            <v>0</v>
          </cell>
        </row>
        <row r="118">
          <cell r="A118" t="str">
            <v>500010</v>
          </cell>
          <cell r="B118" t="str">
            <v>MAIZE - 1111 - 5 KG - [ RHSL ]</v>
          </cell>
          <cell r="C118" t="str">
            <v>2700</v>
          </cell>
          <cell r="D118" t="str">
            <v>311</v>
          </cell>
          <cell r="E118" t="str">
            <v>4900119829</v>
          </cell>
          <cell r="F118">
            <v>38163</v>
          </cell>
          <cell r="G118">
            <v>50</v>
          </cell>
          <cell r="H118">
            <v>0</v>
          </cell>
        </row>
        <row r="119">
          <cell r="A119" t="str">
            <v>500010</v>
          </cell>
          <cell r="B119" t="str">
            <v>MAIZE - 1111 - 5 KG - [ RHSL ]</v>
          </cell>
          <cell r="C119" t="str">
            <v>2700</v>
          </cell>
          <cell r="D119" t="str">
            <v>311</v>
          </cell>
          <cell r="E119" t="str">
            <v>4900119831</v>
          </cell>
          <cell r="F119">
            <v>38163</v>
          </cell>
          <cell r="G119">
            <v>-20</v>
          </cell>
          <cell r="H119">
            <v>0</v>
          </cell>
        </row>
        <row r="120">
          <cell r="A120" t="str">
            <v>500010</v>
          </cell>
          <cell r="B120" t="str">
            <v>MAIZE - 1111 - 5 KG - [ RHSL ]</v>
          </cell>
          <cell r="C120" t="str">
            <v>2700</v>
          </cell>
          <cell r="D120" t="str">
            <v>601</v>
          </cell>
          <cell r="E120" t="str">
            <v>4900118887</v>
          </cell>
          <cell r="F120">
            <v>38162</v>
          </cell>
          <cell r="G120">
            <v>-45</v>
          </cell>
          <cell r="H120">
            <v>-891.9</v>
          </cell>
        </row>
        <row r="121">
          <cell r="A121" t="str">
            <v>500010</v>
          </cell>
          <cell r="B121" t="str">
            <v>MAIZE - 1111 - 5 KG - [ RHSL ]</v>
          </cell>
          <cell r="C121" t="str">
            <v>2700</v>
          </cell>
          <cell r="D121" t="str">
            <v>601</v>
          </cell>
          <cell r="E121" t="str">
            <v>4900118887</v>
          </cell>
          <cell r="F121">
            <v>38162</v>
          </cell>
          <cell r="G121">
            <v>-25</v>
          </cell>
          <cell r="H121">
            <v>-495.5</v>
          </cell>
        </row>
        <row r="122">
          <cell r="A122" t="str">
            <v>500010</v>
          </cell>
          <cell r="B122" t="str">
            <v>MAIZE - 1111 - 5 KG - [ RHSL ]</v>
          </cell>
          <cell r="C122" t="str">
            <v>2700</v>
          </cell>
          <cell r="D122" t="str">
            <v>601</v>
          </cell>
          <cell r="E122" t="str">
            <v>4900118887</v>
          </cell>
          <cell r="F122">
            <v>38162</v>
          </cell>
          <cell r="G122">
            <v>-255</v>
          </cell>
          <cell r="H122">
            <v>-5054.1000000000004</v>
          </cell>
        </row>
        <row r="123">
          <cell r="A123" t="str">
            <v>500010</v>
          </cell>
          <cell r="B123" t="str">
            <v>MAIZE - 1111 - 5 KG - [ RHSL ]</v>
          </cell>
          <cell r="C123" t="str">
            <v>2700</v>
          </cell>
          <cell r="D123" t="str">
            <v>601</v>
          </cell>
          <cell r="E123" t="str">
            <v>4900118887</v>
          </cell>
          <cell r="F123">
            <v>38162</v>
          </cell>
          <cell r="G123">
            <v>-45</v>
          </cell>
          <cell r="H123">
            <v>-891.9</v>
          </cell>
        </row>
        <row r="124">
          <cell r="A124" t="str">
            <v>500010</v>
          </cell>
          <cell r="B124" t="str">
            <v>MAIZE - 1111 - 5 KG - [ RHSL ]</v>
          </cell>
          <cell r="C124" t="str">
            <v>2700</v>
          </cell>
          <cell r="D124" t="str">
            <v>601</v>
          </cell>
          <cell r="E124" t="str">
            <v>4900118887</v>
          </cell>
          <cell r="F124">
            <v>38162</v>
          </cell>
          <cell r="G124">
            <v>-20</v>
          </cell>
          <cell r="H124">
            <v>-396.4</v>
          </cell>
        </row>
        <row r="125">
          <cell r="A125" t="str">
            <v>500010</v>
          </cell>
          <cell r="B125" t="str">
            <v>MAIZE - 1111 - 5 KG - [ RHSL ]</v>
          </cell>
          <cell r="C125" t="str">
            <v>2700</v>
          </cell>
          <cell r="D125" t="str">
            <v>601</v>
          </cell>
          <cell r="E125" t="str">
            <v>4900118887</v>
          </cell>
          <cell r="F125">
            <v>38162</v>
          </cell>
          <cell r="G125">
            <v>-40</v>
          </cell>
          <cell r="H125">
            <v>-792.8</v>
          </cell>
        </row>
        <row r="126">
          <cell r="A126" t="str">
            <v>500010</v>
          </cell>
          <cell r="B126" t="str">
            <v>MAIZE - 1111 - 5 KG - [ RHSL ]</v>
          </cell>
          <cell r="C126" t="str">
            <v>2700</v>
          </cell>
          <cell r="D126" t="str">
            <v>601</v>
          </cell>
          <cell r="E126" t="str">
            <v>4900118887</v>
          </cell>
          <cell r="F126">
            <v>38162</v>
          </cell>
          <cell r="G126">
            <v>-10</v>
          </cell>
          <cell r="H126">
            <v>-198.2</v>
          </cell>
        </row>
        <row r="127">
          <cell r="A127" t="str">
            <v>500010</v>
          </cell>
          <cell r="B127" t="str">
            <v>MAIZE - 1111 - 5 KG - [ RHSL ]</v>
          </cell>
          <cell r="C127" t="str">
            <v>2700</v>
          </cell>
          <cell r="D127" t="str">
            <v>601</v>
          </cell>
          <cell r="E127" t="str">
            <v>4900118887</v>
          </cell>
          <cell r="F127">
            <v>38162</v>
          </cell>
          <cell r="G127">
            <v>-10</v>
          </cell>
          <cell r="H127">
            <v>-198.2</v>
          </cell>
        </row>
        <row r="128">
          <cell r="A128" t="str">
            <v>500010</v>
          </cell>
          <cell r="B128" t="str">
            <v>MAIZE - 1111 - 5 KG - [ RHSL ]</v>
          </cell>
          <cell r="C128" t="str">
            <v>2700</v>
          </cell>
          <cell r="D128" t="str">
            <v>601</v>
          </cell>
          <cell r="E128" t="str">
            <v>4900118887</v>
          </cell>
          <cell r="F128">
            <v>38162</v>
          </cell>
          <cell r="G128">
            <v>-50</v>
          </cell>
          <cell r="H128">
            <v>-991</v>
          </cell>
        </row>
        <row r="129">
          <cell r="A129" t="str">
            <v>500010</v>
          </cell>
          <cell r="B129" t="str">
            <v>MAIZE - 1111 - 5 KG - [ RHSL ]</v>
          </cell>
          <cell r="C129" t="str">
            <v>2700</v>
          </cell>
          <cell r="D129" t="str">
            <v>601</v>
          </cell>
          <cell r="E129" t="str">
            <v>4900105643</v>
          </cell>
          <cell r="F129">
            <v>38143</v>
          </cell>
          <cell r="G129">
            <v>-200</v>
          </cell>
          <cell r="H129">
            <v>-3964</v>
          </cell>
        </row>
        <row r="130">
          <cell r="A130" t="str">
            <v>500010</v>
          </cell>
          <cell r="B130" t="str">
            <v>MAIZE - 1111 - 5 KG - [ RHSL ]</v>
          </cell>
          <cell r="C130" t="str">
            <v>2700</v>
          </cell>
          <cell r="D130" t="str">
            <v>601</v>
          </cell>
          <cell r="E130" t="str">
            <v>4900102270</v>
          </cell>
          <cell r="F130">
            <v>38138</v>
          </cell>
          <cell r="G130">
            <v>-250</v>
          </cell>
          <cell r="H130">
            <v>-4955</v>
          </cell>
        </row>
        <row r="131">
          <cell r="A131" t="str">
            <v>500010</v>
          </cell>
          <cell r="B131" t="str">
            <v>MAIZE - 1111 - 5 KG - [ RHSL ]</v>
          </cell>
          <cell r="C131" t="str">
            <v>2700</v>
          </cell>
          <cell r="D131" t="str">
            <v>601</v>
          </cell>
          <cell r="E131" t="str">
            <v>4900074054</v>
          </cell>
          <cell r="F131">
            <v>38087</v>
          </cell>
          <cell r="G131">
            <v>-200</v>
          </cell>
          <cell r="H131">
            <v>-3964</v>
          </cell>
        </row>
        <row r="132">
          <cell r="A132" t="str">
            <v>500010</v>
          </cell>
          <cell r="B132" t="str">
            <v>MAIZE - 1111 - 5 KG - [ RHSL ]</v>
          </cell>
          <cell r="C132" t="str">
            <v>2700</v>
          </cell>
          <cell r="D132" t="str">
            <v>601</v>
          </cell>
          <cell r="E132" t="str">
            <v>4900074054</v>
          </cell>
          <cell r="F132">
            <v>38087</v>
          </cell>
          <cell r="G132">
            <v>-600</v>
          </cell>
          <cell r="H132">
            <v>-11892</v>
          </cell>
        </row>
        <row r="133">
          <cell r="A133" t="str">
            <v>500010</v>
          </cell>
          <cell r="B133" t="str">
            <v>MAIZE - 1111 - 5 KG - [ RHSL ]</v>
          </cell>
          <cell r="C133" t="str">
            <v>2900</v>
          </cell>
          <cell r="D133" t="str">
            <v>551</v>
          </cell>
          <cell r="E133" t="str">
            <v>4900225109</v>
          </cell>
          <cell r="F133">
            <v>38260</v>
          </cell>
          <cell r="G133">
            <v>-1035</v>
          </cell>
          <cell r="H133">
            <v>-20513.7</v>
          </cell>
        </row>
        <row r="134">
          <cell r="A134" t="str">
            <v>500010</v>
          </cell>
          <cell r="B134" t="str">
            <v>MAIZE - 1111 - 5 KG - [ RHSL ]</v>
          </cell>
          <cell r="C134" t="str">
            <v>2900</v>
          </cell>
          <cell r="D134" t="str">
            <v>551</v>
          </cell>
          <cell r="E134" t="str">
            <v>4900225109</v>
          </cell>
          <cell r="F134">
            <v>38260</v>
          </cell>
          <cell r="G134">
            <v>-105</v>
          </cell>
          <cell r="H134">
            <v>-2081.1</v>
          </cell>
        </row>
        <row r="135">
          <cell r="A135" t="str">
            <v>500010</v>
          </cell>
          <cell r="B135" t="str">
            <v>MAIZE - 1111 - 5 KG - [ RHSL ]</v>
          </cell>
          <cell r="C135" t="str">
            <v>2900</v>
          </cell>
          <cell r="D135" t="str">
            <v>551</v>
          </cell>
          <cell r="E135" t="str">
            <v>4900224296</v>
          </cell>
          <cell r="F135">
            <v>38260</v>
          </cell>
          <cell r="G135">
            <v>-2045</v>
          </cell>
          <cell r="H135">
            <v>-40531.9</v>
          </cell>
        </row>
        <row r="136">
          <cell r="A136" t="str">
            <v>500010</v>
          </cell>
          <cell r="B136" t="str">
            <v>MAIZE - 1111 - 5 KG - [ RHSL ]</v>
          </cell>
          <cell r="C136" t="str">
            <v>2900</v>
          </cell>
          <cell r="D136" t="str">
            <v>551</v>
          </cell>
          <cell r="E136" t="str">
            <v>4900225109</v>
          </cell>
          <cell r="F136">
            <v>38260</v>
          </cell>
          <cell r="G136">
            <v>-910</v>
          </cell>
          <cell r="H136">
            <v>-18036.2</v>
          </cell>
        </row>
        <row r="137">
          <cell r="A137" t="str">
            <v>500010</v>
          </cell>
          <cell r="B137" t="str">
            <v>MAIZE - 1111 - 5 KG - [ RHSL ]</v>
          </cell>
          <cell r="C137" t="str">
            <v>2900</v>
          </cell>
          <cell r="D137" t="str">
            <v>551</v>
          </cell>
          <cell r="E137" t="str">
            <v>4900224296</v>
          </cell>
          <cell r="F137">
            <v>38260</v>
          </cell>
          <cell r="G137">
            <v>-180</v>
          </cell>
          <cell r="H137">
            <v>-3567.6</v>
          </cell>
        </row>
        <row r="138">
          <cell r="A138" t="str">
            <v>500010</v>
          </cell>
          <cell r="B138" t="str">
            <v>MAIZE - 1111 - 5 KG - [ RHSL ]</v>
          </cell>
          <cell r="C138" t="str">
            <v>2900</v>
          </cell>
          <cell r="D138" t="str">
            <v>551</v>
          </cell>
          <cell r="E138" t="str">
            <v>4900224296</v>
          </cell>
          <cell r="F138">
            <v>38260</v>
          </cell>
          <cell r="G138">
            <v>-515</v>
          </cell>
          <cell r="H138">
            <v>-10207.299999999999</v>
          </cell>
        </row>
        <row r="139">
          <cell r="A139" t="str">
            <v>500010</v>
          </cell>
          <cell r="B139" t="str">
            <v>MAIZE - 1111 - 5 KG - [ RHSL ]</v>
          </cell>
          <cell r="C139" t="str">
            <v>2900</v>
          </cell>
          <cell r="D139" t="str">
            <v>551</v>
          </cell>
          <cell r="E139" t="str">
            <v>4900224296</v>
          </cell>
          <cell r="F139">
            <v>38260</v>
          </cell>
          <cell r="G139">
            <v>-530</v>
          </cell>
          <cell r="H139">
            <v>-10504.6</v>
          </cell>
        </row>
        <row r="140">
          <cell r="A140" t="str">
            <v>500010</v>
          </cell>
          <cell r="B140" t="str">
            <v>MAIZE - 1111 - 5 KG - [ RHSL ]</v>
          </cell>
          <cell r="C140" t="str">
            <v>2900</v>
          </cell>
          <cell r="D140" t="str">
            <v>551</v>
          </cell>
          <cell r="E140" t="str">
            <v>4900224296</v>
          </cell>
          <cell r="F140">
            <v>38260</v>
          </cell>
          <cell r="G140">
            <v>-360</v>
          </cell>
          <cell r="H140">
            <v>-7135.2</v>
          </cell>
        </row>
        <row r="141">
          <cell r="A141" t="str">
            <v>500010</v>
          </cell>
          <cell r="B141" t="str">
            <v>MAIZE - 1111 - 5 KG - [ RHSL ]</v>
          </cell>
          <cell r="C141" t="str">
            <v>2900</v>
          </cell>
          <cell r="D141" t="str">
            <v>551</v>
          </cell>
          <cell r="E141" t="str">
            <v>4900224296</v>
          </cell>
          <cell r="F141">
            <v>38260</v>
          </cell>
          <cell r="G141">
            <v>-40</v>
          </cell>
          <cell r="H141">
            <v>-792.8</v>
          </cell>
        </row>
        <row r="142">
          <cell r="A142" t="str">
            <v>500010</v>
          </cell>
          <cell r="B142" t="str">
            <v>MAIZE - 1111 - 5 KG - [ RHSL ]</v>
          </cell>
          <cell r="C142" t="str">
            <v>2900</v>
          </cell>
          <cell r="D142" t="str">
            <v>343</v>
          </cell>
          <cell r="E142" t="str">
            <v>4900224644</v>
          </cell>
          <cell r="F142">
            <v>38260</v>
          </cell>
          <cell r="G142">
            <v>-135</v>
          </cell>
          <cell r="H142">
            <v>0</v>
          </cell>
        </row>
        <row r="143">
          <cell r="A143" t="str">
            <v>500010</v>
          </cell>
          <cell r="B143" t="str">
            <v>MAIZE - 1111 - 5 KG - [ RHSL ]</v>
          </cell>
          <cell r="C143" t="str">
            <v>2900</v>
          </cell>
          <cell r="D143" t="str">
            <v>343</v>
          </cell>
          <cell r="E143" t="str">
            <v>4900224644</v>
          </cell>
          <cell r="F143">
            <v>38260</v>
          </cell>
          <cell r="G143">
            <v>600</v>
          </cell>
          <cell r="H143">
            <v>0</v>
          </cell>
        </row>
        <row r="144">
          <cell r="A144" t="str">
            <v>500010</v>
          </cell>
          <cell r="B144" t="str">
            <v>MAIZE - 1111 - 5 KG - [ RHSL ]</v>
          </cell>
          <cell r="C144" t="str">
            <v>2900</v>
          </cell>
          <cell r="D144" t="str">
            <v>343</v>
          </cell>
          <cell r="E144" t="str">
            <v>4900224644</v>
          </cell>
          <cell r="F144">
            <v>38260</v>
          </cell>
          <cell r="G144">
            <v>5</v>
          </cell>
          <cell r="H144">
            <v>0</v>
          </cell>
        </row>
        <row r="145">
          <cell r="A145" t="str">
            <v>500010</v>
          </cell>
          <cell r="B145" t="str">
            <v>MAIZE - 1111 - 5 KG - [ RHSL ]</v>
          </cell>
          <cell r="C145" t="str">
            <v>2900</v>
          </cell>
          <cell r="D145" t="str">
            <v>343</v>
          </cell>
          <cell r="E145" t="str">
            <v>4900224644</v>
          </cell>
          <cell r="F145">
            <v>38260</v>
          </cell>
          <cell r="G145">
            <v>-985</v>
          </cell>
          <cell r="H145">
            <v>0</v>
          </cell>
        </row>
        <row r="146">
          <cell r="A146" t="str">
            <v>500010</v>
          </cell>
          <cell r="B146" t="str">
            <v>MAIZE - 1111 - 5 KG - [ RHSL ]</v>
          </cell>
          <cell r="C146" t="str">
            <v>2900</v>
          </cell>
          <cell r="D146" t="str">
            <v>343</v>
          </cell>
          <cell r="E146" t="str">
            <v>4900224644</v>
          </cell>
          <cell r="F146">
            <v>38260</v>
          </cell>
          <cell r="G146">
            <v>985</v>
          </cell>
          <cell r="H146">
            <v>0</v>
          </cell>
        </row>
        <row r="147">
          <cell r="A147" t="str">
            <v>500010</v>
          </cell>
          <cell r="B147" t="str">
            <v>MAIZE - 1111 - 5 KG - [ RHSL ]</v>
          </cell>
          <cell r="C147" t="str">
            <v>2900</v>
          </cell>
          <cell r="D147" t="str">
            <v>343</v>
          </cell>
          <cell r="E147" t="str">
            <v>4900224644</v>
          </cell>
          <cell r="F147">
            <v>38260</v>
          </cell>
          <cell r="G147">
            <v>-5</v>
          </cell>
          <cell r="H147">
            <v>0</v>
          </cell>
        </row>
        <row r="148">
          <cell r="A148" t="str">
            <v>500010</v>
          </cell>
          <cell r="B148" t="str">
            <v>MAIZE - 1111 - 5 KG - [ RHSL ]</v>
          </cell>
          <cell r="C148" t="str">
            <v>2900</v>
          </cell>
          <cell r="D148" t="str">
            <v>551</v>
          </cell>
          <cell r="E148" t="str">
            <v>4900225109</v>
          </cell>
          <cell r="F148">
            <v>38260</v>
          </cell>
          <cell r="G148">
            <v>-600</v>
          </cell>
          <cell r="H148">
            <v>-11892</v>
          </cell>
        </row>
        <row r="149">
          <cell r="A149" t="str">
            <v>500010</v>
          </cell>
          <cell r="B149" t="str">
            <v>MAIZE - 1111 - 5 KG - [ RHSL ]</v>
          </cell>
          <cell r="C149" t="str">
            <v>2900</v>
          </cell>
          <cell r="D149" t="str">
            <v>551</v>
          </cell>
          <cell r="E149" t="str">
            <v>4900224296</v>
          </cell>
          <cell r="F149">
            <v>38260</v>
          </cell>
          <cell r="G149">
            <v>-110</v>
          </cell>
          <cell r="H149">
            <v>-2180.1999999999998</v>
          </cell>
        </row>
        <row r="150">
          <cell r="A150" t="str">
            <v>500010</v>
          </cell>
          <cell r="B150" t="str">
            <v>MAIZE - 1111 - 5 KG - [ RHSL ]</v>
          </cell>
          <cell r="C150" t="str">
            <v>2900</v>
          </cell>
          <cell r="D150" t="str">
            <v>343</v>
          </cell>
          <cell r="E150" t="str">
            <v>4900224644</v>
          </cell>
          <cell r="F150">
            <v>38260</v>
          </cell>
          <cell r="G150">
            <v>-1035</v>
          </cell>
          <cell r="H150">
            <v>0</v>
          </cell>
        </row>
        <row r="151">
          <cell r="A151" t="str">
            <v>500010</v>
          </cell>
          <cell r="B151" t="str">
            <v>MAIZE - 1111 - 5 KG - [ RHSL ]</v>
          </cell>
          <cell r="C151" t="str">
            <v>2900</v>
          </cell>
          <cell r="D151" t="str">
            <v>343</v>
          </cell>
          <cell r="E151" t="str">
            <v>4900224644</v>
          </cell>
          <cell r="F151">
            <v>38260</v>
          </cell>
          <cell r="G151">
            <v>1035</v>
          </cell>
          <cell r="H151">
            <v>0</v>
          </cell>
        </row>
        <row r="152">
          <cell r="A152" t="str">
            <v>500010</v>
          </cell>
          <cell r="B152" t="str">
            <v>MAIZE - 1111 - 5 KG - [ RHSL ]</v>
          </cell>
          <cell r="C152" t="str">
            <v>2900</v>
          </cell>
          <cell r="D152" t="str">
            <v>343</v>
          </cell>
          <cell r="E152" t="str">
            <v>4900224644</v>
          </cell>
          <cell r="F152">
            <v>38260</v>
          </cell>
          <cell r="G152">
            <v>-910</v>
          </cell>
          <cell r="H152">
            <v>0</v>
          </cell>
        </row>
        <row r="153">
          <cell r="A153" t="str">
            <v>500010</v>
          </cell>
          <cell r="B153" t="str">
            <v>MAIZE - 1111 - 5 KG - [ RHSL ]</v>
          </cell>
          <cell r="C153" t="str">
            <v>2900</v>
          </cell>
          <cell r="D153" t="str">
            <v>343</v>
          </cell>
          <cell r="E153" t="str">
            <v>4900224644</v>
          </cell>
          <cell r="F153">
            <v>38260</v>
          </cell>
          <cell r="G153">
            <v>910</v>
          </cell>
          <cell r="H153">
            <v>0</v>
          </cell>
        </row>
        <row r="154">
          <cell r="A154" t="str">
            <v>500010</v>
          </cell>
          <cell r="B154" t="str">
            <v>MAIZE - 1111 - 5 KG - [ RHSL ]</v>
          </cell>
          <cell r="C154" t="str">
            <v>2900</v>
          </cell>
          <cell r="D154" t="str">
            <v>343</v>
          </cell>
          <cell r="E154" t="str">
            <v>4900224644</v>
          </cell>
          <cell r="F154">
            <v>38260</v>
          </cell>
          <cell r="G154">
            <v>-105</v>
          </cell>
          <cell r="H154">
            <v>0</v>
          </cell>
        </row>
        <row r="155">
          <cell r="A155" t="str">
            <v>500010</v>
          </cell>
          <cell r="B155" t="str">
            <v>MAIZE - 1111 - 5 KG - [ RHSL ]</v>
          </cell>
          <cell r="C155" t="str">
            <v>2900</v>
          </cell>
          <cell r="D155" t="str">
            <v>343</v>
          </cell>
          <cell r="E155" t="str">
            <v>4900224644</v>
          </cell>
          <cell r="F155">
            <v>38260</v>
          </cell>
          <cell r="G155">
            <v>105</v>
          </cell>
          <cell r="H155">
            <v>0</v>
          </cell>
        </row>
        <row r="156">
          <cell r="A156" t="str">
            <v>500010</v>
          </cell>
          <cell r="B156" t="str">
            <v>MAIZE - 1111 - 5 KG - [ RHSL ]</v>
          </cell>
          <cell r="C156" t="str">
            <v>2900</v>
          </cell>
          <cell r="D156" t="str">
            <v>343</v>
          </cell>
          <cell r="E156" t="str">
            <v>4900224644</v>
          </cell>
          <cell r="F156">
            <v>38260</v>
          </cell>
          <cell r="G156">
            <v>135</v>
          </cell>
          <cell r="H156">
            <v>0</v>
          </cell>
        </row>
        <row r="157">
          <cell r="A157" t="str">
            <v>500010</v>
          </cell>
          <cell r="B157" t="str">
            <v>MAIZE - 1111 - 5 KG - [ RHSL ]</v>
          </cell>
          <cell r="C157" t="str">
            <v>2900</v>
          </cell>
          <cell r="D157" t="str">
            <v>343</v>
          </cell>
          <cell r="E157" t="str">
            <v>4900224644</v>
          </cell>
          <cell r="F157">
            <v>38260</v>
          </cell>
          <cell r="G157">
            <v>-600</v>
          </cell>
          <cell r="H157">
            <v>0</v>
          </cell>
        </row>
        <row r="158">
          <cell r="A158" t="str">
            <v>500010</v>
          </cell>
          <cell r="B158" t="str">
            <v>MAIZE - 1111 - 5 KG - [ RHSL ]</v>
          </cell>
          <cell r="C158" t="str">
            <v>2900</v>
          </cell>
          <cell r="D158" t="str">
            <v>551</v>
          </cell>
          <cell r="E158" t="str">
            <v>4900224296</v>
          </cell>
          <cell r="F158">
            <v>38260</v>
          </cell>
          <cell r="G158">
            <v>-920</v>
          </cell>
          <cell r="H158">
            <v>-18234.400000000001</v>
          </cell>
        </row>
        <row r="159">
          <cell r="A159" t="str">
            <v>500010</v>
          </cell>
          <cell r="B159" t="str">
            <v>MAIZE - 1111 - 5 KG - [ RHSL ]</v>
          </cell>
          <cell r="C159" t="str">
            <v>2900</v>
          </cell>
          <cell r="D159" t="str">
            <v>551</v>
          </cell>
          <cell r="E159" t="str">
            <v>4900225109</v>
          </cell>
          <cell r="F159">
            <v>38260</v>
          </cell>
          <cell r="G159">
            <v>-135</v>
          </cell>
          <cell r="H159">
            <v>-2675.7</v>
          </cell>
        </row>
        <row r="160">
          <cell r="A160" t="str">
            <v>500010</v>
          </cell>
          <cell r="B160" t="str">
            <v>MAIZE - 1111 - 5 KG - [ RHSL ]</v>
          </cell>
          <cell r="C160" t="str">
            <v>2900</v>
          </cell>
          <cell r="D160" t="str">
            <v>551</v>
          </cell>
          <cell r="E160" t="str">
            <v>4900225109</v>
          </cell>
          <cell r="F160">
            <v>38260</v>
          </cell>
          <cell r="G160">
            <v>-985</v>
          </cell>
          <cell r="H160">
            <v>-19522.7</v>
          </cell>
        </row>
        <row r="161">
          <cell r="A161" t="str">
            <v>500010</v>
          </cell>
          <cell r="B161" t="str">
            <v>MAIZE - 1111 - 5 KG - [ RHSL ]</v>
          </cell>
          <cell r="C161" t="str">
            <v>2900</v>
          </cell>
          <cell r="D161" t="str">
            <v>551</v>
          </cell>
          <cell r="E161" t="str">
            <v>4900224296</v>
          </cell>
          <cell r="F161">
            <v>38260</v>
          </cell>
          <cell r="G161">
            <v>-530</v>
          </cell>
          <cell r="H161">
            <v>-10504.6</v>
          </cell>
        </row>
        <row r="162">
          <cell r="A162" t="str">
            <v>500010</v>
          </cell>
          <cell r="B162" t="str">
            <v>MAIZE - 1111 - 5 KG - [ RHSL ]</v>
          </cell>
          <cell r="C162" t="str">
            <v>2900</v>
          </cell>
          <cell r="D162" t="str">
            <v>551</v>
          </cell>
          <cell r="E162" t="str">
            <v>4900224296</v>
          </cell>
          <cell r="F162">
            <v>38260</v>
          </cell>
          <cell r="G162">
            <v>-655</v>
          </cell>
          <cell r="H162">
            <v>-12982.1</v>
          </cell>
        </row>
        <row r="163">
          <cell r="A163" t="str">
            <v>500010</v>
          </cell>
          <cell r="B163" t="str">
            <v>MAIZE - 1111 - 5 KG - [ RHSL ]</v>
          </cell>
          <cell r="C163" t="str">
            <v>2900</v>
          </cell>
          <cell r="D163" t="str">
            <v>551</v>
          </cell>
          <cell r="E163" t="str">
            <v>4900224296</v>
          </cell>
          <cell r="F163">
            <v>38260</v>
          </cell>
          <cell r="G163">
            <v>-1550</v>
          </cell>
          <cell r="H163">
            <v>-30721</v>
          </cell>
        </row>
        <row r="164">
          <cell r="A164" t="str">
            <v>500010</v>
          </cell>
          <cell r="B164" t="str">
            <v>MAIZE - 1111 - 5 KG - [ RHSL ]</v>
          </cell>
          <cell r="C164" t="str">
            <v>2900</v>
          </cell>
          <cell r="D164" t="str">
            <v>551</v>
          </cell>
          <cell r="E164" t="str">
            <v>4900225109</v>
          </cell>
          <cell r="F164">
            <v>38260</v>
          </cell>
          <cell r="G164">
            <v>-5</v>
          </cell>
          <cell r="H164">
            <v>-99.1</v>
          </cell>
        </row>
        <row r="165">
          <cell r="A165" t="str">
            <v>500010</v>
          </cell>
          <cell r="B165" t="str">
            <v>MAIZE - 1111 - 5 KG - [ RHSL ]</v>
          </cell>
          <cell r="C165" t="str">
            <v>2900</v>
          </cell>
          <cell r="D165" t="str">
            <v>344</v>
          </cell>
          <cell r="E165" t="str">
            <v>4900142413</v>
          </cell>
          <cell r="F165">
            <v>38168</v>
          </cell>
          <cell r="G165">
            <v>-910</v>
          </cell>
          <cell r="H165">
            <v>0</v>
          </cell>
        </row>
        <row r="166">
          <cell r="A166" t="str">
            <v>500010</v>
          </cell>
          <cell r="B166" t="str">
            <v>MAIZE - 1111 - 5 KG - [ RHSL ]</v>
          </cell>
          <cell r="C166" t="str">
            <v>2900</v>
          </cell>
          <cell r="D166" t="str">
            <v>344</v>
          </cell>
          <cell r="E166" t="str">
            <v>4900142413</v>
          </cell>
          <cell r="F166">
            <v>38168</v>
          </cell>
          <cell r="G166">
            <v>-1035</v>
          </cell>
          <cell r="H166">
            <v>0</v>
          </cell>
        </row>
        <row r="167">
          <cell r="A167" t="str">
            <v>500010</v>
          </cell>
          <cell r="B167" t="str">
            <v>MAIZE - 1111 - 5 KG - [ RHSL ]</v>
          </cell>
          <cell r="C167" t="str">
            <v>2900</v>
          </cell>
          <cell r="D167" t="str">
            <v>344</v>
          </cell>
          <cell r="E167" t="str">
            <v>4900142413</v>
          </cell>
          <cell r="F167">
            <v>38168</v>
          </cell>
          <cell r="G167">
            <v>985</v>
          </cell>
          <cell r="H167">
            <v>0</v>
          </cell>
        </row>
        <row r="168">
          <cell r="A168" t="str">
            <v>500010</v>
          </cell>
          <cell r="B168" t="str">
            <v>MAIZE - 1111 - 5 KG - [ RHSL ]</v>
          </cell>
          <cell r="C168" t="str">
            <v>2900</v>
          </cell>
          <cell r="D168" t="str">
            <v>344</v>
          </cell>
          <cell r="E168" t="str">
            <v>4900142413</v>
          </cell>
          <cell r="F168">
            <v>38168</v>
          </cell>
          <cell r="G168">
            <v>-60</v>
          </cell>
          <cell r="H168">
            <v>0</v>
          </cell>
        </row>
        <row r="169">
          <cell r="A169" t="str">
            <v>500010</v>
          </cell>
          <cell r="B169" t="str">
            <v>MAIZE - 1111 - 5 KG - [ RHSL ]</v>
          </cell>
          <cell r="C169" t="str">
            <v>2900</v>
          </cell>
          <cell r="D169" t="str">
            <v>344</v>
          </cell>
          <cell r="E169" t="str">
            <v>4900142413</v>
          </cell>
          <cell r="F169">
            <v>38168</v>
          </cell>
          <cell r="G169">
            <v>60</v>
          </cell>
          <cell r="H169">
            <v>0</v>
          </cell>
        </row>
        <row r="170">
          <cell r="A170" t="str">
            <v>500010</v>
          </cell>
          <cell r="B170" t="str">
            <v>MAIZE - 1111 - 5 KG - [ RHSL ]</v>
          </cell>
          <cell r="C170" t="str">
            <v>2900</v>
          </cell>
          <cell r="D170" t="str">
            <v>344</v>
          </cell>
          <cell r="E170" t="str">
            <v>4900142413</v>
          </cell>
          <cell r="F170">
            <v>38168</v>
          </cell>
          <cell r="G170">
            <v>-600</v>
          </cell>
          <cell r="H170">
            <v>0</v>
          </cell>
        </row>
        <row r="171">
          <cell r="A171" t="str">
            <v>500010</v>
          </cell>
          <cell r="B171" t="str">
            <v>MAIZE - 1111 - 5 KG - [ RHSL ]</v>
          </cell>
          <cell r="C171" t="str">
            <v>2900</v>
          </cell>
          <cell r="D171" t="str">
            <v>344</v>
          </cell>
          <cell r="E171" t="str">
            <v>4900142413</v>
          </cell>
          <cell r="F171">
            <v>38168</v>
          </cell>
          <cell r="G171">
            <v>600</v>
          </cell>
          <cell r="H171">
            <v>0</v>
          </cell>
        </row>
        <row r="172">
          <cell r="A172" t="str">
            <v>500010</v>
          </cell>
          <cell r="B172" t="str">
            <v>MAIZE - 1111 - 5 KG - [ RHSL ]</v>
          </cell>
          <cell r="C172" t="str">
            <v>2900</v>
          </cell>
          <cell r="D172" t="str">
            <v>344</v>
          </cell>
          <cell r="E172" t="str">
            <v>4900142413</v>
          </cell>
          <cell r="F172">
            <v>38168</v>
          </cell>
          <cell r="G172">
            <v>-105</v>
          </cell>
          <cell r="H172">
            <v>0</v>
          </cell>
        </row>
        <row r="173">
          <cell r="A173" t="str">
            <v>500010</v>
          </cell>
          <cell r="B173" t="str">
            <v>MAIZE - 1111 - 5 KG - [ RHSL ]</v>
          </cell>
          <cell r="C173" t="str">
            <v>2900</v>
          </cell>
          <cell r="D173" t="str">
            <v>344</v>
          </cell>
          <cell r="E173" t="str">
            <v>4900142413</v>
          </cell>
          <cell r="F173">
            <v>38168</v>
          </cell>
          <cell r="G173">
            <v>105</v>
          </cell>
          <cell r="H173">
            <v>0</v>
          </cell>
        </row>
        <row r="174">
          <cell r="A174" t="str">
            <v>500010</v>
          </cell>
          <cell r="B174" t="str">
            <v>MAIZE - 1111 - 5 KG - [ RHSL ]</v>
          </cell>
          <cell r="C174" t="str">
            <v>2900</v>
          </cell>
          <cell r="D174" t="str">
            <v>344</v>
          </cell>
          <cell r="E174" t="str">
            <v>4900142413</v>
          </cell>
          <cell r="F174">
            <v>38168</v>
          </cell>
          <cell r="G174">
            <v>910</v>
          </cell>
          <cell r="H174">
            <v>0</v>
          </cell>
        </row>
        <row r="175">
          <cell r="A175" t="str">
            <v>500010</v>
          </cell>
          <cell r="B175" t="str">
            <v>MAIZE - 1111 - 5 KG - [ RHSL ]</v>
          </cell>
          <cell r="C175" t="str">
            <v>2900</v>
          </cell>
          <cell r="D175" t="str">
            <v>344</v>
          </cell>
          <cell r="E175" t="str">
            <v>4900142413</v>
          </cell>
          <cell r="F175">
            <v>38168</v>
          </cell>
          <cell r="G175">
            <v>1035</v>
          </cell>
          <cell r="H175">
            <v>0</v>
          </cell>
        </row>
        <row r="176">
          <cell r="A176" t="str">
            <v>500010</v>
          </cell>
          <cell r="B176" t="str">
            <v>MAIZE - 1111 - 5 KG - [ RHSL ]</v>
          </cell>
          <cell r="C176" t="str">
            <v>2900</v>
          </cell>
          <cell r="D176" t="str">
            <v>344</v>
          </cell>
          <cell r="E176" t="str">
            <v>4900142413</v>
          </cell>
          <cell r="F176">
            <v>38168</v>
          </cell>
          <cell r="G176">
            <v>-985</v>
          </cell>
          <cell r="H176">
            <v>0</v>
          </cell>
        </row>
        <row r="177">
          <cell r="A177" t="str">
            <v>500010</v>
          </cell>
          <cell r="B177" t="str">
            <v>MAIZE - 1111 - 5 KG - [ RHSL ]</v>
          </cell>
          <cell r="C177" t="str">
            <v>2900</v>
          </cell>
          <cell r="D177" t="str">
            <v>453</v>
          </cell>
          <cell r="E177" t="str">
            <v>4900106316</v>
          </cell>
          <cell r="F177">
            <v>38145</v>
          </cell>
          <cell r="G177">
            <v>-20</v>
          </cell>
          <cell r="H177">
            <v>0</v>
          </cell>
        </row>
        <row r="178">
          <cell r="A178" t="str">
            <v>500010</v>
          </cell>
          <cell r="B178" t="str">
            <v>MAIZE - 1111 - 5 KG - [ RHSL ]</v>
          </cell>
          <cell r="C178" t="str">
            <v>2900</v>
          </cell>
          <cell r="D178" t="str">
            <v>453</v>
          </cell>
          <cell r="E178" t="str">
            <v>4900106316</v>
          </cell>
          <cell r="F178">
            <v>38145</v>
          </cell>
          <cell r="G178">
            <v>20</v>
          </cell>
          <cell r="H178">
            <v>396.4</v>
          </cell>
        </row>
        <row r="179">
          <cell r="A179" t="str">
            <v>500010</v>
          </cell>
          <cell r="B179" t="str">
            <v>MAIZE - 1111 - 5 KG - [ RHSL ]</v>
          </cell>
          <cell r="C179" t="str">
            <v>2900</v>
          </cell>
          <cell r="D179" t="str">
            <v>651</v>
          </cell>
          <cell r="E179" t="str">
            <v>4900103488</v>
          </cell>
          <cell r="F179">
            <v>38138</v>
          </cell>
          <cell r="G179">
            <v>20</v>
          </cell>
          <cell r="H179">
            <v>0</v>
          </cell>
        </row>
        <row r="180">
          <cell r="A180" t="str">
            <v>500010</v>
          </cell>
          <cell r="B180" t="str">
            <v>MAIZE - 1111 - 5 KG - [ RHSL ]</v>
          </cell>
          <cell r="C180" t="str">
            <v>2900</v>
          </cell>
          <cell r="D180" t="str">
            <v>453</v>
          </cell>
          <cell r="E180" t="str">
            <v>4900084444</v>
          </cell>
          <cell r="F180">
            <v>38107</v>
          </cell>
          <cell r="G180">
            <v>1550</v>
          </cell>
          <cell r="H180">
            <v>30721</v>
          </cell>
        </row>
        <row r="181">
          <cell r="A181" t="str">
            <v>500010</v>
          </cell>
          <cell r="B181" t="str">
            <v>MAIZE - 1111 - 5 KG - [ RHSL ]</v>
          </cell>
          <cell r="C181" t="str">
            <v>2900</v>
          </cell>
          <cell r="D181" t="str">
            <v>453</v>
          </cell>
          <cell r="E181" t="str">
            <v>4900084444</v>
          </cell>
          <cell r="F181">
            <v>38107</v>
          </cell>
          <cell r="G181">
            <v>-1550</v>
          </cell>
          <cell r="H181">
            <v>0</v>
          </cell>
        </row>
        <row r="182">
          <cell r="A182" t="str">
            <v>500010</v>
          </cell>
          <cell r="B182" t="str">
            <v>MAIZE - 1111 - 5 KG - [ RHSL ]</v>
          </cell>
          <cell r="C182" t="str">
            <v>2900</v>
          </cell>
          <cell r="D182" t="str">
            <v>453</v>
          </cell>
          <cell r="E182" t="str">
            <v>4900084444</v>
          </cell>
          <cell r="F182">
            <v>38107</v>
          </cell>
          <cell r="G182">
            <v>180</v>
          </cell>
          <cell r="H182">
            <v>3567.6</v>
          </cell>
        </row>
        <row r="183">
          <cell r="A183" t="str">
            <v>500010</v>
          </cell>
          <cell r="B183" t="str">
            <v>MAIZE - 1111 - 5 KG - [ RHSL ]</v>
          </cell>
          <cell r="C183" t="str">
            <v>2900</v>
          </cell>
          <cell r="D183" t="str">
            <v>453</v>
          </cell>
          <cell r="E183" t="str">
            <v>4900084444</v>
          </cell>
          <cell r="F183">
            <v>38107</v>
          </cell>
          <cell r="G183">
            <v>-180</v>
          </cell>
          <cell r="H183">
            <v>0</v>
          </cell>
        </row>
        <row r="184">
          <cell r="A184" t="str">
            <v>500010</v>
          </cell>
          <cell r="B184" t="str">
            <v>MAIZE - 1111 - 5 KG - [ RHSL ]</v>
          </cell>
          <cell r="C184" t="str">
            <v>2900</v>
          </cell>
          <cell r="D184" t="str">
            <v>453</v>
          </cell>
          <cell r="E184" t="str">
            <v>4900084444</v>
          </cell>
          <cell r="F184">
            <v>38107</v>
          </cell>
          <cell r="G184">
            <v>515</v>
          </cell>
          <cell r="H184">
            <v>10207.299999999999</v>
          </cell>
        </row>
        <row r="185">
          <cell r="A185" t="str">
            <v>500010</v>
          </cell>
          <cell r="B185" t="str">
            <v>MAIZE - 1111 - 5 KG - [ RHSL ]</v>
          </cell>
          <cell r="C185" t="str">
            <v>2900</v>
          </cell>
          <cell r="D185" t="str">
            <v>453</v>
          </cell>
          <cell r="E185" t="str">
            <v>4900084444</v>
          </cell>
          <cell r="F185">
            <v>38107</v>
          </cell>
          <cell r="G185">
            <v>-515</v>
          </cell>
          <cell r="H185">
            <v>0</v>
          </cell>
        </row>
        <row r="186">
          <cell r="A186" t="str">
            <v>500010</v>
          </cell>
          <cell r="B186" t="str">
            <v>MAIZE - 1111 - 5 KG - [ RHSL ]</v>
          </cell>
          <cell r="C186" t="str">
            <v>2900</v>
          </cell>
          <cell r="D186" t="str">
            <v>453</v>
          </cell>
          <cell r="E186" t="str">
            <v>4900084444</v>
          </cell>
          <cell r="F186">
            <v>38107</v>
          </cell>
          <cell r="G186">
            <v>40</v>
          </cell>
          <cell r="H186">
            <v>792.8</v>
          </cell>
        </row>
        <row r="187">
          <cell r="A187" t="str">
            <v>500010</v>
          </cell>
          <cell r="B187" t="str">
            <v>MAIZE - 1111 - 5 KG - [ RHSL ]</v>
          </cell>
          <cell r="C187" t="str">
            <v>2900</v>
          </cell>
          <cell r="D187" t="str">
            <v>453</v>
          </cell>
          <cell r="E187" t="str">
            <v>4900084444</v>
          </cell>
          <cell r="F187">
            <v>38107</v>
          </cell>
          <cell r="G187">
            <v>-40</v>
          </cell>
          <cell r="H187">
            <v>0</v>
          </cell>
        </row>
        <row r="188">
          <cell r="A188" t="str">
            <v>500010</v>
          </cell>
          <cell r="B188" t="str">
            <v>MAIZE - 1111 - 5 KG - [ RHSL ]</v>
          </cell>
          <cell r="C188" t="str">
            <v>2900</v>
          </cell>
          <cell r="D188" t="str">
            <v>453</v>
          </cell>
          <cell r="E188" t="str">
            <v>4900084444</v>
          </cell>
          <cell r="F188">
            <v>38107</v>
          </cell>
          <cell r="G188">
            <v>360</v>
          </cell>
          <cell r="H188">
            <v>7135.2</v>
          </cell>
        </row>
        <row r="189">
          <cell r="A189" t="str">
            <v>500010</v>
          </cell>
          <cell r="B189" t="str">
            <v>MAIZE - 1111 - 5 KG - [ RHSL ]</v>
          </cell>
          <cell r="C189" t="str">
            <v>2900</v>
          </cell>
          <cell r="D189" t="str">
            <v>453</v>
          </cell>
          <cell r="E189" t="str">
            <v>4900084444</v>
          </cell>
          <cell r="F189">
            <v>38107</v>
          </cell>
          <cell r="G189">
            <v>-360</v>
          </cell>
          <cell r="H189">
            <v>0</v>
          </cell>
        </row>
        <row r="190">
          <cell r="A190" t="str">
            <v>500010</v>
          </cell>
          <cell r="B190" t="str">
            <v>MAIZE - 1111 - 5 KG - [ RHSL ]</v>
          </cell>
          <cell r="C190" t="str">
            <v>2900</v>
          </cell>
          <cell r="D190" t="str">
            <v>453</v>
          </cell>
          <cell r="E190" t="str">
            <v>4900084444</v>
          </cell>
          <cell r="F190">
            <v>38107</v>
          </cell>
          <cell r="G190">
            <v>-110</v>
          </cell>
          <cell r="H190">
            <v>0</v>
          </cell>
        </row>
        <row r="191">
          <cell r="A191" t="str">
            <v>500010</v>
          </cell>
          <cell r="B191" t="str">
            <v>MAIZE - 1111 - 5 KG - [ RHSL ]</v>
          </cell>
          <cell r="C191" t="str">
            <v>2900</v>
          </cell>
          <cell r="D191" t="str">
            <v>453</v>
          </cell>
          <cell r="E191" t="str">
            <v>4900084444</v>
          </cell>
          <cell r="F191">
            <v>38107</v>
          </cell>
          <cell r="G191">
            <v>-530</v>
          </cell>
          <cell r="H191">
            <v>0</v>
          </cell>
        </row>
        <row r="192">
          <cell r="A192" t="str">
            <v>500010</v>
          </cell>
          <cell r="B192" t="str">
            <v>MAIZE - 1111 - 5 KG - [ RHSL ]</v>
          </cell>
          <cell r="C192" t="str">
            <v>2900</v>
          </cell>
          <cell r="D192" t="str">
            <v>453</v>
          </cell>
          <cell r="E192" t="str">
            <v>4900084444</v>
          </cell>
          <cell r="F192">
            <v>38107</v>
          </cell>
          <cell r="G192">
            <v>-920</v>
          </cell>
          <cell r="H192">
            <v>0</v>
          </cell>
        </row>
        <row r="193">
          <cell r="A193" t="str">
            <v>500010</v>
          </cell>
          <cell r="B193" t="str">
            <v>MAIZE - 1111 - 5 KG - [ RHSL ]</v>
          </cell>
          <cell r="C193" t="str">
            <v>2900</v>
          </cell>
          <cell r="D193" t="str">
            <v>453</v>
          </cell>
          <cell r="E193" t="str">
            <v>4900084444</v>
          </cell>
          <cell r="F193">
            <v>38107</v>
          </cell>
          <cell r="G193">
            <v>-655</v>
          </cell>
          <cell r="H193">
            <v>0</v>
          </cell>
        </row>
        <row r="194">
          <cell r="A194" t="str">
            <v>500010</v>
          </cell>
          <cell r="B194" t="str">
            <v>MAIZE - 1111 - 5 KG - [ RHSL ]</v>
          </cell>
          <cell r="C194" t="str">
            <v>2900</v>
          </cell>
          <cell r="D194" t="str">
            <v>453</v>
          </cell>
          <cell r="E194" t="str">
            <v>4900084444</v>
          </cell>
          <cell r="F194">
            <v>38107</v>
          </cell>
          <cell r="G194">
            <v>-60</v>
          </cell>
          <cell r="H194">
            <v>0</v>
          </cell>
        </row>
        <row r="195">
          <cell r="A195" t="str">
            <v>500010</v>
          </cell>
          <cell r="B195" t="str">
            <v>MAIZE - 1111 - 5 KG - [ RHSL ]</v>
          </cell>
          <cell r="C195" t="str">
            <v>2900</v>
          </cell>
          <cell r="D195" t="str">
            <v>453</v>
          </cell>
          <cell r="E195" t="str">
            <v>4900084444</v>
          </cell>
          <cell r="F195">
            <v>38107</v>
          </cell>
          <cell r="G195">
            <v>-600</v>
          </cell>
          <cell r="H195">
            <v>0</v>
          </cell>
        </row>
        <row r="196">
          <cell r="A196" t="str">
            <v>500010</v>
          </cell>
          <cell r="B196" t="str">
            <v>MAIZE - 1111 - 5 KG - [ RHSL ]</v>
          </cell>
          <cell r="C196" t="str">
            <v>2900</v>
          </cell>
          <cell r="D196" t="str">
            <v>453</v>
          </cell>
          <cell r="E196" t="str">
            <v>4900084444</v>
          </cell>
          <cell r="F196">
            <v>38107</v>
          </cell>
          <cell r="G196">
            <v>2025</v>
          </cell>
          <cell r="H196">
            <v>40135.5</v>
          </cell>
        </row>
        <row r="197">
          <cell r="A197" t="str">
            <v>500010</v>
          </cell>
          <cell r="B197" t="str">
            <v>MAIZE - 1111 - 5 KG - [ RHSL ]</v>
          </cell>
          <cell r="C197" t="str">
            <v>2900</v>
          </cell>
          <cell r="D197" t="str">
            <v>453</v>
          </cell>
          <cell r="E197" t="str">
            <v>4900084455</v>
          </cell>
          <cell r="F197">
            <v>38107</v>
          </cell>
          <cell r="G197">
            <v>-985</v>
          </cell>
          <cell r="H197">
            <v>0</v>
          </cell>
        </row>
        <row r="198">
          <cell r="A198" t="str">
            <v>500010</v>
          </cell>
          <cell r="B198" t="str">
            <v>MAIZE - 1111 - 5 KG - [ RHSL ]</v>
          </cell>
          <cell r="C198" t="str">
            <v>2900</v>
          </cell>
          <cell r="D198" t="str">
            <v>453</v>
          </cell>
          <cell r="E198" t="str">
            <v>4900084455</v>
          </cell>
          <cell r="F198">
            <v>38107</v>
          </cell>
          <cell r="G198">
            <v>530</v>
          </cell>
          <cell r="H198">
            <v>10504.6</v>
          </cell>
        </row>
        <row r="199">
          <cell r="A199" t="str">
            <v>500010</v>
          </cell>
          <cell r="B199" t="str">
            <v>MAIZE - 1111 - 5 KG - [ RHSL ]</v>
          </cell>
          <cell r="C199" t="str">
            <v>2900</v>
          </cell>
          <cell r="D199" t="str">
            <v>453</v>
          </cell>
          <cell r="E199" t="str">
            <v>4900084455</v>
          </cell>
          <cell r="F199">
            <v>38107</v>
          </cell>
          <cell r="G199">
            <v>910</v>
          </cell>
          <cell r="H199">
            <v>18036.2</v>
          </cell>
        </row>
        <row r="200">
          <cell r="A200" t="str">
            <v>500010</v>
          </cell>
          <cell r="B200" t="str">
            <v>MAIZE - 1111 - 5 KG - [ RHSL ]</v>
          </cell>
          <cell r="C200" t="str">
            <v>2900</v>
          </cell>
          <cell r="D200" t="str">
            <v>453</v>
          </cell>
          <cell r="E200" t="str">
            <v>4900084455</v>
          </cell>
          <cell r="F200">
            <v>38107</v>
          </cell>
          <cell r="G200">
            <v>-910</v>
          </cell>
          <cell r="H200">
            <v>0</v>
          </cell>
        </row>
        <row r="201">
          <cell r="A201" t="str">
            <v>500010</v>
          </cell>
          <cell r="B201" t="str">
            <v>MAIZE - 1111 - 5 KG - [ RHSL ]</v>
          </cell>
          <cell r="C201" t="str">
            <v>2900</v>
          </cell>
          <cell r="D201" t="str">
            <v>453</v>
          </cell>
          <cell r="E201" t="str">
            <v>4900084455</v>
          </cell>
          <cell r="F201">
            <v>38107</v>
          </cell>
          <cell r="G201">
            <v>-1035</v>
          </cell>
          <cell r="H201">
            <v>0</v>
          </cell>
        </row>
        <row r="202">
          <cell r="A202" t="str">
            <v>500010</v>
          </cell>
          <cell r="B202" t="str">
            <v>MAIZE - 1111 - 5 KG - [ RHSL ]</v>
          </cell>
          <cell r="C202" t="str">
            <v>2900</v>
          </cell>
          <cell r="D202" t="str">
            <v>453</v>
          </cell>
          <cell r="E202" t="str">
            <v>4900084455</v>
          </cell>
          <cell r="F202">
            <v>38107</v>
          </cell>
          <cell r="G202">
            <v>1035</v>
          </cell>
          <cell r="H202">
            <v>20513.7</v>
          </cell>
        </row>
        <row r="203">
          <cell r="A203" t="str">
            <v>500010</v>
          </cell>
          <cell r="B203" t="str">
            <v>MAIZE - 1111 - 5 KG - [ RHSL ]</v>
          </cell>
          <cell r="C203" t="str">
            <v>2900</v>
          </cell>
          <cell r="D203" t="str">
            <v>453</v>
          </cell>
          <cell r="E203" t="str">
            <v>4900084455</v>
          </cell>
          <cell r="F203">
            <v>38107</v>
          </cell>
          <cell r="G203">
            <v>-530</v>
          </cell>
          <cell r="H203">
            <v>0</v>
          </cell>
        </row>
        <row r="204">
          <cell r="A204" t="str">
            <v>500010</v>
          </cell>
          <cell r="B204" t="str">
            <v>MAIZE - 1111 - 5 KG - [ RHSL ]</v>
          </cell>
          <cell r="C204" t="str">
            <v>2900</v>
          </cell>
          <cell r="D204" t="str">
            <v>453</v>
          </cell>
          <cell r="E204" t="str">
            <v>4900084455</v>
          </cell>
          <cell r="F204">
            <v>38107</v>
          </cell>
          <cell r="G204">
            <v>105</v>
          </cell>
          <cell r="H204">
            <v>2081.1</v>
          </cell>
        </row>
        <row r="205">
          <cell r="A205" t="str">
            <v>500010</v>
          </cell>
          <cell r="B205" t="str">
            <v>MAIZE - 1111 - 5 KG - [ RHSL ]</v>
          </cell>
          <cell r="C205" t="str">
            <v>2900</v>
          </cell>
          <cell r="D205" t="str">
            <v>453</v>
          </cell>
          <cell r="E205" t="str">
            <v>4900084455</v>
          </cell>
          <cell r="F205">
            <v>38107</v>
          </cell>
          <cell r="G205">
            <v>-105</v>
          </cell>
          <cell r="H205">
            <v>0</v>
          </cell>
        </row>
        <row r="206">
          <cell r="A206" t="str">
            <v>500010</v>
          </cell>
          <cell r="B206" t="str">
            <v>MAIZE - 1111 - 5 KG - [ RHSL ]</v>
          </cell>
          <cell r="C206" t="str">
            <v>2900</v>
          </cell>
          <cell r="D206" t="str">
            <v>453</v>
          </cell>
          <cell r="E206" t="str">
            <v>4900084455</v>
          </cell>
          <cell r="F206">
            <v>38107</v>
          </cell>
          <cell r="G206">
            <v>985</v>
          </cell>
          <cell r="H206">
            <v>19522.7</v>
          </cell>
        </row>
        <row r="207">
          <cell r="A207" t="str">
            <v>500010</v>
          </cell>
          <cell r="B207" t="str">
            <v>MAIZE - 1111 - 5 KG - [ RHSL ]</v>
          </cell>
          <cell r="C207" t="str">
            <v>2900</v>
          </cell>
          <cell r="D207" t="str">
            <v>453</v>
          </cell>
          <cell r="E207" t="str">
            <v>4900084444</v>
          </cell>
          <cell r="F207">
            <v>38107</v>
          </cell>
          <cell r="G207">
            <v>600</v>
          </cell>
          <cell r="H207">
            <v>11892</v>
          </cell>
        </row>
        <row r="208">
          <cell r="A208" t="str">
            <v>500010</v>
          </cell>
          <cell r="B208" t="str">
            <v>MAIZE - 1111 - 5 KG - [ RHSL ]</v>
          </cell>
          <cell r="C208" t="str">
            <v>2900</v>
          </cell>
          <cell r="D208" t="str">
            <v>453</v>
          </cell>
          <cell r="E208" t="str">
            <v>4900084444</v>
          </cell>
          <cell r="F208">
            <v>38107</v>
          </cell>
          <cell r="G208">
            <v>-2025</v>
          </cell>
          <cell r="H208">
            <v>0</v>
          </cell>
        </row>
        <row r="209">
          <cell r="A209" t="str">
            <v>500010</v>
          </cell>
          <cell r="B209" t="str">
            <v>MAIZE - 1111 - 5 KG - [ RHSL ]</v>
          </cell>
          <cell r="C209" t="str">
            <v>2900</v>
          </cell>
          <cell r="D209" t="str">
            <v>453</v>
          </cell>
          <cell r="E209" t="str">
            <v>4900084444</v>
          </cell>
          <cell r="F209">
            <v>38107</v>
          </cell>
          <cell r="G209">
            <v>60</v>
          </cell>
          <cell r="H209">
            <v>1189.2</v>
          </cell>
        </row>
        <row r="210">
          <cell r="A210" t="str">
            <v>500010</v>
          </cell>
          <cell r="B210" t="str">
            <v>MAIZE - 1111 - 5 KG - [ RHSL ]</v>
          </cell>
          <cell r="C210" t="str">
            <v>2900</v>
          </cell>
          <cell r="D210" t="str">
            <v>453</v>
          </cell>
          <cell r="E210" t="str">
            <v>4900084444</v>
          </cell>
          <cell r="F210">
            <v>38107</v>
          </cell>
          <cell r="G210">
            <v>655</v>
          </cell>
          <cell r="H210">
            <v>12982.1</v>
          </cell>
        </row>
        <row r="211">
          <cell r="A211" t="str">
            <v>500010</v>
          </cell>
          <cell r="B211" t="str">
            <v>MAIZE - 1111 - 5 KG - [ RHSL ]</v>
          </cell>
          <cell r="C211" t="str">
            <v>2900</v>
          </cell>
          <cell r="D211" t="str">
            <v>453</v>
          </cell>
          <cell r="E211" t="str">
            <v>4900084444</v>
          </cell>
          <cell r="F211">
            <v>38107</v>
          </cell>
          <cell r="G211">
            <v>920</v>
          </cell>
          <cell r="H211">
            <v>18234.400000000001</v>
          </cell>
        </row>
        <row r="212">
          <cell r="A212" t="str">
            <v>500010</v>
          </cell>
          <cell r="B212" t="str">
            <v>MAIZE - 1111 - 5 KG - [ RHSL ]</v>
          </cell>
          <cell r="C212" t="str">
            <v>2900</v>
          </cell>
          <cell r="D212" t="str">
            <v>453</v>
          </cell>
          <cell r="E212" t="str">
            <v>4900084444</v>
          </cell>
          <cell r="F212">
            <v>38107</v>
          </cell>
          <cell r="G212">
            <v>530</v>
          </cell>
          <cell r="H212">
            <v>10504.6</v>
          </cell>
        </row>
        <row r="213">
          <cell r="A213" t="str">
            <v>500010</v>
          </cell>
          <cell r="B213" t="str">
            <v>MAIZE - 1111 - 5 KG - [ RHSL ]</v>
          </cell>
          <cell r="C213" t="str">
            <v>2900</v>
          </cell>
          <cell r="D213" t="str">
            <v>453</v>
          </cell>
          <cell r="E213" t="str">
            <v>4900084444</v>
          </cell>
          <cell r="F213">
            <v>38107</v>
          </cell>
          <cell r="G213">
            <v>110</v>
          </cell>
          <cell r="H213">
            <v>2180.1999999999998</v>
          </cell>
        </row>
        <row r="214">
          <cell r="A214" t="str">
            <v>500010</v>
          </cell>
          <cell r="B214" t="str">
            <v>MAIZE - 1111 - 5 KG - [ RHSL ]</v>
          </cell>
          <cell r="C214" t="str">
            <v>2900</v>
          </cell>
          <cell r="D214" t="str">
            <v>651</v>
          </cell>
          <cell r="E214" t="str">
            <v>4900082318</v>
          </cell>
          <cell r="F214">
            <v>38104</v>
          </cell>
          <cell r="G214">
            <v>20</v>
          </cell>
          <cell r="H214">
            <v>0</v>
          </cell>
        </row>
        <row r="215">
          <cell r="A215" t="str">
            <v>500010</v>
          </cell>
          <cell r="B215" t="str">
            <v>MAIZE - 1111 - 5 KG - [ RHSL ]</v>
          </cell>
          <cell r="C215" t="str">
            <v>2900</v>
          </cell>
          <cell r="D215" t="str">
            <v>651</v>
          </cell>
          <cell r="E215" t="str">
            <v>4900082315</v>
          </cell>
          <cell r="F215">
            <v>38104</v>
          </cell>
          <cell r="G215">
            <v>475</v>
          </cell>
          <cell r="H215">
            <v>0</v>
          </cell>
        </row>
        <row r="216">
          <cell r="A216" t="str">
            <v>500010</v>
          </cell>
          <cell r="B216" t="str">
            <v>MAIZE - 1111 - 5 KG - [ RHSL ]</v>
          </cell>
          <cell r="C216" t="str">
            <v>2900</v>
          </cell>
          <cell r="D216" t="str">
            <v>651</v>
          </cell>
          <cell r="E216" t="str">
            <v>4900082313</v>
          </cell>
          <cell r="F216">
            <v>38104</v>
          </cell>
          <cell r="G216">
            <v>20</v>
          </cell>
          <cell r="H216">
            <v>0</v>
          </cell>
        </row>
        <row r="217">
          <cell r="A217" t="str">
            <v>500010</v>
          </cell>
          <cell r="B217" t="str">
            <v>MAIZE - 1111 - 5 KG - [ RHSL ]</v>
          </cell>
          <cell r="C217" t="str">
            <v>2900</v>
          </cell>
          <cell r="D217" t="str">
            <v>651</v>
          </cell>
          <cell r="E217" t="str">
            <v>4900073860</v>
          </cell>
          <cell r="F217">
            <v>38087</v>
          </cell>
          <cell r="G217">
            <v>50</v>
          </cell>
          <cell r="H217">
            <v>0</v>
          </cell>
        </row>
        <row r="218">
          <cell r="A218" t="str">
            <v>500010</v>
          </cell>
          <cell r="B218" t="str">
            <v>MAIZE - 1111 - 5 KG - [ RHSL ]</v>
          </cell>
          <cell r="C218" t="str">
            <v>3600</v>
          </cell>
          <cell r="D218" t="str">
            <v>551</v>
          </cell>
          <cell r="E218" t="str">
            <v>4900224022</v>
          </cell>
          <cell r="F218">
            <v>38260</v>
          </cell>
          <cell r="G218">
            <v>-100</v>
          </cell>
          <cell r="H218">
            <v>-1982</v>
          </cell>
        </row>
        <row r="219">
          <cell r="A219" t="str">
            <v>500010</v>
          </cell>
          <cell r="B219" t="str">
            <v>MAIZE - 1111 - 5 KG - [ RHSL ]</v>
          </cell>
          <cell r="C219" t="str">
            <v>3600</v>
          </cell>
          <cell r="D219" t="str">
            <v>551</v>
          </cell>
          <cell r="E219" t="str">
            <v>4900224022</v>
          </cell>
          <cell r="F219">
            <v>38260</v>
          </cell>
          <cell r="G219">
            <v>-250</v>
          </cell>
          <cell r="H219">
            <v>-4955</v>
          </cell>
        </row>
        <row r="220">
          <cell r="A220" t="str">
            <v>500010</v>
          </cell>
          <cell r="B220" t="str">
            <v>MAIZE - 1111 - 5 KG - [ RHSL ]</v>
          </cell>
          <cell r="C220" t="str">
            <v>3600</v>
          </cell>
          <cell r="D220" t="str">
            <v>551</v>
          </cell>
          <cell r="E220" t="str">
            <v>4900224022</v>
          </cell>
          <cell r="F220">
            <v>38260</v>
          </cell>
          <cell r="G220">
            <v>-5</v>
          </cell>
          <cell r="H220">
            <v>-99.1</v>
          </cell>
        </row>
        <row r="221">
          <cell r="A221" t="str">
            <v>500010</v>
          </cell>
          <cell r="B221" t="str">
            <v>MAIZE - 1111 - 5 KG - [ RHSL ]</v>
          </cell>
          <cell r="C221" t="str">
            <v>3600</v>
          </cell>
          <cell r="D221" t="str">
            <v>551</v>
          </cell>
          <cell r="E221" t="str">
            <v>4900224022</v>
          </cell>
          <cell r="F221">
            <v>38260</v>
          </cell>
          <cell r="G221">
            <v>-165</v>
          </cell>
          <cell r="H221">
            <v>-3270.3</v>
          </cell>
        </row>
        <row r="222">
          <cell r="A222" t="str">
            <v>500010</v>
          </cell>
          <cell r="B222" t="str">
            <v>MAIZE - 1111 - 5 KG - [ RHSL ]</v>
          </cell>
          <cell r="C222" t="str">
            <v>3600</v>
          </cell>
          <cell r="D222" t="str">
            <v>551</v>
          </cell>
          <cell r="E222" t="str">
            <v>4900224022</v>
          </cell>
          <cell r="F222">
            <v>38260</v>
          </cell>
          <cell r="G222">
            <v>-2670</v>
          </cell>
          <cell r="H222">
            <v>-52919.4</v>
          </cell>
        </row>
        <row r="223">
          <cell r="A223" t="str">
            <v>500010</v>
          </cell>
          <cell r="B223" t="str">
            <v>MAIZE - 1111 - 5 KG - [ RHSL ]</v>
          </cell>
          <cell r="C223" t="str">
            <v>3600</v>
          </cell>
          <cell r="D223" t="str">
            <v>551</v>
          </cell>
          <cell r="E223" t="str">
            <v>4900224022</v>
          </cell>
          <cell r="F223">
            <v>38260</v>
          </cell>
          <cell r="G223">
            <v>-550</v>
          </cell>
          <cell r="H223">
            <v>-10901</v>
          </cell>
        </row>
        <row r="224">
          <cell r="A224" t="str">
            <v>500010</v>
          </cell>
          <cell r="B224" t="str">
            <v>MAIZE - 1111 - 5 KG - [ RHSL ]</v>
          </cell>
          <cell r="C224" t="str">
            <v>3600</v>
          </cell>
          <cell r="D224" t="str">
            <v>551</v>
          </cell>
          <cell r="E224" t="str">
            <v>4900224022</v>
          </cell>
          <cell r="F224">
            <v>38260</v>
          </cell>
          <cell r="G224">
            <v>-75</v>
          </cell>
          <cell r="H224">
            <v>-1486.5</v>
          </cell>
        </row>
        <row r="225">
          <cell r="A225" t="str">
            <v>500010</v>
          </cell>
          <cell r="B225" t="str">
            <v>MAIZE - 1111 - 5 KG - [ RHSL ]</v>
          </cell>
          <cell r="C225" t="str">
            <v>3600</v>
          </cell>
          <cell r="D225" t="str">
            <v>343</v>
          </cell>
          <cell r="E225" t="str">
            <v>4900219055</v>
          </cell>
          <cell r="F225">
            <v>38257</v>
          </cell>
          <cell r="G225">
            <v>5</v>
          </cell>
          <cell r="H225">
            <v>0</v>
          </cell>
        </row>
        <row r="226">
          <cell r="A226" t="str">
            <v>500010</v>
          </cell>
          <cell r="B226" t="str">
            <v>MAIZE - 1111 - 5 KG - [ RHSL ]</v>
          </cell>
          <cell r="C226" t="str">
            <v>3600</v>
          </cell>
          <cell r="D226" t="str">
            <v>343</v>
          </cell>
          <cell r="E226" t="str">
            <v>4900219055</v>
          </cell>
          <cell r="F226">
            <v>38257</v>
          </cell>
          <cell r="G226">
            <v>-5</v>
          </cell>
          <cell r="H226">
            <v>0</v>
          </cell>
        </row>
        <row r="227">
          <cell r="A227" t="str">
            <v>500010</v>
          </cell>
          <cell r="B227" t="str">
            <v>MAIZE - 1111 - 5 KG - [ RHSL ]</v>
          </cell>
          <cell r="C227" t="str">
            <v>3600</v>
          </cell>
          <cell r="D227" t="str">
            <v>344</v>
          </cell>
          <cell r="E227" t="str">
            <v>4900218553</v>
          </cell>
          <cell r="F227">
            <v>38257</v>
          </cell>
          <cell r="G227">
            <v>550</v>
          </cell>
          <cell r="H227">
            <v>0</v>
          </cell>
        </row>
        <row r="228">
          <cell r="A228" t="str">
            <v>500010</v>
          </cell>
          <cell r="B228" t="str">
            <v>MAIZE - 1111 - 5 KG - [ RHSL ]</v>
          </cell>
          <cell r="C228" t="str">
            <v>3600</v>
          </cell>
          <cell r="D228" t="str">
            <v>344</v>
          </cell>
          <cell r="E228" t="str">
            <v>4900218553</v>
          </cell>
          <cell r="F228">
            <v>38257</v>
          </cell>
          <cell r="G228">
            <v>250</v>
          </cell>
          <cell r="H228">
            <v>0</v>
          </cell>
        </row>
        <row r="229">
          <cell r="A229" t="str">
            <v>500010</v>
          </cell>
          <cell r="B229" t="str">
            <v>MAIZE - 1111 - 5 KG - [ RHSL ]</v>
          </cell>
          <cell r="C229" t="str">
            <v>3600</v>
          </cell>
          <cell r="D229" t="str">
            <v>344</v>
          </cell>
          <cell r="E229" t="str">
            <v>4900218553</v>
          </cell>
          <cell r="F229">
            <v>38257</v>
          </cell>
          <cell r="G229">
            <v>-250</v>
          </cell>
          <cell r="H229">
            <v>0</v>
          </cell>
        </row>
        <row r="230">
          <cell r="A230" t="str">
            <v>500010</v>
          </cell>
          <cell r="B230" t="str">
            <v>MAIZE - 1111 - 5 KG - [ RHSL ]</v>
          </cell>
          <cell r="C230" t="str">
            <v>3600</v>
          </cell>
          <cell r="D230" t="str">
            <v>344</v>
          </cell>
          <cell r="E230" t="str">
            <v>4900218553</v>
          </cell>
          <cell r="F230">
            <v>38257</v>
          </cell>
          <cell r="G230">
            <v>100</v>
          </cell>
          <cell r="H230">
            <v>0</v>
          </cell>
        </row>
        <row r="231">
          <cell r="A231" t="str">
            <v>500010</v>
          </cell>
          <cell r="B231" t="str">
            <v>MAIZE - 1111 - 5 KG - [ RHSL ]</v>
          </cell>
          <cell r="C231" t="str">
            <v>3600</v>
          </cell>
          <cell r="D231" t="str">
            <v>344</v>
          </cell>
          <cell r="E231" t="str">
            <v>4900218553</v>
          </cell>
          <cell r="F231">
            <v>38257</v>
          </cell>
          <cell r="G231">
            <v>-100</v>
          </cell>
          <cell r="H231">
            <v>0</v>
          </cell>
        </row>
        <row r="232">
          <cell r="A232" t="str">
            <v>500010</v>
          </cell>
          <cell r="B232" t="str">
            <v>MAIZE - 1111 - 5 KG - [ RHSL ]</v>
          </cell>
          <cell r="C232" t="str">
            <v>3600</v>
          </cell>
          <cell r="D232" t="str">
            <v>344</v>
          </cell>
          <cell r="E232" t="str">
            <v>4900218553</v>
          </cell>
          <cell r="F232">
            <v>38257</v>
          </cell>
          <cell r="G232">
            <v>165</v>
          </cell>
          <cell r="H232">
            <v>0</v>
          </cell>
        </row>
        <row r="233">
          <cell r="A233" t="str">
            <v>500010</v>
          </cell>
          <cell r="B233" t="str">
            <v>MAIZE - 1111 - 5 KG - [ RHSL ]</v>
          </cell>
          <cell r="C233" t="str">
            <v>3600</v>
          </cell>
          <cell r="D233" t="str">
            <v>344</v>
          </cell>
          <cell r="E233" t="str">
            <v>4900218553</v>
          </cell>
          <cell r="F233">
            <v>38257</v>
          </cell>
          <cell r="G233">
            <v>-165</v>
          </cell>
          <cell r="H233">
            <v>0</v>
          </cell>
        </row>
        <row r="234">
          <cell r="A234" t="str">
            <v>500010</v>
          </cell>
          <cell r="B234" t="str">
            <v>MAIZE - 1111 - 5 KG - [ RHSL ]</v>
          </cell>
          <cell r="C234" t="str">
            <v>3600</v>
          </cell>
          <cell r="D234" t="str">
            <v>344</v>
          </cell>
          <cell r="E234" t="str">
            <v>4900218553</v>
          </cell>
          <cell r="F234">
            <v>38257</v>
          </cell>
          <cell r="G234">
            <v>5</v>
          </cell>
          <cell r="H234">
            <v>0</v>
          </cell>
        </row>
        <row r="235">
          <cell r="A235" t="str">
            <v>500010</v>
          </cell>
          <cell r="B235" t="str">
            <v>MAIZE - 1111 - 5 KG - [ RHSL ]</v>
          </cell>
          <cell r="C235" t="str">
            <v>3600</v>
          </cell>
          <cell r="D235" t="str">
            <v>344</v>
          </cell>
          <cell r="E235" t="str">
            <v>4900218553</v>
          </cell>
          <cell r="F235">
            <v>38257</v>
          </cell>
          <cell r="G235">
            <v>-75</v>
          </cell>
          <cell r="H235">
            <v>0</v>
          </cell>
        </row>
        <row r="236">
          <cell r="A236" t="str">
            <v>500010</v>
          </cell>
          <cell r="B236" t="str">
            <v>MAIZE - 1111 - 5 KG - [ RHSL ]</v>
          </cell>
          <cell r="C236" t="str">
            <v>3600</v>
          </cell>
          <cell r="D236" t="str">
            <v>344</v>
          </cell>
          <cell r="E236" t="str">
            <v>4900218553</v>
          </cell>
          <cell r="F236">
            <v>38257</v>
          </cell>
          <cell r="G236">
            <v>2670</v>
          </cell>
          <cell r="H236">
            <v>0</v>
          </cell>
        </row>
        <row r="237">
          <cell r="A237" t="str">
            <v>500010</v>
          </cell>
          <cell r="B237" t="str">
            <v>MAIZE - 1111 - 5 KG - [ RHSL ]</v>
          </cell>
          <cell r="C237" t="str">
            <v>3600</v>
          </cell>
          <cell r="D237" t="str">
            <v>344</v>
          </cell>
          <cell r="E237" t="str">
            <v>4900218553</v>
          </cell>
          <cell r="F237">
            <v>38257</v>
          </cell>
          <cell r="G237">
            <v>-550</v>
          </cell>
          <cell r="H237">
            <v>0</v>
          </cell>
        </row>
        <row r="238">
          <cell r="A238" t="str">
            <v>500010</v>
          </cell>
          <cell r="B238" t="str">
            <v>MAIZE - 1111 - 5 KG - [ RHSL ]</v>
          </cell>
          <cell r="C238" t="str">
            <v>3600</v>
          </cell>
          <cell r="D238" t="str">
            <v>344</v>
          </cell>
          <cell r="E238" t="str">
            <v>4900218553</v>
          </cell>
          <cell r="F238">
            <v>38257</v>
          </cell>
          <cell r="G238">
            <v>-2670</v>
          </cell>
          <cell r="H238">
            <v>0</v>
          </cell>
        </row>
        <row r="239">
          <cell r="A239" t="str">
            <v>500010</v>
          </cell>
          <cell r="B239" t="str">
            <v>MAIZE - 1111 - 5 KG - [ RHSL ]</v>
          </cell>
          <cell r="C239" t="str">
            <v>3600</v>
          </cell>
          <cell r="D239" t="str">
            <v>344</v>
          </cell>
          <cell r="E239" t="str">
            <v>4900218553</v>
          </cell>
          <cell r="F239">
            <v>38257</v>
          </cell>
          <cell r="G239">
            <v>-5</v>
          </cell>
          <cell r="H239">
            <v>0</v>
          </cell>
        </row>
        <row r="240">
          <cell r="A240" t="str">
            <v>500010</v>
          </cell>
          <cell r="B240" t="str">
            <v>MAIZE - 1111 - 5 KG - [ RHSL ]</v>
          </cell>
          <cell r="C240" t="str">
            <v>3600</v>
          </cell>
          <cell r="D240" t="str">
            <v>344</v>
          </cell>
          <cell r="E240" t="str">
            <v>4900218553</v>
          </cell>
          <cell r="F240">
            <v>38257</v>
          </cell>
          <cell r="G240">
            <v>75</v>
          </cell>
          <cell r="H240">
            <v>0</v>
          </cell>
        </row>
        <row r="241">
          <cell r="A241" t="str">
            <v>500010</v>
          </cell>
          <cell r="B241" t="str">
            <v>MAIZE - 1111 - 5 KG - [ RHSL ]</v>
          </cell>
          <cell r="C241" t="str">
            <v>3600</v>
          </cell>
          <cell r="D241" t="str">
            <v>343</v>
          </cell>
          <cell r="E241" t="str">
            <v>4900219062</v>
          </cell>
          <cell r="F241">
            <v>38257</v>
          </cell>
          <cell r="G241">
            <v>-75</v>
          </cell>
          <cell r="H241">
            <v>0</v>
          </cell>
        </row>
        <row r="242">
          <cell r="A242" t="str">
            <v>500010</v>
          </cell>
          <cell r="B242" t="str">
            <v>MAIZE - 1111 - 5 KG - [ RHSL ]</v>
          </cell>
          <cell r="C242" t="str">
            <v>3600</v>
          </cell>
          <cell r="D242" t="str">
            <v>343</v>
          </cell>
          <cell r="E242" t="str">
            <v>4900219062</v>
          </cell>
          <cell r="F242">
            <v>38257</v>
          </cell>
          <cell r="G242">
            <v>75</v>
          </cell>
          <cell r="H242">
            <v>0</v>
          </cell>
        </row>
        <row r="243">
          <cell r="A243" t="str">
            <v>500010</v>
          </cell>
          <cell r="B243" t="str">
            <v>MAIZE - 1111 - 5 KG - [ RHSL ]</v>
          </cell>
          <cell r="C243" t="str">
            <v>3600</v>
          </cell>
          <cell r="D243" t="str">
            <v>343</v>
          </cell>
          <cell r="E243" t="str">
            <v>4900219062</v>
          </cell>
          <cell r="F243">
            <v>38257</v>
          </cell>
          <cell r="G243">
            <v>-2670</v>
          </cell>
          <cell r="H243">
            <v>0</v>
          </cell>
        </row>
        <row r="244">
          <cell r="A244" t="str">
            <v>500010</v>
          </cell>
          <cell r="B244" t="str">
            <v>MAIZE - 1111 - 5 KG - [ RHSL ]</v>
          </cell>
          <cell r="C244" t="str">
            <v>3600</v>
          </cell>
          <cell r="D244" t="str">
            <v>343</v>
          </cell>
          <cell r="E244" t="str">
            <v>4900219062</v>
          </cell>
          <cell r="F244">
            <v>38257</v>
          </cell>
          <cell r="G244">
            <v>2670</v>
          </cell>
          <cell r="H244">
            <v>0</v>
          </cell>
        </row>
        <row r="245">
          <cell r="A245" t="str">
            <v>500010</v>
          </cell>
          <cell r="B245" t="str">
            <v>MAIZE - 1111 - 5 KG - [ RHSL ]</v>
          </cell>
          <cell r="C245" t="str">
            <v>3600</v>
          </cell>
          <cell r="D245" t="str">
            <v>343</v>
          </cell>
          <cell r="E245" t="str">
            <v>4900219062</v>
          </cell>
          <cell r="F245">
            <v>38257</v>
          </cell>
          <cell r="G245">
            <v>550</v>
          </cell>
          <cell r="H245">
            <v>0</v>
          </cell>
        </row>
        <row r="246">
          <cell r="A246" t="str">
            <v>500010</v>
          </cell>
          <cell r="B246" t="str">
            <v>MAIZE - 1111 - 5 KG - [ RHSL ]</v>
          </cell>
          <cell r="C246" t="str">
            <v>3600</v>
          </cell>
          <cell r="D246" t="str">
            <v>343</v>
          </cell>
          <cell r="E246" t="str">
            <v>4900219062</v>
          </cell>
          <cell r="F246">
            <v>38257</v>
          </cell>
          <cell r="G246">
            <v>250</v>
          </cell>
          <cell r="H246">
            <v>0</v>
          </cell>
        </row>
        <row r="247">
          <cell r="A247" t="str">
            <v>500010</v>
          </cell>
          <cell r="B247" t="str">
            <v>MAIZE - 1111 - 5 KG - [ RHSL ]</v>
          </cell>
          <cell r="C247" t="str">
            <v>3600</v>
          </cell>
          <cell r="D247" t="str">
            <v>343</v>
          </cell>
          <cell r="E247" t="str">
            <v>4900219062</v>
          </cell>
          <cell r="F247">
            <v>38257</v>
          </cell>
          <cell r="G247">
            <v>100</v>
          </cell>
          <cell r="H247">
            <v>0</v>
          </cell>
        </row>
        <row r="248">
          <cell r="A248" t="str">
            <v>500010</v>
          </cell>
          <cell r="B248" t="str">
            <v>MAIZE - 1111 - 5 KG - [ RHSL ]</v>
          </cell>
          <cell r="C248" t="str">
            <v>3600</v>
          </cell>
          <cell r="D248" t="str">
            <v>343</v>
          </cell>
          <cell r="E248" t="str">
            <v>4900219062</v>
          </cell>
          <cell r="F248">
            <v>38257</v>
          </cell>
          <cell r="G248">
            <v>165</v>
          </cell>
          <cell r="H248">
            <v>0</v>
          </cell>
        </row>
        <row r="249">
          <cell r="A249" t="str">
            <v>500010</v>
          </cell>
          <cell r="B249" t="str">
            <v>MAIZE - 1111 - 5 KG - [ RHSL ]</v>
          </cell>
          <cell r="C249" t="str">
            <v>3600</v>
          </cell>
          <cell r="D249" t="str">
            <v>343</v>
          </cell>
          <cell r="E249" t="str">
            <v>4900219062</v>
          </cell>
          <cell r="F249">
            <v>38257</v>
          </cell>
          <cell r="G249">
            <v>-165</v>
          </cell>
          <cell r="H249">
            <v>0</v>
          </cell>
        </row>
        <row r="250">
          <cell r="A250" t="str">
            <v>500010</v>
          </cell>
          <cell r="B250" t="str">
            <v>MAIZE - 1111 - 5 KG - [ RHSL ]</v>
          </cell>
          <cell r="C250" t="str">
            <v>3600</v>
          </cell>
          <cell r="D250" t="str">
            <v>343</v>
          </cell>
          <cell r="E250" t="str">
            <v>4900219062</v>
          </cell>
          <cell r="F250">
            <v>38257</v>
          </cell>
          <cell r="G250">
            <v>-100</v>
          </cell>
          <cell r="H250">
            <v>0</v>
          </cell>
        </row>
        <row r="251">
          <cell r="A251" t="str">
            <v>500010</v>
          </cell>
          <cell r="B251" t="str">
            <v>MAIZE - 1111 - 5 KG - [ RHSL ]</v>
          </cell>
          <cell r="C251" t="str">
            <v>3600</v>
          </cell>
          <cell r="D251" t="str">
            <v>343</v>
          </cell>
          <cell r="E251" t="str">
            <v>4900219062</v>
          </cell>
          <cell r="F251">
            <v>38257</v>
          </cell>
          <cell r="G251">
            <v>-250</v>
          </cell>
          <cell r="H251">
            <v>0</v>
          </cell>
        </row>
        <row r="252">
          <cell r="A252" t="str">
            <v>500010</v>
          </cell>
          <cell r="B252" t="str">
            <v>MAIZE - 1111 - 5 KG - [ RHSL ]</v>
          </cell>
          <cell r="C252" t="str">
            <v>3600</v>
          </cell>
          <cell r="D252" t="str">
            <v>343</v>
          </cell>
          <cell r="E252" t="str">
            <v>4900219062</v>
          </cell>
          <cell r="F252">
            <v>38257</v>
          </cell>
          <cell r="G252">
            <v>-550</v>
          </cell>
          <cell r="H252">
            <v>0</v>
          </cell>
        </row>
        <row r="253">
          <cell r="A253" t="str">
            <v>500010</v>
          </cell>
          <cell r="B253" t="str">
            <v>MAIZE - 1111 - 5 KG - [ RHSL ]</v>
          </cell>
          <cell r="C253" t="str">
            <v>3600</v>
          </cell>
          <cell r="D253" t="str">
            <v>453</v>
          </cell>
          <cell r="E253" t="str">
            <v>4900200660</v>
          </cell>
          <cell r="F253">
            <v>38240</v>
          </cell>
          <cell r="G253">
            <v>-75</v>
          </cell>
          <cell r="H253">
            <v>0</v>
          </cell>
        </row>
        <row r="254">
          <cell r="A254" t="str">
            <v>500010</v>
          </cell>
          <cell r="B254" t="str">
            <v>MAIZE - 1111 - 5 KG - [ RHSL ]</v>
          </cell>
          <cell r="C254" t="str">
            <v>3600</v>
          </cell>
          <cell r="D254" t="str">
            <v>453</v>
          </cell>
          <cell r="E254" t="str">
            <v>4900200660</v>
          </cell>
          <cell r="F254">
            <v>38240</v>
          </cell>
          <cell r="G254">
            <v>75</v>
          </cell>
          <cell r="H254">
            <v>1486.5</v>
          </cell>
        </row>
        <row r="255">
          <cell r="A255" t="str">
            <v>500010</v>
          </cell>
          <cell r="B255" t="str">
            <v>MAIZE - 1111 - 5 KG - [ RHSL ]</v>
          </cell>
          <cell r="C255" t="str">
            <v>3600</v>
          </cell>
          <cell r="D255" t="str">
            <v>343</v>
          </cell>
          <cell r="E255" t="str">
            <v>4900200657</v>
          </cell>
          <cell r="F255">
            <v>38240</v>
          </cell>
          <cell r="G255">
            <v>5</v>
          </cell>
          <cell r="H255">
            <v>0</v>
          </cell>
        </row>
        <row r="256">
          <cell r="A256" t="str">
            <v>500010</v>
          </cell>
          <cell r="B256" t="str">
            <v>MAIZE - 1111 - 5 KG - [ RHSL ]</v>
          </cell>
          <cell r="C256" t="str">
            <v>3600</v>
          </cell>
          <cell r="D256" t="str">
            <v>343</v>
          </cell>
          <cell r="E256" t="str">
            <v>4900200657</v>
          </cell>
          <cell r="F256">
            <v>38240</v>
          </cell>
          <cell r="G256">
            <v>-5</v>
          </cell>
          <cell r="H256">
            <v>0</v>
          </cell>
        </row>
        <row r="257">
          <cell r="A257" t="str">
            <v>500010</v>
          </cell>
          <cell r="B257" t="str">
            <v>MAIZE - 1111 - 5 KG - [ RHSL ]</v>
          </cell>
          <cell r="C257" t="str">
            <v>3600</v>
          </cell>
          <cell r="D257" t="str">
            <v>601</v>
          </cell>
          <cell r="E257" t="str">
            <v>4900170329</v>
          </cell>
          <cell r="F257">
            <v>38212</v>
          </cell>
          <cell r="G257">
            <v>-60</v>
          </cell>
          <cell r="H257">
            <v>-1189.2</v>
          </cell>
        </row>
        <row r="258">
          <cell r="A258" t="str">
            <v>500010</v>
          </cell>
          <cell r="B258" t="str">
            <v>MAIZE - 1111 - 5 KG - [ RHSL ]</v>
          </cell>
          <cell r="C258" t="str">
            <v>3600</v>
          </cell>
          <cell r="D258" t="str">
            <v>601</v>
          </cell>
          <cell r="E258" t="str">
            <v>4900170329</v>
          </cell>
          <cell r="F258">
            <v>38212</v>
          </cell>
          <cell r="G258">
            <v>-20</v>
          </cell>
          <cell r="H258">
            <v>-396.4</v>
          </cell>
        </row>
        <row r="259">
          <cell r="A259" t="str">
            <v>500010</v>
          </cell>
          <cell r="B259" t="str">
            <v>MAIZE - 1111 - 5 KG - [ RHSL ]</v>
          </cell>
          <cell r="C259" t="str">
            <v>3600</v>
          </cell>
          <cell r="D259" t="str">
            <v>601</v>
          </cell>
          <cell r="E259" t="str">
            <v>4900166997</v>
          </cell>
          <cell r="F259">
            <v>38209</v>
          </cell>
          <cell r="G259">
            <v>-2920</v>
          </cell>
          <cell r="H259">
            <v>-57874.400000000001</v>
          </cell>
        </row>
        <row r="260">
          <cell r="A260" t="str">
            <v>500010</v>
          </cell>
          <cell r="B260" t="str">
            <v>MAIZE - 1111 - 5 KG - [ RHSL ]</v>
          </cell>
          <cell r="C260" t="str">
            <v>3600</v>
          </cell>
          <cell r="D260" t="str">
            <v>101</v>
          </cell>
          <cell r="E260" t="str">
            <v>5000020533</v>
          </cell>
          <cell r="F260">
            <v>38209</v>
          </cell>
          <cell r="G260">
            <v>100</v>
          </cell>
          <cell r="H260">
            <v>0</v>
          </cell>
        </row>
        <row r="261">
          <cell r="A261" t="str">
            <v>500010</v>
          </cell>
          <cell r="B261" t="str">
            <v>MAIZE - 1111 - 5 KG - [ RHSL ]</v>
          </cell>
          <cell r="C261" t="str">
            <v>3600</v>
          </cell>
          <cell r="D261" t="str">
            <v>101</v>
          </cell>
          <cell r="E261" t="str">
            <v>5000020530</v>
          </cell>
          <cell r="F261">
            <v>38209</v>
          </cell>
          <cell r="G261">
            <v>550</v>
          </cell>
          <cell r="H261">
            <v>0</v>
          </cell>
        </row>
        <row r="262">
          <cell r="A262" t="str">
            <v>500010</v>
          </cell>
          <cell r="B262" t="str">
            <v>MAIZE - 1111 - 5 KG - [ RHSL ]</v>
          </cell>
          <cell r="C262" t="str">
            <v>3600</v>
          </cell>
          <cell r="D262" t="str">
            <v>101</v>
          </cell>
          <cell r="E262" t="str">
            <v>5000020528</v>
          </cell>
          <cell r="F262">
            <v>38209</v>
          </cell>
          <cell r="G262">
            <v>2350</v>
          </cell>
          <cell r="H262">
            <v>0</v>
          </cell>
        </row>
        <row r="263">
          <cell r="A263" t="str">
            <v>500010</v>
          </cell>
          <cell r="B263" t="str">
            <v>MAIZE - 1111 - 5 KG - [ RHSL ]</v>
          </cell>
          <cell r="C263" t="str">
            <v>3600</v>
          </cell>
          <cell r="D263" t="str">
            <v>641</v>
          </cell>
          <cell r="E263" t="str">
            <v>4900153977</v>
          </cell>
          <cell r="F263">
            <v>38197</v>
          </cell>
          <cell r="G263">
            <v>550</v>
          </cell>
          <cell r="H263">
            <v>10901</v>
          </cell>
        </row>
        <row r="264">
          <cell r="A264" t="str">
            <v>500010</v>
          </cell>
          <cell r="B264" t="str">
            <v>MAIZE - 1111 - 5 KG - [ RHSL ]</v>
          </cell>
          <cell r="C264" t="str">
            <v>3600</v>
          </cell>
          <cell r="D264" t="str">
            <v>641</v>
          </cell>
          <cell r="E264" t="str">
            <v>4900153977</v>
          </cell>
          <cell r="F264">
            <v>38197</v>
          </cell>
          <cell r="G264">
            <v>1200</v>
          </cell>
          <cell r="H264">
            <v>23784</v>
          </cell>
        </row>
        <row r="265">
          <cell r="A265" t="str">
            <v>500010</v>
          </cell>
          <cell r="B265" t="str">
            <v>MAIZE - 1111 - 5 KG - [ RHSL ]</v>
          </cell>
          <cell r="C265" t="str">
            <v>3600</v>
          </cell>
          <cell r="D265" t="str">
            <v>641</v>
          </cell>
          <cell r="E265" t="str">
            <v>4900153977</v>
          </cell>
          <cell r="F265">
            <v>38197</v>
          </cell>
          <cell r="G265">
            <v>300</v>
          </cell>
          <cell r="H265">
            <v>5946</v>
          </cell>
        </row>
        <row r="266">
          <cell r="A266" t="str">
            <v>500010</v>
          </cell>
          <cell r="B266" t="str">
            <v>MAIZE - 1111 - 5 KG - [ RHSL ]</v>
          </cell>
          <cell r="C266" t="str">
            <v>3600</v>
          </cell>
          <cell r="D266" t="str">
            <v>641</v>
          </cell>
          <cell r="E266" t="str">
            <v>4900153977</v>
          </cell>
          <cell r="F266">
            <v>38197</v>
          </cell>
          <cell r="G266">
            <v>750</v>
          </cell>
          <cell r="H266">
            <v>14865</v>
          </cell>
        </row>
        <row r="267">
          <cell r="A267" t="str">
            <v>500010</v>
          </cell>
          <cell r="B267" t="str">
            <v>MAIZE - 1111 - 5 KG - [ RHSL ]</v>
          </cell>
          <cell r="C267" t="str">
            <v>3600</v>
          </cell>
          <cell r="D267" t="str">
            <v>641</v>
          </cell>
          <cell r="E267" t="str">
            <v>4900153977</v>
          </cell>
          <cell r="F267">
            <v>38197</v>
          </cell>
          <cell r="G267">
            <v>200</v>
          </cell>
          <cell r="H267">
            <v>3964</v>
          </cell>
        </row>
        <row r="268">
          <cell r="A268" t="str">
            <v>500010</v>
          </cell>
          <cell r="B268" t="str">
            <v>MAIZE - 1111 - 5 KG - [ RHSL ]</v>
          </cell>
          <cell r="C268" t="str">
            <v>3600</v>
          </cell>
          <cell r="D268" t="str">
            <v>561</v>
          </cell>
          <cell r="E268" t="str">
            <v>4900127323</v>
          </cell>
          <cell r="F268">
            <v>38168</v>
          </cell>
          <cell r="G268">
            <v>1400</v>
          </cell>
          <cell r="H268">
            <v>27748</v>
          </cell>
        </row>
        <row r="269">
          <cell r="A269" t="str">
            <v>500010</v>
          </cell>
          <cell r="B269" t="str">
            <v>MAIZE - 1111 - 5 KG - [ RHSL ]</v>
          </cell>
          <cell r="C269" t="str">
            <v>3600</v>
          </cell>
          <cell r="D269" t="str">
            <v>651</v>
          </cell>
          <cell r="E269" t="str">
            <v>4900118614</v>
          </cell>
          <cell r="F269">
            <v>38162</v>
          </cell>
          <cell r="G269">
            <v>75</v>
          </cell>
          <cell r="H269">
            <v>0</v>
          </cell>
        </row>
        <row r="270">
          <cell r="A270" t="str">
            <v>500010</v>
          </cell>
          <cell r="B270" t="str">
            <v>MAIZE - 1111 - 5 KG - [ RHSL ]</v>
          </cell>
          <cell r="C270" t="str">
            <v>3600</v>
          </cell>
          <cell r="D270" t="str">
            <v>453</v>
          </cell>
          <cell r="E270" t="str">
            <v>4900106521</v>
          </cell>
          <cell r="F270">
            <v>38145</v>
          </cell>
          <cell r="G270">
            <v>60</v>
          </cell>
          <cell r="H270">
            <v>1189.2</v>
          </cell>
        </row>
        <row r="271">
          <cell r="A271" t="str">
            <v>500010</v>
          </cell>
          <cell r="B271" t="str">
            <v>MAIZE - 1111 - 5 KG - [ RHSL ]</v>
          </cell>
          <cell r="C271" t="str">
            <v>3600</v>
          </cell>
          <cell r="D271" t="str">
            <v>453</v>
          </cell>
          <cell r="E271" t="str">
            <v>4900106521</v>
          </cell>
          <cell r="F271">
            <v>38145</v>
          </cell>
          <cell r="G271">
            <v>-50</v>
          </cell>
          <cell r="H271">
            <v>0</v>
          </cell>
        </row>
        <row r="272">
          <cell r="A272" t="str">
            <v>500010</v>
          </cell>
          <cell r="B272" t="str">
            <v>MAIZE - 1111 - 5 KG - [ RHSL ]</v>
          </cell>
          <cell r="C272" t="str">
            <v>3600</v>
          </cell>
          <cell r="D272" t="str">
            <v>453</v>
          </cell>
          <cell r="E272" t="str">
            <v>4900106521</v>
          </cell>
          <cell r="F272">
            <v>38145</v>
          </cell>
          <cell r="G272">
            <v>-240</v>
          </cell>
          <cell r="H272">
            <v>0</v>
          </cell>
        </row>
        <row r="273">
          <cell r="A273" t="str">
            <v>500010</v>
          </cell>
          <cell r="B273" t="str">
            <v>MAIZE - 1111 - 5 KG - [ RHSL ]</v>
          </cell>
          <cell r="C273" t="str">
            <v>3600</v>
          </cell>
          <cell r="D273" t="str">
            <v>453</v>
          </cell>
          <cell r="E273" t="str">
            <v>4900106521</v>
          </cell>
          <cell r="F273">
            <v>38145</v>
          </cell>
          <cell r="G273">
            <v>-340</v>
          </cell>
          <cell r="H273">
            <v>0</v>
          </cell>
        </row>
        <row r="274">
          <cell r="A274" t="str">
            <v>500010</v>
          </cell>
          <cell r="B274" t="str">
            <v>MAIZE - 1111 - 5 KG - [ RHSL ]</v>
          </cell>
          <cell r="C274" t="str">
            <v>3600</v>
          </cell>
          <cell r="D274" t="str">
            <v>453</v>
          </cell>
          <cell r="E274" t="str">
            <v>4900106521</v>
          </cell>
          <cell r="F274">
            <v>38145</v>
          </cell>
          <cell r="G274">
            <v>240</v>
          </cell>
          <cell r="H274">
            <v>4756.8</v>
          </cell>
        </row>
        <row r="275">
          <cell r="A275" t="str">
            <v>500010</v>
          </cell>
          <cell r="B275" t="str">
            <v>MAIZE - 1111 - 5 KG - [ RHSL ]</v>
          </cell>
          <cell r="C275" t="str">
            <v>3600</v>
          </cell>
          <cell r="D275" t="str">
            <v>453</v>
          </cell>
          <cell r="E275" t="str">
            <v>4900106521</v>
          </cell>
          <cell r="F275">
            <v>38145</v>
          </cell>
          <cell r="G275">
            <v>50</v>
          </cell>
          <cell r="H275">
            <v>991</v>
          </cell>
        </row>
        <row r="276">
          <cell r="A276" t="str">
            <v>500010</v>
          </cell>
          <cell r="B276" t="str">
            <v>MAIZE - 1111 - 5 KG - [ RHSL ]</v>
          </cell>
          <cell r="C276" t="str">
            <v>3600</v>
          </cell>
          <cell r="D276" t="str">
            <v>453</v>
          </cell>
          <cell r="E276" t="str">
            <v>4900106521</v>
          </cell>
          <cell r="F276">
            <v>38145</v>
          </cell>
          <cell r="G276">
            <v>340</v>
          </cell>
          <cell r="H276">
            <v>6738.8</v>
          </cell>
        </row>
        <row r="277">
          <cell r="A277" t="str">
            <v>500010</v>
          </cell>
          <cell r="B277" t="str">
            <v>MAIZE - 1111 - 5 KG - [ RHSL ]</v>
          </cell>
          <cell r="C277" t="str">
            <v>3600</v>
          </cell>
          <cell r="D277" t="str">
            <v>453</v>
          </cell>
          <cell r="E277" t="str">
            <v>4900106521</v>
          </cell>
          <cell r="F277">
            <v>38145</v>
          </cell>
          <cell r="G277">
            <v>-60</v>
          </cell>
          <cell r="H277">
            <v>0</v>
          </cell>
        </row>
        <row r="278">
          <cell r="A278" t="str">
            <v>500010</v>
          </cell>
          <cell r="B278" t="str">
            <v>MAIZE - 1111 - 5 KG - [ RHSL ]</v>
          </cell>
          <cell r="C278" t="str">
            <v>3600</v>
          </cell>
          <cell r="D278" t="str">
            <v>601</v>
          </cell>
          <cell r="E278" t="str">
            <v>4900099139</v>
          </cell>
          <cell r="F278">
            <v>38135</v>
          </cell>
          <cell r="G278">
            <v>-300</v>
          </cell>
          <cell r="H278">
            <v>-5946</v>
          </cell>
        </row>
        <row r="279">
          <cell r="A279" t="str">
            <v>500010</v>
          </cell>
          <cell r="B279" t="str">
            <v>MAIZE - 1111 - 5 KG - [ RHSL ]</v>
          </cell>
          <cell r="C279" t="str">
            <v>3600</v>
          </cell>
          <cell r="D279" t="str">
            <v>651</v>
          </cell>
          <cell r="E279" t="str">
            <v>4900099235</v>
          </cell>
          <cell r="F279">
            <v>38135</v>
          </cell>
          <cell r="G279">
            <v>40</v>
          </cell>
          <cell r="H279">
            <v>0</v>
          </cell>
        </row>
        <row r="280">
          <cell r="A280" t="str">
            <v>500010</v>
          </cell>
          <cell r="B280" t="str">
            <v>MAIZE - 1111 - 5 KG - [ RHSL ]</v>
          </cell>
          <cell r="C280" t="str">
            <v>3600</v>
          </cell>
          <cell r="D280" t="str">
            <v>651</v>
          </cell>
          <cell r="E280" t="str">
            <v>4900096483</v>
          </cell>
          <cell r="F280">
            <v>38131</v>
          </cell>
          <cell r="G280">
            <v>50</v>
          </cell>
          <cell r="H280">
            <v>0</v>
          </cell>
        </row>
        <row r="281">
          <cell r="A281" t="str">
            <v>500010</v>
          </cell>
          <cell r="B281" t="str">
            <v>MAIZE - 1111 - 5 KG - [ RHSL ]</v>
          </cell>
          <cell r="C281" t="str">
            <v>3600</v>
          </cell>
          <cell r="D281" t="str">
            <v>651</v>
          </cell>
          <cell r="E281" t="str">
            <v>4900096480</v>
          </cell>
          <cell r="F281">
            <v>38131</v>
          </cell>
          <cell r="G281">
            <v>200</v>
          </cell>
          <cell r="H281">
            <v>0</v>
          </cell>
        </row>
        <row r="282">
          <cell r="A282" t="str">
            <v>500010</v>
          </cell>
          <cell r="B282" t="str">
            <v>MAIZE - 1111 - 5 KG - [ RHSL ]</v>
          </cell>
          <cell r="C282" t="str">
            <v>3600</v>
          </cell>
          <cell r="D282" t="str">
            <v>651</v>
          </cell>
          <cell r="E282" t="str">
            <v>4900096480</v>
          </cell>
          <cell r="F282">
            <v>38131</v>
          </cell>
          <cell r="G282">
            <v>40</v>
          </cell>
          <cell r="H282">
            <v>0</v>
          </cell>
        </row>
        <row r="283">
          <cell r="A283" t="str">
            <v>500010</v>
          </cell>
          <cell r="B283" t="str">
            <v>MAIZE - 1111 - 5 KG - [ RHSL ]</v>
          </cell>
          <cell r="C283" t="str">
            <v>3600</v>
          </cell>
          <cell r="D283" t="str">
            <v>651</v>
          </cell>
          <cell r="E283" t="str">
            <v>4900096475</v>
          </cell>
          <cell r="F283">
            <v>38131</v>
          </cell>
          <cell r="G283">
            <v>35</v>
          </cell>
          <cell r="H283">
            <v>0</v>
          </cell>
        </row>
        <row r="284">
          <cell r="A284" t="str">
            <v>500010</v>
          </cell>
          <cell r="B284" t="str">
            <v>MAIZE - 1111 - 5 KG - [ RHSL ]</v>
          </cell>
          <cell r="C284" t="str">
            <v>3600</v>
          </cell>
          <cell r="D284" t="str">
            <v>651</v>
          </cell>
          <cell r="E284" t="str">
            <v>4900092324</v>
          </cell>
          <cell r="F284">
            <v>38124</v>
          </cell>
          <cell r="G284">
            <v>300</v>
          </cell>
          <cell r="H284">
            <v>0</v>
          </cell>
        </row>
        <row r="285">
          <cell r="A285" t="str">
            <v>500010</v>
          </cell>
          <cell r="B285" t="str">
            <v>MAIZE - 1111 - 5 KG - [ RHSL ]</v>
          </cell>
          <cell r="C285" t="str">
            <v>3600</v>
          </cell>
          <cell r="D285" t="str">
            <v>651</v>
          </cell>
          <cell r="E285" t="str">
            <v>4900092330</v>
          </cell>
          <cell r="F285">
            <v>38124</v>
          </cell>
          <cell r="G285">
            <v>25</v>
          </cell>
          <cell r="H285">
            <v>0</v>
          </cell>
        </row>
        <row r="286">
          <cell r="A286" t="str">
            <v>500010</v>
          </cell>
          <cell r="B286" t="str">
            <v>MAIZE - 1111 - 5 KG - [ RHSL ]</v>
          </cell>
          <cell r="C286" t="str">
            <v>3600</v>
          </cell>
          <cell r="D286" t="str">
            <v>641</v>
          </cell>
          <cell r="E286" t="str">
            <v>4900073919</v>
          </cell>
          <cell r="F286">
            <v>38087</v>
          </cell>
          <cell r="G286">
            <v>-400</v>
          </cell>
          <cell r="H286">
            <v>-7928</v>
          </cell>
        </row>
        <row r="287">
          <cell r="A287" t="str">
            <v>500010</v>
          </cell>
          <cell r="B287" t="str">
            <v>MAIZE - 1111 - 5 KG - [ RHSL ]</v>
          </cell>
          <cell r="C287" t="str">
            <v>3600</v>
          </cell>
          <cell r="D287" t="str">
            <v>641</v>
          </cell>
          <cell r="E287" t="str">
            <v>4900073919</v>
          </cell>
          <cell r="F287">
            <v>38087</v>
          </cell>
          <cell r="G287">
            <v>-100</v>
          </cell>
          <cell r="H287">
            <v>-1982</v>
          </cell>
        </row>
        <row r="288">
          <cell r="A288" t="str">
            <v>500011</v>
          </cell>
          <cell r="B288" t="str">
            <v>MAIZE - 5555 - 5 KG - [ RHSL ]</v>
          </cell>
          <cell r="C288" t="str">
            <v>1100</v>
          </cell>
          <cell r="D288" t="str">
            <v>344</v>
          </cell>
          <cell r="E288" t="str">
            <v>4900142222</v>
          </cell>
          <cell r="F288">
            <v>38168</v>
          </cell>
          <cell r="G288">
            <v>50</v>
          </cell>
          <cell r="H288">
            <v>0</v>
          </cell>
        </row>
        <row r="289">
          <cell r="A289" t="str">
            <v>500011</v>
          </cell>
          <cell r="B289" t="str">
            <v>MAIZE - 5555 - 5 KG - [ RHSL ]</v>
          </cell>
          <cell r="C289" t="str">
            <v>1100</v>
          </cell>
          <cell r="D289" t="str">
            <v>344</v>
          </cell>
          <cell r="E289" t="str">
            <v>4900142222</v>
          </cell>
          <cell r="F289">
            <v>38168</v>
          </cell>
          <cell r="G289">
            <v>-50</v>
          </cell>
          <cell r="H289">
            <v>0</v>
          </cell>
        </row>
        <row r="290">
          <cell r="A290" t="str">
            <v>500011</v>
          </cell>
          <cell r="B290" t="str">
            <v>MAIZE - 5555 - 5 KG - [ RHSL ]</v>
          </cell>
          <cell r="C290" t="str">
            <v>1100</v>
          </cell>
          <cell r="D290" t="str">
            <v>161</v>
          </cell>
          <cell r="E290" t="str">
            <v>5000008152</v>
          </cell>
          <cell r="F290">
            <v>38097</v>
          </cell>
          <cell r="G290">
            <v>-140</v>
          </cell>
          <cell r="H290">
            <v>-2284.8000000000002</v>
          </cell>
        </row>
        <row r="291">
          <cell r="A291" t="str">
            <v>500011</v>
          </cell>
          <cell r="B291" t="str">
            <v>MAIZE - 5555 - 5 KG - [ RHSL ]</v>
          </cell>
          <cell r="C291" t="str">
            <v>1100</v>
          </cell>
          <cell r="D291" t="str">
            <v>161</v>
          </cell>
          <cell r="E291" t="str">
            <v>5000008152</v>
          </cell>
          <cell r="F291">
            <v>38097</v>
          </cell>
          <cell r="G291">
            <v>-3000</v>
          </cell>
          <cell r="H291">
            <v>-48960</v>
          </cell>
        </row>
        <row r="292">
          <cell r="A292" t="str">
            <v>500011</v>
          </cell>
          <cell r="B292" t="str">
            <v>MAIZE - 5555 - 5 KG - [ RHSL ]</v>
          </cell>
          <cell r="C292" t="str">
            <v>1100</v>
          </cell>
          <cell r="D292" t="str">
            <v>161</v>
          </cell>
          <cell r="E292" t="str">
            <v>5000008152</v>
          </cell>
          <cell r="F292">
            <v>38097</v>
          </cell>
          <cell r="G292">
            <v>-1820</v>
          </cell>
          <cell r="H292">
            <v>-29702.400000000001</v>
          </cell>
        </row>
        <row r="293">
          <cell r="A293" t="str">
            <v>500011</v>
          </cell>
          <cell r="B293" t="str">
            <v>MAIZE - 5555 - 5 KG - [ RHSL ]</v>
          </cell>
          <cell r="C293" t="str">
            <v>1100</v>
          </cell>
          <cell r="D293" t="str">
            <v>161</v>
          </cell>
          <cell r="E293" t="str">
            <v>5000008152</v>
          </cell>
          <cell r="F293">
            <v>38097</v>
          </cell>
          <cell r="G293">
            <v>-430</v>
          </cell>
          <cell r="H293">
            <v>-7017.6</v>
          </cell>
        </row>
        <row r="294">
          <cell r="A294" t="str">
            <v>500011</v>
          </cell>
          <cell r="B294" t="str">
            <v>MAIZE - 5555 - 5 KG - [ RHSL ]</v>
          </cell>
          <cell r="C294" t="str">
            <v>1100</v>
          </cell>
          <cell r="D294" t="str">
            <v>161</v>
          </cell>
          <cell r="E294" t="str">
            <v>5000008152</v>
          </cell>
          <cell r="F294">
            <v>38097</v>
          </cell>
          <cell r="G294">
            <v>-485</v>
          </cell>
          <cell r="H294">
            <v>-7915.2</v>
          </cell>
        </row>
        <row r="295">
          <cell r="A295" t="str">
            <v>500011</v>
          </cell>
          <cell r="B295" t="str">
            <v>MAIZE - 5555 - 5 KG - [ RHSL ]</v>
          </cell>
          <cell r="C295" t="str">
            <v>1600</v>
          </cell>
          <cell r="D295" t="str">
            <v>453</v>
          </cell>
          <cell r="E295" t="str">
            <v>4900220014</v>
          </cell>
          <cell r="F295">
            <v>38258</v>
          </cell>
          <cell r="G295">
            <v>350</v>
          </cell>
          <cell r="H295">
            <v>5712</v>
          </cell>
        </row>
        <row r="296">
          <cell r="A296" t="str">
            <v>500011</v>
          </cell>
          <cell r="B296" t="str">
            <v>MAIZE - 5555 - 5 KG - [ RHSL ]</v>
          </cell>
          <cell r="C296" t="str">
            <v>1600</v>
          </cell>
          <cell r="D296" t="str">
            <v>453</v>
          </cell>
          <cell r="E296" t="str">
            <v>4900220014</v>
          </cell>
          <cell r="F296">
            <v>38258</v>
          </cell>
          <cell r="G296">
            <v>-350</v>
          </cell>
          <cell r="H296">
            <v>0</v>
          </cell>
        </row>
        <row r="297">
          <cell r="A297" t="str">
            <v>500011</v>
          </cell>
          <cell r="B297" t="str">
            <v>MAIZE - 5555 - 5 KG - [ RHSL ]</v>
          </cell>
          <cell r="C297" t="str">
            <v>1600</v>
          </cell>
          <cell r="D297" t="str">
            <v>453</v>
          </cell>
          <cell r="E297" t="str">
            <v>4900220014</v>
          </cell>
          <cell r="F297">
            <v>38258</v>
          </cell>
          <cell r="G297">
            <v>240</v>
          </cell>
          <cell r="H297">
            <v>3916.8</v>
          </cell>
        </row>
        <row r="298">
          <cell r="A298" t="str">
            <v>500011</v>
          </cell>
          <cell r="B298" t="str">
            <v>MAIZE - 5555 - 5 KG - [ RHSL ]</v>
          </cell>
          <cell r="C298" t="str">
            <v>1600</v>
          </cell>
          <cell r="D298" t="str">
            <v>453</v>
          </cell>
          <cell r="E298" t="str">
            <v>4900220014</v>
          </cell>
          <cell r="F298">
            <v>38258</v>
          </cell>
          <cell r="G298">
            <v>-240</v>
          </cell>
          <cell r="H298">
            <v>0</v>
          </cell>
        </row>
        <row r="299">
          <cell r="A299" t="str">
            <v>500011</v>
          </cell>
          <cell r="B299" t="str">
            <v>MAIZE - 5555 - 5 KG - [ RHSL ]</v>
          </cell>
          <cell r="C299" t="str">
            <v>1600</v>
          </cell>
          <cell r="D299" t="str">
            <v>651</v>
          </cell>
          <cell r="E299" t="str">
            <v>4900217991</v>
          </cell>
          <cell r="F299">
            <v>38257</v>
          </cell>
          <cell r="G299">
            <v>240</v>
          </cell>
          <cell r="H299">
            <v>0</v>
          </cell>
        </row>
        <row r="300">
          <cell r="A300" t="str">
            <v>500011</v>
          </cell>
          <cell r="B300" t="str">
            <v>MAIZE - 5555 - 5 KG - [ RHSL ]</v>
          </cell>
          <cell r="C300" t="str">
            <v>1600</v>
          </cell>
          <cell r="D300" t="str">
            <v>651</v>
          </cell>
          <cell r="E300" t="str">
            <v>4900193864</v>
          </cell>
          <cell r="F300">
            <v>38231</v>
          </cell>
          <cell r="G300">
            <v>350</v>
          </cell>
          <cell r="H300">
            <v>0</v>
          </cell>
        </row>
        <row r="301">
          <cell r="A301" t="str">
            <v>500011</v>
          </cell>
          <cell r="B301" t="str">
            <v>MAIZE - 5555 - 5 KG - [ RHSL ]</v>
          </cell>
          <cell r="C301" t="str">
            <v>2700</v>
          </cell>
          <cell r="D301" t="str">
            <v>601</v>
          </cell>
          <cell r="E301" t="str">
            <v>4900094924</v>
          </cell>
          <cell r="F301">
            <v>38128</v>
          </cell>
          <cell r="G301">
            <v>-800</v>
          </cell>
          <cell r="H301">
            <v>-13056</v>
          </cell>
        </row>
        <row r="302">
          <cell r="A302" t="str">
            <v>500011</v>
          </cell>
          <cell r="B302" t="str">
            <v>MAIZE - 5555 - 5 KG - [ RHSL ]</v>
          </cell>
          <cell r="C302" t="str">
            <v>2900</v>
          </cell>
          <cell r="D302" t="str">
            <v>551</v>
          </cell>
          <cell r="E302" t="str">
            <v>4900224313</v>
          </cell>
          <cell r="F302">
            <v>38260</v>
          </cell>
          <cell r="G302">
            <v>-1195</v>
          </cell>
          <cell r="H302">
            <v>-19502.400000000001</v>
          </cell>
        </row>
        <row r="303">
          <cell r="A303" t="str">
            <v>500011</v>
          </cell>
          <cell r="B303" t="str">
            <v>MAIZE - 5555 - 5 KG - [ RHSL ]</v>
          </cell>
          <cell r="C303" t="str">
            <v>2900</v>
          </cell>
          <cell r="D303" t="str">
            <v>343</v>
          </cell>
          <cell r="E303" t="str">
            <v>4900224644</v>
          </cell>
          <cell r="F303">
            <v>38260</v>
          </cell>
          <cell r="G303">
            <v>-20</v>
          </cell>
          <cell r="H303">
            <v>0</v>
          </cell>
        </row>
        <row r="304">
          <cell r="A304" t="str">
            <v>500011</v>
          </cell>
          <cell r="B304" t="str">
            <v>MAIZE - 5555 - 5 KG - [ RHSL ]</v>
          </cell>
          <cell r="C304" t="str">
            <v>2900</v>
          </cell>
          <cell r="D304" t="str">
            <v>343</v>
          </cell>
          <cell r="E304" t="str">
            <v>4900224644</v>
          </cell>
          <cell r="F304">
            <v>38260</v>
          </cell>
          <cell r="G304">
            <v>20</v>
          </cell>
          <cell r="H304">
            <v>0</v>
          </cell>
        </row>
        <row r="305">
          <cell r="A305" t="str">
            <v>500011</v>
          </cell>
          <cell r="B305" t="str">
            <v>MAIZE - 5555 - 5 KG - [ RHSL ]</v>
          </cell>
          <cell r="C305" t="str">
            <v>2900</v>
          </cell>
          <cell r="D305" t="str">
            <v>343</v>
          </cell>
          <cell r="E305" t="str">
            <v>4900224644</v>
          </cell>
          <cell r="F305">
            <v>38260</v>
          </cell>
          <cell r="G305">
            <v>555</v>
          </cell>
          <cell r="H305">
            <v>0</v>
          </cell>
        </row>
        <row r="306">
          <cell r="A306" t="str">
            <v>500011</v>
          </cell>
          <cell r="B306" t="str">
            <v>MAIZE - 5555 - 5 KG - [ RHSL ]</v>
          </cell>
          <cell r="C306" t="str">
            <v>2900</v>
          </cell>
          <cell r="D306" t="str">
            <v>343</v>
          </cell>
          <cell r="E306" t="str">
            <v>4900224644</v>
          </cell>
          <cell r="F306">
            <v>38260</v>
          </cell>
          <cell r="G306">
            <v>-555</v>
          </cell>
          <cell r="H306">
            <v>0</v>
          </cell>
        </row>
        <row r="307">
          <cell r="A307" t="str">
            <v>500011</v>
          </cell>
          <cell r="B307" t="str">
            <v>MAIZE - 5555 - 5 KG - [ RHSL ]</v>
          </cell>
          <cell r="C307" t="str">
            <v>2900</v>
          </cell>
          <cell r="D307" t="str">
            <v>551</v>
          </cell>
          <cell r="E307" t="str">
            <v>4900225109</v>
          </cell>
          <cell r="F307">
            <v>38260</v>
          </cell>
          <cell r="G307">
            <v>-555</v>
          </cell>
          <cell r="H307">
            <v>-9057.6</v>
          </cell>
        </row>
        <row r="308">
          <cell r="A308" t="str">
            <v>500011</v>
          </cell>
          <cell r="B308" t="str">
            <v>MAIZE - 5555 - 5 KG - [ RHSL ]</v>
          </cell>
          <cell r="C308" t="str">
            <v>2900</v>
          </cell>
          <cell r="D308" t="str">
            <v>551</v>
          </cell>
          <cell r="E308" t="str">
            <v>4900225109</v>
          </cell>
          <cell r="F308">
            <v>38260</v>
          </cell>
          <cell r="G308">
            <v>-20</v>
          </cell>
          <cell r="H308">
            <v>-326.39999999999998</v>
          </cell>
        </row>
        <row r="309">
          <cell r="A309" t="str">
            <v>500011</v>
          </cell>
          <cell r="B309" t="str">
            <v>MAIZE - 5555 - 5 KG - [ RHSL ]</v>
          </cell>
          <cell r="C309" t="str">
            <v>2900</v>
          </cell>
          <cell r="D309" t="str">
            <v>551</v>
          </cell>
          <cell r="E309" t="str">
            <v>4900224313</v>
          </cell>
          <cell r="F309">
            <v>38260</v>
          </cell>
          <cell r="G309">
            <v>-1170</v>
          </cell>
          <cell r="H309">
            <v>-19094.400000000001</v>
          </cell>
        </row>
        <row r="310">
          <cell r="A310" t="str">
            <v>500011</v>
          </cell>
          <cell r="B310" t="str">
            <v>MAIZE - 5555 - 5 KG - [ RHSL ]</v>
          </cell>
          <cell r="C310" t="str">
            <v>2900</v>
          </cell>
          <cell r="D310" t="str">
            <v>344</v>
          </cell>
          <cell r="E310" t="str">
            <v>4900142413</v>
          </cell>
          <cell r="F310">
            <v>38168</v>
          </cell>
          <cell r="G310">
            <v>320</v>
          </cell>
          <cell r="H310">
            <v>0</v>
          </cell>
        </row>
        <row r="311">
          <cell r="A311" t="str">
            <v>500011</v>
          </cell>
          <cell r="B311" t="str">
            <v>MAIZE - 5555 - 5 KG - [ RHSL ]</v>
          </cell>
          <cell r="C311" t="str">
            <v>2900</v>
          </cell>
          <cell r="D311" t="str">
            <v>344</v>
          </cell>
          <cell r="E311" t="str">
            <v>4900142413</v>
          </cell>
          <cell r="F311">
            <v>38168</v>
          </cell>
          <cell r="G311">
            <v>-320</v>
          </cell>
          <cell r="H311">
            <v>0</v>
          </cell>
        </row>
        <row r="312">
          <cell r="A312" t="str">
            <v>500011</v>
          </cell>
          <cell r="B312" t="str">
            <v>MAIZE - 5555 - 5 KG - [ RHSL ]</v>
          </cell>
          <cell r="C312" t="str">
            <v>2900</v>
          </cell>
          <cell r="D312" t="str">
            <v>344</v>
          </cell>
          <cell r="E312" t="str">
            <v>4900142413</v>
          </cell>
          <cell r="F312">
            <v>38168</v>
          </cell>
          <cell r="G312">
            <v>555</v>
          </cell>
          <cell r="H312">
            <v>0</v>
          </cell>
        </row>
        <row r="313">
          <cell r="A313" t="str">
            <v>500011</v>
          </cell>
          <cell r="B313" t="str">
            <v>MAIZE - 5555 - 5 KG - [ RHSL ]</v>
          </cell>
          <cell r="C313" t="str">
            <v>2900</v>
          </cell>
          <cell r="D313" t="str">
            <v>344</v>
          </cell>
          <cell r="E313" t="str">
            <v>4900142413</v>
          </cell>
          <cell r="F313">
            <v>38168</v>
          </cell>
          <cell r="G313">
            <v>-555</v>
          </cell>
          <cell r="H313">
            <v>0</v>
          </cell>
        </row>
        <row r="314">
          <cell r="A314" t="str">
            <v>500011</v>
          </cell>
          <cell r="B314" t="str">
            <v>MAIZE - 5555 - 5 KG - [ RHSL ]</v>
          </cell>
          <cell r="C314" t="str">
            <v>2900</v>
          </cell>
          <cell r="D314" t="str">
            <v>453</v>
          </cell>
          <cell r="E314" t="str">
            <v>4900084464</v>
          </cell>
          <cell r="F314">
            <v>38107</v>
          </cell>
          <cell r="G314">
            <v>320</v>
          </cell>
          <cell r="H314">
            <v>5222.3999999999996</v>
          </cell>
        </row>
        <row r="315">
          <cell r="A315" t="str">
            <v>500011</v>
          </cell>
          <cell r="B315" t="str">
            <v>MAIZE - 5555 - 5 KG - [ RHSL ]</v>
          </cell>
          <cell r="C315" t="str">
            <v>2900</v>
          </cell>
          <cell r="D315" t="str">
            <v>453</v>
          </cell>
          <cell r="E315" t="str">
            <v>4900084464</v>
          </cell>
          <cell r="F315">
            <v>38107</v>
          </cell>
          <cell r="G315">
            <v>-1170</v>
          </cell>
          <cell r="H315">
            <v>0</v>
          </cell>
        </row>
        <row r="316">
          <cell r="A316" t="str">
            <v>500011</v>
          </cell>
          <cell r="B316" t="str">
            <v>MAIZE - 5555 - 5 KG - [ RHSL ]</v>
          </cell>
          <cell r="C316" t="str">
            <v>2900</v>
          </cell>
          <cell r="D316" t="str">
            <v>453</v>
          </cell>
          <cell r="E316" t="str">
            <v>4900084464</v>
          </cell>
          <cell r="F316">
            <v>38107</v>
          </cell>
          <cell r="G316">
            <v>1195</v>
          </cell>
          <cell r="H316">
            <v>19502.400000000001</v>
          </cell>
        </row>
        <row r="317">
          <cell r="A317" t="str">
            <v>500011</v>
          </cell>
          <cell r="B317" t="str">
            <v>MAIZE - 5555 - 5 KG - [ RHSL ]</v>
          </cell>
          <cell r="C317" t="str">
            <v>2900</v>
          </cell>
          <cell r="D317" t="str">
            <v>453</v>
          </cell>
          <cell r="E317" t="str">
            <v>4900084464</v>
          </cell>
          <cell r="F317">
            <v>38107</v>
          </cell>
          <cell r="G317">
            <v>555</v>
          </cell>
          <cell r="H317">
            <v>9057.6</v>
          </cell>
        </row>
        <row r="318">
          <cell r="A318" t="str">
            <v>500011</v>
          </cell>
          <cell r="B318" t="str">
            <v>MAIZE - 5555 - 5 KG - [ RHSL ]</v>
          </cell>
          <cell r="C318" t="str">
            <v>2900</v>
          </cell>
          <cell r="D318" t="str">
            <v>453</v>
          </cell>
          <cell r="E318" t="str">
            <v>4900084464</v>
          </cell>
          <cell r="F318">
            <v>38107</v>
          </cell>
          <cell r="G318">
            <v>-555</v>
          </cell>
          <cell r="H318">
            <v>0</v>
          </cell>
        </row>
        <row r="319">
          <cell r="A319" t="str">
            <v>500011</v>
          </cell>
          <cell r="B319" t="str">
            <v>MAIZE - 5555 - 5 KG - [ RHSL ]</v>
          </cell>
          <cell r="C319" t="str">
            <v>2900</v>
          </cell>
          <cell r="D319" t="str">
            <v>453</v>
          </cell>
          <cell r="E319" t="str">
            <v>4900084464</v>
          </cell>
          <cell r="F319">
            <v>38107</v>
          </cell>
          <cell r="G319">
            <v>-1195</v>
          </cell>
          <cell r="H319">
            <v>0</v>
          </cell>
        </row>
        <row r="320">
          <cell r="A320" t="str">
            <v>500011</v>
          </cell>
          <cell r="B320" t="str">
            <v>MAIZE - 5555 - 5 KG - [ RHSL ]</v>
          </cell>
          <cell r="C320" t="str">
            <v>2900</v>
          </cell>
          <cell r="D320" t="str">
            <v>453</v>
          </cell>
          <cell r="E320" t="str">
            <v>4900084464</v>
          </cell>
          <cell r="F320">
            <v>38107</v>
          </cell>
          <cell r="G320">
            <v>-320</v>
          </cell>
          <cell r="H320">
            <v>0</v>
          </cell>
        </row>
        <row r="321">
          <cell r="A321" t="str">
            <v>500011</v>
          </cell>
          <cell r="B321" t="str">
            <v>MAIZE - 5555 - 5 KG - [ RHSL ]</v>
          </cell>
          <cell r="C321" t="str">
            <v>2900</v>
          </cell>
          <cell r="D321" t="str">
            <v>453</v>
          </cell>
          <cell r="E321" t="str">
            <v>4900084464</v>
          </cell>
          <cell r="F321">
            <v>38107</v>
          </cell>
          <cell r="G321">
            <v>1170</v>
          </cell>
          <cell r="H321">
            <v>19094.400000000001</v>
          </cell>
        </row>
        <row r="322">
          <cell r="A322" t="str">
            <v>500011</v>
          </cell>
          <cell r="B322" t="str">
            <v>MAIZE - 5555 - 5 KG - [ RHSL ]</v>
          </cell>
          <cell r="C322" t="str">
            <v>2900</v>
          </cell>
          <cell r="D322" t="str">
            <v>651</v>
          </cell>
          <cell r="E322" t="str">
            <v>4900084069</v>
          </cell>
          <cell r="F322">
            <v>38106</v>
          </cell>
          <cell r="G322">
            <v>335</v>
          </cell>
          <cell r="H322">
            <v>0</v>
          </cell>
        </row>
        <row r="323">
          <cell r="A323" t="str">
            <v>500011</v>
          </cell>
          <cell r="B323" t="str">
            <v>MAIZE - 5555 - 5 KG - [ RHSL ]</v>
          </cell>
          <cell r="C323" t="str">
            <v>2900</v>
          </cell>
          <cell r="D323" t="str">
            <v>651</v>
          </cell>
          <cell r="E323" t="str">
            <v>4900084068</v>
          </cell>
          <cell r="F323">
            <v>38106</v>
          </cell>
          <cell r="G323">
            <v>220</v>
          </cell>
          <cell r="H323">
            <v>0</v>
          </cell>
        </row>
        <row r="324">
          <cell r="A324" t="str">
            <v>500011</v>
          </cell>
          <cell r="B324" t="str">
            <v>MAIZE - 5555 - 5 KG - [ RHSL ]</v>
          </cell>
          <cell r="C324" t="str">
            <v>2900</v>
          </cell>
          <cell r="D324" t="str">
            <v>651</v>
          </cell>
          <cell r="E324" t="str">
            <v>4900082309</v>
          </cell>
          <cell r="F324">
            <v>38104</v>
          </cell>
          <cell r="G324">
            <v>270</v>
          </cell>
          <cell r="H324">
            <v>0</v>
          </cell>
        </row>
        <row r="325">
          <cell r="A325" t="str">
            <v>500011</v>
          </cell>
          <cell r="B325" t="str">
            <v>MAIZE - 5555 - 5 KG - [ RHSL ]</v>
          </cell>
          <cell r="C325" t="str">
            <v>2900</v>
          </cell>
          <cell r="D325" t="str">
            <v>651</v>
          </cell>
          <cell r="E325" t="str">
            <v>4900073860</v>
          </cell>
          <cell r="F325">
            <v>38087</v>
          </cell>
          <cell r="G325">
            <v>650</v>
          </cell>
          <cell r="H325">
            <v>0</v>
          </cell>
        </row>
        <row r="326">
          <cell r="A326" t="str">
            <v>500011</v>
          </cell>
          <cell r="B326" t="str">
            <v>MAIZE - 5555 - 5 KG - [ RHSL ]</v>
          </cell>
          <cell r="C326" t="str">
            <v>3600</v>
          </cell>
          <cell r="D326" t="str">
            <v>562</v>
          </cell>
          <cell r="E326" t="str">
            <v>4900129604</v>
          </cell>
          <cell r="F326">
            <v>38168</v>
          </cell>
          <cell r="G326">
            <v>-1350</v>
          </cell>
          <cell r="H326">
            <v>-22032</v>
          </cell>
        </row>
        <row r="327">
          <cell r="A327" t="str">
            <v>500043</v>
          </cell>
          <cell r="B327" t="str">
            <v>BHENDI- ARKA ANAMIKA - 500 GM - [ RHSL ]</v>
          </cell>
          <cell r="C327" t="str">
            <v>1100</v>
          </cell>
          <cell r="D327" t="str">
            <v>641</v>
          </cell>
          <cell r="E327" t="str">
            <v>4900213626</v>
          </cell>
          <cell r="F327">
            <v>38253</v>
          </cell>
          <cell r="G327">
            <v>-210</v>
          </cell>
          <cell r="H327">
            <v>-8044.18</v>
          </cell>
        </row>
        <row r="328">
          <cell r="A328" t="str">
            <v>500043</v>
          </cell>
          <cell r="B328" t="str">
            <v>BHENDI- ARKA ANAMIKA - 500 GM - [ RHSL ]</v>
          </cell>
          <cell r="C328" t="str">
            <v>1100</v>
          </cell>
          <cell r="D328" t="str">
            <v>641</v>
          </cell>
          <cell r="E328" t="str">
            <v>4900213626</v>
          </cell>
          <cell r="F328">
            <v>38253</v>
          </cell>
          <cell r="G328">
            <v>-60</v>
          </cell>
          <cell r="H328">
            <v>-2298.34</v>
          </cell>
        </row>
        <row r="329">
          <cell r="A329" t="str">
            <v>500043</v>
          </cell>
          <cell r="B329" t="str">
            <v>BHENDI- ARKA ANAMIKA - 500 GM - [ RHSL ]</v>
          </cell>
          <cell r="C329" t="str">
            <v>1100</v>
          </cell>
          <cell r="D329" t="str">
            <v>641</v>
          </cell>
          <cell r="E329" t="str">
            <v>4900213626</v>
          </cell>
          <cell r="F329">
            <v>38253</v>
          </cell>
          <cell r="G329">
            <v>-100</v>
          </cell>
          <cell r="H329">
            <v>-3830.56</v>
          </cell>
        </row>
        <row r="330">
          <cell r="A330" t="str">
            <v>500043</v>
          </cell>
          <cell r="B330" t="str">
            <v>BHENDI- ARKA ANAMIKA - 500 GM - [ RHSL ]</v>
          </cell>
          <cell r="C330" t="str">
            <v>1100</v>
          </cell>
          <cell r="D330" t="str">
            <v>641</v>
          </cell>
          <cell r="E330" t="str">
            <v>4900213626</v>
          </cell>
          <cell r="F330">
            <v>38253</v>
          </cell>
          <cell r="G330">
            <v>-340</v>
          </cell>
          <cell r="H330">
            <v>-13023.92</v>
          </cell>
        </row>
        <row r="331">
          <cell r="A331" t="str">
            <v>500043</v>
          </cell>
          <cell r="B331" t="str">
            <v>BHENDI- ARKA ANAMIKA - 500 GM - [ RHSL ]</v>
          </cell>
          <cell r="C331" t="str">
            <v>1100</v>
          </cell>
          <cell r="D331" t="str">
            <v>343</v>
          </cell>
          <cell r="E331" t="str">
            <v>4900210480</v>
          </cell>
          <cell r="F331">
            <v>38250</v>
          </cell>
          <cell r="G331">
            <v>60</v>
          </cell>
          <cell r="H331">
            <v>0</v>
          </cell>
        </row>
        <row r="332">
          <cell r="A332" t="str">
            <v>500043</v>
          </cell>
          <cell r="B332" t="str">
            <v>BHENDI- ARKA ANAMIKA - 500 GM - [ RHSL ]</v>
          </cell>
          <cell r="C332" t="str">
            <v>1100</v>
          </cell>
          <cell r="D332" t="str">
            <v>343</v>
          </cell>
          <cell r="E332" t="str">
            <v>4900210480</v>
          </cell>
          <cell r="F332">
            <v>38250</v>
          </cell>
          <cell r="G332">
            <v>-60</v>
          </cell>
          <cell r="H332">
            <v>0</v>
          </cell>
        </row>
        <row r="333">
          <cell r="A333" t="str">
            <v>500043</v>
          </cell>
          <cell r="B333" t="str">
            <v>BHENDI- ARKA ANAMIKA - 500 GM - [ RHSL ]</v>
          </cell>
          <cell r="C333" t="str">
            <v>1100</v>
          </cell>
          <cell r="D333" t="str">
            <v>344</v>
          </cell>
          <cell r="E333" t="str">
            <v>4900142222</v>
          </cell>
          <cell r="F333">
            <v>38168</v>
          </cell>
          <cell r="G333">
            <v>60</v>
          </cell>
          <cell r="H333">
            <v>0</v>
          </cell>
        </row>
        <row r="334">
          <cell r="A334" t="str">
            <v>500043</v>
          </cell>
          <cell r="B334" t="str">
            <v>BHENDI- ARKA ANAMIKA - 500 GM - [ RHSL ]</v>
          </cell>
          <cell r="C334" t="str">
            <v>1100</v>
          </cell>
          <cell r="D334" t="str">
            <v>344</v>
          </cell>
          <cell r="E334" t="str">
            <v>4900142222</v>
          </cell>
          <cell r="F334">
            <v>38168</v>
          </cell>
          <cell r="G334">
            <v>-60</v>
          </cell>
          <cell r="H334">
            <v>0</v>
          </cell>
        </row>
        <row r="335">
          <cell r="A335" t="str">
            <v>500043</v>
          </cell>
          <cell r="B335" t="str">
            <v>BHENDI- ARKA ANAMIKA - 500 GM - [ RHSL ]</v>
          </cell>
          <cell r="C335" t="str">
            <v>1100</v>
          </cell>
          <cell r="D335" t="str">
            <v>343</v>
          </cell>
          <cell r="E335" t="str">
            <v>4900098407</v>
          </cell>
          <cell r="F335">
            <v>38134</v>
          </cell>
          <cell r="G335">
            <v>500</v>
          </cell>
          <cell r="H335">
            <v>0</v>
          </cell>
        </row>
        <row r="336">
          <cell r="A336" t="str">
            <v>500043</v>
          </cell>
          <cell r="B336" t="str">
            <v>BHENDI- ARKA ANAMIKA - 500 GM - [ RHSL ]</v>
          </cell>
          <cell r="C336" t="str">
            <v>1100</v>
          </cell>
          <cell r="D336" t="str">
            <v>343</v>
          </cell>
          <cell r="E336" t="str">
            <v>4900098407</v>
          </cell>
          <cell r="F336">
            <v>38134</v>
          </cell>
          <cell r="G336">
            <v>-500</v>
          </cell>
          <cell r="H336">
            <v>0</v>
          </cell>
        </row>
        <row r="337">
          <cell r="A337" t="str">
            <v>500043</v>
          </cell>
          <cell r="B337" t="str">
            <v>BHENDI- ARKA ANAMIKA - 500 GM - [ RHSL ]</v>
          </cell>
          <cell r="C337" t="str">
            <v>1100</v>
          </cell>
          <cell r="D337" t="str">
            <v>161</v>
          </cell>
          <cell r="E337" t="str">
            <v>5000008158</v>
          </cell>
          <cell r="F337">
            <v>38097</v>
          </cell>
          <cell r="G337">
            <v>-500</v>
          </cell>
          <cell r="H337">
            <v>-25350</v>
          </cell>
        </row>
        <row r="338">
          <cell r="A338" t="str">
            <v>500043</v>
          </cell>
          <cell r="B338" t="str">
            <v>BHENDI- ARKA ANAMIKA - 500 GM - [ RHSL ]</v>
          </cell>
          <cell r="C338" t="str">
            <v>2100</v>
          </cell>
          <cell r="D338" t="str">
            <v>453</v>
          </cell>
          <cell r="E338" t="str">
            <v>4900223127</v>
          </cell>
          <cell r="F338">
            <v>38259</v>
          </cell>
          <cell r="G338">
            <v>-6</v>
          </cell>
          <cell r="H338">
            <v>0</v>
          </cell>
        </row>
        <row r="339">
          <cell r="A339" t="str">
            <v>500043</v>
          </cell>
          <cell r="B339" t="str">
            <v>BHENDI- ARKA ANAMIKA - 500 GM - [ RHSL ]</v>
          </cell>
          <cell r="C339" t="str">
            <v>2100</v>
          </cell>
          <cell r="D339" t="str">
            <v>651</v>
          </cell>
          <cell r="E339" t="str">
            <v>4900221622</v>
          </cell>
          <cell r="F339">
            <v>38259</v>
          </cell>
          <cell r="G339">
            <v>6</v>
          </cell>
          <cell r="H339">
            <v>0</v>
          </cell>
        </row>
        <row r="340">
          <cell r="A340" t="str">
            <v>500043</v>
          </cell>
          <cell r="B340" t="str">
            <v>BHENDI- ARKA ANAMIKA - 500 GM - [ RHSL ]</v>
          </cell>
          <cell r="C340" t="str">
            <v>2100</v>
          </cell>
          <cell r="D340" t="str">
            <v>453</v>
          </cell>
          <cell r="E340" t="str">
            <v>4900223127</v>
          </cell>
          <cell r="F340">
            <v>38259</v>
          </cell>
          <cell r="G340">
            <v>6</v>
          </cell>
          <cell r="H340">
            <v>198.6</v>
          </cell>
        </row>
        <row r="341">
          <cell r="A341" t="str">
            <v>500043</v>
          </cell>
          <cell r="B341" t="str">
            <v>BHENDI- ARKA ANAMIKA - 500 GM - [ RHSL ]</v>
          </cell>
          <cell r="C341" t="str">
            <v>2100</v>
          </cell>
          <cell r="D341" t="str">
            <v>641</v>
          </cell>
          <cell r="E341" t="str">
            <v>4900214895</v>
          </cell>
          <cell r="F341">
            <v>38254</v>
          </cell>
          <cell r="G341">
            <v>-100</v>
          </cell>
          <cell r="H341">
            <v>-3310</v>
          </cell>
        </row>
        <row r="342">
          <cell r="A342" t="str">
            <v>500043</v>
          </cell>
          <cell r="B342" t="str">
            <v>BHENDI- ARKA ANAMIKA - 500 GM - [ RHSL ]</v>
          </cell>
          <cell r="C342" t="str">
            <v>2200</v>
          </cell>
          <cell r="D342" t="str">
            <v>601</v>
          </cell>
          <cell r="E342" t="str">
            <v>4900203518</v>
          </cell>
          <cell r="F342">
            <v>38243</v>
          </cell>
          <cell r="G342">
            <v>-20</v>
          </cell>
          <cell r="H342">
            <v>-1014</v>
          </cell>
        </row>
        <row r="343">
          <cell r="A343" t="str">
            <v>500043</v>
          </cell>
          <cell r="B343" t="str">
            <v>BHENDI- ARKA ANAMIKA - 500 GM - [ RHSL ]</v>
          </cell>
          <cell r="C343" t="str">
            <v>2200</v>
          </cell>
          <cell r="D343" t="str">
            <v>561</v>
          </cell>
          <cell r="E343" t="str">
            <v>4900129742</v>
          </cell>
          <cell r="F343">
            <v>38168</v>
          </cell>
          <cell r="G343">
            <v>840</v>
          </cell>
          <cell r="H343">
            <v>42588</v>
          </cell>
        </row>
        <row r="344">
          <cell r="A344" t="str">
            <v>500043</v>
          </cell>
          <cell r="B344" t="str">
            <v>BHENDI- ARKA ANAMIKA - 500 GM - [ RHSL ]</v>
          </cell>
          <cell r="C344" t="str">
            <v>2500</v>
          </cell>
          <cell r="D344" t="str">
            <v>344</v>
          </cell>
          <cell r="E344" t="str">
            <v>4900142409</v>
          </cell>
          <cell r="F344">
            <v>38168</v>
          </cell>
          <cell r="G344">
            <v>9.5</v>
          </cell>
          <cell r="H344">
            <v>0</v>
          </cell>
        </row>
        <row r="345">
          <cell r="A345" t="str">
            <v>500043</v>
          </cell>
          <cell r="B345" t="str">
            <v>BHENDI- ARKA ANAMIKA - 500 GM - [ RHSL ]</v>
          </cell>
          <cell r="C345" t="str">
            <v>2500</v>
          </cell>
          <cell r="D345" t="str">
            <v>344</v>
          </cell>
          <cell r="E345" t="str">
            <v>4900142409</v>
          </cell>
          <cell r="F345">
            <v>38168</v>
          </cell>
          <cell r="G345">
            <v>-9.5</v>
          </cell>
          <cell r="H345">
            <v>0</v>
          </cell>
        </row>
        <row r="346">
          <cell r="A346" t="str">
            <v>500043</v>
          </cell>
          <cell r="B346" t="str">
            <v>BHENDI- ARKA ANAMIKA - 500 GM - [ RHSL ]</v>
          </cell>
          <cell r="C346" t="str">
            <v>2500</v>
          </cell>
          <cell r="D346" t="str">
            <v>562</v>
          </cell>
          <cell r="E346" t="str">
            <v>4900129729</v>
          </cell>
          <cell r="F346">
            <v>38168</v>
          </cell>
          <cell r="G346">
            <v>-10</v>
          </cell>
          <cell r="H346">
            <v>-331</v>
          </cell>
        </row>
        <row r="347">
          <cell r="A347" t="str">
            <v>500043</v>
          </cell>
          <cell r="B347" t="str">
            <v>BHENDI- ARKA ANAMIKA - 500 GM - [ RHSL ]</v>
          </cell>
          <cell r="C347" t="str">
            <v>2700</v>
          </cell>
          <cell r="D347" t="str">
            <v>651</v>
          </cell>
          <cell r="E347" t="str">
            <v>4900125013</v>
          </cell>
          <cell r="F347">
            <v>38167</v>
          </cell>
          <cell r="G347">
            <v>500</v>
          </cell>
          <cell r="H347">
            <v>0</v>
          </cell>
        </row>
        <row r="348">
          <cell r="A348" t="str">
            <v>500043</v>
          </cell>
          <cell r="B348" t="str">
            <v>BHENDI- ARKA ANAMIKA - 500 GM - [ RHSL ]</v>
          </cell>
          <cell r="C348" t="str">
            <v>2900</v>
          </cell>
          <cell r="D348" t="str">
            <v>453</v>
          </cell>
          <cell r="E348" t="str">
            <v>4900084472</v>
          </cell>
          <cell r="F348">
            <v>38107</v>
          </cell>
          <cell r="G348">
            <v>17.5</v>
          </cell>
          <cell r="H348">
            <v>579.25</v>
          </cell>
        </row>
        <row r="349">
          <cell r="A349" t="str">
            <v>500043</v>
          </cell>
          <cell r="B349" t="str">
            <v>BHENDI- ARKA ANAMIKA - 500 GM - [ RHSL ]</v>
          </cell>
          <cell r="C349" t="str">
            <v>2900</v>
          </cell>
          <cell r="D349" t="str">
            <v>453</v>
          </cell>
          <cell r="E349" t="str">
            <v>4900084472</v>
          </cell>
          <cell r="F349">
            <v>38107</v>
          </cell>
          <cell r="G349">
            <v>-17.5</v>
          </cell>
          <cell r="H349">
            <v>0</v>
          </cell>
        </row>
        <row r="350">
          <cell r="A350" t="str">
            <v>500043</v>
          </cell>
          <cell r="B350" t="str">
            <v>BHENDI- ARKA ANAMIKA - 500 GM - [ RHSL ]</v>
          </cell>
          <cell r="C350" t="str">
            <v>3000</v>
          </cell>
          <cell r="D350" t="str">
            <v>344</v>
          </cell>
          <cell r="E350" t="str">
            <v>4900142417</v>
          </cell>
          <cell r="F350">
            <v>38168</v>
          </cell>
          <cell r="G350">
            <v>40</v>
          </cell>
          <cell r="H350">
            <v>0</v>
          </cell>
        </row>
        <row r="351">
          <cell r="A351" t="str">
            <v>500043</v>
          </cell>
          <cell r="B351" t="str">
            <v>BHENDI- ARKA ANAMIKA - 500 GM - [ RHSL ]</v>
          </cell>
          <cell r="C351" t="str">
            <v>3000</v>
          </cell>
          <cell r="D351" t="str">
            <v>344</v>
          </cell>
          <cell r="E351" t="str">
            <v>4900142417</v>
          </cell>
          <cell r="F351">
            <v>38168</v>
          </cell>
          <cell r="G351">
            <v>-40</v>
          </cell>
          <cell r="H351">
            <v>0</v>
          </cell>
        </row>
        <row r="352">
          <cell r="A352" t="str">
            <v>500072</v>
          </cell>
          <cell r="B352" t="str">
            <v>COTTON - RIL110 - 450 GM - [ RHSL ]</v>
          </cell>
          <cell r="C352" t="str">
            <v>1300</v>
          </cell>
          <cell r="D352" t="str">
            <v>601</v>
          </cell>
          <cell r="E352" t="str">
            <v>4900209425</v>
          </cell>
          <cell r="F352">
            <v>38250</v>
          </cell>
          <cell r="G352">
            <v>-0.03</v>
          </cell>
          <cell r="H352">
            <v>-11.48</v>
          </cell>
        </row>
        <row r="353">
          <cell r="A353" t="str">
            <v>500072</v>
          </cell>
          <cell r="B353" t="str">
            <v>COTTON - RIL110 - 450 GM - [ RHSL ]</v>
          </cell>
          <cell r="C353" t="str">
            <v>1300</v>
          </cell>
          <cell r="D353" t="str">
            <v>601</v>
          </cell>
          <cell r="E353" t="str">
            <v>4900209425</v>
          </cell>
          <cell r="F353">
            <v>38250</v>
          </cell>
          <cell r="G353">
            <v>-0.9</v>
          </cell>
          <cell r="H353">
            <v>-344.3</v>
          </cell>
        </row>
        <row r="354">
          <cell r="A354" t="str">
            <v>500072</v>
          </cell>
          <cell r="B354" t="str">
            <v>COTTON - RIL110 - 450 GM - [ RHSL ]</v>
          </cell>
          <cell r="C354" t="str">
            <v>1300</v>
          </cell>
          <cell r="D354" t="str">
            <v>601</v>
          </cell>
          <cell r="E354" t="str">
            <v>4900209425</v>
          </cell>
          <cell r="F354">
            <v>38250</v>
          </cell>
          <cell r="G354">
            <v>-0.30299999999999999</v>
          </cell>
          <cell r="H354">
            <v>-115.92</v>
          </cell>
        </row>
        <row r="355">
          <cell r="A355" t="str">
            <v>500072</v>
          </cell>
          <cell r="B355" t="str">
            <v>COTTON - RIL110 - 450 GM - [ RHSL ]</v>
          </cell>
          <cell r="C355" t="str">
            <v>1300</v>
          </cell>
          <cell r="D355" t="str">
            <v>601</v>
          </cell>
          <cell r="E355" t="str">
            <v>4900209425</v>
          </cell>
          <cell r="F355">
            <v>38250</v>
          </cell>
          <cell r="G355">
            <v>-0.13</v>
          </cell>
          <cell r="H355">
            <v>-49.73</v>
          </cell>
        </row>
        <row r="356">
          <cell r="A356" t="str">
            <v>500072</v>
          </cell>
          <cell r="B356" t="str">
            <v>COTTON - RIL110 - 450 GM - [ RHSL ]</v>
          </cell>
          <cell r="C356" t="str">
            <v>1300</v>
          </cell>
          <cell r="D356" t="str">
            <v>601</v>
          </cell>
          <cell r="E356" t="str">
            <v>4900081299</v>
          </cell>
          <cell r="F356">
            <v>38103</v>
          </cell>
          <cell r="G356">
            <v>-12.6</v>
          </cell>
          <cell r="H356">
            <v>-4820.32</v>
          </cell>
        </row>
        <row r="357">
          <cell r="A357" t="str">
            <v>500072</v>
          </cell>
          <cell r="B357" t="str">
            <v>COTTON - RIL110 - 450 GM - [ RHSL ]</v>
          </cell>
          <cell r="C357" t="str">
            <v>1300</v>
          </cell>
          <cell r="D357" t="str">
            <v>601</v>
          </cell>
          <cell r="E357" t="str">
            <v>4900081299</v>
          </cell>
          <cell r="F357">
            <v>38103</v>
          </cell>
          <cell r="G357">
            <v>-0.9</v>
          </cell>
          <cell r="H357">
            <v>-344.31</v>
          </cell>
        </row>
        <row r="358">
          <cell r="A358" t="str">
            <v>500072</v>
          </cell>
          <cell r="B358" t="str">
            <v>COTTON - RIL110 - 450 GM - [ RHSL ]</v>
          </cell>
          <cell r="C358" t="str">
            <v>1300</v>
          </cell>
          <cell r="D358" t="str">
            <v>601</v>
          </cell>
          <cell r="E358" t="str">
            <v>4900079607</v>
          </cell>
          <cell r="F358">
            <v>38099</v>
          </cell>
          <cell r="G358">
            <v>-7.2</v>
          </cell>
          <cell r="H358">
            <v>-2754.47</v>
          </cell>
        </row>
        <row r="359">
          <cell r="A359" t="str">
            <v>500072</v>
          </cell>
          <cell r="B359" t="str">
            <v>COTTON - RIL110 - 450 GM - [ RHSL ]</v>
          </cell>
          <cell r="C359" t="str">
            <v>1300</v>
          </cell>
          <cell r="D359" t="str">
            <v>601</v>
          </cell>
          <cell r="E359" t="str">
            <v>4900079607</v>
          </cell>
          <cell r="F359">
            <v>38099</v>
          </cell>
          <cell r="G359">
            <v>-36</v>
          </cell>
          <cell r="H359">
            <v>-13772.33</v>
          </cell>
        </row>
        <row r="360">
          <cell r="A360" t="str">
            <v>500072</v>
          </cell>
          <cell r="B360" t="str">
            <v>COTTON - RIL110 - 450 GM - [ RHSL ]</v>
          </cell>
          <cell r="C360" t="str">
            <v>3400</v>
          </cell>
          <cell r="D360" t="str">
            <v>453</v>
          </cell>
          <cell r="E360" t="str">
            <v>4900096046</v>
          </cell>
          <cell r="F360">
            <v>38131</v>
          </cell>
          <cell r="G360">
            <v>16.2</v>
          </cell>
          <cell r="H360">
            <v>6197.55</v>
          </cell>
        </row>
        <row r="361">
          <cell r="A361" t="str">
            <v>500072</v>
          </cell>
          <cell r="B361" t="str">
            <v>COTTON - RIL110 - 450 GM - [ RHSL ]</v>
          </cell>
          <cell r="C361" t="str">
            <v>3400</v>
          </cell>
          <cell r="D361" t="str">
            <v>601</v>
          </cell>
          <cell r="E361" t="str">
            <v>4900096051</v>
          </cell>
          <cell r="F361">
            <v>38131</v>
          </cell>
          <cell r="G361">
            <v>-16.2</v>
          </cell>
          <cell r="H361">
            <v>-6197.55</v>
          </cell>
        </row>
        <row r="362">
          <cell r="A362" t="str">
            <v>500072</v>
          </cell>
          <cell r="B362" t="str">
            <v>COTTON - RIL110 - 450 GM - [ RHSL ]</v>
          </cell>
          <cell r="C362" t="str">
            <v>3400</v>
          </cell>
          <cell r="D362" t="str">
            <v>601</v>
          </cell>
          <cell r="E362" t="str">
            <v>4900096051</v>
          </cell>
          <cell r="F362">
            <v>38131</v>
          </cell>
          <cell r="G362">
            <v>-5.4</v>
          </cell>
          <cell r="H362">
            <v>-2065.85</v>
          </cell>
        </row>
        <row r="363">
          <cell r="A363" t="str">
            <v>500072</v>
          </cell>
          <cell r="B363" t="str">
            <v>COTTON - RIL110 - 450 GM - [ RHSL ]</v>
          </cell>
          <cell r="C363" t="str">
            <v>3400</v>
          </cell>
          <cell r="D363" t="str">
            <v>453</v>
          </cell>
          <cell r="E363" t="str">
            <v>4900096046</v>
          </cell>
          <cell r="F363">
            <v>38131</v>
          </cell>
          <cell r="G363">
            <v>-16.2</v>
          </cell>
          <cell r="H363">
            <v>0</v>
          </cell>
        </row>
        <row r="364">
          <cell r="A364" t="str">
            <v>500072</v>
          </cell>
          <cell r="B364" t="str">
            <v>COTTON - RIL110 - 450 GM - [ RHSL ]</v>
          </cell>
          <cell r="C364" t="str">
            <v>3400</v>
          </cell>
          <cell r="D364" t="str">
            <v>651</v>
          </cell>
          <cell r="E364" t="str">
            <v>4900095446</v>
          </cell>
          <cell r="F364">
            <v>38129</v>
          </cell>
          <cell r="G364">
            <v>16.2</v>
          </cell>
          <cell r="H364">
            <v>0</v>
          </cell>
        </row>
        <row r="365">
          <cell r="A365" t="str">
            <v>500072</v>
          </cell>
          <cell r="B365" t="str">
            <v>COTTON - RIL110 - 450 GM - [ RHSL ]</v>
          </cell>
          <cell r="C365" t="str">
            <v>3400</v>
          </cell>
          <cell r="D365" t="str">
            <v>601</v>
          </cell>
          <cell r="E365" t="str">
            <v>4900076142</v>
          </cell>
          <cell r="F365">
            <v>38092</v>
          </cell>
          <cell r="G365">
            <v>-21.6</v>
          </cell>
          <cell r="H365">
            <v>-8263.4</v>
          </cell>
        </row>
        <row r="366">
          <cell r="A366" t="str">
            <v>500072</v>
          </cell>
          <cell r="B366" t="str">
            <v>COTTON - RIL110 - 450 GM - [ RHSL ]</v>
          </cell>
          <cell r="C366" t="str">
            <v>3400</v>
          </cell>
          <cell r="D366" t="str">
            <v>601</v>
          </cell>
          <cell r="E366" t="str">
            <v>4900076142</v>
          </cell>
          <cell r="F366">
            <v>38092</v>
          </cell>
          <cell r="G366">
            <v>-21.6</v>
          </cell>
          <cell r="H366">
            <v>-8263.4</v>
          </cell>
        </row>
        <row r="367">
          <cell r="A367" t="str">
            <v>500072</v>
          </cell>
          <cell r="B367" t="str">
            <v>COTTON - RIL110 - 450 GM - [ RHSL ]</v>
          </cell>
          <cell r="C367" t="str">
            <v>3400</v>
          </cell>
          <cell r="D367" t="str">
            <v>601</v>
          </cell>
          <cell r="E367" t="str">
            <v>4900076143</v>
          </cell>
          <cell r="F367">
            <v>38092</v>
          </cell>
          <cell r="G367">
            <v>-5.4</v>
          </cell>
          <cell r="H367">
            <v>-2065.85</v>
          </cell>
        </row>
        <row r="368">
          <cell r="A368" t="str">
            <v>500072</v>
          </cell>
          <cell r="B368" t="str">
            <v>COTTON - RIL110 - 450 GM - [ RHSL ]</v>
          </cell>
          <cell r="C368" t="str">
            <v>3400</v>
          </cell>
          <cell r="D368" t="str">
            <v>601</v>
          </cell>
          <cell r="E368" t="str">
            <v>4900076144</v>
          </cell>
          <cell r="F368">
            <v>38092</v>
          </cell>
          <cell r="G368">
            <v>-5.4</v>
          </cell>
          <cell r="H368">
            <v>-2065.85</v>
          </cell>
        </row>
        <row r="369">
          <cell r="A369" t="str">
            <v>500072</v>
          </cell>
          <cell r="B369" t="str">
            <v>COTTON - RIL110 - 450 GM - [ RHSL ]</v>
          </cell>
          <cell r="C369" t="str">
            <v>3400</v>
          </cell>
          <cell r="D369" t="str">
            <v>601</v>
          </cell>
          <cell r="E369" t="str">
            <v>4900076145</v>
          </cell>
          <cell r="F369">
            <v>38092</v>
          </cell>
          <cell r="G369">
            <v>-10.8</v>
          </cell>
          <cell r="H369">
            <v>-4131.7</v>
          </cell>
        </row>
        <row r="370">
          <cell r="A370" t="str">
            <v>500072</v>
          </cell>
          <cell r="B370" t="str">
            <v>COTTON - RIL110 - 450 GM - [ RHSL ]</v>
          </cell>
          <cell r="C370" t="str">
            <v>3400</v>
          </cell>
          <cell r="D370" t="str">
            <v>601</v>
          </cell>
          <cell r="E370" t="str">
            <v>4900076146</v>
          </cell>
          <cell r="F370">
            <v>38092</v>
          </cell>
          <cell r="G370">
            <v>-5.4</v>
          </cell>
          <cell r="H370">
            <v>-2065.85</v>
          </cell>
        </row>
        <row r="371">
          <cell r="A371" t="str">
            <v>500072</v>
          </cell>
          <cell r="B371" t="str">
            <v>COTTON - RIL110 - 450 GM - [ RHSL ]</v>
          </cell>
          <cell r="C371" t="str">
            <v>3400</v>
          </cell>
          <cell r="D371" t="str">
            <v>601</v>
          </cell>
          <cell r="E371" t="str">
            <v>4900076184</v>
          </cell>
          <cell r="F371">
            <v>38092</v>
          </cell>
          <cell r="G371">
            <v>-5.4</v>
          </cell>
          <cell r="H371">
            <v>-2065.85</v>
          </cell>
        </row>
        <row r="372">
          <cell r="A372" t="str">
            <v>500072</v>
          </cell>
          <cell r="B372" t="str">
            <v>COTTON - RIL110 - 450 GM - [ RHSL ]</v>
          </cell>
          <cell r="C372" t="str">
            <v>3400</v>
          </cell>
          <cell r="D372" t="str">
            <v>601</v>
          </cell>
          <cell r="E372" t="str">
            <v>4900076185</v>
          </cell>
          <cell r="F372">
            <v>38092</v>
          </cell>
          <cell r="G372">
            <v>-5.4</v>
          </cell>
          <cell r="H372">
            <v>-2065.85</v>
          </cell>
        </row>
        <row r="373">
          <cell r="A373" t="str">
            <v>500072</v>
          </cell>
          <cell r="B373" t="str">
            <v>COTTON - RIL110 - 450 GM - [ RHSL ]</v>
          </cell>
          <cell r="C373" t="str">
            <v>3400</v>
          </cell>
          <cell r="D373" t="str">
            <v>101</v>
          </cell>
          <cell r="E373" t="str">
            <v>5000007252</v>
          </cell>
          <cell r="F373">
            <v>38083</v>
          </cell>
          <cell r="G373">
            <v>21.6</v>
          </cell>
          <cell r="H373">
            <v>0</v>
          </cell>
        </row>
        <row r="374">
          <cell r="A374" t="str">
            <v>500072</v>
          </cell>
          <cell r="B374" t="str">
            <v>COTTON - RIL110 - 450 GM - [ RHSL ]</v>
          </cell>
          <cell r="C374" t="str">
            <v>3400</v>
          </cell>
          <cell r="D374" t="str">
            <v>101</v>
          </cell>
          <cell r="E374" t="str">
            <v>5000007252</v>
          </cell>
          <cell r="F374">
            <v>38083</v>
          </cell>
          <cell r="G374">
            <v>21.6</v>
          </cell>
          <cell r="H374">
            <v>0</v>
          </cell>
        </row>
        <row r="375">
          <cell r="A375" t="str">
            <v>500072</v>
          </cell>
          <cell r="B375" t="str">
            <v>COTTON - RIL110 - 450 GM - [ RHSL ]</v>
          </cell>
          <cell r="C375" t="str">
            <v>3400</v>
          </cell>
          <cell r="D375" t="str">
            <v>101</v>
          </cell>
          <cell r="E375" t="str">
            <v>5000007252</v>
          </cell>
          <cell r="F375">
            <v>38083</v>
          </cell>
          <cell r="G375">
            <v>43.2</v>
          </cell>
          <cell r="H375">
            <v>0</v>
          </cell>
        </row>
        <row r="376">
          <cell r="A376" t="str">
            <v>500670</v>
          </cell>
          <cell r="B376" t="str">
            <v>TOMATO MANISHA PLUS - 10 G</v>
          </cell>
          <cell r="C376" t="str">
            <v>1600</v>
          </cell>
          <cell r="D376" t="str">
            <v>641</v>
          </cell>
          <cell r="E376" t="str">
            <v>4900201075</v>
          </cell>
          <cell r="F376">
            <v>38240</v>
          </cell>
          <cell r="G376">
            <v>-3</v>
          </cell>
          <cell r="H376">
            <v>-3</v>
          </cell>
        </row>
        <row r="377">
          <cell r="A377" t="str">
            <v>500670</v>
          </cell>
          <cell r="B377" t="str">
            <v>TOMATO MANISHA PLUS - 10 G</v>
          </cell>
          <cell r="C377" t="str">
            <v>1600</v>
          </cell>
          <cell r="D377" t="str">
            <v>641</v>
          </cell>
          <cell r="E377" t="str">
            <v>4900201075</v>
          </cell>
          <cell r="F377">
            <v>38240</v>
          </cell>
          <cell r="G377">
            <v>-12</v>
          </cell>
          <cell r="H377">
            <v>-12</v>
          </cell>
        </row>
        <row r="378">
          <cell r="A378" t="str">
            <v>500670</v>
          </cell>
          <cell r="B378" t="str">
            <v>TOMATO MANISHA PLUS - 10 G</v>
          </cell>
          <cell r="C378" t="str">
            <v>1600</v>
          </cell>
          <cell r="D378" t="str">
            <v>101</v>
          </cell>
          <cell r="E378" t="str">
            <v>5000023900</v>
          </cell>
          <cell r="F378">
            <v>38240</v>
          </cell>
          <cell r="G378">
            <v>3</v>
          </cell>
          <cell r="H378">
            <v>0</v>
          </cell>
        </row>
        <row r="379">
          <cell r="A379" t="str">
            <v>500670</v>
          </cell>
          <cell r="B379" t="str">
            <v>TOMATO MANISHA PLUS - 10 G</v>
          </cell>
          <cell r="C379" t="str">
            <v>1600</v>
          </cell>
          <cell r="D379" t="str">
            <v>101</v>
          </cell>
          <cell r="E379" t="str">
            <v>5000023900</v>
          </cell>
          <cell r="F379">
            <v>38240</v>
          </cell>
          <cell r="G379">
            <v>12</v>
          </cell>
          <cell r="H379">
            <v>0</v>
          </cell>
        </row>
        <row r="380">
          <cell r="A380" t="str">
            <v>500670</v>
          </cell>
          <cell r="B380" t="str">
            <v>TOMATO MANISHA PLUS - 10 G</v>
          </cell>
          <cell r="C380" t="str">
            <v>1600</v>
          </cell>
          <cell r="D380" t="str">
            <v>641</v>
          </cell>
          <cell r="E380" t="str">
            <v>4900194517</v>
          </cell>
          <cell r="F380">
            <v>38232</v>
          </cell>
          <cell r="G380">
            <v>3</v>
          </cell>
          <cell r="H380">
            <v>3</v>
          </cell>
        </row>
        <row r="381">
          <cell r="A381" t="str">
            <v>500670</v>
          </cell>
          <cell r="B381" t="str">
            <v>TOMATO MANISHA PLUS - 10 G</v>
          </cell>
          <cell r="C381" t="str">
            <v>1600</v>
          </cell>
          <cell r="D381" t="str">
            <v>641</v>
          </cell>
          <cell r="E381" t="str">
            <v>4900194517</v>
          </cell>
          <cell r="F381">
            <v>38232</v>
          </cell>
          <cell r="G381">
            <v>12</v>
          </cell>
          <cell r="H381">
            <v>12</v>
          </cell>
        </row>
        <row r="382">
          <cell r="A382" t="str">
            <v>500670</v>
          </cell>
          <cell r="B382" t="str">
            <v>TOMATO MANISHA PLUS - 10 G</v>
          </cell>
          <cell r="C382" t="str">
            <v>2300</v>
          </cell>
          <cell r="D382" t="str">
            <v>601</v>
          </cell>
          <cell r="E382" t="str">
            <v>4900210885</v>
          </cell>
          <cell r="F382">
            <v>38251</v>
          </cell>
          <cell r="G382">
            <v>-1</v>
          </cell>
          <cell r="H382">
            <v>-1</v>
          </cell>
        </row>
        <row r="383">
          <cell r="A383" t="str">
            <v>500670</v>
          </cell>
          <cell r="B383" t="str">
            <v>TOMATO MANISHA PLUS - 10 G</v>
          </cell>
          <cell r="C383" t="str">
            <v>2300</v>
          </cell>
          <cell r="D383" t="str">
            <v>101</v>
          </cell>
          <cell r="E383" t="str">
            <v>5000024032</v>
          </cell>
          <cell r="F383">
            <v>38241</v>
          </cell>
          <cell r="G383">
            <v>3</v>
          </cell>
          <cell r="H383">
            <v>0</v>
          </cell>
        </row>
        <row r="384">
          <cell r="A384" t="str">
            <v>500670</v>
          </cell>
          <cell r="B384" t="str">
            <v>TOMATO MANISHA PLUS - 10 G</v>
          </cell>
          <cell r="C384" t="str">
            <v>2300</v>
          </cell>
          <cell r="D384" t="str">
            <v>641</v>
          </cell>
          <cell r="E384" t="str">
            <v>4900197397</v>
          </cell>
          <cell r="F384">
            <v>38237</v>
          </cell>
          <cell r="G384">
            <v>3</v>
          </cell>
          <cell r="H384">
            <v>3</v>
          </cell>
        </row>
        <row r="385">
          <cell r="A385" t="str">
            <v>500670</v>
          </cell>
          <cell r="B385" t="str">
            <v>TOMATO MANISHA PLUS - 10 G</v>
          </cell>
          <cell r="C385" t="str">
            <v>2700</v>
          </cell>
          <cell r="D385" t="str">
            <v>601</v>
          </cell>
          <cell r="E385" t="str">
            <v>4900214704</v>
          </cell>
          <cell r="F385">
            <v>38254</v>
          </cell>
          <cell r="G385">
            <v>-1</v>
          </cell>
          <cell r="H385">
            <v>-1</v>
          </cell>
        </row>
        <row r="386">
          <cell r="A386" t="str">
            <v>500670</v>
          </cell>
          <cell r="B386" t="str">
            <v>TOMATO MANISHA PLUS - 10 G</v>
          </cell>
          <cell r="C386" t="str">
            <v>2700</v>
          </cell>
          <cell r="D386" t="str">
            <v>601</v>
          </cell>
          <cell r="E386" t="str">
            <v>4900213226</v>
          </cell>
          <cell r="F386">
            <v>38253</v>
          </cell>
          <cell r="G386">
            <v>-2</v>
          </cell>
          <cell r="H386">
            <v>-2</v>
          </cell>
        </row>
        <row r="387">
          <cell r="A387" t="str">
            <v>500670</v>
          </cell>
          <cell r="B387" t="str">
            <v>TOMATO MANISHA PLUS - 10 G</v>
          </cell>
          <cell r="C387" t="str">
            <v>2700</v>
          </cell>
          <cell r="D387" t="str">
            <v>101</v>
          </cell>
          <cell r="E387" t="str">
            <v>5000024277</v>
          </cell>
          <cell r="F387">
            <v>38244</v>
          </cell>
          <cell r="G387">
            <v>5</v>
          </cell>
          <cell r="H387">
            <v>0</v>
          </cell>
        </row>
        <row r="388">
          <cell r="A388" t="str">
            <v>500670</v>
          </cell>
          <cell r="B388" t="str">
            <v>TOMATO MANISHA PLUS - 10 G</v>
          </cell>
          <cell r="C388" t="str">
            <v>2700</v>
          </cell>
          <cell r="D388" t="str">
            <v>641</v>
          </cell>
          <cell r="E388" t="str">
            <v>4900197395</v>
          </cell>
          <cell r="F388">
            <v>38237</v>
          </cell>
          <cell r="G388">
            <v>5</v>
          </cell>
          <cell r="H388">
            <v>5</v>
          </cell>
        </row>
        <row r="389">
          <cell r="A389" t="str">
            <v>500670</v>
          </cell>
          <cell r="B389" t="str">
            <v>TOMATO MANISHA PLUS - 10 G</v>
          </cell>
          <cell r="C389" t="str">
            <v>3300</v>
          </cell>
          <cell r="D389" t="str">
            <v>101</v>
          </cell>
          <cell r="E389" t="str">
            <v>5000024635</v>
          </cell>
          <cell r="F389">
            <v>38247</v>
          </cell>
          <cell r="G389">
            <v>12</v>
          </cell>
          <cell r="H389">
            <v>0</v>
          </cell>
        </row>
        <row r="390">
          <cell r="A390" t="str">
            <v>500670</v>
          </cell>
          <cell r="B390" t="str">
            <v>TOMATO MANISHA PLUS - 10 G</v>
          </cell>
          <cell r="C390" t="str">
            <v>3300</v>
          </cell>
          <cell r="D390" t="str">
            <v>101</v>
          </cell>
          <cell r="E390" t="str">
            <v>5000024635</v>
          </cell>
          <cell r="F390">
            <v>38247</v>
          </cell>
          <cell r="G390">
            <v>3</v>
          </cell>
          <cell r="H390">
            <v>0</v>
          </cell>
        </row>
        <row r="391">
          <cell r="A391" t="str">
            <v>500670</v>
          </cell>
          <cell r="B391" t="str">
            <v>TOMATO MANISHA PLUS - 10 G</v>
          </cell>
          <cell r="C391" t="str">
            <v>3300</v>
          </cell>
          <cell r="D391" t="str">
            <v>601</v>
          </cell>
          <cell r="E391" t="str">
            <v>4900207565</v>
          </cell>
          <cell r="F391">
            <v>38247</v>
          </cell>
          <cell r="G391">
            <v>-5</v>
          </cell>
          <cell r="H391">
            <v>-5</v>
          </cell>
        </row>
        <row r="392">
          <cell r="A392" t="str">
            <v>500670</v>
          </cell>
          <cell r="B392" t="str">
            <v>TOMATO MANISHA PLUS - 10 G</v>
          </cell>
          <cell r="C392" t="str">
            <v>3300</v>
          </cell>
          <cell r="D392" t="str">
            <v>641</v>
          </cell>
          <cell r="E392" t="str">
            <v>4900201075</v>
          </cell>
          <cell r="F392">
            <v>38240</v>
          </cell>
          <cell r="G392">
            <v>3</v>
          </cell>
          <cell r="H392">
            <v>3</v>
          </cell>
        </row>
        <row r="393">
          <cell r="A393" t="str">
            <v>500670</v>
          </cell>
          <cell r="B393" t="str">
            <v>TOMATO MANISHA PLUS - 10 G</v>
          </cell>
          <cell r="C393" t="str">
            <v>3300</v>
          </cell>
          <cell r="D393" t="str">
            <v>641</v>
          </cell>
          <cell r="E393" t="str">
            <v>4900201075</v>
          </cell>
          <cell r="F393">
            <v>38240</v>
          </cell>
          <cell r="G393">
            <v>12</v>
          </cell>
          <cell r="H393">
            <v>12</v>
          </cell>
        </row>
        <row r="394">
          <cell r="A394" t="str">
            <v>500670</v>
          </cell>
          <cell r="B394" t="str">
            <v>TOMATO MANISHA PLUS - 10 G</v>
          </cell>
          <cell r="C394" t="str">
            <v>3500</v>
          </cell>
          <cell r="D394" t="str">
            <v>601</v>
          </cell>
          <cell r="E394" t="str">
            <v>4900225926</v>
          </cell>
          <cell r="F394">
            <v>38260</v>
          </cell>
          <cell r="G394">
            <v>-3</v>
          </cell>
          <cell r="H394">
            <v>-3</v>
          </cell>
        </row>
        <row r="395">
          <cell r="A395" t="str">
            <v>500670</v>
          </cell>
          <cell r="B395" t="str">
            <v>TOMATO MANISHA PLUS - 10 G</v>
          </cell>
          <cell r="C395" t="str">
            <v>3500</v>
          </cell>
          <cell r="D395" t="str">
            <v>601</v>
          </cell>
          <cell r="E395" t="str">
            <v>4900225926</v>
          </cell>
          <cell r="F395">
            <v>38260</v>
          </cell>
          <cell r="G395">
            <v>-8</v>
          </cell>
          <cell r="H395">
            <v>-8</v>
          </cell>
        </row>
        <row r="396">
          <cell r="A396" t="str">
            <v>500670</v>
          </cell>
          <cell r="B396" t="str">
            <v>TOMATO MANISHA PLUS - 10 G</v>
          </cell>
          <cell r="C396" t="str">
            <v>3500</v>
          </cell>
          <cell r="D396" t="str">
            <v>101</v>
          </cell>
          <cell r="E396" t="str">
            <v>5000026101</v>
          </cell>
          <cell r="F396">
            <v>38259</v>
          </cell>
          <cell r="G396">
            <v>3</v>
          </cell>
          <cell r="H396">
            <v>0</v>
          </cell>
        </row>
        <row r="397">
          <cell r="A397" t="str">
            <v>500670</v>
          </cell>
          <cell r="B397" t="str">
            <v>TOMATO MANISHA PLUS - 10 G</v>
          </cell>
          <cell r="C397" t="str">
            <v>3500</v>
          </cell>
          <cell r="D397" t="str">
            <v>101</v>
          </cell>
          <cell r="E397" t="str">
            <v>5000026101</v>
          </cell>
          <cell r="F397">
            <v>38259</v>
          </cell>
          <cell r="G397">
            <v>8</v>
          </cell>
          <cell r="H397">
            <v>0</v>
          </cell>
        </row>
        <row r="398">
          <cell r="A398" t="str">
            <v>500670</v>
          </cell>
          <cell r="B398" t="str">
            <v>TOMATO MANISHA PLUS - 10 G</v>
          </cell>
          <cell r="C398" t="str">
            <v>3500</v>
          </cell>
          <cell r="D398" t="str">
            <v>641</v>
          </cell>
          <cell r="E398" t="str">
            <v>4900222605</v>
          </cell>
          <cell r="F398">
            <v>38259</v>
          </cell>
          <cell r="G398">
            <v>8</v>
          </cell>
          <cell r="H398">
            <v>8</v>
          </cell>
        </row>
        <row r="399">
          <cell r="A399" t="str">
            <v>500670</v>
          </cell>
          <cell r="B399" t="str">
            <v>TOMATO MANISHA PLUS - 10 G</v>
          </cell>
          <cell r="C399" t="str">
            <v>3500</v>
          </cell>
          <cell r="D399" t="str">
            <v>641</v>
          </cell>
          <cell r="E399" t="str">
            <v>4900222605</v>
          </cell>
          <cell r="F399">
            <v>38259</v>
          </cell>
          <cell r="G399">
            <v>3</v>
          </cell>
          <cell r="H399">
            <v>3</v>
          </cell>
        </row>
        <row r="400">
          <cell r="A400" t="str">
            <v>500670</v>
          </cell>
          <cell r="B400" t="str">
            <v>TOMATO MANISHA PLUS - 10 G</v>
          </cell>
          <cell r="C400" t="str">
            <v>3700</v>
          </cell>
          <cell r="D400" t="str">
            <v>101</v>
          </cell>
          <cell r="E400" t="str">
            <v>5000026087</v>
          </cell>
          <cell r="F400">
            <v>38259</v>
          </cell>
          <cell r="G400">
            <v>3</v>
          </cell>
          <cell r="H400">
            <v>0</v>
          </cell>
        </row>
        <row r="401">
          <cell r="A401" t="str">
            <v>500670</v>
          </cell>
          <cell r="B401" t="str">
            <v>TOMATO MANISHA PLUS - 10 G</v>
          </cell>
          <cell r="C401" t="str">
            <v>3700</v>
          </cell>
          <cell r="D401" t="str">
            <v>101</v>
          </cell>
          <cell r="E401" t="str">
            <v>5000026087</v>
          </cell>
          <cell r="F401">
            <v>38259</v>
          </cell>
          <cell r="G401">
            <v>8</v>
          </cell>
          <cell r="H401">
            <v>0</v>
          </cell>
        </row>
        <row r="402">
          <cell r="A402" t="str">
            <v>500670</v>
          </cell>
          <cell r="B402" t="str">
            <v>TOMATO MANISHA PLUS - 10 G</v>
          </cell>
          <cell r="C402" t="str">
            <v>3700</v>
          </cell>
          <cell r="D402" t="str">
            <v>641</v>
          </cell>
          <cell r="E402" t="str">
            <v>4900222605</v>
          </cell>
          <cell r="F402">
            <v>38259</v>
          </cell>
          <cell r="G402">
            <v>-8</v>
          </cell>
          <cell r="H402">
            <v>-8</v>
          </cell>
        </row>
        <row r="403">
          <cell r="A403" t="str">
            <v>500670</v>
          </cell>
          <cell r="B403" t="str">
            <v>TOMATO MANISHA PLUS - 10 G</v>
          </cell>
          <cell r="C403" t="str">
            <v>3700</v>
          </cell>
          <cell r="D403" t="str">
            <v>641</v>
          </cell>
          <cell r="E403" t="str">
            <v>4900222605</v>
          </cell>
          <cell r="F403">
            <v>38259</v>
          </cell>
          <cell r="G403">
            <v>-3</v>
          </cell>
          <cell r="H403">
            <v>-3</v>
          </cell>
        </row>
        <row r="404">
          <cell r="A404" t="str">
            <v>500670</v>
          </cell>
          <cell r="B404" t="str">
            <v>TOMATO MANISHA PLUS - 10 G</v>
          </cell>
          <cell r="C404" t="str">
            <v>3700</v>
          </cell>
          <cell r="D404" t="str">
            <v>641</v>
          </cell>
          <cell r="E404" t="str">
            <v>4900196307</v>
          </cell>
          <cell r="F404">
            <v>38236</v>
          </cell>
          <cell r="G404">
            <v>8</v>
          </cell>
          <cell r="H404">
            <v>8</v>
          </cell>
        </row>
        <row r="405">
          <cell r="A405" t="str">
            <v>500670</v>
          </cell>
          <cell r="B405" t="str">
            <v>TOMATO MANISHA PLUS - 10 G</v>
          </cell>
          <cell r="C405" t="str">
            <v>3700</v>
          </cell>
          <cell r="D405" t="str">
            <v>641</v>
          </cell>
          <cell r="E405" t="str">
            <v>4900196307</v>
          </cell>
          <cell r="F405">
            <v>38236</v>
          </cell>
          <cell r="G405">
            <v>3</v>
          </cell>
          <cell r="H405">
            <v>3</v>
          </cell>
        </row>
        <row r="406">
          <cell r="A406" t="str">
            <v>500714</v>
          </cell>
          <cell r="B406" t="str">
            <v>PADDY PRABHA 5 -  12 KG</v>
          </cell>
          <cell r="C406" t="str">
            <v>2100</v>
          </cell>
          <cell r="D406" t="str">
            <v>601</v>
          </cell>
          <cell r="E406" t="str">
            <v>4900192982</v>
          </cell>
          <cell r="F406">
            <v>38230</v>
          </cell>
          <cell r="G406">
            <v>-684</v>
          </cell>
          <cell r="H406">
            <v>-27797.759999999998</v>
          </cell>
        </row>
        <row r="407">
          <cell r="A407" t="str">
            <v>500714</v>
          </cell>
          <cell r="B407" t="str">
            <v>PADDY PRABHA 5 -  12 KG</v>
          </cell>
          <cell r="C407" t="str">
            <v>2100</v>
          </cell>
          <cell r="D407" t="str">
            <v>101</v>
          </cell>
          <cell r="E407" t="str">
            <v>5000022847</v>
          </cell>
          <cell r="F407">
            <v>38230</v>
          </cell>
          <cell r="G407">
            <v>684</v>
          </cell>
          <cell r="H407">
            <v>0</v>
          </cell>
        </row>
        <row r="408">
          <cell r="A408" t="str">
            <v>500714</v>
          </cell>
          <cell r="B408" t="str">
            <v>PADDY PRABHA 5 -  12 KG</v>
          </cell>
          <cell r="C408" t="str">
            <v>2100</v>
          </cell>
          <cell r="D408" t="str">
            <v>641</v>
          </cell>
          <cell r="E408" t="str">
            <v>4900189581</v>
          </cell>
          <cell r="F408">
            <v>38229</v>
          </cell>
          <cell r="G408">
            <v>684</v>
          </cell>
          <cell r="H408">
            <v>27797.759999999998</v>
          </cell>
        </row>
        <row r="409">
          <cell r="A409" t="str">
            <v>500714</v>
          </cell>
          <cell r="B409" t="str">
            <v>PADDY PRABHA 5 -  12 KG</v>
          </cell>
          <cell r="C409" t="str">
            <v>2100</v>
          </cell>
          <cell r="D409" t="str">
            <v>601</v>
          </cell>
          <cell r="E409" t="str">
            <v>4900143738</v>
          </cell>
          <cell r="F409">
            <v>38187</v>
          </cell>
          <cell r="G409">
            <v>-108</v>
          </cell>
          <cell r="H409">
            <v>-4389.12</v>
          </cell>
        </row>
        <row r="410">
          <cell r="A410" t="str">
            <v>500714</v>
          </cell>
          <cell r="B410" t="str">
            <v>PADDY PRABHA 5 -  12 KG</v>
          </cell>
          <cell r="C410" t="str">
            <v>2100</v>
          </cell>
          <cell r="D410" t="str">
            <v>601</v>
          </cell>
          <cell r="E410" t="str">
            <v>4900141161</v>
          </cell>
          <cell r="F410">
            <v>38184</v>
          </cell>
          <cell r="G410">
            <v>-336</v>
          </cell>
          <cell r="H410">
            <v>-13655.04</v>
          </cell>
        </row>
        <row r="411">
          <cell r="A411" t="str">
            <v>500714</v>
          </cell>
          <cell r="B411" t="str">
            <v>PADDY PRABHA 5 -  12 KG</v>
          </cell>
          <cell r="C411" t="str">
            <v>2100</v>
          </cell>
          <cell r="D411" t="str">
            <v>101</v>
          </cell>
          <cell r="E411" t="str">
            <v>5000014648</v>
          </cell>
          <cell r="F411">
            <v>38162</v>
          </cell>
          <cell r="G411">
            <v>444</v>
          </cell>
          <cell r="H411">
            <v>0</v>
          </cell>
        </row>
        <row r="412">
          <cell r="A412" t="str">
            <v>500714</v>
          </cell>
          <cell r="B412" t="str">
            <v>PADDY PRABHA 5 -  12 KG</v>
          </cell>
          <cell r="C412" t="str">
            <v>2100</v>
          </cell>
          <cell r="D412" t="str">
            <v>641</v>
          </cell>
          <cell r="E412" t="str">
            <v>4900114262</v>
          </cell>
          <cell r="F412">
            <v>38157</v>
          </cell>
          <cell r="G412">
            <v>444</v>
          </cell>
          <cell r="H412">
            <v>18044.16</v>
          </cell>
        </row>
        <row r="413">
          <cell r="A413" t="str">
            <v>500742</v>
          </cell>
          <cell r="B413" t="str">
            <v>PADDY - RPV 1 - 12 KG - [ RHSL ]</v>
          </cell>
          <cell r="C413" t="str">
            <v>1100</v>
          </cell>
          <cell r="D413" t="str">
            <v>641</v>
          </cell>
          <cell r="E413" t="str">
            <v>4900152689</v>
          </cell>
          <cell r="F413">
            <v>38196</v>
          </cell>
          <cell r="G413">
            <v>-3012</v>
          </cell>
          <cell r="H413">
            <v>-207225.60000000001</v>
          </cell>
        </row>
        <row r="414">
          <cell r="A414" t="str">
            <v>500742</v>
          </cell>
          <cell r="B414" t="str">
            <v>PADDY - RPV 1 - 12 KG - [ RHSL ]</v>
          </cell>
          <cell r="C414" t="str">
            <v>1200</v>
          </cell>
          <cell r="D414" t="str">
            <v>344</v>
          </cell>
          <cell r="E414" t="str">
            <v>4900142320</v>
          </cell>
          <cell r="F414">
            <v>38168</v>
          </cell>
          <cell r="G414">
            <v>60</v>
          </cell>
          <cell r="H414">
            <v>0</v>
          </cell>
        </row>
        <row r="415">
          <cell r="A415" t="str">
            <v>500742</v>
          </cell>
          <cell r="B415" t="str">
            <v>PADDY - RPV 1 - 12 KG - [ RHSL ]</v>
          </cell>
          <cell r="C415" t="str">
            <v>1200</v>
          </cell>
          <cell r="D415" t="str">
            <v>344</v>
          </cell>
          <cell r="E415" t="str">
            <v>4900142320</v>
          </cell>
          <cell r="F415">
            <v>38168</v>
          </cell>
          <cell r="G415">
            <v>-60</v>
          </cell>
          <cell r="H415">
            <v>0</v>
          </cell>
        </row>
        <row r="416">
          <cell r="A416" t="str">
            <v>500742</v>
          </cell>
          <cell r="B416" t="str">
            <v>PADDY - RPV 1 - 12 KG - [ RHSL ]</v>
          </cell>
          <cell r="C416" t="str">
            <v>1200</v>
          </cell>
          <cell r="D416" t="str">
            <v>651</v>
          </cell>
          <cell r="E416" t="str">
            <v>4900091435</v>
          </cell>
          <cell r="F416">
            <v>38122</v>
          </cell>
          <cell r="G416">
            <v>960</v>
          </cell>
          <cell r="H416">
            <v>0</v>
          </cell>
        </row>
        <row r="417">
          <cell r="A417" t="str">
            <v>500742</v>
          </cell>
          <cell r="B417" t="str">
            <v>PADDY - RPV 1 - 12 KG - [ RHSL ]</v>
          </cell>
          <cell r="C417" t="str">
            <v>1400</v>
          </cell>
          <cell r="D417" t="str">
            <v>161</v>
          </cell>
          <cell r="E417" t="str">
            <v>5000008628</v>
          </cell>
          <cell r="F417">
            <v>38103</v>
          </cell>
          <cell r="G417">
            <v>-708</v>
          </cell>
          <cell r="H417">
            <v>-48710.400000000001</v>
          </cell>
        </row>
        <row r="418">
          <cell r="A418" t="str">
            <v>500742</v>
          </cell>
          <cell r="B418" t="str">
            <v>PADDY - RPV 1 - 12 KG - [ RHSL ]</v>
          </cell>
          <cell r="C418" t="str">
            <v>1400</v>
          </cell>
          <cell r="D418" t="str">
            <v>453</v>
          </cell>
          <cell r="E418" t="str">
            <v>4900081694</v>
          </cell>
          <cell r="F418">
            <v>38103</v>
          </cell>
          <cell r="G418">
            <v>-84</v>
          </cell>
          <cell r="H418">
            <v>0</v>
          </cell>
        </row>
        <row r="419">
          <cell r="A419" t="str">
            <v>500742</v>
          </cell>
          <cell r="B419" t="str">
            <v>PADDY - RPV 1 - 12 KG - [ RHSL ]</v>
          </cell>
          <cell r="C419" t="str">
            <v>1400</v>
          </cell>
          <cell r="D419" t="str">
            <v>453</v>
          </cell>
          <cell r="E419" t="str">
            <v>4900081694</v>
          </cell>
          <cell r="F419">
            <v>38103</v>
          </cell>
          <cell r="G419">
            <v>84</v>
          </cell>
          <cell r="H419">
            <v>5779.2</v>
          </cell>
        </row>
        <row r="420">
          <cell r="A420" t="str">
            <v>500742</v>
          </cell>
          <cell r="B420" t="str">
            <v>PADDY - RPV 1 - 12 KG - [ RHSL ]</v>
          </cell>
          <cell r="C420" t="str">
            <v>1700</v>
          </cell>
          <cell r="D420" t="str">
            <v>561</v>
          </cell>
          <cell r="E420" t="str">
            <v>4900129608</v>
          </cell>
          <cell r="F420">
            <v>38168</v>
          </cell>
          <cell r="G420">
            <v>19272</v>
          </cell>
          <cell r="H420">
            <v>1325913.6000000001</v>
          </cell>
        </row>
        <row r="421">
          <cell r="A421" t="str">
            <v>500742</v>
          </cell>
          <cell r="B421" t="str">
            <v>PADDY - RPV 1 - 12 KG - [ RHSL ]</v>
          </cell>
          <cell r="C421" t="str">
            <v>1700</v>
          </cell>
          <cell r="D421" t="str">
            <v>562</v>
          </cell>
          <cell r="E421" t="str">
            <v>4900131263</v>
          </cell>
          <cell r="F421">
            <v>38168</v>
          </cell>
          <cell r="G421">
            <v>-19272</v>
          </cell>
          <cell r="H421">
            <v>-1325913.6000000001</v>
          </cell>
        </row>
        <row r="422">
          <cell r="A422" t="str">
            <v>500742</v>
          </cell>
          <cell r="B422" t="str">
            <v>PADDY - RPV 1 - 12 KG - [ RHSL ]</v>
          </cell>
          <cell r="C422" t="str">
            <v>1700</v>
          </cell>
          <cell r="D422" t="str">
            <v>562</v>
          </cell>
          <cell r="E422" t="str">
            <v>4900131972</v>
          </cell>
          <cell r="F422">
            <v>38168</v>
          </cell>
          <cell r="G422">
            <v>-10032</v>
          </cell>
          <cell r="H422">
            <v>-690201.59999999998</v>
          </cell>
        </row>
        <row r="423">
          <cell r="A423" t="str">
            <v>500742</v>
          </cell>
          <cell r="B423" t="str">
            <v>PADDY - RPV 1 - 12 KG - [ RHSL ]</v>
          </cell>
          <cell r="C423" t="str">
            <v>1700</v>
          </cell>
          <cell r="D423" t="str">
            <v>562</v>
          </cell>
          <cell r="E423" t="str">
            <v>4900131972</v>
          </cell>
          <cell r="F423">
            <v>38168</v>
          </cell>
          <cell r="G423">
            <v>-828</v>
          </cell>
          <cell r="H423">
            <v>-56966.400000000001</v>
          </cell>
        </row>
        <row r="424">
          <cell r="A424" t="str">
            <v>500742</v>
          </cell>
          <cell r="B424" t="str">
            <v>PADDY - RPV 1 - 12 KG - [ RHSL ]</v>
          </cell>
          <cell r="C424" t="str">
            <v>1700</v>
          </cell>
          <cell r="D424" t="str">
            <v>562</v>
          </cell>
          <cell r="E424" t="str">
            <v>4900131972</v>
          </cell>
          <cell r="F424">
            <v>38168</v>
          </cell>
          <cell r="G424">
            <v>-8412</v>
          </cell>
          <cell r="H424">
            <v>-578745.59999999998</v>
          </cell>
        </row>
        <row r="425">
          <cell r="A425" t="str">
            <v>500742</v>
          </cell>
          <cell r="B425" t="str">
            <v>PADDY - RPV 1 - 12 KG - [ RHSL ]</v>
          </cell>
          <cell r="C425" t="str">
            <v>1700</v>
          </cell>
          <cell r="D425" t="str">
            <v>641</v>
          </cell>
          <cell r="E425" t="str">
            <v>4900112826</v>
          </cell>
          <cell r="F425">
            <v>38155</v>
          </cell>
          <cell r="G425">
            <v>-144</v>
          </cell>
          <cell r="H425">
            <v>-9907.2000000000007</v>
          </cell>
        </row>
        <row r="426">
          <cell r="A426" t="str">
            <v>500742</v>
          </cell>
          <cell r="B426" t="str">
            <v>PADDY - RPV 1 - 12 KG - [ RHSL ]</v>
          </cell>
          <cell r="C426" t="str">
            <v>1700</v>
          </cell>
          <cell r="D426" t="str">
            <v>641</v>
          </cell>
          <cell r="E426" t="str">
            <v>4900112826</v>
          </cell>
          <cell r="F426">
            <v>38155</v>
          </cell>
          <cell r="G426">
            <v>-240</v>
          </cell>
          <cell r="H426">
            <v>-16512</v>
          </cell>
        </row>
        <row r="427">
          <cell r="A427" t="str">
            <v>500742</v>
          </cell>
          <cell r="B427" t="str">
            <v>PADDY - RPV 1 - 12 KG - [ RHSL ]</v>
          </cell>
          <cell r="C427" t="str">
            <v>1700</v>
          </cell>
          <cell r="D427" t="str">
            <v>453</v>
          </cell>
          <cell r="E427" t="str">
            <v>4900111769</v>
          </cell>
          <cell r="F427">
            <v>38153</v>
          </cell>
          <cell r="G427">
            <v>-144</v>
          </cell>
          <cell r="H427">
            <v>0</v>
          </cell>
        </row>
        <row r="428">
          <cell r="A428" t="str">
            <v>500742</v>
          </cell>
          <cell r="B428" t="str">
            <v>PADDY - RPV 1 - 12 KG - [ RHSL ]</v>
          </cell>
          <cell r="C428" t="str">
            <v>1700</v>
          </cell>
          <cell r="D428" t="str">
            <v>453</v>
          </cell>
          <cell r="E428" t="str">
            <v>4900111769</v>
          </cell>
          <cell r="F428">
            <v>38153</v>
          </cell>
          <cell r="G428">
            <v>144</v>
          </cell>
          <cell r="H428">
            <v>9907.2000000000007</v>
          </cell>
        </row>
        <row r="429">
          <cell r="A429" t="str">
            <v>500742</v>
          </cell>
          <cell r="B429" t="str">
            <v>PADDY - RPV 1 - 12 KG - [ RHSL ]</v>
          </cell>
          <cell r="C429" t="str">
            <v>1700</v>
          </cell>
          <cell r="D429" t="str">
            <v>453</v>
          </cell>
          <cell r="E429" t="str">
            <v>4900111769</v>
          </cell>
          <cell r="F429">
            <v>38153</v>
          </cell>
          <cell r="G429">
            <v>240</v>
          </cell>
          <cell r="H429">
            <v>16512</v>
          </cell>
        </row>
        <row r="430">
          <cell r="A430" t="str">
            <v>500742</v>
          </cell>
          <cell r="B430" t="str">
            <v>PADDY - RPV 1 - 12 KG - [ RHSL ]</v>
          </cell>
          <cell r="C430" t="str">
            <v>1700</v>
          </cell>
          <cell r="D430" t="str">
            <v>453</v>
          </cell>
          <cell r="E430" t="str">
            <v>4900111769</v>
          </cell>
          <cell r="F430">
            <v>38153</v>
          </cell>
          <cell r="G430">
            <v>-240</v>
          </cell>
          <cell r="H430">
            <v>0</v>
          </cell>
        </row>
        <row r="431">
          <cell r="A431" t="str">
            <v>500742</v>
          </cell>
          <cell r="B431" t="str">
            <v>PADDY - RPV 1 - 12 KG - [ RHSL ]</v>
          </cell>
          <cell r="C431" t="str">
            <v>1700</v>
          </cell>
          <cell r="D431" t="str">
            <v>651</v>
          </cell>
          <cell r="E431" t="str">
            <v>4900109490</v>
          </cell>
          <cell r="F431">
            <v>38150</v>
          </cell>
          <cell r="G431">
            <v>144</v>
          </cell>
          <cell r="H431">
            <v>0</v>
          </cell>
        </row>
        <row r="432">
          <cell r="A432" t="str">
            <v>500742</v>
          </cell>
          <cell r="B432" t="str">
            <v>PADDY - RPV 1 - 12 KG - [ RHSL ]</v>
          </cell>
          <cell r="C432" t="str">
            <v>1700</v>
          </cell>
          <cell r="D432" t="str">
            <v>651</v>
          </cell>
          <cell r="E432" t="str">
            <v>4900109490</v>
          </cell>
          <cell r="F432">
            <v>38150</v>
          </cell>
          <cell r="G432">
            <v>240</v>
          </cell>
          <cell r="H432">
            <v>0</v>
          </cell>
        </row>
        <row r="433">
          <cell r="A433" t="str">
            <v>500742</v>
          </cell>
          <cell r="B433" t="str">
            <v>PADDY - RPV 1 - 12 KG - [ RHSL ]</v>
          </cell>
          <cell r="C433" t="str">
            <v>1700</v>
          </cell>
          <cell r="D433" t="str">
            <v>641</v>
          </cell>
          <cell r="E433" t="str">
            <v>4900104957</v>
          </cell>
          <cell r="F433">
            <v>38142</v>
          </cell>
          <cell r="G433">
            <v>-2364</v>
          </cell>
          <cell r="H433">
            <v>-162643.20000000001</v>
          </cell>
        </row>
        <row r="434">
          <cell r="A434" t="str">
            <v>500742</v>
          </cell>
          <cell r="B434" t="str">
            <v>PADDY - RPV 1 - 12 KG - [ RHSL ]</v>
          </cell>
          <cell r="C434" t="str">
            <v>1700</v>
          </cell>
          <cell r="D434" t="str">
            <v>641</v>
          </cell>
          <cell r="E434" t="str">
            <v>4900104284</v>
          </cell>
          <cell r="F434">
            <v>38141</v>
          </cell>
          <cell r="G434">
            <v>-3360</v>
          </cell>
          <cell r="H434">
            <v>-231168</v>
          </cell>
        </row>
        <row r="435">
          <cell r="A435" t="str">
            <v>500742</v>
          </cell>
          <cell r="B435" t="str">
            <v>PADDY - RPV 1 - 12 KG - [ RHSL ]</v>
          </cell>
          <cell r="C435" t="str">
            <v>1700</v>
          </cell>
          <cell r="D435" t="str">
            <v>641</v>
          </cell>
          <cell r="E435" t="str">
            <v>4900104284</v>
          </cell>
          <cell r="F435">
            <v>38141</v>
          </cell>
          <cell r="G435">
            <v>-240</v>
          </cell>
          <cell r="H435">
            <v>-16512</v>
          </cell>
        </row>
        <row r="436">
          <cell r="A436" t="str">
            <v>500742</v>
          </cell>
          <cell r="B436" t="str">
            <v>PADDY - RPV 1 - 12 KG - [ RHSL ]</v>
          </cell>
          <cell r="C436" t="str">
            <v>1700</v>
          </cell>
          <cell r="D436" t="str">
            <v>641</v>
          </cell>
          <cell r="E436" t="str">
            <v>4900104284</v>
          </cell>
          <cell r="F436">
            <v>38141</v>
          </cell>
          <cell r="G436">
            <v>-4476</v>
          </cell>
          <cell r="H436">
            <v>-307948.79999999999</v>
          </cell>
        </row>
        <row r="437">
          <cell r="A437" t="str">
            <v>500742</v>
          </cell>
          <cell r="B437" t="str">
            <v>PADDY - RPV 1 - 12 KG - [ RHSL ]</v>
          </cell>
          <cell r="C437" t="str">
            <v>1700</v>
          </cell>
          <cell r="D437" t="str">
            <v>641</v>
          </cell>
          <cell r="E437" t="str">
            <v>4900104284</v>
          </cell>
          <cell r="F437">
            <v>38141</v>
          </cell>
          <cell r="G437">
            <v>-1908</v>
          </cell>
          <cell r="H437">
            <v>-131270.39999999999</v>
          </cell>
        </row>
        <row r="438">
          <cell r="A438" t="str">
            <v>500742</v>
          </cell>
          <cell r="B438" t="str">
            <v>PADDY - RPV 1 - 12 KG - [ RHSL ]</v>
          </cell>
          <cell r="C438" t="str">
            <v>1700</v>
          </cell>
          <cell r="D438" t="str">
            <v>343</v>
          </cell>
          <cell r="E438" t="str">
            <v>4900104285</v>
          </cell>
          <cell r="F438">
            <v>38141</v>
          </cell>
          <cell r="G438">
            <v>-2364</v>
          </cell>
          <cell r="H438">
            <v>0</v>
          </cell>
        </row>
        <row r="439">
          <cell r="A439" t="str">
            <v>500742</v>
          </cell>
          <cell r="B439" t="str">
            <v>PADDY - RPV 1 - 12 KG - [ RHSL ]</v>
          </cell>
          <cell r="C439" t="str">
            <v>1700</v>
          </cell>
          <cell r="D439" t="str">
            <v>343</v>
          </cell>
          <cell r="E439" t="str">
            <v>4900104285</v>
          </cell>
          <cell r="F439">
            <v>38141</v>
          </cell>
          <cell r="G439">
            <v>2364</v>
          </cell>
          <cell r="H439">
            <v>0</v>
          </cell>
        </row>
        <row r="440">
          <cell r="A440" t="str">
            <v>500742</v>
          </cell>
          <cell r="B440" t="str">
            <v>PADDY - RPV 1 - 12 KG - [ RHSL ]</v>
          </cell>
          <cell r="C440" t="str">
            <v>1700</v>
          </cell>
          <cell r="D440" t="str">
            <v>343</v>
          </cell>
          <cell r="E440" t="str">
            <v>4900104285</v>
          </cell>
          <cell r="F440">
            <v>38141</v>
          </cell>
          <cell r="G440">
            <v>5040</v>
          </cell>
          <cell r="H440">
            <v>0</v>
          </cell>
        </row>
        <row r="441">
          <cell r="A441" t="str">
            <v>500742</v>
          </cell>
          <cell r="B441" t="str">
            <v>PADDY - RPV 1 - 12 KG - [ RHSL ]</v>
          </cell>
          <cell r="C441" t="str">
            <v>1700</v>
          </cell>
          <cell r="D441" t="str">
            <v>343</v>
          </cell>
          <cell r="E441" t="str">
            <v>4900104285</v>
          </cell>
          <cell r="F441">
            <v>38141</v>
          </cell>
          <cell r="G441">
            <v>-5040</v>
          </cell>
          <cell r="H441">
            <v>0</v>
          </cell>
        </row>
        <row r="442">
          <cell r="A442" t="str">
            <v>500742</v>
          </cell>
          <cell r="B442" t="str">
            <v>PADDY - RPV 1 - 12 KG - [ RHSL ]</v>
          </cell>
          <cell r="C442" t="str">
            <v>1700</v>
          </cell>
          <cell r="D442" t="str">
            <v>641</v>
          </cell>
          <cell r="E442" t="str">
            <v>4900104428</v>
          </cell>
          <cell r="F442">
            <v>38141</v>
          </cell>
          <cell r="G442">
            <v>-3108</v>
          </cell>
          <cell r="H442">
            <v>-213830.39999999999</v>
          </cell>
        </row>
        <row r="443">
          <cell r="A443" t="str">
            <v>500742</v>
          </cell>
          <cell r="B443" t="str">
            <v>PADDY - RPV 1 - 12 KG - [ RHSL ]</v>
          </cell>
          <cell r="C443" t="str">
            <v>1700</v>
          </cell>
          <cell r="D443" t="str">
            <v>641</v>
          </cell>
          <cell r="E443" t="str">
            <v>4900104428</v>
          </cell>
          <cell r="F443">
            <v>38141</v>
          </cell>
          <cell r="G443">
            <v>-6876</v>
          </cell>
          <cell r="H443">
            <v>-473068.79999999999</v>
          </cell>
        </row>
        <row r="444">
          <cell r="A444" t="str">
            <v>500742</v>
          </cell>
          <cell r="B444" t="str">
            <v>PADDY - RPV 1 - 12 KG - [ RHSL ]</v>
          </cell>
          <cell r="C444" t="str">
            <v>1700</v>
          </cell>
          <cell r="D444" t="str">
            <v>641</v>
          </cell>
          <cell r="E444" t="str">
            <v>4900104429</v>
          </cell>
          <cell r="F444">
            <v>38141</v>
          </cell>
          <cell r="G444">
            <v>-564</v>
          </cell>
          <cell r="H444">
            <v>-38803.199999999997</v>
          </cell>
        </row>
        <row r="445">
          <cell r="A445" t="str">
            <v>500742</v>
          </cell>
          <cell r="B445" t="str">
            <v>PADDY - RPV 1 - 12 KG - [ RHSL ]</v>
          </cell>
          <cell r="C445" t="str">
            <v>1700</v>
          </cell>
          <cell r="D445" t="str">
            <v>641</v>
          </cell>
          <cell r="E445" t="str">
            <v>4900104429</v>
          </cell>
          <cell r="F445">
            <v>38141</v>
          </cell>
          <cell r="G445">
            <v>-672</v>
          </cell>
          <cell r="H445">
            <v>-46233.599999999999</v>
          </cell>
        </row>
        <row r="446">
          <cell r="A446" t="str">
            <v>500742</v>
          </cell>
          <cell r="B446" t="str">
            <v>PADDY - RPV 1 - 12 KG - [ RHSL ]</v>
          </cell>
          <cell r="C446" t="str">
            <v>1700</v>
          </cell>
          <cell r="D446" t="str">
            <v>641</v>
          </cell>
          <cell r="E446" t="str">
            <v>4900104429</v>
          </cell>
          <cell r="F446">
            <v>38141</v>
          </cell>
          <cell r="G446">
            <v>-5040</v>
          </cell>
          <cell r="H446">
            <v>-346752</v>
          </cell>
        </row>
        <row r="447">
          <cell r="A447" t="str">
            <v>500742</v>
          </cell>
          <cell r="B447" t="str">
            <v>PADDY - RPV 1 - 12 KG - [ RHSL ]</v>
          </cell>
          <cell r="C447" t="str">
            <v>1700</v>
          </cell>
          <cell r="D447" t="str">
            <v>641</v>
          </cell>
          <cell r="E447" t="str">
            <v>4900104429</v>
          </cell>
          <cell r="F447">
            <v>38141</v>
          </cell>
          <cell r="G447">
            <v>-2364</v>
          </cell>
          <cell r="H447">
            <v>-162643.20000000001</v>
          </cell>
        </row>
        <row r="448">
          <cell r="A448" t="str">
            <v>500742</v>
          </cell>
          <cell r="B448" t="str">
            <v>PADDY - RPV 1 - 12 KG - [ RHSL ]</v>
          </cell>
          <cell r="C448" t="str">
            <v>1700</v>
          </cell>
          <cell r="D448" t="str">
            <v>641</v>
          </cell>
          <cell r="E448" t="str">
            <v>4900104429</v>
          </cell>
          <cell r="F448">
            <v>38141</v>
          </cell>
          <cell r="G448">
            <v>-1344</v>
          </cell>
          <cell r="H448">
            <v>-92467.199999999997</v>
          </cell>
        </row>
        <row r="449">
          <cell r="A449" t="str">
            <v>500742</v>
          </cell>
          <cell r="B449" t="str">
            <v>PADDY - RPV 1 - 12 KG - [ RHSL ]</v>
          </cell>
          <cell r="C449" t="str">
            <v>1700</v>
          </cell>
          <cell r="D449" t="str">
            <v>453</v>
          </cell>
          <cell r="E449" t="str">
            <v>4900094020</v>
          </cell>
          <cell r="F449">
            <v>38127</v>
          </cell>
          <cell r="G449">
            <v>-3360</v>
          </cell>
          <cell r="H449">
            <v>0</v>
          </cell>
        </row>
        <row r="450">
          <cell r="A450" t="str">
            <v>500742</v>
          </cell>
          <cell r="B450" t="str">
            <v>PADDY - RPV 1 - 12 KG - [ RHSL ]</v>
          </cell>
          <cell r="C450" t="str">
            <v>1700</v>
          </cell>
          <cell r="D450" t="str">
            <v>453</v>
          </cell>
          <cell r="E450" t="str">
            <v>4900094020</v>
          </cell>
          <cell r="F450">
            <v>38127</v>
          </cell>
          <cell r="G450">
            <v>-10776</v>
          </cell>
          <cell r="H450">
            <v>0</v>
          </cell>
        </row>
        <row r="451">
          <cell r="A451" t="str">
            <v>500742</v>
          </cell>
          <cell r="B451" t="str">
            <v>PADDY - RPV 1 - 12 KG - [ RHSL ]</v>
          </cell>
          <cell r="C451" t="str">
            <v>1700</v>
          </cell>
          <cell r="D451" t="str">
            <v>453</v>
          </cell>
          <cell r="E451" t="str">
            <v>4900094020</v>
          </cell>
          <cell r="F451">
            <v>38127</v>
          </cell>
          <cell r="G451">
            <v>10776</v>
          </cell>
          <cell r="H451">
            <v>741388.80000000005</v>
          </cell>
        </row>
        <row r="452">
          <cell r="A452" t="str">
            <v>500742</v>
          </cell>
          <cell r="B452" t="str">
            <v>PADDY - RPV 1 - 12 KG - [ RHSL ]</v>
          </cell>
          <cell r="C452" t="str">
            <v>1700</v>
          </cell>
          <cell r="D452" t="str">
            <v>453</v>
          </cell>
          <cell r="E452" t="str">
            <v>4900094020</v>
          </cell>
          <cell r="F452">
            <v>38127</v>
          </cell>
          <cell r="G452">
            <v>3360</v>
          </cell>
          <cell r="H452">
            <v>231168</v>
          </cell>
        </row>
        <row r="453">
          <cell r="A453" t="str">
            <v>500742</v>
          </cell>
          <cell r="B453" t="str">
            <v>PADDY - RPV 1 - 12 KG - [ RHSL ]</v>
          </cell>
          <cell r="C453" t="str">
            <v>2100</v>
          </cell>
          <cell r="D453" t="str">
            <v>641</v>
          </cell>
          <cell r="E453" t="str">
            <v>4900156020</v>
          </cell>
          <cell r="F453">
            <v>38198</v>
          </cell>
          <cell r="G453">
            <v>-348</v>
          </cell>
          <cell r="H453">
            <v>-10203.36</v>
          </cell>
        </row>
        <row r="454">
          <cell r="A454" t="str">
            <v>500742</v>
          </cell>
          <cell r="B454" t="str">
            <v>PADDY - RPV 1 - 12 KG - [ RHSL ]</v>
          </cell>
          <cell r="C454" t="str">
            <v>2100</v>
          </cell>
          <cell r="D454" t="str">
            <v>641</v>
          </cell>
          <cell r="E454" t="str">
            <v>4900156020</v>
          </cell>
          <cell r="F454">
            <v>38198</v>
          </cell>
          <cell r="G454">
            <v>-1944</v>
          </cell>
          <cell r="H454">
            <v>-56998.080000000002</v>
          </cell>
        </row>
        <row r="455">
          <cell r="A455" t="str">
            <v>500742</v>
          </cell>
          <cell r="B455" t="str">
            <v>PADDY - RPV 1 - 12 KG - [ RHSL ]</v>
          </cell>
          <cell r="C455" t="str">
            <v>2100</v>
          </cell>
          <cell r="D455" t="str">
            <v>641</v>
          </cell>
          <cell r="E455" t="str">
            <v>4900156020</v>
          </cell>
          <cell r="F455">
            <v>38198</v>
          </cell>
          <cell r="G455">
            <v>-48</v>
          </cell>
          <cell r="H455">
            <v>-1407.36</v>
          </cell>
        </row>
        <row r="456">
          <cell r="A456" t="str">
            <v>500742</v>
          </cell>
          <cell r="B456" t="str">
            <v>PADDY - RPV 1 - 12 KG - [ RHSL ]</v>
          </cell>
          <cell r="C456" t="str">
            <v>2100</v>
          </cell>
          <cell r="D456" t="str">
            <v>641</v>
          </cell>
          <cell r="E456" t="str">
            <v>4900156020</v>
          </cell>
          <cell r="F456">
            <v>38198</v>
          </cell>
          <cell r="G456">
            <v>-48</v>
          </cell>
          <cell r="H456">
            <v>-1407.36</v>
          </cell>
        </row>
        <row r="457">
          <cell r="A457" t="str">
            <v>500742</v>
          </cell>
          <cell r="B457" t="str">
            <v>PADDY - RPV 1 - 12 KG - [ RHSL ]</v>
          </cell>
          <cell r="C457" t="str">
            <v>2100</v>
          </cell>
          <cell r="D457" t="str">
            <v>343</v>
          </cell>
          <cell r="E457" t="str">
            <v>4900155788</v>
          </cell>
          <cell r="F457">
            <v>38198</v>
          </cell>
          <cell r="G457">
            <v>48</v>
          </cell>
          <cell r="H457">
            <v>0</v>
          </cell>
        </row>
        <row r="458">
          <cell r="A458" t="str">
            <v>500742</v>
          </cell>
          <cell r="B458" t="str">
            <v>PADDY - RPV 1 - 12 KG - [ RHSL ]</v>
          </cell>
          <cell r="C458" t="str">
            <v>2100</v>
          </cell>
          <cell r="D458" t="str">
            <v>343</v>
          </cell>
          <cell r="E458" t="str">
            <v>4900155788</v>
          </cell>
          <cell r="F458">
            <v>38198</v>
          </cell>
          <cell r="G458">
            <v>-48</v>
          </cell>
          <cell r="H458">
            <v>0</v>
          </cell>
        </row>
        <row r="459">
          <cell r="A459" t="str">
            <v>500742</v>
          </cell>
          <cell r="B459" t="str">
            <v>PADDY - RPV 1 - 12 KG - [ RHSL ]</v>
          </cell>
          <cell r="C459" t="str">
            <v>2100</v>
          </cell>
          <cell r="D459" t="str">
            <v>453</v>
          </cell>
          <cell r="E459" t="str">
            <v>4900129683</v>
          </cell>
          <cell r="F459">
            <v>38168</v>
          </cell>
          <cell r="G459">
            <v>-348</v>
          </cell>
          <cell r="H459">
            <v>0</v>
          </cell>
        </row>
        <row r="460">
          <cell r="A460" t="str">
            <v>500742</v>
          </cell>
          <cell r="B460" t="str">
            <v>PADDY - RPV 1 - 12 KG - [ RHSL ]</v>
          </cell>
          <cell r="C460" t="str">
            <v>2100</v>
          </cell>
          <cell r="D460" t="str">
            <v>453</v>
          </cell>
          <cell r="E460" t="str">
            <v>4900129683</v>
          </cell>
          <cell r="F460">
            <v>38168</v>
          </cell>
          <cell r="G460">
            <v>48</v>
          </cell>
          <cell r="H460">
            <v>1407.36</v>
          </cell>
        </row>
        <row r="461">
          <cell r="A461" t="str">
            <v>500742</v>
          </cell>
          <cell r="B461" t="str">
            <v>PADDY - RPV 1 - 12 KG - [ RHSL ]</v>
          </cell>
          <cell r="C461" t="str">
            <v>2100</v>
          </cell>
          <cell r="D461" t="str">
            <v>453</v>
          </cell>
          <cell r="E461" t="str">
            <v>4900129683</v>
          </cell>
          <cell r="F461">
            <v>38168</v>
          </cell>
          <cell r="G461">
            <v>48</v>
          </cell>
          <cell r="H461">
            <v>1407.36</v>
          </cell>
        </row>
        <row r="462">
          <cell r="A462" t="str">
            <v>500742</v>
          </cell>
          <cell r="B462" t="str">
            <v>PADDY - RPV 1 - 12 KG - [ RHSL ]</v>
          </cell>
          <cell r="C462" t="str">
            <v>2100</v>
          </cell>
          <cell r="D462" t="str">
            <v>561</v>
          </cell>
          <cell r="E462" t="str">
            <v>4900129623</v>
          </cell>
          <cell r="F462">
            <v>38168</v>
          </cell>
          <cell r="G462">
            <v>1944</v>
          </cell>
          <cell r="H462">
            <v>56998.080000000002</v>
          </cell>
        </row>
        <row r="463">
          <cell r="A463" t="str">
            <v>500742</v>
          </cell>
          <cell r="B463" t="str">
            <v>PADDY - RPV 1 - 12 KG - [ RHSL ]</v>
          </cell>
          <cell r="C463" t="str">
            <v>2100</v>
          </cell>
          <cell r="D463" t="str">
            <v>453</v>
          </cell>
          <cell r="E463" t="str">
            <v>4900129683</v>
          </cell>
          <cell r="F463">
            <v>38168</v>
          </cell>
          <cell r="G463">
            <v>348</v>
          </cell>
          <cell r="H463">
            <v>10203.36</v>
          </cell>
        </row>
        <row r="464">
          <cell r="A464" t="str">
            <v>500742</v>
          </cell>
          <cell r="B464" t="str">
            <v>PADDY - RPV 1 - 12 KG - [ RHSL ]</v>
          </cell>
          <cell r="C464" t="str">
            <v>2100</v>
          </cell>
          <cell r="D464" t="str">
            <v>651</v>
          </cell>
          <cell r="E464" t="str">
            <v>4900127300</v>
          </cell>
          <cell r="F464">
            <v>38168</v>
          </cell>
          <cell r="G464">
            <v>48</v>
          </cell>
          <cell r="H464">
            <v>0</v>
          </cell>
        </row>
        <row r="465">
          <cell r="A465" t="str">
            <v>500742</v>
          </cell>
          <cell r="B465" t="str">
            <v>PADDY - RPV 1 - 12 KG - [ RHSL ]</v>
          </cell>
          <cell r="C465" t="str">
            <v>2100</v>
          </cell>
          <cell r="D465" t="str">
            <v>651</v>
          </cell>
          <cell r="E465" t="str">
            <v>4900126976</v>
          </cell>
          <cell r="F465">
            <v>38168</v>
          </cell>
          <cell r="G465">
            <v>48</v>
          </cell>
          <cell r="H465">
            <v>0</v>
          </cell>
        </row>
        <row r="466">
          <cell r="A466" t="str">
            <v>500742</v>
          </cell>
          <cell r="B466" t="str">
            <v>PADDY - RPV 1 - 12 KG - [ RHSL ]</v>
          </cell>
          <cell r="C466" t="str">
            <v>2100</v>
          </cell>
          <cell r="D466" t="str">
            <v>651</v>
          </cell>
          <cell r="E466" t="str">
            <v>4900126770</v>
          </cell>
          <cell r="F466">
            <v>38168</v>
          </cell>
          <cell r="G466">
            <v>348</v>
          </cell>
          <cell r="H466">
            <v>0</v>
          </cell>
        </row>
        <row r="467">
          <cell r="A467" t="str">
            <v>500742</v>
          </cell>
          <cell r="B467" t="str">
            <v>PADDY - RPV 1 - 12 KG - [ RHSL ]</v>
          </cell>
          <cell r="C467" t="str">
            <v>2100</v>
          </cell>
          <cell r="D467" t="str">
            <v>453</v>
          </cell>
          <cell r="E467" t="str">
            <v>4900129683</v>
          </cell>
          <cell r="F467">
            <v>38168</v>
          </cell>
          <cell r="G467">
            <v>-48</v>
          </cell>
          <cell r="H467">
            <v>0</v>
          </cell>
        </row>
        <row r="468">
          <cell r="A468" t="str">
            <v>500742</v>
          </cell>
          <cell r="B468" t="str">
            <v>PADDY - RPV 1 - 12 KG - [ RHSL ]</v>
          </cell>
          <cell r="C468" t="str">
            <v>2100</v>
          </cell>
          <cell r="D468" t="str">
            <v>453</v>
          </cell>
          <cell r="E468" t="str">
            <v>4900129683</v>
          </cell>
          <cell r="F468">
            <v>38168</v>
          </cell>
          <cell r="G468">
            <v>-48</v>
          </cell>
          <cell r="H468">
            <v>0</v>
          </cell>
        </row>
        <row r="469">
          <cell r="A469" t="str">
            <v>500742</v>
          </cell>
          <cell r="B469" t="str">
            <v>PADDY - RPV 1 - 12 KG - [ RHSL ]</v>
          </cell>
          <cell r="C469" t="str">
            <v>2100</v>
          </cell>
          <cell r="D469" t="str">
            <v>344</v>
          </cell>
          <cell r="E469" t="str">
            <v>4900142397</v>
          </cell>
          <cell r="F469">
            <v>38168</v>
          </cell>
          <cell r="G469">
            <v>-48</v>
          </cell>
          <cell r="H469">
            <v>0</v>
          </cell>
        </row>
        <row r="470">
          <cell r="A470" t="str">
            <v>500742</v>
          </cell>
          <cell r="B470" t="str">
            <v>PADDY - RPV 1 - 12 KG - [ RHSL ]</v>
          </cell>
          <cell r="C470" t="str">
            <v>2100</v>
          </cell>
          <cell r="D470" t="str">
            <v>344</v>
          </cell>
          <cell r="E470" t="str">
            <v>4900142397</v>
          </cell>
          <cell r="F470">
            <v>38168</v>
          </cell>
          <cell r="G470">
            <v>48</v>
          </cell>
          <cell r="H470">
            <v>0</v>
          </cell>
        </row>
        <row r="471">
          <cell r="A471" t="str">
            <v>500742</v>
          </cell>
          <cell r="B471" t="str">
            <v>PADDY - RPV 1 - 12 KG - [ RHSL ]</v>
          </cell>
          <cell r="C471" t="str">
            <v>2100</v>
          </cell>
          <cell r="D471" t="str">
            <v>641</v>
          </cell>
          <cell r="E471" t="str">
            <v>4900119603</v>
          </cell>
          <cell r="F471">
            <v>38163</v>
          </cell>
          <cell r="G471">
            <v>-240</v>
          </cell>
          <cell r="H471">
            <v>-7035.72</v>
          </cell>
        </row>
        <row r="472">
          <cell r="A472" t="str">
            <v>500742</v>
          </cell>
          <cell r="B472" t="str">
            <v>PADDY - RPV 1 - 12 KG - [ RHSL ]</v>
          </cell>
          <cell r="C472" t="str">
            <v>2100</v>
          </cell>
          <cell r="D472" t="str">
            <v>641</v>
          </cell>
          <cell r="E472" t="str">
            <v>4900118092</v>
          </cell>
          <cell r="F472">
            <v>38161</v>
          </cell>
          <cell r="G472">
            <v>-1596</v>
          </cell>
          <cell r="H472">
            <v>-46787.51</v>
          </cell>
        </row>
        <row r="473">
          <cell r="A473" t="str">
            <v>500742</v>
          </cell>
          <cell r="B473" t="str">
            <v>PADDY - RPV 1 - 12 KG - [ RHSL ]</v>
          </cell>
          <cell r="C473" t="str">
            <v>2100</v>
          </cell>
          <cell r="D473" t="str">
            <v>641</v>
          </cell>
          <cell r="E473" t="str">
            <v>4900118092</v>
          </cell>
          <cell r="F473">
            <v>38161</v>
          </cell>
          <cell r="G473">
            <v>-204</v>
          </cell>
          <cell r="H473">
            <v>-5980.36</v>
          </cell>
        </row>
        <row r="474">
          <cell r="A474" t="str">
            <v>500742</v>
          </cell>
          <cell r="B474" t="str">
            <v>PADDY - RPV 1 - 12 KG - [ RHSL ]</v>
          </cell>
          <cell r="C474" t="str">
            <v>2100</v>
          </cell>
          <cell r="D474" t="str">
            <v>641</v>
          </cell>
          <cell r="E474" t="str">
            <v>4900118092</v>
          </cell>
          <cell r="F474">
            <v>38161</v>
          </cell>
          <cell r="G474">
            <v>-1260</v>
          </cell>
          <cell r="H474">
            <v>-36937.5</v>
          </cell>
        </row>
        <row r="475">
          <cell r="A475" t="str">
            <v>500742</v>
          </cell>
          <cell r="B475" t="str">
            <v>PADDY - RPV 1 - 12 KG - [ RHSL ]</v>
          </cell>
          <cell r="C475" t="str">
            <v>2100</v>
          </cell>
          <cell r="D475" t="str">
            <v>641</v>
          </cell>
          <cell r="E475" t="str">
            <v>4900118092</v>
          </cell>
          <cell r="F475">
            <v>38161</v>
          </cell>
          <cell r="G475">
            <v>-1584</v>
          </cell>
          <cell r="H475">
            <v>-46435.72</v>
          </cell>
        </row>
        <row r="476">
          <cell r="A476" t="str">
            <v>500742</v>
          </cell>
          <cell r="B476" t="str">
            <v>PADDY - RPV 1 - 12 KG - [ RHSL ]</v>
          </cell>
          <cell r="C476" t="str">
            <v>2100</v>
          </cell>
          <cell r="D476" t="str">
            <v>641</v>
          </cell>
          <cell r="E476" t="str">
            <v>4900118092</v>
          </cell>
          <cell r="F476">
            <v>38161</v>
          </cell>
          <cell r="G476">
            <v>-4164</v>
          </cell>
          <cell r="H476">
            <v>-122069.66</v>
          </cell>
        </row>
        <row r="477">
          <cell r="A477" t="str">
            <v>500742</v>
          </cell>
          <cell r="B477" t="str">
            <v>PADDY - RPV 1 - 12 KG - [ RHSL ]</v>
          </cell>
          <cell r="C477" t="str">
            <v>2100</v>
          </cell>
          <cell r="D477" t="str">
            <v>641</v>
          </cell>
          <cell r="E477" t="str">
            <v>4900118092</v>
          </cell>
          <cell r="F477">
            <v>38161</v>
          </cell>
          <cell r="G477">
            <v>-396</v>
          </cell>
          <cell r="H477">
            <v>-11608.93</v>
          </cell>
        </row>
        <row r="478">
          <cell r="A478" t="str">
            <v>500742</v>
          </cell>
          <cell r="B478" t="str">
            <v>PADDY - RPV 1 - 12 KG - [ RHSL ]</v>
          </cell>
          <cell r="C478" t="str">
            <v>2100</v>
          </cell>
          <cell r="D478" t="str">
            <v>641</v>
          </cell>
          <cell r="E478" t="str">
            <v>4900118092</v>
          </cell>
          <cell r="F478">
            <v>38161</v>
          </cell>
          <cell r="G478">
            <v>-180</v>
          </cell>
          <cell r="H478">
            <v>-5276.79</v>
          </cell>
        </row>
        <row r="479">
          <cell r="A479" t="str">
            <v>500742</v>
          </cell>
          <cell r="B479" t="str">
            <v>PADDY - RPV 1 - 12 KG - [ RHSL ]</v>
          </cell>
          <cell r="C479" t="str">
            <v>2100</v>
          </cell>
          <cell r="D479" t="str">
            <v>641</v>
          </cell>
          <cell r="E479" t="str">
            <v>4900118092</v>
          </cell>
          <cell r="F479">
            <v>38161</v>
          </cell>
          <cell r="G479">
            <v>-876</v>
          </cell>
          <cell r="H479">
            <v>-25680.36</v>
          </cell>
        </row>
        <row r="480">
          <cell r="A480" t="str">
            <v>500742</v>
          </cell>
          <cell r="B480" t="str">
            <v>PADDY - RPV 1 - 12 KG - [ RHSL ]</v>
          </cell>
          <cell r="C480" t="str">
            <v>2100</v>
          </cell>
          <cell r="D480" t="str">
            <v>641</v>
          </cell>
          <cell r="E480" t="str">
            <v>4900118092</v>
          </cell>
          <cell r="F480">
            <v>38161</v>
          </cell>
          <cell r="G480">
            <v>-768</v>
          </cell>
          <cell r="H480">
            <v>-22514.29</v>
          </cell>
        </row>
        <row r="481">
          <cell r="A481" t="str">
            <v>500742</v>
          </cell>
          <cell r="B481" t="str">
            <v>PADDY - RPV 1 - 12 KG - [ RHSL ]</v>
          </cell>
          <cell r="C481" t="str">
            <v>2100</v>
          </cell>
          <cell r="D481" t="str">
            <v>453</v>
          </cell>
          <cell r="E481" t="str">
            <v>4900111700</v>
          </cell>
          <cell r="F481">
            <v>38153</v>
          </cell>
          <cell r="G481">
            <v>240</v>
          </cell>
          <cell r="H481">
            <v>7035.72</v>
          </cell>
        </row>
        <row r="482">
          <cell r="A482" t="str">
            <v>500742</v>
          </cell>
          <cell r="B482" t="str">
            <v>PADDY - RPV 1 - 12 KG - [ RHSL ]</v>
          </cell>
          <cell r="C482" t="str">
            <v>2100</v>
          </cell>
          <cell r="D482" t="str">
            <v>641</v>
          </cell>
          <cell r="E482" t="str">
            <v>4900111684</v>
          </cell>
          <cell r="F482">
            <v>38153</v>
          </cell>
          <cell r="G482">
            <v>-660</v>
          </cell>
          <cell r="H482">
            <v>-19348.22</v>
          </cell>
        </row>
        <row r="483">
          <cell r="A483" t="str">
            <v>500742</v>
          </cell>
          <cell r="B483" t="str">
            <v>PADDY - RPV 1 - 12 KG - [ RHSL ]</v>
          </cell>
          <cell r="C483" t="str">
            <v>2100</v>
          </cell>
          <cell r="D483" t="str">
            <v>641</v>
          </cell>
          <cell r="E483" t="str">
            <v>4900111684</v>
          </cell>
          <cell r="F483">
            <v>38153</v>
          </cell>
          <cell r="G483">
            <v>-48</v>
          </cell>
          <cell r="H483">
            <v>-1407.14</v>
          </cell>
        </row>
        <row r="484">
          <cell r="A484" t="str">
            <v>500742</v>
          </cell>
          <cell r="B484" t="str">
            <v>PADDY - RPV 1 - 12 KG - [ RHSL ]</v>
          </cell>
          <cell r="C484" t="str">
            <v>2100</v>
          </cell>
          <cell r="D484" t="str">
            <v>641</v>
          </cell>
          <cell r="E484" t="str">
            <v>4900111684</v>
          </cell>
          <cell r="F484">
            <v>38153</v>
          </cell>
          <cell r="G484">
            <v>-768</v>
          </cell>
          <cell r="H484">
            <v>-22514.29</v>
          </cell>
        </row>
        <row r="485">
          <cell r="A485" t="str">
            <v>500742</v>
          </cell>
          <cell r="B485" t="str">
            <v>PADDY - RPV 1 - 12 KG - [ RHSL ]</v>
          </cell>
          <cell r="C485" t="str">
            <v>2100</v>
          </cell>
          <cell r="D485" t="str">
            <v>641</v>
          </cell>
          <cell r="E485" t="str">
            <v>4900111684</v>
          </cell>
          <cell r="F485">
            <v>38153</v>
          </cell>
          <cell r="G485">
            <v>-1104</v>
          </cell>
          <cell r="H485">
            <v>-32364.29</v>
          </cell>
        </row>
        <row r="486">
          <cell r="A486" t="str">
            <v>500742</v>
          </cell>
          <cell r="B486" t="str">
            <v>PADDY - RPV 1 - 12 KG - [ RHSL ]</v>
          </cell>
          <cell r="C486" t="str">
            <v>2100</v>
          </cell>
          <cell r="D486" t="str">
            <v>641</v>
          </cell>
          <cell r="E486" t="str">
            <v>4900111684</v>
          </cell>
          <cell r="F486">
            <v>38153</v>
          </cell>
          <cell r="G486">
            <v>-600</v>
          </cell>
          <cell r="H486">
            <v>-17589.29</v>
          </cell>
        </row>
        <row r="487">
          <cell r="A487" t="str">
            <v>500742</v>
          </cell>
          <cell r="B487" t="str">
            <v>PADDY - RPV 1 - 12 KG - [ RHSL ]</v>
          </cell>
          <cell r="C487" t="str">
            <v>2100</v>
          </cell>
          <cell r="D487" t="str">
            <v>641</v>
          </cell>
          <cell r="E487" t="str">
            <v>4900111684</v>
          </cell>
          <cell r="F487">
            <v>38153</v>
          </cell>
          <cell r="G487">
            <v>-156</v>
          </cell>
          <cell r="H487">
            <v>-4573.22</v>
          </cell>
        </row>
        <row r="488">
          <cell r="A488" t="str">
            <v>500742</v>
          </cell>
          <cell r="B488" t="str">
            <v>PADDY - RPV 1 - 12 KG - [ RHSL ]</v>
          </cell>
          <cell r="C488" t="str">
            <v>2100</v>
          </cell>
          <cell r="D488" t="str">
            <v>641</v>
          </cell>
          <cell r="E488" t="str">
            <v>4900111684</v>
          </cell>
          <cell r="F488">
            <v>38153</v>
          </cell>
          <cell r="G488">
            <v>-396</v>
          </cell>
          <cell r="H488">
            <v>-11608.93</v>
          </cell>
        </row>
        <row r="489">
          <cell r="A489" t="str">
            <v>500742</v>
          </cell>
          <cell r="B489" t="str">
            <v>PADDY - RPV 1 - 12 KG - [ RHSL ]</v>
          </cell>
          <cell r="C489" t="str">
            <v>2100</v>
          </cell>
          <cell r="D489" t="str">
            <v>641</v>
          </cell>
          <cell r="E489" t="str">
            <v>4900111684</v>
          </cell>
          <cell r="F489">
            <v>38153</v>
          </cell>
          <cell r="G489">
            <v>-4164</v>
          </cell>
          <cell r="H489">
            <v>-122069.67</v>
          </cell>
        </row>
        <row r="490">
          <cell r="A490" t="str">
            <v>500742</v>
          </cell>
          <cell r="B490" t="str">
            <v>PADDY - RPV 1 - 12 KG - [ RHSL ]</v>
          </cell>
          <cell r="C490" t="str">
            <v>2100</v>
          </cell>
          <cell r="D490" t="str">
            <v>641</v>
          </cell>
          <cell r="E490" t="str">
            <v>4900111684</v>
          </cell>
          <cell r="F490">
            <v>38153</v>
          </cell>
          <cell r="G490">
            <v>-2184</v>
          </cell>
          <cell r="H490">
            <v>-64025.01</v>
          </cell>
        </row>
        <row r="491">
          <cell r="A491" t="str">
            <v>500742</v>
          </cell>
          <cell r="B491" t="str">
            <v>PADDY - RPV 1 - 12 KG - [ RHSL ]</v>
          </cell>
          <cell r="C491" t="str">
            <v>2100</v>
          </cell>
          <cell r="D491" t="str">
            <v>453</v>
          </cell>
          <cell r="E491" t="str">
            <v>4900111700</v>
          </cell>
          <cell r="F491">
            <v>38153</v>
          </cell>
          <cell r="G491">
            <v>-240</v>
          </cell>
          <cell r="H491">
            <v>0</v>
          </cell>
        </row>
        <row r="492">
          <cell r="A492" t="str">
            <v>500742</v>
          </cell>
          <cell r="B492" t="str">
            <v>PADDY - RPV 1 - 12 KG - [ RHSL ]</v>
          </cell>
          <cell r="C492" t="str">
            <v>2100</v>
          </cell>
          <cell r="D492" t="str">
            <v>453</v>
          </cell>
          <cell r="E492" t="str">
            <v>4900111700</v>
          </cell>
          <cell r="F492">
            <v>38153</v>
          </cell>
          <cell r="G492">
            <v>960</v>
          </cell>
          <cell r="H492">
            <v>28142.86</v>
          </cell>
        </row>
        <row r="493">
          <cell r="A493" t="str">
            <v>500742</v>
          </cell>
          <cell r="B493" t="str">
            <v>PADDY - RPV 1 - 12 KG - [ RHSL ]</v>
          </cell>
          <cell r="C493" t="str">
            <v>2100</v>
          </cell>
          <cell r="D493" t="str">
            <v>453</v>
          </cell>
          <cell r="E493" t="str">
            <v>4900111700</v>
          </cell>
          <cell r="F493">
            <v>38153</v>
          </cell>
          <cell r="G493">
            <v>-960</v>
          </cell>
          <cell r="H493">
            <v>0</v>
          </cell>
        </row>
        <row r="494">
          <cell r="A494" t="str">
            <v>500742</v>
          </cell>
          <cell r="B494" t="str">
            <v>PADDY - RPV 1 - 12 KG - [ RHSL ]</v>
          </cell>
          <cell r="C494" t="str">
            <v>2100</v>
          </cell>
          <cell r="D494" t="str">
            <v>651</v>
          </cell>
          <cell r="E494" t="str">
            <v>4900102943</v>
          </cell>
          <cell r="F494">
            <v>38138</v>
          </cell>
          <cell r="G494">
            <v>240</v>
          </cell>
          <cell r="H494">
            <v>0</v>
          </cell>
        </row>
        <row r="495">
          <cell r="A495" t="str">
            <v>500742</v>
          </cell>
          <cell r="B495" t="str">
            <v>PADDY - RPV 1 - 12 KG - [ RHSL ]</v>
          </cell>
          <cell r="C495" t="str">
            <v>2500</v>
          </cell>
          <cell r="D495" t="str">
            <v>641</v>
          </cell>
          <cell r="E495" t="str">
            <v>4900131828</v>
          </cell>
          <cell r="F495">
            <v>38174</v>
          </cell>
          <cell r="G495">
            <v>-864</v>
          </cell>
          <cell r="H495">
            <v>-59443.199999999997</v>
          </cell>
        </row>
        <row r="496">
          <cell r="A496" t="str">
            <v>500742</v>
          </cell>
          <cell r="B496" t="str">
            <v>PADDY - RPV 1 - 12 KG - [ RHSL ]</v>
          </cell>
          <cell r="C496" t="str">
            <v>2500</v>
          </cell>
          <cell r="D496" t="str">
            <v>641</v>
          </cell>
          <cell r="E496" t="str">
            <v>4900131828</v>
          </cell>
          <cell r="F496">
            <v>38174</v>
          </cell>
          <cell r="G496">
            <v>-1968</v>
          </cell>
          <cell r="H496">
            <v>-135398.39999999999</v>
          </cell>
        </row>
        <row r="497">
          <cell r="A497" t="str">
            <v>500742</v>
          </cell>
          <cell r="B497" t="str">
            <v>PADDY - RPV 1 - 12 KG - [ RHSL ]</v>
          </cell>
          <cell r="C497" t="str">
            <v>2500</v>
          </cell>
          <cell r="D497" t="str">
            <v>641</v>
          </cell>
          <cell r="E497" t="str">
            <v>4900131828</v>
          </cell>
          <cell r="F497">
            <v>38174</v>
          </cell>
          <cell r="G497">
            <v>-6000</v>
          </cell>
          <cell r="H497">
            <v>-412800</v>
          </cell>
        </row>
        <row r="498">
          <cell r="A498" t="str">
            <v>500742</v>
          </cell>
          <cell r="B498" t="str">
            <v>PADDY - RPV 1 - 12 KG - [ RHSL ]</v>
          </cell>
          <cell r="C498" t="str">
            <v>2500</v>
          </cell>
          <cell r="D498" t="str">
            <v>641</v>
          </cell>
          <cell r="E498" t="str">
            <v>4900131852</v>
          </cell>
          <cell r="F498">
            <v>38174</v>
          </cell>
          <cell r="G498">
            <v>-24</v>
          </cell>
          <cell r="H498">
            <v>-1651.2</v>
          </cell>
        </row>
        <row r="499">
          <cell r="A499" t="str">
            <v>500742</v>
          </cell>
          <cell r="B499" t="str">
            <v>PADDY - RPV 1 - 12 KG - [ RHSL ]</v>
          </cell>
          <cell r="C499" t="str">
            <v>2500</v>
          </cell>
          <cell r="D499" t="str">
            <v>641</v>
          </cell>
          <cell r="E499" t="str">
            <v>4900131846</v>
          </cell>
          <cell r="F499">
            <v>38174</v>
          </cell>
          <cell r="G499">
            <v>-1152</v>
          </cell>
          <cell r="H499">
            <v>-79257.600000000006</v>
          </cell>
        </row>
        <row r="500">
          <cell r="A500" t="str">
            <v>500742</v>
          </cell>
          <cell r="B500" t="str">
            <v>PADDY - RPV 1 - 12 KG - [ RHSL ]</v>
          </cell>
          <cell r="C500" t="str">
            <v>2500</v>
          </cell>
          <cell r="D500" t="str">
            <v>641</v>
          </cell>
          <cell r="E500" t="str">
            <v>4900131846</v>
          </cell>
          <cell r="F500">
            <v>38174</v>
          </cell>
          <cell r="G500">
            <v>-3936</v>
          </cell>
          <cell r="H500">
            <v>-270796.79999999999</v>
          </cell>
        </row>
        <row r="501">
          <cell r="A501" t="str">
            <v>500742</v>
          </cell>
          <cell r="B501" t="str">
            <v>PADDY - RPV 1 - 12 KG - [ RHSL ]</v>
          </cell>
          <cell r="C501" t="str">
            <v>2500</v>
          </cell>
          <cell r="D501" t="str">
            <v>641</v>
          </cell>
          <cell r="E501" t="str">
            <v>4900131843</v>
          </cell>
          <cell r="F501">
            <v>38174</v>
          </cell>
          <cell r="G501">
            <v>-8832</v>
          </cell>
          <cell r="H501">
            <v>-607641.59999999998</v>
          </cell>
        </row>
        <row r="502">
          <cell r="A502" t="str">
            <v>500742</v>
          </cell>
          <cell r="B502" t="str">
            <v>PADDY - RPV 1 - 12 KG - [ RHSL ]</v>
          </cell>
          <cell r="C502" t="str">
            <v>2500</v>
          </cell>
          <cell r="D502" t="str">
            <v>453</v>
          </cell>
          <cell r="E502" t="str">
            <v>4900103019</v>
          </cell>
          <cell r="F502">
            <v>38138</v>
          </cell>
          <cell r="G502">
            <v>-864</v>
          </cell>
          <cell r="H502">
            <v>0</v>
          </cell>
        </row>
        <row r="503">
          <cell r="A503" t="str">
            <v>500742</v>
          </cell>
          <cell r="B503" t="str">
            <v>PADDY - RPV 1 - 12 KG - [ RHSL ]</v>
          </cell>
          <cell r="C503" t="str">
            <v>2500</v>
          </cell>
          <cell r="D503" t="str">
            <v>651</v>
          </cell>
          <cell r="E503" t="str">
            <v>4900102447</v>
          </cell>
          <cell r="F503">
            <v>38138</v>
          </cell>
          <cell r="G503">
            <v>864</v>
          </cell>
          <cell r="H503">
            <v>0</v>
          </cell>
        </row>
        <row r="504">
          <cell r="A504" t="str">
            <v>500742</v>
          </cell>
          <cell r="B504" t="str">
            <v>PADDY - RPV 1 - 12 KG - [ RHSL ]</v>
          </cell>
          <cell r="C504" t="str">
            <v>2500</v>
          </cell>
          <cell r="D504" t="str">
            <v>453</v>
          </cell>
          <cell r="E504" t="str">
            <v>4900103019</v>
          </cell>
          <cell r="F504">
            <v>38138</v>
          </cell>
          <cell r="G504">
            <v>864</v>
          </cell>
          <cell r="H504">
            <v>59443.199999999997</v>
          </cell>
        </row>
        <row r="505">
          <cell r="A505" t="str">
            <v>500742</v>
          </cell>
          <cell r="B505" t="str">
            <v>PADDY - RPV 1 - 12 KG - [ RHSL ]</v>
          </cell>
          <cell r="C505" t="str">
            <v>2500</v>
          </cell>
          <cell r="D505" t="str">
            <v>641</v>
          </cell>
          <cell r="E505" t="str">
            <v>4900092687</v>
          </cell>
          <cell r="F505">
            <v>38125</v>
          </cell>
          <cell r="G505">
            <v>-5280</v>
          </cell>
          <cell r="H505">
            <v>-363264</v>
          </cell>
        </row>
        <row r="506">
          <cell r="A506" t="str">
            <v>500742</v>
          </cell>
          <cell r="B506" t="str">
            <v>PADDY - RPV 1 - 12 KG - [ RHSL ]</v>
          </cell>
          <cell r="C506" t="str">
            <v>2500</v>
          </cell>
          <cell r="D506" t="str">
            <v>641</v>
          </cell>
          <cell r="E506" t="str">
            <v>4900092687</v>
          </cell>
          <cell r="F506">
            <v>38125</v>
          </cell>
          <cell r="G506">
            <v>-2388</v>
          </cell>
          <cell r="H506">
            <v>-164294.39999999999</v>
          </cell>
        </row>
        <row r="507">
          <cell r="A507" t="str">
            <v>500742</v>
          </cell>
          <cell r="B507" t="str">
            <v>PADDY - RPV 1 - 12 KG - [ RHSL ]</v>
          </cell>
          <cell r="C507" t="str">
            <v>2500</v>
          </cell>
          <cell r="D507" t="str">
            <v>651</v>
          </cell>
          <cell r="E507" t="str">
            <v>4900083431</v>
          </cell>
          <cell r="F507">
            <v>38106</v>
          </cell>
          <cell r="G507">
            <v>24</v>
          </cell>
          <cell r="H507">
            <v>0</v>
          </cell>
        </row>
        <row r="508">
          <cell r="A508" t="str">
            <v>500742</v>
          </cell>
          <cell r="B508" t="str">
            <v>PADDY - RPV 1 - 12 KG - [ RHSL ]</v>
          </cell>
          <cell r="C508" t="str">
            <v>2500</v>
          </cell>
          <cell r="D508" t="str">
            <v>453</v>
          </cell>
          <cell r="E508" t="str">
            <v>4900083527</v>
          </cell>
          <cell r="F508">
            <v>38106</v>
          </cell>
          <cell r="G508">
            <v>24</v>
          </cell>
          <cell r="H508">
            <v>1651.2</v>
          </cell>
        </row>
        <row r="509">
          <cell r="A509" t="str">
            <v>500742</v>
          </cell>
          <cell r="B509" t="str">
            <v>PADDY - RPV 1 - 12 KG - [ RHSL ]</v>
          </cell>
          <cell r="C509" t="str">
            <v>2500</v>
          </cell>
          <cell r="D509" t="str">
            <v>453</v>
          </cell>
          <cell r="E509" t="str">
            <v>4900083527</v>
          </cell>
          <cell r="F509">
            <v>38106</v>
          </cell>
          <cell r="G509">
            <v>-24</v>
          </cell>
          <cell r="H509">
            <v>0</v>
          </cell>
        </row>
        <row r="510">
          <cell r="A510" t="str">
            <v>500742</v>
          </cell>
          <cell r="B510" t="str">
            <v>PADDY - RPV 1 - 12 KG - [ RHSL ]</v>
          </cell>
          <cell r="C510" t="str">
            <v>2500</v>
          </cell>
          <cell r="D510" t="str">
            <v>453</v>
          </cell>
          <cell r="E510" t="str">
            <v>4900082733</v>
          </cell>
          <cell r="F510">
            <v>38105</v>
          </cell>
          <cell r="G510">
            <v>5088</v>
          </cell>
          <cell r="H510">
            <v>350054.40000000002</v>
          </cell>
        </row>
        <row r="511">
          <cell r="A511" t="str">
            <v>500742</v>
          </cell>
          <cell r="B511" t="str">
            <v>PADDY - RPV 1 - 12 KG - [ RHSL ]</v>
          </cell>
          <cell r="C511" t="str">
            <v>2500</v>
          </cell>
          <cell r="D511" t="str">
            <v>453</v>
          </cell>
          <cell r="E511" t="str">
            <v>4900082733</v>
          </cell>
          <cell r="F511">
            <v>38105</v>
          </cell>
          <cell r="G511">
            <v>-5088</v>
          </cell>
          <cell r="H511">
            <v>0</v>
          </cell>
        </row>
        <row r="512">
          <cell r="A512" t="str">
            <v>500742</v>
          </cell>
          <cell r="B512" t="str">
            <v>PADDY - RPV 1 - 12 KG - [ RHSL ]</v>
          </cell>
          <cell r="C512" t="str">
            <v>2500</v>
          </cell>
          <cell r="D512" t="str">
            <v>641</v>
          </cell>
          <cell r="E512" t="str">
            <v>4900082734</v>
          </cell>
          <cell r="F512">
            <v>38105</v>
          </cell>
          <cell r="G512">
            <v>-48</v>
          </cell>
          <cell r="H512">
            <v>-3302.4</v>
          </cell>
        </row>
        <row r="513">
          <cell r="A513" t="str">
            <v>500742</v>
          </cell>
          <cell r="B513" t="str">
            <v>PADDY - RPV 1 - 12 KG - [ RHSL ]</v>
          </cell>
          <cell r="C513" t="str">
            <v>2500</v>
          </cell>
          <cell r="D513" t="str">
            <v>641</v>
          </cell>
          <cell r="E513" t="str">
            <v>4900082734</v>
          </cell>
          <cell r="F513">
            <v>38105</v>
          </cell>
          <cell r="G513">
            <v>-8784</v>
          </cell>
          <cell r="H513">
            <v>-604339.19999999995</v>
          </cell>
        </row>
        <row r="514">
          <cell r="A514" t="str">
            <v>500742</v>
          </cell>
          <cell r="B514" t="str">
            <v>PADDY - RPV 1 - 12 KG - [ RHSL ]</v>
          </cell>
          <cell r="C514" t="str">
            <v>2600</v>
          </cell>
          <cell r="D514" t="str">
            <v>161</v>
          </cell>
          <cell r="E514" t="str">
            <v>5000007941</v>
          </cell>
          <cell r="F514">
            <v>38093</v>
          </cell>
          <cell r="G514">
            <v>-192</v>
          </cell>
          <cell r="H514">
            <v>-2622.72</v>
          </cell>
        </row>
        <row r="515">
          <cell r="A515" t="str">
            <v>500742</v>
          </cell>
          <cell r="B515" t="str">
            <v>PADDY - RPV 1 - 12 KG - [ RHSL ]</v>
          </cell>
          <cell r="C515" t="str">
            <v>2600</v>
          </cell>
          <cell r="D515" t="str">
            <v>161</v>
          </cell>
          <cell r="E515" t="str">
            <v>5000007941</v>
          </cell>
          <cell r="F515">
            <v>38093</v>
          </cell>
          <cell r="G515">
            <v>-240</v>
          </cell>
          <cell r="H515">
            <v>-3278.4</v>
          </cell>
        </row>
        <row r="516">
          <cell r="A516" t="str">
            <v>500742</v>
          </cell>
          <cell r="B516" t="str">
            <v>PADDY - RPV 1 - 12 KG - [ RHSL ]</v>
          </cell>
          <cell r="C516" t="str">
            <v>2600</v>
          </cell>
          <cell r="D516" t="str">
            <v>161</v>
          </cell>
          <cell r="E516" t="str">
            <v>5000007941</v>
          </cell>
          <cell r="F516">
            <v>38093</v>
          </cell>
          <cell r="G516">
            <v>-2352</v>
          </cell>
          <cell r="H516">
            <v>-329884.32</v>
          </cell>
        </row>
        <row r="517">
          <cell r="A517" t="str">
            <v>500742</v>
          </cell>
          <cell r="B517" t="str">
            <v>PADDY - RPV 1 - 12 KG - [ RHSL ]</v>
          </cell>
          <cell r="C517" t="str">
            <v>2600</v>
          </cell>
          <cell r="D517" t="str">
            <v>161</v>
          </cell>
          <cell r="E517" t="str">
            <v>5000007941</v>
          </cell>
          <cell r="F517">
            <v>38093</v>
          </cell>
          <cell r="G517">
            <v>-696</v>
          </cell>
          <cell r="H517">
            <v>-9507.36</v>
          </cell>
        </row>
        <row r="518">
          <cell r="A518" t="str">
            <v>500742</v>
          </cell>
          <cell r="B518" t="str">
            <v>PADDY - RPV 1 - 12 KG - [ RHSL ]</v>
          </cell>
          <cell r="C518" t="str">
            <v>2600</v>
          </cell>
          <cell r="D518" t="str">
            <v>161</v>
          </cell>
          <cell r="E518" t="str">
            <v>5000007941</v>
          </cell>
          <cell r="F518">
            <v>38093</v>
          </cell>
          <cell r="G518">
            <v>-960</v>
          </cell>
          <cell r="H518">
            <v>-13113.6</v>
          </cell>
        </row>
        <row r="519">
          <cell r="A519" t="str">
            <v>500742</v>
          </cell>
          <cell r="B519" t="str">
            <v>PADDY - RPV 1 - 12 KG - [ RHSL ]</v>
          </cell>
          <cell r="C519" t="str">
            <v>2600</v>
          </cell>
          <cell r="D519" t="str">
            <v>161</v>
          </cell>
          <cell r="E519" t="str">
            <v>5000007941</v>
          </cell>
          <cell r="F519">
            <v>38093</v>
          </cell>
          <cell r="G519">
            <v>-240</v>
          </cell>
          <cell r="H519">
            <v>-3278.4</v>
          </cell>
        </row>
        <row r="520">
          <cell r="A520" t="str">
            <v>500742</v>
          </cell>
          <cell r="B520" t="str">
            <v>PADDY - RPV 1 - 12 KG - [ RHSL ]</v>
          </cell>
          <cell r="C520" t="str">
            <v>2600</v>
          </cell>
          <cell r="D520" t="str">
            <v>161</v>
          </cell>
          <cell r="E520" t="str">
            <v>5000007941</v>
          </cell>
          <cell r="F520">
            <v>38093</v>
          </cell>
          <cell r="G520">
            <v>-240</v>
          </cell>
          <cell r="H520">
            <v>-3278.4</v>
          </cell>
        </row>
        <row r="521">
          <cell r="A521" t="str">
            <v>500742</v>
          </cell>
          <cell r="B521" t="str">
            <v>PADDY - RPV 1 - 12 KG - [ RHSL ]</v>
          </cell>
          <cell r="C521" t="str">
            <v>2600</v>
          </cell>
          <cell r="D521" t="str">
            <v>161</v>
          </cell>
          <cell r="E521" t="str">
            <v>5000007941</v>
          </cell>
          <cell r="F521">
            <v>38093</v>
          </cell>
          <cell r="G521">
            <v>-240</v>
          </cell>
          <cell r="H521">
            <v>-3278.4</v>
          </cell>
        </row>
        <row r="522">
          <cell r="A522" t="str">
            <v>500742</v>
          </cell>
          <cell r="B522" t="str">
            <v>PADDY - RPV 1 - 12 KG - [ RHSL ]</v>
          </cell>
          <cell r="C522" t="str">
            <v>2600</v>
          </cell>
          <cell r="D522" t="str">
            <v>161</v>
          </cell>
          <cell r="E522" t="str">
            <v>5000007941</v>
          </cell>
          <cell r="F522">
            <v>38093</v>
          </cell>
          <cell r="G522">
            <v>-240</v>
          </cell>
          <cell r="H522">
            <v>-3278.4</v>
          </cell>
        </row>
        <row r="523">
          <cell r="A523" t="str">
            <v>500742</v>
          </cell>
          <cell r="B523" t="str">
            <v>PADDY - RPV 1 - 12 KG - [ RHSL ]</v>
          </cell>
          <cell r="C523" t="str">
            <v>2900</v>
          </cell>
          <cell r="D523" t="str">
            <v>344</v>
          </cell>
          <cell r="E523" t="str">
            <v>4900142415</v>
          </cell>
          <cell r="F523">
            <v>38168</v>
          </cell>
          <cell r="G523">
            <v>-3216</v>
          </cell>
          <cell r="H523">
            <v>0</v>
          </cell>
        </row>
        <row r="524">
          <cell r="A524" t="str">
            <v>500742</v>
          </cell>
          <cell r="B524" t="str">
            <v>PADDY - RPV 1 - 12 KG - [ RHSL ]</v>
          </cell>
          <cell r="C524" t="str">
            <v>2900</v>
          </cell>
          <cell r="D524" t="str">
            <v>344</v>
          </cell>
          <cell r="E524" t="str">
            <v>4900142415</v>
          </cell>
          <cell r="F524">
            <v>38168</v>
          </cell>
          <cell r="G524">
            <v>3216</v>
          </cell>
          <cell r="H524">
            <v>0</v>
          </cell>
        </row>
        <row r="525">
          <cell r="A525" t="str">
            <v>500742</v>
          </cell>
          <cell r="B525" t="str">
            <v>PADDY - RPV 1 - 12 KG - [ RHSL ]</v>
          </cell>
          <cell r="C525" t="str">
            <v>2900</v>
          </cell>
          <cell r="D525" t="str">
            <v>344</v>
          </cell>
          <cell r="E525" t="str">
            <v>4900142415</v>
          </cell>
          <cell r="F525">
            <v>38168</v>
          </cell>
          <cell r="G525">
            <v>-312</v>
          </cell>
          <cell r="H525">
            <v>0</v>
          </cell>
        </row>
        <row r="526">
          <cell r="A526" t="str">
            <v>500742</v>
          </cell>
          <cell r="B526" t="str">
            <v>PADDY - RPV 1 - 12 KG - [ RHSL ]</v>
          </cell>
          <cell r="C526" t="str">
            <v>2900</v>
          </cell>
          <cell r="D526" t="str">
            <v>344</v>
          </cell>
          <cell r="E526" t="str">
            <v>4900142415</v>
          </cell>
          <cell r="F526">
            <v>38168</v>
          </cell>
          <cell r="G526">
            <v>312</v>
          </cell>
          <cell r="H526">
            <v>0</v>
          </cell>
        </row>
        <row r="527">
          <cell r="A527" t="str">
            <v>500742</v>
          </cell>
          <cell r="B527" t="str">
            <v>PADDY - RPV 1 - 12 KG - [ RHSL ]</v>
          </cell>
          <cell r="C527" t="str">
            <v>2900</v>
          </cell>
          <cell r="D527" t="str">
            <v>453</v>
          </cell>
          <cell r="E527" t="str">
            <v>4900106327</v>
          </cell>
          <cell r="F527">
            <v>38145</v>
          </cell>
          <cell r="G527">
            <v>-312</v>
          </cell>
          <cell r="H527">
            <v>0</v>
          </cell>
        </row>
        <row r="528">
          <cell r="A528" t="str">
            <v>500742</v>
          </cell>
          <cell r="B528" t="str">
            <v>PADDY - RPV 1 - 12 KG - [ RHSL ]</v>
          </cell>
          <cell r="C528" t="str">
            <v>2900</v>
          </cell>
          <cell r="D528" t="str">
            <v>453</v>
          </cell>
          <cell r="E528" t="str">
            <v>4900106327</v>
          </cell>
          <cell r="F528">
            <v>38145</v>
          </cell>
          <cell r="G528">
            <v>312</v>
          </cell>
          <cell r="H528">
            <v>21465.599999999999</v>
          </cell>
        </row>
        <row r="529">
          <cell r="A529" t="str">
            <v>500742</v>
          </cell>
          <cell r="B529" t="str">
            <v>PADDY - RPV 1 - 12 KG - [ RHSL ]</v>
          </cell>
          <cell r="C529" t="str">
            <v>2900</v>
          </cell>
          <cell r="D529" t="str">
            <v>651</v>
          </cell>
          <cell r="E529" t="str">
            <v>4900085524</v>
          </cell>
          <cell r="F529">
            <v>38107</v>
          </cell>
          <cell r="G529">
            <v>312</v>
          </cell>
          <cell r="H529">
            <v>0</v>
          </cell>
        </row>
        <row r="530">
          <cell r="A530" t="str">
            <v>500742</v>
          </cell>
          <cell r="B530" t="str">
            <v>PADDY - RPV 1 - 12 KG - [ RHSL ]</v>
          </cell>
          <cell r="C530" t="str">
            <v>2900</v>
          </cell>
          <cell r="D530" t="str">
            <v>453</v>
          </cell>
          <cell r="E530" t="str">
            <v>4900084593</v>
          </cell>
          <cell r="F530">
            <v>38107</v>
          </cell>
          <cell r="G530">
            <v>-36</v>
          </cell>
          <cell r="H530">
            <v>0</v>
          </cell>
        </row>
        <row r="531">
          <cell r="A531" t="str">
            <v>500742</v>
          </cell>
          <cell r="B531" t="str">
            <v>PADDY - RPV 1 - 12 KG - [ RHSL ]</v>
          </cell>
          <cell r="C531" t="str">
            <v>2900</v>
          </cell>
          <cell r="D531" t="str">
            <v>453</v>
          </cell>
          <cell r="E531" t="str">
            <v>4900084593</v>
          </cell>
          <cell r="F531">
            <v>38107</v>
          </cell>
          <cell r="G531">
            <v>-48</v>
          </cell>
          <cell r="H531">
            <v>0</v>
          </cell>
        </row>
        <row r="532">
          <cell r="A532" t="str">
            <v>500742</v>
          </cell>
          <cell r="B532" t="str">
            <v>PADDY - RPV 1 - 12 KG - [ RHSL ]</v>
          </cell>
          <cell r="C532" t="str">
            <v>2900</v>
          </cell>
          <cell r="D532" t="str">
            <v>453</v>
          </cell>
          <cell r="E532" t="str">
            <v>4900084593</v>
          </cell>
          <cell r="F532">
            <v>38107</v>
          </cell>
          <cell r="G532">
            <v>36</v>
          </cell>
          <cell r="H532">
            <v>2476.8000000000002</v>
          </cell>
        </row>
        <row r="533">
          <cell r="A533" t="str">
            <v>500742</v>
          </cell>
          <cell r="B533" t="str">
            <v>PADDY - RPV 1 - 12 KG - [ RHSL ]</v>
          </cell>
          <cell r="C533" t="str">
            <v>2900</v>
          </cell>
          <cell r="D533" t="str">
            <v>453</v>
          </cell>
          <cell r="E533" t="str">
            <v>4900084593</v>
          </cell>
          <cell r="F533">
            <v>38107</v>
          </cell>
          <cell r="G533">
            <v>48</v>
          </cell>
          <cell r="H533">
            <v>3302.4</v>
          </cell>
        </row>
        <row r="534">
          <cell r="A534" t="str">
            <v>500742</v>
          </cell>
          <cell r="B534" t="str">
            <v>PADDY - RPV 1 - 12 KG - [ RHSL ]</v>
          </cell>
          <cell r="C534" t="str">
            <v>2900</v>
          </cell>
          <cell r="D534" t="str">
            <v>651</v>
          </cell>
          <cell r="E534" t="str">
            <v>4900082306</v>
          </cell>
          <cell r="F534">
            <v>38104</v>
          </cell>
          <cell r="G534">
            <v>44</v>
          </cell>
          <cell r="H534">
            <v>0</v>
          </cell>
        </row>
        <row r="535">
          <cell r="A535" t="str">
            <v>500742</v>
          </cell>
          <cell r="B535" t="str">
            <v>PADDY - RPV 1 - 12 KG - [ RHSL ]</v>
          </cell>
          <cell r="C535" t="str">
            <v>3000</v>
          </cell>
          <cell r="D535" t="str">
            <v>344</v>
          </cell>
          <cell r="E535" t="str">
            <v>4900142417</v>
          </cell>
          <cell r="F535">
            <v>38168</v>
          </cell>
          <cell r="G535">
            <v>-600</v>
          </cell>
          <cell r="H535">
            <v>0</v>
          </cell>
        </row>
        <row r="536">
          <cell r="A536" t="str">
            <v>500742</v>
          </cell>
          <cell r="B536" t="str">
            <v>PADDY - RPV 1 - 12 KG - [ RHSL ]</v>
          </cell>
          <cell r="C536" t="str">
            <v>3000</v>
          </cell>
          <cell r="D536" t="str">
            <v>344</v>
          </cell>
          <cell r="E536" t="str">
            <v>4900142417</v>
          </cell>
          <cell r="F536">
            <v>38168</v>
          </cell>
          <cell r="G536">
            <v>600</v>
          </cell>
          <cell r="H536">
            <v>0</v>
          </cell>
        </row>
        <row r="537">
          <cell r="A537" t="str">
            <v>500742</v>
          </cell>
          <cell r="B537" t="str">
            <v>PADDY - RPV 1 - 12 KG - [ RHSL ]</v>
          </cell>
          <cell r="C537" t="str">
            <v>3000</v>
          </cell>
          <cell r="D537" t="str">
            <v>561</v>
          </cell>
          <cell r="E537" t="str">
            <v>4900129708</v>
          </cell>
          <cell r="F537">
            <v>38168</v>
          </cell>
          <cell r="G537">
            <v>372</v>
          </cell>
          <cell r="H537">
            <v>25593.599999999999</v>
          </cell>
        </row>
        <row r="538">
          <cell r="A538" t="str">
            <v>500742</v>
          </cell>
          <cell r="B538" t="str">
            <v>PADDY - RPV 1 - 12 KG - [ RHSL ]</v>
          </cell>
          <cell r="C538" t="str">
            <v>3600</v>
          </cell>
          <cell r="D538" t="str">
            <v>651</v>
          </cell>
          <cell r="E538" t="str">
            <v>4900220348</v>
          </cell>
          <cell r="F538">
            <v>38258</v>
          </cell>
          <cell r="G538">
            <v>384</v>
          </cell>
          <cell r="H538">
            <v>0</v>
          </cell>
        </row>
        <row r="539">
          <cell r="A539" t="str">
            <v>500742</v>
          </cell>
          <cell r="B539" t="str">
            <v>PADDY - RPV 1 - 12 KG - [ RHSL ]</v>
          </cell>
          <cell r="C539" t="str">
            <v>3600</v>
          </cell>
          <cell r="D539" t="str">
            <v>651</v>
          </cell>
          <cell r="E539" t="str">
            <v>4900220310</v>
          </cell>
          <cell r="F539">
            <v>38258</v>
          </cell>
          <cell r="G539">
            <v>204</v>
          </cell>
          <cell r="H539">
            <v>0</v>
          </cell>
        </row>
        <row r="540">
          <cell r="A540" t="str">
            <v>500742</v>
          </cell>
          <cell r="B540" t="str">
            <v>PADDY - RPV 1 - 12 KG - [ RHSL ]</v>
          </cell>
          <cell r="C540" t="str">
            <v>3600</v>
          </cell>
          <cell r="D540" t="str">
            <v>651</v>
          </cell>
          <cell r="E540" t="str">
            <v>4900220303</v>
          </cell>
          <cell r="F540">
            <v>38258</v>
          </cell>
          <cell r="G540">
            <v>24</v>
          </cell>
          <cell r="H540">
            <v>0</v>
          </cell>
        </row>
        <row r="541">
          <cell r="A541" t="str">
            <v>500742</v>
          </cell>
          <cell r="B541" t="str">
            <v>PADDY - RPV 1 - 12 KG - [ RHSL ]</v>
          </cell>
          <cell r="C541" t="str">
            <v>3600</v>
          </cell>
          <cell r="D541" t="str">
            <v>343</v>
          </cell>
          <cell r="E541" t="str">
            <v>4900200699</v>
          </cell>
          <cell r="F541">
            <v>38240</v>
          </cell>
          <cell r="G541">
            <v>-60</v>
          </cell>
          <cell r="H541">
            <v>0</v>
          </cell>
        </row>
        <row r="542">
          <cell r="A542" t="str">
            <v>500742</v>
          </cell>
          <cell r="B542" t="str">
            <v>PADDY - RPV 1 - 12 KG - [ RHSL ]</v>
          </cell>
          <cell r="C542" t="str">
            <v>3600</v>
          </cell>
          <cell r="D542" t="str">
            <v>343</v>
          </cell>
          <cell r="E542" t="str">
            <v>4900200699</v>
          </cell>
          <cell r="F542">
            <v>38240</v>
          </cell>
          <cell r="G542">
            <v>324</v>
          </cell>
          <cell r="H542">
            <v>0</v>
          </cell>
        </row>
        <row r="543">
          <cell r="A543" t="str">
            <v>500742</v>
          </cell>
          <cell r="B543" t="str">
            <v>PADDY - RPV 1 - 12 KG - [ RHSL ]</v>
          </cell>
          <cell r="C543" t="str">
            <v>3600</v>
          </cell>
          <cell r="D543" t="str">
            <v>343</v>
          </cell>
          <cell r="E543" t="str">
            <v>4900200699</v>
          </cell>
          <cell r="F543">
            <v>38240</v>
          </cell>
          <cell r="G543">
            <v>-324</v>
          </cell>
          <cell r="H543">
            <v>0</v>
          </cell>
        </row>
        <row r="544">
          <cell r="A544" t="str">
            <v>500742</v>
          </cell>
          <cell r="B544" t="str">
            <v>PADDY - RPV 1 - 12 KG - [ RHSL ]</v>
          </cell>
          <cell r="C544" t="str">
            <v>3600</v>
          </cell>
          <cell r="D544" t="str">
            <v>343</v>
          </cell>
          <cell r="E544" t="str">
            <v>4900200699</v>
          </cell>
          <cell r="F544">
            <v>38240</v>
          </cell>
          <cell r="G544">
            <v>60</v>
          </cell>
          <cell r="H544">
            <v>0</v>
          </cell>
        </row>
        <row r="545">
          <cell r="A545" t="str">
            <v>500742</v>
          </cell>
          <cell r="B545" t="str">
            <v>PADDY - RPV 1 - 12 KG - [ RHSL ]</v>
          </cell>
          <cell r="C545" t="str">
            <v>3600</v>
          </cell>
          <cell r="D545" t="str">
            <v>343</v>
          </cell>
          <cell r="E545" t="str">
            <v>4900200699</v>
          </cell>
          <cell r="F545">
            <v>38240</v>
          </cell>
          <cell r="G545">
            <v>-132</v>
          </cell>
          <cell r="H545">
            <v>0</v>
          </cell>
        </row>
        <row r="546">
          <cell r="A546" t="str">
            <v>500742</v>
          </cell>
          <cell r="B546" t="str">
            <v>PADDY - RPV 1 - 12 KG - [ RHSL ]</v>
          </cell>
          <cell r="C546" t="str">
            <v>3600</v>
          </cell>
          <cell r="D546" t="str">
            <v>343</v>
          </cell>
          <cell r="E546" t="str">
            <v>4900200699</v>
          </cell>
          <cell r="F546">
            <v>38240</v>
          </cell>
          <cell r="G546">
            <v>132</v>
          </cell>
          <cell r="H546">
            <v>0</v>
          </cell>
        </row>
        <row r="547">
          <cell r="A547" t="str">
            <v>500742</v>
          </cell>
          <cell r="B547" t="str">
            <v>PADDY - RPV 1 - 12 KG - [ RHSL ]</v>
          </cell>
          <cell r="C547" t="str">
            <v>3600</v>
          </cell>
          <cell r="D547" t="str">
            <v>641</v>
          </cell>
          <cell r="E547" t="str">
            <v>4900201144</v>
          </cell>
          <cell r="F547">
            <v>38240</v>
          </cell>
          <cell r="G547">
            <v>-60</v>
          </cell>
          <cell r="H547">
            <v>-840</v>
          </cell>
        </row>
        <row r="548">
          <cell r="A548" t="str">
            <v>500742</v>
          </cell>
          <cell r="B548" t="str">
            <v>PADDY - RPV 1 - 12 KG - [ RHSL ]</v>
          </cell>
          <cell r="C548" t="str">
            <v>3600</v>
          </cell>
          <cell r="D548" t="str">
            <v>641</v>
          </cell>
          <cell r="E548" t="str">
            <v>4900201144</v>
          </cell>
          <cell r="F548">
            <v>38240</v>
          </cell>
          <cell r="G548">
            <v>-60</v>
          </cell>
          <cell r="H548">
            <v>-840</v>
          </cell>
        </row>
        <row r="549">
          <cell r="A549" t="str">
            <v>500742</v>
          </cell>
          <cell r="B549" t="str">
            <v>PADDY - RPV 1 - 12 KG - [ RHSL ]</v>
          </cell>
          <cell r="C549" t="str">
            <v>3600</v>
          </cell>
          <cell r="D549" t="str">
            <v>641</v>
          </cell>
          <cell r="E549" t="str">
            <v>4900201144</v>
          </cell>
          <cell r="F549">
            <v>38240</v>
          </cell>
          <cell r="G549">
            <v>-3379</v>
          </cell>
          <cell r="H549">
            <v>-47306</v>
          </cell>
        </row>
        <row r="550">
          <cell r="A550" t="str">
            <v>500742</v>
          </cell>
          <cell r="B550" t="str">
            <v>PADDY - RPV 1 - 12 KG - [ RHSL ]</v>
          </cell>
          <cell r="C550" t="str">
            <v>3600</v>
          </cell>
          <cell r="D550" t="str">
            <v>641</v>
          </cell>
          <cell r="E550" t="str">
            <v>4900201144</v>
          </cell>
          <cell r="F550">
            <v>38240</v>
          </cell>
          <cell r="G550">
            <v>-324</v>
          </cell>
          <cell r="H550">
            <v>-4536</v>
          </cell>
        </row>
        <row r="551">
          <cell r="A551" t="str">
            <v>500742</v>
          </cell>
          <cell r="B551" t="str">
            <v>PADDY - RPV 1 - 12 KG - [ RHSL ]</v>
          </cell>
          <cell r="C551" t="str">
            <v>3600</v>
          </cell>
          <cell r="D551" t="str">
            <v>453</v>
          </cell>
          <cell r="E551" t="str">
            <v>4900199404</v>
          </cell>
          <cell r="F551">
            <v>38239</v>
          </cell>
          <cell r="G551">
            <v>60</v>
          </cell>
          <cell r="H551">
            <v>840</v>
          </cell>
        </row>
        <row r="552">
          <cell r="A552" t="str">
            <v>500742</v>
          </cell>
          <cell r="B552" t="str">
            <v>PADDY - RPV 1 - 12 KG - [ RHSL ]</v>
          </cell>
          <cell r="C552" t="str">
            <v>3600</v>
          </cell>
          <cell r="D552" t="str">
            <v>453</v>
          </cell>
          <cell r="E552" t="str">
            <v>4900199404</v>
          </cell>
          <cell r="F552">
            <v>38239</v>
          </cell>
          <cell r="G552">
            <v>-60</v>
          </cell>
          <cell r="H552">
            <v>0</v>
          </cell>
        </row>
        <row r="553">
          <cell r="A553" t="str">
            <v>500742</v>
          </cell>
          <cell r="B553" t="str">
            <v>PADDY - RPV 1 - 12 KG - [ RHSL ]</v>
          </cell>
          <cell r="C553" t="str">
            <v>3600</v>
          </cell>
          <cell r="D553" t="str">
            <v>651</v>
          </cell>
          <cell r="E553" t="str">
            <v>4900180314</v>
          </cell>
          <cell r="F553">
            <v>38222</v>
          </cell>
          <cell r="G553">
            <v>168</v>
          </cell>
          <cell r="H553">
            <v>0</v>
          </cell>
        </row>
        <row r="554">
          <cell r="A554" t="str">
            <v>500742</v>
          </cell>
          <cell r="B554" t="str">
            <v>PADDY - RPV 1 - 12 KG - [ RHSL ]</v>
          </cell>
          <cell r="C554" t="str">
            <v>3600</v>
          </cell>
          <cell r="D554" t="str">
            <v>453</v>
          </cell>
          <cell r="E554" t="str">
            <v>4900179079</v>
          </cell>
          <cell r="F554">
            <v>38219</v>
          </cell>
          <cell r="G554">
            <v>456</v>
          </cell>
          <cell r="H554">
            <v>31372.799999999999</v>
          </cell>
        </row>
        <row r="555">
          <cell r="A555" t="str">
            <v>500742</v>
          </cell>
          <cell r="B555" t="str">
            <v>PADDY - RPV 1 - 12 KG - [ RHSL ]</v>
          </cell>
          <cell r="C555" t="str">
            <v>3600</v>
          </cell>
          <cell r="D555" t="str">
            <v>453</v>
          </cell>
          <cell r="E555" t="str">
            <v>4900179079</v>
          </cell>
          <cell r="F555">
            <v>38219</v>
          </cell>
          <cell r="G555">
            <v>-456</v>
          </cell>
          <cell r="H555">
            <v>0</v>
          </cell>
        </row>
        <row r="556">
          <cell r="A556" t="str">
            <v>500742</v>
          </cell>
          <cell r="B556" t="str">
            <v>PADDY - RPV 1 - 12 KG - [ RHSL ]</v>
          </cell>
          <cell r="C556" t="str">
            <v>3600</v>
          </cell>
          <cell r="D556" t="str">
            <v>651</v>
          </cell>
          <cell r="E556" t="str">
            <v>4900177611</v>
          </cell>
          <cell r="F556">
            <v>38218</v>
          </cell>
          <cell r="G556">
            <v>444</v>
          </cell>
          <cell r="H556">
            <v>0</v>
          </cell>
        </row>
        <row r="557">
          <cell r="A557" t="str">
            <v>500742</v>
          </cell>
          <cell r="B557" t="str">
            <v>PADDY - RPV 1 - 12 KG - [ RHSL ]</v>
          </cell>
          <cell r="C557" t="str">
            <v>3600</v>
          </cell>
          <cell r="D557" t="str">
            <v>562</v>
          </cell>
          <cell r="E557" t="str">
            <v>4900129604</v>
          </cell>
          <cell r="F557">
            <v>38168</v>
          </cell>
          <cell r="G557">
            <v>-1524</v>
          </cell>
          <cell r="H557">
            <v>-104851.2</v>
          </cell>
        </row>
        <row r="558">
          <cell r="A558" t="str">
            <v>500742</v>
          </cell>
          <cell r="B558" t="str">
            <v>PADDY - RPV 1 - 12 KG - [ RHSL ]</v>
          </cell>
          <cell r="C558" t="str">
            <v>3600</v>
          </cell>
          <cell r="D558" t="str">
            <v>344</v>
          </cell>
          <cell r="E558" t="str">
            <v>4900142421</v>
          </cell>
          <cell r="F558">
            <v>38168</v>
          </cell>
          <cell r="G558">
            <v>132</v>
          </cell>
          <cell r="H558">
            <v>0</v>
          </cell>
        </row>
        <row r="559">
          <cell r="A559" t="str">
            <v>500742</v>
          </cell>
          <cell r="B559" t="str">
            <v>PADDY - RPV 1 - 12 KG - [ RHSL ]</v>
          </cell>
          <cell r="C559" t="str">
            <v>3600</v>
          </cell>
          <cell r="D559" t="str">
            <v>344</v>
          </cell>
          <cell r="E559" t="str">
            <v>4900142421</v>
          </cell>
          <cell r="F559">
            <v>38168</v>
          </cell>
          <cell r="G559">
            <v>324</v>
          </cell>
          <cell r="H559">
            <v>0</v>
          </cell>
        </row>
        <row r="560">
          <cell r="A560" t="str">
            <v>500742</v>
          </cell>
          <cell r="B560" t="str">
            <v>PADDY - RPV 1 - 12 KG - [ RHSL ]</v>
          </cell>
          <cell r="C560" t="str">
            <v>3600</v>
          </cell>
          <cell r="D560" t="str">
            <v>344</v>
          </cell>
          <cell r="E560" t="str">
            <v>4900142421</v>
          </cell>
          <cell r="F560">
            <v>38168</v>
          </cell>
          <cell r="G560">
            <v>-324</v>
          </cell>
          <cell r="H560">
            <v>0</v>
          </cell>
        </row>
        <row r="561">
          <cell r="A561" t="str">
            <v>500742</v>
          </cell>
          <cell r="B561" t="str">
            <v>PADDY - RPV 1 - 12 KG - [ RHSL ]</v>
          </cell>
          <cell r="C561" t="str">
            <v>3600</v>
          </cell>
          <cell r="D561" t="str">
            <v>344</v>
          </cell>
          <cell r="E561" t="str">
            <v>4900142421</v>
          </cell>
          <cell r="F561">
            <v>38168</v>
          </cell>
          <cell r="G561">
            <v>-132</v>
          </cell>
          <cell r="H561">
            <v>0</v>
          </cell>
        </row>
        <row r="562">
          <cell r="A562" t="str">
            <v>500742</v>
          </cell>
          <cell r="B562" t="str">
            <v>PADDY - RPV 1 - 12 KG - [ RHSL ]</v>
          </cell>
          <cell r="C562" t="str">
            <v>3600</v>
          </cell>
          <cell r="D562" t="str">
            <v>344</v>
          </cell>
          <cell r="E562" t="str">
            <v>4900142421</v>
          </cell>
          <cell r="F562">
            <v>38168</v>
          </cell>
          <cell r="G562">
            <v>60</v>
          </cell>
          <cell r="H562">
            <v>0</v>
          </cell>
        </row>
        <row r="563">
          <cell r="A563" t="str">
            <v>500742</v>
          </cell>
          <cell r="B563" t="str">
            <v>PADDY - RPV 1 - 12 KG - [ RHSL ]</v>
          </cell>
          <cell r="C563" t="str">
            <v>3600</v>
          </cell>
          <cell r="D563" t="str">
            <v>344</v>
          </cell>
          <cell r="E563" t="str">
            <v>4900142421</v>
          </cell>
          <cell r="F563">
            <v>38168</v>
          </cell>
          <cell r="G563">
            <v>-60</v>
          </cell>
          <cell r="H563">
            <v>0</v>
          </cell>
        </row>
        <row r="564">
          <cell r="A564" t="str">
            <v>500742</v>
          </cell>
          <cell r="B564" t="str">
            <v>PADDY - RPV 1 - 12 KG - [ RHSL ]</v>
          </cell>
          <cell r="C564" t="str">
            <v>3600</v>
          </cell>
          <cell r="D564" t="str">
            <v>641</v>
          </cell>
          <cell r="E564" t="str">
            <v>4900099967</v>
          </cell>
          <cell r="F564">
            <v>38136</v>
          </cell>
          <cell r="G564">
            <v>-672</v>
          </cell>
          <cell r="H564">
            <v>-46233.599999999999</v>
          </cell>
        </row>
        <row r="565">
          <cell r="A565" t="str">
            <v>500742</v>
          </cell>
          <cell r="B565" t="str">
            <v>PADDY - RPV 1 - 12 KG - [ RHSL ]</v>
          </cell>
          <cell r="C565" t="str">
            <v>3600</v>
          </cell>
          <cell r="D565" t="str">
            <v>601</v>
          </cell>
          <cell r="E565" t="str">
            <v>4900099191</v>
          </cell>
          <cell r="F565">
            <v>38135</v>
          </cell>
          <cell r="G565">
            <v>-192</v>
          </cell>
          <cell r="H565">
            <v>-13209.6</v>
          </cell>
        </row>
        <row r="566">
          <cell r="A566" t="str">
            <v>500742</v>
          </cell>
          <cell r="B566" t="str">
            <v>PADDY - RPV 1 - 12 KG - [ RHSL ]</v>
          </cell>
          <cell r="C566" t="str">
            <v>3600</v>
          </cell>
          <cell r="D566" t="str">
            <v>601</v>
          </cell>
          <cell r="E566" t="str">
            <v>4900099057</v>
          </cell>
          <cell r="F566">
            <v>38135</v>
          </cell>
          <cell r="G566">
            <v>-192</v>
          </cell>
          <cell r="H566">
            <v>-13209.6</v>
          </cell>
        </row>
        <row r="567">
          <cell r="A567" t="str">
            <v>500742</v>
          </cell>
          <cell r="B567" t="str">
            <v>PADDY - RPV 1 - 12 KG - [ RHSL ]</v>
          </cell>
          <cell r="C567" t="str">
            <v>3600</v>
          </cell>
          <cell r="D567" t="str">
            <v>601</v>
          </cell>
          <cell r="E567" t="str">
            <v>4900099131</v>
          </cell>
          <cell r="F567">
            <v>38135</v>
          </cell>
          <cell r="G567">
            <v>-240</v>
          </cell>
          <cell r="H567">
            <v>-16512</v>
          </cell>
        </row>
        <row r="568">
          <cell r="A568" t="str">
            <v>500742</v>
          </cell>
          <cell r="B568" t="str">
            <v>PADDY - RPV 1 - 12 KG - [ RHSL ]</v>
          </cell>
          <cell r="C568" t="str">
            <v>3600</v>
          </cell>
          <cell r="D568" t="str">
            <v>601</v>
          </cell>
          <cell r="E568" t="str">
            <v>4900098372</v>
          </cell>
          <cell r="F568">
            <v>38134</v>
          </cell>
          <cell r="G568">
            <v>-240</v>
          </cell>
          <cell r="H568">
            <v>-16512</v>
          </cell>
        </row>
        <row r="569">
          <cell r="A569" t="str">
            <v>500742</v>
          </cell>
          <cell r="B569" t="str">
            <v>PADDY - RPV 1 - 12 KG - [ RHSL ]</v>
          </cell>
          <cell r="C569" t="str">
            <v>3600</v>
          </cell>
          <cell r="D569" t="str">
            <v>601</v>
          </cell>
          <cell r="E569" t="str">
            <v>4900098394</v>
          </cell>
          <cell r="F569">
            <v>38134</v>
          </cell>
          <cell r="G569">
            <v>-48</v>
          </cell>
          <cell r="H569">
            <v>-3302.4</v>
          </cell>
        </row>
        <row r="570">
          <cell r="A570" t="str">
            <v>500742</v>
          </cell>
          <cell r="B570" t="str">
            <v>PADDY - RPV 1 - 12 KG - [ RHSL ]</v>
          </cell>
          <cell r="C570" t="str">
            <v>3600</v>
          </cell>
          <cell r="D570" t="str">
            <v>601</v>
          </cell>
          <cell r="E570" t="str">
            <v>4900093696</v>
          </cell>
          <cell r="F570">
            <v>38127</v>
          </cell>
          <cell r="G570">
            <v>-288</v>
          </cell>
          <cell r="H570">
            <v>-19814.400000000001</v>
          </cell>
        </row>
        <row r="571">
          <cell r="A571" t="str">
            <v>500742</v>
          </cell>
          <cell r="B571" t="str">
            <v>PADDY - RPV 1 - 12 KG - [ RHSL ]</v>
          </cell>
          <cell r="C571" t="str">
            <v>3600</v>
          </cell>
          <cell r="D571" t="str">
            <v>601</v>
          </cell>
          <cell r="E571" t="str">
            <v>4900092642</v>
          </cell>
          <cell r="F571">
            <v>38125</v>
          </cell>
          <cell r="G571">
            <v>-480</v>
          </cell>
          <cell r="H571">
            <v>-33024</v>
          </cell>
        </row>
        <row r="572">
          <cell r="A572" t="str">
            <v>500742</v>
          </cell>
          <cell r="B572" t="str">
            <v>PADDY - RPV 1 - 12 KG - [ RHSL ]</v>
          </cell>
          <cell r="C572" t="str">
            <v>3600</v>
          </cell>
          <cell r="D572" t="str">
            <v>601</v>
          </cell>
          <cell r="E572" t="str">
            <v>4900092641</v>
          </cell>
          <cell r="F572">
            <v>38125</v>
          </cell>
          <cell r="G572">
            <v>-480</v>
          </cell>
          <cell r="H572">
            <v>-33024</v>
          </cell>
        </row>
        <row r="573">
          <cell r="A573" t="str">
            <v>500742</v>
          </cell>
          <cell r="B573" t="str">
            <v>PADDY - RPV 1 - 12 KG - [ RHSL ]</v>
          </cell>
          <cell r="C573" t="str">
            <v>3600</v>
          </cell>
          <cell r="D573" t="str">
            <v>601</v>
          </cell>
          <cell r="E573" t="str">
            <v>4900092053</v>
          </cell>
          <cell r="F573">
            <v>38124</v>
          </cell>
          <cell r="G573">
            <v>-240</v>
          </cell>
          <cell r="H573">
            <v>-16512</v>
          </cell>
        </row>
        <row r="574">
          <cell r="A574" t="str">
            <v>500742</v>
          </cell>
          <cell r="B574" t="str">
            <v>PADDY - RPV 1 - 12 KG - [ RHSL ]</v>
          </cell>
          <cell r="C574" t="str">
            <v>3600</v>
          </cell>
          <cell r="D574" t="str">
            <v>601</v>
          </cell>
          <cell r="E574" t="str">
            <v>4900091273</v>
          </cell>
          <cell r="F574">
            <v>38122</v>
          </cell>
          <cell r="G574">
            <v>-240</v>
          </cell>
          <cell r="H574">
            <v>-16512</v>
          </cell>
        </row>
        <row r="575">
          <cell r="A575" t="str">
            <v>500742</v>
          </cell>
          <cell r="B575" t="str">
            <v>PADDY - RPV 1 - 12 KG - [ RHSL ]</v>
          </cell>
          <cell r="C575" t="str">
            <v>3600</v>
          </cell>
          <cell r="D575" t="str">
            <v>601</v>
          </cell>
          <cell r="E575" t="str">
            <v>4900091268</v>
          </cell>
          <cell r="F575">
            <v>38122</v>
          </cell>
          <cell r="G575">
            <v>-144</v>
          </cell>
          <cell r="H575">
            <v>-9907.2000000000007</v>
          </cell>
        </row>
        <row r="576">
          <cell r="A576" t="str">
            <v>500742</v>
          </cell>
          <cell r="B576" t="str">
            <v>PADDY - RPV 1 - 12 KG - [ RHSL ]</v>
          </cell>
          <cell r="C576" t="str">
            <v>3600</v>
          </cell>
          <cell r="D576" t="str">
            <v>601</v>
          </cell>
          <cell r="E576" t="str">
            <v>4900091266</v>
          </cell>
          <cell r="F576">
            <v>38122</v>
          </cell>
          <cell r="G576">
            <v>-288</v>
          </cell>
          <cell r="H576">
            <v>-19814.400000000001</v>
          </cell>
        </row>
        <row r="577">
          <cell r="A577" t="str">
            <v>501021</v>
          </cell>
          <cell r="B577" t="str">
            <v>CHILLI - HY RALLIHOT - 10 GM</v>
          </cell>
          <cell r="C577" t="str">
            <v>2100</v>
          </cell>
          <cell r="D577" t="str">
            <v>651</v>
          </cell>
          <cell r="E577" t="str">
            <v>4900221626</v>
          </cell>
          <cell r="F577">
            <v>38259</v>
          </cell>
          <cell r="G577">
            <v>0.25</v>
          </cell>
          <cell r="H577">
            <v>0</v>
          </cell>
        </row>
        <row r="578">
          <cell r="A578" t="str">
            <v>501021</v>
          </cell>
          <cell r="B578" t="str">
            <v>CHILLI - HY RALLIHOT - 10 GM</v>
          </cell>
          <cell r="C578" t="str">
            <v>2100</v>
          </cell>
          <cell r="D578" t="str">
            <v>651</v>
          </cell>
          <cell r="E578" t="str">
            <v>4900221627</v>
          </cell>
          <cell r="F578">
            <v>38259</v>
          </cell>
          <cell r="G578">
            <v>0.24</v>
          </cell>
          <cell r="H578">
            <v>0</v>
          </cell>
        </row>
        <row r="579">
          <cell r="A579" t="str">
            <v>501021</v>
          </cell>
          <cell r="B579" t="str">
            <v>CHILLI - HY RALLIHOT - 10 GM</v>
          </cell>
          <cell r="C579" t="str">
            <v>2100</v>
          </cell>
          <cell r="D579" t="str">
            <v>453</v>
          </cell>
          <cell r="E579" t="str">
            <v>4900223127</v>
          </cell>
          <cell r="F579">
            <v>38259</v>
          </cell>
          <cell r="G579">
            <v>0.25</v>
          </cell>
          <cell r="H579">
            <v>1015</v>
          </cell>
        </row>
        <row r="580">
          <cell r="A580" t="str">
            <v>501021</v>
          </cell>
          <cell r="B580" t="str">
            <v>CHILLI - HY RALLIHOT - 10 GM</v>
          </cell>
          <cell r="C580" t="str">
            <v>2100</v>
          </cell>
          <cell r="D580" t="str">
            <v>453</v>
          </cell>
          <cell r="E580" t="str">
            <v>4900223127</v>
          </cell>
          <cell r="F580">
            <v>38259</v>
          </cell>
          <cell r="G580">
            <v>-0.25</v>
          </cell>
          <cell r="H580">
            <v>0</v>
          </cell>
        </row>
        <row r="581">
          <cell r="A581" t="str">
            <v>501021</v>
          </cell>
          <cell r="B581" t="str">
            <v>CHILLI - HY RALLIHOT - 10 GM</v>
          </cell>
          <cell r="C581" t="str">
            <v>2100</v>
          </cell>
          <cell r="D581" t="str">
            <v>453</v>
          </cell>
          <cell r="E581" t="str">
            <v>4900223127</v>
          </cell>
          <cell r="F581">
            <v>38259</v>
          </cell>
          <cell r="G581">
            <v>0.24</v>
          </cell>
          <cell r="H581">
            <v>974.4</v>
          </cell>
        </row>
        <row r="582">
          <cell r="A582" t="str">
            <v>501021</v>
          </cell>
          <cell r="B582" t="str">
            <v>CHILLI - HY RALLIHOT - 10 GM</v>
          </cell>
          <cell r="C582" t="str">
            <v>2100</v>
          </cell>
          <cell r="D582" t="str">
            <v>453</v>
          </cell>
          <cell r="E582" t="str">
            <v>4900223127</v>
          </cell>
          <cell r="F582">
            <v>38259</v>
          </cell>
          <cell r="G582">
            <v>-0.24</v>
          </cell>
          <cell r="H582">
            <v>0</v>
          </cell>
        </row>
        <row r="583">
          <cell r="A583" t="str">
            <v>501021</v>
          </cell>
          <cell r="B583" t="str">
            <v>CHILLI - HY RALLIHOT - 10 GM</v>
          </cell>
          <cell r="C583" t="str">
            <v>2100</v>
          </cell>
          <cell r="D583" t="str">
            <v>601</v>
          </cell>
          <cell r="E583" t="str">
            <v>4900098585</v>
          </cell>
          <cell r="F583">
            <v>38134</v>
          </cell>
          <cell r="G583">
            <v>-1</v>
          </cell>
          <cell r="H583">
            <v>-4060</v>
          </cell>
        </row>
        <row r="584">
          <cell r="A584" t="str">
            <v>501021</v>
          </cell>
          <cell r="B584" t="str">
            <v>CHILLI - HY RALLIHOT - 10 GM</v>
          </cell>
          <cell r="C584" t="str">
            <v>2100</v>
          </cell>
          <cell r="D584" t="str">
            <v>101</v>
          </cell>
          <cell r="E584" t="str">
            <v>5000011356</v>
          </cell>
          <cell r="F584">
            <v>38134</v>
          </cell>
          <cell r="G584">
            <v>1</v>
          </cell>
          <cell r="H584">
            <v>0</v>
          </cell>
        </row>
        <row r="585">
          <cell r="A585" t="str">
            <v>501021</v>
          </cell>
          <cell r="B585" t="str">
            <v>CHILLI - HY RALLIHOT - 10 GM</v>
          </cell>
          <cell r="C585" t="str">
            <v>2100</v>
          </cell>
          <cell r="D585" t="str">
            <v>641</v>
          </cell>
          <cell r="E585" t="str">
            <v>4900097732</v>
          </cell>
          <cell r="F585">
            <v>38133</v>
          </cell>
          <cell r="G585">
            <v>1</v>
          </cell>
          <cell r="H585">
            <v>4060</v>
          </cell>
        </row>
        <row r="586">
          <cell r="A586" t="str">
            <v>501032</v>
          </cell>
          <cell r="B586" t="str">
            <v>COTTON - RIL 105 HY - 450 GM</v>
          </cell>
          <cell r="C586" t="str">
            <v>1000</v>
          </cell>
          <cell r="D586" t="str">
            <v>641</v>
          </cell>
          <cell r="E586" t="str">
            <v>4900218433</v>
          </cell>
          <cell r="F586">
            <v>38257</v>
          </cell>
          <cell r="G586">
            <v>-165.15</v>
          </cell>
          <cell r="H586">
            <v>-28341.4</v>
          </cell>
        </row>
        <row r="587">
          <cell r="A587" t="str">
            <v>501032</v>
          </cell>
          <cell r="B587" t="str">
            <v>COTTON - RIL 105 HY - 450 GM</v>
          </cell>
          <cell r="C587" t="str">
            <v>1000</v>
          </cell>
          <cell r="D587" t="str">
            <v>641</v>
          </cell>
          <cell r="E587" t="str">
            <v>4900218433</v>
          </cell>
          <cell r="F587">
            <v>38257</v>
          </cell>
          <cell r="G587">
            <v>-33.75</v>
          </cell>
          <cell r="H587">
            <v>-5791.84</v>
          </cell>
        </row>
        <row r="588">
          <cell r="A588" t="str">
            <v>501032</v>
          </cell>
          <cell r="B588" t="str">
            <v>COTTON - RIL 105 HY - 450 GM</v>
          </cell>
          <cell r="C588" t="str">
            <v>1000</v>
          </cell>
          <cell r="D588" t="str">
            <v>641</v>
          </cell>
          <cell r="E588" t="str">
            <v>4900218433</v>
          </cell>
          <cell r="F588">
            <v>38257</v>
          </cell>
          <cell r="G588">
            <v>-363.15</v>
          </cell>
          <cell r="H588">
            <v>-62320.19</v>
          </cell>
        </row>
        <row r="589">
          <cell r="A589" t="str">
            <v>501032</v>
          </cell>
          <cell r="B589" t="str">
            <v>COTTON - RIL 105 HY - 450 GM</v>
          </cell>
          <cell r="C589" t="str">
            <v>1000</v>
          </cell>
          <cell r="D589" t="str">
            <v>641</v>
          </cell>
          <cell r="E589" t="str">
            <v>4900218433</v>
          </cell>
          <cell r="F589">
            <v>38257</v>
          </cell>
          <cell r="G589">
            <v>-788.85</v>
          </cell>
          <cell r="H589">
            <v>-135374.6</v>
          </cell>
        </row>
        <row r="590">
          <cell r="A590" t="str">
            <v>501032</v>
          </cell>
          <cell r="B590" t="str">
            <v>COTTON - RIL 105 HY - 450 GM</v>
          </cell>
          <cell r="C590" t="str">
            <v>1000</v>
          </cell>
          <cell r="D590" t="str">
            <v>641</v>
          </cell>
          <cell r="E590" t="str">
            <v>4900218433</v>
          </cell>
          <cell r="F590">
            <v>38257</v>
          </cell>
          <cell r="G590">
            <v>-1.35</v>
          </cell>
          <cell r="H590">
            <v>-231.67</v>
          </cell>
        </row>
        <row r="591">
          <cell r="A591" t="str">
            <v>501032</v>
          </cell>
          <cell r="B591" t="str">
            <v>COTTON - RIL 105 HY - 450 GM</v>
          </cell>
          <cell r="C591" t="str">
            <v>1000</v>
          </cell>
          <cell r="D591" t="str">
            <v>641</v>
          </cell>
          <cell r="E591" t="str">
            <v>4900218433</v>
          </cell>
          <cell r="F591">
            <v>38257</v>
          </cell>
          <cell r="G591">
            <v>-109.45</v>
          </cell>
          <cell r="H591">
            <v>-18782.73</v>
          </cell>
        </row>
        <row r="592">
          <cell r="A592" t="str">
            <v>501032</v>
          </cell>
          <cell r="B592" t="str">
            <v>COTTON - RIL 105 HY - 450 GM</v>
          </cell>
          <cell r="C592" t="str">
            <v>1000</v>
          </cell>
          <cell r="D592" t="str">
            <v>641</v>
          </cell>
          <cell r="E592" t="str">
            <v>4900218433</v>
          </cell>
          <cell r="F592">
            <v>38257</v>
          </cell>
          <cell r="G592">
            <v>-290.7</v>
          </cell>
          <cell r="H592">
            <v>-49887.05</v>
          </cell>
        </row>
        <row r="593">
          <cell r="A593" t="str">
            <v>501032</v>
          </cell>
          <cell r="B593" t="str">
            <v>COTTON - RIL 105 HY - 450 GM</v>
          </cell>
          <cell r="C593" t="str">
            <v>1000</v>
          </cell>
          <cell r="D593" t="str">
            <v>641</v>
          </cell>
          <cell r="E593" t="str">
            <v>4900218433</v>
          </cell>
          <cell r="F593">
            <v>38257</v>
          </cell>
          <cell r="G593">
            <v>-530.1</v>
          </cell>
          <cell r="H593">
            <v>-90970.5</v>
          </cell>
        </row>
        <row r="594">
          <cell r="A594" t="str">
            <v>501032</v>
          </cell>
          <cell r="B594" t="str">
            <v>COTTON - RIL 105 HY - 450 GM</v>
          </cell>
          <cell r="C594" t="str">
            <v>1000</v>
          </cell>
          <cell r="D594" t="str">
            <v>651</v>
          </cell>
          <cell r="E594" t="str">
            <v>4900215244</v>
          </cell>
          <cell r="F594">
            <v>38254</v>
          </cell>
          <cell r="G594">
            <v>1.35</v>
          </cell>
          <cell r="H594">
            <v>0</v>
          </cell>
        </row>
        <row r="595">
          <cell r="A595" t="str">
            <v>501032</v>
          </cell>
          <cell r="B595" t="str">
            <v>COTTON - RIL 105 HY - 450 GM</v>
          </cell>
          <cell r="C595" t="str">
            <v>1000</v>
          </cell>
          <cell r="D595" t="str">
            <v>651</v>
          </cell>
          <cell r="E595" t="str">
            <v>4900215255</v>
          </cell>
          <cell r="F595">
            <v>38254</v>
          </cell>
          <cell r="G595">
            <v>107.1</v>
          </cell>
          <cell r="H595">
            <v>0</v>
          </cell>
        </row>
        <row r="596">
          <cell r="A596" t="str">
            <v>501032</v>
          </cell>
          <cell r="B596" t="str">
            <v>COTTON - RIL 105 HY - 450 GM</v>
          </cell>
          <cell r="C596" t="str">
            <v>1000</v>
          </cell>
          <cell r="D596" t="str">
            <v>453</v>
          </cell>
          <cell r="E596" t="str">
            <v>4900215382</v>
          </cell>
          <cell r="F596">
            <v>38254</v>
          </cell>
          <cell r="G596">
            <v>6.3</v>
          </cell>
          <cell r="H596">
            <v>1081.1400000000001</v>
          </cell>
        </row>
        <row r="597">
          <cell r="A597" t="str">
            <v>501032</v>
          </cell>
          <cell r="B597" t="str">
            <v>COTTON - RIL 105 HY - 450 GM</v>
          </cell>
          <cell r="C597" t="str">
            <v>1000</v>
          </cell>
          <cell r="D597" t="str">
            <v>453</v>
          </cell>
          <cell r="E597" t="str">
            <v>4900215382</v>
          </cell>
          <cell r="F597">
            <v>38254</v>
          </cell>
          <cell r="G597">
            <v>-6.3</v>
          </cell>
          <cell r="H597">
            <v>0</v>
          </cell>
        </row>
        <row r="598">
          <cell r="A598" t="str">
            <v>501032</v>
          </cell>
          <cell r="B598" t="str">
            <v>COTTON - RIL 105 HY - 450 GM</v>
          </cell>
          <cell r="C598" t="str">
            <v>1000</v>
          </cell>
          <cell r="D598" t="str">
            <v>453</v>
          </cell>
          <cell r="E598" t="str">
            <v>4900215382</v>
          </cell>
          <cell r="F598">
            <v>38254</v>
          </cell>
          <cell r="G598">
            <v>200.7</v>
          </cell>
          <cell r="H598">
            <v>34442.14</v>
          </cell>
        </row>
        <row r="599">
          <cell r="A599" t="str">
            <v>501032</v>
          </cell>
          <cell r="B599" t="str">
            <v>COTTON - RIL 105 HY - 450 GM</v>
          </cell>
          <cell r="C599" t="str">
            <v>1000</v>
          </cell>
          <cell r="D599" t="str">
            <v>453</v>
          </cell>
          <cell r="E599" t="str">
            <v>4900215382</v>
          </cell>
          <cell r="F599">
            <v>38254</v>
          </cell>
          <cell r="G599">
            <v>-72</v>
          </cell>
          <cell r="H599">
            <v>0</v>
          </cell>
        </row>
        <row r="600">
          <cell r="A600" t="str">
            <v>501032</v>
          </cell>
          <cell r="B600" t="str">
            <v>COTTON - RIL 105 HY - 450 GM</v>
          </cell>
          <cell r="C600" t="str">
            <v>1000</v>
          </cell>
          <cell r="D600" t="str">
            <v>453</v>
          </cell>
          <cell r="E600" t="str">
            <v>4900215382</v>
          </cell>
          <cell r="F600">
            <v>38254</v>
          </cell>
          <cell r="G600">
            <v>72</v>
          </cell>
          <cell r="H600">
            <v>12355.92</v>
          </cell>
        </row>
        <row r="601">
          <cell r="A601" t="str">
            <v>501032</v>
          </cell>
          <cell r="B601" t="str">
            <v>COTTON - RIL 105 HY - 450 GM</v>
          </cell>
          <cell r="C601" t="str">
            <v>1000</v>
          </cell>
          <cell r="D601" t="str">
            <v>453</v>
          </cell>
          <cell r="E601" t="str">
            <v>4900215382</v>
          </cell>
          <cell r="F601">
            <v>38254</v>
          </cell>
          <cell r="G601">
            <v>-1.35</v>
          </cell>
          <cell r="H601">
            <v>0</v>
          </cell>
        </row>
        <row r="602">
          <cell r="A602" t="str">
            <v>501032</v>
          </cell>
          <cell r="B602" t="str">
            <v>COTTON - RIL 105 HY - 450 GM</v>
          </cell>
          <cell r="C602" t="str">
            <v>1000</v>
          </cell>
          <cell r="D602" t="str">
            <v>453</v>
          </cell>
          <cell r="E602" t="str">
            <v>4900215382</v>
          </cell>
          <cell r="F602">
            <v>38254</v>
          </cell>
          <cell r="G602">
            <v>1.35</v>
          </cell>
          <cell r="H602">
            <v>231.67</v>
          </cell>
        </row>
        <row r="603">
          <cell r="A603" t="str">
            <v>501032</v>
          </cell>
          <cell r="B603" t="str">
            <v>COTTON - RIL 105 HY - 450 GM</v>
          </cell>
          <cell r="C603" t="str">
            <v>1000</v>
          </cell>
          <cell r="D603" t="str">
            <v>453</v>
          </cell>
          <cell r="E603" t="str">
            <v>4900215382</v>
          </cell>
          <cell r="F603">
            <v>38254</v>
          </cell>
          <cell r="G603">
            <v>-200.7</v>
          </cell>
          <cell r="H603">
            <v>0</v>
          </cell>
        </row>
        <row r="604">
          <cell r="A604" t="str">
            <v>501032</v>
          </cell>
          <cell r="B604" t="str">
            <v>COTTON - RIL 105 HY - 450 GM</v>
          </cell>
          <cell r="C604" t="str">
            <v>1000</v>
          </cell>
          <cell r="D604" t="str">
            <v>651</v>
          </cell>
          <cell r="E604" t="str">
            <v>4900213766</v>
          </cell>
          <cell r="F604">
            <v>38253</v>
          </cell>
          <cell r="G604">
            <v>93.6</v>
          </cell>
          <cell r="H604">
            <v>0</v>
          </cell>
        </row>
        <row r="605">
          <cell r="A605" t="str">
            <v>501032</v>
          </cell>
          <cell r="B605" t="str">
            <v>COTTON - RIL 105 HY - 450 GM</v>
          </cell>
          <cell r="C605" t="str">
            <v>1000</v>
          </cell>
          <cell r="D605" t="str">
            <v>651</v>
          </cell>
          <cell r="E605" t="str">
            <v>4900213778</v>
          </cell>
          <cell r="F605">
            <v>38253</v>
          </cell>
          <cell r="G605">
            <v>72</v>
          </cell>
          <cell r="H605">
            <v>0</v>
          </cell>
        </row>
        <row r="606">
          <cell r="A606" t="str">
            <v>501032</v>
          </cell>
          <cell r="B606" t="str">
            <v>COTTON - RIL 105 HY - 450 GM</v>
          </cell>
          <cell r="C606" t="str">
            <v>1000</v>
          </cell>
          <cell r="D606" t="str">
            <v>453</v>
          </cell>
          <cell r="E606" t="str">
            <v>4900205456</v>
          </cell>
          <cell r="F606">
            <v>38245</v>
          </cell>
          <cell r="G606">
            <v>-6.75</v>
          </cell>
          <cell r="H606">
            <v>0</v>
          </cell>
        </row>
        <row r="607">
          <cell r="A607" t="str">
            <v>501032</v>
          </cell>
          <cell r="B607" t="str">
            <v>COTTON - RIL 105 HY - 450 GM</v>
          </cell>
          <cell r="C607" t="str">
            <v>1000</v>
          </cell>
          <cell r="D607" t="str">
            <v>453</v>
          </cell>
          <cell r="E607" t="str">
            <v>4900205456</v>
          </cell>
          <cell r="F607">
            <v>38245</v>
          </cell>
          <cell r="G607">
            <v>6.75</v>
          </cell>
          <cell r="H607">
            <v>1158.3699999999999</v>
          </cell>
        </row>
        <row r="608">
          <cell r="A608" t="str">
            <v>501032</v>
          </cell>
          <cell r="B608" t="str">
            <v>COTTON - RIL 105 HY - 450 GM</v>
          </cell>
          <cell r="C608" t="str">
            <v>1000</v>
          </cell>
          <cell r="D608" t="str">
            <v>453</v>
          </cell>
          <cell r="E608" t="str">
            <v>4900205455</v>
          </cell>
          <cell r="F608">
            <v>38245</v>
          </cell>
          <cell r="G608">
            <v>-20.25</v>
          </cell>
          <cell r="H608">
            <v>0</v>
          </cell>
        </row>
        <row r="609">
          <cell r="A609" t="str">
            <v>501032</v>
          </cell>
          <cell r="B609" t="str">
            <v>COTTON - RIL 105 HY - 450 GM</v>
          </cell>
          <cell r="C609" t="str">
            <v>1000</v>
          </cell>
          <cell r="D609" t="str">
            <v>453</v>
          </cell>
          <cell r="E609" t="str">
            <v>4900205455</v>
          </cell>
          <cell r="F609">
            <v>38245</v>
          </cell>
          <cell r="G609">
            <v>20.25</v>
          </cell>
          <cell r="H609">
            <v>3475.1</v>
          </cell>
        </row>
        <row r="610">
          <cell r="A610" t="str">
            <v>501032</v>
          </cell>
          <cell r="B610" t="str">
            <v>COTTON - RIL 105 HY - 450 GM</v>
          </cell>
          <cell r="C610" t="str">
            <v>1000</v>
          </cell>
          <cell r="D610" t="str">
            <v>651</v>
          </cell>
          <cell r="E610" t="str">
            <v>4900204337</v>
          </cell>
          <cell r="F610">
            <v>38244</v>
          </cell>
          <cell r="G610">
            <v>6.3</v>
          </cell>
          <cell r="H610">
            <v>0</v>
          </cell>
        </row>
        <row r="611">
          <cell r="A611" t="str">
            <v>501032</v>
          </cell>
          <cell r="B611" t="str">
            <v>COTTON - RIL 105 HY - 450 GM</v>
          </cell>
          <cell r="C611" t="str">
            <v>1000</v>
          </cell>
          <cell r="D611" t="str">
            <v>651</v>
          </cell>
          <cell r="E611" t="str">
            <v>4900204353</v>
          </cell>
          <cell r="F611">
            <v>38244</v>
          </cell>
          <cell r="G611">
            <v>6.75</v>
          </cell>
          <cell r="H611">
            <v>0</v>
          </cell>
        </row>
        <row r="612">
          <cell r="A612" t="str">
            <v>501032</v>
          </cell>
          <cell r="B612" t="str">
            <v>COTTON - RIL 105 HY - 450 GM</v>
          </cell>
          <cell r="C612" t="str">
            <v>1000</v>
          </cell>
          <cell r="D612" t="str">
            <v>651</v>
          </cell>
          <cell r="E612" t="str">
            <v>4900204372</v>
          </cell>
          <cell r="F612">
            <v>38244</v>
          </cell>
          <cell r="G612">
            <v>20.25</v>
          </cell>
          <cell r="H612">
            <v>0</v>
          </cell>
        </row>
        <row r="613">
          <cell r="A613" t="str">
            <v>501032</v>
          </cell>
          <cell r="B613" t="str">
            <v>COTTON - RIL 105 HY - 450 GM</v>
          </cell>
          <cell r="C613" t="str">
            <v>1000</v>
          </cell>
          <cell r="D613" t="str">
            <v>453</v>
          </cell>
          <cell r="E613" t="str">
            <v>4900197456</v>
          </cell>
          <cell r="F613">
            <v>38237</v>
          </cell>
          <cell r="G613">
            <v>-523.79999999999995</v>
          </cell>
          <cell r="H613">
            <v>0</v>
          </cell>
        </row>
        <row r="614">
          <cell r="A614" t="str">
            <v>501032</v>
          </cell>
          <cell r="B614" t="str">
            <v>COTTON - RIL 105 HY - 450 GM</v>
          </cell>
          <cell r="C614" t="str">
            <v>1000</v>
          </cell>
          <cell r="D614" t="str">
            <v>453</v>
          </cell>
          <cell r="E614" t="str">
            <v>4900197456</v>
          </cell>
          <cell r="F614">
            <v>38237</v>
          </cell>
          <cell r="G614">
            <v>33.75</v>
          </cell>
          <cell r="H614">
            <v>5791.84</v>
          </cell>
        </row>
        <row r="615">
          <cell r="A615" t="str">
            <v>501032</v>
          </cell>
          <cell r="B615" t="str">
            <v>COTTON - RIL 105 HY - 450 GM</v>
          </cell>
          <cell r="C615" t="str">
            <v>1000</v>
          </cell>
          <cell r="D615" t="str">
            <v>453</v>
          </cell>
          <cell r="E615" t="str">
            <v>4900197456</v>
          </cell>
          <cell r="F615">
            <v>38237</v>
          </cell>
          <cell r="G615">
            <v>-69.75</v>
          </cell>
          <cell r="H615">
            <v>0</v>
          </cell>
        </row>
        <row r="616">
          <cell r="A616" t="str">
            <v>501032</v>
          </cell>
          <cell r="B616" t="str">
            <v>COTTON - RIL 105 HY - 450 GM</v>
          </cell>
          <cell r="C616" t="str">
            <v>1000</v>
          </cell>
          <cell r="D616" t="str">
            <v>453</v>
          </cell>
          <cell r="E616" t="str">
            <v>4900197456</v>
          </cell>
          <cell r="F616">
            <v>38237</v>
          </cell>
          <cell r="G616">
            <v>-163.80000000000001</v>
          </cell>
          <cell r="H616">
            <v>0</v>
          </cell>
        </row>
        <row r="617">
          <cell r="A617" t="str">
            <v>501032</v>
          </cell>
          <cell r="B617" t="str">
            <v>COTTON - RIL 105 HY - 450 GM</v>
          </cell>
          <cell r="C617" t="str">
            <v>1000</v>
          </cell>
          <cell r="D617" t="str">
            <v>453</v>
          </cell>
          <cell r="E617" t="str">
            <v>4900197456</v>
          </cell>
          <cell r="F617">
            <v>38237</v>
          </cell>
          <cell r="G617">
            <v>-363.15</v>
          </cell>
          <cell r="H617">
            <v>0</v>
          </cell>
        </row>
        <row r="618">
          <cell r="A618" t="str">
            <v>501032</v>
          </cell>
          <cell r="B618" t="str">
            <v>COTTON - RIL 105 HY - 450 GM</v>
          </cell>
          <cell r="C618" t="str">
            <v>1000</v>
          </cell>
          <cell r="D618" t="str">
            <v>453</v>
          </cell>
          <cell r="E618" t="str">
            <v>4900197456</v>
          </cell>
          <cell r="F618">
            <v>38237</v>
          </cell>
          <cell r="G618">
            <v>-1.35</v>
          </cell>
          <cell r="H618">
            <v>0</v>
          </cell>
        </row>
        <row r="619">
          <cell r="A619" t="str">
            <v>501032</v>
          </cell>
          <cell r="B619" t="str">
            <v>COTTON - RIL 105 HY - 450 GM</v>
          </cell>
          <cell r="C619" t="str">
            <v>1000</v>
          </cell>
          <cell r="D619" t="str">
            <v>453</v>
          </cell>
          <cell r="E619" t="str">
            <v>4900197456</v>
          </cell>
          <cell r="F619">
            <v>38237</v>
          </cell>
          <cell r="G619">
            <v>163.80000000000001</v>
          </cell>
          <cell r="H619">
            <v>28109.73</v>
          </cell>
        </row>
        <row r="620">
          <cell r="A620" t="str">
            <v>501032</v>
          </cell>
          <cell r="B620" t="str">
            <v>COTTON - RIL 105 HY - 450 GM</v>
          </cell>
          <cell r="C620" t="str">
            <v>1000</v>
          </cell>
          <cell r="D620" t="str">
            <v>453</v>
          </cell>
          <cell r="E620" t="str">
            <v>4900197456</v>
          </cell>
          <cell r="F620">
            <v>38237</v>
          </cell>
          <cell r="G620">
            <v>363.15</v>
          </cell>
          <cell r="H620">
            <v>62320.2</v>
          </cell>
        </row>
        <row r="621">
          <cell r="A621" t="str">
            <v>501032</v>
          </cell>
          <cell r="B621" t="str">
            <v>COTTON - RIL 105 HY - 450 GM</v>
          </cell>
          <cell r="C621" t="str">
            <v>1000</v>
          </cell>
          <cell r="D621" t="str">
            <v>453</v>
          </cell>
          <cell r="E621" t="str">
            <v>4900197456</v>
          </cell>
          <cell r="F621">
            <v>38237</v>
          </cell>
          <cell r="G621">
            <v>69.75</v>
          </cell>
          <cell r="H621">
            <v>11969.8</v>
          </cell>
        </row>
        <row r="622">
          <cell r="A622" t="str">
            <v>501032</v>
          </cell>
          <cell r="B622" t="str">
            <v>COTTON - RIL 105 HY - 450 GM</v>
          </cell>
          <cell r="C622" t="str">
            <v>1000</v>
          </cell>
          <cell r="D622" t="str">
            <v>453</v>
          </cell>
          <cell r="E622" t="str">
            <v>4900197456</v>
          </cell>
          <cell r="F622">
            <v>38237</v>
          </cell>
          <cell r="G622">
            <v>523.79999999999995</v>
          </cell>
          <cell r="H622">
            <v>89889.36</v>
          </cell>
        </row>
        <row r="623">
          <cell r="A623" t="str">
            <v>501032</v>
          </cell>
          <cell r="B623" t="str">
            <v>COTTON - RIL 105 HY - 450 GM</v>
          </cell>
          <cell r="C623" t="str">
            <v>1000</v>
          </cell>
          <cell r="D623" t="str">
            <v>453</v>
          </cell>
          <cell r="E623" t="str">
            <v>4900197456</v>
          </cell>
          <cell r="F623">
            <v>38237</v>
          </cell>
          <cell r="G623">
            <v>-33.75</v>
          </cell>
          <cell r="H623">
            <v>0</v>
          </cell>
        </row>
        <row r="624">
          <cell r="A624" t="str">
            <v>501032</v>
          </cell>
          <cell r="B624" t="str">
            <v>COTTON - RIL 105 HY - 450 GM</v>
          </cell>
          <cell r="C624" t="str">
            <v>1000</v>
          </cell>
          <cell r="D624" t="str">
            <v>453</v>
          </cell>
          <cell r="E624" t="str">
            <v>4900197456</v>
          </cell>
          <cell r="F624">
            <v>38237</v>
          </cell>
          <cell r="G624">
            <v>710.1</v>
          </cell>
          <cell r="H624">
            <v>121860.31</v>
          </cell>
        </row>
        <row r="625">
          <cell r="A625" t="str">
            <v>501032</v>
          </cell>
          <cell r="B625" t="str">
            <v>COTTON - RIL 105 HY - 450 GM</v>
          </cell>
          <cell r="C625" t="str">
            <v>1000</v>
          </cell>
          <cell r="D625" t="str">
            <v>453</v>
          </cell>
          <cell r="E625" t="str">
            <v>4900197456</v>
          </cell>
          <cell r="F625">
            <v>38237</v>
          </cell>
          <cell r="G625">
            <v>-710.1</v>
          </cell>
          <cell r="H625">
            <v>0</v>
          </cell>
        </row>
        <row r="626">
          <cell r="A626" t="str">
            <v>501032</v>
          </cell>
          <cell r="B626" t="str">
            <v>COTTON - RIL 105 HY - 450 GM</v>
          </cell>
          <cell r="C626" t="str">
            <v>1000</v>
          </cell>
          <cell r="D626" t="str">
            <v>453</v>
          </cell>
          <cell r="E626" t="str">
            <v>4900197456</v>
          </cell>
          <cell r="F626">
            <v>38237</v>
          </cell>
          <cell r="G626">
            <v>109.8</v>
          </cell>
          <cell r="H626">
            <v>18842.79</v>
          </cell>
        </row>
        <row r="627">
          <cell r="A627" t="str">
            <v>501032</v>
          </cell>
          <cell r="B627" t="str">
            <v>COTTON - RIL 105 HY - 450 GM</v>
          </cell>
          <cell r="C627" t="str">
            <v>1000</v>
          </cell>
          <cell r="D627" t="str">
            <v>453</v>
          </cell>
          <cell r="E627" t="str">
            <v>4900197456</v>
          </cell>
          <cell r="F627">
            <v>38237</v>
          </cell>
          <cell r="G627">
            <v>1.35</v>
          </cell>
          <cell r="H627">
            <v>231.67</v>
          </cell>
        </row>
        <row r="628">
          <cell r="A628" t="str">
            <v>501032</v>
          </cell>
          <cell r="B628" t="str">
            <v>COTTON - RIL 105 HY - 450 GM</v>
          </cell>
          <cell r="C628" t="str">
            <v>1000</v>
          </cell>
          <cell r="D628" t="str">
            <v>453</v>
          </cell>
          <cell r="E628" t="str">
            <v>4900197456</v>
          </cell>
          <cell r="F628">
            <v>38237</v>
          </cell>
          <cell r="G628">
            <v>-109.8</v>
          </cell>
          <cell r="H628">
            <v>0</v>
          </cell>
        </row>
        <row r="629">
          <cell r="A629" t="str">
            <v>501032</v>
          </cell>
          <cell r="B629" t="str">
            <v>COTTON - RIL 105 HY - 450 GM</v>
          </cell>
          <cell r="C629" t="str">
            <v>1000</v>
          </cell>
          <cell r="D629" t="str">
            <v>651</v>
          </cell>
          <cell r="E629" t="str">
            <v>4900197113</v>
          </cell>
          <cell r="F629">
            <v>38236</v>
          </cell>
          <cell r="G629">
            <v>191.25</v>
          </cell>
          <cell r="H629">
            <v>0</v>
          </cell>
        </row>
        <row r="630">
          <cell r="A630" t="str">
            <v>501032</v>
          </cell>
          <cell r="B630" t="str">
            <v>COTTON - RIL 105 HY - 450 GM</v>
          </cell>
          <cell r="C630" t="str">
            <v>1000</v>
          </cell>
          <cell r="D630" t="str">
            <v>651</v>
          </cell>
          <cell r="E630" t="str">
            <v>4900197063</v>
          </cell>
          <cell r="F630">
            <v>38236</v>
          </cell>
          <cell r="G630">
            <v>67.95</v>
          </cell>
          <cell r="H630">
            <v>0</v>
          </cell>
        </row>
        <row r="631">
          <cell r="A631" t="str">
            <v>501032</v>
          </cell>
          <cell r="B631" t="str">
            <v>COTTON - RIL 105 HY - 450 GM</v>
          </cell>
          <cell r="C631" t="str">
            <v>1000</v>
          </cell>
          <cell r="D631" t="str">
            <v>651</v>
          </cell>
          <cell r="E631" t="str">
            <v>4900197062</v>
          </cell>
          <cell r="F631">
            <v>38236</v>
          </cell>
          <cell r="G631">
            <v>54.45</v>
          </cell>
          <cell r="H631">
            <v>0</v>
          </cell>
        </row>
        <row r="632">
          <cell r="A632" t="str">
            <v>501032</v>
          </cell>
          <cell r="B632" t="str">
            <v>COTTON - RIL 105 HY - 450 GM</v>
          </cell>
          <cell r="C632" t="str">
            <v>1000</v>
          </cell>
          <cell r="D632" t="str">
            <v>651</v>
          </cell>
          <cell r="E632" t="str">
            <v>4900197084</v>
          </cell>
          <cell r="F632">
            <v>38236</v>
          </cell>
          <cell r="G632">
            <v>108</v>
          </cell>
          <cell r="H632">
            <v>0</v>
          </cell>
        </row>
        <row r="633">
          <cell r="A633" t="str">
            <v>501032</v>
          </cell>
          <cell r="B633" t="str">
            <v>COTTON - RIL 105 HY - 450 GM</v>
          </cell>
          <cell r="C633" t="str">
            <v>1000</v>
          </cell>
          <cell r="D633" t="str">
            <v>651</v>
          </cell>
          <cell r="E633" t="str">
            <v>4900197107</v>
          </cell>
          <cell r="F633">
            <v>38236</v>
          </cell>
          <cell r="G633">
            <v>9.9</v>
          </cell>
          <cell r="H633">
            <v>0</v>
          </cell>
        </row>
        <row r="634">
          <cell r="A634" t="str">
            <v>501032</v>
          </cell>
          <cell r="B634" t="str">
            <v>COTTON - RIL 105 HY - 450 GM</v>
          </cell>
          <cell r="C634" t="str">
            <v>1000</v>
          </cell>
          <cell r="D634" t="str">
            <v>651</v>
          </cell>
          <cell r="E634" t="str">
            <v>4900197109</v>
          </cell>
          <cell r="F634">
            <v>38236</v>
          </cell>
          <cell r="G634">
            <v>21.6</v>
          </cell>
          <cell r="H634">
            <v>0</v>
          </cell>
        </row>
        <row r="635">
          <cell r="A635" t="str">
            <v>501032</v>
          </cell>
          <cell r="B635" t="str">
            <v>COTTON - RIL 105 HY - 450 GM</v>
          </cell>
          <cell r="C635" t="str">
            <v>1000</v>
          </cell>
          <cell r="D635" t="str">
            <v>651</v>
          </cell>
          <cell r="E635" t="str">
            <v>4900197112</v>
          </cell>
          <cell r="F635">
            <v>38236</v>
          </cell>
          <cell r="G635">
            <v>33.75</v>
          </cell>
          <cell r="H635">
            <v>0</v>
          </cell>
        </row>
        <row r="636">
          <cell r="A636" t="str">
            <v>501032</v>
          </cell>
          <cell r="B636" t="str">
            <v>COTTON - RIL 105 HY - 450 GM</v>
          </cell>
          <cell r="C636" t="str">
            <v>1000</v>
          </cell>
          <cell r="D636" t="str">
            <v>651</v>
          </cell>
          <cell r="E636" t="str">
            <v>4900197058</v>
          </cell>
          <cell r="F636">
            <v>38236</v>
          </cell>
          <cell r="G636">
            <v>38.700000000000003</v>
          </cell>
          <cell r="H636">
            <v>0</v>
          </cell>
        </row>
        <row r="637">
          <cell r="A637" t="str">
            <v>501032</v>
          </cell>
          <cell r="B637" t="str">
            <v>COTTON - RIL 105 HY - 450 GM</v>
          </cell>
          <cell r="C637" t="str">
            <v>1000</v>
          </cell>
          <cell r="D637" t="str">
            <v>651</v>
          </cell>
          <cell r="E637" t="str">
            <v>4900197083</v>
          </cell>
          <cell r="F637">
            <v>38236</v>
          </cell>
          <cell r="G637">
            <v>18.45</v>
          </cell>
          <cell r="H637">
            <v>0</v>
          </cell>
        </row>
        <row r="638">
          <cell r="A638" t="str">
            <v>501032</v>
          </cell>
          <cell r="B638" t="str">
            <v>COTTON - RIL 105 HY - 450 GM</v>
          </cell>
          <cell r="C638" t="str">
            <v>1000</v>
          </cell>
          <cell r="D638" t="str">
            <v>651</v>
          </cell>
          <cell r="E638" t="str">
            <v>4900197070</v>
          </cell>
          <cell r="F638">
            <v>38236</v>
          </cell>
          <cell r="G638">
            <v>99.45</v>
          </cell>
          <cell r="H638">
            <v>0</v>
          </cell>
        </row>
        <row r="639">
          <cell r="A639" t="str">
            <v>501032</v>
          </cell>
          <cell r="B639" t="str">
            <v>COTTON - RIL 105 HY - 450 GM</v>
          </cell>
          <cell r="C639" t="str">
            <v>1000</v>
          </cell>
          <cell r="D639" t="str">
            <v>651</v>
          </cell>
          <cell r="E639" t="str">
            <v>4900197054</v>
          </cell>
          <cell r="F639">
            <v>38236</v>
          </cell>
          <cell r="G639">
            <v>1.35</v>
          </cell>
          <cell r="H639">
            <v>0</v>
          </cell>
        </row>
        <row r="640">
          <cell r="A640" t="str">
            <v>501032</v>
          </cell>
          <cell r="B640" t="str">
            <v>COTTON - RIL 105 HY - 450 GM</v>
          </cell>
          <cell r="C640" t="str">
            <v>1000</v>
          </cell>
          <cell r="D640" t="str">
            <v>651</v>
          </cell>
          <cell r="E640" t="str">
            <v>4900197066</v>
          </cell>
          <cell r="F640">
            <v>38236</v>
          </cell>
          <cell r="G640">
            <v>81.45</v>
          </cell>
          <cell r="H640">
            <v>0</v>
          </cell>
        </row>
        <row r="641">
          <cell r="A641" t="str">
            <v>501032</v>
          </cell>
          <cell r="B641" t="str">
            <v>COTTON - RIL 105 HY - 450 GM</v>
          </cell>
          <cell r="C641" t="str">
            <v>1000</v>
          </cell>
          <cell r="D641" t="str">
            <v>651</v>
          </cell>
          <cell r="E641" t="str">
            <v>4900197033</v>
          </cell>
          <cell r="F641">
            <v>38236</v>
          </cell>
          <cell r="G641">
            <v>0.9</v>
          </cell>
          <cell r="H641">
            <v>0</v>
          </cell>
        </row>
        <row r="642">
          <cell r="A642" t="str">
            <v>501032</v>
          </cell>
          <cell r="B642" t="str">
            <v>COTTON - RIL 105 HY - 450 GM</v>
          </cell>
          <cell r="C642" t="str">
            <v>1000</v>
          </cell>
          <cell r="D642" t="str">
            <v>651</v>
          </cell>
          <cell r="E642" t="str">
            <v>4900197034</v>
          </cell>
          <cell r="F642">
            <v>38236</v>
          </cell>
          <cell r="G642">
            <v>39.6</v>
          </cell>
          <cell r="H642">
            <v>0</v>
          </cell>
        </row>
        <row r="643">
          <cell r="A643" t="str">
            <v>501032</v>
          </cell>
          <cell r="B643" t="str">
            <v>COTTON - RIL 105 HY - 450 GM</v>
          </cell>
          <cell r="C643" t="str">
            <v>1000</v>
          </cell>
          <cell r="D643" t="str">
            <v>651</v>
          </cell>
          <cell r="E643" t="str">
            <v>4900197041</v>
          </cell>
          <cell r="F643">
            <v>38236</v>
          </cell>
          <cell r="G643">
            <v>68.849999999999994</v>
          </cell>
          <cell r="H643">
            <v>0</v>
          </cell>
        </row>
        <row r="644">
          <cell r="A644" t="str">
            <v>501032</v>
          </cell>
          <cell r="B644" t="str">
            <v>COTTON - RIL 105 HY - 450 GM</v>
          </cell>
          <cell r="C644" t="str">
            <v>1000</v>
          </cell>
          <cell r="D644" t="str">
            <v>651</v>
          </cell>
          <cell r="E644" t="str">
            <v>4900197043</v>
          </cell>
          <cell r="F644">
            <v>38236</v>
          </cell>
          <cell r="G644">
            <v>94.05</v>
          </cell>
          <cell r="H644">
            <v>0</v>
          </cell>
        </row>
        <row r="645">
          <cell r="A645" t="str">
            <v>501032</v>
          </cell>
          <cell r="B645" t="str">
            <v>COTTON - RIL 105 HY - 450 GM</v>
          </cell>
          <cell r="C645" t="str">
            <v>1000</v>
          </cell>
          <cell r="D645" t="str">
            <v>651</v>
          </cell>
          <cell r="E645" t="str">
            <v>4900197051</v>
          </cell>
          <cell r="F645">
            <v>38236</v>
          </cell>
          <cell r="G645">
            <v>244.35</v>
          </cell>
          <cell r="H645">
            <v>0</v>
          </cell>
        </row>
        <row r="646">
          <cell r="A646" t="str">
            <v>501032</v>
          </cell>
          <cell r="B646" t="str">
            <v>COTTON - RIL 105 HY - 450 GM</v>
          </cell>
          <cell r="C646" t="str">
            <v>1000</v>
          </cell>
          <cell r="D646" t="str">
            <v>651</v>
          </cell>
          <cell r="E646" t="str">
            <v>4900197052</v>
          </cell>
          <cell r="F646">
            <v>38236</v>
          </cell>
          <cell r="G646">
            <v>7.65</v>
          </cell>
          <cell r="H646">
            <v>0</v>
          </cell>
        </row>
        <row r="647">
          <cell r="A647" t="str">
            <v>501032</v>
          </cell>
          <cell r="B647" t="str">
            <v>COTTON - RIL 105 HY - 450 GM</v>
          </cell>
          <cell r="C647" t="str">
            <v>1000</v>
          </cell>
          <cell r="D647" t="str">
            <v>651</v>
          </cell>
          <cell r="E647" t="str">
            <v>4900197053</v>
          </cell>
          <cell r="F647">
            <v>38236</v>
          </cell>
          <cell r="G647">
            <v>10.8</v>
          </cell>
          <cell r="H647">
            <v>0</v>
          </cell>
        </row>
        <row r="648">
          <cell r="A648" t="str">
            <v>501032</v>
          </cell>
          <cell r="B648" t="str">
            <v>COTTON - RIL 105 HY - 450 GM</v>
          </cell>
          <cell r="C648" t="str">
            <v>1000</v>
          </cell>
          <cell r="D648" t="str">
            <v>651</v>
          </cell>
          <cell r="E648" t="str">
            <v>4900197146</v>
          </cell>
          <cell r="F648">
            <v>38236</v>
          </cell>
          <cell r="G648">
            <v>58.05</v>
          </cell>
          <cell r="H648">
            <v>0</v>
          </cell>
        </row>
        <row r="649">
          <cell r="A649" t="str">
            <v>501032</v>
          </cell>
          <cell r="B649" t="str">
            <v>COTTON - RIL 105 HY - 450 GM</v>
          </cell>
          <cell r="C649" t="str">
            <v>1000</v>
          </cell>
          <cell r="D649" t="str">
            <v>651</v>
          </cell>
          <cell r="E649" t="str">
            <v>4900197145</v>
          </cell>
          <cell r="F649">
            <v>38236</v>
          </cell>
          <cell r="G649">
            <v>68.849999999999994</v>
          </cell>
          <cell r="H649">
            <v>0</v>
          </cell>
        </row>
        <row r="650">
          <cell r="A650" t="str">
            <v>501032</v>
          </cell>
          <cell r="B650" t="str">
            <v>COTTON - RIL 105 HY - 450 GM</v>
          </cell>
          <cell r="C650" t="str">
            <v>1000</v>
          </cell>
          <cell r="D650" t="str">
            <v>651</v>
          </cell>
          <cell r="E650" t="str">
            <v>4900197140</v>
          </cell>
          <cell r="F650">
            <v>38236</v>
          </cell>
          <cell r="G650">
            <v>48.15</v>
          </cell>
          <cell r="H650">
            <v>0</v>
          </cell>
        </row>
        <row r="651">
          <cell r="A651" t="str">
            <v>501032</v>
          </cell>
          <cell r="B651" t="str">
            <v>COTTON - RIL 105 HY - 450 GM</v>
          </cell>
          <cell r="C651" t="str">
            <v>1000</v>
          </cell>
          <cell r="D651" t="str">
            <v>651</v>
          </cell>
          <cell r="E651" t="str">
            <v>4900197139</v>
          </cell>
          <cell r="F651">
            <v>38236</v>
          </cell>
          <cell r="G651">
            <v>129.6</v>
          </cell>
          <cell r="H651">
            <v>0</v>
          </cell>
        </row>
        <row r="652">
          <cell r="A652" t="str">
            <v>501032</v>
          </cell>
          <cell r="B652" t="str">
            <v>COTTON - RIL 105 HY - 450 GM</v>
          </cell>
          <cell r="C652" t="str">
            <v>1000</v>
          </cell>
          <cell r="D652" t="str">
            <v>651</v>
          </cell>
          <cell r="E652" t="str">
            <v>4900191101</v>
          </cell>
          <cell r="F652">
            <v>38230</v>
          </cell>
          <cell r="G652">
            <v>256.5</v>
          </cell>
          <cell r="H652">
            <v>0</v>
          </cell>
        </row>
        <row r="653">
          <cell r="A653" t="str">
            <v>501032</v>
          </cell>
          <cell r="B653" t="str">
            <v>COTTON - RIL 105 HY - 450 GM</v>
          </cell>
          <cell r="C653" t="str">
            <v>1000</v>
          </cell>
          <cell r="D653" t="str">
            <v>651</v>
          </cell>
          <cell r="E653" t="str">
            <v>4900191099</v>
          </cell>
          <cell r="F653">
            <v>38230</v>
          </cell>
          <cell r="G653">
            <v>109.8</v>
          </cell>
          <cell r="H653">
            <v>0</v>
          </cell>
        </row>
        <row r="654">
          <cell r="A654" t="str">
            <v>501032</v>
          </cell>
          <cell r="B654" t="str">
            <v>COTTON - RIL 105 HY - 450 GM</v>
          </cell>
          <cell r="C654" t="str">
            <v>1000</v>
          </cell>
          <cell r="D654" t="str">
            <v>641</v>
          </cell>
          <cell r="E654" t="str">
            <v>4900185312</v>
          </cell>
          <cell r="F654">
            <v>38227</v>
          </cell>
          <cell r="G654">
            <v>-2.7</v>
          </cell>
          <cell r="H654">
            <v>-463.35</v>
          </cell>
        </row>
        <row r="655">
          <cell r="A655" t="str">
            <v>501032</v>
          </cell>
          <cell r="B655" t="str">
            <v>COTTON - RIL 105 HY - 450 GM</v>
          </cell>
          <cell r="C655" t="str">
            <v>1000</v>
          </cell>
          <cell r="D655" t="str">
            <v>641</v>
          </cell>
          <cell r="E655" t="str">
            <v>4900185312</v>
          </cell>
          <cell r="F655">
            <v>38227</v>
          </cell>
          <cell r="G655">
            <v>-429.75</v>
          </cell>
          <cell r="H655">
            <v>-73749.88</v>
          </cell>
        </row>
        <row r="656">
          <cell r="A656" t="str">
            <v>501032</v>
          </cell>
          <cell r="B656" t="str">
            <v>COTTON - RIL 105 HY - 450 GM</v>
          </cell>
          <cell r="C656" t="str">
            <v>1000</v>
          </cell>
          <cell r="D656" t="str">
            <v>651</v>
          </cell>
          <cell r="E656" t="str">
            <v>4900184073</v>
          </cell>
          <cell r="F656">
            <v>38225</v>
          </cell>
          <cell r="G656">
            <v>112.05</v>
          </cell>
          <cell r="H656">
            <v>0</v>
          </cell>
        </row>
        <row r="657">
          <cell r="A657" t="str">
            <v>501032</v>
          </cell>
          <cell r="B657" t="str">
            <v>COTTON - RIL 105 HY - 450 GM</v>
          </cell>
          <cell r="C657" t="str">
            <v>1000</v>
          </cell>
          <cell r="D657" t="str">
            <v>453</v>
          </cell>
          <cell r="E657" t="str">
            <v>4900179611</v>
          </cell>
          <cell r="F657">
            <v>38220</v>
          </cell>
          <cell r="G657">
            <v>-84.15</v>
          </cell>
          <cell r="H657">
            <v>0</v>
          </cell>
        </row>
        <row r="658">
          <cell r="A658" t="str">
            <v>501032</v>
          </cell>
          <cell r="B658" t="str">
            <v>COTTON - RIL 105 HY - 450 GM</v>
          </cell>
          <cell r="C658" t="str">
            <v>1000</v>
          </cell>
          <cell r="D658" t="str">
            <v>453</v>
          </cell>
          <cell r="E658" t="str">
            <v>4900179611</v>
          </cell>
          <cell r="F658">
            <v>38220</v>
          </cell>
          <cell r="G658">
            <v>84.15</v>
          </cell>
          <cell r="H658">
            <v>14441.08</v>
          </cell>
        </row>
        <row r="659">
          <cell r="A659" t="str">
            <v>501032</v>
          </cell>
          <cell r="B659" t="str">
            <v>COTTON - RIL 105 HY - 450 GM</v>
          </cell>
          <cell r="C659" t="str">
            <v>1000</v>
          </cell>
          <cell r="D659" t="str">
            <v>651</v>
          </cell>
          <cell r="E659" t="str">
            <v>4900158818</v>
          </cell>
          <cell r="F659">
            <v>38199</v>
          </cell>
          <cell r="G659">
            <v>84.15</v>
          </cell>
          <cell r="H659">
            <v>0</v>
          </cell>
        </row>
        <row r="660">
          <cell r="A660" t="str">
            <v>501032</v>
          </cell>
          <cell r="B660" t="str">
            <v>COTTON - RIL 105 HY - 450 GM</v>
          </cell>
          <cell r="C660" t="str">
            <v>1000</v>
          </cell>
          <cell r="D660" t="str">
            <v>601</v>
          </cell>
          <cell r="E660" t="str">
            <v>4900152246</v>
          </cell>
          <cell r="F660">
            <v>38196</v>
          </cell>
          <cell r="G660">
            <v>-108</v>
          </cell>
          <cell r="H660">
            <v>-18534</v>
          </cell>
        </row>
        <row r="661">
          <cell r="A661" t="str">
            <v>501032</v>
          </cell>
          <cell r="B661" t="str">
            <v>COTTON - RIL 105 HY - 450 GM</v>
          </cell>
          <cell r="C661" t="str">
            <v>1000</v>
          </cell>
          <cell r="D661" t="str">
            <v>651</v>
          </cell>
          <cell r="E661" t="str">
            <v>4900130151</v>
          </cell>
          <cell r="F661">
            <v>38171</v>
          </cell>
          <cell r="G661">
            <v>453.6</v>
          </cell>
          <cell r="H661">
            <v>0</v>
          </cell>
        </row>
        <row r="662">
          <cell r="A662" t="str">
            <v>501032</v>
          </cell>
          <cell r="B662" t="str">
            <v>COTTON - RIL 105 HY - 450 GM</v>
          </cell>
          <cell r="C662" t="str">
            <v>1000</v>
          </cell>
          <cell r="D662" t="str">
            <v>453</v>
          </cell>
          <cell r="E662" t="str">
            <v>4900130176</v>
          </cell>
          <cell r="F662">
            <v>38171</v>
          </cell>
          <cell r="G662">
            <v>453.6</v>
          </cell>
          <cell r="H662">
            <v>77842.8</v>
          </cell>
        </row>
        <row r="663">
          <cell r="A663" t="str">
            <v>501032</v>
          </cell>
          <cell r="B663" t="str">
            <v>COTTON - RIL 105 HY - 450 GM</v>
          </cell>
          <cell r="C663" t="str">
            <v>1000</v>
          </cell>
          <cell r="D663" t="str">
            <v>453</v>
          </cell>
          <cell r="E663" t="str">
            <v>4900130176</v>
          </cell>
          <cell r="F663">
            <v>38171</v>
          </cell>
          <cell r="G663">
            <v>-453.6</v>
          </cell>
          <cell r="H663">
            <v>0</v>
          </cell>
        </row>
        <row r="664">
          <cell r="A664" t="str">
            <v>501032</v>
          </cell>
          <cell r="B664" t="str">
            <v>COTTON - RIL 105 HY - 450 GM</v>
          </cell>
          <cell r="C664" t="str">
            <v>1000</v>
          </cell>
          <cell r="D664" t="str">
            <v>601</v>
          </cell>
          <cell r="E664" t="str">
            <v>4900102368</v>
          </cell>
          <cell r="F664">
            <v>38138</v>
          </cell>
          <cell r="G664">
            <v>-256.5</v>
          </cell>
          <cell r="H664">
            <v>-44017.97</v>
          </cell>
        </row>
        <row r="665">
          <cell r="A665" t="str">
            <v>501032</v>
          </cell>
          <cell r="B665" t="str">
            <v>COTTON - RIL 105 HY - 450 GM</v>
          </cell>
          <cell r="C665" t="str">
            <v>1000</v>
          </cell>
          <cell r="D665" t="str">
            <v>601</v>
          </cell>
          <cell r="E665" t="str">
            <v>4900100939</v>
          </cell>
          <cell r="F665">
            <v>38137</v>
          </cell>
          <cell r="G665">
            <v>-64.8</v>
          </cell>
          <cell r="H665">
            <v>-11120.33</v>
          </cell>
        </row>
        <row r="666">
          <cell r="A666" t="str">
            <v>501032</v>
          </cell>
          <cell r="B666" t="str">
            <v>COTTON - RIL 105 HY - 450 GM</v>
          </cell>
          <cell r="C666" t="str">
            <v>1000</v>
          </cell>
          <cell r="D666" t="str">
            <v>601</v>
          </cell>
          <cell r="E666" t="str">
            <v>4900100935</v>
          </cell>
          <cell r="F666">
            <v>38137</v>
          </cell>
          <cell r="G666">
            <v>-108</v>
          </cell>
          <cell r="H666">
            <v>-18533.88</v>
          </cell>
        </row>
        <row r="667">
          <cell r="A667" t="str">
            <v>501032</v>
          </cell>
          <cell r="B667" t="str">
            <v>COTTON - RIL 105 HY - 450 GM</v>
          </cell>
          <cell r="C667" t="str">
            <v>1000</v>
          </cell>
          <cell r="D667" t="str">
            <v>601</v>
          </cell>
          <cell r="E667" t="str">
            <v>4900100913</v>
          </cell>
          <cell r="F667">
            <v>38137</v>
          </cell>
          <cell r="G667">
            <v>-108</v>
          </cell>
          <cell r="H667">
            <v>-18533.88</v>
          </cell>
        </row>
        <row r="668">
          <cell r="A668" t="str">
            <v>501032</v>
          </cell>
          <cell r="B668" t="str">
            <v>COTTON - RIL 105 HY - 450 GM</v>
          </cell>
          <cell r="C668" t="str">
            <v>1000</v>
          </cell>
          <cell r="D668" t="str">
            <v>601</v>
          </cell>
          <cell r="E668" t="str">
            <v>4900100837</v>
          </cell>
          <cell r="F668">
            <v>38137</v>
          </cell>
          <cell r="G668">
            <v>-108</v>
          </cell>
          <cell r="H668">
            <v>-18533.88</v>
          </cell>
        </row>
        <row r="669">
          <cell r="A669" t="str">
            <v>501032</v>
          </cell>
          <cell r="B669" t="str">
            <v>COTTON - RIL 105 HY - 450 GM</v>
          </cell>
          <cell r="C669" t="str">
            <v>1000</v>
          </cell>
          <cell r="D669" t="str">
            <v>601</v>
          </cell>
          <cell r="E669" t="str">
            <v>4900100820</v>
          </cell>
          <cell r="F669">
            <v>38137</v>
          </cell>
          <cell r="G669">
            <v>-108</v>
          </cell>
          <cell r="H669">
            <v>-18533.88</v>
          </cell>
        </row>
        <row r="670">
          <cell r="A670" t="str">
            <v>501032</v>
          </cell>
          <cell r="B670" t="str">
            <v>COTTON - RIL 105 HY - 450 GM</v>
          </cell>
          <cell r="C670" t="str">
            <v>1000</v>
          </cell>
          <cell r="D670" t="str">
            <v>601</v>
          </cell>
          <cell r="E670" t="str">
            <v>4900100366</v>
          </cell>
          <cell r="F670">
            <v>38136</v>
          </cell>
          <cell r="G670">
            <v>-216</v>
          </cell>
          <cell r="H670">
            <v>-37067.760000000002</v>
          </cell>
        </row>
        <row r="671">
          <cell r="A671" t="str">
            <v>501032</v>
          </cell>
          <cell r="B671" t="str">
            <v>COTTON - RIL 105 HY - 450 GM</v>
          </cell>
          <cell r="C671" t="str">
            <v>1000</v>
          </cell>
          <cell r="D671" t="str">
            <v>601</v>
          </cell>
          <cell r="E671" t="str">
            <v>4900099766</v>
          </cell>
          <cell r="F671">
            <v>38136</v>
          </cell>
          <cell r="G671">
            <v>-108</v>
          </cell>
          <cell r="H671">
            <v>-18533.88</v>
          </cell>
        </row>
        <row r="672">
          <cell r="A672" t="str">
            <v>501032</v>
          </cell>
          <cell r="B672" t="str">
            <v>COTTON - RIL 105 HY - 450 GM</v>
          </cell>
          <cell r="C672" t="str">
            <v>1000</v>
          </cell>
          <cell r="D672" t="str">
            <v>602</v>
          </cell>
          <cell r="E672" t="str">
            <v>4900099318</v>
          </cell>
          <cell r="F672">
            <v>38135</v>
          </cell>
          <cell r="G672">
            <v>799.2</v>
          </cell>
          <cell r="H672">
            <v>137150.72</v>
          </cell>
        </row>
        <row r="673">
          <cell r="A673" t="str">
            <v>501032</v>
          </cell>
          <cell r="B673" t="str">
            <v>COTTON - RIL 105 HY - 450 GM</v>
          </cell>
          <cell r="C673" t="str">
            <v>1000</v>
          </cell>
          <cell r="D673" t="str">
            <v>602</v>
          </cell>
          <cell r="E673" t="str">
            <v>4900099318</v>
          </cell>
          <cell r="F673">
            <v>38135</v>
          </cell>
          <cell r="G673">
            <v>280.8</v>
          </cell>
          <cell r="H673">
            <v>48188.09</v>
          </cell>
        </row>
        <row r="674">
          <cell r="A674" t="str">
            <v>501032</v>
          </cell>
          <cell r="B674" t="str">
            <v>COTTON - RIL 105 HY - 450 GM</v>
          </cell>
          <cell r="C674" t="str">
            <v>1000</v>
          </cell>
          <cell r="D674" t="str">
            <v>601</v>
          </cell>
          <cell r="E674" t="str">
            <v>4900097627</v>
          </cell>
          <cell r="F674">
            <v>38133</v>
          </cell>
          <cell r="G674">
            <v>-64.8</v>
          </cell>
          <cell r="H674">
            <v>-11120.33</v>
          </cell>
        </row>
        <row r="675">
          <cell r="A675" t="str">
            <v>501032</v>
          </cell>
          <cell r="B675" t="str">
            <v>COTTON - RIL 105 HY - 450 GM</v>
          </cell>
          <cell r="C675" t="str">
            <v>1000</v>
          </cell>
          <cell r="D675" t="str">
            <v>601</v>
          </cell>
          <cell r="E675" t="str">
            <v>4900097627</v>
          </cell>
          <cell r="F675">
            <v>38133</v>
          </cell>
          <cell r="G675">
            <v>-43.2</v>
          </cell>
          <cell r="H675">
            <v>-7413.55</v>
          </cell>
        </row>
        <row r="676">
          <cell r="A676" t="str">
            <v>501032</v>
          </cell>
          <cell r="B676" t="str">
            <v>COTTON - RIL 105 HY - 450 GM</v>
          </cell>
          <cell r="C676" t="str">
            <v>1000</v>
          </cell>
          <cell r="D676" t="str">
            <v>601</v>
          </cell>
          <cell r="E676" t="str">
            <v>4900097627</v>
          </cell>
          <cell r="F676">
            <v>38133</v>
          </cell>
          <cell r="G676">
            <v>-259.2</v>
          </cell>
          <cell r="H676">
            <v>-44481.3</v>
          </cell>
        </row>
        <row r="677">
          <cell r="A677" t="str">
            <v>501032</v>
          </cell>
          <cell r="B677" t="str">
            <v>COTTON - RIL 105 HY - 450 GM</v>
          </cell>
          <cell r="C677" t="str">
            <v>1000</v>
          </cell>
          <cell r="D677" t="str">
            <v>601</v>
          </cell>
          <cell r="E677" t="str">
            <v>4900097602</v>
          </cell>
          <cell r="F677">
            <v>38133</v>
          </cell>
          <cell r="G677">
            <v>-108</v>
          </cell>
          <cell r="H677">
            <v>-18533.88</v>
          </cell>
        </row>
        <row r="678">
          <cell r="A678" t="str">
            <v>501032</v>
          </cell>
          <cell r="B678" t="str">
            <v>COTTON - RIL 105 HY - 450 GM</v>
          </cell>
          <cell r="C678" t="str">
            <v>1000</v>
          </cell>
          <cell r="D678" t="str">
            <v>601</v>
          </cell>
          <cell r="E678" t="str">
            <v>4900097594</v>
          </cell>
          <cell r="F678">
            <v>38133</v>
          </cell>
          <cell r="G678">
            <v>-108</v>
          </cell>
          <cell r="H678">
            <v>-18533.88</v>
          </cell>
        </row>
        <row r="679">
          <cell r="A679" t="str">
            <v>501032</v>
          </cell>
          <cell r="B679" t="str">
            <v>COTTON - RIL 105 HY - 450 GM</v>
          </cell>
          <cell r="C679" t="str">
            <v>1000</v>
          </cell>
          <cell r="D679" t="str">
            <v>601</v>
          </cell>
          <cell r="E679" t="str">
            <v>4900097592</v>
          </cell>
          <cell r="F679">
            <v>38133</v>
          </cell>
          <cell r="G679">
            <v>-43.2</v>
          </cell>
          <cell r="H679">
            <v>-7413.55</v>
          </cell>
        </row>
        <row r="680">
          <cell r="A680" t="str">
            <v>501032</v>
          </cell>
          <cell r="B680" t="str">
            <v>COTTON - RIL 105 HY - 450 GM</v>
          </cell>
          <cell r="C680" t="str">
            <v>1000</v>
          </cell>
          <cell r="D680" t="str">
            <v>601</v>
          </cell>
          <cell r="E680" t="str">
            <v>4900097588</v>
          </cell>
          <cell r="F680">
            <v>38133</v>
          </cell>
          <cell r="G680">
            <v>-108</v>
          </cell>
          <cell r="H680">
            <v>-18533.88</v>
          </cell>
        </row>
        <row r="681">
          <cell r="A681" t="str">
            <v>501032</v>
          </cell>
          <cell r="B681" t="str">
            <v>COTTON - RIL 105 HY - 450 GM</v>
          </cell>
          <cell r="C681" t="str">
            <v>1000</v>
          </cell>
          <cell r="D681" t="str">
            <v>601</v>
          </cell>
          <cell r="E681" t="str">
            <v>4900097563</v>
          </cell>
          <cell r="F681">
            <v>38133</v>
          </cell>
          <cell r="G681">
            <v>-21.6</v>
          </cell>
          <cell r="H681">
            <v>-3706.78</v>
          </cell>
        </row>
        <row r="682">
          <cell r="A682" t="str">
            <v>501032</v>
          </cell>
          <cell r="B682" t="str">
            <v>COTTON - RIL 105 HY - 450 GM</v>
          </cell>
          <cell r="C682" t="str">
            <v>1000</v>
          </cell>
          <cell r="D682" t="str">
            <v>601</v>
          </cell>
          <cell r="E682" t="str">
            <v>4900096499</v>
          </cell>
          <cell r="F682">
            <v>38131</v>
          </cell>
          <cell r="G682">
            <v>-432</v>
          </cell>
          <cell r="H682">
            <v>-74135.520000000004</v>
          </cell>
        </row>
        <row r="683">
          <cell r="A683" t="str">
            <v>501032</v>
          </cell>
          <cell r="B683" t="str">
            <v>COTTON - RIL 105 HY - 450 GM</v>
          </cell>
          <cell r="C683" t="str">
            <v>1000</v>
          </cell>
          <cell r="D683" t="str">
            <v>601</v>
          </cell>
          <cell r="E683" t="str">
            <v>4900095193</v>
          </cell>
          <cell r="F683">
            <v>38129</v>
          </cell>
          <cell r="G683">
            <v>-216</v>
          </cell>
          <cell r="H683">
            <v>-37067.760000000002</v>
          </cell>
        </row>
        <row r="684">
          <cell r="A684" t="str">
            <v>501032</v>
          </cell>
          <cell r="B684" t="str">
            <v>COTTON - RIL 105 HY - 450 GM</v>
          </cell>
          <cell r="C684" t="str">
            <v>1000</v>
          </cell>
          <cell r="D684" t="str">
            <v>601</v>
          </cell>
          <cell r="E684" t="str">
            <v>4900095346</v>
          </cell>
          <cell r="F684">
            <v>38129</v>
          </cell>
          <cell r="G684">
            <v>-324</v>
          </cell>
          <cell r="H684">
            <v>-55601.64</v>
          </cell>
        </row>
        <row r="685">
          <cell r="A685" t="str">
            <v>501032</v>
          </cell>
          <cell r="B685" t="str">
            <v>COTTON - RIL 105 HY - 450 GM</v>
          </cell>
          <cell r="C685" t="str">
            <v>1000</v>
          </cell>
          <cell r="D685" t="str">
            <v>601</v>
          </cell>
          <cell r="E685" t="str">
            <v>4900094808</v>
          </cell>
          <cell r="F685">
            <v>38128</v>
          </cell>
          <cell r="G685">
            <v>-129.6</v>
          </cell>
          <cell r="H685">
            <v>-22240.66</v>
          </cell>
        </row>
        <row r="686">
          <cell r="A686" t="str">
            <v>501032</v>
          </cell>
          <cell r="B686" t="str">
            <v>COTTON - RIL 105 HY - 450 GM</v>
          </cell>
          <cell r="C686" t="str">
            <v>1000</v>
          </cell>
          <cell r="D686" t="str">
            <v>601</v>
          </cell>
          <cell r="E686" t="str">
            <v>4900094763</v>
          </cell>
          <cell r="F686">
            <v>38128</v>
          </cell>
          <cell r="G686">
            <v>-216</v>
          </cell>
          <cell r="H686">
            <v>-37067.760000000002</v>
          </cell>
        </row>
        <row r="687">
          <cell r="A687" t="str">
            <v>501032</v>
          </cell>
          <cell r="B687" t="str">
            <v>COTTON - RIL 105 HY - 450 GM</v>
          </cell>
          <cell r="C687" t="str">
            <v>1000</v>
          </cell>
          <cell r="D687" t="str">
            <v>601</v>
          </cell>
          <cell r="E687" t="str">
            <v>4900094686</v>
          </cell>
          <cell r="F687">
            <v>38128</v>
          </cell>
          <cell r="G687">
            <v>-108</v>
          </cell>
          <cell r="H687">
            <v>-18533.88</v>
          </cell>
        </row>
        <row r="688">
          <cell r="A688" t="str">
            <v>501032</v>
          </cell>
          <cell r="B688" t="str">
            <v>COTTON - RIL 105 HY - 450 GM</v>
          </cell>
          <cell r="C688" t="str">
            <v>1000</v>
          </cell>
          <cell r="D688" t="str">
            <v>601</v>
          </cell>
          <cell r="E688" t="str">
            <v>4900093321</v>
          </cell>
          <cell r="F688">
            <v>38126</v>
          </cell>
          <cell r="G688">
            <v>-108</v>
          </cell>
          <cell r="H688">
            <v>-18533.88</v>
          </cell>
        </row>
        <row r="689">
          <cell r="A689" t="str">
            <v>501032</v>
          </cell>
          <cell r="B689" t="str">
            <v>COTTON - RIL 105 HY - 450 GM</v>
          </cell>
          <cell r="C689" t="str">
            <v>1000</v>
          </cell>
          <cell r="D689" t="str">
            <v>601</v>
          </cell>
          <cell r="E689" t="str">
            <v>4900093301</v>
          </cell>
          <cell r="F689">
            <v>38126</v>
          </cell>
          <cell r="G689">
            <v>-453.6</v>
          </cell>
          <cell r="H689">
            <v>-77842.289999999994</v>
          </cell>
        </row>
        <row r="690">
          <cell r="A690" t="str">
            <v>501032</v>
          </cell>
          <cell r="B690" t="str">
            <v>COTTON - RIL 105 HY - 450 GM</v>
          </cell>
          <cell r="C690" t="str">
            <v>1000</v>
          </cell>
          <cell r="D690" t="str">
            <v>601</v>
          </cell>
          <cell r="E690" t="str">
            <v>4900093295</v>
          </cell>
          <cell r="F690">
            <v>38126</v>
          </cell>
          <cell r="G690">
            <v>-237.6</v>
          </cell>
          <cell r="H690">
            <v>-40774.53</v>
          </cell>
        </row>
        <row r="691">
          <cell r="A691" t="str">
            <v>501032</v>
          </cell>
          <cell r="B691" t="str">
            <v>COTTON - RIL 105 HY - 450 GM</v>
          </cell>
          <cell r="C691" t="str">
            <v>1000</v>
          </cell>
          <cell r="D691" t="str">
            <v>601</v>
          </cell>
          <cell r="E691" t="str">
            <v>4900092792</v>
          </cell>
          <cell r="F691">
            <v>38125</v>
          </cell>
          <cell r="G691">
            <v>-108</v>
          </cell>
          <cell r="H691">
            <v>-18533.88</v>
          </cell>
        </row>
        <row r="692">
          <cell r="A692" t="str">
            <v>501032</v>
          </cell>
          <cell r="B692" t="str">
            <v>COTTON - RIL 105 HY - 450 GM</v>
          </cell>
          <cell r="C692" t="str">
            <v>1000</v>
          </cell>
          <cell r="D692" t="str">
            <v>601</v>
          </cell>
          <cell r="E692" t="str">
            <v>4900090349</v>
          </cell>
          <cell r="F692">
            <v>38120</v>
          </cell>
          <cell r="G692">
            <v>-108</v>
          </cell>
          <cell r="H692">
            <v>-18533.88</v>
          </cell>
        </row>
        <row r="693">
          <cell r="A693" t="str">
            <v>501032</v>
          </cell>
          <cell r="B693" t="str">
            <v>COTTON - RIL 105 HY - 450 GM</v>
          </cell>
          <cell r="C693" t="str">
            <v>1000</v>
          </cell>
          <cell r="D693" t="str">
            <v>101</v>
          </cell>
          <cell r="E693" t="str">
            <v>5000009841</v>
          </cell>
          <cell r="F693">
            <v>38117</v>
          </cell>
          <cell r="G693">
            <v>907.2</v>
          </cell>
          <cell r="H693">
            <v>0</v>
          </cell>
        </row>
        <row r="694">
          <cell r="A694" t="str">
            <v>501032</v>
          </cell>
          <cell r="B694" t="str">
            <v>COTTON - RIL 105 HY - 450 GM</v>
          </cell>
          <cell r="C694" t="str">
            <v>1000</v>
          </cell>
          <cell r="D694" t="str">
            <v>101</v>
          </cell>
          <cell r="E694" t="str">
            <v>5000009841</v>
          </cell>
          <cell r="F694">
            <v>38117</v>
          </cell>
          <cell r="G694">
            <v>43.2</v>
          </cell>
          <cell r="H694">
            <v>0</v>
          </cell>
        </row>
        <row r="695">
          <cell r="A695" t="str">
            <v>501032</v>
          </cell>
          <cell r="B695" t="str">
            <v>COTTON - RIL 105 HY - 450 GM</v>
          </cell>
          <cell r="C695" t="str">
            <v>1000</v>
          </cell>
          <cell r="D695" t="str">
            <v>101</v>
          </cell>
          <cell r="E695" t="str">
            <v>5000009841</v>
          </cell>
          <cell r="F695">
            <v>38117</v>
          </cell>
          <cell r="G695">
            <v>2181.6</v>
          </cell>
          <cell r="H695">
            <v>0</v>
          </cell>
        </row>
        <row r="696">
          <cell r="A696" t="str">
            <v>501032</v>
          </cell>
          <cell r="B696" t="str">
            <v>COTTON - RIL 105 HY - 450 GM</v>
          </cell>
          <cell r="C696" t="str">
            <v>1000</v>
          </cell>
          <cell r="D696" t="str">
            <v>641</v>
          </cell>
          <cell r="E696" t="str">
            <v>4900087956</v>
          </cell>
          <cell r="F696">
            <v>38115</v>
          </cell>
          <cell r="G696">
            <v>2181.6</v>
          </cell>
          <cell r="H696">
            <v>374384.36</v>
          </cell>
        </row>
        <row r="697">
          <cell r="A697" t="str">
            <v>501032</v>
          </cell>
          <cell r="B697" t="str">
            <v>COTTON - RIL 105 HY - 450 GM</v>
          </cell>
          <cell r="C697" t="str">
            <v>1000</v>
          </cell>
          <cell r="D697" t="str">
            <v>641</v>
          </cell>
          <cell r="E697" t="str">
            <v>4900087956</v>
          </cell>
          <cell r="F697">
            <v>38115</v>
          </cell>
          <cell r="G697">
            <v>907.2</v>
          </cell>
          <cell r="H697">
            <v>155684.59</v>
          </cell>
        </row>
        <row r="698">
          <cell r="A698" t="str">
            <v>501032</v>
          </cell>
          <cell r="B698" t="str">
            <v>COTTON - RIL 105 HY - 450 GM</v>
          </cell>
          <cell r="C698" t="str">
            <v>1000</v>
          </cell>
          <cell r="D698" t="str">
            <v>641</v>
          </cell>
          <cell r="E698" t="str">
            <v>4900087956</v>
          </cell>
          <cell r="F698">
            <v>38115</v>
          </cell>
          <cell r="G698">
            <v>43.2</v>
          </cell>
          <cell r="H698">
            <v>7413.55</v>
          </cell>
        </row>
        <row r="699">
          <cell r="A699" t="str">
            <v>501032</v>
          </cell>
          <cell r="B699" t="str">
            <v>COTTON - RIL 105 HY - 450 GM</v>
          </cell>
          <cell r="C699" t="str">
            <v>1000</v>
          </cell>
          <cell r="D699" t="str">
            <v>601</v>
          </cell>
          <cell r="E699" t="str">
            <v>4900087345</v>
          </cell>
          <cell r="F699">
            <v>38113</v>
          </cell>
          <cell r="G699">
            <v>-43.2</v>
          </cell>
          <cell r="H699">
            <v>-7413.55</v>
          </cell>
        </row>
        <row r="700">
          <cell r="A700" t="str">
            <v>501032</v>
          </cell>
          <cell r="B700" t="str">
            <v>COTTON - RIL 105 HY - 450 GM</v>
          </cell>
          <cell r="C700" t="str">
            <v>1000</v>
          </cell>
          <cell r="D700" t="str">
            <v>601</v>
          </cell>
          <cell r="E700" t="str">
            <v>4900084789</v>
          </cell>
          <cell r="F700">
            <v>38107</v>
          </cell>
          <cell r="G700">
            <v>-453.6</v>
          </cell>
          <cell r="H700">
            <v>-77842.28</v>
          </cell>
        </row>
        <row r="701">
          <cell r="A701" t="str">
            <v>501032</v>
          </cell>
          <cell r="B701" t="str">
            <v>COTTON - RIL 105 HY - 450 GM</v>
          </cell>
          <cell r="C701" t="str">
            <v>1000</v>
          </cell>
          <cell r="D701" t="str">
            <v>601</v>
          </cell>
          <cell r="E701" t="str">
            <v>4900083842</v>
          </cell>
          <cell r="F701">
            <v>38106</v>
          </cell>
          <cell r="G701">
            <v>-21.6</v>
          </cell>
          <cell r="H701">
            <v>-3706.78</v>
          </cell>
        </row>
        <row r="702">
          <cell r="A702" t="str">
            <v>501032</v>
          </cell>
          <cell r="B702" t="str">
            <v>COTTON - RIL 105 HY - 450 GM</v>
          </cell>
          <cell r="C702" t="str">
            <v>1000</v>
          </cell>
          <cell r="D702" t="str">
            <v>601</v>
          </cell>
          <cell r="E702" t="str">
            <v>4900083561</v>
          </cell>
          <cell r="F702">
            <v>38106</v>
          </cell>
          <cell r="G702">
            <v>-86.4</v>
          </cell>
          <cell r="H702">
            <v>-14827.1</v>
          </cell>
        </row>
        <row r="703">
          <cell r="A703" t="str">
            <v>501032</v>
          </cell>
          <cell r="B703" t="str">
            <v>COTTON - RIL 105 HY - 450 GM</v>
          </cell>
          <cell r="C703" t="str">
            <v>1000</v>
          </cell>
          <cell r="D703" t="str">
            <v>601</v>
          </cell>
          <cell r="E703" t="str">
            <v>4900083564</v>
          </cell>
          <cell r="F703">
            <v>38106</v>
          </cell>
          <cell r="G703">
            <v>-324</v>
          </cell>
          <cell r="H703">
            <v>-55601.64</v>
          </cell>
        </row>
        <row r="704">
          <cell r="A704" t="str">
            <v>501032</v>
          </cell>
          <cell r="B704" t="str">
            <v>COTTON - RIL 105 HY - 450 GM</v>
          </cell>
          <cell r="C704" t="str">
            <v>1000</v>
          </cell>
          <cell r="D704" t="str">
            <v>601</v>
          </cell>
          <cell r="E704" t="str">
            <v>4900083603</v>
          </cell>
          <cell r="F704">
            <v>38106</v>
          </cell>
          <cell r="G704">
            <v>-64.8</v>
          </cell>
          <cell r="H704">
            <v>-11120.33</v>
          </cell>
        </row>
        <row r="705">
          <cell r="A705" t="str">
            <v>501032</v>
          </cell>
          <cell r="B705" t="str">
            <v>COTTON - RIL 105 HY - 450 GM</v>
          </cell>
          <cell r="C705" t="str">
            <v>1000</v>
          </cell>
          <cell r="D705" t="str">
            <v>601</v>
          </cell>
          <cell r="E705" t="str">
            <v>4900083603</v>
          </cell>
          <cell r="F705">
            <v>38106</v>
          </cell>
          <cell r="G705">
            <v>-108</v>
          </cell>
          <cell r="H705">
            <v>-18533.88</v>
          </cell>
        </row>
        <row r="706">
          <cell r="A706" t="str">
            <v>501032</v>
          </cell>
          <cell r="B706" t="str">
            <v>COTTON - RIL 105 HY - 450 GM</v>
          </cell>
          <cell r="C706" t="str">
            <v>1000</v>
          </cell>
          <cell r="D706" t="str">
            <v>601</v>
          </cell>
          <cell r="E706" t="str">
            <v>4900083842</v>
          </cell>
          <cell r="F706">
            <v>38106</v>
          </cell>
          <cell r="G706">
            <v>-86.4</v>
          </cell>
          <cell r="H706">
            <v>-14827.1</v>
          </cell>
        </row>
        <row r="707">
          <cell r="A707" t="str">
            <v>501032</v>
          </cell>
          <cell r="B707" t="str">
            <v>COTTON - RIL 105 HY - 450 GM</v>
          </cell>
          <cell r="C707" t="str">
            <v>1000</v>
          </cell>
          <cell r="D707" t="str">
            <v>601</v>
          </cell>
          <cell r="E707" t="str">
            <v>4900082820</v>
          </cell>
          <cell r="F707">
            <v>38105</v>
          </cell>
          <cell r="G707">
            <v>-64.8</v>
          </cell>
          <cell r="H707">
            <v>-11120.33</v>
          </cell>
        </row>
        <row r="708">
          <cell r="A708" t="str">
            <v>501032</v>
          </cell>
          <cell r="B708" t="str">
            <v>COTTON - RIL 105 HY - 450 GM</v>
          </cell>
          <cell r="C708" t="str">
            <v>1000</v>
          </cell>
          <cell r="D708" t="str">
            <v>601</v>
          </cell>
          <cell r="E708" t="str">
            <v>4900082832</v>
          </cell>
          <cell r="F708">
            <v>38105</v>
          </cell>
          <cell r="G708">
            <v>-108</v>
          </cell>
          <cell r="H708">
            <v>-18533.88</v>
          </cell>
        </row>
        <row r="709">
          <cell r="A709" t="str">
            <v>501032</v>
          </cell>
          <cell r="B709" t="str">
            <v>COTTON - RIL 105 HY - 450 GM</v>
          </cell>
          <cell r="C709" t="str">
            <v>1000</v>
          </cell>
          <cell r="D709" t="str">
            <v>601</v>
          </cell>
          <cell r="E709" t="str">
            <v>4900082881</v>
          </cell>
          <cell r="F709">
            <v>38105</v>
          </cell>
          <cell r="G709">
            <v>-21.6</v>
          </cell>
          <cell r="H709">
            <v>-3706.78</v>
          </cell>
        </row>
        <row r="710">
          <cell r="A710" t="str">
            <v>501032</v>
          </cell>
          <cell r="B710" t="str">
            <v>COTTON - RIL 105 HY - 450 GM</v>
          </cell>
          <cell r="C710" t="str">
            <v>1000</v>
          </cell>
          <cell r="D710" t="str">
            <v>601</v>
          </cell>
          <cell r="E710" t="str">
            <v>4900082837</v>
          </cell>
          <cell r="F710">
            <v>38105</v>
          </cell>
          <cell r="G710">
            <v>-64.8</v>
          </cell>
          <cell r="H710">
            <v>-11120.33</v>
          </cell>
        </row>
        <row r="711">
          <cell r="A711" t="str">
            <v>501032</v>
          </cell>
          <cell r="B711" t="str">
            <v>COTTON - RIL 105 HY - 450 GM</v>
          </cell>
          <cell r="C711" t="str">
            <v>1000</v>
          </cell>
          <cell r="D711" t="str">
            <v>601</v>
          </cell>
          <cell r="E711" t="str">
            <v>4900082867</v>
          </cell>
          <cell r="F711">
            <v>38105</v>
          </cell>
          <cell r="G711">
            <v>-108</v>
          </cell>
          <cell r="H711">
            <v>-18533.88</v>
          </cell>
        </row>
        <row r="712">
          <cell r="A712" t="str">
            <v>501032</v>
          </cell>
          <cell r="B712" t="str">
            <v>COTTON - RIL 105 HY - 450 GM</v>
          </cell>
          <cell r="C712" t="str">
            <v>1000</v>
          </cell>
          <cell r="D712" t="str">
            <v>601</v>
          </cell>
          <cell r="E712" t="str">
            <v>4900082865</v>
          </cell>
          <cell r="F712">
            <v>38105</v>
          </cell>
          <cell r="G712">
            <v>-43.2</v>
          </cell>
          <cell r="H712">
            <v>-7413.55</v>
          </cell>
        </row>
        <row r="713">
          <cell r="A713" t="str">
            <v>501032</v>
          </cell>
          <cell r="B713" t="str">
            <v>COTTON - RIL 105 HY - 450 GM</v>
          </cell>
          <cell r="C713" t="str">
            <v>1000</v>
          </cell>
          <cell r="D713" t="str">
            <v>601</v>
          </cell>
          <cell r="E713" t="str">
            <v>4900082848</v>
          </cell>
          <cell r="F713">
            <v>38105</v>
          </cell>
          <cell r="G713">
            <v>-64.8</v>
          </cell>
          <cell r="H713">
            <v>-11120.33</v>
          </cell>
        </row>
        <row r="714">
          <cell r="A714" t="str">
            <v>501032</v>
          </cell>
          <cell r="B714" t="str">
            <v>COTTON - RIL 105 HY - 450 GM</v>
          </cell>
          <cell r="C714" t="str">
            <v>1000</v>
          </cell>
          <cell r="D714" t="str">
            <v>601</v>
          </cell>
          <cell r="E714" t="str">
            <v>4900082899</v>
          </cell>
          <cell r="F714">
            <v>38105</v>
          </cell>
          <cell r="G714">
            <v>-21.6</v>
          </cell>
          <cell r="H714">
            <v>-3706.78</v>
          </cell>
        </row>
        <row r="715">
          <cell r="A715" t="str">
            <v>501032</v>
          </cell>
          <cell r="B715" t="str">
            <v>COTTON - RIL 105 HY - 450 GM</v>
          </cell>
          <cell r="C715" t="str">
            <v>1000</v>
          </cell>
          <cell r="D715" t="str">
            <v>601</v>
          </cell>
          <cell r="E715" t="str">
            <v>4900082913</v>
          </cell>
          <cell r="F715">
            <v>38105</v>
          </cell>
          <cell r="G715">
            <v>-216</v>
          </cell>
          <cell r="H715">
            <v>-37067.760000000002</v>
          </cell>
        </row>
        <row r="716">
          <cell r="A716" t="str">
            <v>501032</v>
          </cell>
          <cell r="B716" t="str">
            <v>COTTON - RIL 105 HY - 450 GM</v>
          </cell>
          <cell r="C716" t="str">
            <v>1000</v>
          </cell>
          <cell r="D716" t="str">
            <v>601</v>
          </cell>
          <cell r="E716" t="str">
            <v>4900082905</v>
          </cell>
          <cell r="F716">
            <v>38105</v>
          </cell>
          <cell r="G716">
            <v>-108</v>
          </cell>
          <cell r="H716">
            <v>-18533.88</v>
          </cell>
        </row>
        <row r="717">
          <cell r="A717" t="str">
            <v>501032</v>
          </cell>
          <cell r="B717" t="str">
            <v>COTTON - RIL 105 HY - 450 GM</v>
          </cell>
          <cell r="C717" t="str">
            <v>1000</v>
          </cell>
          <cell r="D717" t="str">
            <v>601</v>
          </cell>
          <cell r="E717" t="str">
            <v>4900082815</v>
          </cell>
          <cell r="F717">
            <v>38105</v>
          </cell>
          <cell r="G717">
            <v>-216</v>
          </cell>
          <cell r="H717">
            <v>-37067.760000000002</v>
          </cell>
        </row>
        <row r="718">
          <cell r="A718" t="str">
            <v>501032</v>
          </cell>
          <cell r="B718" t="str">
            <v>COTTON - RIL 105 HY - 450 GM</v>
          </cell>
          <cell r="C718" t="str">
            <v>1000</v>
          </cell>
          <cell r="D718" t="str">
            <v>601</v>
          </cell>
          <cell r="E718" t="str">
            <v>4900082902</v>
          </cell>
          <cell r="F718">
            <v>38105</v>
          </cell>
          <cell r="G718">
            <v>-108</v>
          </cell>
          <cell r="H718">
            <v>-18533.88</v>
          </cell>
        </row>
        <row r="719">
          <cell r="A719" t="str">
            <v>501032</v>
          </cell>
          <cell r="B719" t="str">
            <v>COTTON - RIL 105 HY - 450 GM</v>
          </cell>
          <cell r="C719" t="str">
            <v>1000</v>
          </cell>
          <cell r="D719" t="str">
            <v>601</v>
          </cell>
          <cell r="E719" t="str">
            <v>4900082899</v>
          </cell>
          <cell r="F719">
            <v>38105</v>
          </cell>
          <cell r="G719">
            <v>-86.4</v>
          </cell>
          <cell r="H719">
            <v>-14827.1</v>
          </cell>
        </row>
        <row r="720">
          <cell r="A720" t="str">
            <v>501032</v>
          </cell>
          <cell r="B720" t="str">
            <v>COTTON - RIL 105 HY - 450 GM</v>
          </cell>
          <cell r="C720" t="str">
            <v>1000</v>
          </cell>
          <cell r="D720" t="str">
            <v>601</v>
          </cell>
          <cell r="E720" t="str">
            <v>4900083061</v>
          </cell>
          <cell r="F720">
            <v>38105</v>
          </cell>
          <cell r="G720">
            <v>-108</v>
          </cell>
          <cell r="H720">
            <v>-18533.88</v>
          </cell>
        </row>
        <row r="721">
          <cell r="A721" t="str">
            <v>501032</v>
          </cell>
          <cell r="B721" t="str">
            <v>COTTON - RIL 105 HY - 450 GM</v>
          </cell>
          <cell r="C721" t="str">
            <v>1000</v>
          </cell>
          <cell r="D721" t="str">
            <v>601</v>
          </cell>
          <cell r="E721" t="str">
            <v>4900083026</v>
          </cell>
          <cell r="F721">
            <v>38105</v>
          </cell>
          <cell r="G721">
            <v>-43.2</v>
          </cell>
          <cell r="H721">
            <v>-7413.55</v>
          </cell>
        </row>
        <row r="722">
          <cell r="A722" t="str">
            <v>501032</v>
          </cell>
          <cell r="B722" t="str">
            <v>COTTON - RIL 105 HY - 450 GM</v>
          </cell>
          <cell r="C722" t="str">
            <v>1000</v>
          </cell>
          <cell r="D722" t="str">
            <v>601</v>
          </cell>
          <cell r="E722" t="str">
            <v>4900082175</v>
          </cell>
          <cell r="F722">
            <v>38104</v>
          </cell>
          <cell r="G722">
            <v>-64.8</v>
          </cell>
          <cell r="H722">
            <v>-11120.33</v>
          </cell>
        </row>
        <row r="723">
          <cell r="A723" t="str">
            <v>501032</v>
          </cell>
          <cell r="B723" t="str">
            <v>COTTON - RIL 105 HY - 450 GM</v>
          </cell>
          <cell r="C723" t="str">
            <v>1000</v>
          </cell>
          <cell r="D723" t="str">
            <v>601</v>
          </cell>
          <cell r="E723" t="str">
            <v>4900082259</v>
          </cell>
          <cell r="F723">
            <v>38104</v>
          </cell>
          <cell r="G723">
            <v>-21.6</v>
          </cell>
          <cell r="H723">
            <v>-3706.78</v>
          </cell>
        </row>
        <row r="724">
          <cell r="A724" t="str">
            <v>501032</v>
          </cell>
          <cell r="B724" t="str">
            <v>COTTON - RIL 105 HY - 450 GM</v>
          </cell>
          <cell r="C724" t="str">
            <v>1000</v>
          </cell>
          <cell r="D724" t="str">
            <v>101</v>
          </cell>
          <cell r="E724" t="str">
            <v>5000008465</v>
          </cell>
          <cell r="F724">
            <v>38101</v>
          </cell>
          <cell r="G724">
            <v>194.4</v>
          </cell>
          <cell r="H724">
            <v>0</v>
          </cell>
        </row>
        <row r="725">
          <cell r="A725" t="str">
            <v>501032</v>
          </cell>
          <cell r="B725" t="str">
            <v>COTTON - RIL 105 HY - 450 GM</v>
          </cell>
          <cell r="C725" t="str">
            <v>1000</v>
          </cell>
          <cell r="D725" t="str">
            <v>101</v>
          </cell>
          <cell r="E725" t="str">
            <v>5000008465</v>
          </cell>
          <cell r="F725">
            <v>38101</v>
          </cell>
          <cell r="G725">
            <v>799.2</v>
          </cell>
          <cell r="H725">
            <v>0</v>
          </cell>
        </row>
        <row r="726">
          <cell r="A726" t="str">
            <v>501032</v>
          </cell>
          <cell r="B726" t="str">
            <v>COTTON - RIL 105 HY - 450 GM</v>
          </cell>
          <cell r="C726" t="str">
            <v>1000</v>
          </cell>
          <cell r="D726" t="str">
            <v>101</v>
          </cell>
          <cell r="E726" t="str">
            <v>5000008465</v>
          </cell>
          <cell r="F726">
            <v>38101</v>
          </cell>
          <cell r="G726">
            <v>799.2</v>
          </cell>
          <cell r="H726">
            <v>0</v>
          </cell>
        </row>
        <row r="727">
          <cell r="A727" t="str">
            <v>501032</v>
          </cell>
          <cell r="B727" t="str">
            <v>COTTON - RIL 105 HY - 450 GM</v>
          </cell>
          <cell r="C727" t="str">
            <v>1000</v>
          </cell>
          <cell r="D727" t="str">
            <v>101</v>
          </cell>
          <cell r="E727" t="str">
            <v>5000008465</v>
          </cell>
          <cell r="F727">
            <v>38101</v>
          </cell>
          <cell r="G727">
            <v>583.20000000000005</v>
          </cell>
          <cell r="H727">
            <v>0</v>
          </cell>
        </row>
        <row r="728">
          <cell r="A728" t="str">
            <v>501032</v>
          </cell>
          <cell r="B728" t="str">
            <v>COTTON - RIL 105 HY - 450 GM</v>
          </cell>
          <cell r="C728" t="str">
            <v>1000</v>
          </cell>
          <cell r="D728" t="str">
            <v>641</v>
          </cell>
          <cell r="E728" t="str">
            <v>4900079995</v>
          </cell>
          <cell r="F728">
            <v>38100</v>
          </cell>
          <cell r="G728">
            <v>194.4</v>
          </cell>
          <cell r="H728">
            <v>33360.980000000003</v>
          </cell>
        </row>
        <row r="729">
          <cell r="A729" t="str">
            <v>501032</v>
          </cell>
          <cell r="B729" t="str">
            <v>COTTON - RIL 105 HY - 450 GM</v>
          </cell>
          <cell r="C729" t="str">
            <v>1000</v>
          </cell>
          <cell r="D729" t="str">
            <v>641</v>
          </cell>
          <cell r="E729" t="str">
            <v>4900079995</v>
          </cell>
          <cell r="F729">
            <v>38100</v>
          </cell>
          <cell r="G729">
            <v>583.20000000000005</v>
          </cell>
          <cell r="H729">
            <v>100082.96</v>
          </cell>
        </row>
        <row r="730">
          <cell r="A730" t="str">
            <v>501032</v>
          </cell>
          <cell r="B730" t="str">
            <v>COTTON - RIL 105 HY - 450 GM</v>
          </cell>
          <cell r="C730" t="str">
            <v>1000</v>
          </cell>
          <cell r="D730" t="str">
            <v>641</v>
          </cell>
          <cell r="E730" t="str">
            <v>4900079995</v>
          </cell>
          <cell r="F730">
            <v>38100</v>
          </cell>
          <cell r="G730">
            <v>799.2</v>
          </cell>
          <cell r="H730">
            <v>137150.71</v>
          </cell>
        </row>
        <row r="731">
          <cell r="A731" t="str">
            <v>501032</v>
          </cell>
          <cell r="B731" t="str">
            <v>COTTON - RIL 105 HY - 450 GM</v>
          </cell>
          <cell r="C731" t="str">
            <v>1000</v>
          </cell>
          <cell r="D731" t="str">
            <v>641</v>
          </cell>
          <cell r="E731" t="str">
            <v>4900079995</v>
          </cell>
          <cell r="F731">
            <v>38100</v>
          </cell>
          <cell r="G731">
            <v>799.2</v>
          </cell>
          <cell r="H731">
            <v>137150.71</v>
          </cell>
        </row>
        <row r="732">
          <cell r="A732" t="str">
            <v>501032</v>
          </cell>
          <cell r="B732" t="str">
            <v>COTTON - RIL 105 HY - 450 GM</v>
          </cell>
          <cell r="C732" t="str">
            <v>1000</v>
          </cell>
          <cell r="D732" t="str">
            <v>101</v>
          </cell>
          <cell r="E732" t="str">
            <v>5000008124</v>
          </cell>
          <cell r="F732">
            <v>38097</v>
          </cell>
          <cell r="G732">
            <v>518.4</v>
          </cell>
          <cell r="H732">
            <v>0</v>
          </cell>
        </row>
        <row r="733">
          <cell r="A733" t="str">
            <v>501032</v>
          </cell>
          <cell r="B733" t="str">
            <v>COTTON - RIL 105 HY - 450 GM</v>
          </cell>
          <cell r="C733" t="str">
            <v>1000</v>
          </cell>
          <cell r="D733" t="str">
            <v>101</v>
          </cell>
          <cell r="E733" t="str">
            <v>5000008124</v>
          </cell>
          <cell r="F733">
            <v>38097</v>
          </cell>
          <cell r="G733">
            <v>950.4</v>
          </cell>
          <cell r="H733">
            <v>0</v>
          </cell>
        </row>
        <row r="734">
          <cell r="A734" t="str">
            <v>501032</v>
          </cell>
          <cell r="B734" t="str">
            <v>COTTON - RIL 105 HY - 450 GM</v>
          </cell>
          <cell r="C734" t="str">
            <v>1000</v>
          </cell>
          <cell r="D734" t="str">
            <v>101</v>
          </cell>
          <cell r="E734" t="str">
            <v>5000008124</v>
          </cell>
          <cell r="F734">
            <v>38097</v>
          </cell>
          <cell r="G734">
            <v>648</v>
          </cell>
          <cell r="H734">
            <v>0</v>
          </cell>
        </row>
        <row r="735">
          <cell r="A735" t="str">
            <v>501032</v>
          </cell>
          <cell r="B735" t="str">
            <v>COTTON - RIL 105 HY - 450 GM</v>
          </cell>
          <cell r="C735" t="str">
            <v>1000</v>
          </cell>
          <cell r="D735" t="str">
            <v>601</v>
          </cell>
          <cell r="E735" t="str">
            <v>4900078127</v>
          </cell>
          <cell r="F735">
            <v>38097</v>
          </cell>
          <cell r="G735">
            <v>-108</v>
          </cell>
          <cell r="H735">
            <v>-18533.88</v>
          </cell>
        </row>
        <row r="736">
          <cell r="A736" t="str">
            <v>501032</v>
          </cell>
          <cell r="B736" t="str">
            <v>COTTON - RIL 105 HY - 450 GM</v>
          </cell>
          <cell r="C736" t="str">
            <v>1000</v>
          </cell>
          <cell r="D736" t="str">
            <v>601</v>
          </cell>
          <cell r="E736" t="str">
            <v>4900078125</v>
          </cell>
          <cell r="F736">
            <v>38097</v>
          </cell>
          <cell r="G736">
            <v>-799.2</v>
          </cell>
          <cell r="H736">
            <v>-137150.72</v>
          </cell>
        </row>
        <row r="737">
          <cell r="A737" t="str">
            <v>501032</v>
          </cell>
          <cell r="B737" t="str">
            <v>COTTON - RIL 105 HY - 450 GM</v>
          </cell>
          <cell r="C737" t="str">
            <v>1000</v>
          </cell>
          <cell r="D737" t="str">
            <v>601</v>
          </cell>
          <cell r="E737" t="str">
            <v>4900078125</v>
          </cell>
          <cell r="F737">
            <v>38097</v>
          </cell>
          <cell r="G737">
            <v>-280.8</v>
          </cell>
          <cell r="H737">
            <v>-48188.09</v>
          </cell>
        </row>
        <row r="738">
          <cell r="A738" t="str">
            <v>501032</v>
          </cell>
          <cell r="B738" t="str">
            <v>COTTON - RIL 105 HY - 450 GM</v>
          </cell>
          <cell r="C738" t="str">
            <v>1000</v>
          </cell>
          <cell r="D738" t="str">
            <v>601</v>
          </cell>
          <cell r="E738" t="str">
            <v>4900078122</v>
          </cell>
          <cell r="F738">
            <v>38097</v>
          </cell>
          <cell r="G738">
            <v>-237.6</v>
          </cell>
          <cell r="H738">
            <v>-40774.54</v>
          </cell>
        </row>
        <row r="739">
          <cell r="A739" t="str">
            <v>501032</v>
          </cell>
          <cell r="B739" t="str">
            <v>COTTON - RIL 105 HY - 450 GM</v>
          </cell>
          <cell r="C739" t="str">
            <v>1000</v>
          </cell>
          <cell r="D739" t="str">
            <v>601</v>
          </cell>
          <cell r="E739" t="str">
            <v>4900078128</v>
          </cell>
          <cell r="F739">
            <v>38097</v>
          </cell>
          <cell r="G739">
            <v>-172.8</v>
          </cell>
          <cell r="H739">
            <v>-29654.21</v>
          </cell>
        </row>
        <row r="740">
          <cell r="A740" t="str">
            <v>501032</v>
          </cell>
          <cell r="B740" t="str">
            <v>COTTON - RIL 105 HY - 450 GM</v>
          </cell>
          <cell r="C740" t="str">
            <v>1000</v>
          </cell>
          <cell r="D740" t="str">
            <v>601</v>
          </cell>
          <cell r="E740" t="str">
            <v>4900078130</v>
          </cell>
          <cell r="F740">
            <v>38097</v>
          </cell>
          <cell r="G740">
            <v>-129.6</v>
          </cell>
          <cell r="H740">
            <v>-22240.66</v>
          </cell>
        </row>
        <row r="741">
          <cell r="A741" t="str">
            <v>501032</v>
          </cell>
          <cell r="B741" t="str">
            <v>COTTON - RIL 105 HY - 450 GM</v>
          </cell>
          <cell r="C741" t="str">
            <v>1000</v>
          </cell>
          <cell r="D741" t="str">
            <v>601</v>
          </cell>
          <cell r="E741" t="str">
            <v>4900078128</v>
          </cell>
          <cell r="F741">
            <v>38097</v>
          </cell>
          <cell r="G741">
            <v>-43.2</v>
          </cell>
          <cell r="H741">
            <v>-7413.55</v>
          </cell>
        </row>
        <row r="742">
          <cell r="A742" t="str">
            <v>501032</v>
          </cell>
          <cell r="B742" t="str">
            <v>COTTON - RIL 105 HY - 450 GM</v>
          </cell>
          <cell r="C742" t="str">
            <v>1000</v>
          </cell>
          <cell r="D742" t="str">
            <v>641</v>
          </cell>
          <cell r="E742" t="str">
            <v>4900077174</v>
          </cell>
          <cell r="F742">
            <v>38094</v>
          </cell>
          <cell r="G742">
            <v>518.4</v>
          </cell>
          <cell r="H742">
            <v>88962.63</v>
          </cell>
        </row>
        <row r="743">
          <cell r="A743" t="str">
            <v>501032</v>
          </cell>
          <cell r="B743" t="str">
            <v>COTTON - RIL 105 HY - 450 GM</v>
          </cell>
          <cell r="C743" t="str">
            <v>1000</v>
          </cell>
          <cell r="D743" t="str">
            <v>641</v>
          </cell>
          <cell r="E743" t="str">
            <v>4900077174</v>
          </cell>
          <cell r="F743">
            <v>38094</v>
          </cell>
          <cell r="G743">
            <v>950.4</v>
          </cell>
          <cell r="H743">
            <v>163098.15</v>
          </cell>
        </row>
        <row r="744">
          <cell r="A744" t="str">
            <v>501032</v>
          </cell>
          <cell r="B744" t="str">
            <v>COTTON - RIL 105 HY - 450 GM</v>
          </cell>
          <cell r="C744" t="str">
            <v>1000</v>
          </cell>
          <cell r="D744" t="str">
            <v>641</v>
          </cell>
          <cell r="E744" t="str">
            <v>4900077174</v>
          </cell>
          <cell r="F744">
            <v>38094</v>
          </cell>
          <cell r="G744">
            <v>648</v>
          </cell>
          <cell r="H744">
            <v>111203.28</v>
          </cell>
        </row>
        <row r="745">
          <cell r="A745" t="str">
            <v>501032</v>
          </cell>
          <cell r="B745" t="str">
            <v>COTTON - RIL 105 HY - 450 GM</v>
          </cell>
          <cell r="C745" t="str">
            <v>2100</v>
          </cell>
          <cell r="D745" t="str">
            <v>651</v>
          </cell>
          <cell r="E745" t="str">
            <v>4900207417</v>
          </cell>
          <cell r="F745">
            <v>38247</v>
          </cell>
          <cell r="G745">
            <v>19.8</v>
          </cell>
          <cell r="H745">
            <v>0</v>
          </cell>
        </row>
        <row r="746">
          <cell r="A746" t="str">
            <v>501032</v>
          </cell>
          <cell r="B746" t="str">
            <v>COTTON - RIL 105 HY - 450 GM</v>
          </cell>
          <cell r="C746" t="str">
            <v>2100</v>
          </cell>
          <cell r="D746" t="str">
            <v>453</v>
          </cell>
          <cell r="E746" t="str">
            <v>4900191174</v>
          </cell>
          <cell r="F746">
            <v>38230</v>
          </cell>
          <cell r="G746">
            <v>21.6</v>
          </cell>
          <cell r="H746">
            <v>3706.78</v>
          </cell>
        </row>
        <row r="747">
          <cell r="A747" t="str">
            <v>501032</v>
          </cell>
          <cell r="B747" t="str">
            <v>COTTON - RIL 105 HY - 450 GM</v>
          </cell>
          <cell r="C747" t="str">
            <v>2100</v>
          </cell>
          <cell r="D747" t="str">
            <v>453</v>
          </cell>
          <cell r="E747" t="str">
            <v>4900191174</v>
          </cell>
          <cell r="F747">
            <v>38230</v>
          </cell>
          <cell r="G747">
            <v>-21.6</v>
          </cell>
          <cell r="H747">
            <v>0</v>
          </cell>
        </row>
        <row r="748">
          <cell r="A748" t="str">
            <v>501032</v>
          </cell>
          <cell r="B748" t="str">
            <v>COTTON - RIL 105 HY - 450 GM</v>
          </cell>
          <cell r="C748" t="str">
            <v>2100</v>
          </cell>
          <cell r="D748" t="str">
            <v>453</v>
          </cell>
          <cell r="E748" t="str">
            <v>4900191174</v>
          </cell>
          <cell r="F748">
            <v>38230</v>
          </cell>
          <cell r="G748">
            <v>50.4</v>
          </cell>
          <cell r="H748">
            <v>8649.15</v>
          </cell>
        </row>
        <row r="749">
          <cell r="A749" t="str">
            <v>501032</v>
          </cell>
          <cell r="B749" t="str">
            <v>COTTON - RIL 105 HY - 450 GM</v>
          </cell>
          <cell r="C749" t="str">
            <v>2100</v>
          </cell>
          <cell r="D749" t="str">
            <v>651</v>
          </cell>
          <cell r="E749" t="str">
            <v>4900190790</v>
          </cell>
          <cell r="F749">
            <v>38230</v>
          </cell>
          <cell r="G749">
            <v>21.6</v>
          </cell>
          <cell r="H749">
            <v>0</v>
          </cell>
        </row>
        <row r="750">
          <cell r="A750" t="str">
            <v>501032</v>
          </cell>
          <cell r="B750" t="str">
            <v>COTTON - RIL 105 HY - 450 GM</v>
          </cell>
          <cell r="C750" t="str">
            <v>2100</v>
          </cell>
          <cell r="D750" t="str">
            <v>453</v>
          </cell>
          <cell r="E750" t="str">
            <v>4900191174</v>
          </cell>
          <cell r="F750">
            <v>38230</v>
          </cell>
          <cell r="G750">
            <v>-50.4</v>
          </cell>
          <cell r="H750">
            <v>0</v>
          </cell>
        </row>
        <row r="751">
          <cell r="A751" t="str">
            <v>501032</v>
          </cell>
          <cell r="B751" t="str">
            <v>COTTON - RIL 105 HY - 450 GM</v>
          </cell>
          <cell r="C751" t="str">
            <v>2100</v>
          </cell>
          <cell r="D751" t="str">
            <v>651</v>
          </cell>
          <cell r="E751" t="str">
            <v>4900190731</v>
          </cell>
          <cell r="F751">
            <v>38230</v>
          </cell>
          <cell r="G751">
            <v>50.4</v>
          </cell>
          <cell r="H751">
            <v>0</v>
          </cell>
        </row>
        <row r="752">
          <cell r="A752" t="str">
            <v>501032</v>
          </cell>
          <cell r="B752" t="str">
            <v>COTTON - RIL 105 HY - 450 GM</v>
          </cell>
          <cell r="C752" t="str">
            <v>2100</v>
          </cell>
          <cell r="D752" t="str">
            <v>453</v>
          </cell>
          <cell r="E752" t="str">
            <v>4900161903</v>
          </cell>
          <cell r="F752">
            <v>38199</v>
          </cell>
          <cell r="G752">
            <v>-21.6</v>
          </cell>
          <cell r="H752">
            <v>0</v>
          </cell>
        </row>
        <row r="753">
          <cell r="A753" t="str">
            <v>501032</v>
          </cell>
          <cell r="B753" t="str">
            <v>COTTON - RIL 105 HY - 450 GM</v>
          </cell>
          <cell r="C753" t="str">
            <v>2100</v>
          </cell>
          <cell r="D753" t="str">
            <v>453</v>
          </cell>
          <cell r="E753" t="str">
            <v>4900161903</v>
          </cell>
          <cell r="F753">
            <v>38199</v>
          </cell>
          <cell r="G753">
            <v>-21.6</v>
          </cell>
          <cell r="H753">
            <v>0</v>
          </cell>
        </row>
        <row r="754">
          <cell r="A754" t="str">
            <v>501032</v>
          </cell>
          <cell r="B754" t="str">
            <v>COTTON - RIL 105 HY - 450 GM</v>
          </cell>
          <cell r="C754" t="str">
            <v>2100</v>
          </cell>
          <cell r="D754" t="str">
            <v>453</v>
          </cell>
          <cell r="E754" t="str">
            <v>4900161903</v>
          </cell>
          <cell r="F754">
            <v>38199</v>
          </cell>
          <cell r="G754">
            <v>21.6</v>
          </cell>
          <cell r="H754">
            <v>3706.78</v>
          </cell>
        </row>
        <row r="755">
          <cell r="A755" t="str">
            <v>501032</v>
          </cell>
          <cell r="B755" t="str">
            <v>COTTON - RIL 105 HY - 450 GM</v>
          </cell>
          <cell r="C755" t="str">
            <v>2100</v>
          </cell>
          <cell r="D755" t="str">
            <v>453</v>
          </cell>
          <cell r="E755" t="str">
            <v>4900161903</v>
          </cell>
          <cell r="F755">
            <v>38199</v>
          </cell>
          <cell r="G755">
            <v>21.6</v>
          </cell>
          <cell r="H755">
            <v>3706.78</v>
          </cell>
        </row>
        <row r="756">
          <cell r="A756" t="str">
            <v>501032</v>
          </cell>
          <cell r="B756" t="str">
            <v>COTTON - RIL 105 HY - 450 GM</v>
          </cell>
          <cell r="C756" t="str">
            <v>2100</v>
          </cell>
          <cell r="D756" t="str">
            <v>651</v>
          </cell>
          <cell r="E756" t="str">
            <v>4900143719</v>
          </cell>
          <cell r="F756">
            <v>38187</v>
          </cell>
          <cell r="G756">
            <v>21.6</v>
          </cell>
          <cell r="H756">
            <v>0</v>
          </cell>
        </row>
        <row r="757">
          <cell r="A757" t="str">
            <v>501032</v>
          </cell>
          <cell r="B757" t="str">
            <v>COTTON - RIL 105 HY - 450 GM</v>
          </cell>
          <cell r="C757" t="str">
            <v>2100</v>
          </cell>
          <cell r="D757" t="str">
            <v>651</v>
          </cell>
          <cell r="E757" t="str">
            <v>4900143724</v>
          </cell>
          <cell r="F757">
            <v>38187</v>
          </cell>
          <cell r="G757">
            <v>10.8</v>
          </cell>
          <cell r="H757">
            <v>0</v>
          </cell>
        </row>
        <row r="758">
          <cell r="A758" t="str">
            <v>501032</v>
          </cell>
          <cell r="B758" t="str">
            <v>COTTON - RIL 105 HY - 450 GM</v>
          </cell>
          <cell r="C758" t="str">
            <v>2100</v>
          </cell>
          <cell r="D758" t="str">
            <v>651</v>
          </cell>
          <cell r="E758" t="str">
            <v>4900143724</v>
          </cell>
          <cell r="F758">
            <v>38187</v>
          </cell>
          <cell r="G758">
            <v>10.8</v>
          </cell>
          <cell r="H758">
            <v>0</v>
          </cell>
        </row>
        <row r="759">
          <cell r="A759" t="str">
            <v>501032</v>
          </cell>
          <cell r="B759" t="str">
            <v>COTTON - RIL 105 HY - 450 GM</v>
          </cell>
          <cell r="C759" t="str">
            <v>2100</v>
          </cell>
          <cell r="D759" t="str">
            <v>601</v>
          </cell>
          <cell r="E759" t="str">
            <v>4900116098</v>
          </cell>
          <cell r="F759">
            <v>38159</v>
          </cell>
          <cell r="G759">
            <v>-108</v>
          </cell>
          <cell r="H759">
            <v>-18533.88</v>
          </cell>
        </row>
        <row r="760">
          <cell r="A760" t="str">
            <v>501032</v>
          </cell>
          <cell r="B760" t="str">
            <v>COTTON - RIL 105 HY - 450 GM</v>
          </cell>
          <cell r="C760" t="str">
            <v>2100</v>
          </cell>
          <cell r="D760" t="str">
            <v>101</v>
          </cell>
          <cell r="E760" t="str">
            <v>5000014194</v>
          </cell>
          <cell r="F760">
            <v>38159</v>
          </cell>
          <cell r="G760">
            <v>129.6</v>
          </cell>
          <cell r="H760">
            <v>0</v>
          </cell>
        </row>
        <row r="761">
          <cell r="A761" t="str">
            <v>501032</v>
          </cell>
          <cell r="B761" t="str">
            <v>COTTON - RIL 105 HY - 450 GM</v>
          </cell>
          <cell r="C761" t="str">
            <v>2100</v>
          </cell>
          <cell r="D761" t="str">
            <v>641</v>
          </cell>
          <cell r="E761" t="str">
            <v>4900112596</v>
          </cell>
          <cell r="F761">
            <v>38154</v>
          </cell>
          <cell r="G761">
            <v>129.6</v>
          </cell>
          <cell r="H761">
            <v>22240.66</v>
          </cell>
        </row>
        <row r="762">
          <cell r="A762" t="str">
            <v>501032</v>
          </cell>
          <cell r="B762" t="str">
            <v>COTTON - RIL 105 HY - 450 GM</v>
          </cell>
          <cell r="C762" t="str">
            <v>2100</v>
          </cell>
          <cell r="D762" t="str">
            <v>601</v>
          </cell>
          <cell r="E762" t="str">
            <v>4900094112</v>
          </cell>
          <cell r="F762">
            <v>38127</v>
          </cell>
          <cell r="G762">
            <v>-75.599999999999994</v>
          </cell>
          <cell r="H762">
            <v>-12973.72</v>
          </cell>
        </row>
        <row r="763">
          <cell r="A763" t="str">
            <v>501032</v>
          </cell>
          <cell r="B763" t="str">
            <v>COTTON - RIL 105 HY - 450 GM</v>
          </cell>
          <cell r="C763" t="str">
            <v>2100</v>
          </cell>
          <cell r="D763" t="str">
            <v>601</v>
          </cell>
          <cell r="E763" t="str">
            <v>4900094121</v>
          </cell>
          <cell r="F763">
            <v>38127</v>
          </cell>
          <cell r="G763">
            <v>-21.6</v>
          </cell>
          <cell r="H763">
            <v>-3706.78</v>
          </cell>
        </row>
        <row r="764">
          <cell r="A764" t="str">
            <v>501032</v>
          </cell>
          <cell r="B764" t="str">
            <v>COTTON - RIL 105 HY - 450 GM</v>
          </cell>
          <cell r="C764" t="str">
            <v>2100</v>
          </cell>
          <cell r="D764" t="str">
            <v>601</v>
          </cell>
          <cell r="E764" t="str">
            <v>4900094122</v>
          </cell>
          <cell r="F764">
            <v>38127</v>
          </cell>
          <cell r="G764">
            <v>-21.6</v>
          </cell>
          <cell r="H764">
            <v>-3706.77</v>
          </cell>
        </row>
        <row r="765">
          <cell r="A765" t="str">
            <v>501032</v>
          </cell>
          <cell r="B765" t="str">
            <v>COTTON - RIL 105 HY - 450 GM</v>
          </cell>
          <cell r="C765" t="str">
            <v>2100</v>
          </cell>
          <cell r="D765" t="str">
            <v>601</v>
          </cell>
          <cell r="E765" t="str">
            <v>4900094123</v>
          </cell>
          <cell r="F765">
            <v>38127</v>
          </cell>
          <cell r="G765">
            <v>-86.4</v>
          </cell>
          <cell r="H765">
            <v>-14827.1</v>
          </cell>
        </row>
        <row r="766">
          <cell r="A766" t="str">
            <v>501032</v>
          </cell>
          <cell r="B766" t="str">
            <v>COTTON - RIL 105 HY - 450 GM</v>
          </cell>
          <cell r="C766" t="str">
            <v>2100</v>
          </cell>
          <cell r="D766" t="str">
            <v>101</v>
          </cell>
          <cell r="E766" t="str">
            <v>5000010469</v>
          </cell>
          <cell r="F766">
            <v>38127</v>
          </cell>
          <cell r="G766">
            <v>205.2</v>
          </cell>
          <cell r="H766">
            <v>0</v>
          </cell>
        </row>
        <row r="767">
          <cell r="A767" t="str">
            <v>501032</v>
          </cell>
          <cell r="B767" t="str">
            <v>COTTON - RIL 105 HY - 450 GM</v>
          </cell>
          <cell r="C767" t="str">
            <v>2100</v>
          </cell>
          <cell r="D767" t="str">
            <v>641</v>
          </cell>
          <cell r="E767" t="str">
            <v>4900093525</v>
          </cell>
          <cell r="F767">
            <v>38126</v>
          </cell>
          <cell r="G767">
            <v>205.2</v>
          </cell>
          <cell r="H767">
            <v>35214.370000000003</v>
          </cell>
        </row>
        <row r="768">
          <cell r="A768" t="str">
            <v>501032</v>
          </cell>
          <cell r="B768" t="str">
            <v>COTTON - RIL 105 HY - 450 GM</v>
          </cell>
          <cell r="C768" t="str">
            <v>2100</v>
          </cell>
          <cell r="D768" t="str">
            <v>601</v>
          </cell>
          <cell r="E768" t="str">
            <v>4900093120</v>
          </cell>
          <cell r="F768">
            <v>38126</v>
          </cell>
          <cell r="G768">
            <v>-21.6</v>
          </cell>
          <cell r="H768">
            <v>-3706.77</v>
          </cell>
        </row>
        <row r="769">
          <cell r="A769" t="str">
            <v>501032</v>
          </cell>
          <cell r="B769" t="str">
            <v>COTTON - RIL 105 HY - 450 GM</v>
          </cell>
          <cell r="C769" t="str">
            <v>2100</v>
          </cell>
          <cell r="D769" t="str">
            <v>601</v>
          </cell>
          <cell r="E769" t="str">
            <v>4900092933</v>
          </cell>
          <cell r="F769">
            <v>38125</v>
          </cell>
          <cell r="G769">
            <v>-10</v>
          </cell>
          <cell r="H769">
            <v>-1716.1</v>
          </cell>
        </row>
        <row r="770">
          <cell r="A770" t="str">
            <v>501032</v>
          </cell>
          <cell r="B770" t="str">
            <v>COTTON - RIL 105 HY - 450 GM</v>
          </cell>
          <cell r="C770" t="str">
            <v>2100</v>
          </cell>
          <cell r="D770" t="str">
            <v>601</v>
          </cell>
          <cell r="E770" t="str">
            <v>4900092933</v>
          </cell>
          <cell r="F770">
            <v>38125</v>
          </cell>
          <cell r="G770">
            <v>-10</v>
          </cell>
          <cell r="H770">
            <v>-1716.1</v>
          </cell>
        </row>
        <row r="771">
          <cell r="A771" t="str">
            <v>501032</v>
          </cell>
          <cell r="B771" t="str">
            <v>COTTON - RIL 105 HY - 450 GM</v>
          </cell>
          <cell r="C771" t="str">
            <v>2100</v>
          </cell>
          <cell r="D771" t="str">
            <v>601</v>
          </cell>
          <cell r="E771" t="str">
            <v>4900092939</v>
          </cell>
          <cell r="F771">
            <v>38125</v>
          </cell>
          <cell r="G771">
            <v>-10.8</v>
          </cell>
          <cell r="H771">
            <v>-1853.39</v>
          </cell>
        </row>
        <row r="772">
          <cell r="A772" t="str">
            <v>501032</v>
          </cell>
          <cell r="B772" t="str">
            <v>COTTON - RIL 105 HY - 450 GM</v>
          </cell>
          <cell r="C772" t="str">
            <v>2100</v>
          </cell>
          <cell r="D772" t="str">
            <v>601</v>
          </cell>
          <cell r="E772" t="str">
            <v>4900092942</v>
          </cell>
          <cell r="F772">
            <v>38125</v>
          </cell>
          <cell r="G772">
            <v>-10.8</v>
          </cell>
          <cell r="H772">
            <v>-1853.39</v>
          </cell>
        </row>
        <row r="773">
          <cell r="A773" t="str">
            <v>501032</v>
          </cell>
          <cell r="B773" t="str">
            <v>COTTON - RIL 105 HY - 450 GM</v>
          </cell>
          <cell r="C773" t="str">
            <v>2100</v>
          </cell>
          <cell r="D773" t="str">
            <v>601</v>
          </cell>
          <cell r="E773" t="str">
            <v>4900092943</v>
          </cell>
          <cell r="F773">
            <v>38125</v>
          </cell>
          <cell r="G773">
            <v>-11.6</v>
          </cell>
          <cell r="H773">
            <v>-1990.68</v>
          </cell>
        </row>
        <row r="774">
          <cell r="A774" t="str">
            <v>501032</v>
          </cell>
          <cell r="B774" t="str">
            <v>COTTON - RIL 105 HY - 450 GM</v>
          </cell>
          <cell r="C774" t="str">
            <v>2100</v>
          </cell>
          <cell r="D774" t="str">
            <v>601</v>
          </cell>
          <cell r="E774" t="str">
            <v>4900092943</v>
          </cell>
          <cell r="F774">
            <v>38125</v>
          </cell>
          <cell r="G774">
            <v>-11.6</v>
          </cell>
          <cell r="H774">
            <v>-1990.67</v>
          </cell>
        </row>
        <row r="775">
          <cell r="A775" t="str">
            <v>501032</v>
          </cell>
          <cell r="B775" t="str">
            <v>COTTON - RIL 105 HY - 450 GM</v>
          </cell>
          <cell r="C775" t="str">
            <v>2100</v>
          </cell>
          <cell r="D775" t="str">
            <v>601</v>
          </cell>
          <cell r="E775" t="str">
            <v>4900092942</v>
          </cell>
          <cell r="F775">
            <v>38125</v>
          </cell>
          <cell r="G775">
            <v>-10.8</v>
          </cell>
          <cell r="H775">
            <v>-1853.38</v>
          </cell>
        </row>
        <row r="776">
          <cell r="A776" t="str">
            <v>501032</v>
          </cell>
          <cell r="B776" t="str">
            <v>COTTON - RIL 105 HY - 450 GM</v>
          </cell>
          <cell r="C776" t="str">
            <v>2100</v>
          </cell>
          <cell r="D776" t="str">
            <v>601</v>
          </cell>
          <cell r="E776" t="str">
            <v>4900092939</v>
          </cell>
          <cell r="F776">
            <v>38125</v>
          </cell>
          <cell r="G776">
            <v>-10.8</v>
          </cell>
          <cell r="H776">
            <v>-1853.39</v>
          </cell>
        </row>
        <row r="777">
          <cell r="A777" t="str">
            <v>501032</v>
          </cell>
          <cell r="B777" t="str">
            <v>COTTON - RIL 105 HY - 450 GM</v>
          </cell>
          <cell r="C777" t="str">
            <v>2100</v>
          </cell>
          <cell r="D777" t="str">
            <v>601</v>
          </cell>
          <cell r="E777" t="str">
            <v>4900092936</v>
          </cell>
          <cell r="F777">
            <v>38125</v>
          </cell>
          <cell r="G777">
            <v>-10.8</v>
          </cell>
          <cell r="H777">
            <v>-1853.39</v>
          </cell>
        </row>
        <row r="778">
          <cell r="A778" t="str">
            <v>501032</v>
          </cell>
          <cell r="B778" t="str">
            <v>COTTON - RIL 105 HY - 450 GM</v>
          </cell>
          <cell r="C778" t="str">
            <v>2100</v>
          </cell>
          <cell r="D778" t="str">
            <v>601</v>
          </cell>
          <cell r="E778" t="str">
            <v>4900092936</v>
          </cell>
          <cell r="F778">
            <v>38125</v>
          </cell>
          <cell r="G778">
            <v>-10.8</v>
          </cell>
          <cell r="H778">
            <v>-1853.39</v>
          </cell>
        </row>
        <row r="779">
          <cell r="A779" t="str">
            <v>501032</v>
          </cell>
          <cell r="B779" t="str">
            <v>COTTON - RIL 105 HY - 450 GM</v>
          </cell>
          <cell r="C779" t="str">
            <v>2100</v>
          </cell>
          <cell r="D779" t="str">
            <v>601</v>
          </cell>
          <cell r="E779" t="str">
            <v>4900092304</v>
          </cell>
          <cell r="F779">
            <v>38124</v>
          </cell>
          <cell r="G779">
            <v>-64.8</v>
          </cell>
          <cell r="H779">
            <v>-11120.33</v>
          </cell>
        </row>
        <row r="780">
          <cell r="A780" t="str">
            <v>501032</v>
          </cell>
          <cell r="B780" t="str">
            <v>COTTON - RIL 105 HY - 450 GM</v>
          </cell>
          <cell r="C780" t="str">
            <v>2100</v>
          </cell>
          <cell r="D780" t="str">
            <v>601</v>
          </cell>
          <cell r="E780" t="str">
            <v>4900092304</v>
          </cell>
          <cell r="F780">
            <v>38124</v>
          </cell>
          <cell r="G780">
            <v>-21.6</v>
          </cell>
          <cell r="H780">
            <v>-3706.78</v>
          </cell>
        </row>
        <row r="781">
          <cell r="A781" t="str">
            <v>501032</v>
          </cell>
          <cell r="B781" t="str">
            <v>COTTON - RIL 105 HY - 450 GM</v>
          </cell>
          <cell r="C781" t="str">
            <v>2100</v>
          </cell>
          <cell r="D781" t="str">
            <v>601</v>
          </cell>
          <cell r="E781" t="str">
            <v>4900092160</v>
          </cell>
          <cell r="F781">
            <v>38124</v>
          </cell>
          <cell r="G781">
            <v>-21.6</v>
          </cell>
          <cell r="H781">
            <v>-3706.78</v>
          </cell>
        </row>
        <row r="782">
          <cell r="A782" t="str">
            <v>501032</v>
          </cell>
          <cell r="B782" t="str">
            <v>COTTON - RIL 105 HY - 450 GM</v>
          </cell>
          <cell r="C782" t="str">
            <v>2100</v>
          </cell>
          <cell r="D782" t="str">
            <v>101</v>
          </cell>
          <cell r="E782" t="str">
            <v>5000010103</v>
          </cell>
          <cell r="F782">
            <v>38121</v>
          </cell>
          <cell r="G782">
            <v>140.4</v>
          </cell>
          <cell r="H782">
            <v>0</v>
          </cell>
        </row>
        <row r="783">
          <cell r="A783" t="str">
            <v>501032</v>
          </cell>
          <cell r="B783" t="str">
            <v>COTTON - RIL 105 HY - 450 GM</v>
          </cell>
          <cell r="C783" t="str">
            <v>2100</v>
          </cell>
          <cell r="D783" t="str">
            <v>101</v>
          </cell>
          <cell r="E783" t="str">
            <v>5000010103</v>
          </cell>
          <cell r="F783">
            <v>38121</v>
          </cell>
          <cell r="G783">
            <v>10.8</v>
          </cell>
          <cell r="H783">
            <v>0</v>
          </cell>
        </row>
        <row r="784">
          <cell r="A784" t="str">
            <v>501032</v>
          </cell>
          <cell r="B784" t="str">
            <v>COTTON - RIL 105 HY - 450 GM</v>
          </cell>
          <cell r="C784" t="str">
            <v>2100</v>
          </cell>
          <cell r="D784" t="str">
            <v>101</v>
          </cell>
          <cell r="E784" t="str">
            <v>5000010103</v>
          </cell>
          <cell r="F784">
            <v>38121</v>
          </cell>
          <cell r="G784">
            <v>21.6</v>
          </cell>
          <cell r="H784">
            <v>0</v>
          </cell>
        </row>
        <row r="785">
          <cell r="A785" t="str">
            <v>501032</v>
          </cell>
          <cell r="B785" t="str">
            <v>COTTON - RIL 105 HY - 450 GM</v>
          </cell>
          <cell r="C785" t="str">
            <v>2100</v>
          </cell>
          <cell r="D785" t="str">
            <v>101</v>
          </cell>
          <cell r="E785" t="str">
            <v>5000010103</v>
          </cell>
          <cell r="F785">
            <v>38121</v>
          </cell>
          <cell r="G785">
            <v>43.2</v>
          </cell>
          <cell r="H785">
            <v>0</v>
          </cell>
        </row>
        <row r="786">
          <cell r="A786" t="str">
            <v>501032</v>
          </cell>
          <cell r="B786" t="str">
            <v>COTTON - RIL 105 HY - 450 GM</v>
          </cell>
          <cell r="C786" t="str">
            <v>2100</v>
          </cell>
          <cell r="D786" t="str">
            <v>101</v>
          </cell>
          <cell r="E786" t="str">
            <v>5000010103</v>
          </cell>
          <cell r="F786">
            <v>38121</v>
          </cell>
          <cell r="G786">
            <v>21.6</v>
          </cell>
          <cell r="H786">
            <v>0</v>
          </cell>
        </row>
        <row r="787">
          <cell r="A787" t="str">
            <v>501032</v>
          </cell>
          <cell r="B787" t="str">
            <v>COTTON - RIL 105 HY - 450 GM</v>
          </cell>
          <cell r="C787" t="str">
            <v>2100</v>
          </cell>
          <cell r="D787" t="str">
            <v>641</v>
          </cell>
          <cell r="E787" t="str">
            <v>4900090094</v>
          </cell>
          <cell r="F787">
            <v>38120</v>
          </cell>
          <cell r="G787">
            <v>140.4</v>
          </cell>
          <cell r="H787">
            <v>24094.04</v>
          </cell>
        </row>
        <row r="788">
          <cell r="A788" t="str">
            <v>501032</v>
          </cell>
          <cell r="B788" t="str">
            <v>COTTON - RIL 105 HY - 450 GM</v>
          </cell>
          <cell r="C788" t="str">
            <v>2100</v>
          </cell>
          <cell r="D788" t="str">
            <v>641</v>
          </cell>
          <cell r="E788" t="str">
            <v>4900090094</v>
          </cell>
          <cell r="F788">
            <v>38120</v>
          </cell>
          <cell r="G788">
            <v>21.6</v>
          </cell>
          <cell r="H788">
            <v>3706.78</v>
          </cell>
        </row>
        <row r="789">
          <cell r="A789" t="str">
            <v>501032</v>
          </cell>
          <cell r="B789" t="str">
            <v>COTTON - RIL 105 HY - 450 GM</v>
          </cell>
          <cell r="C789" t="str">
            <v>2100</v>
          </cell>
          <cell r="D789" t="str">
            <v>641</v>
          </cell>
          <cell r="E789" t="str">
            <v>4900090094</v>
          </cell>
          <cell r="F789">
            <v>38120</v>
          </cell>
          <cell r="G789">
            <v>10.8</v>
          </cell>
          <cell r="H789">
            <v>1853.39</v>
          </cell>
        </row>
        <row r="790">
          <cell r="A790" t="str">
            <v>501032</v>
          </cell>
          <cell r="B790" t="str">
            <v>COTTON - RIL 105 HY - 450 GM</v>
          </cell>
          <cell r="C790" t="str">
            <v>2100</v>
          </cell>
          <cell r="D790" t="str">
            <v>641</v>
          </cell>
          <cell r="E790" t="str">
            <v>4900090094</v>
          </cell>
          <cell r="F790">
            <v>38120</v>
          </cell>
          <cell r="G790">
            <v>21.6</v>
          </cell>
          <cell r="H790">
            <v>3706.78</v>
          </cell>
        </row>
        <row r="791">
          <cell r="A791" t="str">
            <v>501032</v>
          </cell>
          <cell r="B791" t="str">
            <v>COTTON - RIL 105 HY - 450 GM</v>
          </cell>
          <cell r="C791" t="str">
            <v>2100</v>
          </cell>
          <cell r="D791" t="str">
            <v>641</v>
          </cell>
          <cell r="E791" t="str">
            <v>4900090094</v>
          </cell>
          <cell r="F791">
            <v>38120</v>
          </cell>
          <cell r="G791">
            <v>43.2</v>
          </cell>
          <cell r="H791">
            <v>7413.55</v>
          </cell>
        </row>
        <row r="792">
          <cell r="A792" t="str">
            <v>501032</v>
          </cell>
          <cell r="B792" t="str">
            <v>COTTON - RIL 105 HY - 450 GM</v>
          </cell>
          <cell r="C792" t="str">
            <v>2200</v>
          </cell>
          <cell r="D792" t="str">
            <v>601</v>
          </cell>
          <cell r="E792" t="str">
            <v>4900226018</v>
          </cell>
          <cell r="F792">
            <v>38260</v>
          </cell>
          <cell r="G792">
            <v>-21.177</v>
          </cell>
          <cell r="H792">
            <v>-3634.18</v>
          </cell>
        </row>
        <row r="793">
          <cell r="A793" t="str">
            <v>501032</v>
          </cell>
          <cell r="B793" t="str">
            <v>COTTON - RIL 105 HY - 450 GM</v>
          </cell>
          <cell r="C793" t="str">
            <v>2200</v>
          </cell>
          <cell r="D793" t="str">
            <v>641</v>
          </cell>
          <cell r="E793" t="str">
            <v>4900225990</v>
          </cell>
          <cell r="F793">
            <v>38260</v>
          </cell>
          <cell r="G793">
            <v>-108.55200000000001</v>
          </cell>
          <cell r="H793">
            <v>-18628.61</v>
          </cell>
        </row>
        <row r="794">
          <cell r="A794" t="str">
            <v>501032</v>
          </cell>
          <cell r="B794" t="str">
            <v>COTTON - RIL 105 HY - 450 GM</v>
          </cell>
          <cell r="C794" t="str">
            <v>2200</v>
          </cell>
          <cell r="D794" t="str">
            <v>641</v>
          </cell>
          <cell r="E794" t="str">
            <v>4900225990</v>
          </cell>
          <cell r="F794">
            <v>38260</v>
          </cell>
          <cell r="G794">
            <v>-348.64800000000002</v>
          </cell>
          <cell r="H794">
            <v>-59831.48</v>
          </cell>
        </row>
        <row r="795">
          <cell r="A795" t="str">
            <v>501032</v>
          </cell>
          <cell r="B795" t="str">
            <v>COTTON - RIL 105 HY - 450 GM</v>
          </cell>
          <cell r="C795" t="str">
            <v>2200</v>
          </cell>
          <cell r="D795" t="str">
            <v>651</v>
          </cell>
          <cell r="E795" t="str">
            <v>4900221299</v>
          </cell>
          <cell r="F795">
            <v>38259</v>
          </cell>
          <cell r="G795">
            <v>70.27</v>
          </cell>
          <cell r="H795">
            <v>0</v>
          </cell>
        </row>
        <row r="796">
          <cell r="A796" t="str">
            <v>501032</v>
          </cell>
          <cell r="B796" t="str">
            <v>COTTON - RIL 105 HY - 450 GM</v>
          </cell>
          <cell r="C796" t="str">
            <v>2200</v>
          </cell>
          <cell r="D796" t="str">
            <v>651</v>
          </cell>
          <cell r="E796" t="str">
            <v>4900221330</v>
          </cell>
          <cell r="F796">
            <v>38259</v>
          </cell>
          <cell r="G796">
            <v>43.243000000000002</v>
          </cell>
          <cell r="H796">
            <v>0</v>
          </cell>
        </row>
        <row r="797">
          <cell r="A797" t="str">
            <v>501032</v>
          </cell>
          <cell r="B797" t="str">
            <v>COTTON - RIL 105 HY - 450 GM</v>
          </cell>
          <cell r="C797" t="str">
            <v>2200</v>
          </cell>
          <cell r="D797" t="str">
            <v>651</v>
          </cell>
          <cell r="E797" t="str">
            <v>4900221333</v>
          </cell>
          <cell r="F797">
            <v>38259</v>
          </cell>
          <cell r="G797">
            <v>14.414</v>
          </cell>
          <cell r="H797">
            <v>0</v>
          </cell>
        </row>
        <row r="798">
          <cell r="A798" t="str">
            <v>501032</v>
          </cell>
          <cell r="B798" t="str">
            <v>COTTON - RIL 105 HY - 450 GM</v>
          </cell>
          <cell r="C798" t="str">
            <v>2200</v>
          </cell>
          <cell r="D798" t="str">
            <v>453</v>
          </cell>
          <cell r="E798" t="str">
            <v>4900222126</v>
          </cell>
          <cell r="F798">
            <v>38259</v>
          </cell>
          <cell r="G798">
            <v>-345.04399999999998</v>
          </cell>
          <cell r="H798">
            <v>0</v>
          </cell>
        </row>
        <row r="799">
          <cell r="A799" t="str">
            <v>501032</v>
          </cell>
          <cell r="B799" t="str">
            <v>COTTON - RIL 105 HY - 450 GM</v>
          </cell>
          <cell r="C799" t="str">
            <v>2200</v>
          </cell>
          <cell r="D799" t="str">
            <v>651</v>
          </cell>
          <cell r="E799" t="str">
            <v>4900221336</v>
          </cell>
          <cell r="F799">
            <v>38259</v>
          </cell>
          <cell r="G799">
            <v>1.802</v>
          </cell>
          <cell r="H799">
            <v>0</v>
          </cell>
        </row>
        <row r="800">
          <cell r="A800" t="str">
            <v>501032</v>
          </cell>
          <cell r="B800" t="str">
            <v>COTTON - RIL 105 HY - 450 GM</v>
          </cell>
          <cell r="C800" t="str">
            <v>2200</v>
          </cell>
          <cell r="D800" t="str">
            <v>651</v>
          </cell>
          <cell r="E800" t="str">
            <v>4900221341</v>
          </cell>
          <cell r="F800">
            <v>38259</v>
          </cell>
          <cell r="G800">
            <v>241.441</v>
          </cell>
          <cell r="H800">
            <v>0</v>
          </cell>
        </row>
        <row r="801">
          <cell r="A801" t="str">
            <v>501032</v>
          </cell>
          <cell r="B801" t="str">
            <v>COTTON - RIL 105 HY - 450 GM</v>
          </cell>
          <cell r="C801" t="str">
            <v>2200</v>
          </cell>
          <cell r="D801" t="str">
            <v>651</v>
          </cell>
          <cell r="E801" t="str">
            <v>4900221346</v>
          </cell>
          <cell r="F801">
            <v>38259</v>
          </cell>
          <cell r="G801">
            <v>71.171000000000006</v>
          </cell>
          <cell r="H801">
            <v>0</v>
          </cell>
        </row>
        <row r="802">
          <cell r="A802" t="str">
            <v>501032</v>
          </cell>
          <cell r="B802" t="str">
            <v>COTTON - RIL 105 HY - 450 GM</v>
          </cell>
          <cell r="C802" t="str">
            <v>2200</v>
          </cell>
          <cell r="D802" t="str">
            <v>453</v>
          </cell>
          <cell r="E802" t="str">
            <v>4900222126</v>
          </cell>
          <cell r="F802">
            <v>38259</v>
          </cell>
          <cell r="G802">
            <v>129.72900000000001</v>
          </cell>
          <cell r="H802">
            <v>22262.79</v>
          </cell>
        </row>
        <row r="803">
          <cell r="A803" t="str">
            <v>501032</v>
          </cell>
          <cell r="B803" t="str">
            <v>COTTON - RIL 105 HY - 450 GM</v>
          </cell>
          <cell r="C803" t="str">
            <v>2200</v>
          </cell>
          <cell r="D803" t="str">
            <v>453</v>
          </cell>
          <cell r="E803" t="str">
            <v>4900222126</v>
          </cell>
          <cell r="F803">
            <v>38259</v>
          </cell>
          <cell r="G803">
            <v>-129.72900000000001</v>
          </cell>
          <cell r="H803">
            <v>0</v>
          </cell>
        </row>
        <row r="804">
          <cell r="A804" t="str">
            <v>501032</v>
          </cell>
          <cell r="B804" t="str">
            <v>COTTON - RIL 105 HY - 450 GM</v>
          </cell>
          <cell r="C804" t="str">
            <v>2200</v>
          </cell>
          <cell r="D804" t="str">
            <v>651</v>
          </cell>
          <cell r="E804" t="str">
            <v>4900222921</v>
          </cell>
          <cell r="F804">
            <v>38259</v>
          </cell>
          <cell r="G804">
            <v>3.6040000000000001</v>
          </cell>
          <cell r="H804">
            <v>0</v>
          </cell>
        </row>
        <row r="805">
          <cell r="A805" t="str">
            <v>501032</v>
          </cell>
          <cell r="B805" t="str">
            <v>COTTON - RIL 105 HY - 450 GM</v>
          </cell>
          <cell r="C805" t="str">
            <v>2200</v>
          </cell>
          <cell r="D805" t="str">
            <v>453</v>
          </cell>
          <cell r="E805" t="str">
            <v>4900222126</v>
          </cell>
          <cell r="F805">
            <v>38259</v>
          </cell>
          <cell r="G805">
            <v>345.04399999999998</v>
          </cell>
          <cell r="H805">
            <v>59213</v>
          </cell>
        </row>
        <row r="806">
          <cell r="A806" t="str">
            <v>501032</v>
          </cell>
          <cell r="B806" t="str">
            <v>COTTON - RIL 105 HY - 450 GM</v>
          </cell>
          <cell r="C806" t="str">
            <v>2200</v>
          </cell>
          <cell r="D806" t="str">
            <v>453</v>
          </cell>
          <cell r="E806" t="str">
            <v>4900222946</v>
          </cell>
          <cell r="F806">
            <v>38259</v>
          </cell>
          <cell r="G806">
            <v>3.6040000000000001</v>
          </cell>
          <cell r="H806">
            <v>618.48</v>
          </cell>
        </row>
        <row r="807">
          <cell r="A807" t="str">
            <v>501032</v>
          </cell>
          <cell r="B807" t="str">
            <v>COTTON - RIL 105 HY - 450 GM</v>
          </cell>
          <cell r="C807" t="str">
            <v>2200</v>
          </cell>
          <cell r="D807" t="str">
            <v>651</v>
          </cell>
          <cell r="E807" t="str">
            <v>4900221379</v>
          </cell>
          <cell r="F807">
            <v>38259</v>
          </cell>
          <cell r="G807">
            <v>32.432000000000002</v>
          </cell>
          <cell r="H807">
            <v>0</v>
          </cell>
        </row>
        <row r="808">
          <cell r="A808" t="str">
            <v>501032</v>
          </cell>
          <cell r="B808" t="str">
            <v>COTTON - RIL 105 HY - 450 GM</v>
          </cell>
          <cell r="C808" t="str">
            <v>2200</v>
          </cell>
          <cell r="D808" t="str">
            <v>453</v>
          </cell>
          <cell r="E808" t="str">
            <v>4900222946</v>
          </cell>
          <cell r="F808">
            <v>38259</v>
          </cell>
          <cell r="G808">
            <v>-3.6040000000000001</v>
          </cell>
          <cell r="H808">
            <v>0</v>
          </cell>
        </row>
        <row r="809">
          <cell r="A809" t="str">
            <v>501032</v>
          </cell>
          <cell r="B809" t="str">
            <v>COTTON - RIL 105 HY - 450 GM</v>
          </cell>
          <cell r="C809" t="str">
            <v>2200</v>
          </cell>
          <cell r="D809" t="str">
            <v>641</v>
          </cell>
          <cell r="E809" t="str">
            <v>4900219409</v>
          </cell>
          <cell r="F809">
            <v>38258</v>
          </cell>
          <cell r="G809">
            <v>-335.46800000000002</v>
          </cell>
          <cell r="H809">
            <v>-57569.66</v>
          </cell>
        </row>
        <row r="810">
          <cell r="A810" t="str">
            <v>501032</v>
          </cell>
          <cell r="B810" t="str">
            <v>COTTON - RIL 105 HY - 450 GM</v>
          </cell>
          <cell r="C810" t="str">
            <v>2200</v>
          </cell>
          <cell r="D810" t="str">
            <v>641</v>
          </cell>
          <cell r="E810" t="str">
            <v>4900219409</v>
          </cell>
          <cell r="F810">
            <v>38258</v>
          </cell>
          <cell r="G810">
            <v>-651.96799999999996</v>
          </cell>
          <cell r="H810">
            <v>-111884.21</v>
          </cell>
        </row>
        <row r="811">
          <cell r="A811" t="str">
            <v>501032</v>
          </cell>
          <cell r="B811" t="str">
            <v>COTTON - RIL 105 HY - 450 GM</v>
          </cell>
          <cell r="C811" t="str">
            <v>2200</v>
          </cell>
          <cell r="D811" t="str">
            <v>453</v>
          </cell>
          <cell r="E811" t="str">
            <v>4900219359</v>
          </cell>
          <cell r="F811">
            <v>38258</v>
          </cell>
          <cell r="G811">
            <v>-218.46799999999999</v>
          </cell>
          <cell r="H811">
            <v>0</v>
          </cell>
        </row>
        <row r="812">
          <cell r="A812" t="str">
            <v>501032</v>
          </cell>
          <cell r="B812" t="str">
            <v>COTTON - RIL 105 HY - 450 GM</v>
          </cell>
          <cell r="C812" t="str">
            <v>2200</v>
          </cell>
          <cell r="D812" t="str">
            <v>453</v>
          </cell>
          <cell r="E812" t="str">
            <v>4900219359</v>
          </cell>
          <cell r="F812">
            <v>38258</v>
          </cell>
          <cell r="G812">
            <v>218.46799999999999</v>
          </cell>
          <cell r="H812">
            <v>37491.29</v>
          </cell>
        </row>
        <row r="813">
          <cell r="A813" t="str">
            <v>501032</v>
          </cell>
          <cell r="B813" t="str">
            <v>COTTON - RIL 105 HY - 450 GM</v>
          </cell>
          <cell r="C813" t="str">
            <v>2200</v>
          </cell>
          <cell r="D813" t="str">
            <v>453</v>
          </cell>
          <cell r="E813" t="str">
            <v>4900219359</v>
          </cell>
          <cell r="F813">
            <v>38258</v>
          </cell>
          <cell r="G813">
            <v>-591.89099999999996</v>
          </cell>
          <cell r="H813">
            <v>0</v>
          </cell>
        </row>
        <row r="814">
          <cell r="A814" t="str">
            <v>501032</v>
          </cell>
          <cell r="B814" t="str">
            <v>COTTON - RIL 105 HY - 450 GM</v>
          </cell>
          <cell r="C814" t="str">
            <v>2200</v>
          </cell>
          <cell r="D814" t="str">
            <v>453</v>
          </cell>
          <cell r="E814" t="str">
            <v>4900219359</v>
          </cell>
          <cell r="F814">
            <v>38258</v>
          </cell>
          <cell r="G814">
            <v>591.89099999999996</v>
          </cell>
          <cell r="H814">
            <v>101574.39999999999</v>
          </cell>
        </row>
        <row r="815">
          <cell r="A815" t="str">
            <v>501032</v>
          </cell>
          <cell r="B815" t="str">
            <v>COTTON - RIL 105 HY - 450 GM</v>
          </cell>
          <cell r="C815" t="str">
            <v>2200</v>
          </cell>
          <cell r="D815" t="str">
            <v>651</v>
          </cell>
          <cell r="E815" t="str">
            <v>4900193261</v>
          </cell>
          <cell r="F815">
            <v>38230</v>
          </cell>
          <cell r="G815">
            <v>64.414000000000001</v>
          </cell>
          <cell r="H815">
            <v>0</v>
          </cell>
        </row>
        <row r="816">
          <cell r="A816" t="str">
            <v>501032</v>
          </cell>
          <cell r="B816" t="str">
            <v>COTTON - RIL 105 HY - 450 GM</v>
          </cell>
          <cell r="C816" t="str">
            <v>2200</v>
          </cell>
          <cell r="D816" t="str">
            <v>651</v>
          </cell>
          <cell r="E816" t="str">
            <v>4900193278</v>
          </cell>
          <cell r="F816">
            <v>38230</v>
          </cell>
          <cell r="G816">
            <v>13.063000000000001</v>
          </cell>
          <cell r="H816">
            <v>0</v>
          </cell>
        </row>
        <row r="817">
          <cell r="A817" t="str">
            <v>501032</v>
          </cell>
          <cell r="B817" t="str">
            <v>COTTON - RIL 105 HY - 450 GM</v>
          </cell>
          <cell r="C817" t="str">
            <v>2200</v>
          </cell>
          <cell r="D817" t="str">
            <v>651</v>
          </cell>
          <cell r="E817" t="str">
            <v>4900193279</v>
          </cell>
          <cell r="F817">
            <v>38230</v>
          </cell>
          <cell r="G817">
            <v>216.21600000000001</v>
          </cell>
          <cell r="H817">
            <v>0</v>
          </cell>
        </row>
        <row r="818">
          <cell r="A818" t="str">
            <v>501032</v>
          </cell>
          <cell r="B818" t="str">
            <v>COTTON - RIL 105 HY - 450 GM</v>
          </cell>
          <cell r="C818" t="str">
            <v>2200</v>
          </cell>
          <cell r="D818" t="str">
            <v>651</v>
          </cell>
          <cell r="E818" t="str">
            <v>4900193282</v>
          </cell>
          <cell r="F818">
            <v>38230</v>
          </cell>
          <cell r="G818">
            <v>212.16200000000001</v>
          </cell>
          <cell r="H818">
            <v>0</v>
          </cell>
        </row>
        <row r="819">
          <cell r="A819" t="str">
            <v>501032</v>
          </cell>
          <cell r="B819" t="str">
            <v>COTTON - RIL 105 HY - 450 GM</v>
          </cell>
          <cell r="C819" t="str">
            <v>2200</v>
          </cell>
          <cell r="D819" t="str">
            <v>651</v>
          </cell>
          <cell r="E819" t="str">
            <v>4900193294</v>
          </cell>
          <cell r="F819">
            <v>38230</v>
          </cell>
          <cell r="G819">
            <v>66.667000000000002</v>
          </cell>
          <cell r="H819">
            <v>0</v>
          </cell>
        </row>
        <row r="820">
          <cell r="A820" t="str">
            <v>501032</v>
          </cell>
          <cell r="B820" t="str">
            <v>COTTON - RIL 105 HY - 450 GM</v>
          </cell>
          <cell r="C820" t="str">
            <v>2200</v>
          </cell>
          <cell r="D820" t="str">
            <v>651</v>
          </cell>
          <cell r="E820" t="str">
            <v>4900193323</v>
          </cell>
          <cell r="F820">
            <v>38230</v>
          </cell>
          <cell r="G820">
            <v>32.432000000000002</v>
          </cell>
          <cell r="H820">
            <v>0</v>
          </cell>
        </row>
        <row r="821">
          <cell r="A821" t="str">
            <v>501032</v>
          </cell>
          <cell r="B821" t="str">
            <v>COTTON - RIL 105 HY - 450 GM</v>
          </cell>
          <cell r="C821" t="str">
            <v>2200</v>
          </cell>
          <cell r="D821" t="str">
            <v>651</v>
          </cell>
          <cell r="E821" t="str">
            <v>4900193367</v>
          </cell>
          <cell r="F821">
            <v>38230</v>
          </cell>
          <cell r="G821">
            <v>118.018</v>
          </cell>
          <cell r="H821">
            <v>0</v>
          </cell>
        </row>
        <row r="822">
          <cell r="A822" t="str">
            <v>501032</v>
          </cell>
          <cell r="B822" t="str">
            <v>COTTON - RIL 105 HY - 450 GM</v>
          </cell>
          <cell r="C822" t="str">
            <v>2200</v>
          </cell>
          <cell r="D822" t="str">
            <v>651</v>
          </cell>
          <cell r="E822" t="str">
            <v>4900193368</v>
          </cell>
          <cell r="F822">
            <v>38230</v>
          </cell>
          <cell r="G822">
            <v>87.387</v>
          </cell>
          <cell r="H822">
            <v>0</v>
          </cell>
        </row>
        <row r="823">
          <cell r="A823" t="str">
            <v>501032</v>
          </cell>
          <cell r="B823" t="str">
            <v>COTTON - RIL 105 HY - 450 GM</v>
          </cell>
          <cell r="C823" t="str">
            <v>2200</v>
          </cell>
          <cell r="D823" t="str">
            <v>453</v>
          </cell>
          <cell r="E823" t="str">
            <v>4900161951</v>
          </cell>
          <cell r="F823">
            <v>38201</v>
          </cell>
          <cell r="G823">
            <v>-1.351</v>
          </cell>
          <cell r="H823">
            <v>0</v>
          </cell>
        </row>
        <row r="824">
          <cell r="A824" t="str">
            <v>501032</v>
          </cell>
          <cell r="B824" t="str">
            <v>COTTON - RIL 105 HY - 450 GM</v>
          </cell>
          <cell r="C824" t="str">
            <v>2200</v>
          </cell>
          <cell r="D824" t="str">
            <v>453</v>
          </cell>
          <cell r="E824" t="str">
            <v>4900161951</v>
          </cell>
          <cell r="F824">
            <v>38201</v>
          </cell>
          <cell r="G824">
            <v>-51.802</v>
          </cell>
          <cell r="H824">
            <v>0</v>
          </cell>
        </row>
        <row r="825">
          <cell r="A825" t="str">
            <v>501032</v>
          </cell>
          <cell r="B825" t="str">
            <v>COTTON - RIL 105 HY - 450 GM</v>
          </cell>
          <cell r="C825" t="str">
            <v>2200</v>
          </cell>
          <cell r="D825" t="str">
            <v>453</v>
          </cell>
          <cell r="E825" t="str">
            <v>4900161951</v>
          </cell>
          <cell r="F825">
            <v>38201</v>
          </cell>
          <cell r="G825">
            <v>51.802</v>
          </cell>
          <cell r="H825">
            <v>8889.74</v>
          </cell>
        </row>
        <row r="826">
          <cell r="A826" t="str">
            <v>501032</v>
          </cell>
          <cell r="B826" t="str">
            <v>COTTON - RIL 105 HY - 450 GM</v>
          </cell>
          <cell r="C826" t="str">
            <v>2200</v>
          </cell>
          <cell r="D826" t="str">
            <v>453</v>
          </cell>
          <cell r="E826" t="str">
            <v>4900161951</v>
          </cell>
          <cell r="F826">
            <v>38201</v>
          </cell>
          <cell r="G826">
            <v>1.351</v>
          </cell>
          <cell r="H826">
            <v>231.85</v>
          </cell>
        </row>
        <row r="827">
          <cell r="A827" t="str">
            <v>501032</v>
          </cell>
          <cell r="B827" t="str">
            <v>COTTON - RIL 105 HY - 450 GM</v>
          </cell>
          <cell r="C827" t="str">
            <v>2200</v>
          </cell>
          <cell r="D827" t="str">
            <v>651</v>
          </cell>
          <cell r="E827" t="str">
            <v>4900160187</v>
          </cell>
          <cell r="F827">
            <v>38199</v>
          </cell>
          <cell r="G827">
            <v>51.802</v>
          </cell>
          <cell r="H827">
            <v>0</v>
          </cell>
        </row>
        <row r="828">
          <cell r="A828" t="str">
            <v>501032</v>
          </cell>
          <cell r="B828" t="str">
            <v>COTTON - RIL 105 HY - 450 GM</v>
          </cell>
          <cell r="C828" t="str">
            <v>2200</v>
          </cell>
          <cell r="D828" t="str">
            <v>651</v>
          </cell>
          <cell r="E828" t="str">
            <v>4900160188</v>
          </cell>
          <cell r="F828">
            <v>38199</v>
          </cell>
          <cell r="G828">
            <v>1.351</v>
          </cell>
          <cell r="H828">
            <v>0</v>
          </cell>
        </row>
        <row r="829">
          <cell r="A829" t="str">
            <v>501032</v>
          </cell>
          <cell r="B829" t="str">
            <v>COTTON - RIL 105 HY - 450 GM</v>
          </cell>
          <cell r="C829" t="str">
            <v>2200</v>
          </cell>
          <cell r="D829" t="str">
            <v>601</v>
          </cell>
          <cell r="E829" t="str">
            <v>4900128679</v>
          </cell>
          <cell r="F829">
            <v>38168</v>
          </cell>
          <cell r="G829">
            <v>-108.108</v>
          </cell>
          <cell r="H829">
            <v>-18552.400000000001</v>
          </cell>
        </row>
        <row r="830">
          <cell r="A830" t="str">
            <v>501032</v>
          </cell>
          <cell r="B830" t="str">
            <v>COTTON - RIL 105 HY - 450 GM</v>
          </cell>
          <cell r="C830" t="str">
            <v>2200</v>
          </cell>
          <cell r="D830" t="str">
            <v>453</v>
          </cell>
          <cell r="E830" t="str">
            <v>4900122614</v>
          </cell>
          <cell r="F830">
            <v>38166</v>
          </cell>
          <cell r="G830">
            <v>-172.97300000000001</v>
          </cell>
          <cell r="H830">
            <v>0</v>
          </cell>
        </row>
        <row r="831">
          <cell r="A831" t="str">
            <v>501032</v>
          </cell>
          <cell r="B831" t="str">
            <v>COTTON - RIL 105 HY - 450 GM</v>
          </cell>
          <cell r="C831" t="str">
            <v>2200</v>
          </cell>
          <cell r="D831" t="str">
            <v>453</v>
          </cell>
          <cell r="E831" t="str">
            <v>4900122614</v>
          </cell>
          <cell r="F831">
            <v>38166</v>
          </cell>
          <cell r="G831">
            <v>172.97300000000001</v>
          </cell>
          <cell r="H831">
            <v>29683.88</v>
          </cell>
        </row>
        <row r="832">
          <cell r="A832" t="str">
            <v>501032</v>
          </cell>
          <cell r="B832" t="str">
            <v>COTTON - RIL 105 HY - 450 GM</v>
          </cell>
          <cell r="C832" t="str">
            <v>2200</v>
          </cell>
          <cell r="D832" t="str">
            <v>651</v>
          </cell>
          <cell r="E832" t="str">
            <v>4900122477</v>
          </cell>
          <cell r="F832">
            <v>38166</v>
          </cell>
          <cell r="G832">
            <v>172.97300000000001</v>
          </cell>
          <cell r="H832">
            <v>0</v>
          </cell>
        </row>
        <row r="833">
          <cell r="A833" t="str">
            <v>501032</v>
          </cell>
          <cell r="B833" t="str">
            <v>COTTON - RIL 105 HY - 450 GM</v>
          </cell>
          <cell r="C833" t="str">
            <v>2200</v>
          </cell>
          <cell r="D833" t="str">
            <v>641</v>
          </cell>
          <cell r="E833" t="str">
            <v>4900112596</v>
          </cell>
          <cell r="F833">
            <v>38154</v>
          </cell>
          <cell r="G833">
            <v>-129.6</v>
          </cell>
          <cell r="H833">
            <v>-22240.66</v>
          </cell>
        </row>
        <row r="834">
          <cell r="A834" t="str">
            <v>501032</v>
          </cell>
          <cell r="B834" t="str">
            <v>COTTON - RIL 105 HY - 450 GM</v>
          </cell>
          <cell r="C834" t="str">
            <v>2200</v>
          </cell>
          <cell r="D834" t="str">
            <v>601</v>
          </cell>
          <cell r="E834" t="str">
            <v>4900111654</v>
          </cell>
          <cell r="F834">
            <v>38153</v>
          </cell>
          <cell r="G834">
            <v>-21.622</v>
          </cell>
          <cell r="H834">
            <v>-3710.55</v>
          </cell>
        </row>
        <row r="835">
          <cell r="A835" t="str">
            <v>501032</v>
          </cell>
          <cell r="B835" t="str">
            <v>COTTON - RIL 105 HY - 450 GM</v>
          </cell>
          <cell r="C835" t="str">
            <v>2200</v>
          </cell>
          <cell r="D835" t="str">
            <v>601</v>
          </cell>
          <cell r="E835" t="str">
            <v>4900110694</v>
          </cell>
          <cell r="F835">
            <v>38152</v>
          </cell>
          <cell r="G835">
            <v>-43.243000000000002</v>
          </cell>
          <cell r="H835">
            <v>-7420.93</v>
          </cell>
        </row>
        <row r="836">
          <cell r="A836" t="str">
            <v>501032</v>
          </cell>
          <cell r="B836" t="str">
            <v>COTTON - RIL 105 HY - 450 GM</v>
          </cell>
          <cell r="C836" t="str">
            <v>2200</v>
          </cell>
          <cell r="D836" t="str">
            <v>601</v>
          </cell>
          <cell r="E836" t="str">
            <v>4900110696</v>
          </cell>
          <cell r="F836">
            <v>38152</v>
          </cell>
          <cell r="G836">
            <v>-1.351</v>
          </cell>
          <cell r="H836">
            <v>-231.85</v>
          </cell>
        </row>
        <row r="837">
          <cell r="A837" t="str">
            <v>501032</v>
          </cell>
          <cell r="B837" t="str">
            <v>COTTON - RIL 105 HY - 450 GM</v>
          </cell>
          <cell r="C837" t="str">
            <v>2200</v>
          </cell>
          <cell r="D837" t="str">
            <v>601</v>
          </cell>
          <cell r="E837" t="str">
            <v>4900110696</v>
          </cell>
          <cell r="F837">
            <v>38152</v>
          </cell>
          <cell r="G837">
            <v>-41.892000000000003</v>
          </cell>
          <cell r="H837">
            <v>-7189.09</v>
          </cell>
        </row>
        <row r="838">
          <cell r="A838" t="str">
            <v>501032</v>
          </cell>
          <cell r="B838" t="str">
            <v>COTTON - RIL 105 HY - 450 GM</v>
          </cell>
          <cell r="C838" t="str">
            <v>2200</v>
          </cell>
          <cell r="D838" t="str">
            <v>453</v>
          </cell>
          <cell r="E838" t="str">
            <v>4900101756</v>
          </cell>
          <cell r="F838">
            <v>38138</v>
          </cell>
          <cell r="G838">
            <v>-194.595</v>
          </cell>
          <cell r="H838">
            <v>0</v>
          </cell>
        </row>
        <row r="839">
          <cell r="A839" t="str">
            <v>501032</v>
          </cell>
          <cell r="B839" t="str">
            <v>COTTON - RIL 105 HY - 450 GM</v>
          </cell>
          <cell r="C839" t="str">
            <v>2200</v>
          </cell>
          <cell r="D839" t="str">
            <v>453</v>
          </cell>
          <cell r="E839" t="str">
            <v>4900101756</v>
          </cell>
          <cell r="F839">
            <v>38138</v>
          </cell>
          <cell r="G839">
            <v>194.595</v>
          </cell>
          <cell r="H839">
            <v>33394.449999999997</v>
          </cell>
        </row>
        <row r="840">
          <cell r="A840" t="str">
            <v>501032</v>
          </cell>
          <cell r="B840" t="str">
            <v>COTTON - RIL 105 HY - 450 GM</v>
          </cell>
          <cell r="C840" t="str">
            <v>2200</v>
          </cell>
          <cell r="D840" t="str">
            <v>651</v>
          </cell>
          <cell r="E840" t="str">
            <v>4900100708</v>
          </cell>
          <cell r="F840">
            <v>38137</v>
          </cell>
          <cell r="G840">
            <v>194.595</v>
          </cell>
          <cell r="H840">
            <v>0</v>
          </cell>
        </row>
        <row r="841">
          <cell r="A841" t="str">
            <v>501032</v>
          </cell>
          <cell r="B841" t="str">
            <v>COTTON - RIL 105 HY - 450 GM</v>
          </cell>
          <cell r="C841" t="str">
            <v>2200</v>
          </cell>
          <cell r="D841" t="str">
            <v>601</v>
          </cell>
          <cell r="E841" t="str">
            <v>4900100126</v>
          </cell>
          <cell r="F841">
            <v>38136</v>
          </cell>
          <cell r="G841">
            <v>-108.108</v>
          </cell>
          <cell r="H841">
            <v>-18552.41</v>
          </cell>
        </row>
        <row r="842">
          <cell r="A842" t="str">
            <v>501032</v>
          </cell>
          <cell r="B842" t="str">
            <v>COTTON - RIL 105 HY - 450 GM</v>
          </cell>
          <cell r="C842" t="str">
            <v>2200</v>
          </cell>
          <cell r="D842" t="str">
            <v>101</v>
          </cell>
          <cell r="E842" t="str">
            <v>5000011631</v>
          </cell>
          <cell r="F842">
            <v>38136</v>
          </cell>
          <cell r="G842">
            <v>517.5</v>
          </cell>
          <cell r="H842">
            <v>0</v>
          </cell>
        </row>
        <row r="843">
          <cell r="A843" t="str">
            <v>501032</v>
          </cell>
          <cell r="B843" t="str">
            <v>COTTON - RIL 105 HY - 450 GM</v>
          </cell>
          <cell r="C843" t="str">
            <v>2200</v>
          </cell>
          <cell r="D843" t="str">
            <v>601</v>
          </cell>
          <cell r="E843" t="str">
            <v>4900100264</v>
          </cell>
          <cell r="F843">
            <v>38136</v>
          </cell>
          <cell r="G843">
            <v>-216.21600000000001</v>
          </cell>
          <cell r="H843">
            <v>-37104.83</v>
          </cell>
        </row>
        <row r="844">
          <cell r="A844" t="str">
            <v>501032</v>
          </cell>
          <cell r="B844" t="str">
            <v>COTTON - RIL 105 HY - 450 GM</v>
          </cell>
          <cell r="C844" t="str">
            <v>2200</v>
          </cell>
          <cell r="D844" t="str">
            <v>601</v>
          </cell>
          <cell r="E844" t="str">
            <v>4900099922</v>
          </cell>
          <cell r="F844">
            <v>38136</v>
          </cell>
          <cell r="G844">
            <v>-21.622</v>
          </cell>
          <cell r="H844">
            <v>-3710.55</v>
          </cell>
        </row>
        <row r="845">
          <cell r="A845" t="str">
            <v>501032</v>
          </cell>
          <cell r="B845" t="str">
            <v>COTTON - RIL 105 HY - 450 GM</v>
          </cell>
          <cell r="C845" t="str">
            <v>2200</v>
          </cell>
          <cell r="D845" t="str">
            <v>601</v>
          </cell>
          <cell r="E845" t="str">
            <v>4900099920</v>
          </cell>
          <cell r="F845">
            <v>38136</v>
          </cell>
          <cell r="G845">
            <v>-21.622</v>
          </cell>
          <cell r="H845">
            <v>-3710.55</v>
          </cell>
        </row>
        <row r="846">
          <cell r="A846" t="str">
            <v>501032</v>
          </cell>
          <cell r="B846" t="str">
            <v>COTTON - RIL 105 HY - 450 GM</v>
          </cell>
          <cell r="C846" t="str">
            <v>2200</v>
          </cell>
          <cell r="D846" t="str">
            <v>601</v>
          </cell>
          <cell r="E846" t="str">
            <v>4900100293</v>
          </cell>
          <cell r="F846">
            <v>38136</v>
          </cell>
          <cell r="G846">
            <v>-21.622</v>
          </cell>
          <cell r="H846">
            <v>-3710.55</v>
          </cell>
        </row>
        <row r="847">
          <cell r="A847" t="str">
            <v>501032</v>
          </cell>
          <cell r="B847" t="str">
            <v>COTTON - RIL 105 HY - 450 GM</v>
          </cell>
          <cell r="C847" t="str">
            <v>2200</v>
          </cell>
          <cell r="D847" t="str">
            <v>601</v>
          </cell>
          <cell r="E847" t="str">
            <v>4900100298</v>
          </cell>
          <cell r="F847">
            <v>38136</v>
          </cell>
          <cell r="G847">
            <v>-43.243000000000002</v>
          </cell>
          <cell r="H847">
            <v>-7420.93</v>
          </cell>
        </row>
        <row r="848">
          <cell r="A848" t="str">
            <v>501032</v>
          </cell>
          <cell r="B848" t="str">
            <v>COTTON - RIL 105 HY - 450 GM</v>
          </cell>
          <cell r="C848" t="str">
            <v>2200</v>
          </cell>
          <cell r="D848" t="str">
            <v>601</v>
          </cell>
          <cell r="E848" t="str">
            <v>4900097053</v>
          </cell>
          <cell r="F848">
            <v>38132</v>
          </cell>
          <cell r="G848">
            <v>-41.892000000000003</v>
          </cell>
          <cell r="H848">
            <v>-7189.09</v>
          </cell>
        </row>
        <row r="849">
          <cell r="A849" t="str">
            <v>501032</v>
          </cell>
          <cell r="B849" t="str">
            <v>COTTON - RIL 105 HY - 450 GM</v>
          </cell>
          <cell r="C849" t="str">
            <v>2200</v>
          </cell>
          <cell r="D849" t="str">
            <v>601</v>
          </cell>
          <cell r="E849" t="str">
            <v>4900097040</v>
          </cell>
          <cell r="F849">
            <v>38132</v>
          </cell>
          <cell r="G849">
            <v>-43.243000000000002</v>
          </cell>
          <cell r="H849">
            <v>-7420.93</v>
          </cell>
        </row>
        <row r="850">
          <cell r="A850" t="str">
            <v>501032</v>
          </cell>
          <cell r="B850" t="str">
            <v>COTTON - RIL 105 HY - 450 GM</v>
          </cell>
          <cell r="C850" t="str">
            <v>2200</v>
          </cell>
          <cell r="D850" t="str">
            <v>601</v>
          </cell>
          <cell r="E850" t="str">
            <v>4900097053</v>
          </cell>
          <cell r="F850">
            <v>38132</v>
          </cell>
          <cell r="G850">
            <v>-1.351</v>
          </cell>
          <cell r="H850">
            <v>-231.85</v>
          </cell>
        </row>
        <row r="851">
          <cell r="A851" t="str">
            <v>501032</v>
          </cell>
          <cell r="B851" t="str">
            <v>COTTON - RIL 105 HY - 450 GM</v>
          </cell>
          <cell r="C851" t="str">
            <v>2200</v>
          </cell>
          <cell r="D851" t="str">
            <v>601</v>
          </cell>
          <cell r="E851" t="str">
            <v>4900096449</v>
          </cell>
          <cell r="F851">
            <v>38131</v>
          </cell>
          <cell r="G851">
            <v>-108.108</v>
          </cell>
          <cell r="H851">
            <v>-18552.41</v>
          </cell>
        </row>
        <row r="852">
          <cell r="A852" t="str">
            <v>501032</v>
          </cell>
          <cell r="B852" t="str">
            <v>COTTON - RIL 105 HY - 450 GM</v>
          </cell>
          <cell r="C852" t="str">
            <v>2200</v>
          </cell>
          <cell r="D852" t="str">
            <v>601</v>
          </cell>
          <cell r="E852" t="str">
            <v>4900096450</v>
          </cell>
          <cell r="F852">
            <v>38131</v>
          </cell>
          <cell r="G852">
            <v>-129.72999999999999</v>
          </cell>
          <cell r="H852">
            <v>-22262.97</v>
          </cell>
        </row>
        <row r="853">
          <cell r="A853" t="str">
            <v>501032</v>
          </cell>
          <cell r="B853" t="str">
            <v>COTTON - RIL 105 HY - 450 GM</v>
          </cell>
          <cell r="C853" t="str">
            <v>2200</v>
          </cell>
          <cell r="D853" t="str">
            <v>641</v>
          </cell>
          <cell r="E853" t="str">
            <v>4900096053</v>
          </cell>
          <cell r="F853">
            <v>38131</v>
          </cell>
          <cell r="G853">
            <v>517.5</v>
          </cell>
          <cell r="H853">
            <v>88808.17</v>
          </cell>
        </row>
        <row r="854">
          <cell r="A854" t="str">
            <v>501032</v>
          </cell>
          <cell r="B854" t="str">
            <v>COTTON - RIL 105 HY - 450 GM</v>
          </cell>
          <cell r="C854" t="str">
            <v>2200</v>
          </cell>
          <cell r="D854" t="str">
            <v>601</v>
          </cell>
          <cell r="E854" t="str">
            <v>4900094021</v>
          </cell>
          <cell r="F854">
            <v>38127</v>
          </cell>
          <cell r="G854">
            <v>-21.622</v>
          </cell>
          <cell r="H854">
            <v>-3710.55</v>
          </cell>
        </row>
        <row r="855">
          <cell r="A855" t="str">
            <v>501032</v>
          </cell>
          <cell r="B855" t="str">
            <v>COTTON - RIL 105 HY - 450 GM</v>
          </cell>
          <cell r="C855" t="str">
            <v>2200</v>
          </cell>
          <cell r="D855" t="str">
            <v>601</v>
          </cell>
          <cell r="E855" t="str">
            <v>4900090376</v>
          </cell>
          <cell r="F855">
            <v>38120</v>
          </cell>
          <cell r="G855">
            <v>-43.243000000000002</v>
          </cell>
          <cell r="H855">
            <v>-7420.93</v>
          </cell>
        </row>
        <row r="856">
          <cell r="A856" t="str">
            <v>501032</v>
          </cell>
          <cell r="B856" t="str">
            <v>COTTON - RIL 105 HY - 450 GM</v>
          </cell>
          <cell r="C856" t="str">
            <v>2200</v>
          </cell>
          <cell r="D856" t="str">
            <v>601</v>
          </cell>
          <cell r="E856" t="str">
            <v>4900089681</v>
          </cell>
          <cell r="F856">
            <v>38119</v>
          </cell>
          <cell r="G856">
            <v>-64.864999999999995</v>
          </cell>
          <cell r="H856">
            <v>-11131.48</v>
          </cell>
        </row>
        <row r="857">
          <cell r="A857" t="str">
            <v>501032</v>
          </cell>
          <cell r="B857" t="str">
            <v>COTTON - RIL 105 HY - 450 GM</v>
          </cell>
          <cell r="C857" t="str">
            <v>2200</v>
          </cell>
          <cell r="D857" t="str">
            <v>601</v>
          </cell>
          <cell r="E857" t="str">
            <v>4900089274</v>
          </cell>
          <cell r="F857">
            <v>38118</v>
          </cell>
          <cell r="G857">
            <v>-86.486000000000004</v>
          </cell>
          <cell r="H857">
            <v>-14841.86</v>
          </cell>
        </row>
        <row r="858">
          <cell r="A858" t="str">
            <v>501032</v>
          </cell>
          <cell r="B858" t="str">
            <v>COTTON - RIL 105 HY - 450 GM</v>
          </cell>
          <cell r="C858" t="str">
            <v>2200</v>
          </cell>
          <cell r="D858" t="str">
            <v>601</v>
          </cell>
          <cell r="E858" t="str">
            <v>4900089142</v>
          </cell>
          <cell r="F858">
            <v>38118</v>
          </cell>
          <cell r="G858">
            <v>-216.21600000000001</v>
          </cell>
          <cell r="H858">
            <v>-37104.83</v>
          </cell>
        </row>
        <row r="859">
          <cell r="A859" t="str">
            <v>501032</v>
          </cell>
          <cell r="B859" t="str">
            <v>COTTON - RIL 105 HY - 450 GM</v>
          </cell>
          <cell r="C859" t="str">
            <v>2200</v>
          </cell>
          <cell r="D859" t="str">
            <v>601</v>
          </cell>
          <cell r="E859" t="str">
            <v>4900089265</v>
          </cell>
          <cell r="F859">
            <v>38118</v>
          </cell>
          <cell r="G859">
            <v>-432.43200000000002</v>
          </cell>
          <cell r="H859">
            <v>-74209.649999999994</v>
          </cell>
        </row>
        <row r="860">
          <cell r="A860" t="str">
            <v>501032</v>
          </cell>
          <cell r="B860" t="str">
            <v>COTTON - RIL 105 HY - 450 GM</v>
          </cell>
          <cell r="C860" t="str">
            <v>2200</v>
          </cell>
          <cell r="D860" t="str">
            <v>601</v>
          </cell>
          <cell r="E860" t="str">
            <v>4900087975</v>
          </cell>
          <cell r="F860">
            <v>38115</v>
          </cell>
          <cell r="G860">
            <v>-216.21600000000001</v>
          </cell>
          <cell r="H860">
            <v>-37104.83</v>
          </cell>
        </row>
        <row r="861">
          <cell r="A861" t="str">
            <v>501032</v>
          </cell>
          <cell r="B861" t="str">
            <v>COTTON - RIL 105 HY - 450 GM</v>
          </cell>
          <cell r="C861" t="str">
            <v>2200</v>
          </cell>
          <cell r="D861" t="str">
            <v>601</v>
          </cell>
          <cell r="E861" t="str">
            <v>4900087379</v>
          </cell>
          <cell r="F861">
            <v>38113</v>
          </cell>
          <cell r="G861">
            <v>-216.21600000000001</v>
          </cell>
          <cell r="H861">
            <v>-37104.83</v>
          </cell>
        </row>
        <row r="862">
          <cell r="A862" t="str">
            <v>501032</v>
          </cell>
          <cell r="B862" t="str">
            <v>COTTON - RIL 105 HY - 450 GM</v>
          </cell>
          <cell r="C862" t="str">
            <v>2200</v>
          </cell>
          <cell r="D862" t="str">
            <v>601</v>
          </cell>
          <cell r="E862" t="str">
            <v>4900087374</v>
          </cell>
          <cell r="F862">
            <v>38113</v>
          </cell>
          <cell r="G862">
            <v>-86.486000000000004</v>
          </cell>
          <cell r="H862">
            <v>-14841.86</v>
          </cell>
        </row>
        <row r="863">
          <cell r="A863" t="str">
            <v>501032</v>
          </cell>
          <cell r="B863" t="str">
            <v>COTTON - RIL 105 HY - 450 GM</v>
          </cell>
          <cell r="C863" t="str">
            <v>2200</v>
          </cell>
          <cell r="D863" t="str">
            <v>601</v>
          </cell>
          <cell r="E863" t="str">
            <v>4900083638</v>
          </cell>
          <cell r="F863">
            <v>38106</v>
          </cell>
          <cell r="G863">
            <v>-216.21600000000001</v>
          </cell>
          <cell r="H863">
            <v>-37104.83</v>
          </cell>
        </row>
        <row r="864">
          <cell r="A864" t="str">
            <v>501032</v>
          </cell>
          <cell r="B864" t="str">
            <v>COTTON - RIL 105 HY - 450 GM</v>
          </cell>
          <cell r="C864" t="str">
            <v>2200</v>
          </cell>
          <cell r="D864" t="str">
            <v>601</v>
          </cell>
          <cell r="E864" t="str">
            <v>4900080685</v>
          </cell>
          <cell r="F864">
            <v>38101</v>
          </cell>
          <cell r="G864">
            <v>-216.21600000000001</v>
          </cell>
          <cell r="H864">
            <v>-37104.83</v>
          </cell>
        </row>
        <row r="865">
          <cell r="A865" t="str">
            <v>501032</v>
          </cell>
          <cell r="B865" t="str">
            <v>COTTON - RIL 105 HY - 450 GM</v>
          </cell>
          <cell r="C865" t="str">
            <v>2200</v>
          </cell>
          <cell r="D865" t="str">
            <v>601</v>
          </cell>
          <cell r="E865" t="str">
            <v>4900079926</v>
          </cell>
          <cell r="F865">
            <v>38100</v>
          </cell>
          <cell r="G865">
            <v>-389.18900000000002</v>
          </cell>
          <cell r="H865">
            <v>-66788.72</v>
          </cell>
        </row>
        <row r="866">
          <cell r="A866" t="str">
            <v>501032</v>
          </cell>
          <cell r="B866" t="str">
            <v>COTTON - RIL 105 HY - 450 GM</v>
          </cell>
          <cell r="C866" t="str">
            <v>2200</v>
          </cell>
          <cell r="D866" t="str">
            <v>601</v>
          </cell>
          <cell r="E866" t="str">
            <v>4900079988</v>
          </cell>
          <cell r="F866">
            <v>38100</v>
          </cell>
          <cell r="G866">
            <v>-216.21600000000001</v>
          </cell>
          <cell r="H866">
            <v>-37104.83</v>
          </cell>
        </row>
        <row r="867">
          <cell r="A867" t="str">
            <v>501032</v>
          </cell>
          <cell r="B867" t="str">
            <v>COTTON - RIL 105 HY - 450 GM</v>
          </cell>
          <cell r="C867" t="str">
            <v>2200</v>
          </cell>
          <cell r="D867" t="str">
            <v>601</v>
          </cell>
          <cell r="E867" t="str">
            <v>4900079534</v>
          </cell>
          <cell r="F867">
            <v>38099</v>
          </cell>
          <cell r="G867">
            <v>-21.622</v>
          </cell>
          <cell r="H867">
            <v>-3710.55</v>
          </cell>
        </row>
        <row r="868">
          <cell r="A868" t="str">
            <v>501032</v>
          </cell>
          <cell r="B868" t="str">
            <v>COTTON - RIL 105 HY - 450 GM</v>
          </cell>
          <cell r="C868" t="str">
            <v>2200</v>
          </cell>
          <cell r="D868" t="str">
            <v>602</v>
          </cell>
          <cell r="E868" t="str">
            <v>4900078716</v>
          </cell>
          <cell r="F868">
            <v>38098</v>
          </cell>
          <cell r="G868">
            <v>960</v>
          </cell>
          <cell r="H868">
            <v>164745.60000000001</v>
          </cell>
        </row>
        <row r="869">
          <cell r="A869" t="str">
            <v>501032</v>
          </cell>
          <cell r="B869" t="str">
            <v>COTTON - RIL 105 HY - 450 GM</v>
          </cell>
          <cell r="C869" t="str">
            <v>2200</v>
          </cell>
          <cell r="D869" t="str">
            <v>601</v>
          </cell>
          <cell r="E869" t="str">
            <v>4900078718</v>
          </cell>
          <cell r="F869">
            <v>38098</v>
          </cell>
          <cell r="G869">
            <v>-960</v>
          </cell>
          <cell r="H869">
            <v>-164745.60000000001</v>
          </cell>
        </row>
        <row r="870">
          <cell r="A870" t="str">
            <v>501032</v>
          </cell>
          <cell r="B870" t="str">
            <v>COTTON - RIL 105 HY - 450 GM</v>
          </cell>
          <cell r="C870" t="str">
            <v>2200</v>
          </cell>
          <cell r="D870" t="str">
            <v>602</v>
          </cell>
          <cell r="E870" t="str">
            <v>4900078719</v>
          </cell>
          <cell r="F870">
            <v>38098</v>
          </cell>
          <cell r="G870">
            <v>960</v>
          </cell>
          <cell r="H870">
            <v>164745.60000000001</v>
          </cell>
        </row>
        <row r="871">
          <cell r="A871" t="str">
            <v>501032</v>
          </cell>
          <cell r="B871" t="str">
            <v>COTTON - RIL 105 HY - 450 GM</v>
          </cell>
          <cell r="C871" t="str">
            <v>2200</v>
          </cell>
          <cell r="D871" t="str">
            <v>601</v>
          </cell>
          <cell r="E871" t="str">
            <v>4900078772</v>
          </cell>
          <cell r="F871">
            <v>38098</v>
          </cell>
          <cell r="G871">
            <v>-43.243000000000002</v>
          </cell>
          <cell r="H871">
            <v>-7420.93</v>
          </cell>
        </row>
        <row r="872">
          <cell r="A872" t="str">
            <v>501032</v>
          </cell>
          <cell r="B872" t="str">
            <v>COTTON - RIL 105 HY - 450 GM</v>
          </cell>
          <cell r="C872" t="str">
            <v>2200</v>
          </cell>
          <cell r="D872" t="str">
            <v>601</v>
          </cell>
          <cell r="E872" t="str">
            <v>4900078804</v>
          </cell>
          <cell r="F872">
            <v>38098</v>
          </cell>
          <cell r="G872">
            <v>-237.83799999999999</v>
          </cell>
          <cell r="H872">
            <v>-40815.379999999997</v>
          </cell>
        </row>
        <row r="873">
          <cell r="A873" t="str">
            <v>501032</v>
          </cell>
          <cell r="B873" t="str">
            <v>COTTON - RIL 105 HY - 450 GM</v>
          </cell>
          <cell r="C873" t="str">
            <v>2200</v>
          </cell>
          <cell r="D873" t="str">
            <v>601</v>
          </cell>
          <cell r="E873" t="str">
            <v>4900078864</v>
          </cell>
          <cell r="F873">
            <v>38098</v>
          </cell>
          <cell r="G873">
            <v>-454.05399999999997</v>
          </cell>
          <cell r="H873">
            <v>-77920.210000000006</v>
          </cell>
        </row>
        <row r="874">
          <cell r="A874" t="str">
            <v>501032</v>
          </cell>
          <cell r="B874" t="str">
            <v>COTTON - RIL 105 HY - 450 GM</v>
          </cell>
          <cell r="C874" t="str">
            <v>2200</v>
          </cell>
          <cell r="D874" t="str">
            <v>601</v>
          </cell>
          <cell r="E874" t="str">
            <v>4900078020</v>
          </cell>
          <cell r="F874">
            <v>38097</v>
          </cell>
          <cell r="G874">
            <v>-960</v>
          </cell>
          <cell r="H874">
            <v>-164745.60000000001</v>
          </cell>
        </row>
        <row r="875">
          <cell r="A875" t="str">
            <v>501032</v>
          </cell>
          <cell r="B875" t="str">
            <v>COTTON - RIL 105 HY - 450 GM</v>
          </cell>
          <cell r="C875" t="str">
            <v>2200</v>
          </cell>
          <cell r="D875" t="str">
            <v>101</v>
          </cell>
          <cell r="E875" t="str">
            <v>5000007922</v>
          </cell>
          <cell r="F875">
            <v>38093</v>
          </cell>
          <cell r="G875">
            <v>2246.4</v>
          </cell>
          <cell r="H875">
            <v>0</v>
          </cell>
        </row>
        <row r="876">
          <cell r="A876" t="str">
            <v>501032</v>
          </cell>
          <cell r="B876" t="str">
            <v>COTTON - RIL 105 HY - 450 GM</v>
          </cell>
          <cell r="C876" t="str">
            <v>2200</v>
          </cell>
          <cell r="D876" t="str">
            <v>601</v>
          </cell>
          <cell r="E876" t="str">
            <v>4900076714</v>
          </cell>
          <cell r="F876">
            <v>38093</v>
          </cell>
          <cell r="G876">
            <v>-86.486000000000004</v>
          </cell>
          <cell r="H876">
            <v>-14841.86</v>
          </cell>
        </row>
        <row r="877">
          <cell r="A877" t="str">
            <v>501032</v>
          </cell>
          <cell r="B877" t="str">
            <v>COTTON - RIL 105 HY - 450 GM</v>
          </cell>
          <cell r="C877" t="str">
            <v>2200</v>
          </cell>
          <cell r="D877" t="str">
            <v>601</v>
          </cell>
          <cell r="E877" t="str">
            <v>4900076583</v>
          </cell>
          <cell r="F877">
            <v>38093</v>
          </cell>
          <cell r="G877">
            <v>-129.72999999999999</v>
          </cell>
          <cell r="H877">
            <v>-22262.97</v>
          </cell>
        </row>
        <row r="878">
          <cell r="A878" t="str">
            <v>501032</v>
          </cell>
          <cell r="B878" t="str">
            <v>COTTON - RIL 105 HY - 450 GM</v>
          </cell>
          <cell r="C878" t="str">
            <v>2200</v>
          </cell>
          <cell r="D878" t="str">
            <v>601</v>
          </cell>
          <cell r="E878" t="str">
            <v>4900076712</v>
          </cell>
          <cell r="F878">
            <v>38093</v>
          </cell>
          <cell r="G878">
            <v>-302.70299999999997</v>
          </cell>
          <cell r="H878">
            <v>-51946.86</v>
          </cell>
        </row>
        <row r="879">
          <cell r="A879" t="str">
            <v>501032</v>
          </cell>
          <cell r="B879" t="str">
            <v>COTTON - RIL 105 HY - 450 GM</v>
          </cell>
          <cell r="C879" t="str">
            <v>2200</v>
          </cell>
          <cell r="D879" t="str">
            <v>601</v>
          </cell>
          <cell r="E879" t="str">
            <v>4900076584</v>
          </cell>
          <cell r="F879">
            <v>38093</v>
          </cell>
          <cell r="G879">
            <v>-237.83799999999999</v>
          </cell>
          <cell r="H879">
            <v>-40815.379999999997</v>
          </cell>
        </row>
        <row r="880">
          <cell r="A880" t="str">
            <v>501032</v>
          </cell>
          <cell r="B880" t="str">
            <v>COTTON - RIL 105 HY - 450 GM</v>
          </cell>
          <cell r="C880" t="str">
            <v>2200</v>
          </cell>
          <cell r="D880" t="str">
            <v>641</v>
          </cell>
          <cell r="E880" t="str">
            <v>4900076053</v>
          </cell>
          <cell r="F880">
            <v>38092</v>
          </cell>
          <cell r="G880">
            <v>2246.4</v>
          </cell>
          <cell r="H880">
            <v>385504.71</v>
          </cell>
        </row>
        <row r="881">
          <cell r="A881" t="str">
            <v>501032</v>
          </cell>
          <cell r="B881" t="str">
            <v>COTTON - RIL 105 HY - 450 GM</v>
          </cell>
          <cell r="C881" t="str">
            <v>2200</v>
          </cell>
          <cell r="D881" t="str">
            <v>601</v>
          </cell>
          <cell r="E881" t="str">
            <v>4900076231</v>
          </cell>
          <cell r="F881">
            <v>38092</v>
          </cell>
          <cell r="G881">
            <v>-237.83799999999999</v>
          </cell>
          <cell r="H881">
            <v>-40815.379999999997</v>
          </cell>
        </row>
        <row r="882">
          <cell r="A882" t="str">
            <v>501032</v>
          </cell>
          <cell r="B882" t="str">
            <v>COTTON - RIL 105 HY - 450 GM</v>
          </cell>
          <cell r="C882" t="str">
            <v>2200</v>
          </cell>
          <cell r="D882" t="str">
            <v>101</v>
          </cell>
          <cell r="E882" t="str">
            <v>5000007740</v>
          </cell>
          <cell r="F882">
            <v>38090</v>
          </cell>
          <cell r="G882">
            <v>950.4</v>
          </cell>
          <cell r="H882">
            <v>0</v>
          </cell>
        </row>
        <row r="883">
          <cell r="A883" t="str">
            <v>501032</v>
          </cell>
          <cell r="B883" t="str">
            <v>COTTON - RIL 105 HY - 450 GM</v>
          </cell>
          <cell r="C883" t="str">
            <v>2200</v>
          </cell>
          <cell r="D883" t="str">
            <v>101</v>
          </cell>
          <cell r="E883" t="str">
            <v>5000007740</v>
          </cell>
          <cell r="F883">
            <v>38090</v>
          </cell>
          <cell r="G883">
            <v>1317.6</v>
          </cell>
          <cell r="H883">
            <v>0</v>
          </cell>
        </row>
        <row r="884">
          <cell r="A884" t="str">
            <v>501032</v>
          </cell>
          <cell r="B884" t="str">
            <v>COTTON - RIL 105 HY - 450 GM</v>
          </cell>
          <cell r="C884" t="str">
            <v>2200</v>
          </cell>
          <cell r="D884" t="str">
            <v>641</v>
          </cell>
          <cell r="E884" t="str">
            <v>4900074168</v>
          </cell>
          <cell r="F884">
            <v>38087</v>
          </cell>
          <cell r="G884">
            <v>1317.6</v>
          </cell>
          <cell r="H884">
            <v>226113.34</v>
          </cell>
        </row>
        <row r="885">
          <cell r="A885" t="str">
            <v>501032</v>
          </cell>
          <cell r="B885" t="str">
            <v>COTTON - RIL 105 HY - 450 GM</v>
          </cell>
          <cell r="C885" t="str">
            <v>2200</v>
          </cell>
          <cell r="D885" t="str">
            <v>641</v>
          </cell>
          <cell r="E885" t="str">
            <v>4900074168</v>
          </cell>
          <cell r="F885">
            <v>38087</v>
          </cell>
          <cell r="G885">
            <v>950.4</v>
          </cell>
          <cell r="H885">
            <v>163098.14000000001</v>
          </cell>
        </row>
        <row r="886">
          <cell r="A886" t="str">
            <v>501032</v>
          </cell>
          <cell r="B886" t="str">
            <v>COTTON - RIL 105 HY - 450 GM</v>
          </cell>
          <cell r="C886" t="str">
            <v>2300</v>
          </cell>
          <cell r="D886" t="str">
            <v>651</v>
          </cell>
          <cell r="E886" t="str">
            <v>4900225951</v>
          </cell>
          <cell r="F886">
            <v>38260</v>
          </cell>
          <cell r="G886">
            <v>172.8</v>
          </cell>
          <cell r="H886">
            <v>0</v>
          </cell>
        </row>
        <row r="887">
          <cell r="A887" t="str">
            <v>501032</v>
          </cell>
          <cell r="B887" t="str">
            <v>COTTON - RIL 105 HY - 450 GM</v>
          </cell>
          <cell r="C887" t="str">
            <v>2300</v>
          </cell>
          <cell r="D887" t="str">
            <v>601</v>
          </cell>
          <cell r="E887" t="str">
            <v>4900190675</v>
          </cell>
          <cell r="F887">
            <v>38230</v>
          </cell>
          <cell r="G887">
            <v>-0.9</v>
          </cell>
          <cell r="H887">
            <v>-154.44999999999999</v>
          </cell>
        </row>
        <row r="888">
          <cell r="A888" t="str">
            <v>501032</v>
          </cell>
          <cell r="B888" t="str">
            <v>COTTON - RIL 105 HY - 450 GM</v>
          </cell>
          <cell r="C888" t="str">
            <v>2300</v>
          </cell>
          <cell r="D888" t="str">
            <v>641</v>
          </cell>
          <cell r="E888" t="str">
            <v>4900096053</v>
          </cell>
          <cell r="F888">
            <v>38131</v>
          </cell>
          <cell r="G888">
            <v>-517.5</v>
          </cell>
          <cell r="H888">
            <v>-88808.17</v>
          </cell>
        </row>
        <row r="889">
          <cell r="A889" t="str">
            <v>501032</v>
          </cell>
          <cell r="B889" t="str">
            <v>COTTON - RIL 105 HY - 450 GM</v>
          </cell>
          <cell r="C889" t="str">
            <v>2300</v>
          </cell>
          <cell r="D889" t="str">
            <v>601</v>
          </cell>
          <cell r="E889" t="str">
            <v>4900079865</v>
          </cell>
          <cell r="F889">
            <v>38100</v>
          </cell>
          <cell r="G889">
            <v>-43.2</v>
          </cell>
          <cell r="H889">
            <v>-7413.55</v>
          </cell>
        </row>
        <row r="890">
          <cell r="A890" t="str">
            <v>501032</v>
          </cell>
          <cell r="B890" t="str">
            <v>COTTON - RIL 105 HY - 450 GM</v>
          </cell>
          <cell r="C890" t="str">
            <v>2300</v>
          </cell>
          <cell r="D890" t="str">
            <v>601</v>
          </cell>
          <cell r="E890" t="str">
            <v>4900075737</v>
          </cell>
          <cell r="F890">
            <v>38090</v>
          </cell>
          <cell r="G890">
            <v>-21.6</v>
          </cell>
          <cell r="H890">
            <v>-3706.78</v>
          </cell>
        </row>
        <row r="891">
          <cell r="A891" t="str">
            <v>501032</v>
          </cell>
          <cell r="B891" t="str">
            <v>COTTON - RIL 105 HY - 450 GM</v>
          </cell>
          <cell r="C891" t="str">
            <v>2300</v>
          </cell>
          <cell r="D891" t="str">
            <v>601</v>
          </cell>
          <cell r="E891" t="str">
            <v>4900075334</v>
          </cell>
          <cell r="F891">
            <v>38090</v>
          </cell>
          <cell r="G891">
            <v>-21.6</v>
          </cell>
          <cell r="H891">
            <v>-3706.78</v>
          </cell>
        </row>
        <row r="892">
          <cell r="A892" t="str">
            <v>501032</v>
          </cell>
          <cell r="B892" t="str">
            <v>COTTON - RIL 105 HY - 450 GM</v>
          </cell>
          <cell r="C892" t="str">
            <v>2300</v>
          </cell>
          <cell r="D892" t="str">
            <v>601</v>
          </cell>
          <cell r="E892" t="str">
            <v>4900075240</v>
          </cell>
          <cell r="F892">
            <v>38090</v>
          </cell>
          <cell r="G892">
            <v>-302.39999999999998</v>
          </cell>
          <cell r="H892">
            <v>-51894.86</v>
          </cell>
        </row>
        <row r="893">
          <cell r="A893" t="str">
            <v>501032</v>
          </cell>
          <cell r="B893" t="str">
            <v>COTTON - RIL 105 HY - 450 GM</v>
          </cell>
          <cell r="C893" t="str">
            <v>2300</v>
          </cell>
          <cell r="D893" t="str">
            <v>101</v>
          </cell>
          <cell r="E893" t="str">
            <v>5000007572</v>
          </cell>
          <cell r="F893">
            <v>38089</v>
          </cell>
          <cell r="G893">
            <v>324</v>
          </cell>
          <cell r="H893">
            <v>0</v>
          </cell>
        </row>
        <row r="894">
          <cell r="A894" t="str">
            <v>501032</v>
          </cell>
          <cell r="B894" t="str">
            <v>COTTON - RIL 105 HY - 450 GM</v>
          </cell>
          <cell r="C894" t="str">
            <v>2300</v>
          </cell>
          <cell r="D894" t="str">
            <v>101</v>
          </cell>
          <cell r="E894" t="str">
            <v>5000007570</v>
          </cell>
          <cell r="F894">
            <v>38089</v>
          </cell>
          <cell r="G894">
            <v>583.20000000000005</v>
          </cell>
          <cell r="H894">
            <v>0</v>
          </cell>
        </row>
        <row r="895">
          <cell r="A895" t="str">
            <v>501032</v>
          </cell>
          <cell r="B895" t="str">
            <v>COTTON - RIL 105 HY - 450 GM</v>
          </cell>
          <cell r="C895" t="str">
            <v>2300</v>
          </cell>
          <cell r="D895" t="str">
            <v>641</v>
          </cell>
          <cell r="E895" t="str">
            <v>4900074167</v>
          </cell>
          <cell r="F895">
            <v>38087</v>
          </cell>
          <cell r="G895">
            <v>324</v>
          </cell>
          <cell r="H895">
            <v>55601.64</v>
          </cell>
        </row>
        <row r="896">
          <cell r="A896" t="str">
            <v>501032</v>
          </cell>
          <cell r="B896" t="str">
            <v>COTTON - RIL 105 HY - 450 GM</v>
          </cell>
          <cell r="C896" t="str">
            <v>2300</v>
          </cell>
          <cell r="D896" t="str">
            <v>641</v>
          </cell>
          <cell r="E896" t="str">
            <v>4900074169</v>
          </cell>
          <cell r="F896">
            <v>38087</v>
          </cell>
          <cell r="G896">
            <v>583.20000000000005</v>
          </cell>
          <cell r="H896">
            <v>100082.95</v>
          </cell>
        </row>
        <row r="897">
          <cell r="A897" t="str">
            <v>501034</v>
          </cell>
          <cell r="B897" t="str">
            <v>COTTON - RIL 122 HY - 450 GM</v>
          </cell>
          <cell r="C897" t="str">
            <v>1000</v>
          </cell>
          <cell r="D897" t="str">
            <v>641</v>
          </cell>
          <cell r="E897" t="str">
            <v>4900218433</v>
          </cell>
          <cell r="F897">
            <v>38257</v>
          </cell>
          <cell r="G897">
            <v>-64.8</v>
          </cell>
          <cell r="H897">
            <v>0</v>
          </cell>
        </row>
        <row r="898">
          <cell r="A898" t="str">
            <v>501034</v>
          </cell>
          <cell r="B898" t="str">
            <v>COTTON - RIL 122 HY - 450 GM</v>
          </cell>
          <cell r="C898" t="str">
            <v>1000</v>
          </cell>
          <cell r="D898" t="str">
            <v>641</v>
          </cell>
          <cell r="E898" t="str">
            <v>4900218433</v>
          </cell>
          <cell r="F898">
            <v>38257</v>
          </cell>
          <cell r="G898">
            <v>-98.55</v>
          </cell>
          <cell r="H898">
            <v>0</v>
          </cell>
        </row>
        <row r="899">
          <cell r="A899" t="str">
            <v>501034</v>
          </cell>
          <cell r="B899" t="str">
            <v>COTTON - RIL 122 HY - 450 GM</v>
          </cell>
          <cell r="C899" t="str">
            <v>1000</v>
          </cell>
          <cell r="D899" t="str">
            <v>641</v>
          </cell>
          <cell r="E899" t="str">
            <v>4900218433</v>
          </cell>
          <cell r="F899">
            <v>38257</v>
          </cell>
          <cell r="G899">
            <v>-30.6</v>
          </cell>
          <cell r="H899">
            <v>0</v>
          </cell>
        </row>
        <row r="900">
          <cell r="A900" t="str">
            <v>501034</v>
          </cell>
          <cell r="B900" t="str">
            <v>COTTON - RIL 122 HY - 450 GM</v>
          </cell>
          <cell r="C900" t="str">
            <v>1000</v>
          </cell>
          <cell r="D900" t="str">
            <v>641</v>
          </cell>
          <cell r="E900" t="str">
            <v>4900218433</v>
          </cell>
          <cell r="F900">
            <v>38257</v>
          </cell>
          <cell r="G900">
            <v>-0.9</v>
          </cell>
          <cell r="H900">
            <v>0</v>
          </cell>
        </row>
        <row r="901">
          <cell r="A901" t="str">
            <v>501034</v>
          </cell>
          <cell r="B901" t="str">
            <v>COTTON - RIL 122 HY - 450 GM</v>
          </cell>
          <cell r="C901" t="str">
            <v>1000</v>
          </cell>
          <cell r="D901" t="str">
            <v>641</v>
          </cell>
          <cell r="E901" t="str">
            <v>4900218433</v>
          </cell>
          <cell r="F901">
            <v>38257</v>
          </cell>
          <cell r="G901">
            <v>-142.19999999999999</v>
          </cell>
          <cell r="H901">
            <v>0</v>
          </cell>
        </row>
        <row r="902">
          <cell r="A902" t="str">
            <v>501034</v>
          </cell>
          <cell r="B902" t="str">
            <v>COTTON - RIL 122 HY - 450 GM</v>
          </cell>
          <cell r="C902" t="str">
            <v>1000</v>
          </cell>
          <cell r="D902" t="str">
            <v>641</v>
          </cell>
          <cell r="E902" t="str">
            <v>4900218433</v>
          </cell>
          <cell r="F902">
            <v>38257</v>
          </cell>
          <cell r="G902">
            <v>-89.55</v>
          </cell>
          <cell r="H902">
            <v>0</v>
          </cell>
        </row>
        <row r="903">
          <cell r="A903" t="str">
            <v>501034</v>
          </cell>
          <cell r="B903" t="str">
            <v>COTTON - RIL 122 HY - 450 GM</v>
          </cell>
          <cell r="C903" t="str">
            <v>1000</v>
          </cell>
          <cell r="D903" t="str">
            <v>641</v>
          </cell>
          <cell r="E903" t="str">
            <v>4900218433</v>
          </cell>
          <cell r="F903">
            <v>38257</v>
          </cell>
          <cell r="G903">
            <v>-117.9</v>
          </cell>
          <cell r="H903">
            <v>0</v>
          </cell>
        </row>
        <row r="904">
          <cell r="A904" t="str">
            <v>501034</v>
          </cell>
          <cell r="B904" t="str">
            <v>COTTON - RIL 122 HY - 450 GM</v>
          </cell>
          <cell r="C904" t="str">
            <v>1000</v>
          </cell>
          <cell r="D904" t="str">
            <v>641</v>
          </cell>
          <cell r="E904" t="str">
            <v>4900218433</v>
          </cell>
          <cell r="F904">
            <v>38257</v>
          </cell>
          <cell r="G904">
            <v>-70.650000000000006</v>
          </cell>
          <cell r="H904">
            <v>0</v>
          </cell>
        </row>
        <row r="905">
          <cell r="A905" t="str">
            <v>501034</v>
          </cell>
          <cell r="B905" t="str">
            <v>COTTON - RIL 122 HY - 450 GM</v>
          </cell>
          <cell r="C905" t="str">
            <v>1000</v>
          </cell>
          <cell r="D905" t="str">
            <v>641</v>
          </cell>
          <cell r="E905" t="str">
            <v>4900218433</v>
          </cell>
          <cell r="F905">
            <v>38257</v>
          </cell>
          <cell r="G905">
            <v>-136.80000000000001</v>
          </cell>
          <cell r="H905">
            <v>0</v>
          </cell>
        </row>
        <row r="906">
          <cell r="A906" t="str">
            <v>501034</v>
          </cell>
          <cell r="B906" t="str">
            <v>COTTON - RIL 122 HY - 450 GM</v>
          </cell>
          <cell r="C906" t="str">
            <v>1000</v>
          </cell>
          <cell r="D906" t="str">
            <v>641</v>
          </cell>
          <cell r="E906" t="str">
            <v>4900218433</v>
          </cell>
          <cell r="F906">
            <v>38257</v>
          </cell>
          <cell r="G906">
            <v>-165.6</v>
          </cell>
          <cell r="H906">
            <v>0</v>
          </cell>
        </row>
        <row r="907">
          <cell r="A907" t="str">
            <v>501034</v>
          </cell>
          <cell r="B907" t="str">
            <v>COTTON - RIL 122 HY - 450 GM</v>
          </cell>
          <cell r="C907" t="str">
            <v>1000</v>
          </cell>
          <cell r="D907" t="str">
            <v>641</v>
          </cell>
          <cell r="E907" t="str">
            <v>4900218433</v>
          </cell>
          <cell r="F907">
            <v>38257</v>
          </cell>
          <cell r="G907">
            <v>-76.05</v>
          </cell>
          <cell r="H907">
            <v>0</v>
          </cell>
        </row>
        <row r="908">
          <cell r="A908" t="str">
            <v>501034</v>
          </cell>
          <cell r="B908" t="str">
            <v>COTTON - RIL 122 HY - 450 GM</v>
          </cell>
          <cell r="C908" t="str">
            <v>1000</v>
          </cell>
          <cell r="D908" t="str">
            <v>641</v>
          </cell>
          <cell r="E908" t="str">
            <v>4900218433</v>
          </cell>
          <cell r="F908">
            <v>38257</v>
          </cell>
          <cell r="G908">
            <v>-85.05</v>
          </cell>
          <cell r="H908">
            <v>0</v>
          </cell>
        </row>
        <row r="909">
          <cell r="A909" t="str">
            <v>501034</v>
          </cell>
          <cell r="B909" t="str">
            <v>COTTON - RIL 122 HY - 450 GM</v>
          </cell>
          <cell r="C909" t="str">
            <v>1000</v>
          </cell>
          <cell r="D909" t="str">
            <v>641</v>
          </cell>
          <cell r="E909" t="str">
            <v>4900218433</v>
          </cell>
          <cell r="F909">
            <v>38257</v>
          </cell>
          <cell r="G909">
            <v>-21.6</v>
          </cell>
          <cell r="H909">
            <v>0</v>
          </cell>
        </row>
        <row r="910">
          <cell r="A910" t="str">
            <v>501034</v>
          </cell>
          <cell r="B910" t="str">
            <v>COTTON - RIL 122 HY - 450 GM</v>
          </cell>
          <cell r="C910" t="str">
            <v>1000</v>
          </cell>
          <cell r="D910" t="str">
            <v>641</v>
          </cell>
          <cell r="E910" t="str">
            <v>4900218433</v>
          </cell>
          <cell r="F910">
            <v>38257</v>
          </cell>
          <cell r="G910">
            <v>-86.4</v>
          </cell>
          <cell r="H910">
            <v>0</v>
          </cell>
        </row>
        <row r="911">
          <cell r="A911" t="str">
            <v>501034</v>
          </cell>
          <cell r="B911" t="str">
            <v>COTTON - RIL 122 HY - 450 GM</v>
          </cell>
          <cell r="C911" t="str">
            <v>1000</v>
          </cell>
          <cell r="D911" t="str">
            <v>641</v>
          </cell>
          <cell r="E911" t="str">
            <v>4900218433</v>
          </cell>
          <cell r="F911">
            <v>38257</v>
          </cell>
          <cell r="G911">
            <v>-200.7</v>
          </cell>
          <cell r="H911">
            <v>0</v>
          </cell>
        </row>
        <row r="912">
          <cell r="A912" t="str">
            <v>501034</v>
          </cell>
          <cell r="B912" t="str">
            <v>COTTON - RIL 122 HY - 450 GM</v>
          </cell>
          <cell r="C912" t="str">
            <v>1000</v>
          </cell>
          <cell r="D912" t="str">
            <v>641</v>
          </cell>
          <cell r="E912" t="str">
            <v>4900218433</v>
          </cell>
          <cell r="F912">
            <v>38257</v>
          </cell>
          <cell r="G912">
            <v>-158.85</v>
          </cell>
          <cell r="H912">
            <v>0</v>
          </cell>
        </row>
        <row r="913">
          <cell r="A913" t="str">
            <v>501034</v>
          </cell>
          <cell r="B913" t="str">
            <v>COTTON - RIL 122 HY - 450 GM</v>
          </cell>
          <cell r="C913" t="str">
            <v>1000</v>
          </cell>
          <cell r="D913" t="str">
            <v>641</v>
          </cell>
          <cell r="E913" t="str">
            <v>4900218433</v>
          </cell>
          <cell r="F913">
            <v>38257</v>
          </cell>
          <cell r="G913">
            <v>-347.35</v>
          </cell>
          <cell r="H913">
            <v>0</v>
          </cell>
        </row>
        <row r="914">
          <cell r="A914" t="str">
            <v>501034</v>
          </cell>
          <cell r="B914" t="str">
            <v>COTTON - RIL 122 HY - 450 GM</v>
          </cell>
          <cell r="C914" t="str">
            <v>1000</v>
          </cell>
          <cell r="D914" t="str">
            <v>641</v>
          </cell>
          <cell r="E914" t="str">
            <v>4900218433</v>
          </cell>
          <cell r="F914">
            <v>38257</v>
          </cell>
          <cell r="G914">
            <v>-186.75</v>
          </cell>
          <cell r="H914">
            <v>0</v>
          </cell>
        </row>
        <row r="915">
          <cell r="A915" t="str">
            <v>501034</v>
          </cell>
          <cell r="B915" t="str">
            <v>COTTON - RIL 122 HY - 450 GM</v>
          </cell>
          <cell r="C915" t="str">
            <v>1000</v>
          </cell>
          <cell r="D915" t="str">
            <v>641</v>
          </cell>
          <cell r="E915" t="str">
            <v>4900218433</v>
          </cell>
          <cell r="F915">
            <v>38257</v>
          </cell>
          <cell r="G915">
            <v>-12.15</v>
          </cell>
          <cell r="H915">
            <v>0</v>
          </cell>
        </row>
        <row r="916">
          <cell r="A916" t="str">
            <v>501034</v>
          </cell>
          <cell r="B916" t="str">
            <v>COTTON - RIL 122 HY - 450 GM</v>
          </cell>
          <cell r="C916" t="str">
            <v>1000</v>
          </cell>
          <cell r="D916" t="str">
            <v>641</v>
          </cell>
          <cell r="E916" t="str">
            <v>4900218433</v>
          </cell>
          <cell r="F916">
            <v>38257</v>
          </cell>
          <cell r="G916">
            <v>-9.4499999999999993</v>
          </cell>
          <cell r="H916">
            <v>0</v>
          </cell>
        </row>
        <row r="917">
          <cell r="A917" t="str">
            <v>501034</v>
          </cell>
          <cell r="B917" t="str">
            <v>COTTON - RIL 122 HY - 450 GM</v>
          </cell>
          <cell r="C917" t="str">
            <v>1000</v>
          </cell>
          <cell r="D917" t="str">
            <v>641</v>
          </cell>
          <cell r="E917" t="str">
            <v>4900218433</v>
          </cell>
          <cell r="F917">
            <v>38257</v>
          </cell>
          <cell r="G917">
            <v>-127.35</v>
          </cell>
          <cell r="H917">
            <v>0</v>
          </cell>
        </row>
        <row r="918">
          <cell r="A918" t="str">
            <v>501034</v>
          </cell>
          <cell r="B918" t="str">
            <v>COTTON - RIL 122 HY - 450 GM</v>
          </cell>
          <cell r="C918" t="str">
            <v>1000</v>
          </cell>
          <cell r="D918" t="str">
            <v>651</v>
          </cell>
          <cell r="E918" t="str">
            <v>4900215243</v>
          </cell>
          <cell r="F918">
            <v>38254</v>
          </cell>
          <cell r="G918">
            <v>10.35</v>
          </cell>
          <cell r="H918">
            <v>0</v>
          </cell>
        </row>
        <row r="919">
          <cell r="A919" t="str">
            <v>501034</v>
          </cell>
          <cell r="B919" t="str">
            <v>COTTON - RIL 122 HY - 450 GM</v>
          </cell>
          <cell r="C919" t="str">
            <v>1000</v>
          </cell>
          <cell r="D919" t="str">
            <v>453</v>
          </cell>
          <cell r="E919" t="str">
            <v>4900215387</v>
          </cell>
          <cell r="F919">
            <v>38254</v>
          </cell>
          <cell r="G919">
            <v>10.35</v>
          </cell>
          <cell r="H919">
            <v>0</v>
          </cell>
        </row>
        <row r="920">
          <cell r="A920" t="str">
            <v>501034</v>
          </cell>
          <cell r="B920" t="str">
            <v>COTTON - RIL 122 HY - 450 GM</v>
          </cell>
          <cell r="C920" t="str">
            <v>1000</v>
          </cell>
          <cell r="D920" t="str">
            <v>453</v>
          </cell>
          <cell r="E920" t="str">
            <v>4900215387</v>
          </cell>
          <cell r="F920">
            <v>38254</v>
          </cell>
          <cell r="G920">
            <v>-30.6</v>
          </cell>
          <cell r="H920">
            <v>0</v>
          </cell>
        </row>
        <row r="921">
          <cell r="A921" t="str">
            <v>501034</v>
          </cell>
          <cell r="B921" t="str">
            <v>COTTON - RIL 122 HY - 450 GM</v>
          </cell>
          <cell r="C921" t="str">
            <v>1000</v>
          </cell>
          <cell r="D921" t="str">
            <v>453</v>
          </cell>
          <cell r="E921" t="str">
            <v>4900215387</v>
          </cell>
          <cell r="F921">
            <v>38254</v>
          </cell>
          <cell r="G921">
            <v>30.6</v>
          </cell>
          <cell r="H921">
            <v>0</v>
          </cell>
        </row>
        <row r="922">
          <cell r="A922" t="str">
            <v>501034</v>
          </cell>
          <cell r="B922" t="str">
            <v>COTTON - RIL 122 HY - 450 GM</v>
          </cell>
          <cell r="C922" t="str">
            <v>1000</v>
          </cell>
          <cell r="D922" t="str">
            <v>453</v>
          </cell>
          <cell r="E922" t="str">
            <v>4900215387</v>
          </cell>
          <cell r="F922">
            <v>38254</v>
          </cell>
          <cell r="G922">
            <v>-10.35</v>
          </cell>
          <cell r="H922">
            <v>0</v>
          </cell>
        </row>
        <row r="923">
          <cell r="A923" t="str">
            <v>501034</v>
          </cell>
          <cell r="B923" t="str">
            <v>COTTON - RIL 122 HY - 450 GM</v>
          </cell>
          <cell r="C923" t="str">
            <v>1000</v>
          </cell>
          <cell r="D923" t="str">
            <v>453</v>
          </cell>
          <cell r="E923" t="str">
            <v>4900215387</v>
          </cell>
          <cell r="F923">
            <v>38254</v>
          </cell>
          <cell r="G923">
            <v>5.85</v>
          </cell>
          <cell r="H923">
            <v>0</v>
          </cell>
        </row>
        <row r="924">
          <cell r="A924" t="str">
            <v>501034</v>
          </cell>
          <cell r="B924" t="str">
            <v>COTTON - RIL 122 HY - 450 GM</v>
          </cell>
          <cell r="C924" t="str">
            <v>1000</v>
          </cell>
          <cell r="D924" t="str">
            <v>453</v>
          </cell>
          <cell r="E924" t="str">
            <v>4900215387</v>
          </cell>
          <cell r="F924">
            <v>38254</v>
          </cell>
          <cell r="G924">
            <v>-5.85</v>
          </cell>
          <cell r="H924">
            <v>0</v>
          </cell>
        </row>
        <row r="925">
          <cell r="A925" t="str">
            <v>501034</v>
          </cell>
          <cell r="B925" t="str">
            <v>COTTON - RIL 122 HY - 450 GM</v>
          </cell>
          <cell r="C925" t="str">
            <v>1000</v>
          </cell>
          <cell r="D925" t="str">
            <v>651</v>
          </cell>
          <cell r="E925" t="str">
            <v>4900213776</v>
          </cell>
          <cell r="F925">
            <v>38253</v>
          </cell>
          <cell r="G925">
            <v>30.6</v>
          </cell>
          <cell r="H925">
            <v>0</v>
          </cell>
        </row>
        <row r="926">
          <cell r="A926" t="str">
            <v>501034</v>
          </cell>
          <cell r="B926" t="str">
            <v>COTTON - RIL 122 HY - 450 GM</v>
          </cell>
          <cell r="C926" t="str">
            <v>1000</v>
          </cell>
          <cell r="D926" t="str">
            <v>651</v>
          </cell>
          <cell r="E926" t="str">
            <v>4900206238</v>
          </cell>
          <cell r="F926">
            <v>38246</v>
          </cell>
          <cell r="G926">
            <v>5.85</v>
          </cell>
          <cell r="H926">
            <v>0</v>
          </cell>
        </row>
        <row r="927">
          <cell r="A927" t="str">
            <v>501034</v>
          </cell>
          <cell r="B927" t="str">
            <v>COTTON - RIL 122 HY - 450 GM</v>
          </cell>
          <cell r="C927" t="str">
            <v>1000</v>
          </cell>
          <cell r="D927" t="str">
            <v>453</v>
          </cell>
          <cell r="E927" t="str">
            <v>4900205461</v>
          </cell>
          <cell r="F927">
            <v>38245</v>
          </cell>
          <cell r="G927">
            <v>8.5500000000000007</v>
          </cell>
          <cell r="H927">
            <v>0</v>
          </cell>
        </row>
        <row r="928">
          <cell r="A928" t="str">
            <v>501034</v>
          </cell>
          <cell r="B928" t="str">
            <v>COTTON - RIL 122 HY - 450 GM</v>
          </cell>
          <cell r="C928" t="str">
            <v>1000</v>
          </cell>
          <cell r="D928" t="str">
            <v>453</v>
          </cell>
          <cell r="E928" t="str">
            <v>4900205461</v>
          </cell>
          <cell r="F928">
            <v>38245</v>
          </cell>
          <cell r="G928">
            <v>12.15</v>
          </cell>
          <cell r="H928">
            <v>0</v>
          </cell>
        </row>
        <row r="929">
          <cell r="A929" t="str">
            <v>501034</v>
          </cell>
          <cell r="B929" t="str">
            <v>COTTON - RIL 122 HY - 450 GM</v>
          </cell>
          <cell r="C929" t="str">
            <v>1000</v>
          </cell>
          <cell r="D929" t="str">
            <v>453</v>
          </cell>
          <cell r="E929" t="str">
            <v>4900205461</v>
          </cell>
          <cell r="F929">
            <v>38245</v>
          </cell>
          <cell r="G929">
            <v>-12.15</v>
          </cell>
          <cell r="H929">
            <v>0</v>
          </cell>
        </row>
        <row r="930">
          <cell r="A930" t="str">
            <v>501034</v>
          </cell>
          <cell r="B930" t="str">
            <v>COTTON - RIL 122 HY - 450 GM</v>
          </cell>
          <cell r="C930" t="str">
            <v>1000</v>
          </cell>
          <cell r="D930" t="str">
            <v>453</v>
          </cell>
          <cell r="E930" t="str">
            <v>4900205461</v>
          </cell>
          <cell r="F930">
            <v>38245</v>
          </cell>
          <cell r="G930">
            <v>11.7</v>
          </cell>
          <cell r="H930">
            <v>0</v>
          </cell>
        </row>
        <row r="931">
          <cell r="A931" t="str">
            <v>501034</v>
          </cell>
          <cell r="B931" t="str">
            <v>COTTON - RIL 122 HY - 450 GM</v>
          </cell>
          <cell r="C931" t="str">
            <v>1000</v>
          </cell>
          <cell r="D931" t="str">
            <v>453</v>
          </cell>
          <cell r="E931" t="str">
            <v>4900205461</v>
          </cell>
          <cell r="F931">
            <v>38245</v>
          </cell>
          <cell r="G931">
            <v>-8.5500000000000007</v>
          </cell>
          <cell r="H931">
            <v>0</v>
          </cell>
        </row>
        <row r="932">
          <cell r="A932" t="str">
            <v>501034</v>
          </cell>
          <cell r="B932" t="str">
            <v>COTTON - RIL 122 HY - 450 GM</v>
          </cell>
          <cell r="C932" t="str">
            <v>1000</v>
          </cell>
          <cell r="D932" t="str">
            <v>453</v>
          </cell>
          <cell r="E932" t="str">
            <v>4900205461</v>
          </cell>
          <cell r="F932">
            <v>38245</v>
          </cell>
          <cell r="G932">
            <v>-5.4</v>
          </cell>
          <cell r="H932">
            <v>0</v>
          </cell>
        </row>
        <row r="933">
          <cell r="A933" t="str">
            <v>501034</v>
          </cell>
          <cell r="B933" t="str">
            <v>COTTON - RIL 122 HY - 450 GM</v>
          </cell>
          <cell r="C933" t="str">
            <v>1000</v>
          </cell>
          <cell r="D933" t="str">
            <v>453</v>
          </cell>
          <cell r="E933" t="str">
            <v>4900205461</v>
          </cell>
          <cell r="F933">
            <v>38245</v>
          </cell>
          <cell r="G933">
            <v>5.4</v>
          </cell>
          <cell r="H933">
            <v>0</v>
          </cell>
        </row>
        <row r="934">
          <cell r="A934" t="str">
            <v>501034</v>
          </cell>
          <cell r="B934" t="str">
            <v>COTTON - RIL 122 HY - 450 GM</v>
          </cell>
          <cell r="C934" t="str">
            <v>1000</v>
          </cell>
          <cell r="D934" t="str">
            <v>453</v>
          </cell>
          <cell r="E934" t="str">
            <v>4900205461</v>
          </cell>
          <cell r="F934">
            <v>38245</v>
          </cell>
          <cell r="G934">
            <v>-11.7</v>
          </cell>
          <cell r="H934">
            <v>0</v>
          </cell>
        </row>
        <row r="935">
          <cell r="A935" t="str">
            <v>501034</v>
          </cell>
          <cell r="B935" t="str">
            <v>COTTON - RIL 122 HY - 450 GM</v>
          </cell>
          <cell r="C935" t="str">
            <v>1000</v>
          </cell>
          <cell r="D935" t="str">
            <v>453</v>
          </cell>
          <cell r="E935" t="str">
            <v>4900205461</v>
          </cell>
          <cell r="F935">
            <v>38245</v>
          </cell>
          <cell r="G935">
            <v>-0.9</v>
          </cell>
          <cell r="H935">
            <v>0</v>
          </cell>
        </row>
        <row r="936">
          <cell r="A936" t="str">
            <v>501034</v>
          </cell>
          <cell r="B936" t="str">
            <v>COTTON - RIL 122 HY - 450 GM</v>
          </cell>
          <cell r="C936" t="str">
            <v>1000</v>
          </cell>
          <cell r="D936" t="str">
            <v>453</v>
          </cell>
          <cell r="E936" t="str">
            <v>4900205461</v>
          </cell>
          <cell r="F936">
            <v>38245</v>
          </cell>
          <cell r="G936">
            <v>0.9</v>
          </cell>
          <cell r="H936">
            <v>0</v>
          </cell>
        </row>
        <row r="937">
          <cell r="A937" t="str">
            <v>501034</v>
          </cell>
          <cell r="B937" t="str">
            <v>COTTON - RIL 122 HY - 450 GM</v>
          </cell>
          <cell r="C937" t="str">
            <v>1000</v>
          </cell>
          <cell r="D937" t="str">
            <v>453</v>
          </cell>
          <cell r="E937" t="str">
            <v>4900205461</v>
          </cell>
          <cell r="F937">
            <v>38245</v>
          </cell>
          <cell r="G937">
            <v>-86.4</v>
          </cell>
          <cell r="H937">
            <v>0</v>
          </cell>
        </row>
        <row r="938">
          <cell r="A938" t="str">
            <v>501034</v>
          </cell>
          <cell r="B938" t="str">
            <v>COTTON - RIL 122 HY - 450 GM</v>
          </cell>
          <cell r="C938" t="str">
            <v>1000</v>
          </cell>
          <cell r="D938" t="str">
            <v>453</v>
          </cell>
          <cell r="E938" t="str">
            <v>4900205461</v>
          </cell>
          <cell r="F938">
            <v>38245</v>
          </cell>
          <cell r="G938">
            <v>86.4</v>
          </cell>
          <cell r="H938">
            <v>0</v>
          </cell>
        </row>
        <row r="939">
          <cell r="A939" t="str">
            <v>501034</v>
          </cell>
          <cell r="B939" t="str">
            <v>COTTON - RIL 122 HY - 450 GM</v>
          </cell>
          <cell r="C939" t="str">
            <v>1000</v>
          </cell>
          <cell r="D939" t="str">
            <v>453</v>
          </cell>
          <cell r="E939" t="str">
            <v>4900205461</v>
          </cell>
          <cell r="F939">
            <v>38245</v>
          </cell>
          <cell r="G939">
            <v>-21.6</v>
          </cell>
          <cell r="H939">
            <v>0</v>
          </cell>
        </row>
        <row r="940">
          <cell r="A940" t="str">
            <v>501034</v>
          </cell>
          <cell r="B940" t="str">
            <v>COTTON - RIL 122 HY - 450 GM</v>
          </cell>
          <cell r="C940" t="str">
            <v>1000</v>
          </cell>
          <cell r="D940" t="str">
            <v>453</v>
          </cell>
          <cell r="E940" t="str">
            <v>4900205461</v>
          </cell>
          <cell r="F940">
            <v>38245</v>
          </cell>
          <cell r="G940">
            <v>21.6</v>
          </cell>
          <cell r="H940">
            <v>0</v>
          </cell>
        </row>
        <row r="941">
          <cell r="A941" t="str">
            <v>501034</v>
          </cell>
          <cell r="B941" t="str">
            <v>COTTON - RIL 122 HY - 450 GM</v>
          </cell>
          <cell r="C941" t="str">
            <v>1000</v>
          </cell>
          <cell r="D941" t="str">
            <v>651</v>
          </cell>
          <cell r="E941" t="str">
            <v>4900204338</v>
          </cell>
          <cell r="F941">
            <v>38244</v>
          </cell>
          <cell r="G941">
            <v>5.4</v>
          </cell>
          <cell r="H941">
            <v>0</v>
          </cell>
        </row>
        <row r="942">
          <cell r="A942" t="str">
            <v>501034</v>
          </cell>
          <cell r="B942" t="str">
            <v>COTTON - RIL 122 HY - 450 GM</v>
          </cell>
          <cell r="C942" t="str">
            <v>1000</v>
          </cell>
          <cell r="D942" t="str">
            <v>651</v>
          </cell>
          <cell r="E942" t="str">
            <v>4900204341</v>
          </cell>
          <cell r="F942">
            <v>38244</v>
          </cell>
          <cell r="G942">
            <v>11.7</v>
          </cell>
          <cell r="H942">
            <v>0</v>
          </cell>
        </row>
        <row r="943">
          <cell r="A943" t="str">
            <v>501034</v>
          </cell>
          <cell r="B943" t="str">
            <v>COTTON - RIL 122 HY - 450 GM</v>
          </cell>
          <cell r="C943" t="str">
            <v>1000</v>
          </cell>
          <cell r="D943" t="str">
            <v>651</v>
          </cell>
          <cell r="E943" t="str">
            <v>4900204360</v>
          </cell>
          <cell r="F943">
            <v>38244</v>
          </cell>
          <cell r="G943">
            <v>21.6</v>
          </cell>
          <cell r="H943">
            <v>0</v>
          </cell>
        </row>
        <row r="944">
          <cell r="A944" t="str">
            <v>501034</v>
          </cell>
          <cell r="B944" t="str">
            <v>COTTON - RIL 122 HY - 450 GM</v>
          </cell>
          <cell r="C944" t="str">
            <v>1000</v>
          </cell>
          <cell r="D944" t="str">
            <v>651</v>
          </cell>
          <cell r="E944" t="str">
            <v>4900204360</v>
          </cell>
          <cell r="F944">
            <v>38244</v>
          </cell>
          <cell r="G944">
            <v>86.4</v>
          </cell>
          <cell r="H944">
            <v>0</v>
          </cell>
        </row>
        <row r="945">
          <cell r="A945" t="str">
            <v>501034</v>
          </cell>
          <cell r="B945" t="str">
            <v>COTTON - RIL 122 HY - 450 GM</v>
          </cell>
          <cell r="C945" t="str">
            <v>1000</v>
          </cell>
          <cell r="D945" t="str">
            <v>651</v>
          </cell>
          <cell r="E945" t="str">
            <v>4900204362</v>
          </cell>
          <cell r="F945">
            <v>38244</v>
          </cell>
          <cell r="G945">
            <v>12.15</v>
          </cell>
          <cell r="H945">
            <v>0</v>
          </cell>
        </row>
        <row r="946">
          <cell r="A946" t="str">
            <v>501034</v>
          </cell>
          <cell r="B946" t="str">
            <v>COTTON - RIL 122 HY - 450 GM</v>
          </cell>
          <cell r="C946" t="str">
            <v>1000</v>
          </cell>
          <cell r="D946" t="str">
            <v>651</v>
          </cell>
          <cell r="E946" t="str">
            <v>4900204363</v>
          </cell>
          <cell r="F946">
            <v>38244</v>
          </cell>
          <cell r="G946">
            <v>0.9</v>
          </cell>
          <cell r="H946">
            <v>0</v>
          </cell>
        </row>
        <row r="947">
          <cell r="A947" t="str">
            <v>501034</v>
          </cell>
          <cell r="B947" t="str">
            <v>COTTON - RIL 122 HY - 450 GM</v>
          </cell>
          <cell r="C947" t="str">
            <v>1000</v>
          </cell>
          <cell r="D947" t="str">
            <v>651</v>
          </cell>
          <cell r="E947" t="str">
            <v>4900204364</v>
          </cell>
          <cell r="F947">
            <v>38244</v>
          </cell>
          <cell r="G947">
            <v>2.25</v>
          </cell>
          <cell r="H947">
            <v>0</v>
          </cell>
        </row>
        <row r="948">
          <cell r="A948" t="str">
            <v>501034</v>
          </cell>
          <cell r="B948" t="str">
            <v>COTTON - RIL 122 HY - 450 GM</v>
          </cell>
          <cell r="C948" t="str">
            <v>1000</v>
          </cell>
          <cell r="D948" t="str">
            <v>651</v>
          </cell>
          <cell r="E948" t="str">
            <v>4900204386</v>
          </cell>
          <cell r="F948">
            <v>38244</v>
          </cell>
          <cell r="G948">
            <v>6.3</v>
          </cell>
          <cell r="H948">
            <v>0</v>
          </cell>
        </row>
        <row r="949">
          <cell r="A949" t="str">
            <v>501034</v>
          </cell>
          <cell r="B949" t="str">
            <v>COTTON - RIL 122 HY - 450 GM</v>
          </cell>
          <cell r="C949" t="str">
            <v>1000</v>
          </cell>
          <cell r="D949" t="str">
            <v>453</v>
          </cell>
          <cell r="E949" t="str">
            <v>4900197476</v>
          </cell>
          <cell r="F949">
            <v>38237</v>
          </cell>
          <cell r="G949">
            <v>337</v>
          </cell>
          <cell r="H949">
            <v>0</v>
          </cell>
        </row>
        <row r="950">
          <cell r="A950" t="str">
            <v>501034</v>
          </cell>
          <cell r="B950" t="str">
            <v>COTTON - RIL 122 HY - 450 GM</v>
          </cell>
          <cell r="C950" t="str">
            <v>1000</v>
          </cell>
          <cell r="D950" t="str">
            <v>453</v>
          </cell>
          <cell r="E950" t="str">
            <v>4900197476</v>
          </cell>
          <cell r="F950">
            <v>38237</v>
          </cell>
          <cell r="G950">
            <v>178.2</v>
          </cell>
          <cell r="H950">
            <v>0</v>
          </cell>
        </row>
        <row r="951">
          <cell r="A951" t="str">
            <v>501034</v>
          </cell>
          <cell r="B951" t="str">
            <v>COTTON - RIL 122 HY - 450 GM</v>
          </cell>
          <cell r="C951" t="str">
            <v>1000</v>
          </cell>
          <cell r="D951" t="str">
            <v>453</v>
          </cell>
          <cell r="E951" t="str">
            <v>4900197476</v>
          </cell>
          <cell r="F951">
            <v>38237</v>
          </cell>
          <cell r="G951">
            <v>-178.2</v>
          </cell>
          <cell r="H951">
            <v>0</v>
          </cell>
        </row>
        <row r="952">
          <cell r="A952" t="str">
            <v>501034</v>
          </cell>
          <cell r="B952" t="str">
            <v>COTTON - RIL 122 HY - 450 GM</v>
          </cell>
          <cell r="C952" t="str">
            <v>1000</v>
          </cell>
          <cell r="D952" t="str">
            <v>453</v>
          </cell>
          <cell r="E952" t="str">
            <v>4900197476</v>
          </cell>
          <cell r="F952">
            <v>38237</v>
          </cell>
          <cell r="G952">
            <v>9.4499999999999993</v>
          </cell>
          <cell r="H952">
            <v>0</v>
          </cell>
        </row>
        <row r="953">
          <cell r="A953" t="str">
            <v>501034</v>
          </cell>
          <cell r="B953" t="str">
            <v>COTTON - RIL 122 HY - 450 GM</v>
          </cell>
          <cell r="C953" t="str">
            <v>1000</v>
          </cell>
          <cell r="D953" t="str">
            <v>453</v>
          </cell>
          <cell r="E953" t="str">
            <v>4900197476</v>
          </cell>
          <cell r="F953">
            <v>38237</v>
          </cell>
          <cell r="G953">
            <v>-9.4499999999999993</v>
          </cell>
          <cell r="H953">
            <v>0</v>
          </cell>
        </row>
        <row r="954">
          <cell r="A954" t="str">
            <v>501034</v>
          </cell>
          <cell r="B954" t="str">
            <v>COTTON - RIL 122 HY - 450 GM</v>
          </cell>
          <cell r="C954" t="str">
            <v>1000</v>
          </cell>
          <cell r="D954" t="str">
            <v>453</v>
          </cell>
          <cell r="E954" t="str">
            <v>4900197476</v>
          </cell>
          <cell r="F954">
            <v>38237</v>
          </cell>
          <cell r="G954">
            <v>153.9</v>
          </cell>
          <cell r="H954">
            <v>0</v>
          </cell>
        </row>
        <row r="955">
          <cell r="A955" t="str">
            <v>501034</v>
          </cell>
          <cell r="B955" t="str">
            <v>COTTON - RIL 122 HY - 450 GM</v>
          </cell>
          <cell r="C955" t="str">
            <v>1000</v>
          </cell>
          <cell r="D955" t="str">
            <v>453</v>
          </cell>
          <cell r="E955" t="str">
            <v>4900197476</v>
          </cell>
          <cell r="F955">
            <v>38237</v>
          </cell>
          <cell r="G955">
            <v>-153.9</v>
          </cell>
          <cell r="H955">
            <v>0</v>
          </cell>
        </row>
        <row r="956">
          <cell r="A956" t="str">
            <v>501034</v>
          </cell>
          <cell r="B956" t="str">
            <v>COTTON - RIL 122 HY - 450 GM</v>
          </cell>
          <cell r="C956" t="str">
            <v>1000</v>
          </cell>
          <cell r="D956" t="str">
            <v>453</v>
          </cell>
          <cell r="E956" t="str">
            <v>4900197476</v>
          </cell>
          <cell r="F956">
            <v>38237</v>
          </cell>
          <cell r="G956">
            <v>130.94999999999999</v>
          </cell>
          <cell r="H956">
            <v>0</v>
          </cell>
        </row>
        <row r="957">
          <cell r="A957" t="str">
            <v>501034</v>
          </cell>
          <cell r="B957" t="str">
            <v>COTTON - RIL 122 HY - 450 GM</v>
          </cell>
          <cell r="C957" t="str">
            <v>1000</v>
          </cell>
          <cell r="D957" t="str">
            <v>453</v>
          </cell>
          <cell r="E957" t="str">
            <v>4900197476</v>
          </cell>
          <cell r="F957">
            <v>38237</v>
          </cell>
          <cell r="G957">
            <v>-130.94999999999999</v>
          </cell>
          <cell r="H957">
            <v>0</v>
          </cell>
        </row>
        <row r="958">
          <cell r="A958" t="str">
            <v>501034</v>
          </cell>
          <cell r="B958" t="str">
            <v>COTTON - RIL 122 HY - 450 GM</v>
          </cell>
          <cell r="C958" t="str">
            <v>1000</v>
          </cell>
          <cell r="D958" t="str">
            <v>453</v>
          </cell>
          <cell r="E958" t="str">
            <v>4900197476</v>
          </cell>
          <cell r="F958">
            <v>38237</v>
          </cell>
          <cell r="G958">
            <v>70.650000000000006</v>
          </cell>
          <cell r="H958">
            <v>0</v>
          </cell>
        </row>
        <row r="959">
          <cell r="A959" t="str">
            <v>501034</v>
          </cell>
          <cell r="B959" t="str">
            <v>COTTON - RIL 122 HY - 450 GM</v>
          </cell>
          <cell r="C959" t="str">
            <v>1000</v>
          </cell>
          <cell r="D959" t="str">
            <v>453</v>
          </cell>
          <cell r="E959" t="str">
            <v>4900197476</v>
          </cell>
          <cell r="F959">
            <v>38237</v>
          </cell>
          <cell r="G959">
            <v>-70.650000000000006</v>
          </cell>
          <cell r="H959">
            <v>0</v>
          </cell>
        </row>
        <row r="960">
          <cell r="A960" t="str">
            <v>501034</v>
          </cell>
          <cell r="B960" t="str">
            <v>COTTON - RIL 122 HY - 450 GM</v>
          </cell>
          <cell r="C960" t="str">
            <v>1000</v>
          </cell>
          <cell r="D960" t="str">
            <v>453</v>
          </cell>
          <cell r="E960" t="str">
            <v>4900197476</v>
          </cell>
          <cell r="F960">
            <v>38237</v>
          </cell>
          <cell r="G960">
            <v>96.3</v>
          </cell>
          <cell r="H960">
            <v>0</v>
          </cell>
        </row>
        <row r="961">
          <cell r="A961" t="str">
            <v>501034</v>
          </cell>
          <cell r="B961" t="str">
            <v>COTTON - RIL 122 HY - 450 GM</v>
          </cell>
          <cell r="C961" t="str">
            <v>1000</v>
          </cell>
          <cell r="D961" t="str">
            <v>453</v>
          </cell>
          <cell r="E961" t="str">
            <v>4900197476</v>
          </cell>
          <cell r="F961">
            <v>38237</v>
          </cell>
          <cell r="G961">
            <v>-96.3</v>
          </cell>
          <cell r="H961">
            <v>0</v>
          </cell>
        </row>
        <row r="962">
          <cell r="A962" t="str">
            <v>501034</v>
          </cell>
          <cell r="B962" t="str">
            <v>COTTON - RIL 122 HY - 450 GM</v>
          </cell>
          <cell r="C962" t="str">
            <v>1000</v>
          </cell>
          <cell r="D962" t="str">
            <v>453</v>
          </cell>
          <cell r="E962" t="str">
            <v>4900197476</v>
          </cell>
          <cell r="F962">
            <v>38237</v>
          </cell>
          <cell r="G962">
            <v>89.55</v>
          </cell>
          <cell r="H962">
            <v>0</v>
          </cell>
        </row>
        <row r="963">
          <cell r="A963" t="str">
            <v>501034</v>
          </cell>
          <cell r="B963" t="str">
            <v>COTTON - RIL 122 HY - 450 GM</v>
          </cell>
          <cell r="C963" t="str">
            <v>1000</v>
          </cell>
          <cell r="D963" t="str">
            <v>453</v>
          </cell>
          <cell r="E963" t="str">
            <v>4900197476</v>
          </cell>
          <cell r="F963">
            <v>38237</v>
          </cell>
          <cell r="G963">
            <v>-89.55</v>
          </cell>
          <cell r="H963">
            <v>0</v>
          </cell>
        </row>
        <row r="964">
          <cell r="A964" t="str">
            <v>501034</v>
          </cell>
          <cell r="B964" t="str">
            <v>COTTON - RIL 122 HY - 450 GM</v>
          </cell>
          <cell r="C964" t="str">
            <v>1000</v>
          </cell>
          <cell r="D964" t="str">
            <v>453</v>
          </cell>
          <cell r="E964" t="str">
            <v>4900197476</v>
          </cell>
          <cell r="F964">
            <v>38237</v>
          </cell>
          <cell r="G964">
            <v>-337</v>
          </cell>
          <cell r="H964">
            <v>0</v>
          </cell>
        </row>
        <row r="965">
          <cell r="A965" t="str">
            <v>501034</v>
          </cell>
          <cell r="B965" t="str">
            <v>COTTON - RIL 122 HY - 450 GM</v>
          </cell>
          <cell r="C965" t="str">
            <v>1000</v>
          </cell>
          <cell r="D965" t="str">
            <v>453</v>
          </cell>
          <cell r="E965" t="str">
            <v>4900197476</v>
          </cell>
          <cell r="F965">
            <v>38237</v>
          </cell>
          <cell r="G965">
            <v>-158.85</v>
          </cell>
          <cell r="H965">
            <v>0</v>
          </cell>
        </row>
        <row r="966">
          <cell r="A966" t="str">
            <v>501034</v>
          </cell>
          <cell r="B966" t="str">
            <v>COTTON - RIL 122 HY - 450 GM</v>
          </cell>
          <cell r="C966" t="str">
            <v>1000</v>
          </cell>
          <cell r="D966" t="str">
            <v>453</v>
          </cell>
          <cell r="E966" t="str">
            <v>4900197476</v>
          </cell>
          <cell r="F966">
            <v>38237</v>
          </cell>
          <cell r="G966">
            <v>-195.3</v>
          </cell>
          <cell r="H966">
            <v>0</v>
          </cell>
        </row>
        <row r="967">
          <cell r="A967" t="str">
            <v>501034</v>
          </cell>
          <cell r="B967" t="str">
            <v>COTTON - RIL 122 HY - 450 GM</v>
          </cell>
          <cell r="C967" t="str">
            <v>1000</v>
          </cell>
          <cell r="D967" t="str">
            <v>453</v>
          </cell>
          <cell r="E967" t="str">
            <v>4900197476</v>
          </cell>
          <cell r="F967">
            <v>38237</v>
          </cell>
          <cell r="G967">
            <v>-86.4</v>
          </cell>
          <cell r="H967">
            <v>0</v>
          </cell>
        </row>
        <row r="968">
          <cell r="A968" t="str">
            <v>501034</v>
          </cell>
          <cell r="B968" t="str">
            <v>COTTON - RIL 122 HY - 450 GM</v>
          </cell>
          <cell r="C968" t="str">
            <v>1000</v>
          </cell>
          <cell r="D968" t="str">
            <v>453</v>
          </cell>
          <cell r="E968" t="str">
            <v>4900197476</v>
          </cell>
          <cell r="F968">
            <v>38237</v>
          </cell>
          <cell r="G968">
            <v>21.6</v>
          </cell>
          <cell r="H968">
            <v>0</v>
          </cell>
        </row>
        <row r="969">
          <cell r="A969" t="str">
            <v>501034</v>
          </cell>
          <cell r="B969" t="str">
            <v>COTTON - RIL 122 HY - 450 GM</v>
          </cell>
          <cell r="C969" t="str">
            <v>1000</v>
          </cell>
          <cell r="D969" t="str">
            <v>453</v>
          </cell>
          <cell r="E969" t="str">
            <v>4900197476</v>
          </cell>
          <cell r="F969">
            <v>38237</v>
          </cell>
          <cell r="G969">
            <v>-21.6</v>
          </cell>
          <cell r="H969">
            <v>0</v>
          </cell>
        </row>
        <row r="970">
          <cell r="A970" t="str">
            <v>501034</v>
          </cell>
          <cell r="B970" t="str">
            <v>COTTON - RIL 122 HY - 450 GM</v>
          </cell>
          <cell r="C970" t="str">
            <v>1000</v>
          </cell>
          <cell r="D970" t="str">
            <v>453</v>
          </cell>
          <cell r="E970" t="str">
            <v>4900197486</v>
          </cell>
          <cell r="F970">
            <v>38237</v>
          </cell>
          <cell r="G970">
            <v>55.8</v>
          </cell>
          <cell r="H970">
            <v>0</v>
          </cell>
        </row>
        <row r="971">
          <cell r="A971" t="str">
            <v>501034</v>
          </cell>
          <cell r="B971" t="str">
            <v>COTTON - RIL 122 HY - 450 GM</v>
          </cell>
          <cell r="C971" t="str">
            <v>1000</v>
          </cell>
          <cell r="D971" t="str">
            <v>453</v>
          </cell>
          <cell r="E971" t="str">
            <v>4900197486</v>
          </cell>
          <cell r="F971">
            <v>38237</v>
          </cell>
          <cell r="G971">
            <v>-127.35</v>
          </cell>
          <cell r="H971">
            <v>0</v>
          </cell>
        </row>
        <row r="972">
          <cell r="A972" t="str">
            <v>501034</v>
          </cell>
          <cell r="B972" t="str">
            <v>COTTON - RIL 122 HY - 450 GM</v>
          </cell>
          <cell r="C972" t="str">
            <v>1000</v>
          </cell>
          <cell r="D972" t="str">
            <v>453</v>
          </cell>
          <cell r="E972" t="str">
            <v>4900197486</v>
          </cell>
          <cell r="F972">
            <v>38237</v>
          </cell>
          <cell r="G972">
            <v>-85.05</v>
          </cell>
          <cell r="H972">
            <v>0</v>
          </cell>
        </row>
        <row r="973">
          <cell r="A973" t="str">
            <v>501034</v>
          </cell>
          <cell r="B973" t="str">
            <v>COTTON - RIL 122 HY - 450 GM</v>
          </cell>
          <cell r="C973" t="str">
            <v>1000</v>
          </cell>
          <cell r="D973" t="str">
            <v>453</v>
          </cell>
          <cell r="E973" t="str">
            <v>4900197486</v>
          </cell>
          <cell r="F973">
            <v>38237</v>
          </cell>
          <cell r="G973">
            <v>-64.8</v>
          </cell>
          <cell r="H973">
            <v>0</v>
          </cell>
        </row>
        <row r="974">
          <cell r="A974" t="str">
            <v>501034</v>
          </cell>
          <cell r="B974" t="str">
            <v>COTTON - RIL 122 HY - 450 GM</v>
          </cell>
          <cell r="C974" t="str">
            <v>1000</v>
          </cell>
          <cell r="D974" t="str">
            <v>453</v>
          </cell>
          <cell r="E974" t="str">
            <v>4900197486</v>
          </cell>
          <cell r="F974">
            <v>38237</v>
          </cell>
          <cell r="G974">
            <v>64.8</v>
          </cell>
          <cell r="H974">
            <v>0</v>
          </cell>
        </row>
        <row r="975">
          <cell r="A975" t="str">
            <v>501034</v>
          </cell>
          <cell r="B975" t="str">
            <v>COTTON - RIL 122 HY - 450 GM</v>
          </cell>
          <cell r="C975" t="str">
            <v>1000</v>
          </cell>
          <cell r="D975" t="str">
            <v>453</v>
          </cell>
          <cell r="E975" t="str">
            <v>4900197486</v>
          </cell>
          <cell r="F975">
            <v>38237</v>
          </cell>
          <cell r="G975">
            <v>-76.05</v>
          </cell>
          <cell r="H975">
            <v>0</v>
          </cell>
        </row>
        <row r="976">
          <cell r="A976" t="str">
            <v>501034</v>
          </cell>
          <cell r="B976" t="str">
            <v>COTTON - RIL 122 HY - 450 GM</v>
          </cell>
          <cell r="C976" t="str">
            <v>1000</v>
          </cell>
          <cell r="D976" t="str">
            <v>453</v>
          </cell>
          <cell r="E976" t="str">
            <v>4900197486</v>
          </cell>
          <cell r="F976">
            <v>38237</v>
          </cell>
          <cell r="G976">
            <v>76.05</v>
          </cell>
          <cell r="H976">
            <v>0</v>
          </cell>
        </row>
        <row r="977">
          <cell r="A977" t="str">
            <v>501034</v>
          </cell>
          <cell r="B977" t="str">
            <v>COTTON - RIL 122 HY - 450 GM</v>
          </cell>
          <cell r="C977" t="str">
            <v>1000</v>
          </cell>
          <cell r="D977" t="str">
            <v>453</v>
          </cell>
          <cell r="E977" t="str">
            <v>4900197486</v>
          </cell>
          <cell r="F977">
            <v>38237</v>
          </cell>
          <cell r="G977">
            <v>127.35</v>
          </cell>
          <cell r="H977">
            <v>0</v>
          </cell>
        </row>
        <row r="978">
          <cell r="A978" t="str">
            <v>501034</v>
          </cell>
          <cell r="B978" t="str">
            <v>COTTON - RIL 122 HY - 450 GM</v>
          </cell>
          <cell r="C978" t="str">
            <v>1000</v>
          </cell>
          <cell r="D978" t="str">
            <v>453</v>
          </cell>
          <cell r="E978" t="str">
            <v>4900197486</v>
          </cell>
          <cell r="F978">
            <v>38237</v>
          </cell>
          <cell r="G978">
            <v>85.05</v>
          </cell>
          <cell r="H978">
            <v>0</v>
          </cell>
        </row>
        <row r="979">
          <cell r="A979" t="str">
            <v>501034</v>
          </cell>
          <cell r="B979" t="str">
            <v>COTTON - RIL 122 HY - 450 GM</v>
          </cell>
          <cell r="C979" t="str">
            <v>1000</v>
          </cell>
          <cell r="D979" t="str">
            <v>453</v>
          </cell>
          <cell r="E979" t="str">
            <v>4900197486</v>
          </cell>
          <cell r="F979">
            <v>38237</v>
          </cell>
          <cell r="G979">
            <v>-55.8</v>
          </cell>
          <cell r="H979">
            <v>0</v>
          </cell>
        </row>
        <row r="980">
          <cell r="A980" t="str">
            <v>501034</v>
          </cell>
          <cell r="B980" t="str">
            <v>COTTON - RIL 122 HY - 450 GM</v>
          </cell>
          <cell r="C980" t="str">
            <v>1000</v>
          </cell>
          <cell r="D980" t="str">
            <v>453</v>
          </cell>
          <cell r="E980" t="str">
            <v>4900197486</v>
          </cell>
          <cell r="F980">
            <v>38237</v>
          </cell>
          <cell r="G980">
            <v>98.55</v>
          </cell>
          <cell r="H980">
            <v>0</v>
          </cell>
        </row>
        <row r="981">
          <cell r="A981" t="str">
            <v>501034</v>
          </cell>
          <cell r="B981" t="str">
            <v>COTTON - RIL 122 HY - 450 GM</v>
          </cell>
          <cell r="C981" t="str">
            <v>1000</v>
          </cell>
          <cell r="D981" t="str">
            <v>453</v>
          </cell>
          <cell r="E981" t="str">
            <v>4900197486</v>
          </cell>
          <cell r="F981">
            <v>38237</v>
          </cell>
          <cell r="G981">
            <v>-98.55</v>
          </cell>
          <cell r="H981">
            <v>0</v>
          </cell>
        </row>
        <row r="982">
          <cell r="A982" t="str">
            <v>501034</v>
          </cell>
          <cell r="B982" t="str">
            <v>COTTON - RIL 122 HY - 450 GM</v>
          </cell>
          <cell r="C982" t="str">
            <v>1000</v>
          </cell>
          <cell r="D982" t="str">
            <v>453</v>
          </cell>
          <cell r="E982" t="str">
            <v>4900197476</v>
          </cell>
          <cell r="F982">
            <v>38237</v>
          </cell>
          <cell r="G982">
            <v>86.4</v>
          </cell>
          <cell r="H982">
            <v>0</v>
          </cell>
        </row>
        <row r="983">
          <cell r="A983" t="str">
            <v>501034</v>
          </cell>
          <cell r="B983" t="str">
            <v>COTTON - RIL 122 HY - 450 GM</v>
          </cell>
          <cell r="C983" t="str">
            <v>1000</v>
          </cell>
          <cell r="D983" t="str">
            <v>453</v>
          </cell>
          <cell r="E983" t="str">
            <v>4900197476</v>
          </cell>
          <cell r="F983">
            <v>38237</v>
          </cell>
          <cell r="G983">
            <v>158.85</v>
          </cell>
          <cell r="H983">
            <v>0</v>
          </cell>
        </row>
        <row r="984">
          <cell r="A984" t="str">
            <v>501034</v>
          </cell>
          <cell r="B984" t="str">
            <v>COTTON - RIL 122 HY - 450 GM</v>
          </cell>
          <cell r="C984" t="str">
            <v>1000</v>
          </cell>
          <cell r="D984" t="str">
            <v>453</v>
          </cell>
          <cell r="E984" t="str">
            <v>4900197476</v>
          </cell>
          <cell r="F984">
            <v>38237</v>
          </cell>
          <cell r="G984">
            <v>195.3</v>
          </cell>
          <cell r="H984">
            <v>0</v>
          </cell>
        </row>
        <row r="985">
          <cell r="A985" t="str">
            <v>501034</v>
          </cell>
          <cell r="B985" t="str">
            <v>COTTON - RIL 122 HY - 450 GM</v>
          </cell>
          <cell r="C985" t="str">
            <v>1000</v>
          </cell>
          <cell r="D985" t="str">
            <v>651</v>
          </cell>
          <cell r="E985" t="str">
            <v>4900197114</v>
          </cell>
          <cell r="F985">
            <v>38236</v>
          </cell>
          <cell r="G985">
            <v>89.55</v>
          </cell>
          <cell r="H985">
            <v>0</v>
          </cell>
        </row>
        <row r="986">
          <cell r="A986" t="str">
            <v>501034</v>
          </cell>
          <cell r="B986" t="str">
            <v>COTTON - RIL 122 HY - 450 GM</v>
          </cell>
          <cell r="C986" t="str">
            <v>1000</v>
          </cell>
          <cell r="D986" t="str">
            <v>651</v>
          </cell>
          <cell r="E986" t="str">
            <v>4900197136</v>
          </cell>
          <cell r="F986">
            <v>38236</v>
          </cell>
          <cell r="G986">
            <v>72.45</v>
          </cell>
          <cell r="H986">
            <v>0</v>
          </cell>
        </row>
        <row r="987">
          <cell r="A987" t="str">
            <v>501034</v>
          </cell>
          <cell r="B987" t="str">
            <v>COTTON - RIL 122 HY - 450 GM</v>
          </cell>
          <cell r="C987" t="str">
            <v>1000</v>
          </cell>
          <cell r="D987" t="str">
            <v>651</v>
          </cell>
          <cell r="E987" t="str">
            <v>4900197137</v>
          </cell>
          <cell r="F987">
            <v>38236</v>
          </cell>
          <cell r="G987">
            <v>42.75</v>
          </cell>
          <cell r="H987">
            <v>0</v>
          </cell>
        </row>
        <row r="988">
          <cell r="A988" t="str">
            <v>501034</v>
          </cell>
          <cell r="B988" t="str">
            <v>COTTON - RIL 122 HY - 450 GM</v>
          </cell>
          <cell r="C988" t="str">
            <v>1000</v>
          </cell>
          <cell r="D988" t="str">
            <v>651</v>
          </cell>
          <cell r="E988" t="str">
            <v>4900197111</v>
          </cell>
          <cell r="F988">
            <v>38236</v>
          </cell>
          <cell r="G988">
            <v>49.5</v>
          </cell>
          <cell r="H988">
            <v>0</v>
          </cell>
        </row>
        <row r="989">
          <cell r="A989" t="str">
            <v>501034</v>
          </cell>
          <cell r="B989" t="str">
            <v>COTTON - RIL 122 HY - 450 GM</v>
          </cell>
          <cell r="C989" t="str">
            <v>1000</v>
          </cell>
          <cell r="D989" t="str">
            <v>651</v>
          </cell>
          <cell r="E989" t="str">
            <v>4900197110</v>
          </cell>
          <cell r="F989">
            <v>38236</v>
          </cell>
          <cell r="G989">
            <v>70.650000000000006</v>
          </cell>
          <cell r="H989">
            <v>0</v>
          </cell>
        </row>
        <row r="990">
          <cell r="A990" t="str">
            <v>501034</v>
          </cell>
          <cell r="B990" t="str">
            <v>COTTON - RIL 122 HY - 450 GM</v>
          </cell>
          <cell r="C990" t="str">
            <v>1000</v>
          </cell>
          <cell r="D990" t="str">
            <v>651</v>
          </cell>
          <cell r="E990" t="str">
            <v>4900197138</v>
          </cell>
          <cell r="F990">
            <v>38236</v>
          </cell>
          <cell r="G990">
            <v>178.2</v>
          </cell>
          <cell r="H990">
            <v>0</v>
          </cell>
        </row>
        <row r="991">
          <cell r="A991" t="str">
            <v>501034</v>
          </cell>
          <cell r="B991" t="str">
            <v>COTTON - RIL 122 HY - 450 GM</v>
          </cell>
          <cell r="C991" t="str">
            <v>1000</v>
          </cell>
          <cell r="D991" t="str">
            <v>651</v>
          </cell>
          <cell r="E991" t="str">
            <v>4900197141</v>
          </cell>
          <cell r="F991">
            <v>38236</v>
          </cell>
          <cell r="G991">
            <v>12.15</v>
          </cell>
          <cell r="H991">
            <v>0</v>
          </cell>
        </row>
        <row r="992">
          <cell r="A992" t="str">
            <v>501034</v>
          </cell>
          <cell r="B992" t="str">
            <v>COTTON - RIL 122 HY - 450 GM</v>
          </cell>
          <cell r="C992" t="str">
            <v>1000</v>
          </cell>
          <cell r="D992" t="str">
            <v>651</v>
          </cell>
          <cell r="E992" t="str">
            <v>4900197104</v>
          </cell>
          <cell r="F992">
            <v>38236</v>
          </cell>
          <cell r="G992">
            <v>99.9</v>
          </cell>
          <cell r="H992">
            <v>0</v>
          </cell>
        </row>
        <row r="993">
          <cell r="A993" t="str">
            <v>501034</v>
          </cell>
          <cell r="B993" t="str">
            <v>COTTON - RIL 122 HY - 450 GM</v>
          </cell>
          <cell r="C993" t="str">
            <v>1000</v>
          </cell>
          <cell r="D993" t="str">
            <v>651</v>
          </cell>
          <cell r="E993" t="str">
            <v>4900197069</v>
          </cell>
          <cell r="F993">
            <v>38236</v>
          </cell>
          <cell r="G993">
            <v>66.150000000000006</v>
          </cell>
          <cell r="H993">
            <v>0</v>
          </cell>
        </row>
        <row r="994">
          <cell r="A994" t="str">
            <v>501034</v>
          </cell>
          <cell r="B994" t="str">
            <v>COTTON - RIL 122 HY - 450 GM</v>
          </cell>
          <cell r="C994" t="str">
            <v>1000</v>
          </cell>
          <cell r="D994" t="str">
            <v>651</v>
          </cell>
          <cell r="E994" t="str">
            <v>4900197090</v>
          </cell>
          <cell r="F994">
            <v>38236</v>
          </cell>
          <cell r="G994">
            <v>81.45</v>
          </cell>
          <cell r="H994">
            <v>0</v>
          </cell>
        </row>
        <row r="995">
          <cell r="A995" t="str">
            <v>501034</v>
          </cell>
          <cell r="B995" t="str">
            <v>COTTON - RIL 122 HY - 450 GM</v>
          </cell>
          <cell r="C995" t="str">
            <v>1000</v>
          </cell>
          <cell r="D995" t="str">
            <v>651</v>
          </cell>
          <cell r="E995" t="str">
            <v>4900197071</v>
          </cell>
          <cell r="F995">
            <v>38236</v>
          </cell>
          <cell r="G995">
            <v>7.2</v>
          </cell>
          <cell r="H995">
            <v>0</v>
          </cell>
        </row>
        <row r="996">
          <cell r="A996" t="str">
            <v>501034</v>
          </cell>
          <cell r="B996" t="str">
            <v>COTTON - RIL 122 HY - 450 GM</v>
          </cell>
          <cell r="C996" t="str">
            <v>1000</v>
          </cell>
          <cell r="D996" t="str">
            <v>651</v>
          </cell>
          <cell r="E996" t="str">
            <v>4900197099</v>
          </cell>
          <cell r="F996">
            <v>38236</v>
          </cell>
          <cell r="G996">
            <v>72</v>
          </cell>
          <cell r="H996">
            <v>0</v>
          </cell>
        </row>
        <row r="997">
          <cell r="A997" t="str">
            <v>501034</v>
          </cell>
          <cell r="B997" t="str">
            <v>COTTON - RIL 122 HY - 450 GM</v>
          </cell>
          <cell r="C997" t="str">
            <v>1000</v>
          </cell>
          <cell r="D997" t="str">
            <v>651</v>
          </cell>
          <cell r="E997" t="str">
            <v>4900197092</v>
          </cell>
          <cell r="F997">
            <v>38236</v>
          </cell>
          <cell r="G997">
            <v>73.3</v>
          </cell>
          <cell r="H997">
            <v>0</v>
          </cell>
        </row>
        <row r="998">
          <cell r="A998" t="str">
            <v>501034</v>
          </cell>
          <cell r="B998" t="str">
            <v>COTTON - RIL 122 HY - 450 GM</v>
          </cell>
          <cell r="C998" t="str">
            <v>1000</v>
          </cell>
          <cell r="D998" t="str">
            <v>651</v>
          </cell>
          <cell r="E998" t="str">
            <v>4900197092</v>
          </cell>
          <cell r="F998">
            <v>38236</v>
          </cell>
          <cell r="G998">
            <v>43.2</v>
          </cell>
          <cell r="H998">
            <v>0</v>
          </cell>
        </row>
        <row r="999">
          <cell r="A999" t="str">
            <v>501034</v>
          </cell>
          <cell r="B999" t="str">
            <v>COTTON - RIL 122 HY - 450 GM</v>
          </cell>
          <cell r="C999" t="str">
            <v>1000</v>
          </cell>
          <cell r="D999" t="str">
            <v>651</v>
          </cell>
          <cell r="E999" t="str">
            <v>4900197142</v>
          </cell>
          <cell r="F999">
            <v>38236</v>
          </cell>
          <cell r="G999">
            <v>96.3</v>
          </cell>
          <cell r="H999">
            <v>0</v>
          </cell>
        </row>
        <row r="1000">
          <cell r="A1000" t="str">
            <v>501034</v>
          </cell>
          <cell r="B1000" t="str">
            <v>COTTON - RIL 122 HY - 450 GM</v>
          </cell>
          <cell r="C1000" t="str">
            <v>1000</v>
          </cell>
          <cell r="D1000" t="str">
            <v>651</v>
          </cell>
          <cell r="E1000" t="str">
            <v>4900197085</v>
          </cell>
          <cell r="F1000">
            <v>38236</v>
          </cell>
          <cell r="G1000">
            <v>13.05</v>
          </cell>
          <cell r="H1000">
            <v>0</v>
          </cell>
        </row>
        <row r="1001">
          <cell r="A1001" t="str">
            <v>501034</v>
          </cell>
          <cell r="B1001" t="str">
            <v>COTTON - RIL 122 HY - 450 GM</v>
          </cell>
          <cell r="C1001" t="str">
            <v>1000</v>
          </cell>
          <cell r="D1001" t="str">
            <v>651</v>
          </cell>
          <cell r="E1001" t="str">
            <v>4900197085</v>
          </cell>
          <cell r="F1001">
            <v>38236</v>
          </cell>
          <cell r="G1001">
            <v>86.4</v>
          </cell>
          <cell r="H1001">
            <v>0</v>
          </cell>
        </row>
        <row r="1002">
          <cell r="A1002" t="str">
            <v>501034</v>
          </cell>
          <cell r="B1002" t="str">
            <v>COTTON - RIL 122 HY - 450 GM</v>
          </cell>
          <cell r="C1002" t="str">
            <v>1000</v>
          </cell>
          <cell r="D1002" t="str">
            <v>651</v>
          </cell>
          <cell r="E1002" t="str">
            <v>4900197016</v>
          </cell>
          <cell r="F1002">
            <v>38236</v>
          </cell>
          <cell r="G1002">
            <v>64.8</v>
          </cell>
          <cell r="H1002">
            <v>0</v>
          </cell>
        </row>
        <row r="1003">
          <cell r="A1003" t="str">
            <v>501034</v>
          </cell>
          <cell r="B1003" t="str">
            <v>COTTON - RIL 122 HY - 450 GM</v>
          </cell>
          <cell r="C1003" t="str">
            <v>1000</v>
          </cell>
          <cell r="D1003" t="str">
            <v>651</v>
          </cell>
          <cell r="E1003" t="str">
            <v>4900197018</v>
          </cell>
          <cell r="F1003">
            <v>38236</v>
          </cell>
          <cell r="G1003">
            <v>58.95</v>
          </cell>
          <cell r="H1003">
            <v>0</v>
          </cell>
        </row>
        <row r="1004">
          <cell r="A1004" t="str">
            <v>501034</v>
          </cell>
          <cell r="B1004" t="str">
            <v>COTTON - RIL 122 HY - 450 GM</v>
          </cell>
          <cell r="C1004" t="str">
            <v>1000</v>
          </cell>
          <cell r="D1004" t="str">
            <v>651</v>
          </cell>
          <cell r="E1004" t="str">
            <v>4900197019</v>
          </cell>
          <cell r="F1004">
            <v>38236</v>
          </cell>
          <cell r="G1004">
            <v>41.85</v>
          </cell>
          <cell r="H1004">
            <v>0</v>
          </cell>
        </row>
        <row r="1005">
          <cell r="A1005" t="str">
            <v>501034</v>
          </cell>
          <cell r="B1005" t="str">
            <v>COTTON - RIL 122 HY - 450 GM</v>
          </cell>
          <cell r="C1005" t="str">
            <v>1000</v>
          </cell>
          <cell r="D1005" t="str">
            <v>651</v>
          </cell>
          <cell r="E1005" t="str">
            <v>4900197016</v>
          </cell>
          <cell r="F1005">
            <v>38236</v>
          </cell>
          <cell r="G1005">
            <v>6.3</v>
          </cell>
          <cell r="H1005">
            <v>0</v>
          </cell>
        </row>
        <row r="1006">
          <cell r="A1006" t="str">
            <v>501034</v>
          </cell>
          <cell r="B1006" t="str">
            <v>COTTON - RIL 122 HY - 450 GM</v>
          </cell>
          <cell r="C1006" t="str">
            <v>1000</v>
          </cell>
          <cell r="D1006" t="str">
            <v>651</v>
          </cell>
          <cell r="E1006" t="str">
            <v>4900197021</v>
          </cell>
          <cell r="F1006">
            <v>38236</v>
          </cell>
          <cell r="G1006">
            <v>14.4</v>
          </cell>
          <cell r="H1006">
            <v>0</v>
          </cell>
        </row>
        <row r="1007">
          <cell r="A1007" t="str">
            <v>501034</v>
          </cell>
          <cell r="B1007" t="str">
            <v>COTTON - RIL 122 HY - 450 GM</v>
          </cell>
          <cell r="C1007" t="str">
            <v>1000</v>
          </cell>
          <cell r="D1007" t="str">
            <v>651</v>
          </cell>
          <cell r="E1007" t="str">
            <v>4900197035</v>
          </cell>
          <cell r="F1007">
            <v>38236</v>
          </cell>
          <cell r="G1007">
            <v>43.2</v>
          </cell>
          <cell r="H1007">
            <v>0</v>
          </cell>
        </row>
        <row r="1008">
          <cell r="A1008" t="str">
            <v>501034</v>
          </cell>
          <cell r="B1008" t="str">
            <v>COTTON - RIL 122 HY - 450 GM</v>
          </cell>
          <cell r="C1008" t="str">
            <v>1000</v>
          </cell>
          <cell r="D1008" t="str">
            <v>651</v>
          </cell>
          <cell r="E1008" t="str">
            <v>4900197035</v>
          </cell>
          <cell r="F1008">
            <v>38236</v>
          </cell>
          <cell r="G1008">
            <v>127.35</v>
          </cell>
          <cell r="H1008">
            <v>0</v>
          </cell>
        </row>
        <row r="1009">
          <cell r="A1009" t="str">
            <v>501034</v>
          </cell>
          <cell r="B1009" t="str">
            <v>COTTON - RIL 122 HY - 450 GM</v>
          </cell>
          <cell r="C1009" t="str">
            <v>1000</v>
          </cell>
          <cell r="D1009" t="str">
            <v>651</v>
          </cell>
          <cell r="E1009" t="str">
            <v>4900197038</v>
          </cell>
          <cell r="F1009">
            <v>38236</v>
          </cell>
          <cell r="G1009">
            <v>9.4499999999999993</v>
          </cell>
          <cell r="H1009">
            <v>0</v>
          </cell>
        </row>
        <row r="1010">
          <cell r="A1010" t="str">
            <v>501034</v>
          </cell>
          <cell r="B1010" t="str">
            <v>COTTON - RIL 122 HY - 450 GM</v>
          </cell>
          <cell r="C1010" t="str">
            <v>1000</v>
          </cell>
          <cell r="D1010" t="str">
            <v>651</v>
          </cell>
          <cell r="E1010" t="str">
            <v>4900197049</v>
          </cell>
          <cell r="F1010">
            <v>38236</v>
          </cell>
          <cell r="G1010">
            <v>21.6</v>
          </cell>
          <cell r="H1010">
            <v>0</v>
          </cell>
        </row>
        <row r="1011">
          <cell r="A1011" t="str">
            <v>501034</v>
          </cell>
          <cell r="B1011" t="str">
            <v>COTTON - RIL 122 HY - 450 GM</v>
          </cell>
          <cell r="C1011" t="str">
            <v>1000</v>
          </cell>
          <cell r="D1011" t="str">
            <v>651</v>
          </cell>
          <cell r="E1011" t="str">
            <v>4900197049</v>
          </cell>
          <cell r="F1011">
            <v>38236</v>
          </cell>
          <cell r="G1011">
            <v>195.3</v>
          </cell>
          <cell r="H1011">
            <v>0</v>
          </cell>
        </row>
        <row r="1012">
          <cell r="A1012" t="str">
            <v>501034</v>
          </cell>
          <cell r="B1012" t="str">
            <v>COTTON - RIL 122 HY - 450 GM</v>
          </cell>
          <cell r="C1012" t="str">
            <v>1000</v>
          </cell>
          <cell r="D1012" t="str">
            <v>651</v>
          </cell>
          <cell r="E1012" t="str">
            <v>4900197049</v>
          </cell>
          <cell r="F1012">
            <v>38236</v>
          </cell>
          <cell r="G1012">
            <v>86.4</v>
          </cell>
          <cell r="H1012">
            <v>0</v>
          </cell>
        </row>
        <row r="1013">
          <cell r="A1013" t="str">
            <v>501034</v>
          </cell>
          <cell r="B1013" t="str">
            <v>COTTON - RIL 122 HY - 450 GM</v>
          </cell>
          <cell r="C1013" t="str">
            <v>1000</v>
          </cell>
          <cell r="D1013" t="str">
            <v>651</v>
          </cell>
          <cell r="E1013" t="str">
            <v>4900191098</v>
          </cell>
          <cell r="F1013">
            <v>38230</v>
          </cell>
          <cell r="G1013">
            <v>48.15</v>
          </cell>
          <cell r="H1013">
            <v>0</v>
          </cell>
        </row>
        <row r="1014">
          <cell r="A1014" t="str">
            <v>501034</v>
          </cell>
          <cell r="B1014" t="str">
            <v>COTTON - RIL 122 HY - 450 GM</v>
          </cell>
          <cell r="C1014" t="str">
            <v>1000</v>
          </cell>
          <cell r="D1014" t="str">
            <v>641</v>
          </cell>
          <cell r="E1014" t="str">
            <v>4900185312</v>
          </cell>
          <cell r="F1014">
            <v>38227</v>
          </cell>
          <cell r="G1014">
            <v>-1.35</v>
          </cell>
          <cell r="H1014">
            <v>0</v>
          </cell>
        </row>
        <row r="1015">
          <cell r="A1015" t="str">
            <v>501034</v>
          </cell>
          <cell r="B1015" t="str">
            <v>COTTON - RIL 122 HY - 450 GM</v>
          </cell>
          <cell r="C1015" t="str">
            <v>1000</v>
          </cell>
          <cell r="D1015" t="str">
            <v>641</v>
          </cell>
          <cell r="E1015" t="str">
            <v>4900185312</v>
          </cell>
          <cell r="F1015">
            <v>38227</v>
          </cell>
          <cell r="G1015">
            <v>-129.6</v>
          </cell>
          <cell r="H1015">
            <v>0</v>
          </cell>
        </row>
        <row r="1016">
          <cell r="A1016" t="str">
            <v>501034</v>
          </cell>
          <cell r="B1016" t="str">
            <v>COTTON - RIL 122 HY - 450 GM</v>
          </cell>
          <cell r="C1016" t="str">
            <v>1000</v>
          </cell>
          <cell r="D1016" t="str">
            <v>641</v>
          </cell>
          <cell r="E1016" t="str">
            <v>4900185312</v>
          </cell>
          <cell r="F1016">
            <v>38227</v>
          </cell>
          <cell r="G1016">
            <v>-161.1</v>
          </cell>
          <cell r="H1016">
            <v>0</v>
          </cell>
        </row>
        <row r="1017">
          <cell r="A1017" t="str">
            <v>501034</v>
          </cell>
          <cell r="B1017" t="str">
            <v>COTTON - RIL 122 HY - 450 GM</v>
          </cell>
          <cell r="C1017" t="str">
            <v>1000</v>
          </cell>
          <cell r="D1017" t="str">
            <v>651</v>
          </cell>
          <cell r="E1017" t="str">
            <v>4900184032</v>
          </cell>
          <cell r="F1017">
            <v>38225</v>
          </cell>
          <cell r="G1017">
            <v>163.80000000000001</v>
          </cell>
          <cell r="H1017">
            <v>0</v>
          </cell>
        </row>
        <row r="1018">
          <cell r="A1018" t="str">
            <v>501034</v>
          </cell>
          <cell r="B1018" t="str">
            <v>COTTON - RIL 122 HY - 450 GM</v>
          </cell>
          <cell r="C1018" t="str">
            <v>1000</v>
          </cell>
          <cell r="D1018" t="str">
            <v>453</v>
          </cell>
          <cell r="E1018" t="str">
            <v>4900179613</v>
          </cell>
          <cell r="F1018">
            <v>38220</v>
          </cell>
          <cell r="G1018">
            <v>-161.1</v>
          </cell>
          <cell r="H1018">
            <v>0</v>
          </cell>
        </row>
        <row r="1019">
          <cell r="A1019" t="str">
            <v>501034</v>
          </cell>
          <cell r="B1019" t="str">
            <v>COTTON - RIL 122 HY - 450 GM</v>
          </cell>
          <cell r="C1019" t="str">
            <v>1000</v>
          </cell>
          <cell r="D1019" t="str">
            <v>453</v>
          </cell>
          <cell r="E1019" t="str">
            <v>4900179613</v>
          </cell>
          <cell r="F1019">
            <v>38220</v>
          </cell>
          <cell r="G1019">
            <v>161.1</v>
          </cell>
          <cell r="H1019">
            <v>0</v>
          </cell>
        </row>
        <row r="1020">
          <cell r="A1020" t="str">
            <v>501034</v>
          </cell>
          <cell r="B1020" t="str">
            <v>COTTON - RIL 122 HY - 450 GM</v>
          </cell>
          <cell r="C1020" t="str">
            <v>1000</v>
          </cell>
          <cell r="D1020" t="str">
            <v>651</v>
          </cell>
          <cell r="E1020" t="str">
            <v>4900158820</v>
          </cell>
          <cell r="F1020">
            <v>38199</v>
          </cell>
          <cell r="G1020">
            <v>161.1</v>
          </cell>
          <cell r="H1020">
            <v>0</v>
          </cell>
        </row>
        <row r="1021">
          <cell r="A1021" t="str">
            <v>501034</v>
          </cell>
          <cell r="B1021" t="str">
            <v>COTTON - RIL 122 HY - 450 GM</v>
          </cell>
          <cell r="C1021" t="str">
            <v>1000</v>
          </cell>
          <cell r="D1021" t="str">
            <v>651</v>
          </cell>
          <cell r="E1021" t="str">
            <v>4900130152</v>
          </cell>
          <cell r="F1021">
            <v>38171</v>
          </cell>
          <cell r="G1021">
            <v>129.6</v>
          </cell>
          <cell r="H1021">
            <v>0</v>
          </cell>
        </row>
        <row r="1022">
          <cell r="A1022" t="str">
            <v>501034</v>
          </cell>
          <cell r="B1022" t="str">
            <v>COTTON - RIL 122 HY - 450 GM</v>
          </cell>
          <cell r="C1022" t="str">
            <v>1000</v>
          </cell>
          <cell r="D1022" t="str">
            <v>453</v>
          </cell>
          <cell r="E1022" t="str">
            <v>4900130175</v>
          </cell>
          <cell r="F1022">
            <v>38171</v>
          </cell>
          <cell r="G1022">
            <v>129.6</v>
          </cell>
          <cell r="H1022">
            <v>0</v>
          </cell>
        </row>
        <row r="1023">
          <cell r="A1023" t="str">
            <v>501034</v>
          </cell>
          <cell r="B1023" t="str">
            <v>COTTON - RIL 122 HY - 450 GM</v>
          </cell>
          <cell r="C1023" t="str">
            <v>1000</v>
          </cell>
          <cell r="D1023" t="str">
            <v>453</v>
          </cell>
          <cell r="E1023" t="str">
            <v>4900130175</v>
          </cell>
          <cell r="F1023">
            <v>38171</v>
          </cell>
          <cell r="G1023">
            <v>-129.6</v>
          </cell>
          <cell r="H1023">
            <v>0</v>
          </cell>
        </row>
        <row r="1024">
          <cell r="A1024" t="str">
            <v>501034</v>
          </cell>
          <cell r="B1024" t="str">
            <v>COTTON - RIL 122 HY - 450 GM</v>
          </cell>
          <cell r="C1024" t="str">
            <v>1000</v>
          </cell>
          <cell r="D1024" t="str">
            <v>601</v>
          </cell>
          <cell r="E1024" t="str">
            <v>4900108860</v>
          </cell>
          <cell r="F1024">
            <v>38149</v>
          </cell>
          <cell r="G1024">
            <v>-45</v>
          </cell>
          <cell r="H1024">
            <v>0</v>
          </cell>
        </row>
        <row r="1025">
          <cell r="A1025" t="str">
            <v>501034</v>
          </cell>
          <cell r="B1025" t="str">
            <v>COTTON - RIL 122 HY - 450 GM</v>
          </cell>
          <cell r="C1025" t="str">
            <v>1000</v>
          </cell>
          <cell r="D1025" t="str">
            <v>601</v>
          </cell>
          <cell r="E1025" t="str">
            <v>4900103482</v>
          </cell>
          <cell r="F1025">
            <v>38138</v>
          </cell>
          <cell r="G1025">
            <v>-0.9</v>
          </cell>
          <cell r="H1025">
            <v>0</v>
          </cell>
        </row>
        <row r="1026">
          <cell r="A1026" t="str">
            <v>501034</v>
          </cell>
          <cell r="B1026" t="str">
            <v>COTTON - RIL 122 HY - 450 GM</v>
          </cell>
          <cell r="C1026" t="str">
            <v>1000</v>
          </cell>
          <cell r="D1026" t="str">
            <v>601</v>
          </cell>
          <cell r="E1026" t="str">
            <v>4900103482</v>
          </cell>
          <cell r="F1026">
            <v>38138</v>
          </cell>
          <cell r="G1026">
            <v>-15.3</v>
          </cell>
          <cell r="H1026">
            <v>0</v>
          </cell>
        </row>
        <row r="1027">
          <cell r="A1027" t="str">
            <v>501034</v>
          </cell>
          <cell r="B1027" t="str">
            <v>COTTON - RIL 122 HY - 450 GM</v>
          </cell>
          <cell r="C1027" t="str">
            <v>1000</v>
          </cell>
          <cell r="D1027" t="str">
            <v>601</v>
          </cell>
          <cell r="E1027" t="str">
            <v>4900103482</v>
          </cell>
          <cell r="F1027">
            <v>38138</v>
          </cell>
          <cell r="G1027">
            <v>-30.6</v>
          </cell>
          <cell r="H1027">
            <v>0</v>
          </cell>
        </row>
        <row r="1028">
          <cell r="A1028" t="str">
            <v>501034</v>
          </cell>
          <cell r="B1028" t="str">
            <v>COTTON - RIL 122 HY - 450 GM</v>
          </cell>
          <cell r="C1028" t="str">
            <v>1000</v>
          </cell>
          <cell r="D1028" t="str">
            <v>101</v>
          </cell>
          <cell r="E1028" t="str">
            <v>5000011215</v>
          </cell>
          <cell r="F1028">
            <v>38133</v>
          </cell>
          <cell r="G1028">
            <v>10.35</v>
          </cell>
          <cell r="H1028">
            <v>0</v>
          </cell>
        </row>
        <row r="1029">
          <cell r="A1029" t="str">
            <v>501034</v>
          </cell>
          <cell r="B1029" t="str">
            <v>COTTON - RIL 122 HY - 450 GM</v>
          </cell>
          <cell r="C1029" t="str">
            <v>1000</v>
          </cell>
          <cell r="D1029" t="str">
            <v>101</v>
          </cell>
          <cell r="E1029" t="str">
            <v>5000011215</v>
          </cell>
          <cell r="F1029">
            <v>38133</v>
          </cell>
          <cell r="G1029">
            <v>15.3</v>
          </cell>
          <cell r="H1029">
            <v>0</v>
          </cell>
        </row>
        <row r="1030">
          <cell r="A1030" t="str">
            <v>501034</v>
          </cell>
          <cell r="B1030" t="str">
            <v>COTTON - RIL 122 HY - 450 GM</v>
          </cell>
          <cell r="C1030" t="str">
            <v>1000</v>
          </cell>
          <cell r="D1030" t="str">
            <v>601</v>
          </cell>
          <cell r="E1030" t="str">
            <v>4900097591</v>
          </cell>
          <cell r="F1030">
            <v>38133</v>
          </cell>
          <cell r="G1030">
            <v>-43.2</v>
          </cell>
          <cell r="H1030">
            <v>0</v>
          </cell>
        </row>
        <row r="1031">
          <cell r="A1031" t="str">
            <v>501034</v>
          </cell>
          <cell r="B1031" t="str">
            <v>COTTON - RIL 122 HY - 450 GM</v>
          </cell>
          <cell r="C1031" t="str">
            <v>1000</v>
          </cell>
          <cell r="D1031" t="str">
            <v>101</v>
          </cell>
          <cell r="E1031" t="str">
            <v>5000011215</v>
          </cell>
          <cell r="F1031">
            <v>38133</v>
          </cell>
          <cell r="G1031">
            <v>88.2</v>
          </cell>
          <cell r="H1031">
            <v>0</v>
          </cell>
        </row>
        <row r="1032">
          <cell r="A1032" t="str">
            <v>501034</v>
          </cell>
          <cell r="B1032" t="str">
            <v>COTTON - RIL 122 HY - 450 GM</v>
          </cell>
          <cell r="C1032" t="str">
            <v>1000</v>
          </cell>
          <cell r="D1032" t="str">
            <v>101</v>
          </cell>
          <cell r="E1032" t="str">
            <v>5000011215</v>
          </cell>
          <cell r="F1032">
            <v>38133</v>
          </cell>
          <cell r="G1032">
            <v>0.9</v>
          </cell>
          <cell r="H1032">
            <v>0</v>
          </cell>
        </row>
        <row r="1033">
          <cell r="A1033" t="str">
            <v>501034</v>
          </cell>
          <cell r="B1033" t="str">
            <v>COTTON - RIL 122 HY - 450 GM</v>
          </cell>
          <cell r="C1033" t="str">
            <v>1000</v>
          </cell>
          <cell r="D1033" t="str">
            <v>601</v>
          </cell>
          <cell r="E1033" t="str">
            <v>4900096950</v>
          </cell>
          <cell r="F1033">
            <v>38132</v>
          </cell>
          <cell r="G1033">
            <v>-43.2</v>
          </cell>
          <cell r="H1033">
            <v>0</v>
          </cell>
        </row>
        <row r="1034">
          <cell r="A1034" t="str">
            <v>501034</v>
          </cell>
          <cell r="B1034" t="str">
            <v>COTTON - RIL 122 HY - 450 GM</v>
          </cell>
          <cell r="C1034" t="str">
            <v>1000</v>
          </cell>
          <cell r="D1034" t="str">
            <v>601</v>
          </cell>
          <cell r="E1034" t="str">
            <v>4900096939</v>
          </cell>
          <cell r="F1034">
            <v>38132</v>
          </cell>
          <cell r="G1034">
            <v>-86.4</v>
          </cell>
          <cell r="H1034">
            <v>0</v>
          </cell>
        </row>
        <row r="1035">
          <cell r="A1035" t="str">
            <v>501034</v>
          </cell>
          <cell r="B1035" t="str">
            <v>COTTON - RIL 122 HY - 450 GM</v>
          </cell>
          <cell r="C1035" t="str">
            <v>1000</v>
          </cell>
          <cell r="D1035" t="str">
            <v>601</v>
          </cell>
          <cell r="E1035" t="str">
            <v>4900096871</v>
          </cell>
          <cell r="F1035">
            <v>38132</v>
          </cell>
          <cell r="G1035">
            <v>-151.19999999999999</v>
          </cell>
          <cell r="H1035">
            <v>0</v>
          </cell>
        </row>
        <row r="1036">
          <cell r="A1036" t="str">
            <v>501034</v>
          </cell>
          <cell r="B1036" t="str">
            <v>COTTON - RIL 122 HY - 450 GM</v>
          </cell>
          <cell r="C1036" t="str">
            <v>1000</v>
          </cell>
          <cell r="D1036" t="str">
            <v>601</v>
          </cell>
          <cell r="E1036" t="str">
            <v>4900096871</v>
          </cell>
          <cell r="F1036">
            <v>38132</v>
          </cell>
          <cell r="G1036">
            <v>-43.2</v>
          </cell>
          <cell r="H1036">
            <v>0</v>
          </cell>
        </row>
        <row r="1037">
          <cell r="A1037" t="str">
            <v>501034</v>
          </cell>
          <cell r="B1037" t="str">
            <v>COTTON - RIL 122 HY - 450 GM</v>
          </cell>
          <cell r="C1037" t="str">
            <v>1000</v>
          </cell>
          <cell r="D1037" t="str">
            <v>641</v>
          </cell>
          <cell r="E1037" t="str">
            <v>4900096678</v>
          </cell>
          <cell r="F1037">
            <v>38132</v>
          </cell>
          <cell r="G1037">
            <v>15.3</v>
          </cell>
          <cell r="H1037">
            <v>0</v>
          </cell>
        </row>
        <row r="1038">
          <cell r="A1038" t="str">
            <v>501034</v>
          </cell>
          <cell r="B1038" t="str">
            <v>COTTON - RIL 122 HY - 450 GM</v>
          </cell>
          <cell r="C1038" t="str">
            <v>1000</v>
          </cell>
          <cell r="D1038" t="str">
            <v>601</v>
          </cell>
          <cell r="E1038" t="str">
            <v>4900096950</v>
          </cell>
          <cell r="F1038">
            <v>38132</v>
          </cell>
          <cell r="G1038">
            <v>-64.8</v>
          </cell>
          <cell r="H1038">
            <v>0</v>
          </cell>
        </row>
        <row r="1039">
          <cell r="A1039" t="str">
            <v>501034</v>
          </cell>
          <cell r="B1039" t="str">
            <v>COTTON - RIL 122 HY - 450 GM</v>
          </cell>
          <cell r="C1039" t="str">
            <v>1000</v>
          </cell>
          <cell r="D1039" t="str">
            <v>601</v>
          </cell>
          <cell r="E1039" t="str">
            <v>4900096871</v>
          </cell>
          <cell r="F1039">
            <v>38132</v>
          </cell>
          <cell r="G1039">
            <v>-43.2</v>
          </cell>
          <cell r="H1039">
            <v>0</v>
          </cell>
        </row>
        <row r="1040">
          <cell r="A1040" t="str">
            <v>501034</v>
          </cell>
          <cell r="B1040" t="str">
            <v>COTTON - RIL 122 HY - 450 GM</v>
          </cell>
          <cell r="C1040" t="str">
            <v>1000</v>
          </cell>
          <cell r="D1040" t="str">
            <v>601</v>
          </cell>
          <cell r="E1040" t="str">
            <v>4900096849</v>
          </cell>
          <cell r="F1040">
            <v>38132</v>
          </cell>
          <cell r="G1040">
            <v>-237.6</v>
          </cell>
          <cell r="H1040">
            <v>0</v>
          </cell>
        </row>
        <row r="1041">
          <cell r="A1041" t="str">
            <v>501034</v>
          </cell>
          <cell r="B1041" t="str">
            <v>COTTON - RIL 122 HY - 450 GM</v>
          </cell>
          <cell r="C1041" t="str">
            <v>1000</v>
          </cell>
          <cell r="D1041" t="str">
            <v>641</v>
          </cell>
          <cell r="E1041" t="str">
            <v>4900096678</v>
          </cell>
          <cell r="F1041">
            <v>38132</v>
          </cell>
          <cell r="G1041">
            <v>10.35</v>
          </cell>
          <cell r="H1041">
            <v>0</v>
          </cell>
        </row>
        <row r="1042">
          <cell r="A1042" t="str">
            <v>501034</v>
          </cell>
          <cell r="B1042" t="str">
            <v>COTTON - RIL 122 HY - 450 GM</v>
          </cell>
          <cell r="C1042" t="str">
            <v>1000</v>
          </cell>
          <cell r="D1042" t="str">
            <v>641</v>
          </cell>
          <cell r="E1042" t="str">
            <v>4900096678</v>
          </cell>
          <cell r="F1042">
            <v>38132</v>
          </cell>
          <cell r="G1042">
            <v>88.2</v>
          </cell>
          <cell r="H1042">
            <v>0</v>
          </cell>
        </row>
        <row r="1043">
          <cell r="A1043" t="str">
            <v>501034</v>
          </cell>
          <cell r="B1043" t="str">
            <v>COTTON - RIL 122 HY - 450 GM</v>
          </cell>
          <cell r="C1043" t="str">
            <v>1000</v>
          </cell>
          <cell r="D1043" t="str">
            <v>641</v>
          </cell>
          <cell r="E1043" t="str">
            <v>4900096678</v>
          </cell>
          <cell r="F1043">
            <v>38132</v>
          </cell>
          <cell r="G1043">
            <v>0.9</v>
          </cell>
          <cell r="H1043">
            <v>0</v>
          </cell>
        </row>
        <row r="1044">
          <cell r="A1044" t="str">
            <v>501034</v>
          </cell>
          <cell r="B1044" t="str">
            <v>COTTON - RIL 122 HY - 450 GM</v>
          </cell>
          <cell r="C1044" t="str">
            <v>1000</v>
          </cell>
          <cell r="D1044" t="str">
            <v>101</v>
          </cell>
          <cell r="E1044" t="str">
            <v>5000010938</v>
          </cell>
          <cell r="F1044">
            <v>38131</v>
          </cell>
          <cell r="G1044">
            <v>151.19999999999999</v>
          </cell>
          <cell r="H1044">
            <v>0</v>
          </cell>
        </row>
        <row r="1045">
          <cell r="A1045" t="str">
            <v>501034</v>
          </cell>
          <cell r="B1045" t="str">
            <v>COTTON - RIL 122 HY - 450 GM</v>
          </cell>
          <cell r="C1045" t="str">
            <v>1000</v>
          </cell>
          <cell r="D1045" t="str">
            <v>101</v>
          </cell>
          <cell r="E1045" t="str">
            <v>5000010938</v>
          </cell>
          <cell r="F1045">
            <v>38131</v>
          </cell>
          <cell r="G1045">
            <v>172.8</v>
          </cell>
          <cell r="H1045">
            <v>0</v>
          </cell>
        </row>
        <row r="1046">
          <cell r="A1046" t="str">
            <v>501034</v>
          </cell>
          <cell r="B1046" t="str">
            <v>COTTON - RIL 122 HY - 450 GM</v>
          </cell>
          <cell r="C1046" t="str">
            <v>1000</v>
          </cell>
          <cell r="D1046" t="str">
            <v>101</v>
          </cell>
          <cell r="E1046" t="str">
            <v>5000010938</v>
          </cell>
          <cell r="F1046">
            <v>38131</v>
          </cell>
          <cell r="G1046">
            <v>86.4</v>
          </cell>
          <cell r="H1046">
            <v>0</v>
          </cell>
        </row>
        <row r="1047">
          <cell r="A1047" t="str">
            <v>501034</v>
          </cell>
          <cell r="B1047" t="str">
            <v>COTTON - RIL 122 HY - 450 GM</v>
          </cell>
          <cell r="C1047" t="str">
            <v>1000</v>
          </cell>
          <cell r="D1047" t="str">
            <v>101</v>
          </cell>
          <cell r="E1047" t="str">
            <v>5000010942</v>
          </cell>
          <cell r="F1047">
            <v>38131</v>
          </cell>
          <cell r="G1047">
            <v>237.6</v>
          </cell>
          <cell r="H1047">
            <v>0</v>
          </cell>
        </row>
        <row r="1048">
          <cell r="A1048" t="str">
            <v>501034</v>
          </cell>
          <cell r="B1048" t="str">
            <v>COTTON - RIL 122 HY - 450 GM</v>
          </cell>
          <cell r="C1048" t="str">
            <v>1000</v>
          </cell>
          <cell r="D1048" t="str">
            <v>101</v>
          </cell>
          <cell r="E1048" t="str">
            <v>5000010938</v>
          </cell>
          <cell r="F1048">
            <v>38131</v>
          </cell>
          <cell r="G1048">
            <v>43.2</v>
          </cell>
          <cell r="H1048">
            <v>0</v>
          </cell>
        </row>
        <row r="1049">
          <cell r="A1049" t="str">
            <v>501034</v>
          </cell>
          <cell r="B1049" t="str">
            <v>COTTON - RIL 122 HY - 450 GM</v>
          </cell>
          <cell r="C1049" t="str">
            <v>1000</v>
          </cell>
          <cell r="D1049" t="str">
            <v>641</v>
          </cell>
          <cell r="E1049" t="str">
            <v>4900094426</v>
          </cell>
          <cell r="F1049">
            <v>38128</v>
          </cell>
          <cell r="G1049">
            <v>86.4</v>
          </cell>
          <cell r="H1049">
            <v>0</v>
          </cell>
        </row>
        <row r="1050">
          <cell r="A1050" t="str">
            <v>501034</v>
          </cell>
          <cell r="B1050" t="str">
            <v>COTTON - RIL 122 HY - 450 GM</v>
          </cell>
          <cell r="C1050" t="str">
            <v>1000</v>
          </cell>
          <cell r="D1050" t="str">
            <v>641</v>
          </cell>
          <cell r="E1050" t="str">
            <v>4900094429</v>
          </cell>
          <cell r="F1050">
            <v>38128</v>
          </cell>
          <cell r="G1050">
            <v>237.6</v>
          </cell>
          <cell r="H1050">
            <v>0</v>
          </cell>
        </row>
        <row r="1051">
          <cell r="A1051" t="str">
            <v>501034</v>
          </cell>
          <cell r="B1051" t="str">
            <v>COTTON - RIL 122 HY - 450 GM</v>
          </cell>
          <cell r="C1051" t="str">
            <v>1000</v>
          </cell>
          <cell r="D1051" t="str">
            <v>641</v>
          </cell>
          <cell r="E1051" t="str">
            <v>4900094426</v>
          </cell>
          <cell r="F1051">
            <v>38128</v>
          </cell>
          <cell r="G1051">
            <v>151.19999999999999</v>
          </cell>
          <cell r="H1051">
            <v>0</v>
          </cell>
        </row>
        <row r="1052">
          <cell r="A1052" t="str">
            <v>501034</v>
          </cell>
          <cell r="B1052" t="str">
            <v>COTTON - RIL 122 HY - 450 GM</v>
          </cell>
          <cell r="C1052" t="str">
            <v>1000</v>
          </cell>
          <cell r="D1052" t="str">
            <v>641</v>
          </cell>
          <cell r="E1052" t="str">
            <v>4900094426</v>
          </cell>
          <cell r="F1052">
            <v>38128</v>
          </cell>
          <cell r="G1052">
            <v>172.8</v>
          </cell>
          <cell r="H1052">
            <v>0</v>
          </cell>
        </row>
        <row r="1053">
          <cell r="A1053" t="str">
            <v>501034</v>
          </cell>
          <cell r="B1053" t="str">
            <v>COTTON - RIL 122 HY - 450 GM</v>
          </cell>
          <cell r="C1053" t="str">
            <v>1000</v>
          </cell>
          <cell r="D1053" t="str">
            <v>641</v>
          </cell>
          <cell r="E1053" t="str">
            <v>4900094426</v>
          </cell>
          <cell r="F1053">
            <v>38128</v>
          </cell>
          <cell r="G1053">
            <v>43.2</v>
          </cell>
          <cell r="H1053">
            <v>0</v>
          </cell>
        </row>
        <row r="1054">
          <cell r="A1054" t="str">
            <v>501034</v>
          </cell>
          <cell r="B1054" t="str">
            <v>COTTON - RIL 122 HY - 450 GM</v>
          </cell>
          <cell r="C1054" t="str">
            <v>1000</v>
          </cell>
          <cell r="D1054" t="str">
            <v>601</v>
          </cell>
          <cell r="E1054" t="str">
            <v>4900090351</v>
          </cell>
          <cell r="F1054">
            <v>38120</v>
          </cell>
          <cell r="G1054">
            <v>-21.6</v>
          </cell>
          <cell r="H1054">
            <v>0</v>
          </cell>
        </row>
        <row r="1055">
          <cell r="A1055" t="str">
            <v>501034</v>
          </cell>
          <cell r="B1055" t="str">
            <v>COTTON - RIL 122 HY - 450 GM</v>
          </cell>
          <cell r="C1055" t="str">
            <v>1000</v>
          </cell>
          <cell r="D1055" t="str">
            <v>601</v>
          </cell>
          <cell r="E1055" t="str">
            <v>4900090347</v>
          </cell>
          <cell r="F1055">
            <v>38120</v>
          </cell>
          <cell r="G1055">
            <v>-86.4</v>
          </cell>
          <cell r="H1055">
            <v>0</v>
          </cell>
        </row>
        <row r="1056">
          <cell r="A1056" t="str">
            <v>501034</v>
          </cell>
          <cell r="B1056" t="str">
            <v>COTTON - RIL 122 HY - 450 GM</v>
          </cell>
          <cell r="C1056" t="str">
            <v>1000</v>
          </cell>
          <cell r="D1056" t="str">
            <v>601</v>
          </cell>
          <cell r="E1056" t="str">
            <v>4900090347</v>
          </cell>
          <cell r="F1056">
            <v>38120</v>
          </cell>
          <cell r="G1056">
            <v>-21.6</v>
          </cell>
          <cell r="H1056">
            <v>0</v>
          </cell>
        </row>
        <row r="1057">
          <cell r="A1057" t="str">
            <v>501034</v>
          </cell>
          <cell r="B1057" t="str">
            <v>COTTON - RIL 122 HY - 450 GM</v>
          </cell>
          <cell r="C1057" t="str">
            <v>1000</v>
          </cell>
          <cell r="D1057" t="str">
            <v>601</v>
          </cell>
          <cell r="E1057" t="str">
            <v>4900089564</v>
          </cell>
          <cell r="F1057">
            <v>38119</v>
          </cell>
          <cell r="G1057">
            <v>-86.4</v>
          </cell>
          <cell r="H1057">
            <v>0</v>
          </cell>
        </row>
        <row r="1058">
          <cell r="A1058" t="str">
            <v>501034</v>
          </cell>
          <cell r="B1058" t="str">
            <v>COTTON - RIL 122 HY - 450 GM</v>
          </cell>
          <cell r="C1058" t="str">
            <v>1000</v>
          </cell>
          <cell r="D1058" t="str">
            <v>601</v>
          </cell>
          <cell r="E1058" t="str">
            <v>4900089584</v>
          </cell>
          <cell r="F1058">
            <v>38119</v>
          </cell>
          <cell r="G1058">
            <v>-43.2</v>
          </cell>
          <cell r="H1058">
            <v>0</v>
          </cell>
        </row>
        <row r="1059">
          <cell r="A1059" t="str">
            <v>501034</v>
          </cell>
          <cell r="B1059" t="str">
            <v>COTTON - RIL 122 HY - 450 GM</v>
          </cell>
          <cell r="C1059" t="str">
            <v>1000</v>
          </cell>
          <cell r="D1059" t="str">
            <v>601</v>
          </cell>
          <cell r="E1059" t="str">
            <v>4900089564</v>
          </cell>
          <cell r="F1059">
            <v>38119</v>
          </cell>
          <cell r="G1059">
            <v>-21.6</v>
          </cell>
          <cell r="H1059">
            <v>0</v>
          </cell>
        </row>
        <row r="1060">
          <cell r="A1060" t="str">
            <v>501034</v>
          </cell>
          <cell r="B1060" t="str">
            <v>COTTON - RIL 122 HY - 450 GM</v>
          </cell>
          <cell r="C1060" t="str">
            <v>1000</v>
          </cell>
          <cell r="D1060" t="str">
            <v>601</v>
          </cell>
          <cell r="E1060" t="str">
            <v>4900089234</v>
          </cell>
          <cell r="F1060">
            <v>38118</v>
          </cell>
          <cell r="G1060">
            <v>-86.4</v>
          </cell>
          <cell r="H1060">
            <v>0</v>
          </cell>
        </row>
        <row r="1061">
          <cell r="A1061" t="str">
            <v>501034</v>
          </cell>
          <cell r="B1061" t="str">
            <v>COTTON - RIL 122 HY - 450 GM</v>
          </cell>
          <cell r="C1061" t="str">
            <v>1000</v>
          </cell>
          <cell r="D1061" t="str">
            <v>601</v>
          </cell>
          <cell r="E1061" t="str">
            <v>4900089236</v>
          </cell>
          <cell r="F1061">
            <v>38118</v>
          </cell>
          <cell r="G1061">
            <v>-21.6</v>
          </cell>
          <cell r="H1061">
            <v>0</v>
          </cell>
        </row>
        <row r="1062">
          <cell r="A1062" t="str">
            <v>501034</v>
          </cell>
          <cell r="B1062" t="str">
            <v>COTTON - RIL 122 HY - 450 GM</v>
          </cell>
          <cell r="C1062" t="str">
            <v>1000</v>
          </cell>
          <cell r="D1062" t="str">
            <v>601</v>
          </cell>
          <cell r="E1062" t="str">
            <v>4900089236</v>
          </cell>
          <cell r="F1062">
            <v>38118</v>
          </cell>
          <cell r="G1062">
            <v>-108</v>
          </cell>
          <cell r="H1062">
            <v>0</v>
          </cell>
        </row>
        <row r="1063">
          <cell r="A1063" t="str">
            <v>501034</v>
          </cell>
          <cell r="B1063" t="str">
            <v>COTTON - RIL 122 HY - 450 GM</v>
          </cell>
          <cell r="C1063" t="str">
            <v>1000</v>
          </cell>
          <cell r="D1063" t="str">
            <v>601</v>
          </cell>
          <cell r="E1063" t="str">
            <v>4900089237</v>
          </cell>
          <cell r="F1063">
            <v>38118</v>
          </cell>
          <cell r="G1063">
            <v>-86.4</v>
          </cell>
          <cell r="H1063">
            <v>0</v>
          </cell>
        </row>
        <row r="1064">
          <cell r="A1064" t="str">
            <v>501034</v>
          </cell>
          <cell r="B1064" t="str">
            <v>COTTON - RIL 122 HY - 450 GM</v>
          </cell>
          <cell r="C1064" t="str">
            <v>1000</v>
          </cell>
          <cell r="D1064" t="str">
            <v>601</v>
          </cell>
          <cell r="E1064" t="str">
            <v>4900089239</v>
          </cell>
          <cell r="F1064">
            <v>38118</v>
          </cell>
          <cell r="G1064">
            <v>-129.6</v>
          </cell>
          <cell r="H1064">
            <v>0</v>
          </cell>
        </row>
        <row r="1065">
          <cell r="A1065" t="str">
            <v>501034</v>
          </cell>
          <cell r="B1065" t="str">
            <v>COTTON - RIL 122 HY - 450 GM</v>
          </cell>
          <cell r="C1065" t="str">
            <v>1000</v>
          </cell>
          <cell r="D1065" t="str">
            <v>601</v>
          </cell>
          <cell r="E1065" t="str">
            <v>4900089240</v>
          </cell>
          <cell r="F1065">
            <v>38118</v>
          </cell>
          <cell r="G1065">
            <v>-43.2</v>
          </cell>
          <cell r="H1065">
            <v>0</v>
          </cell>
        </row>
        <row r="1066">
          <cell r="A1066" t="str">
            <v>501034</v>
          </cell>
          <cell r="B1066" t="str">
            <v>COTTON - RIL 122 HY - 450 GM</v>
          </cell>
          <cell r="C1066" t="str">
            <v>1000</v>
          </cell>
          <cell r="D1066" t="str">
            <v>601</v>
          </cell>
          <cell r="E1066" t="str">
            <v>4900089241</v>
          </cell>
          <cell r="F1066">
            <v>38118</v>
          </cell>
          <cell r="G1066">
            <v>-43.2</v>
          </cell>
          <cell r="H1066">
            <v>0</v>
          </cell>
        </row>
        <row r="1067">
          <cell r="A1067" t="str">
            <v>501034</v>
          </cell>
          <cell r="B1067" t="str">
            <v>COTTON - RIL 122 HY - 450 GM</v>
          </cell>
          <cell r="C1067" t="str">
            <v>1000</v>
          </cell>
          <cell r="D1067" t="str">
            <v>601</v>
          </cell>
          <cell r="E1067" t="str">
            <v>4900089253</v>
          </cell>
          <cell r="F1067">
            <v>38118</v>
          </cell>
          <cell r="G1067">
            <v>-21.6</v>
          </cell>
          <cell r="H1067">
            <v>0</v>
          </cell>
        </row>
        <row r="1068">
          <cell r="A1068" t="str">
            <v>501034</v>
          </cell>
          <cell r="B1068" t="str">
            <v>COTTON - RIL 122 HY - 450 GM</v>
          </cell>
          <cell r="C1068" t="str">
            <v>1000</v>
          </cell>
          <cell r="D1068" t="str">
            <v>601</v>
          </cell>
          <cell r="E1068" t="str">
            <v>4900089253</v>
          </cell>
          <cell r="F1068">
            <v>38118</v>
          </cell>
          <cell r="G1068">
            <v>-194.4</v>
          </cell>
          <cell r="H1068">
            <v>0</v>
          </cell>
        </row>
        <row r="1069">
          <cell r="A1069" t="str">
            <v>501034</v>
          </cell>
          <cell r="B1069" t="str">
            <v>COTTON - RIL 122 HY - 450 GM</v>
          </cell>
          <cell r="C1069" t="str">
            <v>1000</v>
          </cell>
          <cell r="D1069" t="str">
            <v>601</v>
          </cell>
          <cell r="E1069" t="str">
            <v>4900089232</v>
          </cell>
          <cell r="F1069">
            <v>38118</v>
          </cell>
          <cell r="G1069">
            <v>-108</v>
          </cell>
          <cell r="H1069">
            <v>0</v>
          </cell>
        </row>
        <row r="1070">
          <cell r="A1070" t="str">
            <v>501034</v>
          </cell>
          <cell r="B1070" t="str">
            <v>COTTON - RIL 122 HY - 450 GM</v>
          </cell>
          <cell r="C1070" t="str">
            <v>1000</v>
          </cell>
          <cell r="D1070" t="str">
            <v>601</v>
          </cell>
          <cell r="E1070" t="str">
            <v>4900089231</v>
          </cell>
          <cell r="F1070">
            <v>38118</v>
          </cell>
          <cell r="G1070">
            <v>-108</v>
          </cell>
          <cell r="H1070">
            <v>0</v>
          </cell>
        </row>
        <row r="1071">
          <cell r="A1071" t="str">
            <v>501034</v>
          </cell>
          <cell r="B1071" t="str">
            <v>COTTON - RIL 122 HY - 450 GM</v>
          </cell>
          <cell r="C1071" t="str">
            <v>1000</v>
          </cell>
          <cell r="D1071" t="str">
            <v>601</v>
          </cell>
          <cell r="E1071" t="str">
            <v>4900089230</v>
          </cell>
          <cell r="F1071">
            <v>38118</v>
          </cell>
          <cell r="G1071">
            <v>-108</v>
          </cell>
          <cell r="H1071">
            <v>0</v>
          </cell>
        </row>
        <row r="1072">
          <cell r="A1072" t="str">
            <v>501034</v>
          </cell>
          <cell r="B1072" t="str">
            <v>COTTON - RIL 122 HY - 450 GM</v>
          </cell>
          <cell r="C1072" t="str">
            <v>1000</v>
          </cell>
          <cell r="D1072" t="str">
            <v>101</v>
          </cell>
          <cell r="E1072" t="str">
            <v>5000009841</v>
          </cell>
          <cell r="F1072">
            <v>38117</v>
          </cell>
          <cell r="G1072">
            <v>194.4</v>
          </cell>
          <cell r="H1072">
            <v>0</v>
          </cell>
        </row>
        <row r="1073">
          <cell r="A1073" t="str">
            <v>501034</v>
          </cell>
          <cell r="B1073" t="str">
            <v>COTTON - RIL 122 HY - 450 GM</v>
          </cell>
          <cell r="C1073" t="str">
            <v>1000</v>
          </cell>
          <cell r="D1073" t="str">
            <v>101</v>
          </cell>
          <cell r="E1073" t="str">
            <v>5000009841</v>
          </cell>
          <cell r="F1073">
            <v>38117</v>
          </cell>
          <cell r="G1073">
            <v>129.6</v>
          </cell>
          <cell r="H1073">
            <v>0</v>
          </cell>
        </row>
        <row r="1074">
          <cell r="A1074" t="str">
            <v>501034</v>
          </cell>
          <cell r="B1074" t="str">
            <v>COTTON - RIL 122 HY - 450 GM</v>
          </cell>
          <cell r="C1074" t="str">
            <v>1000</v>
          </cell>
          <cell r="D1074" t="str">
            <v>101</v>
          </cell>
          <cell r="E1074" t="str">
            <v>5000009841</v>
          </cell>
          <cell r="F1074">
            <v>38117</v>
          </cell>
          <cell r="G1074">
            <v>194.4</v>
          </cell>
          <cell r="H1074">
            <v>0</v>
          </cell>
        </row>
        <row r="1075">
          <cell r="A1075" t="str">
            <v>501034</v>
          </cell>
          <cell r="B1075" t="str">
            <v>COTTON - RIL 122 HY - 450 GM</v>
          </cell>
          <cell r="C1075" t="str">
            <v>1000</v>
          </cell>
          <cell r="D1075" t="str">
            <v>101</v>
          </cell>
          <cell r="E1075" t="str">
            <v>5000009841</v>
          </cell>
          <cell r="F1075">
            <v>38117</v>
          </cell>
          <cell r="G1075">
            <v>129.6</v>
          </cell>
          <cell r="H1075">
            <v>0</v>
          </cell>
        </row>
        <row r="1076">
          <cell r="A1076" t="str">
            <v>501034</v>
          </cell>
          <cell r="B1076" t="str">
            <v>COTTON - RIL 122 HY - 450 GM</v>
          </cell>
          <cell r="C1076" t="str">
            <v>1000</v>
          </cell>
          <cell r="D1076" t="str">
            <v>101</v>
          </cell>
          <cell r="E1076" t="str">
            <v>5000009841</v>
          </cell>
          <cell r="F1076">
            <v>38117</v>
          </cell>
          <cell r="G1076">
            <v>64.8</v>
          </cell>
          <cell r="H1076">
            <v>0</v>
          </cell>
        </row>
        <row r="1077">
          <cell r="A1077" t="str">
            <v>501034</v>
          </cell>
          <cell r="B1077" t="str">
            <v>COTTON - RIL 122 HY - 450 GM</v>
          </cell>
          <cell r="C1077" t="str">
            <v>1000</v>
          </cell>
          <cell r="D1077" t="str">
            <v>101</v>
          </cell>
          <cell r="E1077" t="str">
            <v>5000009841</v>
          </cell>
          <cell r="F1077">
            <v>38117</v>
          </cell>
          <cell r="G1077">
            <v>194.4</v>
          </cell>
          <cell r="H1077">
            <v>0</v>
          </cell>
        </row>
        <row r="1078">
          <cell r="A1078" t="str">
            <v>501034</v>
          </cell>
          <cell r="B1078" t="str">
            <v>COTTON - RIL 122 HY - 450 GM</v>
          </cell>
          <cell r="C1078" t="str">
            <v>1000</v>
          </cell>
          <cell r="D1078" t="str">
            <v>101</v>
          </cell>
          <cell r="E1078" t="str">
            <v>5000009841</v>
          </cell>
          <cell r="F1078">
            <v>38117</v>
          </cell>
          <cell r="G1078">
            <v>129.6</v>
          </cell>
          <cell r="H1078">
            <v>0</v>
          </cell>
        </row>
        <row r="1079">
          <cell r="A1079" t="str">
            <v>501034</v>
          </cell>
          <cell r="B1079" t="str">
            <v>COTTON - RIL 122 HY - 450 GM</v>
          </cell>
          <cell r="C1079" t="str">
            <v>1000</v>
          </cell>
          <cell r="D1079" t="str">
            <v>101</v>
          </cell>
          <cell r="E1079" t="str">
            <v>5000009841</v>
          </cell>
          <cell r="F1079">
            <v>38117</v>
          </cell>
          <cell r="G1079">
            <v>108</v>
          </cell>
          <cell r="H1079">
            <v>0</v>
          </cell>
        </row>
        <row r="1080">
          <cell r="A1080" t="str">
            <v>501034</v>
          </cell>
          <cell r="B1080" t="str">
            <v>COTTON - RIL 122 HY - 450 GM</v>
          </cell>
          <cell r="C1080" t="str">
            <v>1000</v>
          </cell>
          <cell r="D1080" t="str">
            <v>101</v>
          </cell>
          <cell r="E1080" t="str">
            <v>5000009841</v>
          </cell>
          <cell r="F1080">
            <v>38117</v>
          </cell>
          <cell r="G1080">
            <v>194.4</v>
          </cell>
          <cell r="H1080">
            <v>0</v>
          </cell>
        </row>
        <row r="1081">
          <cell r="A1081" t="str">
            <v>501034</v>
          </cell>
          <cell r="B1081" t="str">
            <v>COTTON - RIL 122 HY - 450 GM</v>
          </cell>
          <cell r="C1081" t="str">
            <v>1000</v>
          </cell>
          <cell r="D1081" t="str">
            <v>641</v>
          </cell>
          <cell r="E1081" t="str">
            <v>4900087956</v>
          </cell>
          <cell r="F1081">
            <v>38115</v>
          </cell>
          <cell r="G1081">
            <v>129.6</v>
          </cell>
          <cell r="H1081">
            <v>0</v>
          </cell>
        </row>
        <row r="1082">
          <cell r="A1082" t="str">
            <v>501034</v>
          </cell>
          <cell r="B1082" t="str">
            <v>COTTON - RIL 122 HY - 450 GM</v>
          </cell>
          <cell r="C1082" t="str">
            <v>1000</v>
          </cell>
          <cell r="D1082" t="str">
            <v>641</v>
          </cell>
          <cell r="E1082" t="str">
            <v>4900087956</v>
          </cell>
          <cell r="F1082">
            <v>38115</v>
          </cell>
          <cell r="G1082">
            <v>129.6</v>
          </cell>
          <cell r="H1082">
            <v>0</v>
          </cell>
        </row>
        <row r="1083">
          <cell r="A1083" t="str">
            <v>501034</v>
          </cell>
          <cell r="B1083" t="str">
            <v>COTTON - RIL 122 HY - 450 GM</v>
          </cell>
          <cell r="C1083" t="str">
            <v>1000</v>
          </cell>
          <cell r="D1083" t="str">
            <v>641</v>
          </cell>
          <cell r="E1083" t="str">
            <v>4900087956</v>
          </cell>
          <cell r="F1083">
            <v>38115</v>
          </cell>
          <cell r="G1083">
            <v>194.4</v>
          </cell>
          <cell r="H1083">
            <v>0</v>
          </cell>
        </row>
        <row r="1084">
          <cell r="A1084" t="str">
            <v>501034</v>
          </cell>
          <cell r="B1084" t="str">
            <v>COTTON - RIL 122 HY - 450 GM</v>
          </cell>
          <cell r="C1084" t="str">
            <v>1000</v>
          </cell>
          <cell r="D1084" t="str">
            <v>641</v>
          </cell>
          <cell r="E1084" t="str">
            <v>4900087956</v>
          </cell>
          <cell r="F1084">
            <v>38115</v>
          </cell>
          <cell r="G1084">
            <v>64.8</v>
          </cell>
          <cell r="H1084">
            <v>0</v>
          </cell>
        </row>
        <row r="1085">
          <cell r="A1085" t="str">
            <v>501034</v>
          </cell>
          <cell r="B1085" t="str">
            <v>COTTON - RIL 122 HY - 450 GM</v>
          </cell>
          <cell r="C1085" t="str">
            <v>1000</v>
          </cell>
          <cell r="D1085" t="str">
            <v>641</v>
          </cell>
          <cell r="E1085" t="str">
            <v>4900087956</v>
          </cell>
          <cell r="F1085">
            <v>38115</v>
          </cell>
          <cell r="G1085">
            <v>194.4</v>
          </cell>
          <cell r="H1085">
            <v>0</v>
          </cell>
        </row>
        <row r="1086">
          <cell r="A1086" t="str">
            <v>501034</v>
          </cell>
          <cell r="B1086" t="str">
            <v>COTTON - RIL 122 HY - 450 GM</v>
          </cell>
          <cell r="C1086" t="str">
            <v>1000</v>
          </cell>
          <cell r="D1086" t="str">
            <v>641</v>
          </cell>
          <cell r="E1086" t="str">
            <v>4900087956</v>
          </cell>
          <cell r="F1086">
            <v>38115</v>
          </cell>
          <cell r="G1086">
            <v>194.4</v>
          </cell>
          <cell r="H1086">
            <v>0</v>
          </cell>
        </row>
        <row r="1087">
          <cell r="A1087" t="str">
            <v>501034</v>
          </cell>
          <cell r="B1087" t="str">
            <v>COTTON - RIL 122 HY - 450 GM</v>
          </cell>
          <cell r="C1087" t="str">
            <v>1000</v>
          </cell>
          <cell r="D1087" t="str">
            <v>641</v>
          </cell>
          <cell r="E1087" t="str">
            <v>4900087956</v>
          </cell>
          <cell r="F1087">
            <v>38115</v>
          </cell>
          <cell r="G1087">
            <v>194.4</v>
          </cell>
          <cell r="H1087">
            <v>0</v>
          </cell>
        </row>
        <row r="1088">
          <cell r="A1088" t="str">
            <v>501034</v>
          </cell>
          <cell r="B1088" t="str">
            <v>COTTON - RIL 122 HY - 450 GM</v>
          </cell>
          <cell r="C1088" t="str">
            <v>1000</v>
          </cell>
          <cell r="D1088" t="str">
            <v>641</v>
          </cell>
          <cell r="E1088" t="str">
            <v>4900087956</v>
          </cell>
          <cell r="F1088">
            <v>38115</v>
          </cell>
          <cell r="G1088">
            <v>108</v>
          </cell>
          <cell r="H1088">
            <v>0</v>
          </cell>
        </row>
        <row r="1089">
          <cell r="A1089" t="str">
            <v>501034</v>
          </cell>
          <cell r="B1089" t="str">
            <v>COTTON - RIL 122 HY - 450 GM</v>
          </cell>
          <cell r="C1089" t="str">
            <v>1000</v>
          </cell>
          <cell r="D1089" t="str">
            <v>641</v>
          </cell>
          <cell r="E1089" t="str">
            <v>4900087956</v>
          </cell>
          <cell r="F1089">
            <v>38115</v>
          </cell>
          <cell r="G1089">
            <v>129.6</v>
          </cell>
          <cell r="H1089">
            <v>0</v>
          </cell>
        </row>
        <row r="1090">
          <cell r="A1090" t="str">
            <v>501034</v>
          </cell>
          <cell r="B1090" t="str">
            <v>COTTON - RIL 122 HY - 450 GM</v>
          </cell>
          <cell r="C1090" t="str">
            <v>1000</v>
          </cell>
          <cell r="D1090" t="str">
            <v>601</v>
          </cell>
          <cell r="E1090" t="str">
            <v>4900082827</v>
          </cell>
          <cell r="F1090">
            <v>38105</v>
          </cell>
          <cell r="G1090">
            <v>-43.2</v>
          </cell>
          <cell r="H1090">
            <v>0</v>
          </cell>
        </row>
        <row r="1091">
          <cell r="A1091" t="str">
            <v>501034</v>
          </cell>
          <cell r="B1091" t="str">
            <v>COTTON - RIL 122 HY - 450 GM</v>
          </cell>
          <cell r="C1091" t="str">
            <v>1000</v>
          </cell>
          <cell r="D1091" t="str">
            <v>601</v>
          </cell>
          <cell r="E1091" t="str">
            <v>4900082827</v>
          </cell>
          <cell r="F1091">
            <v>38105</v>
          </cell>
          <cell r="G1091">
            <v>-86.4</v>
          </cell>
          <cell r="H1091">
            <v>0</v>
          </cell>
        </row>
        <row r="1092">
          <cell r="A1092" t="str">
            <v>501034</v>
          </cell>
          <cell r="B1092" t="str">
            <v>COTTON - RIL 122 HY - 450 GM</v>
          </cell>
          <cell r="C1092" t="str">
            <v>1000</v>
          </cell>
          <cell r="D1092" t="str">
            <v>601</v>
          </cell>
          <cell r="E1092" t="str">
            <v>4900082821</v>
          </cell>
          <cell r="F1092">
            <v>38105</v>
          </cell>
          <cell r="G1092">
            <v>-108</v>
          </cell>
          <cell r="H1092">
            <v>0</v>
          </cell>
        </row>
        <row r="1093">
          <cell r="A1093" t="str">
            <v>501034</v>
          </cell>
          <cell r="B1093" t="str">
            <v>COTTON - RIL 122 HY - 450 GM</v>
          </cell>
          <cell r="C1093" t="str">
            <v>1000</v>
          </cell>
          <cell r="D1093" t="str">
            <v>601</v>
          </cell>
          <cell r="E1093" t="str">
            <v>4900082827</v>
          </cell>
          <cell r="F1093">
            <v>38105</v>
          </cell>
          <cell r="G1093">
            <v>-86.4</v>
          </cell>
          <cell r="H1093">
            <v>0</v>
          </cell>
        </row>
        <row r="1094">
          <cell r="A1094" t="str">
            <v>501034</v>
          </cell>
          <cell r="B1094" t="str">
            <v>COTTON - RIL 122 HY - 450 GM</v>
          </cell>
          <cell r="C1094" t="str">
            <v>1000</v>
          </cell>
          <cell r="D1094" t="str">
            <v>601</v>
          </cell>
          <cell r="E1094" t="str">
            <v>4900082811</v>
          </cell>
          <cell r="F1094">
            <v>38105</v>
          </cell>
          <cell r="G1094">
            <v>-432</v>
          </cell>
          <cell r="H1094">
            <v>0</v>
          </cell>
        </row>
        <row r="1095">
          <cell r="A1095" t="str">
            <v>501034</v>
          </cell>
          <cell r="B1095" t="str">
            <v>COTTON - RIL 122 HY - 450 GM</v>
          </cell>
          <cell r="C1095" t="str">
            <v>1000</v>
          </cell>
          <cell r="D1095" t="str">
            <v>601</v>
          </cell>
          <cell r="E1095" t="str">
            <v>4900082811</v>
          </cell>
          <cell r="F1095">
            <v>38105</v>
          </cell>
          <cell r="G1095">
            <v>-86.4</v>
          </cell>
          <cell r="H1095">
            <v>0</v>
          </cell>
        </row>
        <row r="1096">
          <cell r="A1096" t="str">
            <v>501034</v>
          </cell>
          <cell r="B1096" t="str">
            <v>COTTON - RIL 122 HY - 450 GM</v>
          </cell>
          <cell r="C1096" t="str">
            <v>1000</v>
          </cell>
          <cell r="D1096" t="str">
            <v>601</v>
          </cell>
          <cell r="E1096" t="str">
            <v>4900082818</v>
          </cell>
          <cell r="F1096">
            <v>38105</v>
          </cell>
          <cell r="G1096">
            <v>-172.8</v>
          </cell>
          <cell r="H1096">
            <v>0</v>
          </cell>
        </row>
        <row r="1097">
          <cell r="A1097" t="str">
            <v>501034</v>
          </cell>
          <cell r="B1097" t="str">
            <v>COTTON - RIL 122 HY - 450 GM</v>
          </cell>
          <cell r="C1097" t="str">
            <v>1000</v>
          </cell>
          <cell r="D1097" t="str">
            <v>601</v>
          </cell>
          <cell r="E1097" t="str">
            <v>4900082840</v>
          </cell>
          <cell r="F1097">
            <v>38105</v>
          </cell>
          <cell r="G1097">
            <v>-108</v>
          </cell>
          <cell r="H1097">
            <v>0</v>
          </cell>
        </row>
        <row r="1098">
          <cell r="A1098" t="str">
            <v>501034</v>
          </cell>
          <cell r="B1098" t="str">
            <v>COTTON - RIL 122 HY - 450 GM</v>
          </cell>
          <cell r="C1098" t="str">
            <v>1000</v>
          </cell>
          <cell r="D1098" t="str">
            <v>601</v>
          </cell>
          <cell r="E1098" t="str">
            <v>4900082811</v>
          </cell>
          <cell r="F1098">
            <v>38105</v>
          </cell>
          <cell r="G1098">
            <v>-21.6</v>
          </cell>
          <cell r="H1098">
            <v>0</v>
          </cell>
        </row>
        <row r="1099">
          <cell r="A1099" t="str">
            <v>501034</v>
          </cell>
          <cell r="B1099" t="str">
            <v>COTTON - RIL 122 HY - 450 GM</v>
          </cell>
          <cell r="C1099" t="str">
            <v>1000</v>
          </cell>
          <cell r="D1099" t="str">
            <v>601</v>
          </cell>
          <cell r="E1099" t="str">
            <v>4900080569</v>
          </cell>
          <cell r="F1099">
            <v>38101</v>
          </cell>
          <cell r="G1099">
            <v>-21.6</v>
          </cell>
          <cell r="H1099">
            <v>0</v>
          </cell>
        </row>
        <row r="1100">
          <cell r="A1100" t="str">
            <v>501034</v>
          </cell>
          <cell r="B1100" t="str">
            <v>COTTON - RIL 122 HY - 450 GM</v>
          </cell>
          <cell r="C1100" t="str">
            <v>1000</v>
          </cell>
          <cell r="D1100" t="str">
            <v>601</v>
          </cell>
          <cell r="E1100" t="str">
            <v>4900077000</v>
          </cell>
          <cell r="F1100">
            <v>38094</v>
          </cell>
          <cell r="G1100">
            <v>-237.6</v>
          </cell>
          <cell r="H1100">
            <v>0</v>
          </cell>
        </row>
        <row r="1101">
          <cell r="A1101" t="str">
            <v>501034</v>
          </cell>
          <cell r="B1101" t="str">
            <v>COTTON - RIL 122 HY - 450 GM</v>
          </cell>
          <cell r="C1101" t="str">
            <v>1000</v>
          </cell>
          <cell r="D1101" t="str">
            <v>601</v>
          </cell>
          <cell r="E1101" t="str">
            <v>4900076987</v>
          </cell>
          <cell r="F1101">
            <v>38094</v>
          </cell>
          <cell r="G1101">
            <v>-324</v>
          </cell>
          <cell r="H1101">
            <v>0</v>
          </cell>
        </row>
        <row r="1102">
          <cell r="A1102" t="str">
            <v>501034</v>
          </cell>
          <cell r="B1102" t="str">
            <v>COTTON - RIL 122 HY - 450 GM</v>
          </cell>
          <cell r="C1102" t="str">
            <v>1000</v>
          </cell>
          <cell r="D1102" t="str">
            <v>601</v>
          </cell>
          <cell r="E1102" t="str">
            <v>4900076994</v>
          </cell>
          <cell r="F1102">
            <v>38094</v>
          </cell>
          <cell r="G1102">
            <v>-237.6</v>
          </cell>
          <cell r="H1102">
            <v>0</v>
          </cell>
        </row>
        <row r="1103">
          <cell r="A1103" t="str">
            <v>501034</v>
          </cell>
          <cell r="B1103" t="str">
            <v>COTTON - RIL 122 HY - 450 GM</v>
          </cell>
          <cell r="C1103" t="str">
            <v>1000</v>
          </cell>
          <cell r="D1103" t="str">
            <v>601</v>
          </cell>
          <cell r="E1103" t="str">
            <v>4900076998</v>
          </cell>
          <cell r="F1103">
            <v>38094</v>
          </cell>
          <cell r="G1103">
            <v>-108</v>
          </cell>
          <cell r="H1103">
            <v>0</v>
          </cell>
        </row>
        <row r="1104">
          <cell r="A1104" t="str">
            <v>501034</v>
          </cell>
          <cell r="B1104" t="str">
            <v>COTTON - RIL 122 HY - 450 GM</v>
          </cell>
          <cell r="C1104" t="str">
            <v>1000</v>
          </cell>
          <cell r="D1104" t="str">
            <v>601</v>
          </cell>
          <cell r="E1104" t="str">
            <v>4900076997</v>
          </cell>
          <cell r="F1104">
            <v>38094</v>
          </cell>
          <cell r="G1104">
            <v>-21.6</v>
          </cell>
          <cell r="H1104">
            <v>0</v>
          </cell>
        </row>
        <row r="1105">
          <cell r="A1105" t="str">
            <v>501034</v>
          </cell>
          <cell r="B1105" t="str">
            <v>COTTON - RIL 122 HY - 450 GM</v>
          </cell>
          <cell r="C1105" t="str">
            <v>1000</v>
          </cell>
          <cell r="D1105" t="str">
            <v>601</v>
          </cell>
          <cell r="E1105" t="str">
            <v>4900076996</v>
          </cell>
          <cell r="F1105">
            <v>38094</v>
          </cell>
          <cell r="G1105">
            <v>-129.6</v>
          </cell>
          <cell r="H1105">
            <v>0</v>
          </cell>
        </row>
        <row r="1106">
          <cell r="A1106" t="str">
            <v>501034</v>
          </cell>
          <cell r="B1106" t="str">
            <v>COTTON - RIL 122 HY - 450 GM</v>
          </cell>
          <cell r="C1106" t="str">
            <v>1000</v>
          </cell>
          <cell r="D1106" t="str">
            <v>601</v>
          </cell>
          <cell r="E1106" t="str">
            <v>4900076997</v>
          </cell>
          <cell r="F1106">
            <v>38094</v>
          </cell>
          <cell r="G1106">
            <v>-21.6</v>
          </cell>
          <cell r="H1106">
            <v>0</v>
          </cell>
        </row>
        <row r="1107">
          <cell r="A1107" t="str">
            <v>501034</v>
          </cell>
          <cell r="B1107" t="str">
            <v>COTTON - RIL 122 HY - 450 GM</v>
          </cell>
          <cell r="C1107" t="str">
            <v>1000</v>
          </cell>
          <cell r="D1107" t="str">
            <v>101</v>
          </cell>
          <cell r="E1107" t="str">
            <v>5000007898</v>
          </cell>
          <cell r="F1107">
            <v>38093</v>
          </cell>
          <cell r="G1107">
            <v>453.6</v>
          </cell>
          <cell r="H1107">
            <v>0</v>
          </cell>
        </row>
        <row r="1108">
          <cell r="A1108" t="str">
            <v>501034</v>
          </cell>
          <cell r="B1108" t="str">
            <v>COTTON - RIL 122 HY - 450 GM</v>
          </cell>
          <cell r="C1108" t="str">
            <v>1000</v>
          </cell>
          <cell r="D1108" t="str">
            <v>101</v>
          </cell>
          <cell r="E1108" t="str">
            <v>5000007898</v>
          </cell>
          <cell r="F1108">
            <v>38093</v>
          </cell>
          <cell r="G1108">
            <v>21.6</v>
          </cell>
          <cell r="H1108">
            <v>0</v>
          </cell>
        </row>
        <row r="1109">
          <cell r="A1109" t="str">
            <v>501034</v>
          </cell>
          <cell r="B1109" t="str">
            <v>COTTON - RIL 122 HY - 450 GM</v>
          </cell>
          <cell r="C1109" t="str">
            <v>1000</v>
          </cell>
          <cell r="D1109" t="str">
            <v>101</v>
          </cell>
          <cell r="E1109" t="str">
            <v>5000007898</v>
          </cell>
          <cell r="F1109">
            <v>38093</v>
          </cell>
          <cell r="G1109">
            <v>21.6</v>
          </cell>
          <cell r="H1109">
            <v>0</v>
          </cell>
        </row>
        <row r="1110">
          <cell r="A1110" t="str">
            <v>501034</v>
          </cell>
          <cell r="B1110" t="str">
            <v>COTTON - RIL 122 HY - 450 GM</v>
          </cell>
          <cell r="C1110" t="str">
            <v>1000</v>
          </cell>
          <cell r="D1110" t="str">
            <v>101</v>
          </cell>
          <cell r="E1110" t="str">
            <v>5000007898</v>
          </cell>
          <cell r="F1110">
            <v>38093</v>
          </cell>
          <cell r="G1110">
            <v>21.6</v>
          </cell>
          <cell r="H1110">
            <v>0</v>
          </cell>
        </row>
        <row r="1111">
          <cell r="A1111" t="str">
            <v>501034</v>
          </cell>
          <cell r="B1111" t="str">
            <v>COTTON - RIL 122 HY - 450 GM</v>
          </cell>
          <cell r="C1111" t="str">
            <v>1000</v>
          </cell>
          <cell r="D1111" t="str">
            <v>101</v>
          </cell>
          <cell r="E1111" t="str">
            <v>5000007898</v>
          </cell>
          <cell r="F1111">
            <v>38093</v>
          </cell>
          <cell r="G1111">
            <v>21.6</v>
          </cell>
          <cell r="H1111">
            <v>0</v>
          </cell>
        </row>
        <row r="1112">
          <cell r="A1112" t="str">
            <v>501034</v>
          </cell>
          <cell r="B1112" t="str">
            <v>COTTON - RIL 122 HY - 450 GM</v>
          </cell>
          <cell r="C1112" t="str">
            <v>1000</v>
          </cell>
          <cell r="D1112" t="str">
            <v>101</v>
          </cell>
          <cell r="E1112" t="str">
            <v>5000007898</v>
          </cell>
          <cell r="F1112">
            <v>38093</v>
          </cell>
          <cell r="G1112">
            <v>453.6</v>
          </cell>
          <cell r="H1112">
            <v>0</v>
          </cell>
        </row>
        <row r="1113">
          <cell r="A1113" t="str">
            <v>501034</v>
          </cell>
          <cell r="B1113" t="str">
            <v>COTTON - RIL 122 HY - 450 GM</v>
          </cell>
          <cell r="C1113" t="str">
            <v>1000</v>
          </cell>
          <cell r="D1113" t="str">
            <v>101</v>
          </cell>
          <cell r="E1113" t="str">
            <v>5000007898</v>
          </cell>
          <cell r="F1113">
            <v>38093</v>
          </cell>
          <cell r="G1113">
            <v>108</v>
          </cell>
          <cell r="H1113">
            <v>0</v>
          </cell>
        </row>
        <row r="1114">
          <cell r="A1114" t="str">
            <v>501034</v>
          </cell>
          <cell r="B1114" t="str">
            <v>COTTON - RIL 122 HY - 450 GM</v>
          </cell>
          <cell r="C1114" t="str">
            <v>1000</v>
          </cell>
          <cell r="D1114" t="str">
            <v>101</v>
          </cell>
          <cell r="E1114" t="str">
            <v>5000007898</v>
          </cell>
          <cell r="F1114">
            <v>38093</v>
          </cell>
          <cell r="G1114">
            <v>194.4</v>
          </cell>
          <cell r="H1114">
            <v>0</v>
          </cell>
        </row>
        <row r="1115">
          <cell r="A1115" t="str">
            <v>501034</v>
          </cell>
          <cell r="B1115" t="str">
            <v>COTTON - RIL 122 HY - 450 GM</v>
          </cell>
          <cell r="C1115" t="str">
            <v>1000</v>
          </cell>
          <cell r="D1115" t="str">
            <v>101</v>
          </cell>
          <cell r="E1115" t="str">
            <v>5000007898</v>
          </cell>
          <cell r="F1115">
            <v>38093</v>
          </cell>
          <cell r="G1115">
            <v>432</v>
          </cell>
          <cell r="H1115">
            <v>0</v>
          </cell>
        </row>
        <row r="1116">
          <cell r="A1116" t="str">
            <v>501034</v>
          </cell>
          <cell r="B1116" t="str">
            <v>COTTON - RIL 122 HY - 450 GM</v>
          </cell>
          <cell r="C1116" t="str">
            <v>1000</v>
          </cell>
          <cell r="D1116" t="str">
            <v>101</v>
          </cell>
          <cell r="E1116" t="str">
            <v>5000007898</v>
          </cell>
          <cell r="F1116">
            <v>38093</v>
          </cell>
          <cell r="G1116">
            <v>86.4</v>
          </cell>
          <cell r="H1116">
            <v>0</v>
          </cell>
        </row>
        <row r="1117">
          <cell r="A1117" t="str">
            <v>501034</v>
          </cell>
          <cell r="B1117" t="str">
            <v>COTTON - RIL 122 HY - 450 GM</v>
          </cell>
          <cell r="C1117" t="str">
            <v>1000</v>
          </cell>
          <cell r="D1117" t="str">
            <v>101</v>
          </cell>
          <cell r="E1117" t="str">
            <v>5000007898</v>
          </cell>
          <cell r="F1117">
            <v>38093</v>
          </cell>
          <cell r="G1117">
            <v>432</v>
          </cell>
          <cell r="H1117">
            <v>0</v>
          </cell>
        </row>
        <row r="1118">
          <cell r="A1118" t="str">
            <v>501034</v>
          </cell>
          <cell r="B1118" t="str">
            <v>COTTON - RIL 122 HY - 450 GM</v>
          </cell>
          <cell r="C1118" t="str">
            <v>1000</v>
          </cell>
          <cell r="D1118" t="str">
            <v>641</v>
          </cell>
          <cell r="E1118" t="str">
            <v>4900075837</v>
          </cell>
          <cell r="F1118">
            <v>38091</v>
          </cell>
          <cell r="G1118">
            <v>453.6</v>
          </cell>
          <cell r="H1118">
            <v>0</v>
          </cell>
        </row>
        <row r="1119">
          <cell r="A1119" t="str">
            <v>501034</v>
          </cell>
          <cell r="B1119" t="str">
            <v>COTTON - RIL 122 HY - 450 GM</v>
          </cell>
          <cell r="C1119" t="str">
            <v>1000</v>
          </cell>
          <cell r="D1119" t="str">
            <v>641</v>
          </cell>
          <cell r="E1119" t="str">
            <v>4900075837</v>
          </cell>
          <cell r="F1119">
            <v>38091</v>
          </cell>
          <cell r="G1119">
            <v>21.6</v>
          </cell>
          <cell r="H1119">
            <v>0</v>
          </cell>
        </row>
        <row r="1120">
          <cell r="A1120" t="str">
            <v>501034</v>
          </cell>
          <cell r="B1120" t="str">
            <v>COTTON - RIL 122 HY - 450 GM</v>
          </cell>
          <cell r="C1120" t="str">
            <v>1000</v>
          </cell>
          <cell r="D1120" t="str">
            <v>641</v>
          </cell>
          <cell r="E1120" t="str">
            <v>4900075837</v>
          </cell>
          <cell r="F1120">
            <v>38091</v>
          </cell>
          <cell r="G1120">
            <v>453.6</v>
          </cell>
          <cell r="H1120">
            <v>0</v>
          </cell>
        </row>
        <row r="1121">
          <cell r="A1121" t="str">
            <v>501034</v>
          </cell>
          <cell r="B1121" t="str">
            <v>COTTON - RIL 122 HY - 450 GM</v>
          </cell>
          <cell r="C1121" t="str">
            <v>1000</v>
          </cell>
          <cell r="D1121" t="str">
            <v>641</v>
          </cell>
          <cell r="E1121" t="str">
            <v>4900075837</v>
          </cell>
          <cell r="F1121">
            <v>38091</v>
          </cell>
          <cell r="G1121">
            <v>194.4</v>
          </cell>
          <cell r="H1121">
            <v>0</v>
          </cell>
        </row>
        <row r="1122">
          <cell r="A1122" t="str">
            <v>501034</v>
          </cell>
          <cell r="B1122" t="str">
            <v>COTTON - RIL 122 HY - 450 GM</v>
          </cell>
          <cell r="C1122" t="str">
            <v>1000</v>
          </cell>
          <cell r="D1122" t="str">
            <v>641</v>
          </cell>
          <cell r="E1122" t="str">
            <v>4900075837</v>
          </cell>
          <cell r="F1122">
            <v>38091</v>
          </cell>
          <cell r="G1122">
            <v>86.4</v>
          </cell>
          <cell r="H1122">
            <v>0</v>
          </cell>
        </row>
        <row r="1123">
          <cell r="A1123" t="str">
            <v>501034</v>
          </cell>
          <cell r="B1123" t="str">
            <v>COTTON - RIL 122 HY - 450 GM</v>
          </cell>
          <cell r="C1123" t="str">
            <v>1000</v>
          </cell>
          <cell r="D1123" t="str">
            <v>641</v>
          </cell>
          <cell r="E1123" t="str">
            <v>4900075837</v>
          </cell>
          <cell r="F1123">
            <v>38091</v>
          </cell>
          <cell r="G1123">
            <v>432</v>
          </cell>
          <cell r="H1123">
            <v>0</v>
          </cell>
        </row>
        <row r="1124">
          <cell r="A1124" t="str">
            <v>501034</v>
          </cell>
          <cell r="B1124" t="str">
            <v>COTTON - RIL 122 HY - 450 GM</v>
          </cell>
          <cell r="C1124" t="str">
            <v>1000</v>
          </cell>
          <cell r="D1124" t="str">
            <v>641</v>
          </cell>
          <cell r="E1124" t="str">
            <v>4900075837</v>
          </cell>
          <cell r="F1124">
            <v>38091</v>
          </cell>
          <cell r="G1124">
            <v>108</v>
          </cell>
          <cell r="H1124">
            <v>0</v>
          </cell>
        </row>
        <row r="1125">
          <cell r="A1125" t="str">
            <v>501034</v>
          </cell>
          <cell r="B1125" t="str">
            <v>COTTON - RIL 122 HY - 450 GM</v>
          </cell>
          <cell r="C1125" t="str">
            <v>1000</v>
          </cell>
          <cell r="D1125" t="str">
            <v>641</v>
          </cell>
          <cell r="E1125" t="str">
            <v>4900075837</v>
          </cell>
          <cell r="F1125">
            <v>38091</v>
          </cell>
          <cell r="G1125">
            <v>432</v>
          </cell>
          <cell r="H1125">
            <v>0</v>
          </cell>
        </row>
        <row r="1126">
          <cell r="A1126" t="str">
            <v>501034</v>
          </cell>
          <cell r="B1126" t="str">
            <v>COTTON - RIL 122 HY - 450 GM</v>
          </cell>
          <cell r="C1126" t="str">
            <v>1000</v>
          </cell>
          <cell r="D1126" t="str">
            <v>641</v>
          </cell>
          <cell r="E1126" t="str">
            <v>4900075837</v>
          </cell>
          <cell r="F1126">
            <v>38091</v>
          </cell>
          <cell r="G1126">
            <v>21.6</v>
          </cell>
          <cell r="H1126">
            <v>0</v>
          </cell>
        </row>
        <row r="1127">
          <cell r="A1127" t="str">
            <v>501034</v>
          </cell>
          <cell r="B1127" t="str">
            <v>COTTON - RIL 122 HY - 450 GM</v>
          </cell>
          <cell r="C1127" t="str">
            <v>1000</v>
          </cell>
          <cell r="D1127" t="str">
            <v>641</v>
          </cell>
          <cell r="E1127" t="str">
            <v>4900075837</v>
          </cell>
          <cell r="F1127">
            <v>38091</v>
          </cell>
          <cell r="G1127">
            <v>21.6</v>
          </cell>
          <cell r="H1127">
            <v>0</v>
          </cell>
        </row>
        <row r="1128">
          <cell r="A1128" t="str">
            <v>501034</v>
          </cell>
          <cell r="B1128" t="str">
            <v>COTTON - RIL 122 HY - 450 GM</v>
          </cell>
          <cell r="C1128" t="str">
            <v>1000</v>
          </cell>
          <cell r="D1128" t="str">
            <v>641</v>
          </cell>
          <cell r="E1128" t="str">
            <v>4900075837</v>
          </cell>
          <cell r="F1128">
            <v>38091</v>
          </cell>
          <cell r="G1128">
            <v>21.6</v>
          </cell>
          <cell r="H1128">
            <v>0</v>
          </cell>
        </row>
        <row r="1129">
          <cell r="A1129" t="str">
            <v>501034</v>
          </cell>
          <cell r="B1129" t="str">
            <v>COTTON - RIL 122 HY - 450 GM</v>
          </cell>
          <cell r="C1129" t="str">
            <v>1100</v>
          </cell>
          <cell r="D1129" t="str">
            <v>641</v>
          </cell>
          <cell r="E1129" t="str">
            <v>4900213626</v>
          </cell>
          <cell r="F1129">
            <v>38253</v>
          </cell>
          <cell r="G1129">
            <v>-21.6</v>
          </cell>
          <cell r="H1129">
            <v>0</v>
          </cell>
        </row>
        <row r="1130">
          <cell r="A1130" t="str">
            <v>501034</v>
          </cell>
          <cell r="B1130" t="str">
            <v>COTTON - RIL 122 HY - 450 GM</v>
          </cell>
          <cell r="C1130" t="str">
            <v>1100</v>
          </cell>
          <cell r="D1130" t="str">
            <v>601</v>
          </cell>
          <cell r="E1130" t="str">
            <v>4900093204</v>
          </cell>
          <cell r="F1130">
            <v>38126</v>
          </cell>
          <cell r="G1130">
            <v>-10.8</v>
          </cell>
          <cell r="H1130">
            <v>0</v>
          </cell>
        </row>
        <row r="1131">
          <cell r="A1131" t="str">
            <v>501034</v>
          </cell>
          <cell r="B1131" t="str">
            <v>COTTON - RIL 122 HY - 450 GM</v>
          </cell>
          <cell r="C1131" t="str">
            <v>1100</v>
          </cell>
          <cell r="D1131" t="str">
            <v>601</v>
          </cell>
          <cell r="E1131" t="str">
            <v>4900090687</v>
          </cell>
          <cell r="F1131">
            <v>38121</v>
          </cell>
          <cell r="G1131">
            <v>-10.8</v>
          </cell>
          <cell r="H1131">
            <v>0</v>
          </cell>
        </row>
        <row r="1132">
          <cell r="A1132" t="str">
            <v>501034</v>
          </cell>
          <cell r="B1132" t="str">
            <v>COTTON - RIL 122 HY - 450 GM</v>
          </cell>
          <cell r="C1132" t="str">
            <v>1100</v>
          </cell>
          <cell r="D1132" t="str">
            <v>101</v>
          </cell>
          <cell r="E1132" t="str">
            <v>5000009766</v>
          </cell>
          <cell r="F1132">
            <v>38117</v>
          </cell>
          <cell r="G1132">
            <v>43.2</v>
          </cell>
          <cell r="H1132">
            <v>0</v>
          </cell>
        </row>
        <row r="1133">
          <cell r="A1133" t="str">
            <v>501034</v>
          </cell>
          <cell r="B1133" t="str">
            <v>COTTON - RIL 122 HY - 450 GM</v>
          </cell>
          <cell r="C1133" t="str">
            <v>1100</v>
          </cell>
          <cell r="D1133" t="str">
            <v>641</v>
          </cell>
          <cell r="E1133" t="str">
            <v>4900087953</v>
          </cell>
          <cell r="F1133">
            <v>38115</v>
          </cell>
          <cell r="G1133">
            <v>43.2</v>
          </cell>
          <cell r="H1133">
            <v>0</v>
          </cell>
        </row>
        <row r="1134">
          <cell r="A1134" t="str">
            <v>501034</v>
          </cell>
          <cell r="B1134" t="str">
            <v>COTTON - RIL 122 HY - 450 GM</v>
          </cell>
          <cell r="C1134" t="str">
            <v>1700</v>
          </cell>
          <cell r="D1134" t="str">
            <v>651</v>
          </cell>
          <cell r="E1134" t="str">
            <v>4900216563</v>
          </cell>
          <cell r="F1134">
            <v>38255</v>
          </cell>
          <cell r="G1134">
            <v>89.1</v>
          </cell>
          <cell r="H1134">
            <v>0</v>
          </cell>
        </row>
        <row r="1135">
          <cell r="A1135" t="str">
            <v>501034</v>
          </cell>
          <cell r="B1135" t="str">
            <v>COTTON - RIL 122 HY - 450 GM</v>
          </cell>
          <cell r="C1135" t="str">
            <v>1700</v>
          </cell>
          <cell r="D1135" t="str">
            <v>651</v>
          </cell>
          <cell r="E1135" t="str">
            <v>4900216542</v>
          </cell>
          <cell r="F1135">
            <v>38255</v>
          </cell>
          <cell r="G1135">
            <v>69.75</v>
          </cell>
          <cell r="H1135">
            <v>0</v>
          </cell>
        </row>
        <row r="1136">
          <cell r="A1136" t="str">
            <v>501034</v>
          </cell>
          <cell r="B1136" t="str">
            <v>COTTON - RIL 122 HY - 450 GM</v>
          </cell>
          <cell r="C1136" t="str">
            <v>1700</v>
          </cell>
          <cell r="D1136" t="str">
            <v>651</v>
          </cell>
          <cell r="E1136" t="str">
            <v>4900216556</v>
          </cell>
          <cell r="F1136">
            <v>38255</v>
          </cell>
          <cell r="G1136">
            <v>21.6</v>
          </cell>
          <cell r="H1136">
            <v>0</v>
          </cell>
        </row>
        <row r="1137">
          <cell r="A1137" t="str">
            <v>501034</v>
          </cell>
          <cell r="B1137" t="str">
            <v>COTTON - RIL 122 HY - 450 GM</v>
          </cell>
          <cell r="C1137" t="str">
            <v>1700</v>
          </cell>
          <cell r="D1137" t="str">
            <v>651</v>
          </cell>
          <cell r="E1137" t="str">
            <v>4900216542</v>
          </cell>
          <cell r="F1137">
            <v>38255</v>
          </cell>
          <cell r="G1137">
            <v>32.85</v>
          </cell>
          <cell r="H1137">
            <v>0</v>
          </cell>
        </row>
        <row r="1138">
          <cell r="A1138" t="str">
            <v>501034</v>
          </cell>
          <cell r="B1138" t="str">
            <v>COTTON - RIL 122 HY - 450 GM</v>
          </cell>
          <cell r="C1138" t="str">
            <v>1700</v>
          </cell>
          <cell r="D1138" t="str">
            <v>651</v>
          </cell>
          <cell r="E1138" t="str">
            <v>4900216556</v>
          </cell>
          <cell r="F1138">
            <v>38255</v>
          </cell>
          <cell r="G1138">
            <v>7.65</v>
          </cell>
          <cell r="H1138">
            <v>0</v>
          </cell>
        </row>
        <row r="1139">
          <cell r="A1139" t="str">
            <v>501034</v>
          </cell>
          <cell r="B1139" t="str">
            <v>COTTON - RIL 122 HY - 450 GM</v>
          </cell>
          <cell r="C1139" t="str">
            <v>1700</v>
          </cell>
          <cell r="D1139" t="str">
            <v>651</v>
          </cell>
          <cell r="E1139" t="str">
            <v>4900216542</v>
          </cell>
          <cell r="F1139">
            <v>38255</v>
          </cell>
          <cell r="G1139">
            <v>25.2</v>
          </cell>
          <cell r="H1139">
            <v>0</v>
          </cell>
        </row>
        <row r="1140">
          <cell r="A1140" t="str">
            <v>501034</v>
          </cell>
          <cell r="B1140" t="str">
            <v>COTTON - RIL 122 HY - 450 GM</v>
          </cell>
          <cell r="C1140" t="str">
            <v>1700</v>
          </cell>
          <cell r="D1140" t="str">
            <v>651</v>
          </cell>
          <cell r="E1140" t="str">
            <v>4900216556</v>
          </cell>
          <cell r="F1140">
            <v>38255</v>
          </cell>
          <cell r="G1140">
            <v>137.25</v>
          </cell>
          <cell r="H1140">
            <v>0</v>
          </cell>
        </row>
        <row r="1141">
          <cell r="A1141" t="str">
            <v>501034</v>
          </cell>
          <cell r="B1141" t="str">
            <v>COTTON - RIL 122 HY - 450 GM</v>
          </cell>
          <cell r="C1141" t="str">
            <v>1700</v>
          </cell>
          <cell r="D1141" t="str">
            <v>651</v>
          </cell>
          <cell r="E1141" t="str">
            <v>4900216559</v>
          </cell>
          <cell r="F1141">
            <v>38255</v>
          </cell>
          <cell r="G1141">
            <v>27</v>
          </cell>
          <cell r="H1141">
            <v>0</v>
          </cell>
        </row>
        <row r="1142">
          <cell r="A1142" t="str">
            <v>501034</v>
          </cell>
          <cell r="B1142" t="str">
            <v>COTTON - RIL 122 HY - 450 GM</v>
          </cell>
          <cell r="C1142" t="str">
            <v>1700</v>
          </cell>
          <cell r="D1142" t="str">
            <v>651</v>
          </cell>
          <cell r="E1142" t="str">
            <v>4900216556</v>
          </cell>
          <cell r="F1142">
            <v>38255</v>
          </cell>
          <cell r="G1142">
            <v>35.549999999999997</v>
          </cell>
          <cell r="H1142">
            <v>0</v>
          </cell>
        </row>
        <row r="1143">
          <cell r="A1143" t="str">
            <v>501034</v>
          </cell>
          <cell r="B1143" t="str">
            <v>COTTON - RIL 122 HY - 450 GM</v>
          </cell>
          <cell r="C1143" t="str">
            <v>1700</v>
          </cell>
          <cell r="D1143" t="str">
            <v>651</v>
          </cell>
          <cell r="E1143" t="str">
            <v>4900216559</v>
          </cell>
          <cell r="F1143">
            <v>38255</v>
          </cell>
          <cell r="G1143">
            <v>21.6</v>
          </cell>
          <cell r="H1143">
            <v>0</v>
          </cell>
        </row>
        <row r="1144">
          <cell r="A1144" t="str">
            <v>501034</v>
          </cell>
          <cell r="B1144" t="str">
            <v>COTTON - RIL 122 HY - 450 GM</v>
          </cell>
          <cell r="C1144" t="str">
            <v>1700</v>
          </cell>
          <cell r="D1144" t="str">
            <v>651</v>
          </cell>
          <cell r="E1144" t="str">
            <v>4900216559</v>
          </cell>
          <cell r="F1144">
            <v>38255</v>
          </cell>
          <cell r="G1144">
            <v>21.6</v>
          </cell>
          <cell r="H1144">
            <v>0</v>
          </cell>
        </row>
        <row r="1145">
          <cell r="A1145" t="str">
            <v>501034</v>
          </cell>
          <cell r="B1145" t="str">
            <v>COTTON - RIL 122 HY - 450 GM</v>
          </cell>
          <cell r="C1145" t="str">
            <v>1700</v>
          </cell>
          <cell r="D1145" t="str">
            <v>651</v>
          </cell>
          <cell r="E1145" t="str">
            <v>4900216556</v>
          </cell>
          <cell r="F1145">
            <v>38255</v>
          </cell>
          <cell r="G1145">
            <v>21.6</v>
          </cell>
          <cell r="H1145">
            <v>0</v>
          </cell>
        </row>
        <row r="1146">
          <cell r="A1146" t="str">
            <v>501034</v>
          </cell>
          <cell r="B1146" t="str">
            <v>COTTON - RIL 122 HY - 450 GM</v>
          </cell>
          <cell r="C1146" t="str">
            <v>1700</v>
          </cell>
          <cell r="D1146" t="str">
            <v>651</v>
          </cell>
          <cell r="E1146" t="str">
            <v>4900216556</v>
          </cell>
          <cell r="F1146">
            <v>38255</v>
          </cell>
          <cell r="G1146">
            <v>9.9</v>
          </cell>
          <cell r="H1146">
            <v>0</v>
          </cell>
        </row>
        <row r="1147">
          <cell r="A1147" t="str">
            <v>501034</v>
          </cell>
          <cell r="B1147" t="str">
            <v>COTTON - RIL 122 HY - 450 GM</v>
          </cell>
          <cell r="C1147" t="str">
            <v>1700</v>
          </cell>
          <cell r="D1147" t="str">
            <v>651</v>
          </cell>
          <cell r="E1147" t="str">
            <v>4900216556</v>
          </cell>
          <cell r="F1147">
            <v>38255</v>
          </cell>
          <cell r="G1147">
            <v>32.85</v>
          </cell>
          <cell r="H1147">
            <v>0</v>
          </cell>
        </row>
        <row r="1148">
          <cell r="A1148" t="str">
            <v>501034</v>
          </cell>
          <cell r="B1148" t="str">
            <v>COTTON - RIL 122 HY - 450 GM</v>
          </cell>
          <cell r="C1148" t="str">
            <v>1700</v>
          </cell>
          <cell r="D1148" t="str">
            <v>651</v>
          </cell>
          <cell r="E1148" t="str">
            <v>4900209392</v>
          </cell>
          <cell r="F1148">
            <v>38250</v>
          </cell>
          <cell r="G1148">
            <v>25.65</v>
          </cell>
          <cell r="H1148">
            <v>0</v>
          </cell>
        </row>
        <row r="1149">
          <cell r="A1149" t="str">
            <v>501034</v>
          </cell>
          <cell r="B1149" t="str">
            <v>COTTON - RIL 122 HY - 450 GM</v>
          </cell>
          <cell r="C1149" t="str">
            <v>1700</v>
          </cell>
          <cell r="D1149" t="str">
            <v>651</v>
          </cell>
          <cell r="E1149" t="str">
            <v>4900209391</v>
          </cell>
          <cell r="F1149">
            <v>38250</v>
          </cell>
          <cell r="G1149">
            <v>98.55</v>
          </cell>
          <cell r="H1149">
            <v>0</v>
          </cell>
        </row>
        <row r="1150">
          <cell r="A1150" t="str">
            <v>501034</v>
          </cell>
          <cell r="B1150" t="str">
            <v>COTTON - RIL 122 HY - 450 GM</v>
          </cell>
          <cell r="C1150" t="str">
            <v>1700</v>
          </cell>
          <cell r="D1150" t="str">
            <v>453</v>
          </cell>
          <cell r="E1150" t="str">
            <v>4900162448</v>
          </cell>
          <cell r="F1150">
            <v>38202</v>
          </cell>
          <cell r="G1150">
            <v>-6.3</v>
          </cell>
          <cell r="H1150">
            <v>0</v>
          </cell>
        </row>
        <row r="1151">
          <cell r="A1151" t="str">
            <v>501034</v>
          </cell>
          <cell r="B1151" t="str">
            <v>COTTON - RIL 122 HY - 450 GM</v>
          </cell>
          <cell r="C1151" t="str">
            <v>1700</v>
          </cell>
          <cell r="D1151" t="str">
            <v>453</v>
          </cell>
          <cell r="E1151" t="str">
            <v>4900162448</v>
          </cell>
          <cell r="F1151">
            <v>38202</v>
          </cell>
          <cell r="G1151">
            <v>6.3</v>
          </cell>
          <cell r="H1151">
            <v>0</v>
          </cell>
        </row>
        <row r="1152">
          <cell r="A1152" t="str">
            <v>501034</v>
          </cell>
          <cell r="B1152" t="str">
            <v>COTTON - RIL 122 HY - 450 GM</v>
          </cell>
          <cell r="C1152" t="str">
            <v>1700</v>
          </cell>
          <cell r="D1152" t="str">
            <v>651</v>
          </cell>
          <cell r="E1152" t="str">
            <v>4900160962</v>
          </cell>
          <cell r="F1152">
            <v>38199</v>
          </cell>
          <cell r="G1152">
            <v>6.3</v>
          </cell>
          <cell r="H1152">
            <v>0</v>
          </cell>
        </row>
        <row r="1153">
          <cell r="A1153" t="str">
            <v>501034</v>
          </cell>
          <cell r="B1153" t="str">
            <v>COTTON - RIL 122 HY - 450 GM</v>
          </cell>
          <cell r="C1153" t="str">
            <v>1700</v>
          </cell>
          <cell r="D1153" t="str">
            <v>641</v>
          </cell>
          <cell r="E1153" t="str">
            <v>4900129086</v>
          </cell>
          <cell r="F1153">
            <v>38168</v>
          </cell>
          <cell r="G1153">
            <v>-30.15</v>
          </cell>
          <cell r="H1153">
            <v>0</v>
          </cell>
        </row>
        <row r="1154">
          <cell r="A1154" t="str">
            <v>501034</v>
          </cell>
          <cell r="B1154" t="str">
            <v>COTTON - RIL 122 HY - 450 GM</v>
          </cell>
          <cell r="C1154" t="str">
            <v>1700</v>
          </cell>
          <cell r="D1154" t="str">
            <v>453</v>
          </cell>
          <cell r="E1154" t="str">
            <v>4900123337</v>
          </cell>
          <cell r="F1154">
            <v>38166</v>
          </cell>
          <cell r="G1154">
            <v>-30.15</v>
          </cell>
          <cell r="H1154">
            <v>0</v>
          </cell>
        </row>
        <row r="1155">
          <cell r="A1155" t="str">
            <v>501034</v>
          </cell>
          <cell r="B1155" t="str">
            <v>COTTON - RIL 122 HY - 450 GM</v>
          </cell>
          <cell r="C1155" t="str">
            <v>1700</v>
          </cell>
          <cell r="D1155" t="str">
            <v>453</v>
          </cell>
          <cell r="E1155" t="str">
            <v>4900123337</v>
          </cell>
          <cell r="F1155">
            <v>38166</v>
          </cell>
          <cell r="G1155">
            <v>30.15</v>
          </cell>
          <cell r="H1155">
            <v>0</v>
          </cell>
        </row>
        <row r="1156">
          <cell r="A1156" t="str">
            <v>501034</v>
          </cell>
          <cell r="B1156" t="str">
            <v>COTTON - RIL 122 HY - 450 GM</v>
          </cell>
          <cell r="C1156" t="str">
            <v>1700</v>
          </cell>
          <cell r="D1156" t="str">
            <v>651</v>
          </cell>
          <cell r="E1156" t="str">
            <v>4900122829</v>
          </cell>
          <cell r="F1156">
            <v>38166</v>
          </cell>
          <cell r="G1156">
            <v>30.15</v>
          </cell>
          <cell r="H1156">
            <v>0</v>
          </cell>
        </row>
        <row r="1157">
          <cell r="A1157" t="str">
            <v>501034</v>
          </cell>
          <cell r="B1157" t="str">
            <v>COTTON - RIL 122 HY - 450 GM</v>
          </cell>
          <cell r="C1157" t="str">
            <v>1700</v>
          </cell>
          <cell r="D1157" t="str">
            <v>641</v>
          </cell>
          <cell r="E1157" t="str">
            <v>4900115703</v>
          </cell>
          <cell r="F1157">
            <v>38159</v>
          </cell>
          <cell r="G1157">
            <v>-21.6</v>
          </cell>
          <cell r="H1157">
            <v>0</v>
          </cell>
        </row>
        <row r="1158">
          <cell r="A1158" t="str">
            <v>501034</v>
          </cell>
          <cell r="B1158" t="str">
            <v>COTTON - RIL 122 HY - 450 GM</v>
          </cell>
          <cell r="C1158" t="str">
            <v>1700</v>
          </cell>
          <cell r="D1158" t="str">
            <v>641</v>
          </cell>
          <cell r="E1158" t="str">
            <v>4900112826</v>
          </cell>
          <cell r="F1158">
            <v>38155</v>
          </cell>
          <cell r="G1158">
            <v>-21.6</v>
          </cell>
          <cell r="H1158">
            <v>0</v>
          </cell>
        </row>
        <row r="1159">
          <cell r="A1159" t="str">
            <v>501034</v>
          </cell>
          <cell r="B1159" t="str">
            <v>COTTON - RIL 122 HY - 450 GM</v>
          </cell>
          <cell r="C1159" t="str">
            <v>1700</v>
          </cell>
          <cell r="D1159" t="str">
            <v>641</v>
          </cell>
          <cell r="E1159" t="str">
            <v>4900112826</v>
          </cell>
          <cell r="F1159">
            <v>38155</v>
          </cell>
          <cell r="G1159">
            <v>-172.8</v>
          </cell>
          <cell r="H1159">
            <v>0</v>
          </cell>
        </row>
        <row r="1160">
          <cell r="A1160" t="str">
            <v>501034</v>
          </cell>
          <cell r="B1160" t="str">
            <v>COTTON - RIL 122 HY - 450 GM</v>
          </cell>
          <cell r="C1160" t="str">
            <v>1700</v>
          </cell>
          <cell r="D1160" t="str">
            <v>641</v>
          </cell>
          <cell r="E1160" t="str">
            <v>4900112826</v>
          </cell>
          <cell r="F1160">
            <v>38155</v>
          </cell>
          <cell r="G1160">
            <v>-172.8</v>
          </cell>
          <cell r="H1160">
            <v>0</v>
          </cell>
        </row>
        <row r="1161">
          <cell r="A1161" t="str">
            <v>501034</v>
          </cell>
          <cell r="B1161" t="str">
            <v>COTTON - RIL 122 HY - 450 GM</v>
          </cell>
          <cell r="C1161" t="str">
            <v>1700</v>
          </cell>
          <cell r="D1161" t="str">
            <v>453</v>
          </cell>
          <cell r="E1161" t="str">
            <v>4900111769</v>
          </cell>
          <cell r="F1161">
            <v>38153</v>
          </cell>
          <cell r="G1161">
            <v>-21.6</v>
          </cell>
          <cell r="H1161">
            <v>0</v>
          </cell>
        </row>
        <row r="1162">
          <cell r="A1162" t="str">
            <v>501034</v>
          </cell>
          <cell r="B1162" t="str">
            <v>COTTON - RIL 122 HY - 450 GM</v>
          </cell>
          <cell r="C1162" t="str">
            <v>1700</v>
          </cell>
          <cell r="D1162" t="str">
            <v>453</v>
          </cell>
          <cell r="E1162" t="str">
            <v>4900111769</v>
          </cell>
          <cell r="F1162">
            <v>38153</v>
          </cell>
          <cell r="G1162">
            <v>21.6</v>
          </cell>
          <cell r="H1162">
            <v>0</v>
          </cell>
        </row>
        <row r="1163">
          <cell r="A1163" t="str">
            <v>501034</v>
          </cell>
          <cell r="B1163" t="str">
            <v>COTTON - RIL 122 HY - 450 GM</v>
          </cell>
          <cell r="C1163" t="str">
            <v>1700</v>
          </cell>
          <cell r="D1163" t="str">
            <v>453</v>
          </cell>
          <cell r="E1163" t="str">
            <v>4900111769</v>
          </cell>
          <cell r="F1163">
            <v>38153</v>
          </cell>
          <cell r="G1163">
            <v>-172.8</v>
          </cell>
          <cell r="H1163">
            <v>0</v>
          </cell>
        </row>
        <row r="1164">
          <cell r="A1164" t="str">
            <v>501034</v>
          </cell>
          <cell r="B1164" t="str">
            <v>COTTON - RIL 122 HY - 450 GM</v>
          </cell>
          <cell r="C1164" t="str">
            <v>1700</v>
          </cell>
          <cell r="D1164" t="str">
            <v>453</v>
          </cell>
          <cell r="E1164" t="str">
            <v>4900111769</v>
          </cell>
          <cell r="F1164">
            <v>38153</v>
          </cell>
          <cell r="G1164">
            <v>172.8</v>
          </cell>
          <cell r="H1164">
            <v>0</v>
          </cell>
        </row>
        <row r="1165">
          <cell r="A1165" t="str">
            <v>501034</v>
          </cell>
          <cell r="B1165" t="str">
            <v>COTTON - RIL 122 HY - 450 GM</v>
          </cell>
          <cell r="C1165" t="str">
            <v>1700</v>
          </cell>
          <cell r="D1165" t="str">
            <v>453</v>
          </cell>
          <cell r="E1165" t="str">
            <v>4900111769</v>
          </cell>
          <cell r="F1165">
            <v>38153</v>
          </cell>
          <cell r="G1165">
            <v>-172.8</v>
          </cell>
          <cell r="H1165">
            <v>0</v>
          </cell>
        </row>
        <row r="1166">
          <cell r="A1166" t="str">
            <v>501034</v>
          </cell>
          <cell r="B1166" t="str">
            <v>COTTON - RIL 122 HY - 450 GM</v>
          </cell>
          <cell r="C1166" t="str">
            <v>1700</v>
          </cell>
          <cell r="D1166" t="str">
            <v>453</v>
          </cell>
          <cell r="E1166" t="str">
            <v>4900111769</v>
          </cell>
          <cell r="F1166">
            <v>38153</v>
          </cell>
          <cell r="G1166">
            <v>172.8</v>
          </cell>
          <cell r="H1166">
            <v>0</v>
          </cell>
        </row>
        <row r="1167">
          <cell r="A1167" t="str">
            <v>501034</v>
          </cell>
          <cell r="B1167" t="str">
            <v>COTTON - RIL 122 HY - 450 GM</v>
          </cell>
          <cell r="C1167" t="str">
            <v>1700</v>
          </cell>
          <cell r="D1167" t="str">
            <v>601</v>
          </cell>
          <cell r="E1167" t="str">
            <v>4900110670</v>
          </cell>
          <cell r="F1167">
            <v>38152</v>
          </cell>
          <cell r="G1167">
            <v>-108</v>
          </cell>
          <cell r="H1167">
            <v>0</v>
          </cell>
        </row>
        <row r="1168">
          <cell r="A1168" t="str">
            <v>501034</v>
          </cell>
          <cell r="B1168" t="str">
            <v>COTTON - RIL 122 HY - 450 GM</v>
          </cell>
          <cell r="C1168" t="str">
            <v>1700</v>
          </cell>
          <cell r="D1168" t="str">
            <v>651</v>
          </cell>
          <cell r="E1168" t="str">
            <v>4900109488</v>
          </cell>
          <cell r="F1168">
            <v>38150</v>
          </cell>
          <cell r="G1168">
            <v>172.8</v>
          </cell>
          <cell r="H1168">
            <v>0</v>
          </cell>
        </row>
        <row r="1169">
          <cell r="A1169" t="str">
            <v>501034</v>
          </cell>
          <cell r="B1169" t="str">
            <v>COTTON - RIL 122 HY - 450 GM</v>
          </cell>
          <cell r="C1169" t="str">
            <v>1700</v>
          </cell>
          <cell r="D1169" t="str">
            <v>651</v>
          </cell>
          <cell r="E1169" t="str">
            <v>4900109488</v>
          </cell>
          <cell r="F1169">
            <v>38150</v>
          </cell>
          <cell r="G1169">
            <v>21.6</v>
          </cell>
          <cell r="H1169">
            <v>0</v>
          </cell>
        </row>
        <row r="1170">
          <cell r="A1170" t="str">
            <v>501034</v>
          </cell>
          <cell r="B1170" t="str">
            <v>COTTON - RIL 122 HY - 450 GM</v>
          </cell>
          <cell r="C1170" t="str">
            <v>1700</v>
          </cell>
          <cell r="D1170" t="str">
            <v>651</v>
          </cell>
          <cell r="E1170" t="str">
            <v>4900109488</v>
          </cell>
          <cell r="F1170">
            <v>38150</v>
          </cell>
          <cell r="G1170">
            <v>172.8</v>
          </cell>
          <cell r="H1170">
            <v>0</v>
          </cell>
        </row>
        <row r="1171">
          <cell r="A1171" t="str">
            <v>501034</v>
          </cell>
          <cell r="B1171" t="str">
            <v>COTTON - RIL 122 HY - 450 GM</v>
          </cell>
          <cell r="C1171" t="str">
            <v>1700</v>
          </cell>
          <cell r="D1171" t="str">
            <v>641</v>
          </cell>
          <cell r="E1171" t="str">
            <v>4900106707</v>
          </cell>
          <cell r="F1171">
            <v>38146</v>
          </cell>
          <cell r="G1171">
            <v>-194.4</v>
          </cell>
          <cell r="H1171">
            <v>0</v>
          </cell>
        </row>
        <row r="1172">
          <cell r="A1172" t="str">
            <v>501034</v>
          </cell>
          <cell r="B1172" t="str">
            <v>COTTON - RIL 122 HY - 450 GM</v>
          </cell>
          <cell r="C1172" t="str">
            <v>1700</v>
          </cell>
          <cell r="D1172" t="str">
            <v>641</v>
          </cell>
          <cell r="E1172" t="str">
            <v>4900106707</v>
          </cell>
          <cell r="F1172">
            <v>38146</v>
          </cell>
          <cell r="G1172">
            <v>-129.6</v>
          </cell>
          <cell r="H1172">
            <v>0</v>
          </cell>
        </row>
        <row r="1173">
          <cell r="A1173" t="str">
            <v>501034</v>
          </cell>
          <cell r="B1173" t="str">
            <v>COTTON - RIL 122 HY - 450 GM</v>
          </cell>
          <cell r="C1173" t="str">
            <v>1700</v>
          </cell>
          <cell r="D1173" t="str">
            <v>601</v>
          </cell>
          <cell r="E1173" t="str">
            <v>4900106702</v>
          </cell>
          <cell r="F1173">
            <v>38146</v>
          </cell>
          <cell r="G1173">
            <v>-43.2</v>
          </cell>
          <cell r="H1173">
            <v>0</v>
          </cell>
        </row>
        <row r="1174">
          <cell r="A1174" t="str">
            <v>501034</v>
          </cell>
          <cell r="B1174" t="str">
            <v>COTTON - RIL 122 HY - 450 GM</v>
          </cell>
          <cell r="C1174" t="str">
            <v>1700</v>
          </cell>
          <cell r="D1174" t="str">
            <v>601</v>
          </cell>
          <cell r="E1174" t="str">
            <v>4900106702</v>
          </cell>
          <cell r="F1174">
            <v>38146</v>
          </cell>
          <cell r="G1174">
            <v>-64.8</v>
          </cell>
          <cell r="H1174">
            <v>0</v>
          </cell>
        </row>
        <row r="1175">
          <cell r="A1175" t="str">
            <v>501034</v>
          </cell>
          <cell r="B1175" t="str">
            <v>COTTON - RIL 122 HY - 450 GM</v>
          </cell>
          <cell r="C1175" t="str">
            <v>1700</v>
          </cell>
          <cell r="D1175" t="str">
            <v>641</v>
          </cell>
          <cell r="E1175" t="str">
            <v>4900106707</v>
          </cell>
          <cell r="F1175">
            <v>38146</v>
          </cell>
          <cell r="G1175">
            <v>-108</v>
          </cell>
          <cell r="H1175">
            <v>0</v>
          </cell>
        </row>
        <row r="1176">
          <cell r="A1176" t="str">
            <v>501034</v>
          </cell>
          <cell r="B1176" t="str">
            <v>COTTON - RIL 122 HY - 450 GM</v>
          </cell>
          <cell r="C1176" t="str">
            <v>1700</v>
          </cell>
          <cell r="D1176" t="str">
            <v>641</v>
          </cell>
          <cell r="E1176" t="str">
            <v>4900102131</v>
          </cell>
          <cell r="F1176">
            <v>38138</v>
          </cell>
          <cell r="G1176">
            <v>-43.2</v>
          </cell>
          <cell r="H1176">
            <v>0</v>
          </cell>
        </row>
        <row r="1177">
          <cell r="A1177" t="str">
            <v>501034</v>
          </cell>
          <cell r="B1177" t="str">
            <v>COTTON - RIL 122 HY - 450 GM</v>
          </cell>
          <cell r="C1177" t="str">
            <v>1700</v>
          </cell>
          <cell r="D1177" t="str">
            <v>641</v>
          </cell>
          <cell r="E1177" t="str">
            <v>4900102131</v>
          </cell>
          <cell r="F1177">
            <v>38138</v>
          </cell>
          <cell r="G1177">
            <v>-388.8</v>
          </cell>
          <cell r="H1177">
            <v>0</v>
          </cell>
        </row>
        <row r="1178">
          <cell r="A1178" t="str">
            <v>501034</v>
          </cell>
          <cell r="B1178" t="str">
            <v>COTTON - RIL 122 HY - 450 GM</v>
          </cell>
          <cell r="C1178" t="str">
            <v>1700</v>
          </cell>
          <cell r="D1178" t="str">
            <v>601</v>
          </cell>
          <cell r="E1178" t="str">
            <v>4900101847</v>
          </cell>
          <cell r="F1178">
            <v>38138</v>
          </cell>
          <cell r="G1178">
            <v>-21.6</v>
          </cell>
          <cell r="H1178">
            <v>0</v>
          </cell>
        </row>
        <row r="1179">
          <cell r="A1179" t="str">
            <v>501034</v>
          </cell>
          <cell r="B1179" t="str">
            <v>COTTON - RIL 122 HY - 450 GM</v>
          </cell>
          <cell r="C1179" t="str">
            <v>1700</v>
          </cell>
          <cell r="D1179" t="str">
            <v>601</v>
          </cell>
          <cell r="E1179" t="str">
            <v>4900101847</v>
          </cell>
          <cell r="F1179">
            <v>38138</v>
          </cell>
          <cell r="G1179">
            <v>-21.6</v>
          </cell>
          <cell r="H1179">
            <v>0</v>
          </cell>
        </row>
        <row r="1180">
          <cell r="A1180" t="str">
            <v>501034</v>
          </cell>
          <cell r="B1180" t="str">
            <v>COTTON - RIL 122 HY - 450 GM</v>
          </cell>
          <cell r="C1180" t="str">
            <v>1700</v>
          </cell>
          <cell r="D1180" t="str">
            <v>101</v>
          </cell>
          <cell r="E1180" t="str">
            <v>5000010590</v>
          </cell>
          <cell r="F1180">
            <v>38128</v>
          </cell>
          <cell r="G1180">
            <v>388.8</v>
          </cell>
          <cell r="H1180">
            <v>0</v>
          </cell>
        </row>
        <row r="1181">
          <cell r="A1181" t="str">
            <v>501034</v>
          </cell>
          <cell r="B1181" t="str">
            <v>COTTON - RIL 122 HY - 450 GM</v>
          </cell>
          <cell r="C1181" t="str">
            <v>1700</v>
          </cell>
          <cell r="D1181" t="str">
            <v>101</v>
          </cell>
          <cell r="E1181" t="str">
            <v>5000010590</v>
          </cell>
          <cell r="F1181">
            <v>38128</v>
          </cell>
          <cell r="G1181">
            <v>64.8</v>
          </cell>
          <cell r="H1181">
            <v>0</v>
          </cell>
        </row>
        <row r="1182">
          <cell r="A1182" t="str">
            <v>501034</v>
          </cell>
          <cell r="B1182" t="str">
            <v>COTTON - RIL 122 HY - 450 GM</v>
          </cell>
          <cell r="C1182" t="str">
            <v>1700</v>
          </cell>
          <cell r="D1182" t="str">
            <v>641</v>
          </cell>
          <cell r="E1182" t="str">
            <v>4900093531</v>
          </cell>
          <cell r="F1182">
            <v>38126</v>
          </cell>
          <cell r="G1182">
            <v>388.8</v>
          </cell>
          <cell r="H1182">
            <v>0</v>
          </cell>
        </row>
        <row r="1183">
          <cell r="A1183" t="str">
            <v>501034</v>
          </cell>
          <cell r="B1183" t="str">
            <v>COTTON - RIL 122 HY - 450 GM</v>
          </cell>
          <cell r="C1183" t="str">
            <v>1700</v>
          </cell>
          <cell r="D1183" t="str">
            <v>641</v>
          </cell>
          <cell r="E1183" t="str">
            <v>4900093531</v>
          </cell>
          <cell r="F1183">
            <v>38126</v>
          </cell>
          <cell r="G1183">
            <v>64.8</v>
          </cell>
          <cell r="H1183">
            <v>0</v>
          </cell>
        </row>
        <row r="1184">
          <cell r="A1184" t="str">
            <v>501034</v>
          </cell>
          <cell r="B1184" t="str">
            <v>COTTON - RIL 122 HY - 450 GM</v>
          </cell>
          <cell r="C1184" t="str">
            <v>1700</v>
          </cell>
          <cell r="D1184" t="str">
            <v>101</v>
          </cell>
          <cell r="E1184" t="str">
            <v>5000010037</v>
          </cell>
          <cell r="F1184">
            <v>38121</v>
          </cell>
          <cell r="G1184">
            <v>194.4</v>
          </cell>
          <cell r="H1184">
            <v>0</v>
          </cell>
        </row>
        <row r="1185">
          <cell r="A1185" t="str">
            <v>501034</v>
          </cell>
          <cell r="B1185" t="str">
            <v>COTTON - RIL 122 HY - 450 GM</v>
          </cell>
          <cell r="C1185" t="str">
            <v>1700</v>
          </cell>
          <cell r="D1185" t="str">
            <v>101</v>
          </cell>
          <cell r="E1185" t="str">
            <v>5000010037</v>
          </cell>
          <cell r="F1185">
            <v>38121</v>
          </cell>
          <cell r="G1185">
            <v>129.6</v>
          </cell>
          <cell r="H1185">
            <v>0</v>
          </cell>
        </row>
        <row r="1186">
          <cell r="A1186" t="str">
            <v>501034</v>
          </cell>
          <cell r="B1186" t="str">
            <v>COTTON - RIL 122 HY - 450 GM</v>
          </cell>
          <cell r="C1186" t="str">
            <v>1700</v>
          </cell>
          <cell r="D1186" t="str">
            <v>101</v>
          </cell>
          <cell r="E1186" t="str">
            <v>5000010037</v>
          </cell>
          <cell r="F1186">
            <v>38121</v>
          </cell>
          <cell r="G1186">
            <v>194.4</v>
          </cell>
          <cell r="H1186">
            <v>0</v>
          </cell>
        </row>
        <row r="1187">
          <cell r="A1187" t="str">
            <v>501034</v>
          </cell>
          <cell r="B1187" t="str">
            <v>COTTON - RIL 122 HY - 450 GM</v>
          </cell>
          <cell r="C1187" t="str">
            <v>1700</v>
          </cell>
          <cell r="D1187" t="str">
            <v>101</v>
          </cell>
          <cell r="E1187" t="str">
            <v>5000010037</v>
          </cell>
          <cell r="F1187">
            <v>38121</v>
          </cell>
          <cell r="G1187">
            <v>129.6</v>
          </cell>
          <cell r="H1187">
            <v>0</v>
          </cell>
        </row>
        <row r="1188">
          <cell r="A1188" t="str">
            <v>501034</v>
          </cell>
          <cell r="B1188" t="str">
            <v>COTTON - RIL 122 HY - 450 GM</v>
          </cell>
          <cell r="C1188" t="str">
            <v>1700</v>
          </cell>
          <cell r="D1188" t="str">
            <v>601</v>
          </cell>
          <cell r="E1188" t="str">
            <v>4900090654</v>
          </cell>
          <cell r="F1188">
            <v>38121</v>
          </cell>
          <cell r="G1188">
            <v>-64.8</v>
          </cell>
          <cell r="H1188">
            <v>0</v>
          </cell>
        </row>
        <row r="1189">
          <cell r="A1189" t="str">
            <v>501034</v>
          </cell>
          <cell r="B1189" t="str">
            <v>COTTON - RIL 122 HY - 450 GM</v>
          </cell>
          <cell r="C1189" t="str">
            <v>1700</v>
          </cell>
          <cell r="D1189" t="str">
            <v>601</v>
          </cell>
          <cell r="E1189" t="str">
            <v>4900090654</v>
          </cell>
          <cell r="F1189">
            <v>38121</v>
          </cell>
          <cell r="G1189">
            <v>-64.8</v>
          </cell>
          <cell r="H1189">
            <v>0</v>
          </cell>
        </row>
        <row r="1190">
          <cell r="A1190" t="str">
            <v>501034</v>
          </cell>
          <cell r="B1190" t="str">
            <v>COTTON - RIL 122 HY - 450 GM</v>
          </cell>
          <cell r="C1190" t="str">
            <v>1700</v>
          </cell>
          <cell r="D1190" t="str">
            <v>601</v>
          </cell>
          <cell r="E1190" t="str">
            <v>4900090652</v>
          </cell>
          <cell r="F1190">
            <v>38121</v>
          </cell>
          <cell r="G1190">
            <v>-43.2</v>
          </cell>
          <cell r="H1190">
            <v>0</v>
          </cell>
        </row>
        <row r="1191">
          <cell r="A1191" t="str">
            <v>501034</v>
          </cell>
          <cell r="B1191" t="str">
            <v>COTTON - RIL 122 HY - 450 GM</v>
          </cell>
          <cell r="C1191" t="str">
            <v>1700</v>
          </cell>
          <cell r="D1191" t="str">
            <v>601</v>
          </cell>
          <cell r="E1191" t="str">
            <v>4900090652</v>
          </cell>
          <cell r="F1191">
            <v>38121</v>
          </cell>
          <cell r="G1191">
            <v>-21.6</v>
          </cell>
          <cell r="H1191">
            <v>0</v>
          </cell>
        </row>
        <row r="1192">
          <cell r="A1192" t="str">
            <v>501034</v>
          </cell>
          <cell r="B1192" t="str">
            <v>COTTON - RIL 122 HY - 450 GM</v>
          </cell>
          <cell r="C1192" t="str">
            <v>1700</v>
          </cell>
          <cell r="D1192" t="str">
            <v>601</v>
          </cell>
          <cell r="E1192" t="str">
            <v>4900090654</v>
          </cell>
          <cell r="F1192">
            <v>38121</v>
          </cell>
          <cell r="G1192">
            <v>-43.2</v>
          </cell>
          <cell r="H1192">
            <v>0</v>
          </cell>
        </row>
        <row r="1193">
          <cell r="A1193" t="str">
            <v>501034</v>
          </cell>
          <cell r="B1193" t="str">
            <v>COTTON - RIL 122 HY - 450 GM</v>
          </cell>
          <cell r="C1193" t="str">
            <v>1700</v>
          </cell>
          <cell r="D1193" t="str">
            <v>601</v>
          </cell>
          <cell r="E1193" t="str">
            <v>4900090654</v>
          </cell>
          <cell r="F1193">
            <v>38121</v>
          </cell>
          <cell r="G1193">
            <v>-43.2</v>
          </cell>
          <cell r="H1193">
            <v>0</v>
          </cell>
        </row>
        <row r="1194">
          <cell r="A1194" t="str">
            <v>501034</v>
          </cell>
          <cell r="B1194" t="str">
            <v>COTTON - RIL 122 HY - 450 GM</v>
          </cell>
          <cell r="C1194" t="str">
            <v>1700</v>
          </cell>
          <cell r="D1194" t="str">
            <v>601</v>
          </cell>
          <cell r="E1194" t="str">
            <v>4900090652</v>
          </cell>
          <cell r="F1194">
            <v>38121</v>
          </cell>
          <cell r="G1194">
            <v>-43.2</v>
          </cell>
          <cell r="H1194">
            <v>0</v>
          </cell>
        </row>
        <row r="1195">
          <cell r="A1195" t="str">
            <v>501034</v>
          </cell>
          <cell r="B1195" t="str">
            <v>COTTON - RIL 122 HY - 450 GM</v>
          </cell>
          <cell r="C1195" t="str">
            <v>1700</v>
          </cell>
          <cell r="D1195" t="str">
            <v>101</v>
          </cell>
          <cell r="E1195" t="str">
            <v>5000010037</v>
          </cell>
          <cell r="F1195">
            <v>38121</v>
          </cell>
          <cell r="G1195">
            <v>64.8</v>
          </cell>
          <cell r="H1195">
            <v>0</v>
          </cell>
        </row>
        <row r="1196">
          <cell r="A1196" t="str">
            <v>501034</v>
          </cell>
          <cell r="B1196" t="str">
            <v>COTTON - RIL 122 HY - 450 GM</v>
          </cell>
          <cell r="C1196" t="str">
            <v>1700</v>
          </cell>
          <cell r="D1196" t="str">
            <v>601</v>
          </cell>
          <cell r="E1196" t="str">
            <v>4900090654</v>
          </cell>
          <cell r="F1196">
            <v>38121</v>
          </cell>
          <cell r="G1196">
            <v>-194.4</v>
          </cell>
          <cell r="H1196">
            <v>0</v>
          </cell>
        </row>
        <row r="1197">
          <cell r="A1197" t="str">
            <v>501034</v>
          </cell>
          <cell r="B1197" t="str">
            <v>COTTON - RIL 122 HY - 450 GM</v>
          </cell>
          <cell r="C1197" t="str">
            <v>1700</v>
          </cell>
          <cell r="D1197" t="str">
            <v>601</v>
          </cell>
          <cell r="E1197" t="str">
            <v>4900090654</v>
          </cell>
          <cell r="F1197">
            <v>38121</v>
          </cell>
          <cell r="G1197">
            <v>-21.6</v>
          </cell>
          <cell r="H1197">
            <v>0</v>
          </cell>
        </row>
        <row r="1198">
          <cell r="A1198" t="str">
            <v>501034</v>
          </cell>
          <cell r="B1198" t="str">
            <v>COTTON - RIL 122 HY - 450 GM</v>
          </cell>
          <cell r="C1198" t="str">
            <v>1700</v>
          </cell>
          <cell r="D1198" t="str">
            <v>601</v>
          </cell>
          <cell r="E1198" t="str">
            <v>4900090654</v>
          </cell>
          <cell r="F1198">
            <v>38121</v>
          </cell>
          <cell r="G1198">
            <v>-21.6</v>
          </cell>
          <cell r="H1198">
            <v>0</v>
          </cell>
        </row>
        <row r="1199">
          <cell r="A1199" t="str">
            <v>501034</v>
          </cell>
          <cell r="B1199" t="str">
            <v>COTTON - RIL 122 HY - 450 GM</v>
          </cell>
          <cell r="C1199" t="str">
            <v>1700</v>
          </cell>
          <cell r="D1199" t="str">
            <v>101</v>
          </cell>
          <cell r="E1199" t="str">
            <v>5000010037</v>
          </cell>
          <cell r="F1199">
            <v>38121</v>
          </cell>
          <cell r="G1199">
            <v>64.8</v>
          </cell>
          <cell r="H1199">
            <v>0</v>
          </cell>
        </row>
        <row r="1200">
          <cell r="A1200" t="str">
            <v>501034</v>
          </cell>
          <cell r="B1200" t="str">
            <v>COTTON - RIL 122 HY - 450 GM</v>
          </cell>
          <cell r="C1200" t="str">
            <v>1700</v>
          </cell>
          <cell r="D1200" t="str">
            <v>101</v>
          </cell>
          <cell r="E1200" t="str">
            <v>5000010037</v>
          </cell>
          <cell r="F1200">
            <v>38121</v>
          </cell>
          <cell r="G1200">
            <v>108</v>
          </cell>
          <cell r="H1200">
            <v>0</v>
          </cell>
        </row>
        <row r="1201">
          <cell r="A1201" t="str">
            <v>501034</v>
          </cell>
          <cell r="B1201" t="str">
            <v>COTTON - RIL 122 HY - 450 GM</v>
          </cell>
          <cell r="C1201" t="str">
            <v>1700</v>
          </cell>
          <cell r="D1201" t="str">
            <v>641</v>
          </cell>
          <cell r="E1201" t="str">
            <v>4900087955</v>
          </cell>
          <cell r="F1201">
            <v>38115</v>
          </cell>
          <cell r="G1201">
            <v>129.6</v>
          </cell>
          <cell r="H1201">
            <v>0</v>
          </cell>
        </row>
        <row r="1202">
          <cell r="A1202" t="str">
            <v>501034</v>
          </cell>
          <cell r="B1202" t="str">
            <v>COTTON - RIL 122 HY - 450 GM</v>
          </cell>
          <cell r="C1202" t="str">
            <v>1700</v>
          </cell>
          <cell r="D1202" t="str">
            <v>641</v>
          </cell>
          <cell r="E1202" t="str">
            <v>4900087955</v>
          </cell>
          <cell r="F1202">
            <v>38115</v>
          </cell>
          <cell r="G1202">
            <v>108</v>
          </cell>
          <cell r="H1202">
            <v>0</v>
          </cell>
        </row>
        <row r="1203">
          <cell r="A1203" t="str">
            <v>501034</v>
          </cell>
          <cell r="B1203" t="str">
            <v>COTTON - RIL 122 HY - 450 GM</v>
          </cell>
          <cell r="C1203" t="str">
            <v>1700</v>
          </cell>
          <cell r="D1203" t="str">
            <v>641</v>
          </cell>
          <cell r="E1203" t="str">
            <v>4900087955</v>
          </cell>
          <cell r="F1203">
            <v>38115</v>
          </cell>
          <cell r="G1203">
            <v>64.8</v>
          </cell>
          <cell r="H1203">
            <v>0</v>
          </cell>
        </row>
        <row r="1204">
          <cell r="A1204" t="str">
            <v>501034</v>
          </cell>
          <cell r="B1204" t="str">
            <v>COTTON - RIL 122 HY - 450 GM</v>
          </cell>
          <cell r="C1204" t="str">
            <v>1700</v>
          </cell>
          <cell r="D1204" t="str">
            <v>641</v>
          </cell>
          <cell r="E1204" t="str">
            <v>4900087955</v>
          </cell>
          <cell r="F1204">
            <v>38115</v>
          </cell>
          <cell r="G1204">
            <v>194.4</v>
          </cell>
          <cell r="H1204">
            <v>0</v>
          </cell>
        </row>
        <row r="1205">
          <cell r="A1205" t="str">
            <v>501034</v>
          </cell>
          <cell r="B1205" t="str">
            <v>COTTON - RIL 122 HY - 450 GM</v>
          </cell>
          <cell r="C1205" t="str">
            <v>1700</v>
          </cell>
          <cell r="D1205" t="str">
            <v>641</v>
          </cell>
          <cell r="E1205" t="str">
            <v>4900087955</v>
          </cell>
          <cell r="F1205">
            <v>38115</v>
          </cell>
          <cell r="G1205">
            <v>64.8</v>
          </cell>
          <cell r="H1205">
            <v>0</v>
          </cell>
        </row>
        <row r="1206">
          <cell r="A1206" t="str">
            <v>501034</v>
          </cell>
          <cell r="B1206" t="str">
            <v>COTTON - RIL 122 HY - 450 GM</v>
          </cell>
          <cell r="C1206" t="str">
            <v>1700</v>
          </cell>
          <cell r="D1206" t="str">
            <v>641</v>
          </cell>
          <cell r="E1206" t="str">
            <v>4900087955</v>
          </cell>
          <cell r="F1206">
            <v>38115</v>
          </cell>
          <cell r="G1206">
            <v>129.6</v>
          </cell>
          <cell r="H1206">
            <v>0</v>
          </cell>
        </row>
        <row r="1207">
          <cell r="A1207" t="str">
            <v>501034</v>
          </cell>
          <cell r="B1207" t="str">
            <v>COTTON - RIL 122 HY - 450 GM</v>
          </cell>
          <cell r="C1207" t="str">
            <v>1700</v>
          </cell>
          <cell r="D1207" t="str">
            <v>641</v>
          </cell>
          <cell r="E1207" t="str">
            <v>4900087955</v>
          </cell>
          <cell r="F1207">
            <v>38115</v>
          </cell>
          <cell r="G1207">
            <v>194.4</v>
          </cell>
          <cell r="H1207">
            <v>0</v>
          </cell>
        </row>
        <row r="1208">
          <cell r="A1208" t="str">
            <v>501034</v>
          </cell>
          <cell r="B1208" t="str">
            <v>COTTON - RIL 122 HY - 450 GM</v>
          </cell>
          <cell r="C1208" t="str">
            <v>1700</v>
          </cell>
          <cell r="D1208" t="str">
            <v>601</v>
          </cell>
          <cell r="E1208" t="str">
            <v>4900084748</v>
          </cell>
          <cell r="F1208">
            <v>38107</v>
          </cell>
          <cell r="G1208">
            <v>-129.6</v>
          </cell>
          <cell r="H1208">
            <v>0</v>
          </cell>
        </row>
        <row r="1209">
          <cell r="A1209" t="str">
            <v>501034</v>
          </cell>
          <cell r="B1209" t="str">
            <v>COTTON - RIL 122 HY - 450 GM</v>
          </cell>
          <cell r="C1209" t="str">
            <v>1700</v>
          </cell>
          <cell r="D1209" t="str">
            <v>601</v>
          </cell>
          <cell r="E1209" t="str">
            <v>4900084744</v>
          </cell>
          <cell r="F1209">
            <v>38107</v>
          </cell>
          <cell r="G1209">
            <v>-21.6</v>
          </cell>
          <cell r="H1209">
            <v>0</v>
          </cell>
        </row>
        <row r="1210">
          <cell r="A1210" t="str">
            <v>501034</v>
          </cell>
          <cell r="B1210" t="str">
            <v>COTTON - RIL 122 HY - 450 GM</v>
          </cell>
          <cell r="C1210" t="str">
            <v>1700</v>
          </cell>
          <cell r="D1210" t="str">
            <v>601</v>
          </cell>
          <cell r="E1210" t="str">
            <v>4900084744</v>
          </cell>
          <cell r="F1210">
            <v>38107</v>
          </cell>
          <cell r="G1210">
            <v>-194.4</v>
          </cell>
          <cell r="H1210">
            <v>0</v>
          </cell>
        </row>
        <row r="1211">
          <cell r="A1211" t="str">
            <v>501034</v>
          </cell>
          <cell r="B1211" t="str">
            <v>COTTON - RIL 122 HY - 450 GM</v>
          </cell>
          <cell r="C1211" t="str">
            <v>1700</v>
          </cell>
          <cell r="D1211" t="str">
            <v>601</v>
          </cell>
          <cell r="E1211" t="str">
            <v>4900084744</v>
          </cell>
          <cell r="F1211">
            <v>38107</v>
          </cell>
          <cell r="G1211">
            <v>-172.8</v>
          </cell>
          <cell r="H1211">
            <v>0</v>
          </cell>
        </row>
        <row r="1212">
          <cell r="A1212" t="str">
            <v>501034</v>
          </cell>
          <cell r="B1212" t="str">
            <v>COTTON - RIL 122 HY - 450 GM</v>
          </cell>
          <cell r="C1212" t="str">
            <v>1700</v>
          </cell>
          <cell r="D1212" t="str">
            <v>601</v>
          </cell>
          <cell r="E1212" t="str">
            <v>4900084741</v>
          </cell>
          <cell r="F1212">
            <v>38107</v>
          </cell>
          <cell r="G1212">
            <v>-43.2</v>
          </cell>
          <cell r="H1212">
            <v>0</v>
          </cell>
        </row>
        <row r="1213">
          <cell r="A1213" t="str">
            <v>501034</v>
          </cell>
          <cell r="B1213" t="str">
            <v>COTTON - RIL 122 HY - 450 GM</v>
          </cell>
          <cell r="C1213" t="str">
            <v>1700</v>
          </cell>
          <cell r="D1213" t="str">
            <v>601</v>
          </cell>
          <cell r="E1213" t="str">
            <v>4900084739</v>
          </cell>
          <cell r="F1213">
            <v>38107</v>
          </cell>
          <cell r="G1213">
            <v>-108</v>
          </cell>
          <cell r="H1213">
            <v>0</v>
          </cell>
        </row>
        <row r="1214">
          <cell r="A1214" t="str">
            <v>501034</v>
          </cell>
          <cell r="B1214" t="str">
            <v>COTTON - RIL 122 HY - 450 GM</v>
          </cell>
          <cell r="C1214" t="str">
            <v>1700</v>
          </cell>
          <cell r="D1214" t="str">
            <v>601</v>
          </cell>
          <cell r="E1214" t="str">
            <v>4900084708</v>
          </cell>
          <cell r="F1214">
            <v>38107</v>
          </cell>
          <cell r="G1214">
            <v>-21.6</v>
          </cell>
          <cell r="H1214">
            <v>0</v>
          </cell>
        </row>
        <row r="1215">
          <cell r="A1215" t="str">
            <v>501034</v>
          </cell>
          <cell r="B1215" t="str">
            <v>COTTON - RIL 122 HY - 450 GM</v>
          </cell>
          <cell r="C1215" t="str">
            <v>1700</v>
          </cell>
          <cell r="D1215" t="str">
            <v>101</v>
          </cell>
          <cell r="E1215" t="str">
            <v>5000008028</v>
          </cell>
          <cell r="F1215">
            <v>38095</v>
          </cell>
          <cell r="G1215">
            <v>194.4</v>
          </cell>
          <cell r="H1215">
            <v>0</v>
          </cell>
        </row>
        <row r="1216">
          <cell r="A1216" t="str">
            <v>501034</v>
          </cell>
          <cell r="B1216" t="str">
            <v>COTTON - RIL 122 HY - 450 GM</v>
          </cell>
          <cell r="C1216" t="str">
            <v>1700</v>
          </cell>
          <cell r="D1216" t="str">
            <v>101</v>
          </cell>
          <cell r="E1216" t="str">
            <v>5000008028</v>
          </cell>
          <cell r="F1216">
            <v>38095</v>
          </cell>
          <cell r="G1216">
            <v>324</v>
          </cell>
          <cell r="H1216">
            <v>0</v>
          </cell>
        </row>
        <row r="1217">
          <cell r="A1217" t="str">
            <v>501034</v>
          </cell>
          <cell r="B1217" t="str">
            <v>COTTON - RIL 122 HY - 450 GM</v>
          </cell>
          <cell r="C1217" t="str">
            <v>1700</v>
          </cell>
          <cell r="D1217" t="str">
            <v>101</v>
          </cell>
          <cell r="E1217" t="str">
            <v>5000008028</v>
          </cell>
          <cell r="F1217">
            <v>38095</v>
          </cell>
          <cell r="G1217">
            <v>194.4</v>
          </cell>
          <cell r="H1217">
            <v>0</v>
          </cell>
        </row>
        <row r="1218">
          <cell r="A1218" t="str">
            <v>501034</v>
          </cell>
          <cell r="B1218" t="str">
            <v>COTTON - RIL 122 HY - 450 GM</v>
          </cell>
          <cell r="C1218" t="str">
            <v>1700</v>
          </cell>
          <cell r="D1218" t="str">
            <v>101</v>
          </cell>
          <cell r="E1218" t="str">
            <v>5000008028</v>
          </cell>
          <cell r="F1218">
            <v>38095</v>
          </cell>
          <cell r="G1218">
            <v>21.6</v>
          </cell>
          <cell r="H1218">
            <v>0</v>
          </cell>
        </row>
        <row r="1219">
          <cell r="A1219" t="str">
            <v>501034</v>
          </cell>
          <cell r="B1219" t="str">
            <v>COTTON - RIL 122 HY - 450 GM</v>
          </cell>
          <cell r="C1219" t="str">
            <v>1700</v>
          </cell>
          <cell r="D1219" t="str">
            <v>101</v>
          </cell>
          <cell r="E1219" t="str">
            <v>5000008028</v>
          </cell>
          <cell r="F1219">
            <v>38095</v>
          </cell>
          <cell r="G1219">
            <v>43.2</v>
          </cell>
          <cell r="H1219">
            <v>0</v>
          </cell>
        </row>
        <row r="1220">
          <cell r="A1220" t="str">
            <v>501034</v>
          </cell>
          <cell r="B1220" t="str">
            <v>COTTON - RIL 122 HY - 450 GM</v>
          </cell>
          <cell r="C1220" t="str">
            <v>1700</v>
          </cell>
          <cell r="D1220" t="str">
            <v>101</v>
          </cell>
          <cell r="E1220" t="str">
            <v>5000008028</v>
          </cell>
          <cell r="F1220">
            <v>38095</v>
          </cell>
          <cell r="G1220">
            <v>43.2</v>
          </cell>
          <cell r="H1220">
            <v>0</v>
          </cell>
        </row>
        <row r="1221">
          <cell r="A1221" t="str">
            <v>501034</v>
          </cell>
          <cell r="B1221" t="str">
            <v>COTTON - RIL 122 HY - 450 GM</v>
          </cell>
          <cell r="C1221" t="str">
            <v>1700</v>
          </cell>
          <cell r="D1221" t="str">
            <v>101</v>
          </cell>
          <cell r="E1221" t="str">
            <v>5000008028</v>
          </cell>
          <cell r="F1221">
            <v>38095</v>
          </cell>
          <cell r="G1221">
            <v>64.8</v>
          </cell>
          <cell r="H1221">
            <v>0</v>
          </cell>
        </row>
        <row r="1222">
          <cell r="A1222" t="str">
            <v>501034</v>
          </cell>
          <cell r="B1222" t="str">
            <v>COTTON - RIL 122 HY - 450 GM</v>
          </cell>
          <cell r="C1222" t="str">
            <v>1700</v>
          </cell>
          <cell r="D1222" t="str">
            <v>101</v>
          </cell>
          <cell r="E1222" t="str">
            <v>5000008028</v>
          </cell>
          <cell r="F1222">
            <v>38095</v>
          </cell>
          <cell r="G1222">
            <v>43.2</v>
          </cell>
          <cell r="H1222">
            <v>0</v>
          </cell>
        </row>
        <row r="1223">
          <cell r="A1223" t="str">
            <v>501034</v>
          </cell>
          <cell r="B1223" t="str">
            <v>COTTON - RIL 122 HY - 450 GM</v>
          </cell>
          <cell r="C1223" t="str">
            <v>1700</v>
          </cell>
          <cell r="D1223" t="str">
            <v>101</v>
          </cell>
          <cell r="E1223" t="str">
            <v>5000008028</v>
          </cell>
          <cell r="F1223">
            <v>38095</v>
          </cell>
          <cell r="G1223">
            <v>21.6</v>
          </cell>
          <cell r="H1223">
            <v>0</v>
          </cell>
        </row>
        <row r="1224">
          <cell r="A1224" t="str">
            <v>501034</v>
          </cell>
          <cell r="B1224" t="str">
            <v>COTTON - RIL 122 HY - 450 GM</v>
          </cell>
          <cell r="C1224" t="str">
            <v>1700</v>
          </cell>
          <cell r="D1224" t="str">
            <v>101</v>
          </cell>
          <cell r="E1224" t="str">
            <v>5000008028</v>
          </cell>
          <cell r="F1224">
            <v>38095</v>
          </cell>
          <cell r="G1224">
            <v>64.8</v>
          </cell>
          <cell r="H1224">
            <v>0</v>
          </cell>
        </row>
        <row r="1225">
          <cell r="A1225" t="str">
            <v>501034</v>
          </cell>
          <cell r="B1225" t="str">
            <v>COTTON - RIL 122 HY - 450 GM</v>
          </cell>
          <cell r="C1225" t="str">
            <v>1700</v>
          </cell>
          <cell r="D1225" t="str">
            <v>101</v>
          </cell>
          <cell r="E1225" t="str">
            <v>5000008028</v>
          </cell>
          <cell r="F1225">
            <v>38095</v>
          </cell>
          <cell r="G1225">
            <v>21.6</v>
          </cell>
          <cell r="H1225">
            <v>0</v>
          </cell>
        </row>
        <row r="1226">
          <cell r="A1226" t="str">
            <v>501034</v>
          </cell>
          <cell r="B1226" t="str">
            <v>COTTON - RIL 122 HY - 450 GM</v>
          </cell>
          <cell r="C1226" t="str">
            <v>1700</v>
          </cell>
          <cell r="D1226" t="str">
            <v>101</v>
          </cell>
          <cell r="E1226" t="str">
            <v>5000008028</v>
          </cell>
          <cell r="F1226">
            <v>38095</v>
          </cell>
          <cell r="G1226">
            <v>43.2</v>
          </cell>
          <cell r="H1226">
            <v>0</v>
          </cell>
        </row>
        <row r="1227">
          <cell r="A1227" t="str">
            <v>501034</v>
          </cell>
          <cell r="B1227" t="str">
            <v>COTTON - RIL 122 HY - 450 GM</v>
          </cell>
          <cell r="C1227" t="str">
            <v>1700</v>
          </cell>
          <cell r="D1227" t="str">
            <v>101</v>
          </cell>
          <cell r="E1227" t="str">
            <v>5000008028</v>
          </cell>
          <cell r="F1227">
            <v>38095</v>
          </cell>
          <cell r="G1227">
            <v>21.6</v>
          </cell>
          <cell r="H1227">
            <v>0</v>
          </cell>
        </row>
        <row r="1228">
          <cell r="A1228" t="str">
            <v>501034</v>
          </cell>
          <cell r="B1228" t="str">
            <v>COTTON - RIL 122 HY - 450 GM</v>
          </cell>
          <cell r="C1228" t="str">
            <v>1700</v>
          </cell>
          <cell r="D1228" t="str">
            <v>101</v>
          </cell>
          <cell r="E1228" t="str">
            <v>5000008028</v>
          </cell>
          <cell r="F1228">
            <v>38095</v>
          </cell>
          <cell r="G1228">
            <v>21.6</v>
          </cell>
          <cell r="H1228">
            <v>0</v>
          </cell>
        </row>
        <row r="1229">
          <cell r="A1229" t="str">
            <v>501034</v>
          </cell>
          <cell r="B1229" t="str">
            <v>COTTON - RIL 122 HY - 450 GM</v>
          </cell>
          <cell r="C1229" t="str">
            <v>1700</v>
          </cell>
          <cell r="D1229" t="str">
            <v>101</v>
          </cell>
          <cell r="E1229" t="str">
            <v>5000008028</v>
          </cell>
          <cell r="F1229">
            <v>38095</v>
          </cell>
          <cell r="G1229">
            <v>21.6</v>
          </cell>
          <cell r="H1229">
            <v>0</v>
          </cell>
        </row>
        <row r="1230">
          <cell r="A1230" t="str">
            <v>501034</v>
          </cell>
          <cell r="B1230" t="str">
            <v>COTTON - RIL 122 HY - 450 GM</v>
          </cell>
          <cell r="C1230" t="str">
            <v>1700</v>
          </cell>
          <cell r="D1230" t="str">
            <v>101</v>
          </cell>
          <cell r="E1230" t="str">
            <v>5000008028</v>
          </cell>
          <cell r="F1230">
            <v>38095</v>
          </cell>
          <cell r="G1230">
            <v>21.6</v>
          </cell>
          <cell r="H1230">
            <v>0</v>
          </cell>
        </row>
        <row r="1231">
          <cell r="A1231" t="str">
            <v>501034</v>
          </cell>
          <cell r="B1231" t="str">
            <v>COTTON - RIL 122 HY - 450 GM</v>
          </cell>
          <cell r="C1231" t="str">
            <v>1700</v>
          </cell>
          <cell r="D1231" t="str">
            <v>101</v>
          </cell>
          <cell r="E1231" t="str">
            <v>5000008028</v>
          </cell>
          <cell r="F1231">
            <v>38095</v>
          </cell>
          <cell r="G1231">
            <v>43.2</v>
          </cell>
          <cell r="H1231">
            <v>0</v>
          </cell>
        </row>
        <row r="1232">
          <cell r="A1232" t="str">
            <v>501034</v>
          </cell>
          <cell r="B1232" t="str">
            <v>COTTON - RIL 122 HY - 450 GM</v>
          </cell>
          <cell r="C1232" t="str">
            <v>1700</v>
          </cell>
          <cell r="D1232" t="str">
            <v>101</v>
          </cell>
          <cell r="E1232" t="str">
            <v>5000008028</v>
          </cell>
          <cell r="F1232">
            <v>38095</v>
          </cell>
          <cell r="G1232">
            <v>129.6</v>
          </cell>
          <cell r="H1232">
            <v>0</v>
          </cell>
        </row>
        <row r="1233">
          <cell r="A1233" t="str">
            <v>501034</v>
          </cell>
          <cell r="B1233" t="str">
            <v>COTTON - RIL 122 HY - 450 GM</v>
          </cell>
          <cell r="C1233" t="str">
            <v>1700</v>
          </cell>
          <cell r="D1233" t="str">
            <v>641</v>
          </cell>
          <cell r="E1233" t="str">
            <v>4900077173</v>
          </cell>
          <cell r="F1233">
            <v>38094</v>
          </cell>
          <cell r="G1233">
            <v>43.2</v>
          </cell>
          <cell r="H1233">
            <v>0</v>
          </cell>
        </row>
        <row r="1234">
          <cell r="A1234" t="str">
            <v>501034</v>
          </cell>
          <cell r="B1234" t="str">
            <v>COTTON - RIL 122 HY - 450 GM</v>
          </cell>
          <cell r="C1234" t="str">
            <v>1700</v>
          </cell>
          <cell r="D1234" t="str">
            <v>641</v>
          </cell>
          <cell r="E1234" t="str">
            <v>4900077173</v>
          </cell>
          <cell r="F1234">
            <v>38094</v>
          </cell>
          <cell r="G1234">
            <v>324</v>
          </cell>
          <cell r="H1234">
            <v>0</v>
          </cell>
        </row>
        <row r="1235">
          <cell r="A1235" t="str">
            <v>501034</v>
          </cell>
          <cell r="B1235" t="str">
            <v>COTTON - RIL 122 HY - 450 GM</v>
          </cell>
          <cell r="C1235" t="str">
            <v>1700</v>
          </cell>
          <cell r="D1235" t="str">
            <v>641</v>
          </cell>
          <cell r="E1235" t="str">
            <v>4900077173</v>
          </cell>
          <cell r="F1235">
            <v>38094</v>
          </cell>
          <cell r="G1235">
            <v>194.4</v>
          </cell>
          <cell r="H1235">
            <v>0</v>
          </cell>
        </row>
        <row r="1236">
          <cell r="A1236" t="str">
            <v>501034</v>
          </cell>
          <cell r="B1236" t="str">
            <v>COTTON - RIL 122 HY - 450 GM</v>
          </cell>
          <cell r="C1236" t="str">
            <v>1700</v>
          </cell>
          <cell r="D1236" t="str">
            <v>641</v>
          </cell>
          <cell r="E1236" t="str">
            <v>4900077173</v>
          </cell>
          <cell r="F1236">
            <v>38094</v>
          </cell>
          <cell r="G1236">
            <v>21.6</v>
          </cell>
          <cell r="H1236">
            <v>0</v>
          </cell>
        </row>
        <row r="1237">
          <cell r="A1237" t="str">
            <v>501034</v>
          </cell>
          <cell r="B1237" t="str">
            <v>COTTON - RIL 122 HY - 450 GM</v>
          </cell>
          <cell r="C1237" t="str">
            <v>1700</v>
          </cell>
          <cell r="D1237" t="str">
            <v>641</v>
          </cell>
          <cell r="E1237" t="str">
            <v>4900077173</v>
          </cell>
          <cell r="F1237">
            <v>38094</v>
          </cell>
          <cell r="G1237">
            <v>43.2</v>
          </cell>
          <cell r="H1237">
            <v>0</v>
          </cell>
        </row>
        <row r="1238">
          <cell r="A1238" t="str">
            <v>501034</v>
          </cell>
          <cell r="B1238" t="str">
            <v>COTTON - RIL 122 HY - 450 GM</v>
          </cell>
          <cell r="C1238" t="str">
            <v>1700</v>
          </cell>
          <cell r="D1238" t="str">
            <v>641</v>
          </cell>
          <cell r="E1238" t="str">
            <v>4900077173</v>
          </cell>
          <cell r="F1238">
            <v>38094</v>
          </cell>
          <cell r="G1238">
            <v>64.8</v>
          </cell>
          <cell r="H1238">
            <v>0</v>
          </cell>
        </row>
        <row r="1239">
          <cell r="A1239" t="str">
            <v>501034</v>
          </cell>
          <cell r="B1239" t="str">
            <v>COTTON - RIL 122 HY - 450 GM</v>
          </cell>
          <cell r="C1239" t="str">
            <v>1700</v>
          </cell>
          <cell r="D1239" t="str">
            <v>641</v>
          </cell>
          <cell r="E1239" t="str">
            <v>4900077173</v>
          </cell>
          <cell r="F1239">
            <v>38094</v>
          </cell>
          <cell r="G1239">
            <v>43.2</v>
          </cell>
          <cell r="H1239">
            <v>0</v>
          </cell>
        </row>
        <row r="1240">
          <cell r="A1240" t="str">
            <v>501034</v>
          </cell>
          <cell r="B1240" t="str">
            <v>COTTON - RIL 122 HY - 450 GM</v>
          </cell>
          <cell r="C1240" t="str">
            <v>1700</v>
          </cell>
          <cell r="D1240" t="str">
            <v>641</v>
          </cell>
          <cell r="E1240" t="str">
            <v>4900077173</v>
          </cell>
          <cell r="F1240">
            <v>38094</v>
          </cell>
          <cell r="G1240">
            <v>21.6</v>
          </cell>
          <cell r="H1240">
            <v>0</v>
          </cell>
        </row>
        <row r="1241">
          <cell r="A1241" t="str">
            <v>501034</v>
          </cell>
          <cell r="B1241" t="str">
            <v>COTTON - RIL 122 HY - 450 GM</v>
          </cell>
          <cell r="C1241" t="str">
            <v>1700</v>
          </cell>
          <cell r="D1241" t="str">
            <v>641</v>
          </cell>
          <cell r="E1241" t="str">
            <v>4900077173</v>
          </cell>
          <cell r="F1241">
            <v>38094</v>
          </cell>
          <cell r="G1241">
            <v>43.2</v>
          </cell>
          <cell r="H1241">
            <v>0</v>
          </cell>
        </row>
        <row r="1242">
          <cell r="A1242" t="str">
            <v>501034</v>
          </cell>
          <cell r="B1242" t="str">
            <v>COTTON - RIL 122 HY - 450 GM</v>
          </cell>
          <cell r="C1242" t="str">
            <v>1700</v>
          </cell>
          <cell r="D1242" t="str">
            <v>641</v>
          </cell>
          <cell r="E1242" t="str">
            <v>4900077173</v>
          </cell>
          <cell r="F1242">
            <v>38094</v>
          </cell>
          <cell r="G1242">
            <v>21.6</v>
          </cell>
          <cell r="H1242">
            <v>0</v>
          </cell>
        </row>
        <row r="1243">
          <cell r="A1243" t="str">
            <v>501034</v>
          </cell>
          <cell r="B1243" t="str">
            <v>COTTON - RIL 122 HY - 450 GM</v>
          </cell>
          <cell r="C1243" t="str">
            <v>1700</v>
          </cell>
          <cell r="D1243" t="str">
            <v>641</v>
          </cell>
          <cell r="E1243" t="str">
            <v>4900077173</v>
          </cell>
          <cell r="F1243">
            <v>38094</v>
          </cell>
          <cell r="G1243">
            <v>64.8</v>
          </cell>
          <cell r="H1243">
            <v>0</v>
          </cell>
        </row>
        <row r="1244">
          <cell r="A1244" t="str">
            <v>501034</v>
          </cell>
          <cell r="B1244" t="str">
            <v>COTTON - RIL 122 HY - 450 GM</v>
          </cell>
          <cell r="C1244" t="str">
            <v>1700</v>
          </cell>
          <cell r="D1244" t="str">
            <v>641</v>
          </cell>
          <cell r="E1244" t="str">
            <v>4900077173</v>
          </cell>
          <cell r="F1244">
            <v>38094</v>
          </cell>
          <cell r="G1244">
            <v>21.6</v>
          </cell>
          <cell r="H1244">
            <v>0</v>
          </cell>
        </row>
        <row r="1245">
          <cell r="A1245" t="str">
            <v>501034</v>
          </cell>
          <cell r="B1245" t="str">
            <v>COTTON - RIL 122 HY - 450 GM</v>
          </cell>
          <cell r="C1245" t="str">
            <v>1700</v>
          </cell>
          <cell r="D1245" t="str">
            <v>641</v>
          </cell>
          <cell r="E1245" t="str">
            <v>4900077173</v>
          </cell>
          <cell r="F1245">
            <v>38094</v>
          </cell>
          <cell r="G1245">
            <v>21.6</v>
          </cell>
          <cell r="H1245">
            <v>0</v>
          </cell>
        </row>
        <row r="1246">
          <cell r="A1246" t="str">
            <v>501034</v>
          </cell>
          <cell r="B1246" t="str">
            <v>COTTON - RIL 122 HY - 450 GM</v>
          </cell>
          <cell r="C1246" t="str">
            <v>1700</v>
          </cell>
          <cell r="D1246" t="str">
            <v>641</v>
          </cell>
          <cell r="E1246" t="str">
            <v>4900077173</v>
          </cell>
          <cell r="F1246">
            <v>38094</v>
          </cell>
          <cell r="G1246">
            <v>21.6</v>
          </cell>
          <cell r="H1246">
            <v>0</v>
          </cell>
        </row>
        <row r="1247">
          <cell r="A1247" t="str">
            <v>501034</v>
          </cell>
          <cell r="B1247" t="str">
            <v>COTTON - RIL 122 HY - 450 GM</v>
          </cell>
          <cell r="C1247" t="str">
            <v>1700</v>
          </cell>
          <cell r="D1247" t="str">
            <v>641</v>
          </cell>
          <cell r="E1247" t="str">
            <v>4900077173</v>
          </cell>
          <cell r="F1247">
            <v>38094</v>
          </cell>
          <cell r="G1247">
            <v>43.2</v>
          </cell>
          <cell r="H1247">
            <v>0</v>
          </cell>
        </row>
        <row r="1248">
          <cell r="A1248" t="str">
            <v>501034</v>
          </cell>
          <cell r="B1248" t="str">
            <v>COTTON - RIL 122 HY - 450 GM</v>
          </cell>
          <cell r="C1248" t="str">
            <v>1700</v>
          </cell>
          <cell r="D1248" t="str">
            <v>641</v>
          </cell>
          <cell r="E1248" t="str">
            <v>4900077173</v>
          </cell>
          <cell r="F1248">
            <v>38094</v>
          </cell>
          <cell r="G1248">
            <v>21.6</v>
          </cell>
          <cell r="H1248">
            <v>0</v>
          </cell>
        </row>
        <row r="1249">
          <cell r="A1249" t="str">
            <v>501034</v>
          </cell>
          <cell r="B1249" t="str">
            <v>COTTON - RIL 122 HY - 450 GM</v>
          </cell>
          <cell r="C1249" t="str">
            <v>1700</v>
          </cell>
          <cell r="D1249" t="str">
            <v>641</v>
          </cell>
          <cell r="E1249" t="str">
            <v>4900077173</v>
          </cell>
          <cell r="F1249">
            <v>38094</v>
          </cell>
          <cell r="G1249">
            <v>194.4</v>
          </cell>
          <cell r="H1249">
            <v>0</v>
          </cell>
        </row>
        <row r="1250">
          <cell r="A1250" t="str">
            <v>501034</v>
          </cell>
          <cell r="B1250" t="str">
            <v>COTTON - RIL 122 HY - 450 GM</v>
          </cell>
          <cell r="C1250" t="str">
            <v>1700</v>
          </cell>
          <cell r="D1250" t="str">
            <v>641</v>
          </cell>
          <cell r="E1250" t="str">
            <v>4900077173</v>
          </cell>
          <cell r="F1250">
            <v>38094</v>
          </cell>
          <cell r="G1250">
            <v>129.6</v>
          </cell>
          <cell r="H1250">
            <v>0</v>
          </cell>
        </row>
        <row r="1251">
          <cell r="A1251" t="str">
            <v>501034</v>
          </cell>
          <cell r="B1251" t="str">
            <v>COTTON - RIL 122 HY - 450 GM</v>
          </cell>
          <cell r="C1251" t="str">
            <v>2100</v>
          </cell>
          <cell r="D1251" t="str">
            <v>651</v>
          </cell>
          <cell r="E1251" t="str">
            <v>4900226921</v>
          </cell>
          <cell r="F1251">
            <v>38260</v>
          </cell>
          <cell r="G1251">
            <v>21.6</v>
          </cell>
          <cell r="H1251">
            <v>0</v>
          </cell>
        </row>
        <row r="1252">
          <cell r="A1252" t="str">
            <v>501034</v>
          </cell>
          <cell r="B1252" t="str">
            <v>COTTON - RIL 122 HY - 450 GM</v>
          </cell>
          <cell r="C1252" t="str">
            <v>2100</v>
          </cell>
          <cell r="D1252" t="str">
            <v>651</v>
          </cell>
          <cell r="E1252" t="str">
            <v>4900226921</v>
          </cell>
          <cell r="F1252">
            <v>38260</v>
          </cell>
          <cell r="G1252">
            <v>41.85</v>
          </cell>
          <cell r="H1252">
            <v>0</v>
          </cell>
        </row>
        <row r="1253">
          <cell r="A1253" t="str">
            <v>501034</v>
          </cell>
          <cell r="B1253" t="str">
            <v>COTTON - RIL 122 HY - 450 GM</v>
          </cell>
          <cell r="C1253" t="str">
            <v>2100</v>
          </cell>
          <cell r="D1253" t="str">
            <v>651</v>
          </cell>
          <cell r="E1253" t="str">
            <v>4900226921</v>
          </cell>
          <cell r="F1253">
            <v>38260</v>
          </cell>
          <cell r="G1253">
            <v>16.2</v>
          </cell>
          <cell r="H1253">
            <v>0</v>
          </cell>
        </row>
        <row r="1254">
          <cell r="A1254" t="str">
            <v>501034</v>
          </cell>
          <cell r="B1254" t="str">
            <v>COTTON - RIL 122 HY - 450 GM</v>
          </cell>
          <cell r="C1254" t="str">
            <v>2100</v>
          </cell>
          <cell r="D1254" t="str">
            <v>651</v>
          </cell>
          <cell r="E1254" t="str">
            <v>4900226921</v>
          </cell>
          <cell r="F1254">
            <v>38260</v>
          </cell>
          <cell r="G1254">
            <v>5.4</v>
          </cell>
          <cell r="H1254">
            <v>0</v>
          </cell>
        </row>
        <row r="1255">
          <cell r="A1255" t="str">
            <v>501034</v>
          </cell>
          <cell r="B1255" t="str">
            <v>COTTON - RIL 122 HY - 450 GM</v>
          </cell>
          <cell r="C1255" t="str">
            <v>2100</v>
          </cell>
          <cell r="D1255" t="str">
            <v>651</v>
          </cell>
          <cell r="E1255" t="str">
            <v>4900226944</v>
          </cell>
          <cell r="F1255">
            <v>38260</v>
          </cell>
          <cell r="G1255">
            <v>3.6</v>
          </cell>
          <cell r="H1255">
            <v>0</v>
          </cell>
        </row>
        <row r="1256">
          <cell r="A1256" t="str">
            <v>501034</v>
          </cell>
          <cell r="B1256" t="str">
            <v>COTTON - RIL 122 HY - 450 GM</v>
          </cell>
          <cell r="C1256" t="str">
            <v>2100</v>
          </cell>
          <cell r="D1256" t="str">
            <v>651</v>
          </cell>
          <cell r="E1256" t="str">
            <v>4900226944</v>
          </cell>
          <cell r="F1256">
            <v>38260</v>
          </cell>
          <cell r="G1256">
            <v>10.8</v>
          </cell>
          <cell r="H1256">
            <v>0</v>
          </cell>
        </row>
        <row r="1257">
          <cell r="A1257" t="str">
            <v>501034</v>
          </cell>
          <cell r="B1257" t="str">
            <v>COTTON - RIL 122 HY - 450 GM</v>
          </cell>
          <cell r="C1257" t="str">
            <v>2100</v>
          </cell>
          <cell r="D1257" t="str">
            <v>651</v>
          </cell>
          <cell r="E1257" t="str">
            <v>4900226944</v>
          </cell>
          <cell r="F1257">
            <v>38260</v>
          </cell>
          <cell r="G1257">
            <v>10.8</v>
          </cell>
          <cell r="H1257">
            <v>0</v>
          </cell>
        </row>
        <row r="1258">
          <cell r="A1258" t="str">
            <v>501034</v>
          </cell>
          <cell r="B1258" t="str">
            <v>COTTON - RIL 122 HY - 450 GM</v>
          </cell>
          <cell r="C1258" t="str">
            <v>2100</v>
          </cell>
          <cell r="D1258" t="str">
            <v>651</v>
          </cell>
          <cell r="E1258" t="str">
            <v>4900226944</v>
          </cell>
          <cell r="F1258">
            <v>38260</v>
          </cell>
          <cell r="G1258">
            <v>10.35</v>
          </cell>
          <cell r="H1258">
            <v>0</v>
          </cell>
        </row>
        <row r="1259">
          <cell r="A1259" t="str">
            <v>501034</v>
          </cell>
          <cell r="B1259" t="str">
            <v>COTTON - RIL 122 HY - 450 GM</v>
          </cell>
          <cell r="C1259" t="str">
            <v>2100</v>
          </cell>
          <cell r="D1259" t="str">
            <v>651</v>
          </cell>
          <cell r="E1259" t="str">
            <v>4900226944</v>
          </cell>
          <cell r="F1259">
            <v>38260</v>
          </cell>
          <cell r="G1259">
            <v>5.4</v>
          </cell>
          <cell r="H1259">
            <v>0</v>
          </cell>
        </row>
        <row r="1260">
          <cell r="A1260" t="str">
            <v>501034</v>
          </cell>
          <cell r="B1260" t="str">
            <v>COTTON - RIL 122 HY - 450 GM</v>
          </cell>
          <cell r="C1260" t="str">
            <v>2100</v>
          </cell>
          <cell r="D1260" t="str">
            <v>651</v>
          </cell>
          <cell r="E1260" t="str">
            <v>4900226944</v>
          </cell>
          <cell r="F1260">
            <v>38260</v>
          </cell>
          <cell r="G1260">
            <v>10.8</v>
          </cell>
          <cell r="H1260">
            <v>0</v>
          </cell>
        </row>
        <row r="1261">
          <cell r="A1261" t="str">
            <v>501034</v>
          </cell>
          <cell r="B1261" t="str">
            <v>COTTON - RIL 122 HY - 450 GM</v>
          </cell>
          <cell r="C1261" t="str">
            <v>2100</v>
          </cell>
          <cell r="D1261" t="str">
            <v>651</v>
          </cell>
          <cell r="E1261" t="str">
            <v>4900226949</v>
          </cell>
          <cell r="F1261">
            <v>38260</v>
          </cell>
          <cell r="G1261">
            <v>68.400000000000006</v>
          </cell>
          <cell r="H1261">
            <v>0</v>
          </cell>
        </row>
        <row r="1262">
          <cell r="A1262" t="str">
            <v>501034</v>
          </cell>
          <cell r="B1262" t="str">
            <v>COTTON - RIL 122 HY - 450 GM</v>
          </cell>
          <cell r="C1262" t="str">
            <v>2100</v>
          </cell>
          <cell r="D1262" t="str">
            <v>453</v>
          </cell>
          <cell r="E1262" t="str">
            <v>4900223127</v>
          </cell>
          <cell r="F1262">
            <v>38259</v>
          </cell>
          <cell r="G1262">
            <v>-63.45</v>
          </cell>
          <cell r="H1262">
            <v>0</v>
          </cell>
        </row>
        <row r="1263">
          <cell r="A1263" t="str">
            <v>501034</v>
          </cell>
          <cell r="B1263" t="str">
            <v>COTTON - RIL 122 HY - 450 GM</v>
          </cell>
          <cell r="C1263" t="str">
            <v>2100</v>
          </cell>
          <cell r="D1263" t="str">
            <v>651</v>
          </cell>
          <cell r="E1263" t="str">
            <v>4900221623</v>
          </cell>
          <cell r="F1263">
            <v>38259</v>
          </cell>
          <cell r="G1263">
            <v>63.45</v>
          </cell>
          <cell r="H1263">
            <v>0</v>
          </cell>
        </row>
        <row r="1264">
          <cell r="A1264" t="str">
            <v>501034</v>
          </cell>
          <cell r="B1264" t="str">
            <v>COTTON - RIL 122 HY - 450 GM</v>
          </cell>
          <cell r="C1264" t="str">
            <v>2100</v>
          </cell>
          <cell r="D1264" t="str">
            <v>453</v>
          </cell>
          <cell r="E1264" t="str">
            <v>4900223127</v>
          </cell>
          <cell r="F1264">
            <v>38259</v>
          </cell>
          <cell r="G1264">
            <v>63.45</v>
          </cell>
          <cell r="H1264">
            <v>0</v>
          </cell>
        </row>
        <row r="1265">
          <cell r="A1265" t="str">
            <v>501034</v>
          </cell>
          <cell r="B1265" t="str">
            <v>COTTON - RIL 122 HY - 450 GM</v>
          </cell>
          <cell r="C1265" t="str">
            <v>2100</v>
          </cell>
          <cell r="D1265" t="str">
            <v>651</v>
          </cell>
          <cell r="E1265" t="str">
            <v>4900223331</v>
          </cell>
          <cell r="F1265">
            <v>38259</v>
          </cell>
          <cell r="G1265">
            <v>21.15</v>
          </cell>
          <cell r="H1265">
            <v>0</v>
          </cell>
        </row>
        <row r="1266">
          <cell r="A1266" t="str">
            <v>501034</v>
          </cell>
          <cell r="B1266" t="str">
            <v>COTTON - RIL 122 HY - 450 GM</v>
          </cell>
          <cell r="C1266" t="str">
            <v>2100</v>
          </cell>
          <cell r="D1266" t="str">
            <v>651</v>
          </cell>
          <cell r="E1266" t="str">
            <v>4900223346</v>
          </cell>
          <cell r="F1266">
            <v>38259</v>
          </cell>
          <cell r="G1266">
            <v>54.45</v>
          </cell>
          <cell r="H1266">
            <v>0</v>
          </cell>
        </row>
        <row r="1267">
          <cell r="A1267" t="str">
            <v>501034</v>
          </cell>
          <cell r="B1267" t="str">
            <v>COTTON - RIL 122 HY - 450 GM</v>
          </cell>
          <cell r="C1267" t="str">
            <v>2100</v>
          </cell>
          <cell r="D1267" t="str">
            <v>651</v>
          </cell>
          <cell r="E1267" t="str">
            <v>4900223348</v>
          </cell>
          <cell r="F1267">
            <v>38259</v>
          </cell>
          <cell r="G1267">
            <v>19.8</v>
          </cell>
          <cell r="H1267">
            <v>0</v>
          </cell>
        </row>
        <row r="1268">
          <cell r="A1268" t="str">
            <v>501034</v>
          </cell>
          <cell r="B1268" t="str">
            <v>COTTON - RIL 122 HY - 450 GM</v>
          </cell>
          <cell r="C1268" t="str">
            <v>2100</v>
          </cell>
          <cell r="D1268" t="str">
            <v>651</v>
          </cell>
          <cell r="E1268" t="str">
            <v>4900223348</v>
          </cell>
          <cell r="F1268">
            <v>38259</v>
          </cell>
          <cell r="G1268">
            <v>32.4</v>
          </cell>
          <cell r="H1268">
            <v>0</v>
          </cell>
        </row>
        <row r="1269">
          <cell r="A1269" t="str">
            <v>501034</v>
          </cell>
          <cell r="B1269" t="str">
            <v>COTTON - RIL 122 HY - 450 GM</v>
          </cell>
          <cell r="C1269" t="str">
            <v>2100</v>
          </cell>
          <cell r="D1269" t="str">
            <v>651</v>
          </cell>
          <cell r="E1269" t="str">
            <v>4900223350</v>
          </cell>
          <cell r="F1269">
            <v>38259</v>
          </cell>
          <cell r="G1269">
            <v>9.9</v>
          </cell>
          <cell r="H1269">
            <v>0</v>
          </cell>
        </row>
        <row r="1270">
          <cell r="A1270" t="str">
            <v>501034</v>
          </cell>
          <cell r="B1270" t="str">
            <v>COTTON - RIL 122 HY - 450 GM</v>
          </cell>
          <cell r="C1270" t="str">
            <v>2100</v>
          </cell>
          <cell r="D1270" t="str">
            <v>651</v>
          </cell>
          <cell r="E1270" t="str">
            <v>4900223354</v>
          </cell>
          <cell r="F1270">
            <v>38259</v>
          </cell>
          <cell r="G1270">
            <v>211.95</v>
          </cell>
          <cell r="H1270">
            <v>0</v>
          </cell>
        </row>
        <row r="1271">
          <cell r="A1271" t="str">
            <v>501034</v>
          </cell>
          <cell r="B1271" t="str">
            <v>COTTON - RIL 122 HY - 450 GM</v>
          </cell>
          <cell r="C1271" t="str">
            <v>2100</v>
          </cell>
          <cell r="D1271" t="str">
            <v>651</v>
          </cell>
          <cell r="E1271" t="str">
            <v>4900223354</v>
          </cell>
          <cell r="F1271">
            <v>38259</v>
          </cell>
          <cell r="G1271">
            <v>10.8</v>
          </cell>
          <cell r="H1271">
            <v>0</v>
          </cell>
        </row>
        <row r="1272">
          <cell r="A1272" t="str">
            <v>501034</v>
          </cell>
          <cell r="B1272" t="str">
            <v>COTTON - RIL 122 HY - 450 GM</v>
          </cell>
          <cell r="C1272" t="str">
            <v>2100</v>
          </cell>
          <cell r="D1272" t="str">
            <v>651</v>
          </cell>
          <cell r="E1272" t="str">
            <v>4900207398</v>
          </cell>
          <cell r="F1272">
            <v>38247</v>
          </cell>
          <cell r="G1272">
            <v>21.6</v>
          </cell>
          <cell r="H1272">
            <v>0</v>
          </cell>
        </row>
        <row r="1273">
          <cell r="A1273" t="str">
            <v>501034</v>
          </cell>
          <cell r="B1273" t="str">
            <v>COTTON - RIL 122 HY - 450 GM</v>
          </cell>
          <cell r="C1273" t="str">
            <v>2100</v>
          </cell>
          <cell r="D1273" t="str">
            <v>651</v>
          </cell>
          <cell r="E1273" t="str">
            <v>4900207398</v>
          </cell>
          <cell r="F1273">
            <v>38247</v>
          </cell>
          <cell r="G1273">
            <v>21.6</v>
          </cell>
          <cell r="H1273">
            <v>0</v>
          </cell>
        </row>
        <row r="1274">
          <cell r="A1274" t="str">
            <v>501034</v>
          </cell>
          <cell r="B1274" t="str">
            <v>COTTON - RIL 122 HY - 450 GM</v>
          </cell>
          <cell r="C1274" t="str">
            <v>2100</v>
          </cell>
          <cell r="D1274" t="str">
            <v>651</v>
          </cell>
          <cell r="E1274" t="str">
            <v>4900207398</v>
          </cell>
          <cell r="F1274">
            <v>38247</v>
          </cell>
          <cell r="G1274">
            <v>21.6</v>
          </cell>
          <cell r="H1274">
            <v>0</v>
          </cell>
        </row>
        <row r="1275">
          <cell r="A1275" t="str">
            <v>501034</v>
          </cell>
          <cell r="B1275" t="str">
            <v>COTTON - RIL 122 HY - 450 GM</v>
          </cell>
          <cell r="C1275" t="str">
            <v>2100</v>
          </cell>
          <cell r="D1275" t="str">
            <v>651</v>
          </cell>
          <cell r="E1275" t="str">
            <v>4900207418</v>
          </cell>
          <cell r="F1275">
            <v>38247</v>
          </cell>
          <cell r="G1275">
            <v>84.15</v>
          </cell>
          <cell r="H1275">
            <v>0</v>
          </cell>
        </row>
        <row r="1276">
          <cell r="A1276" t="str">
            <v>501034</v>
          </cell>
          <cell r="B1276" t="str">
            <v>COTTON - RIL 122 HY - 450 GM</v>
          </cell>
          <cell r="C1276" t="str">
            <v>2100</v>
          </cell>
          <cell r="D1276" t="str">
            <v>651</v>
          </cell>
          <cell r="E1276" t="str">
            <v>4900207424</v>
          </cell>
          <cell r="F1276">
            <v>38247</v>
          </cell>
          <cell r="G1276">
            <v>27</v>
          </cell>
          <cell r="H1276">
            <v>0</v>
          </cell>
        </row>
        <row r="1277">
          <cell r="A1277" t="str">
            <v>501034</v>
          </cell>
          <cell r="B1277" t="str">
            <v>COTTON - RIL 122 HY - 450 GM</v>
          </cell>
          <cell r="C1277" t="str">
            <v>2100</v>
          </cell>
          <cell r="D1277" t="str">
            <v>651</v>
          </cell>
          <cell r="E1277" t="str">
            <v>4900207430</v>
          </cell>
          <cell r="F1277">
            <v>38247</v>
          </cell>
          <cell r="G1277">
            <v>20.7</v>
          </cell>
          <cell r="H1277">
            <v>0</v>
          </cell>
        </row>
        <row r="1278">
          <cell r="A1278" t="str">
            <v>501034</v>
          </cell>
          <cell r="B1278" t="str">
            <v>COTTON - RIL 122 HY - 450 GM</v>
          </cell>
          <cell r="C1278" t="str">
            <v>2100</v>
          </cell>
          <cell r="D1278" t="str">
            <v>651</v>
          </cell>
          <cell r="E1278" t="str">
            <v>4900207437</v>
          </cell>
          <cell r="F1278">
            <v>38247</v>
          </cell>
          <cell r="G1278">
            <v>17.55</v>
          </cell>
          <cell r="H1278">
            <v>0</v>
          </cell>
        </row>
        <row r="1279">
          <cell r="A1279" t="str">
            <v>501034</v>
          </cell>
          <cell r="B1279" t="str">
            <v>COTTON - RIL 122 HY - 450 GM</v>
          </cell>
          <cell r="C1279" t="str">
            <v>2100</v>
          </cell>
          <cell r="D1279" t="str">
            <v>651</v>
          </cell>
          <cell r="E1279" t="str">
            <v>4900207440</v>
          </cell>
          <cell r="F1279">
            <v>38247</v>
          </cell>
          <cell r="G1279">
            <v>21.6</v>
          </cell>
          <cell r="H1279">
            <v>0</v>
          </cell>
        </row>
        <row r="1280">
          <cell r="A1280" t="str">
            <v>501034</v>
          </cell>
          <cell r="B1280" t="str">
            <v>COTTON - RIL 122 HY - 450 GM</v>
          </cell>
          <cell r="C1280" t="str">
            <v>2100</v>
          </cell>
          <cell r="D1280" t="str">
            <v>651</v>
          </cell>
          <cell r="E1280" t="str">
            <v>4900207440</v>
          </cell>
          <cell r="F1280">
            <v>38247</v>
          </cell>
          <cell r="G1280">
            <v>10.8</v>
          </cell>
          <cell r="H1280">
            <v>0</v>
          </cell>
        </row>
        <row r="1281">
          <cell r="A1281" t="str">
            <v>501034</v>
          </cell>
          <cell r="B1281" t="str">
            <v>COTTON - RIL 122 HY - 450 GM</v>
          </cell>
          <cell r="C1281" t="str">
            <v>2100</v>
          </cell>
          <cell r="D1281" t="str">
            <v>651</v>
          </cell>
          <cell r="E1281" t="str">
            <v>4900207440</v>
          </cell>
          <cell r="F1281">
            <v>38247</v>
          </cell>
          <cell r="G1281">
            <v>10.8</v>
          </cell>
          <cell r="H1281">
            <v>0</v>
          </cell>
        </row>
        <row r="1282">
          <cell r="A1282" t="str">
            <v>501034</v>
          </cell>
          <cell r="B1282" t="str">
            <v>COTTON - RIL 122 HY - 450 GM</v>
          </cell>
          <cell r="C1282" t="str">
            <v>2100</v>
          </cell>
          <cell r="D1282" t="str">
            <v>651</v>
          </cell>
          <cell r="E1282" t="str">
            <v>4900207440</v>
          </cell>
          <cell r="F1282">
            <v>38247</v>
          </cell>
          <cell r="G1282">
            <v>5.4</v>
          </cell>
          <cell r="H1282">
            <v>0</v>
          </cell>
        </row>
        <row r="1283">
          <cell r="A1283" t="str">
            <v>501034</v>
          </cell>
          <cell r="B1283" t="str">
            <v>COTTON - RIL 122 HY - 450 GM</v>
          </cell>
          <cell r="C1283" t="str">
            <v>2100</v>
          </cell>
          <cell r="D1283" t="str">
            <v>651</v>
          </cell>
          <cell r="E1283" t="str">
            <v>4900207440</v>
          </cell>
          <cell r="F1283">
            <v>38247</v>
          </cell>
          <cell r="G1283">
            <v>7.2</v>
          </cell>
          <cell r="H1283">
            <v>0</v>
          </cell>
        </row>
        <row r="1284">
          <cell r="A1284" t="str">
            <v>501034</v>
          </cell>
          <cell r="B1284" t="str">
            <v>COTTON - RIL 122 HY - 450 GM</v>
          </cell>
          <cell r="C1284" t="str">
            <v>2100</v>
          </cell>
          <cell r="D1284" t="str">
            <v>651</v>
          </cell>
          <cell r="E1284" t="str">
            <v>4900207443</v>
          </cell>
          <cell r="F1284">
            <v>38247</v>
          </cell>
          <cell r="G1284">
            <v>21.6</v>
          </cell>
          <cell r="H1284">
            <v>0</v>
          </cell>
        </row>
        <row r="1285">
          <cell r="A1285" t="str">
            <v>501034</v>
          </cell>
          <cell r="B1285" t="str">
            <v>COTTON - RIL 122 HY - 450 GM</v>
          </cell>
          <cell r="C1285" t="str">
            <v>2100</v>
          </cell>
          <cell r="D1285" t="str">
            <v>651</v>
          </cell>
          <cell r="E1285" t="str">
            <v>4900207443</v>
          </cell>
          <cell r="F1285">
            <v>38247</v>
          </cell>
          <cell r="G1285">
            <v>6.3</v>
          </cell>
          <cell r="H1285">
            <v>0</v>
          </cell>
        </row>
        <row r="1286">
          <cell r="A1286" t="str">
            <v>501034</v>
          </cell>
          <cell r="B1286" t="str">
            <v>COTTON - RIL 122 HY - 450 GM</v>
          </cell>
          <cell r="C1286" t="str">
            <v>2100</v>
          </cell>
          <cell r="D1286" t="str">
            <v>651</v>
          </cell>
          <cell r="E1286" t="str">
            <v>4900207443</v>
          </cell>
          <cell r="F1286">
            <v>38247</v>
          </cell>
          <cell r="G1286">
            <v>14.4</v>
          </cell>
          <cell r="H1286">
            <v>0</v>
          </cell>
        </row>
        <row r="1287">
          <cell r="A1287" t="str">
            <v>501034</v>
          </cell>
          <cell r="B1287" t="str">
            <v>COTTON - RIL 122 HY - 450 GM</v>
          </cell>
          <cell r="C1287" t="str">
            <v>2100</v>
          </cell>
          <cell r="D1287" t="str">
            <v>651</v>
          </cell>
          <cell r="E1287" t="str">
            <v>4900207449</v>
          </cell>
          <cell r="F1287">
            <v>38247</v>
          </cell>
          <cell r="G1287">
            <v>17.55</v>
          </cell>
          <cell r="H1287">
            <v>0</v>
          </cell>
        </row>
        <row r="1288">
          <cell r="A1288" t="str">
            <v>501034</v>
          </cell>
          <cell r="B1288" t="str">
            <v>COTTON - RIL 122 HY - 450 GM</v>
          </cell>
          <cell r="C1288" t="str">
            <v>2100</v>
          </cell>
          <cell r="D1288" t="str">
            <v>651</v>
          </cell>
          <cell r="E1288" t="str">
            <v>4900207449</v>
          </cell>
          <cell r="F1288">
            <v>38247</v>
          </cell>
          <cell r="G1288">
            <v>21.6</v>
          </cell>
          <cell r="H1288">
            <v>0</v>
          </cell>
        </row>
        <row r="1289">
          <cell r="A1289" t="str">
            <v>501034</v>
          </cell>
          <cell r="B1289" t="str">
            <v>COTTON - RIL 122 HY - 450 GM</v>
          </cell>
          <cell r="C1289" t="str">
            <v>2100</v>
          </cell>
          <cell r="D1289" t="str">
            <v>651</v>
          </cell>
          <cell r="E1289" t="str">
            <v>4900207435</v>
          </cell>
          <cell r="F1289">
            <v>38247</v>
          </cell>
          <cell r="G1289">
            <v>5.4</v>
          </cell>
          <cell r="H1289">
            <v>0</v>
          </cell>
        </row>
        <row r="1290">
          <cell r="A1290" t="str">
            <v>501034</v>
          </cell>
          <cell r="B1290" t="str">
            <v>COTTON - RIL 122 HY - 450 GM</v>
          </cell>
          <cell r="C1290" t="str">
            <v>2100</v>
          </cell>
          <cell r="D1290" t="str">
            <v>651</v>
          </cell>
          <cell r="E1290" t="str">
            <v>4900207435</v>
          </cell>
          <cell r="F1290">
            <v>38247</v>
          </cell>
          <cell r="G1290">
            <v>16.2</v>
          </cell>
          <cell r="H1290">
            <v>0</v>
          </cell>
        </row>
        <row r="1291">
          <cell r="A1291" t="str">
            <v>501034</v>
          </cell>
          <cell r="B1291" t="str">
            <v>COTTON - RIL 122 HY - 450 GM</v>
          </cell>
          <cell r="C1291" t="str">
            <v>2100</v>
          </cell>
          <cell r="D1291" t="str">
            <v>651</v>
          </cell>
          <cell r="E1291" t="str">
            <v>4900207435</v>
          </cell>
          <cell r="F1291">
            <v>38247</v>
          </cell>
          <cell r="G1291">
            <v>8.5500000000000007</v>
          </cell>
          <cell r="H1291">
            <v>0</v>
          </cell>
        </row>
        <row r="1292">
          <cell r="A1292" t="str">
            <v>501034</v>
          </cell>
          <cell r="B1292" t="str">
            <v>COTTON - RIL 122 HY - 450 GM</v>
          </cell>
          <cell r="C1292" t="str">
            <v>2100</v>
          </cell>
          <cell r="D1292" t="str">
            <v>651</v>
          </cell>
          <cell r="E1292" t="str">
            <v>4900207435</v>
          </cell>
          <cell r="F1292">
            <v>38247</v>
          </cell>
          <cell r="G1292">
            <v>18.899999999999999</v>
          </cell>
          <cell r="H1292">
            <v>0</v>
          </cell>
        </row>
        <row r="1293">
          <cell r="A1293" t="str">
            <v>501034</v>
          </cell>
          <cell r="B1293" t="str">
            <v>COTTON - RIL 122 HY - 450 GM</v>
          </cell>
          <cell r="C1293" t="str">
            <v>2100</v>
          </cell>
          <cell r="D1293" t="str">
            <v>651</v>
          </cell>
          <cell r="E1293" t="str">
            <v>4900207435</v>
          </cell>
          <cell r="F1293">
            <v>38247</v>
          </cell>
          <cell r="G1293">
            <v>1.8</v>
          </cell>
          <cell r="H1293">
            <v>0</v>
          </cell>
        </row>
        <row r="1294">
          <cell r="A1294" t="str">
            <v>501034</v>
          </cell>
          <cell r="B1294" t="str">
            <v>COTTON - RIL 122 HY - 450 GM</v>
          </cell>
          <cell r="C1294" t="str">
            <v>2100</v>
          </cell>
          <cell r="D1294" t="str">
            <v>453</v>
          </cell>
          <cell r="E1294" t="str">
            <v>4900191174</v>
          </cell>
          <cell r="F1294">
            <v>38230</v>
          </cell>
          <cell r="G1294">
            <v>10.8</v>
          </cell>
          <cell r="H1294">
            <v>0</v>
          </cell>
        </row>
        <row r="1295">
          <cell r="A1295" t="str">
            <v>501034</v>
          </cell>
          <cell r="B1295" t="str">
            <v>COTTON - RIL 122 HY - 450 GM</v>
          </cell>
          <cell r="C1295" t="str">
            <v>2100</v>
          </cell>
          <cell r="D1295" t="str">
            <v>651</v>
          </cell>
          <cell r="E1295" t="str">
            <v>4900190885</v>
          </cell>
          <cell r="F1295">
            <v>38230</v>
          </cell>
          <cell r="G1295">
            <v>5.4</v>
          </cell>
          <cell r="H1295">
            <v>0</v>
          </cell>
        </row>
        <row r="1296">
          <cell r="A1296" t="str">
            <v>501034</v>
          </cell>
          <cell r="B1296" t="str">
            <v>COTTON - RIL 122 HY - 450 GM</v>
          </cell>
          <cell r="C1296" t="str">
            <v>2100</v>
          </cell>
          <cell r="D1296" t="str">
            <v>651</v>
          </cell>
          <cell r="E1296" t="str">
            <v>4900190885</v>
          </cell>
          <cell r="F1296">
            <v>38230</v>
          </cell>
          <cell r="G1296">
            <v>21.6</v>
          </cell>
          <cell r="H1296">
            <v>0</v>
          </cell>
        </row>
        <row r="1297">
          <cell r="A1297" t="str">
            <v>501034</v>
          </cell>
          <cell r="B1297" t="str">
            <v>COTTON - RIL 122 HY - 450 GM</v>
          </cell>
          <cell r="C1297" t="str">
            <v>2100</v>
          </cell>
          <cell r="D1297" t="str">
            <v>651</v>
          </cell>
          <cell r="E1297" t="str">
            <v>4900190885</v>
          </cell>
          <cell r="F1297">
            <v>38230</v>
          </cell>
          <cell r="G1297">
            <v>5.4</v>
          </cell>
          <cell r="H1297">
            <v>0</v>
          </cell>
        </row>
        <row r="1298">
          <cell r="A1298" t="str">
            <v>501034</v>
          </cell>
          <cell r="B1298" t="str">
            <v>COTTON - RIL 122 HY - 450 GM</v>
          </cell>
          <cell r="C1298" t="str">
            <v>2100</v>
          </cell>
          <cell r="D1298" t="str">
            <v>651</v>
          </cell>
          <cell r="E1298" t="str">
            <v>4900190885</v>
          </cell>
          <cell r="F1298">
            <v>38230</v>
          </cell>
          <cell r="G1298">
            <v>21.6</v>
          </cell>
          <cell r="H1298">
            <v>0</v>
          </cell>
        </row>
        <row r="1299">
          <cell r="A1299" t="str">
            <v>501034</v>
          </cell>
          <cell r="B1299" t="str">
            <v>COTTON - RIL 122 HY - 450 GM</v>
          </cell>
          <cell r="C1299" t="str">
            <v>2100</v>
          </cell>
          <cell r="D1299" t="str">
            <v>453</v>
          </cell>
          <cell r="E1299" t="str">
            <v>4900191174</v>
          </cell>
          <cell r="F1299">
            <v>38230</v>
          </cell>
          <cell r="G1299">
            <v>21.6</v>
          </cell>
          <cell r="H1299">
            <v>0</v>
          </cell>
        </row>
        <row r="1300">
          <cell r="A1300" t="str">
            <v>501034</v>
          </cell>
          <cell r="B1300" t="str">
            <v>COTTON - RIL 122 HY - 450 GM</v>
          </cell>
          <cell r="C1300" t="str">
            <v>2100</v>
          </cell>
          <cell r="D1300" t="str">
            <v>453</v>
          </cell>
          <cell r="E1300" t="str">
            <v>4900191174</v>
          </cell>
          <cell r="F1300">
            <v>38230</v>
          </cell>
          <cell r="G1300">
            <v>10.8</v>
          </cell>
          <cell r="H1300">
            <v>0</v>
          </cell>
        </row>
        <row r="1301">
          <cell r="A1301" t="str">
            <v>501034</v>
          </cell>
          <cell r="B1301" t="str">
            <v>COTTON - RIL 122 HY - 450 GM</v>
          </cell>
          <cell r="C1301" t="str">
            <v>2100</v>
          </cell>
          <cell r="D1301" t="str">
            <v>453</v>
          </cell>
          <cell r="E1301" t="str">
            <v>4900191174</v>
          </cell>
          <cell r="F1301">
            <v>38230</v>
          </cell>
          <cell r="G1301">
            <v>5.4</v>
          </cell>
          <cell r="H1301">
            <v>0</v>
          </cell>
        </row>
        <row r="1302">
          <cell r="A1302" t="str">
            <v>501034</v>
          </cell>
          <cell r="B1302" t="str">
            <v>COTTON - RIL 122 HY - 450 GM</v>
          </cell>
          <cell r="C1302" t="str">
            <v>2100</v>
          </cell>
          <cell r="D1302" t="str">
            <v>453</v>
          </cell>
          <cell r="E1302" t="str">
            <v>4900191174</v>
          </cell>
          <cell r="F1302">
            <v>38230</v>
          </cell>
          <cell r="G1302">
            <v>-27</v>
          </cell>
          <cell r="H1302">
            <v>0</v>
          </cell>
        </row>
        <row r="1303">
          <cell r="A1303" t="str">
            <v>501034</v>
          </cell>
          <cell r="B1303" t="str">
            <v>COTTON - RIL 122 HY - 450 GM</v>
          </cell>
          <cell r="C1303" t="str">
            <v>2100</v>
          </cell>
          <cell r="D1303" t="str">
            <v>453</v>
          </cell>
          <cell r="E1303" t="str">
            <v>4900191174</v>
          </cell>
          <cell r="F1303">
            <v>38230</v>
          </cell>
          <cell r="G1303">
            <v>27</v>
          </cell>
          <cell r="H1303">
            <v>0</v>
          </cell>
        </row>
        <row r="1304">
          <cell r="A1304" t="str">
            <v>501034</v>
          </cell>
          <cell r="B1304" t="str">
            <v>COTTON - RIL 122 HY - 450 GM</v>
          </cell>
          <cell r="C1304" t="str">
            <v>2100</v>
          </cell>
          <cell r="D1304" t="str">
            <v>453</v>
          </cell>
          <cell r="E1304" t="str">
            <v>4900191174</v>
          </cell>
          <cell r="F1304">
            <v>38230</v>
          </cell>
          <cell r="G1304">
            <v>-81</v>
          </cell>
          <cell r="H1304">
            <v>0</v>
          </cell>
        </row>
        <row r="1305">
          <cell r="A1305" t="str">
            <v>501034</v>
          </cell>
          <cell r="B1305" t="str">
            <v>COTTON - RIL 122 HY - 450 GM</v>
          </cell>
          <cell r="C1305" t="str">
            <v>2100</v>
          </cell>
          <cell r="D1305" t="str">
            <v>453</v>
          </cell>
          <cell r="E1305" t="str">
            <v>4900191174</v>
          </cell>
          <cell r="F1305">
            <v>38230</v>
          </cell>
          <cell r="G1305">
            <v>81</v>
          </cell>
          <cell r="H1305">
            <v>0</v>
          </cell>
        </row>
        <row r="1306">
          <cell r="A1306" t="str">
            <v>501034</v>
          </cell>
          <cell r="B1306" t="str">
            <v>COTTON - RIL 122 HY - 450 GM</v>
          </cell>
          <cell r="C1306" t="str">
            <v>2100</v>
          </cell>
          <cell r="D1306" t="str">
            <v>453</v>
          </cell>
          <cell r="E1306" t="str">
            <v>4900191174</v>
          </cell>
          <cell r="F1306">
            <v>38230</v>
          </cell>
          <cell r="G1306">
            <v>-10.8</v>
          </cell>
          <cell r="H1306">
            <v>0</v>
          </cell>
        </row>
        <row r="1307">
          <cell r="A1307" t="str">
            <v>501034</v>
          </cell>
          <cell r="B1307" t="str">
            <v>COTTON - RIL 122 HY - 450 GM</v>
          </cell>
          <cell r="C1307" t="str">
            <v>2100</v>
          </cell>
          <cell r="D1307" t="str">
            <v>453</v>
          </cell>
          <cell r="E1307" t="str">
            <v>4900191174</v>
          </cell>
          <cell r="F1307">
            <v>38230</v>
          </cell>
          <cell r="G1307">
            <v>-21.6</v>
          </cell>
          <cell r="H1307">
            <v>0</v>
          </cell>
        </row>
        <row r="1308">
          <cell r="A1308" t="str">
            <v>501034</v>
          </cell>
          <cell r="B1308" t="str">
            <v>COTTON - RIL 122 HY - 450 GM</v>
          </cell>
          <cell r="C1308" t="str">
            <v>2100</v>
          </cell>
          <cell r="D1308" t="str">
            <v>453</v>
          </cell>
          <cell r="E1308" t="str">
            <v>4900191174</v>
          </cell>
          <cell r="F1308">
            <v>38230</v>
          </cell>
          <cell r="G1308">
            <v>21.6</v>
          </cell>
          <cell r="H1308">
            <v>0</v>
          </cell>
        </row>
        <row r="1309">
          <cell r="A1309" t="str">
            <v>501034</v>
          </cell>
          <cell r="B1309" t="str">
            <v>COTTON - RIL 122 HY - 450 GM</v>
          </cell>
          <cell r="C1309" t="str">
            <v>2100</v>
          </cell>
          <cell r="D1309" t="str">
            <v>453</v>
          </cell>
          <cell r="E1309" t="str">
            <v>4900191174</v>
          </cell>
          <cell r="F1309">
            <v>38230</v>
          </cell>
          <cell r="G1309">
            <v>-5.4</v>
          </cell>
          <cell r="H1309">
            <v>0</v>
          </cell>
        </row>
        <row r="1310">
          <cell r="A1310" t="str">
            <v>501034</v>
          </cell>
          <cell r="B1310" t="str">
            <v>COTTON - RIL 122 HY - 450 GM</v>
          </cell>
          <cell r="C1310" t="str">
            <v>2100</v>
          </cell>
          <cell r="D1310" t="str">
            <v>453</v>
          </cell>
          <cell r="E1310" t="str">
            <v>4900191174</v>
          </cell>
          <cell r="F1310">
            <v>38230</v>
          </cell>
          <cell r="G1310">
            <v>5.4</v>
          </cell>
          <cell r="H1310">
            <v>0</v>
          </cell>
        </row>
        <row r="1311">
          <cell r="A1311" t="str">
            <v>501034</v>
          </cell>
          <cell r="B1311" t="str">
            <v>COTTON - RIL 122 HY - 450 GM</v>
          </cell>
          <cell r="C1311" t="str">
            <v>2100</v>
          </cell>
          <cell r="D1311" t="str">
            <v>453</v>
          </cell>
          <cell r="E1311" t="str">
            <v>4900191174</v>
          </cell>
          <cell r="F1311">
            <v>38230</v>
          </cell>
          <cell r="G1311">
            <v>-10.8</v>
          </cell>
          <cell r="H1311">
            <v>0</v>
          </cell>
        </row>
        <row r="1312">
          <cell r="A1312" t="str">
            <v>501034</v>
          </cell>
          <cell r="B1312" t="str">
            <v>COTTON - RIL 122 HY - 450 GM</v>
          </cell>
          <cell r="C1312" t="str">
            <v>2100</v>
          </cell>
          <cell r="D1312" t="str">
            <v>453</v>
          </cell>
          <cell r="E1312" t="str">
            <v>4900191174</v>
          </cell>
          <cell r="F1312">
            <v>38230</v>
          </cell>
          <cell r="G1312">
            <v>10.8</v>
          </cell>
          <cell r="H1312">
            <v>0</v>
          </cell>
        </row>
        <row r="1313">
          <cell r="A1313" t="str">
            <v>501034</v>
          </cell>
          <cell r="B1313" t="str">
            <v>COTTON - RIL 122 HY - 450 GM</v>
          </cell>
          <cell r="C1313" t="str">
            <v>2100</v>
          </cell>
          <cell r="D1313" t="str">
            <v>453</v>
          </cell>
          <cell r="E1313" t="str">
            <v>4900191174</v>
          </cell>
          <cell r="F1313">
            <v>38230</v>
          </cell>
          <cell r="G1313">
            <v>-5.4</v>
          </cell>
          <cell r="H1313">
            <v>0</v>
          </cell>
        </row>
        <row r="1314">
          <cell r="A1314" t="str">
            <v>501034</v>
          </cell>
          <cell r="B1314" t="str">
            <v>COTTON - RIL 122 HY - 450 GM</v>
          </cell>
          <cell r="C1314" t="str">
            <v>2100</v>
          </cell>
          <cell r="D1314" t="str">
            <v>453</v>
          </cell>
          <cell r="E1314" t="str">
            <v>4900191174</v>
          </cell>
          <cell r="F1314">
            <v>38230</v>
          </cell>
          <cell r="G1314">
            <v>-11.25</v>
          </cell>
          <cell r="H1314">
            <v>0</v>
          </cell>
        </row>
        <row r="1315">
          <cell r="A1315" t="str">
            <v>501034</v>
          </cell>
          <cell r="B1315" t="str">
            <v>COTTON - RIL 122 HY - 450 GM</v>
          </cell>
          <cell r="C1315" t="str">
            <v>2100</v>
          </cell>
          <cell r="D1315" t="str">
            <v>453</v>
          </cell>
          <cell r="E1315" t="str">
            <v>4900191174</v>
          </cell>
          <cell r="F1315">
            <v>38230</v>
          </cell>
          <cell r="G1315">
            <v>-10.8</v>
          </cell>
          <cell r="H1315">
            <v>0</v>
          </cell>
        </row>
        <row r="1316">
          <cell r="A1316" t="str">
            <v>501034</v>
          </cell>
          <cell r="B1316" t="str">
            <v>COTTON - RIL 122 HY - 450 GM</v>
          </cell>
          <cell r="C1316" t="str">
            <v>2100</v>
          </cell>
          <cell r="D1316" t="str">
            <v>453</v>
          </cell>
          <cell r="E1316" t="str">
            <v>4900191174</v>
          </cell>
          <cell r="F1316">
            <v>38230</v>
          </cell>
          <cell r="G1316">
            <v>-21.6</v>
          </cell>
          <cell r="H1316">
            <v>0</v>
          </cell>
        </row>
        <row r="1317">
          <cell r="A1317" t="str">
            <v>501034</v>
          </cell>
          <cell r="B1317" t="str">
            <v>COTTON - RIL 122 HY - 450 GM</v>
          </cell>
          <cell r="C1317" t="str">
            <v>2100</v>
          </cell>
          <cell r="D1317" t="str">
            <v>453</v>
          </cell>
          <cell r="E1317" t="str">
            <v>4900191174</v>
          </cell>
          <cell r="F1317">
            <v>38230</v>
          </cell>
          <cell r="G1317">
            <v>-21.6</v>
          </cell>
          <cell r="H1317">
            <v>0</v>
          </cell>
        </row>
        <row r="1318">
          <cell r="A1318" t="str">
            <v>501034</v>
          </cell>
          <cell r="B1318" t="str">
            <v>COTTON - RIL 122 HY - 450 GM</v>
          </cell>
          <cell r="C1318" t="str">
            <v>2100</v>
          </cell>
          <cell r="D1318" t="str">
            <v>453</v>
          </cell>
          <cell r="E1318" t="str">
            <v>4900191174</v>
          </cell>
          <cell r="F1318">
            <v>38230</v>
          </cell>
          <cell r="G1318">
            <v>21.6</v>
          </cell>
          <cell r="H1318">
            <v>0</v>
          </cell>
        </row>
        <row r="1319">
          <cell r="A1319" t="str">
            <v>501034</v>
          </cell>
          <cell r="B1319" t="str">
            <v>COTTON - RIL 122 HY - 450 GM</v>
          </cell>
          <cell r="C1319" t="str">
            <v>2100</v>
          </cell>
          <cell r="D1319" t="str">
            <v>453</v>
          </cell>
          <cell r="E1319" t="str">
            <v>4900191174</v>
          </cell>
          <cell r="F1319">
            <v>38230</v>
          </cell>
          <cell r="G1319">
            <v>5.4</v>
          </cell>
          <cell r="H1319">
            <v>0</v>
          </cell>
        </row>
        <row r="1320">
          <cell r="A1320" t="str">
            <v>501034</v>
          </cell>
          <cell r="B1320" t="str">
            <v>COTTON - RIL 122 HY - 450 GM</v>
          </cell>
          <cell r="C1320" t="str">
            <v>2100</v>
          </cell>
          <cell r="D1320" t="str">
            <v>453</v>
          </cell>
          <cell r="E1320" t="str">
            <v>4900191174</v>
          </cell>
          <cell r="F1320">
            <v>38230</v>
          </cell>
          <cell r="G1320">
            <v>-21.6</v>
          </cell>
          <cell r="H1320">
            <v>0</v>
          </cell>
        </row>
        <row r="1321">
          <cell r="A1321" t="str">
            <v>501034</v>
          </cell>
          <cell r="B1321" t="str">
            <v>COTTON - RIL 122 HY - 450 GM</v>
          </cell>
          <cell r="C1321" t="str">
            <v>2100</v>
          </cell>
          <cell r="D1321" t="str">
            <v>453</v>
          </cell>
          <cell r="E1321" t="str">
            <v>4900191174</v>
          </cell>
          <cell r="F1321">
            <v>38230</v>
          </cell>
          <cell r="G1321">
            <v>21.6</v>
          </cell>
          <cell r="H1321">
            <v>0</v>
          </cell>
        </row>
        <row r="1322">
          <cell r="A1322" t="str">
            <v>501034</v>
          </cell>
          <cell r="B1322" t="str">
            <v>COTTON - RIL 122 HY - 450 GM</v>
          </cell>
          <cell r="C1322" t="str">
            <v>2100</v>
          </cell>
          <cell r="D1322" t="str">
            <v>453</v>
          </cell>
          <cell r="E1322" t="str">
            <v>4900191174</v>
          </cell>
          <cell r="F1322">
            <v>38230</v>
          </cell>
          <cell r="G1322">
            <v>-5.4</v>
          </cell>
          <cell r="H1322">
            <v>0</v>
          </cell>
        </row>
        <row r="1323">
          <cell r="A1323" t="str">
            <v>501034</v>
          </cell>
          <cell r="B1323" t="str">
            <v>COTTON - RIL 122 HY - 450 GM</v>
          </cell>
          <cell r="C1323" t="str">
            <v>2100</v>
          </cell>
          <cell r="D1323" t="str">
            <v>453</v>
          </cell>
          <cell r="E1323" t="str">
            <v>4900191174</v>
          </cell>
          <cell r="F1323">
            <v>38230</v>
          </cell>
          <cell r="G1323">
            <v>11.25</v>
          </cell>
          <cell r="H1323">
            <v>0</v>
          </cell>
        </row>
        <row r="1324">
          <cell r="A1324" t="str">
            <v>501034</v>
          </cell>
          <cell r="B1324" t="str">
            <v>COTTON - RIL 122 HY - 450 GM</v>
          </cell>
          <cell r="C1324" t="str">
            <v>2100</v>
          </cell>
          <cell r="D1324" t="str">
            <v>453</v>
          </cell>
          <cell r="E1324" t="str">
            <v>4900191174</v>
          </cell>
          <cell r="F1324">
            <v>38230</v>
          </cell>
          <cell r="G1324">
            <v>-13.95</v>
          </cell>
          <cell r="H1324">
            <v>0</v>
          </cell>
        </row>
        <row r="1325">
          <cell r="A1325" t="str">
            <v>501034</v>
          </cell>
          <cell r="B1325" t="str">
            <v>COTTON - RIL 122 HY - 450 GM</v>
          </cell>
          <cell r="C1325" t="str">
            <v>2100</v>
          </cell>
          <cell r="D1325" t="str">
            <v>453</v>
          </cell>
          <cell r="E1325" t="str">
            <v>4900191174</v>
          </cell>
          <cell r="F1325">
            <v>38230</v>
          </cell>
          <cell r="G1325">
            <v>13.95</v>
          </cell>
          <cell r="H1325">
            <v>0</v>
          </cell>
        </row>
        <row r="1326">
          <cell r="A1326" t="str">
            <v>501034</v>
          </cell>
          <cell r="B1326" t="str">
            <v>COTTON - RIL 122 HY - 450 GM</v>
          </cell>
          <cell r="C1326" t="str">
            <v>2100</v>
          </cell>
          <cell r="D1326" t="str">
            <v>453</v>
          </cell>
          <cell r="E1326" t="str">
            <v>4900191174</v>
          </cell>
          <cell r="F1326">
            <v>38230</v>
          </cell>
          <cell r="G1326">
            <v>-27</v>
          </cell>
          <cell r="H1326">
            <v>0</v>
          </cell>
        </row>
        <row r="1327">
          <cell r="A1327" t="str">
            <v>501034</v>
          </cell>
          <cell r="B1327" t="str">
            <v>COTTON - RIL 122 HY - 450 GM</v>
          </cell>
          <cell r="C1327" t="str">
            <v>2100</v>
          </cell>
          <cell r="D1327" t="str">
            <v>453</v>
          </cell>
          <cell r="E1327" t="str">
            <v>4900191174</v>
          </cell>
          <cell r="F1327">
            <v>38230</v>
          </cell>
          <cell r="G1327">
            <v>27</v>
          </cell>
          <cell r="H1327">
            <v>0</v>
          </cell>
        </row>
        <row r="1328">
          <cell r="A1328" t="str">
            <v>501034</v>
          </cell>
          <cell r="B1328" t="str">
            <v>COTTON - RIL 122 HY - 450 GM</v>
          </cell>
          <cell r="C1328" t="str">
            <v>2100</v>
          </cell>
          <cell r="D1328" t="str">
            <v>453</v>
          </cell>
          <cell r="E1328" t="str">
            <v>4900191174</v>
          </cell>
          <cell r="F1328">
            <v>38230</v>
          </cell>
          <cell r="G1328">
            <v>-49.05</v>
          </cell>
          <cell r="H1328">
            <v>0</v>
          </cell>
        </row>
        <row r="1329">
          <cell r="A1329" t="str">
            <v>501034</v>
          </cell>
          <cell r="B1329" t="str">
            <v>COTTON - RIL 122 HY - 450 GM</v>
          </cell>
          <cell r="C1329" t="str">
            <v>2100</v>
          </cell>
          <cell r="D1329" t="str">
            <v>453</v>
          </cell>
          <cell r="E1329" t="str">
            <v>4900191174</v>
          </cell>
          <cell r="F1329">
            <v>38230</v>
          </cell>
          <cell r="G1329">
            <v>49.05</v>
          </cell>
          <cell r="H1329">
            <v>0</v>
          </cell>
        </row>
        <row r="1330">
          <cell r="A1330" t="str">
            <v>501034</v>
          </cell>
          <cell r="B1330" t="str">
            <v>COTTON - RIL 122 HY - 450 GM</v>
          </cell>
          <cell r="C1330" t="str">
            <v>2100</v>
          </cell>
          <cell r="D1330" t="str">
            <v>453</v>
          </cell>
          <cell r="E1330" t="str">
            <v>4900191174</v>
          </cell>
          <cell r="F1330">
            <v>38230</v>
          </cell>
          <cell r="G1330">
            <v>-11.7</v>
          </cell>
          <cell r="H1330">
            <v>0</v>
          </cell>
        </row>
        <row r="1331">
          <cell r="A1331" t="str">
            <v>501034</v>
          </cell>
          <cell r="B1331" t="str">
            <v>COTTON - RIL 122 HY - 450 GM</v>
          </cell>
          <cell r="C1331" t="str">
            <v>2100</v>
          </cell>
          <cell r="D1331" t="str">
            <v>453</v>
          </cell>
          <cell r="E1331" t="str">
            <v>4900191174</v>
          </cell>
          <cell r="F1331">
            <v>38230</v>
          </cell>
          <cell r="G1331">
            <v>11.7</v>
          </cell>
          <cell r="H1331">
            <v>0</v>
          </cell>
        </row>
        <row r="1332">
          <cell r="A1332" t="str">
            <v>501034</v>
          </cell>
          <cell r="B1332" t="str">
            <v>COTTON - RIL 122 HY - 450 GM</v>
          </cell>
          <cell r="C1332" t="str">
            <v>2100</v>
          </cell>
          <cell r="D1332" t="str">
            <v>651</v>
          </cell>
          <cell r="E1332" t="str">
            <v>4900190885</v>
          </cell>
          <cell r="F1332">
            <v>38230</v>
          </cell>
          <cell r="G1332">
            <v>48.6</v>
          </cell>
          <cell r="H1332">
            <v>0</v>
          </cell>
        </row>
        <row r="1333">
          <cell r="A1333" t="str">
            <v>501034</v>
          </cell>
          <cell r="B1333" t="str">
            <v>COTTON - RIL 122 HY - 450 GM</v>
          </cell>
          <cell r="C1333" t="str">
            <v>2100</v>
          </cell>
          <cell r="D1333" t="str">
            <v>651</v>
          </cell>
          <cell r="E1333" t="str">
            <v>4900190727</v>
          </cell>
          <cell r="F1333">
            <v>38230</v>
          </cell>
          <cell r="G1333">
            <v>13.95</v>
          </cell>
          <cell r="H1333">
            <v>0</v>
          </cell>
        </row>
        <row r="1334">
          <cell r="A1334" t="str">
            <v>501034</v>
          </cell>
          <cell r="B1334" t="str">
            <v>COTTON - RIL 122 HY - 450 GM</v>
          </cell>
          <cell r="C1334" t="str">
            <v>2100</v>
          </cell>
          <cell r="D1334" t="str">
            <v>651</v>
          </cell>
          <cell r="E1334" t="str">
            <v>4900190745</v>
          </cell>
          <cell r="F1334">
            <v>38230</v>
          </cell>
          <cell r="G1334">
            <v>10.8</v>
          </cell>
          <cell r="H1334">
            <v>0</v>
          </cell>
        </row>
        <row r="1335">
          <cell r="A1335" t="str">
            <v>501034</v>
          </cell>
          <cell r="B1335" t="str">
            <v>COTTON - RIL 122 HY - 450 GM</v>
          </cell>
          <cell r="C1335" t="str">
            <v>2100</v>
          </cell>
          <cell r="D1335" t="str">
            <v>651</v>
          </cell>
          <cell r="E1335" t="str">
            <v>4900190745</v>
          </cell>
          <cell r="F1335">
            <v>38230</v>
          </cell>
          <cell r="G1335">
            <v>0.45</v>
          </cell>
          <cell r="H1335">
            <v>0</v>
          </cell>
        </row>
        <row r="1336">
          <cell r="A1336" t="str">
            <v>501034</v>
          </cell>
          <cell r="B1336" t="str">
            <v>COTTON - RIL 122 HY - 450 GM</v>
          </cell>
          <cell r="C1336" t="str">
            <v>2100</v>
          </cell>
          <cell r="D1336" t="str">
            <v>651</v>
          </cell>
          <cell r="E1336" t="str">
            <v>4900190745</v>
          </cell>
          <cell r="F1336">
            <v>38230</v>
          </cell>
          <cell r="G1336">
            <v>10.8</v>
          </cell>
          <cell r="H1336">
            <v>0</v>
          </cell>
        </row>
        <row r="1337">
          <cell r="A1337" t="str">
            <v>501034</v>
          </cell>
          <cell r="B1337" t="str">
            <v>COTTON - RIL 122 HY - 450 GM</v>
          </cell>
          <cell r="C1337" t="str">
            <v>2100</v>
          </cell>
          <cell r="D1337" t="str">
            <v>651</v>
          </cell>
          <cell r="E1337" t="str">
            <v>4900190745</v>
          </cell>
          <cell r="F1337">
            <v>38230</v>
          </cell>
          <cell r="G1337">
            <v>5.4</v>
          </cell>
          <cell r="H1337">
            <v>0</v>
          </cell>
        </row>
        <row r="1338">
          <cell r="A1338" t="str">
            <v>501034</v>
          </cell>
          <cell r="B1338" t="str">
            <v>COTTON - RIL 122 HY - 450 GM</v>
          </cell>
          <cell r="C1338" t="str">
            <v>2100</v>
          </cell>
          <cell r="D1338" t="str">
            <v>651</v>
          </cell>
          <cell r="E1338" t="str">
            <v>4900190745</v>
          </cell>
          <cell r="F1338">
            <v>38230</v>
          </cell>
          <cell r="G1338">
            <v>5.4</v>
          </cell>
          <cell r="H1338">
            <v>0</v>
          </cell>
        </row>
        <row r="1339">
          <cell r="A1339" t="str">
            <v>501034</v>
          </cell>
          <cell r="B1339" t="str">
            <v>COTTON - RIL 122 HY - 450 GM</v>
          </cell>
          <cell r="C1339" t="str">
            <v>2100</v>
          </cell>
          <cell r="D1339" t="str">
            <v>651</v>
          </cell>
          <cell r="E1339" t="str">
            <v>4900190745</v>
          </cell>
          <cell r="F1339">
            <v>38230</v>
          </cell>
          <cell r="G1339">
            <v>10.8</v>
          </cell>
          <cell r="H1339">
            <v>0</v>
          </cell>
        </row>
        <row r="1340">
          <cell r="A1340" t="str">
            <v>501034</v>
          </cell>
          <cell r="B1340" t="str">
            <v>COTTON - RIL 122 HY - 450 GM</v>
          </cell>
          <cell r="C1340" t="str">
            <v>2100</v>
          </cell>
          <cell r="D1340" t="str">
            <v>651</v>
          </cell>
          <cell r="E1340" t="str">
            <v>4900190787</v>
          </cell>
          <cell r="F1340">
            <v>38230</v>
          </cell>
          <cell r="G1340">
            <v>11.25</v>
          </cell>
          <cell r="H1340">
            <v>0</v>
          </cell>
        </row>
        <row r="1341">
          <cell r="A1341" t="str">
            <v>501034</v>
          </cell>
          <cell r="B1341" t="str">
            <v>COTTON - RIL 122 HY - 450 GM</v>
          </cell>
          <cell r="C1341" t="str">
            <v>2100</v>
          </cell>
          <cell r="D1341" t="str">
            <v>651</v>
          </cell>
          <cell r="E1341" t="str">
            <v>4900190790</v>
          </cell>
          <cell r="F1341">
            <v>38230</v>
          </cell>
          <cell r="G1341">
            <v>21.6</v>
          </cell>
          <cell r="H1341">
            <v>0</v>
          </cell>
        </row>
        <row r="1342">
          <cell r="A1342" t="str">
            <v>501034</v>
          </cell>
          <cell r="B1342" t="str">
            <v>COTTON - RIL 122 HY - 450 GM</v>
          </cell>
          <cell r="C1342" t="str">
            <v>2100</v>
          </cell>
          <cell r="D1342" t="str">
            <v>651</v>
          </cell>
          <cell r="E1342" t="str">
            <v>4900190885</v>
          </cell>
          <cell r="F1342">
            <v>38230</v>
          </cell>
          <cell r="G1342">
            <v>27</v>
          </cell>
          <cell r="H1342">
            <v>0</v>
          </cell>
        </row>
        <row r="1343">
          <cell r="A1343" t="str">
            <v>501034</v>
          </cell>
          <cell r="B1343" t="str">
            <v>COTTON - RIL 122 HY - 450 GM</v>
          </cell>
          <cell r="C1343" t="str">
            <v>2100</v>
          </cell>
          <cell r="D1343" t="str">
            <v>651</v>
          </cell>
          <cell r="E1343" t="str">
            <v>4900190881</v>
          </cell>
          <cell r="F1343">
            <v>38230</v>
          </cell>
          <cell r="G1343">
            <v>81</v>
          </cell>
          <cell r="H1343">
            <v>0</v>
          </cell>
        </row>
        <row r="1344">
          <cell r="A1344" t="str">
            <v>501034</v>
          </cell>
          <cell r="B1344" t="str">
            <v>COTTON - RIL 122 HY - 450 GM</v>
          </cell>
          <cell r="C1344" t="str">
            <v>2100</v>
          </cell>
          <cell r="D1344" t="str">
            <v>651</v>
          </cell>
          <cell r="E1344" t="str">
            <v>4900190814</v>
          </cell>
          <cell r="F1344">
            <v>38230</v>
          </cell>
          <cell r="G1344">
            <v>11.7</v>
          </cell>
          <cell r="H1344">
            <v>0</v>
          </cell>
        </row>
        <row r="1345">
          <cell r="A1345" t="str">
            <v>501034</v>
          </cell>
          <cell r="B1345" t="str">
            <v>COTTON - RIL 122 HY - 450 GM</v>
          </cell>
          <cell r="C1345" t="str">
            <v>2100</v>
          </cell>
          <cell r="D1345" t="str">
            <v>651</v>
          </cell>
          <cell r="E1345" t="str">
            <v>4900190790</v>
          </cell>
          <cell r="F1345">
            <v>38230</v>
          </cell>
          <cell r="G1345">
            <v>21.6</v>
          </cell>
          <cell r="H1345">
            <v>0</v>
          </cell>
        </row>
        <row r="1346">
          <cell r="A1346" t="str">
            <v>501034</v>
          </cell>
          <cell r="B1346" t="str">
            <v>COTTON - RIL 122 HY - 450 GM</v>
          </cell>
          <cell r="C1346" t="str">
            <v>2100</v>
          </cell>
          <cell r="D1346" t="str">
            <v>651</v>
          </cell>
          <cell r="E1346" t="str">
            <v>4900190790</v>
          </cell>
          <cell r="F1346">
            <v>38230</v>
          </cell>
          <cell r="G1346">
            <v>21.6</v>
          </cell>
          <cell r="H1346">
            <v>0</v>
          </cell>
        </row>
        <row r="1347">
          <cell r="A1347" t="str">
            <v>501034</v>
          </cell>
          <cell r="B1347" t="str">
            <v>COTTON - RIL 122 HY - 450 GM</v>
          </cell>
          <cell r="C1347" t="str">
            <v>2100</v>
          </cell>
          <cell r="D1347" t="str">
            <v>453</v>
          </cell>
          <cell r="E1347" t="str">
            <v>4900161903</v>
          </cell>
          <cell r="F1347">
            <v>38199</v>
          </cell>
          <cell r="G1347">
            <v>-43.2</v>
          </cell>
          <cell r="H1347">
            <v>0</v>
          </cell>
        </row>
        <row r="1348">
          <cell r="A1348" t="str">
            <v>501034</v>
          </cell>
          <cell r="B1348" t="str">
            <v>COTTON - RIL 122 HY - 450 GM</v>
          </cell>
          <cell r="C1348" t="str">
            <v>2100</v>
          </cell>
          <cell r="D1348" t="str">
            <v>453</v>
          </cell>
          <cell r="E1348" t="str">
            <v>4900161903</v>
          </cell>
          <cell r="F1348">
            <v>38199</v>
          </cell>
          <cell r="G1348">
            <v>43.2</v>
          </cell>
          <cell r="H1348">
            <v>0</v>
          </cell>
        </row>
        <row r="1349">
          <cell r="A1349" t="str">
            <v>501034</v>
          </cell>
          <cell r="B1349" t="str">
            <v>COTTON - RIL 122 HY - 450 GM</v>
          </cell>
          <cell r="C1349" t="str">
            <v>2100</v>
          </cell>
          <cell r="D1349" t="str">
            <v>453</v>
          </cell>
          <cell r="E1349" t="str">
            <v>4900161903</v>
          </cell>
          <cell r="F1349">
            <v>38199</v>
          </cell>
          <cell r="G1349">
            <v>-43.2</v>
          </cell>
          <cell r="H1349">
            <v>0</v>
          </cell>
        </row>
        <row r="1350">
          <cell r="A1350" t="str">
            <v>501034</v>
          </cell>
          <cell r="B1350" t="str">
            <v>COTTON - RIL 122 HY - 450 GM</v>
          </cell>
          <cell r="C1350" t="str">
            <v>2100</v>
          </cell>
          <cell r="D1350" t="str">
            <v>453</v>
          </cell>
          <cell r="E1350" t="str">
            <v>4900161903</v>
          </cell>
          <cell r="F1350">
            <v>38199</v>
          </cell>
          <cell r="G1350">
            <v>43.2</v>
          </cell>
          <cell r="H1350">
            <v>0</v>
          </cell>
        </row>
        <row r="1351">
          <cell r="A1351" t="str">
            <v>501034</v>
          </cell>
          <cell r="B1351" t="str">
            <v>COTTON - RIL 122 HY - 450 GM</v>
          </cell>
          <cell r="C1351" t="str">
            <v>2100</v>
          </cell>
          <cell r="D1351" t="str">
            <v>453</v>
          </cell>
          <cell r="E1351" t="str">
            <v>4900161903</v>
          </cell>
          <cell r="F1351">
            <v>38199</v>
          </cell>
          <cell r="G1351">
            <v>-5.4</v>
          </cell>
          <cell r="H1351">
            <v>0</v>
          </cell>
        </row>
        <row r="1352">
          <cell r="A1352" t="str">
            <v>501034</v>
          </cell>
          <cell r="B1352" t="str">
            <v>COTTON - RIL 122 HY - 450 GM</v>
          </cell>
          <cell r="C1352" t="str">
            <v>2100</v>
          </cell>
          <cell r="D1352" t="str">
            <v>453</v>
          </cell>
          <cell r="E1352" t="str">
            <v>4900161903</v>
          </cell>
          <cell r="F1352">
            <v>38199</v>
          </cell>
          <cell r="G1352">
            <v>5.4</v>
          </cell>
          <cell r="H1352">
            <v>0</v>
          </cell>
        </row>
        <row r="1353">
          <cell r="A1353" t="str">
            <v>501034</v>
          </cell>
          <cell r="B1353" t="str">
            <v>COTTON - RIL 122 HY - 450 GM</v>
          </cell>
          <cell r="C1353" t="str">
            <v>2100</v>
          </cell>
          <cell r="D1353" t="str">
            <v>453</v>
          </cell>
          <cell r="E1353" t="str">
            <v>4900161903</v>
          </cell>
          <cell r="F1353">
            <v>38199</v>
          </cell>
          <cell r="G1353">
            <v>-21.6</v>
          </cell>
          <cell r="H1353">
            <v>0</v>
          </cell>
        </row>
        <row r="1354">
          <cell r="A1354" t="str">
            <v>501034</v>
          </cell>
          <cell r="B1354" t="str">
            <v>COTTON - RIL 122 HY - 450 GM</v>
          </cell>
          <cell r="C1354" t="str">
            <v>2100</v>
          </cell>
          <cell r="D1354" t="str">
            <v>453</v>
          </cell>
          <cell r="E1354" t="str">
            <v>4900161903</v>
          </cell>
          <cell r="F1354">
            <v>38199</v>
          </cell>
          <cell r="G1354">
            <v>21.6</v>
          </cell>
          <cell r="H1354">
            <v>0</v>
          </cell>
        </row>
        <row r="1355">
          <cell r="A1355" t="str">
            <v>501034</v>
          </cell>
          <cell r="B1355" t="str">
            <v>COTTON - RIL 122 HY - 450 GM</v>
          </cell>
          <cell r="C1355" t="str">
            <v>2100</v>
          </cell>
          <cell r="D1355" t="str">
            <v>453</v>
          </cell>
          <cell r="E1355" t="str">
            <v>4900161903</v>
          </cell>
          <cell r="F1355">
            <v>38199</v>
          </cell>
          <cell r="G1355">
            <v>-16.2</v>
          </cell>
          <cell r="H1355">
            <v>0</v>
          </cell>
        </row>
        <row r="1356">
          <cell r="A1356" t="str">
            <v>501034</v>
          </cell>
          <cell r="B1356" t="str">
            <v>COTTON - RIL 122 HY - 450 GM</v>
          </cell>
          <cell r="C1356" t="str">
            <v>2100</v>
          </cell>
          <cell r="D1356" t="str">
            <v>453</v>
          </cell>
          <cell r="E1356" t="str">
            <v>4900161903</v>
          </cell>
          <cell r="F1356">
            <v>38199</v>
          </cell>
          <cell r="G1356">
            <v>16.2</v>
          </cell>
          <cell r="H1356">
            <v>0</v>
          </cell>
        </row>
        <row r="1357">
          <cell r="A1357" t="str">
            <v>501034</v>
          </cell>
          <cell r="B1357" t="str">
            <v>COTTON - RIL 122 HY - 450 GM</v>
          </cell>
          <cell r="C1357" t="str">
            <v>2100</v>
          </cell>
          <cell r="D1357" t="str">
            <v>651</v>
          </cell>
          <cell r="E1357" t="str">
            <v>4900143717</v>
          </cell>
          <cell r="F1357">
            <v>38187</v>
          </cell>
          <cell r="G1357">
            <v>5.4</v>
          </cell>
          <cell r="H1357">
            <v>0</v>
          </cell>
        </row>
        <row r="1358">
          <cell r="A1358" t="str">
            <v>501034</v>
          </cell>
          <cell r="B1358" t="str">
            <v>COTTON - RIL 122 HY - 450 GM</v>
          </cell>
          <cell r="C1358" t="str">
            <v>2100</v>
          </cell>
          <cell r="D1358" t="str">
            <v>651</v>
          </cell>
          <cell r="E1358" t="str">
            <v>4900143717</v>
          </cell>
          <cell r="F1358">
            <v>38187</v>
          </cell>
          <cell r="G1358">
            <v>21.6</v>
          </cell>
          <cell r="H1358">
            <v>0</v>
          </cell>
        </row>
        <row r="1359">
          <cell r="A1359" t="str">
            <v>501034</v>
          </cell>
          <cell r="B1359" t="str">
            <v>COTTON - RIL 122 HY - 450 GM</v>
          </cell>
          <cell r="C1359" t="str">
            <v>2100</v>
          </cell>
          <cell r="D1359" t="str">
            <v>651</v>
          </cell>
          <cell r="E1359" t="str">
            <v>4900143717</v>
          </cell>
          <cell r="F1359">
            <v>38187</v>
          </cell>
          <cell r="G1359">
            <v>43.2</v>
          </cell>
          <cell r="H1359">
            <v>0</v>
          </cell>
        </row>
        <row r="1360">
          <cell r="A1360" t="str">
            <v>501034</v>
          </cell>
          <cell r="B1360" t="str">
            <v>COTTON - RIL 122 HY - 450 GM</v>
          </cell>
          <cell r="C1360" t="str">
            <v>2100</v>
          </cell>
          <cell r="D1360" t="str">
            <v>651</v>
          </cell>
          <cell r="E1360" t="str">
            <v>4900143717</v>
          </cell>
          <cell r="F1360">
            <v>38187</v>
          </cell>
          <cell r="G1360">
            <v>16.2</v>
          </cell>
          <cell r="H1360">
            <v>0</v>
          </cell>
        </row>
        <row r="1361">
          <cell r="A1361" t="str">
            <v>501034</v>
          </cell>
          <cell r="B1361" t="str">
            <v>COTTON - RIL 122 HY - 450 GM</v>
          </cell>
          <cell r="C1361" t="str">
            <v>2100</v>
          </cell>
          <cell r="D1361" t="str">
            <v>651</v>
          </cell>
          <cell r="E1361" t="str">
            <v>4900143717</v>
          </cell>
          <cell r="F1361">
            <v>38187</v>
          </cell>
          <cell r="G1361">
            <v>43.2</v>
          </cell>
          <cell r="H1361">
            <v>0</v>
          </cell>
        </row>
        <row r="1362">
          <cell r="A1362" t="str">
            <v>501034</v>
          </cell>
          <cell r="B1362" t="str">
            <v>COTTON - RIL 122 HY - 450 GM</v>
          </cell>
          <cell r="C1362" t="str">
            <v>2100</v>
          </cell>
          <cell r="D1362" t="str">
            <v>453</v>
          </cell>
          <cell r="E1362" t="str">
            <v>4900134185</v>
          </cell>
          <cell r="F1362">
            <v>38176</v>
          </cell>
          <cell r="G1362">
            <v>-16.2</v>
          </cell>
          <cell r="H1362">
            <v>0</v>
          </cell>
        </row>
        <row r="1363">
          <cell r="A1363" t="str">
            <v>501034</v>
          </cell>
          <cell r="B1363" t="str">
            <v>COTTON - RIL 122 HY - 450 GM</v>
          </cell>
          <cell r="C1363" t="str">
            <v>2100</v>
          </cell>
          <cell r="D1363" t="str">
            <v>453</v>
          </cell>
          <cell r="E1363" t="str">
            <v>4900134185</v>
          </cell>
          <cell r="F1363">
            <v>38176</v>
          </cell>
          <cell r="G1363">
            <v>5.4</v>
          </cell>
          <cell r="H1363">
            <v>0</v>
          </cell>
        </row>
        <row r="1364">
          <cell r="A1364" t="str">
            <v>501034</v>
          </cell>
          <cell r="B1364" t="str">
            <v>COTTON - RIL 122 HY - 450 GM</v>
          </cell>
          <cell r="C1364" t="str">
            <v>2100</v>
          </cell>
          <cell r="D1364" t="str">
            <v>453</v>
          </cell>
          <cell r="E1364" t="str">
            <v>4900134185</v>
          </cell>
          <cell r="F1364">
            <v>38176</v>
          </cell>
          <cell r="G1364">
            <v>-5.4</v>
          </cell>
          <cell r="H1364">
            <v>0</v>
          </cell>
        </row>
        <row r="1365">
          <cell r="A1365" t="str">
            <v>501034</v>
          </cell>
          <cell r="B1365" t="str">
            <v>COTTON - RIL 122 HY - 450 GM</v>
          </cell>
          <cell r="C1365" t="str">
            <v>2100</v>
          </cell>
          <cell r="D1365" t="str">
            <v>453</v>
          </cell>
          <cell r="E1365" t="str">
            <v>4900134185</v>
          </cell>
          <cell r="F1365">
            <v>38176</v>
          </cell>
          <cell r="G1365">
            <v>21.6</v>
          </cell>
          <cell r="H1365">
            <v>0</v>
          </cell>
        </row>
        <row r="1366">
          <cell r="A1366" t="str">
            <v>501034</v>
          </cell>
          <cell r="B1366" t="str">
            <v>COTTON - RIL 122 HY - 450 GM</v>
          </cell>
          <cell r="C1366" t="str">
            <v>2100</v>
          </cell>
          <cell r="D1366" t="str">
            <v>453</v>
          </cell>
          <cell r="E1366" t="str">
            <v>4900134185</v>
          </cell>
          <cell r="F1366">
            <v>38176</v>
          </cell>
          <cell r="G1366">
            <v>-21.6</v>
          </cell>
          <cell r="H1366">
            <v>0</v>
          </cell>
        </row>
        <row r="1367">
          <cell r="A1367" t="str">
            <v>501034</v>
          </cell>
          <cell r="B1367" t="str">
            <v>COTTON - RIL 122 HY - 450 GM</v>
          </cell>
          <cell r="C1367" t="str">
            <v>2100</v>
          </cell>
          <cell r="D1367" t="str">
            <v>453</v>
          </cell>
          <cell r="E1367" t="str">
            <v>4900134185</v>
          </cell>
          <cell r="F1367">
            <v>38176</v>
          </cell>
          <cell r="G1367">
            <v>-41.85</v>
          </cell>
          <cell r="H1367">
            <v>0</v>
          </cell>
        </row>
        <row r="1368">
          <cell r="A1368" t="str">
            <v>501034</v>
          </cell>
          <cell r="B1368" t="str">
            <v>COTTON - RIL 122 HY - 450 GM</v>
          </cell>
          <cell r="C1368" t="str">
            <v>2100</v>
          </cell>
          <cell r="D1368" t="str">
            <v>453</v>
          </cell>
          <cell r="E1368" t="str">
            <v>4900134185</v>
          </cell>
          <cell r="F1368">
            <v>38176</v>
          </cell>
          <cell r="G1368">
            <v>21.6</v>
          </cell>
          <cell r="H1368">
            <v>0</v>
          </cell>
        </row>
        <row r="1369">
          <cell r="A1369" t="str">
            <v>501034</v>
          </cell>
          <cell r="B1369" t="str">
            <v>COTTON - RIL 122 HY - 450 GM</v>
          </cell>
          <cell r="C1369" t="str">
            <v>2100</v>
          </cell>
          <cell r="D1369" t="str">
            <v>453</v>
          </cell>
          <cell r="E1369" t="str">
            <v>4900134185</v>
          </cell>
          <cell r="F1369">
            <v>38176</v>
          </cell>
          <cell r="G1369">
            <v>-21.6</v>
          </cell>
          <cell r="H1369">
            <v>0</v>
          </cell>
        </row>
        <row r="1370">
          <cell r="A1370" t="str">
            <v>501034</v>
          </cell>
          <cell r="B1370" t="str">
            <v>COTTON - RIL 122 HY - 450 GM</v>
          </cell>
          <cell r="C1370" t="str">
            <v>2100</v>
          </cell>
          <cell r="D1370" t="str">
            <v>453</v>
          </cell>
          <cell r="E1370" t="str">
            <v>4900134185</v>
          </cell>
          <cell r="F1370">
            <v>38176</v>
          </cell>
          <cell r="G1370">
            <v>-21.6</v>
          </cell>
          <cell r="H1370">
            <v>0</v>
          </cell>
        </row>
        <row r="1371">
          <cell r="A1371" t="str">
            <v>501034</v>
          </cell>
          <cell r="B1371" t="str">
            <v>COTTON - RIL 122 HY - 450 GM</v>
          </cell>
          <cell r="C1371" t="str">
            <v>2100</v>
          </cell>
          <cell r="D1371" t="str">
            <v>601</v>
          </cell>
          <cell r="E1371" t="str">
            <v>4900134190</v>
          </cell>
          <cell r="F1371">
            <v>38176</v>
          </cell>
          <cell r="G1371">
            <v>-16.2</v>
          </cell>
          <cell r="H1371">
            <v>0</v>
          </cell>
        </row>
        <row r="1372">
          <cell r="A1372" t="str">
            <v>501034</v>
          </cell>
          <cell r="B1372" t="str">
            <v>COTTON - RIL 122 HY - 450 GM</v>
          </cell>
          <cell r="C1372" t="str">
            <v>2100</v>
          </cell>
          <cell r="D1372" t="str">
            <v>601</v>
          </cell>
          <cell r="E1372" t="str">
            <v>4900134190</v>
          </cell>
          <cell r="F1372">
            <v>38176</v>
          </cell>
          <cell r="G1372">
            <v>-41.85</v>
          </cell>
          <cell r="H1372">
            <v>0</v>
          </cell>
        </row>
        <row r="1373">
          <cell r="A1373" t="str">
            <v>501034</v>
          </cell>
          <cell r="B1373" t="str">
            <v>COTTON - RIL 122 HY - 450 GM</v>
          </cell>
          <cell r="C1373" t="str">
            <v>2100</v>
          </cell>
          <cell r="D1373" t="str">
            <v>601</v>
          </cell>
          <cell r="E1373" t="str">
            <v>4900134190</v>
          </cell>
          <cell r="F1373">
            <v>38176</v>
          </cell>
          <cell r="G1373">
            <v>-16.2</v>
          </cell>
          <cell r="H1373">
            <v>0</v>
          </cell>
        </row>
        <row r="1374">
          <cell r="A1374" t="str">
            <v>501034</v>
          </cell>
          <cell r="B1374" t="str">
            <v>COTTON - RIL 122 HY - 450 GM</v>
          </cell>
          <cell r="C1374" t="str">
            <v>2100</v>
          </cell>
          <cell r="D1374" t="str">
            <v>601</v>
          </cell>
          <cell r="E1374" t="str">
            <v>4900134190</v>
          </cell>
          <cell r="F1374">
            <v>38176</v>
          </cell>
          <cell r="G1374">
            <v>-21.6</v>
          </cell>
          <cell r="H1374">
            <v>0</v>
          </cell>
        </row>
        <row r="1375">
          <cell r="A1375" t="str">
            <v>501034</v>
          </cell>
          <cell r="B1375" t="str">
            <v>COTTON - RIL 122 HY - 450 GM</v>
          </cell>
          <cell r="C1375" t="str">
            <v>2100</v>
          </cell>
          <cell r="D1375" t="str">
            <v>601</v>
          </cell>
          <cell r="E1375" t="str">
            <v>4900134190</v>
          </cell>
          <cell r="F1375">
            <v>38176</v>
          </cell>
          <cell r="G1375">
            <v>-5.4</v>
          </cell>
          <cell r="H1375">
            <v>0</v>
          </cell>
        </row>
        <row r="1376">
          <cell r="A1376" t="str">
            <v>501034</v>
          </cell>
          <cell r="B1376" t="str">
            <v>COTTON - RIL 122 HY - 450 GM</v>
          </cell>
          <cell r="C1376" t="str">
            <v>2100</v>
          </cell>
          <cell r="D1376" t="str">
            <v>601</v>
          </cell>
          <cell r="E1376" t="str">
            <v>4900134190</v>
          </cell>
          <cell r="F1376">
            <v>38176</v>
          </cell>
          <cell r="G1376">
            <v>-5.4</v>
          </cell>
          <cell r="H1376">
            <v>0</v>
          </cell>
        </row>
        <row r="1377">
          <cell r="A1377" t="str">
            <v>501034</v>
          </cell>
          <cell r="B1377" t="str">
            <v>COTTON - RIL 122 HY - 450 GM</v>
          </cell>
          <cell r="C1377" t="str">
            <v>2100</v>
          </cell>
          <cell r="D1377" t="str">
            <v>453</v>
          </cell>
          <cell r="E1377" t="str">
            <v>4900134185</v>
          </cell>
          <cell r="F1377">
            <v>38176</v>
          </cell>
          <cell r="G1377">
            <v>21.6</v>
          </cell>
          <cell r="H1377">
            <v>0</v>
          </cell>
        </row>
        <row r="1378">
          <cell r="A1378" t="str">
            <v>501034</v>
          </cell>
          <cell r="B1378" t="str">
            <v>COTTON - RIL 122 HY - 450 GM</v>
          </cell>
          <cell r="C1378" t="str">
            <v>2100</v>
          </cell>
          <cell r="D1378" t="str">
            <v>601</v>
          </cell>
          <cell r="E1378" t="str">
            <v>4900134189</v>
          </cell>
          <cell r="F1378">
            <v>38176</v>
          </cell>
          <cell r="G1378">
            <v>-21.6</v>
          </cell>
          <cell r="H1378">
            <v>0</v>
          </cell>
        </row>
        <row r="1379">
          <cell r="A1379" t="str">
            <v>501034</v>
          </cell>
          <cell r="B1379" t="str">
            <v>COTTON - RIL 122 HY - 450 GM</v>
          </cell>
          <cell r="C1379" t="str">
            <v>2100</v>
          </cell>
          <cell r="D1379" t="str">
            <v>601</v>
          </cell>
          <cell r="E1379" t="str">
            <v>4900134190</v>
          </cell>
          <cell r="F1379">
            <v>38176</v>
          </cell>
          <cell r="G1379">
            <v>-21.6</v>
          </cell>
          <cell r="H1379">
            <v>0</v>
          </cell>
        </row>
        <row r="1380">
          <cell r="A1380" t="str">
            <v>501034</v>
          </cell>
          <cell r="B1380" t="str">
            <v>COTTON - RIL 122 HY - 450 GM</v>
          </cell>
          <cell r="C1380" t="str">
            <v>2100</v>
          </cell>
          <cell r="D1380" t="str">
            <v>601</v>
          </cell>
          <cell r="E1380" t="str">
            <v>4900134190</v>
          </cell>
          <cell r="F1380">
            <v>38176</v>
          </cell>
          <cell r="G1380">
            <v>-21.6</v>
          </cell>
          <cell r="H1380">
            <v>0</v>
          </cell>
        </row>
        <row r="1381">
          <cell r="A1381" t="str">
            <v>501034</v>
          </cell>
          <cell r="B1381" t="str">
            <v>COTTON - RIL 122 HY - 450 GM</v>
          </cell>
          <cell r="C1381" t="str">
            <v>2100</v>
          </cell>
          <cell r="D1381" t="str">
            <v>601</v>
          </cell>
          <cell r="E1381" t="str">
            <v>4900134190</v>
          </cell>
          <cell r="F1381">
            <v>38176</v>
          </cell>
          <cell r="G1381">
            <v>-21.6</v>
          </cell>
          <cell r="H1381">
            <v>0</v>
          </cell>
        </row>
        <row r="1382">
          <cell r="A1382" t="str">
            <v>501034</v>
          </cell>
          <cell r="B1382" t="str">
            <v>COTTON - RIL 122 HY - 450 GM</v>
          </cell>
          <cell r="C1382" t="str">
            <v>2100</v>
          </cell>
          <cell r="D1382" t="str">
            <v>651</v>
          </cell>
          <cell r="E1382" t="str">
            <v>4900134184</v>
          </cell>
          <cell r="F1382">
            <v>38176</v>
          </cell>
          <cell r="G1382">
            <v>21.6</v>
          </cell>
          <cell r="H1382">
            <v>0</v>
          </cell>
        </row>
        <row r="1383">
          <cell r="A1383" t="str">
            <v>501034</v>
          </cell>
          <cell r="B1383" t="str">
            <v>COTTON - RIL 122 HY - 450 GM</v>
          </cell>
          <cell r="C1383" t="str">
            <v>2100</v>
          </cell>
          <cell r="D1383" t="str">
            <v>651</v>
          </cell>
          <cell r="E1383" t="str">
            <v>4900134184</v>
          </cell>
          <cell r="F1383">
            <v>38176</v>
          </cell>
          <cell r="G1383">
            <v>16.2</v>
          </cell>
          <cell r="H1383">
            <v>0</v>
          </cell>
        </row>
        <row r="1384">
          <cell r="A1384" t="str">
            <v>501034</v>
          </cell>
          <cell r="B1384" t="str">
            <v>COTTON - RIL 122 HY - 450 GM</v>
          </cell>
          <cell r="C1384" t="str">
            <v>2100</v>
          </cell>
          <cell r="D1384" t="str">
            <v>651</v>
          </cell>
          <cell r="E1384" t="str">
            <v>4900134184</v>
          </cell>
          <cell r="F1384">
            <v>38176</v>
          </cell>
          <cell r="G1384">
            <v>21.6</v>
          </cell>
          <cell r="H1384">
            <v>0</v>
          </cell>
        </row>
        <row r="1385">
          <cell r="A1385" t="str">
            <v>501034</v>
          </cell>
          <cell r="B1385" t="str">
            <v>COTTON - RIL 122 HY - 450 GM</v>
          </cell>
          <cell r="C1385" t="str">
            <v>2100</v>
          </cell>
          <cell r="D1385" t="str">
            <v>651</v>
          </cell>
          <cell r="E1385" t="str">
            <v>4900134184</v>
          </cell>
          <cell r="F1385">
            <v>38176</v>
          </cell>
          <cell r="G1385">
            <v>21.6</v>
          </cell>
          <cell r="H1385">
            <v>0</v>
          </cell>
        </row>
        <row r="1386">
          <cell r="A1386" t="str">
            <v>501034</v>
          </cell>
          <cell r="B1386" t="str">
            <v>COTTON - RIL 122 HY - 450 GM</v>
          </cell>
          <cell r="C1386" t="str">
            <v>2100</v>
          </cell>
          <cell r="D1386" t="str">
            <v>651</v>
          </cell>
          <cell r="E1386" t="str">
            <v>4900134184</v>
          </cell>
          <cell r="F1386">
            <v>38176</v>
          </cell>
          <cell r="G1386">
            <v>5.4</v>
          </cell>
          <cell r="H1386">
            <v>0</v>
          </cell>
        </row>
        <row r="1387">
          <cell r="A1387" t="str">
            <v>501034</v>
          </cell>
          <cell r="B1387" t="str">
            <v>COTTON - RIL 122 HY - 450 GM</v>
          </cell>
          <cell r="C1387" t="str">
            <v>2100</v>
          </cell>
          <cell r="D1387" t="str">
            <v>651</v>
          </cell>
          <cell r="E1387" t="str">
            <v>4900134184</v>
          </cell>
          <cell r="F1387">
            <v>38176</v>
          </cell>
          <cell r="G1387">
            <v>5.4</v>
          </cell>
          <cell r="H1387">
            <v>0</v>
          </cell>
        </row>
        <row r="1388">
          <cell r="A1388" t="str">
            <v>501034</v>
          </cell>
          <cell r="B1388" t="str">
            <v>COTTON - RIL 122 HY - 450 GM</v>
          </cell>
          <cell r="C1388" t="str">
            <v>2100</v>
          </cell>
          <cell r="D1388" t="str">
            <v>651</v>
          </cell>
          <cell r="E1388" t="str">
            <v>4900134184</v>
          </cell>
          <cell r="F1388">
            <v>38176</v>
          </cell>
          <cell r="G1388">
            <v>41.85</v>
          </cell>
          <cell r="H1388">
            <v>0</v>
          </cell>
        </row>
        <row r="1389">
          <cell r="A1389" t="str">
            <v>501034</v>
          </cell>
          <cell r="B1389" t="str">
            <v>COTTON - RIL 122 HY - 450 GM</v>
          </cell>
          <cell r="C1389" t="str">
            <v>2100</v>
          </cell>
          <cell r="D1389" t="str">
            <v>651</v>
          </cell>
          <cell r="E1389" t="str">
            <v>4900134184</v>
          </cell>
          <cell r="F1389">
            <v>38176</v>
          </cell>
          <cell r="G1389">
            <v>21.6</v>
          </cell>
          <cell r="H1389">
            <v>0</v>
          </cell>
        </row>
        <row r="1390">
          <cell r="A1390" t="str">
            <v>501034</v>
          </cell>
          <cell r="B1390" t="str">
            <v>COTTON - RIL 122 HY - 450 GM</v>
          </cell>
          <cell r="C1390" t="str">
            <v>2100</v>
          </cell>
          <cell r="D1390" t="str">
            <v>651</v>
          </cell>
          <cell r="E1390" t="str">
            <v>4900134184</v>
          </cell>
          <cell r="F1390">
            <v>38176</v>
          </cell>
          <cell r="G1390">
            <v>16.2</v>
          </cell>
          <cell r="H1390">
            <v>0</v>
          </cell>
        </row>
        <row r="1391">
          <cell r="A1391" t="str">
            <v>501034</v>
          </cell>
          <cell r="B1391" t="str">
            <v>COTTON - RIL 122 HY - 450 GM</v>
          </cell>
          <cell r="C1391" t="str">
            <v>2100</v>
          </cell>
          <cell r="D1391" t="str">
            <v>453</v>
          </cell>
          <cell r="E1391" t="str">
            <v>4900134185</v>
          </cell>
          <cell r="F1391">
            <v>38176</v>
          </cell>
          <cell r="G1391">
            <v>41.85</v>
          </cell>
          <cell r="H1391">
            <v>0</v>
          </cell>
        </row>
        <row r="1392">
          <cell r="A1392" t="str">
            <v>501034</v>
          </cell>
          <cell r="B1392" t="str">
            <v>COTTON - RIL 122 HY - 450 GM</v>
          </cell>
          <cell r="C1392" t="str">
            <v>2100</v>
          </cell>
          <cell r="D1392" t="str">
            <v>453</v>
          </cell>
          <cell r="E1392" t="str">
            <v>4900134185</v>
          </cell>
          <cell r="F1392">
            <v>38176</v>
          </cell>
          <cell r="G1392">
            <v>16.2</v>
          </cell>
          <cell r="H1392">
            <v>0</v>
          </cell>
        </row>
        <row r="1393">
          <cell r="A1393" t="str">
            <v>501034</v>
          </cell>
          <cell r="B1393" t="str">
            <v>COTTON - RIL 122 HY - 450 GM</v>
          </cell>
          <cell r="C1393" t="str">
            <v>2100</v>
          </cell>
          <cell r="D1393" t="str">
            <v>453</v>
          </cell>
          <cell r="E1393" t="str">
            <v>4900134185</v>
          </cell>
          <cell r="F1393">
            <v>38176</v>
          </cell>
          <cell r="G1393">
            <v>-5.4</v>
          </cell>
          <cell r="H1393">
            <v>0</v>
          </cell>
        </row>
        <row r="1394">
          <cell r="A1394" t="str">
            <v>501034</v>
          </cell>
          <cell r="B1394" t="str">
            <v>COTTON - RIL 122 HY - 450 GM</v>
          </cell>
          <cell r="C1394" t="str">
            <v>2100</v>
          </cell>
          <cell r="D1394" t="str">
            <v>453</v>
          </cell>
          <cell r="E1394" t="str">
            <v>4900134185</v>
          </cell>
          <cell r="F1394">
            <v>38176</v>
          </cell>
          <cell r="G1394">
            <v>5.4</v>
          </cell>
          <cell r="H1394">
            <v>0</v>
          </cell>
        </row>
        <row r="1395">
          <cell r="A1395" t="str">
            <v>501034</v>
          </cell>
          <cell r="B1395" t="str">
            <v>COTTON - RIL 122 HY - 450 GM</v>
          </cell>
          <cell r="C1395" t="str">
            <v>2100</v>
          </cell>
          <cell r="D1395" t="str">
            <v>453</v>
          </cell>
          <cell r="E1395" t="str">
            <v>4900134185</v>
          </cell>
          <cell r="F1395">
            <v>38176</v>
          </cell>
          <cell r="G1395">
            <v>-16.2</v>
          </cell>
          <cell r="H1395">
            <v>0</v>
          </cell>
        </row>
        <row r="1396">
          <cell r="A1396" t="str">
            <v>501034</v>
          </cell>
          <cell r="B1396" t="str">
            <v>COTTON - RIL 122 HY - 450 GM</v>
          </cell>
          <cell r="C1396" t="str">
            <v>2100</v>
          </cell>
          <cell r="D1396" t="str">
            <v>453</v>
          </cell>
          <cell r="E1396" t="str">
            <v>4900134185</v>
          </cell>
          <cell r="F1396">
            <v>38176</v>
          </cell>
          <cell r="G1396">
            <v>16.2</v>
          </cell>
          <cell r="H1396">
            <v>0</v>
          </cell>
        </row>
        <row r="1397">
          <cell r="A1397" t="str">
            <v>501034</v>
          </cell>
          <cell r="B1397" t="str">
            <v>COTTON - RIL 122 HY - 450 GM</v>
          </cell>
          <cell r="C1397" t="str">
            <v>2100</v>
          </cell>
          <cell r="D1397" t="str">
            <v>453</v>
          </cell>
          <cell r="E1397" t="str">
            <v>4900134185</v>
          </cell>
          <cell r="F1397">
            <v>38176</v>
          </cell>
          <cell r="G1397">
            <v>-21.6</v>
          </cell>
          <cell r="H1397">
            <v>0</v>
          </cell>
        </row>
        <row r="1398">
          <cell r="A1398" t="str">
            <v>501034</v>
          </cell>
          <cell r="B1398" t="str">
            <v>COTTON - RIL 122 HY - 450 GM</v>
          </cell>
          <cell r="C1398" t="str">
            <v>2100</v>
          </cell>
          <cell r="D1398" t="str">
            <v>453</v>
          </cell>
          <cell r="E1398" t="str">
            <v>4900134185</v>
          </cell>
          <cell r="F1398">
            <v>38176</v>
          </cell>
          <cell r="G1398">
            <v>21.6</v>
          </cell>
          <cell r="H1398">
            <v>0</v>
          </cell>
        </row>
        <row r="1399">
          <cell r="A1399" t="str">
            <v>501034</v>
          </cell>
          <cell r="B1399" t="str">
            <v>COTTON - RIL 122 HY - 450 GM</v>
          </cell>
          <cell r="C1399" t="str">
            <v>2100</v>
          </cell>
          <cell r="D1399" t="str">
            <v>453</v>
          </cell>
          <cell r="E1399" t="str">
            <v>4900129683</v>
          </cell>
          <cell r="F1399">
            <v>38168</v>
          </cell>
          <cell r="G1399">
            <v>-21.6</v>
          </cell>
          <cell r="H1399">
            <v>0</v>
          </cell>
        </row>
        <row r="1400">
          <cell r="A1400" t="str">
            <v>501034</v>
          </cell>
          <cell r="B1400" t="str">
            <v>COTTON - RIL 122 HY - 450 GM</v>
          </cell>
          <cell r="C1400" t="str">
            <v>2100</v>
          </cell>
          <cell r="D1400" t="str">
            <v>453</v>
          </cell>
          <cell r="E1400" t="str">
            <v>4900129683</v>
          </cell>
          <cell r="F1400">
            <v>38168</v>
          </cell>
          <cell r="G1400">
            <v>21.6</v>
          </cell>
          <cell r="H1400">
            <v>0</v>
          </cell>
        </row>
        <row r="1401">
          <cell r="A1401" t="str">
            <v>501034</v>
          </cell>
          <cell r="B1401" t="str">
            <v>COTTON - RIL 122 HY - 450 GM</v>
          </cell>
          <cell r="C1401" t="str">
            <v>2100</v>
          </cell>
          <cell r="D1401" t="str">
            <v>651</v>
          </cell>
          <cell r="E1401" t="str">
            <v>4900125297</v>
          </cell>
          <cell r="F1401">
            <v>38167</v>
          </cell>
          <cell r="G1401">
            <v>21.6</v>
          </cell>
          <cell r="H1401">
            <v>0</v>
          </cell>
        </row>
        <row r="1402">
          <cell r="A1402" t="str">
            <v>501034</v>
          </cell>
          <cell r="B1402" t="str">
            <v>COTTON - RIL 122 HY - 450 GM</v>
          </cell>
          <cell r="C1402" t="str">
            <v>2100</v>
          </cell>
          <cell r="D1402" t="str">
            <v>601</v>
          </cell>
          <cell r="E1402" t="str">
            <v>4900110941</v>
          </cell>
          <cell r="F1402">
            <v>38152</v>
          </cell>
          <cell r="G1402">
            <v>-108</v>
          </cell>
          <cell r="H1402">
            <v>0</v>
          </cell>
        </row>
        <row r="1403">
          <cell r="A1403" t="str">
            <v>501034</v>
          </cell>
          <cell r="B1403" t="str">
            <v>COTTON - RIL 122 HY - 450 GM</v>
          </cell>
          <cell r="C1403" t="str">
            <v>2100</v>
          </cell>
          <cell r="D1403" t="str">
            <v>601</v>
          </cell>
          <cell r="E1403" t="str">
            <v>4900110941</v>
          </cell>
          <cell r="F1403">
            <v>38152</v>
          </cell>
          <cell r="G1403">
            <v>-86.4</v>
          </cell>
          <cell r="H1403">
            <v>0</v>
          </cell>
        </row>
        <row r="1404">
          <cell r="A1404" t="str">
            <v>501034</v>
          </cell>
          <cell r="B1404" t="str">
            <v>COTTON - RIL 122 HY - 450 GM</v>
          </cell>
          <cell r="C1404" t="str">
            <v>2100</v>
          </cell>
          <cell r="D1404" t="str">
            <v>601</v>
          </cell>
          <cell r="E1404" t="str">
            <v>4900110890</v>
          </cell>
          <cell r="F1404">
            <v>38152</v>
          </cell>
          <cell r="G1404">
            <v>-108</v>
          </cell>
          <cell r="H1404">
            <v>0</v>
          </cell>
        </row>
        <row r="1405">
          <cell r="A1405" t="str">
            <v>501034</v>
          </cell>
          <cell r="B1405" t="str">
            <v>COTTON - RIL 122 HY - 450 GM</v>
          </cell>
          <cell r="C1405" t="str">
            <v>2100</v>
          </cell>
          <cell r="D1405" t="str">
            <v>601</v>
          </cell>
          <cell r="E1405" t="str">
            <v>4900110890</v>
          </cell>
          <cell r="F1405">
            <v>38152</v>
          </cell>
          <cell r="G1405">
            <v>-108</v>
          </cell>
          <cell r="H1405">
            <v>0</v>
          </cell>
        </row>
        <row r="1406">
          <cell r="A1406" t="str">
            <v>501034</v>
          </cell>
          <cell r="B1406" t="str">
            <v>COTTON - RIL 122 HY - 450 GM</v>
          </cell>
          <cell r="C1406" t="str">
            <v>2100</v>
          </cell>
          <cell r="D1406" t="str">
            <v>601</v>
          </cell>
          <cell r="E1406" t="str">
            <v>4900110886</v>
          </cell>
          <cell r="F1406">
            <v>38152</v>
          </cell>
          <cell r="G1406">
            <v>-21.6</v>
          </cell>
          <cell r="H1406">
            <v>0</v>
          </cell>
        </row>
        <row r="1407">
          <cell r="A1407" t="str">
            <v>501034</v>
          </cell>
          <cell r="B1407" t="str">
            <v>COTTON - RIL 122 HY - 450 GM</v>
          </cell>
          <cell r="C1407" t="str">
            <v>2100</v>
          </cell>
          <cell r="D1407" t="str">
            <v>601</v>
          </cell>
          <cell r="E1407" t="str">
            <v>4900109254</v>
          </cell>
          <cell r="F1407">
            <v>38149</v>
          </cell>
          <cell r="G1407">
            <v>-5.4</v>
          </cell>
          <cell r="H1407">
            <v>0</v>
          </cell>
        </row>
        <row r="1408">
          <cell r="A1408" t="str">
            <v>501034</v>
          </cell>
          <cell r="B1408" t="str">
            <v>COTTON - RIL 122 HY - 450 GM</v>
          </cell>
          <cell r="C1408" t="str">
            <v>2100</v>
          </cell>
          <cell r="D1408" t="str">
            <v>601</v>
          </cell>
          <cell r="E1408" t="str">
            <v>4900109254</v>
          </cell>
          <cell r="F1408">
            <v>38149</v>
          </cell>
          <cell r="G1408">
            <v>-5.4</v>
          </cell>
          <cell r="H1408">
            <v>0</v>
          </cell>
        </row>
        <row r="1409">
          <cell r="A1409" t="str">
            <v>501034</v>
          </cell>
          <cell r="B1409" t="str">
            <v>COTTON - RIL 122 HY - 450 GM</v>
          </cell>
          <cell r="C1409" t="str">
            <v>2100</v>
          </cell>
          <cell r="D1409" t="str">
            <v>601</v>
          </cell>
          <cell r="E1409" t="str">
            <v>4900109254</v>
          </cell>
          <cell r="F1409">
            <v>38149</v>
          </cell>
          <cell r="G1409">
            <v>-21.6</v>
          </cell>
          <cell r="H1409">
            <v>0</v>
          </cell>
        </row>
        <row r="1410">
          <cell r="A1410" t="str">
            <v>501034</v>
          </cell>
          <cell r="B1410" t="str">
            <v>COTTON - RIL 122 HY - 450 GM</v>
          </cell>
          <cell r="C1410" t="str">
            <v>2100</v>
          </cell>
          <cell r="D1410" t="str">
            <v>601</v>
          </cell>
          <cell r="E1410" t="str">
            <v>4900109254</v>
          </cell>
          <cell r="F1410">
            <v>38149</v>
          </cell>
          <cell r="G1410">
            <v>-16.2</v>
          </cell>
          <cell r="H1410">
            <v>0</v>
          </cell>
        </row>
        <row r="1411">
          <cell r="A1411" t="str">
            <v>501034</v>
          </cell>
          <cell r="B1411" t="str">
            <v>COTTON - RIL 122 HY - 450 GM</v>
          </cell>
          <cell r="C1411" t="str">
            <v>2100</v>
          </cell>
          <cell r="D1411" t="str">
            <v>601</v>
          </cell>
          <cell r="E1411" t="str">
            <v>4900109254</v>
          </cell>
          <cell r="F1411">
            <v>38149</v>
          </cell>
          <cell r="G1411">
            <v>-16.2</v>
          </cell>
          <cell r="H1411">
            <v>0</v>
          </cell>
        </row>
        <row r="1412">
          <cell r="A1412" t="str">
            <v>501034</v>
          </cell>
          <cell r="B1412" t="str">
            <v>COTTON - RIL 122 HY - 450 GM</v>
          </cell>
          <cell r="C1412" t="str">
            <v>2100</v>
          </cell>
          <cell r="D1412" t="str">
            <v>101</v>
          </cell>
          <cell r="E1412" t="str">
            <v>5000012957</v>
          </cell>
          <cell r="F1412">
            <v>38148</v>
          </cell>
          <cell r="G1412">
            <v>194.4</v>
          </cell>
          <cell r="H1412">
            <v>0</v>
          </cell>
        </row>
        <row r="1413">
          <cell r="A1413" t="str">
            <v>501034</v>
          </cell>
          <cell r="B1413" t="str">
            <v>COTTON - RIL 122 HY - 450 GM</v>
          </cell>
          <cell r="C1413" t="str">
            <v>2100</v>
          </cell>
          <cell r="D1413" t="str">
            <v>101</v>
          </cell>
          <cell r="E1413" t="str">
            <v>5000012957</v>
          </cell>
          <cell r="F1413">
            <v>38148</v>
          </cell>
          <cell r="G1413">
            <v>108</v>
          </cell>
          <cell r="H1413">
            <v>0</v>
          </cell>
        </row>
        <row r="1414">
          <cell r="A1414" t="str">
            <v>501034</v>
          </cell>
          <cell r="B1414" t="str">
            <v>COTTON - RIL 122 HY - 450 GM</v>
          </cell>
          <cell r="C1414" t="str">
            <v>2100</v>
          </cell>
          <cell r="D1414" t="str">
            <v>101</v>
          </cell>
          <cell r="E1414" t="str">
            <v>5000012957</v>
          </cell>
          <cell r="F1414">
            <v>38148</v>
          </cell>
          <cell r="G1414">
            <v>129.6</v>
          </cell>
          <cell r="H1414">
            <v>0</v>
          </cell>
        </row>
        <row r="1415">
          <cell r="A1415" t="str">
            <v>501034</v>
          </cell>
          <cell r="B1415" t="str">
            <v>COTTON - RIL 122 HY - 450 GM</v>
          </cell>
          <cell r="C1415" t="str">
            <v>2100</v>
          </cell>
          <cell r="D1415" t="str">
            <v>641</v>
          </cell>
          <cell r="E1415" t="str">
            <v>4900106707</v>
          </cell>
          <cell r="F1415">
            <v>38146</v>
          </cell>
          <cell r="G1415">
            <v>194.4</v>
          </cell>
          <cell r="H1415">
            <v>0</v>
          </cell>
        </row>
        <row r="1416">
          <cell r="A1416" t="str">
            <v>501034</v>
          </cell>
          <cell r="B1416" t="str">
            <v>COTTON - RIL 122 HY - 450 GM</v>
          </cell>
          <cell r="C1416" t="str">
            <v>2100</v>
          </cell>
          <cell r="D1416" t="str">
            <v>641</v>
          </cell>
          <cell r="E1416" t="str">
            <v>4900106707</v>
          </cell>
          <cell r="F1416">
            <v>38146</v>
          </cell>
          <cell r="G1416">
            <v>108</v>
          </cell>
          <cell r="H1416">
            <v>0</v>
          </cell>
        </row>
        <row r="1417">
          <cell r="A1417" t="str">
            <v>501034</v>
          </cell>
          <cell r="B1417" t="str">
            <v>COTTON - RIL 122 HY - 450 GM</v>
          </cell>
          <cell r="C1417" t="str">
            <v>2100</v>
          </cell>
          <cell r="D1417" t="str">
            <v>641</v>
          </cell>
          <cell r="E1417" t="str">
            <v>4900106707</v>
          </cell>
          <cell r="F1417">
            <v>38146</v>
          </cell>
          <cell r="G1417">
            <v>129.6</v>
          </cell>
          <cell r="H1417">
            <v>0</v>
          </cell>
        </row>
        <row r="1418">
          <cell r="A1418" t="str">
            <v>501034</v>
          </cell>
          <cell r="B1418" t="str">
            <v>COTTON - RIL 122 HY - 450 GM</v>
          </cell>
          <cell r="C1418" t="str">
            <v>2100</v>
          </cell>
          <cell r="D1418" t="str">
            <v>601</v>
          </cell>
          <cell r="E1418" t="str">
            <v>4900106217</v>
          </cell>
          <cell r="F1418">
            <v>38145</v>
          </cell>
          <cell r="G1418">
            <v>-21.6</v>
          </cell>
          <cell r="H1418">
            <v>0</v>
          </cell>
        </row>
        <row r="1419">
          <cell r="A1419" t="str">
            <v>501034</v>
          </cell>
          <cell r="B1419" t="str">
            <v>COTTON - RIL 122 HY - 450 GM</v>
          </cell>
          <cell r="C1419" t="str">
            <v>2100</v>
          </cell>
          <cell r="D1419" t="str">
            <v>601</v>
          </cell>
          <cell r="E1419" t="str">
            <v>4900106216</v>
          </cell>
          <cell r="F1419">
            <v>38145</v>
          </cell>
          <cell r="G1419">
            <v>-21.6</v>
          </cell>
          <cell r="H1419">
            <v>0</v>
          </cell>
        </row>
        <row r="1420">
          <cell r="A1420" t="str">
            <v>501034</v>
          </cell>
          <cell r="B1420" t="str">
            <v>COTTON - RIL 122 HY - 450 GM</v>
          </cell>
          <cell r="C1420" t="str">
            <v>2100</v>
          </cell>
          <cell r="D1420" t="str">
            <v>601</v>
          </cell>
          <cell r="E1420" t="str">
            <v>4900105513</v>
          </cell>
          <cell r="F1420">
            <v>38143</v>
          </cell>
          <cell r="G1420">
            <v>-21.6</v>
          </cell>
          <cell r="H1420">
            <v>0</v>
          </cell>
        </row>
        <row r="1421">
          <cell r="A1421" t="str">
            <v>501034</v>
          </cell>
          <cell r="B1421" t="str">
            <v>COTTON - RIL 122 HY - 450 GM</v>
          </cell>
          <cell r="C1421" t="str">
            <v>2100</v>
          </cell>
          <cell r="D1421" t="str">
            <v>601</v>
          </cell>
          <cell r="E1421" t="str">
            <v>4900105533</v>
          </cell>
          <cell r="F1421">
            <v>38143</v>
          </cell>
          <cell r="G1421">
            <v>-21.6</v>
          </cell>
          <cell r="H1421">
            <v>0</v>
          </cell>
        </row>
        <row r="1422">
          <cell r="A1422" t="str">
            <v>501034</v>
          </cell>
          <cell r="B1422" t="str">
            <v>COTTON - RIL 122 HY - 450 GM</v>
          </cell>
          <cell r="C1422" t="str">
            <v>2100</v>
          </cell>
          <cell r="D1422" t="str">
            <v>601</v>
          </cell>
          <cell r="E1422" t="str">
            <v>4900105191</v>
          </cell>
          <cell r="F1422">
            <v>38142</v>
          </cell>
          <cell r="G1422">
            <v>-21.6</v>
          </cell>
          <cell r="H1422">
            <v>0</v>
          </cell>
        </row>
        <row r="1423">
          <cell r="A1423" t="str">
            <v>501034</v>
          </cell>
          <cell r="B1423" t="str">
            <v>COTTON - RIL 122 HY - 450 GM</v>
          </cell>
          <cell r="C1423" t="str">
            <v>2100</v>
          </cell>
          <cell r="D1423" t="str">
            <v>601</v>
          </cell>
          <cell r="E1423" t="str">
            <v>4900105121</v>
          </cell>
          <cell r="F1423">
            <v>38142</v>
          </cell>
          <cell r="G1423">
            <v>-64.8</v>
          </cell>
          <cell r="H1423">
            <v>0</v>
          </cell>
        </row>
        <row r="1424">
          <cell r="A1424" t="str">
            <v>501034</v>
          </cell>
          <cell r="B1424" t="str">
            <v>COTTON - RIL 122 HY - 450 GM</v>
          </cell>
          <cell r="C1424" t="str">
            <v>2100</v>
          </cell>
          <cell r="D1424" t="str">
            <v>601</v>
          </cell>
          <cell r="E1424" t="str">
            <v>4900105119</v>
          </cell>
          <cell r="F1424">
            <v>38142</v>
          </cell>
          <cell r="G1424">
            <v>-21.6</v>
          </cell>
          <cell r="H1424">
            <v>0</v>
          </cell>
        </row>
        <row r="1425">
          <cell r="A1425" t="str">
            <v>501034</v>
          </cell>
          <cell r="B1425" t="str">
            <v>COTTON - RIL 122 HY - 450 GM</v>
          </cell>
          <cell r="C1425" t="str">
            <v>2100</v>
          </cell>
          <cell r="D1425" t="str">
            <v>601</v>
          </cell>
          <cell r="E1425" t="str">
            <v>4900104660</v>
          </cell>
          <cell r="F1425">
            <v>38141</v>
          </cell>
          <cell r="G1425">
            <v>-216</v>
          </cell>
          <cell r="H1425">
            <v>0</v>
          </cell>
        </row>
        <row r="1426">
          <cell r="A1426" t="str">
            <v>501034</v>
          </cell>
          <cell r="B1426" t="str">
            <v>COTTON - RIL 122 HY - 450 GM</v>
          </cell>
          <cell r="C1426" t="str">
            <v>2100</v>
          </cell>
          <cell r="D1426" t="str">
            <v>101</v>
          </cell>
          <cell r="E1426" t="str">
            <v>5000012143</v>
          </cell>
          <cell r="F1426">
            <v>38140</v>
          </cell>
          <cell r="G1426">
            <v>388.8</v>
          </cell>
          <cell r="H1426">
            <v>0</v>
          </cell>
        </row>
        <row r="1427">
          <cell r="A1427" t="str">
            <v>501034</v>
          </cell>
          <cell r="B1427" t="str">
            <v>COTTON - RIL 122 HY - 450 GM</v>
          </cell>
          <cell r="C1427" t="str">
            <v>2100</v>
          </cell>
          <cell r="D1427" t="str">
            <v>101</v>
          </cell>
          <cell r="E1427" t="str">
            <v>5000012143</v>
          </cell>
          <cell r="F1427">
            <v>38140</v>
          </cell>
          <cell r="G1427">
            <v>43.2</v>
          </cell>
          <cell r="H1427">
            <v>0</v>
          </cell>
        </row>
        <row r="1428">
          <cell r="A1428" t="str">
            <v>501034</v>
          </cell>
          <cell r="B1428" t="str">
            <v>COTTON - RIL 122 HY - 450 GM</v>
          </cell>
          <cell r="C1428" t="str">
            <v>2100</v>
          </cell>
          <cell r="D1428" t="str">
            <v>601</v>
          </cell>
          <cell r="E1428" t="str">
            <v>4900101315</v>
          </cell>
          <cell r="F1428">
            <v>38138</v>
          </cell>
          <cell r="G1428">
            <v>-21.6</v>
          </cell>
          <cell r="H1428">
            <v>0</v>
          </cell>
        </row>
        <row r="1429">
          <cell r="A1429" t="str">
            <v>501034</v>
          </cell>
          <cell r="B1429" t="str">
            <v>COTTON - RIL 122 HY - 450 GM</v>
          </cell>
          <cell r="C1429" t="str">
            <v>2100</v>
          </cell>
          <cell r="D1429" t="str">
            <v>601</v>
          </cell>
          <cell r="E1429" t="str">
            <v>4900101334</v>
          </cell>
          <cell r="F1429">
            <v>38138</v>
          </cell>
          <cell r="G1429">
            <v>-21.6</v>
          </cell>
          <cell r="H1429">
            <v>0</v>
          </cell>
        </row>
        <row r="1430">
          <cell r="A1430" t="str">
            <v>501034</v>
          </cell>
          <cell r="B1430" t="str">
            <v>COTTON - RIL 122 HY - 450 GM</v>
          </cell>
          <cell r="C1430" t="str">
            <v>2100</v>
          </cell>
          <cell r="D1430" t="str">
            <v>601</v>
          </cell>
          <cell r="E1430" t="str">
            <v>4900101488</v>
          </cell>
          <cell r="F1430">
            <v>38138</v>
          </cell>
          <cell r="G1430">
            <v>-21.6</v>
          </cell>
          <cell r="H1430">
            <v>0</v>
          </cell>
        </row>
        <row r="1431">
          <cell r="A1431" t="str">
            <v>501034</v>
          </cell>
          <cell r="B1431" t="str">
            <v>COTTON - RIL 122 HY - 450 GM</v>
          </cell>
          <cell r="C1431" t="str">
            <v>2100</v>
          </cell>
          <cell r="D1431" t="str">
            <v>641</v>
          </cell>
          <cell r="E1431" t="str">
            <v>4900102131</v>
          </cell>
          <cell r="F1431">
            <v>38138</v>
          </cell>
          <cell r="G1431">
            <v>388.8</v>
          </cell>
          <cell r="H1431">
            <v>0</v>
          </cell>
        </row>
        <row r="1432">
          <cell r="A1432" t="str">
            <v>501034</v>
          </cell>
          <cell r="B1432" t="str">
            <v>COTTON - RIL 122 HY - 450 GM</v>
          </cell>
          <cell r="C1432" t="str">
            <v>2100</v>
          </cell>
          <cell r="D1432" t="str">
            <v>641</v>
          </cell>
          <cell r="E1432" t="str">
            <v>4900102131</v>
          </cell>
          <cell r="F1432">
            <v>38138</v>
          </cell>
          <cell r="G1432">
            <v>43.2</v>
          </cell>
          <cell r="H1432">
            <v>0</v>
          </cell>
        </row>
        <row r="1433">
          <cell r="A1433" t="str">
            <v>501034</v>
          </cell>
          <cell r="B1433" t="str">
            <v>COTTON - RIL 122 HY - 450 GM</v>
          </cell>
          <cell r="C1433" t="str">
            <v>2100</v>
          </cell>
          <cell r="D1433" t="str">
            <v>601</v>
          </cell>
          <cell r="E1433" t="str">
            <v>4900102587</v>
          </cell>
          <cell r="F1433">
            <v>38138</v>
          </cell>
          <cell r="G1433">
            <v>-10.8</v>
          </cell>
          <cell r="H1433">
            <v>0</v>
          </cell>
        </row>
        <row r="1434">
          <cell r="A1434" t="str">
            <v>501034</v>
          </cell>
          <cell r="B1434" t="str">
            <v>COTTON - RIL 122 HY - 450 GM</v>
          </cell>
          <cell r="C1434" t="str">
            <v>2100</v>
          </cell>
          <cell r="D1434" t="str">
            <v>601</v>
          </cell>
          <cell r="E1434" t="str">
            <v>4900102587</v>
          </cell>
          <cell r="F1434">
            <v>38138</v>
          </cell>
          <cell r="G1434">
            <v>-32.4</v>
          </cell>
          <cell r="H1434">
            <v>0</v>
          </cell>
        </row>
        <row r="1435">
          <cell r="A1435" t="str">
            <v>501034</v>
          </cell>
          <cell r="B1435" t="str">
            <v>COTTON - RIL 122 HY - 450 GM</v>
          </cell>
          <cell r="C1435" t="str">
            <v>2100</v>
          </cell>
          <cell r="D1435" t="str">
            <v>601</v>
          </cell>
          <cell r="E1435" t="str">
            <v>4900100181</v>
          </cell>
          <cell r="F1435">
            <v>38136</v>
          </cell>
          <cell r="G1435">
            <v>-172.8</v>
          </cell>
          <cell r="H1435">
            <v>0</v>
          </cell>
        </row>
        <row r="1436">
          <cell r="A1436" t="str">
            <v>501034</v>
          </cell>
          <cell r="B1436" t="str">
            <v>COTTON - RIL 122 HY - 450 GM</v>
          </cell>
          <cell r="C1436" t="str">
            <v>2100</v>
          </cell>
          <cell r="D1436" t="str">
            <v>601</v>
          </cell>
          <cell r="E1436" t="str">
            <v>4900099328</v>
          </cell>
          <cell r="F1436">
            <v>38135</v>
          </cell>
          <cell r="G1436">
            <v>-21.6</v>
          </cell>
          <cell r="H1436">
            <v>0</v>
          </cell>
        </row>
        <row r="1437">
          <cell r="A1437" t="str">
            <v>501034</v>
          </cell>
          <cell r="B1437" t="str">
            <v>COTTON - RIL 122 HY - 450 GM</v>
          </cell>
          <cell r="C1437" t="str">
            <v>2100</v>
          </cell>
          <cell r="D1437" t="str">
            <v>601</v>
          </cell>
          <cell r="E1437" t="str">
            <v>4900098988</v>
          </cell>
          <cell r="F1437">
            <v>38135</v>
          </cell>
          <cell r="G1437">
            <v>-21.6</v>
          </cell>
          <cell r="H1437">
            <v>0</v>
          </cell>
        </row>
        <row r="1438">
          <cell r="A1438" t="str">
            <v>501034</v>
          </cell>
          <cell r="B1438" t="str">
            <v>COTTON - RIL 122 HY - 450 GM</v>
          </cell>
          <cell r="C1438" t="str">
            <v>2100</v>
          </cell>
          <cell r="D1438" t="str">
            <v>601</v>
          </cell>
          <cell r="E1438" t="str">
            <v>4900098476</v>
          </cell>
          <cell r="F1438">
            <v>38134</v>
          </cell>
          <cell r="G1438">
            <v>-5.4</v>
          </cell>
          <cell r="H1438">
            <v>0</v>
          </cell>
        </row>
        <row r="1439">
          <cell r="A1439" t="str">
            <v>501034</v>
          </cell>
          <cell r="B1439" t="str">
            <v>COTTON - RIL 122 HY - 450 GM</v>
          </cell>
          <cell r="C1439" t="str">
            <v>2100</v>
          </cell>
          <cell r="D1439" t="str">
            <v>601</v>
          </cell>
          <cell r="E1439" t="str">
            <v>4900098476</v>
          </cell>
          <cell r="F1439">
            <v>38134</v>
          </cell>
          <cell r="G1439">
            <v>-16.2</v>
          </cell>
          <cell r="H1439">
            <v>0</v>
          </cell>
        </row>
        <row r="1440">
          <cell r="A1440" t="str">
            <v>501034</v>
          </cell>
          <cell r="B1440" t="str">
            <v>COTTON - RIL 122 HY - 450 GM</v>
          </cell>
          <cell r="C1440" t="str">
            <v>2100</v>
          </cell>
          <cell r="D1440" t="str">
            <v>601</v>
          </cell>
          <cell r="E1440" t="str">
            <v>4900098476</v>
          </cell>
          <cell r="F1440">
            <v>38134</v>
          </cell>
          <cell r="G1440">
            <v>-43.2</v>
          </cell>
          <cell r="H1440">
            <v>0</v>
          </cell>
        </row>
        <row r="1441">
          <cell r="A1441" t="str">
            <v>501034</v>
          </cell>
          <cell r="B1441" t="str">
            <v>COTTON - RIL 122 HY - 450 GM</v>
          </cell>
          <cell r="C1441" t="str">
            <v>2100</v>
          </cell>
          <cell r="D1441" t="str">
            <v>601</v>
          </cell>
          <cell r="E1441" t="str">
            <v>4900098476</v>
          </cell>
          <cell r="F1441">
            <v>38134</v>
          </cell>
          <cell r="G1441">
            <v>-43.2</v>
          </cell>
          <cell r="H1441">
            <v>0</v>
          </cell>
        </row>
        <row r="1442">
          <cell r="A1442" t="str">
            <v>501034</v>
          </cell>
          <cell r="B1442" t="str">
            <v>COTTON - RIL 122 HY - 450 GM</v>
          </cell>
          <cell r="C1442" t="str">
            <v>2100</v>
          </cell>
          <cell r="D1442" t="str">
            <v>601</v>
          </cell>
          <cell r="E1442" t="str">
            <v>4900098742</v>
          </cell>
          <cell r="F1442">
            <v>38134</v>
          </cell>
          <cell r="G1442">
            <v>-43.2</v>
          </cell>
          <cell r="H1442">
            <v>0</v>
          </cell>
        </row>
        <row r="1443">
          <cell r="A1443" t="str">
            <v>501034</v>
          </cell>
          <cell r="B1443" t="str">
            <v>COTTON - RIL 122 HY - 450 GM</v>
          </cell>
          <cell r="C1443" t="str">
            <v>2100</v>
          </cell>
          <cell r="D1443" t="str">
            <v>601</v>
          </cell>
          <cell r="E1443" t="str">
            <v>4900098684</v>
          </cell>
          <cell r="F1443">
            <v>38134</v>
          </cell>
          <cell r="G1443">
            <v>-64.8</v>
          </cell>
          <cell r="H1443">
            <v>0</v>
          </cell>
        </row>
        <row r="1444">
          <cell r="A1444" t="str">
            <v>501034</v>
          </cell>
          <cell r="B1444" t="str">
            <v>COTTON - RIL 122 HY - 450 GM</v>
          </cell>
          <cell r="C1444" t="str">
            <v>2100</v>
          </cell>
          <cell r="D1444" t="str">
            <v>601</v>
          </cell>
          <cell r="E1444" t="str">
            <v>4900098674</v>
          </cell>
          <cell r="F1444">
            <v>38134</v>
          </cell>
          <cell r="G1444">
            <v>-21.6</v>
          </cell>
          <cell r="H1444">
            <v>0</v>
          </cell>
        </row>
        <row r="1445">
          <cell r="A1445" t="str">
            <v>501034</v>
          </cell>
          <cell r="B1445" t="str">
            <v>COTTON - RIL 122 HY - 450 GM</v>
          </cell>
          <cell r="C1445" t="str">
            <v>2100</v>
          </cell>
          <cell r="D1445" t="str">
            <v>601</v>
          </cell>
          <cell r="E1445" t="str">
            <v>4900098476</v>
          </cell>
          <cell r="F1445">
            <v>38134</v>
          </cell>
          <cell r="G1445">
            <v>-5.4</v>
          </cell>
          <cell r="H1445">
            <v>0</v>
          </cell>
        </row>
        <row r="1446">
          <cell r="A1446" t="str">
            <v>501034</v>
          </cell>
          <cell r="B1446" t="str">
            <v>COTTON - RIL 122 HY - 450 GM</v>
          </cell>
          <cell r="C1446" t="str">
            <v>2100</v>
          </cell>
          <cell r="D1446" t="str">
            <v>601</v>
          </cell>
          <cell r="E1446" t="str">
            <v>4900098476</v>
          </cell>
          <cell r="F1446">
            <v>38134</v>
          </cell>
          <cell r="G1446">
            <v>-21.6</v>
          </cell>
          <cell r="H1446">
            <v>0</v>
          </cell>
        </row>
        <row r="1447">
          <cell r="A1447" t="str">
            <v>501034</v>
          </cell>
          <cell r="B1447" t="str">
            <v>COTTON - RIL 122 HY - 450 GM</v>
          </cell>
          <cell r="C1447" t="str">
            <v>2100</v>
          </cell>
          <cell r="D1447" t="str">
            <v>601</v>
          </cell>
          <cell r="E1447" t="str">
            <v>4900098476</v>
          </cell>
          <cell r="F1447">
            <v>38134</v>
          </cell>
          <cell r="G1447">
            <v>-21.6</v>
          </cell>
          <cell r="H1447">
            <v>0</v>
          </cell>
        </row>
        <row r="1448">
          <cell r="A1448" t="str">
            <v>501034</v>
          </cell>
          <cell r="B1448" t="str">
            <v>COTTON - RIL 122 HY - 450 GM</v>
          </cell>
          <cell r="C1448" t="str">
            <v>2100</v>
          </cell>
          <cell r="D1448" t="str">
            <v>601</v>
          </cell>
          <cell r="E1448" t="str">
            <v>4900098786</v>
          </cell>
          <cell r="F1448">
            <v>38134</v>
          </cell>
          <cell r="G1448">
            <v>-10.8</v>
          </cell>
          <cell r="H1448">
            <v>0</v>
          </cell>
        </row>
        <row r="1449">
          <cell r="A1449" t="str">
            <v>501034</v>
          </cell>
          <cell r="B1449" t="str">
            <v>COTTON - RIL 122 HY - 450 GM</v>
          </cell>
          <cell r="C1449" t="str">
            <v>2100</v>
          </cell>
          <cell r="D1449" t="str">
            <v>601</v>
          </cell>
          <cell r="E1449" t="str">
            <v>4900098786</v>
          </cell>
          <cell r="F1449">
            <v>38134</v>
          </cell>
          <cell r="G1449">
            <v>-5.4</v>
          </cell>
          <cell r="H1449">
            <v>0</v>
          </cell>
        </row>
        <row r="1450">
          <cell r="A1450" t="str">
            <v>501034</v>
          </cell>
          <cell r="B1450" t="str">
            <v>COTTON - RIL 122 HY - 450 GM</v>
          </cell>
          <cell r="C1450" t="str">
            <v>2100</v>
          </cell>
          <cell r="D1450" t="str">
            <v>601</v>
          </cell>
          <cell r="E1450" t="str">
            <v>4900098786</v>
          </cell>
          <cell r="F1450">
            <v>38134</v>
          </cell>
          <cell r="G1450">
            <v>-5.4</v>
          </cell>
          <cell r="H1450">
            <v>0</v>
          </cell>
        </row>
        <row r="1451">
          <cell r="A1451" t="str">
            <v>501034</v>
          </cell>
          <cell r="B1451" t="str">
            <v>COTTON - RIL 122 HY - 450 GM</v>
          </cell>
          <cell r="C1451" t="str">
            <v>2100</v>
          </cell>
          <cell r="D1451" t="str">
            <v>601</v>
          </cell>
          <cell r="E1451" t="str">
            <v>4900098476</v>
          </cell>
          <cell r="F1451">
            <v>38134</v>
          </cell>
          <cell r="G1451">
            <v>-129.6</v>
          </cell>
          <cell r="H1451">
            <v>0</v>
          </cell>
        </row>
        <row r="1452">
          <cell r="A1452" t="str">
            <v>501034</v>
          </cell>
          <cell r="B1452" t="str">
            <v>COTTON - RIL 122 HY - 450 GM</v>
          </cell>
          <cell r="C1452" t="str">
            <v>2100</v>
          </cell>
          <cell r="D1452" t="str">
            <v>601</v>
          </cell>
          <cell r="E1452" t="str">
            <v>4900098476</v>
          </cell>
          <cell r="F1452">
            <v>38134</v>
          </cell>
          <cell r="G1452">
            <v>-21.6</v>
          </cell>
          <cell r="H1452">
            <v>0</v>
          </cell>
        </row>
        <row r="1453">
          <cell r="A1453" t="str">
            <v>501034</v>
          </cell>
          <cell r="B1453" t="str">
            <v>COTTON - RIL 122 HY - 450 GM</v>
          </cell>
          <cell r="C1453" t="str">
            <v>2100</v>
          </cell>
          <cell r="D1453" t="str">
            <v>601</v>
          </cell>
          <cell r="E1453" t="str">
            <v>4900098476</v>
          </cell>
          <cell r="F1453">
            <v>38134</v>
          </cell>
          <cell r="G1453">
            <v>-16.2</v>
          </cell>
          <cell r="H1453">
            <v>0</v>
          </cell>
        </row>
        <row r="1454">
          <cell r="A1454" t="str">
            <v>501034</v>
          </cell>
          <cell r="B1454" t="str">
            <v>COTTON - RIL 122 HY - 450 GM</v>
          </cell>
          <cell r="C1454" t="str">
            <v>2100</v>
          </cell>
          <cell r="D1454" t="str">
            <v>601</v>
          </cell>
          <cell r="E1454" t="str">
            <v>4900098786</v>
          </cell>
          <cell r="F1454">
            <v>38134</v>
          </cell>
          <cell r="G1454">
            <v>-10.8</v>
          </cell>
          <cell r="H1454">
            <v>0</v>
          </cell>
        </row>
        <row r="1455">
          <cell r="A1455" t="str">
            <v>501034</v>
          </cell>
          <cell r="B1455" t="str">
            <v>COTTON - RIL 122 HY - 450 GM</v>
          </cell>
          <cell r="C1455" t="str">
            <v>2100</v>
          </cell>
          <cell r="D1455" t="str">
            <v>601</v>
          </cell>
          <cell r="E1455" t="str">
            <v>4900098786</v>
          </cell>
          <cell r="F1455">
            <v>38134</v>
          </cell>
          <cell r="G1455">
            <v>-10.8</v>
          </cell>
          <cell r="H1455">
            <v>0</v>
          </cell>
        </row>
        <row r="1456">
          <cell r="A1456" t="str">
            <v>501034</v>
          </cell>
          <cell r="B1456" t="str">
            <v>COTTON - RIL 122 HY - 450 GM</v>
          </cell>
          <cell r="C1456" t="str">
            <v>2100</v>
          </cell>
          <cell r="D1456" t="str">
            <v>601</v>
          </cell>
          <cell r="E1456" t="str">
            <v>4900098786</v>
          </cell>
          <cell r="F1456">
            <v>38134</v>
          </cell>
          <cell r="G1456">
            <v>-21.6</v>
          </cell>
          <cell r="H1456">
            <v>0</v>
          </cell>
        </row>
        <row r="1457">
          <cell r="A1457" t="str">
            <v>501034</v>
          </cell>
          <cell r="B1457" t="str">
            <v>COTTON - RIL 122 HY - 450 GM</v>
          </cell>
          <cell r="C1457" t="str">
            <v>2100</v>
          </cell>
          <cell r="D1457" t="str">
            <v>601</v>
          </cell>
          <cell r="E1457" t="str">
            <v>4900098786</v>
          </cell>
          <cell r="F1457">
            <v>38134</v>
          </cell>
          <cell r="G1457">
            <v>-21.6</v>
          </cell>
          <cell r="H1457">
            <v>0</v>
          </cell>
        </row>
        <row r="1458">
          <cell r="A1458" t="str">
            <v>501034</v>
          </cell>
          <cell r="B1458" t="str">
            <v>COTTON - RIL 122 HY - 450 GM</v>
          </cell>
          <cell r="C1458" t="str">
            <v>2100</v>
          </cell>
          <cell r="D1458" t="str">
            <v>601</v>
          </cell>
          <cell r="E1458" t="str">
            <v>4900097157</v>
          </cell>
          <cell r="F1458">
            <v>38132</v>
          </cell>
          <cell r="G1458">
            <v>-21.6</v>
          </cell>
          <cell r="H1458">
            <v>0</v>
          </cell>
        </row>
        <row r="1459">
          <cell r="A1459" t="str">
            <v>501034</v>
          </cell>
          <cell r="B1459" t="str">
            <v>COTTON - RIL 122 HY - 450 GM</v>
          </cell>
          <cell r="C1459" t="str">
            <v>2100</v>
          </cell>
          <cell r="D1459" t="str">
            <v>601</v>
          </cell>
          <cell r="E1459" t="str">
            <v>4900096773</v>
          </cell>
          <cell r="F1459">
            <v>38132</v>
          </cell>
          <cell r="G1459">
            <v>-432</v>
          </cell>
          <cell r="H1459">
            <v>0</v>
          </cell>
        </row>
        <row r="1460">
          <cell r="A1460" t="str">
            <v>501034</v>
          </cell>
          <cell r="B1460" t="str">
            <v>COTTON - RIL 122 HY - 450 GM</v>
          </cell>
          <cell r="C1460" t="str">
            <v>2100</v>
          </cell>
          <cell r="D1460" t="str">
            <v>601</v>
          </cell>
          <cell r="E1460" t="str">
            <v>4900096336</v>
          </cell>
          <cell r="F1460">
            <v>38131</v>
          </cell>
          <cell r="G1460">
            <v>-43.2</v>
          </cell>
          <cell r="H1460">
            <v>0</v>
          </cell>
        </row>
        <row r="1461">
          <cell r="A1461" t="str">
            <v>501034</v>
          </cell>
          <cell r="B1461" t="str">
            <v>COTTON - RIL 122 HY - 450 GM</v>
          </cell>
          <cell r="C1461" t="str">
            <v>2100</v>
          </cell>
          <cell r="D1461" t="str">
            <v>601</v>
          </cell>
          <cell r="E1461" t="str">
            <v>4900096258</v>
          </cell>
          <cell r="F1461">
            <v>38131</v>
          </cell>
          <cell r="G1461">
            <v>-10.8</v>
          </cell>
          <cell r="H1461">
            <v>0</v>
          </cell>
        </row>
        <row r="1462">
          <cell r="A1462" t="str">
            <v>501034</v>
          </cell>
          <cell r="B1462" t="str">
            <v>COTTON - RIL 122 HY - 450 GM</v>
          </cell>
          <cell r="C1462" t="str">
            <v>2100</v>
          </cell>
          <cell r="D1462" t="str">
            <v>601</v>
          </cell>
          <cell r="E1462" t="str">
            <v>4900096258</v>
          </cell>
          <cell r="F1462">
            <v>38131</v>
          </cell>
          <cell r="G1462">
            <v>-10.8</v>
          </cell>
          <cell r="H1462">
            <v>0</v>
          </cell>
        </row>
        <row r="1463">
          <cell r="A1463" t="str">
            <v>501034</v>
          </cell>
          <cell r="B1463" t="str">
            <v>COTTON - RIL 122 HY - 450 GM</v>
          </cell>
          <cell r="C1463" t="str">
            <v>2100</v>
          </cell>
          <cell r="D1463" t="str">
            <v>601</v>
          </cell>
          <cell r="E1463" t="str">
            <v>4900095283</v>
          </cell>
          <cell r="F1463">
            <v>38129</v>
          </cell>
          <cell r="G1463">
            <v>-21.6</v>
          </cell>
          <cell r="H1463">
            <v>0</v>
          </cell>
        </row>
        <row r="1464">
          <cell r="A1464" t="str">
            <v>501034</v>
          </cell>
          <cell r="B1464" t="str">
            <v>COTTON - RIL 122 HY - 450 GM</v>
          </cell>
          <cell r="C1464" t="str">
            <v>2100</v>
          </cell>
          <cell r="D1464" t="str">
            <v>601</v>
          </cell>
          <cell r="E1464" t="str">
            <v>4900095301</v>
          </cell>
          <cell r="F1464">
            <v>38129</v>
          </cell>
          <cell r="G1464">
            <v>-16.2</v>
          </cell>
          <cell r="H1464">
            <v>0</v>
          </cell>
        </row>
        <row r="1465">
          <cell r="A1465" t="str">
            <v>501034</v>
          </cell>
          <cell r="B1465" t="str">
            <v>COTTON - RIL 122 HY - 450 GM</v>
          </cell>
          <cell r="C1465" t="str">
            <v>2100</v>
          </cell>
          <cell r="D1465" t="str">
            <v>601</v>
          </cell>
          <cell r="E1465" t="str">
            <v>4900095301</v>
          </cell>
          <cell r="F1465">
            <v>38129</v>
          </cell>
          <cell r="G1465">
            <v>-5.4</v>
          </cell>
          <cell r="H1465">
            <v>0</v>
          </cell>
        </row>
        <row r="1466">
          <cell r="A1466" t="str">
            <v>501034</v>
          </cell>
          <cell r="B1466" t="str">
            <v>COTTON - RIL 122 HY - 450 GM</v>
          </cell>
          <cell r="C1466" t="str">
            <v>2100</v>
          </cell>
          <cell r="D1466" t="str">
            <v>601</v>
          </cell>
          <cell r="E1466" t="str">
            <v>4900095301</v>
          </cell>
          <cell r="F1466">
            <v>38129</v>
          </cell>
          <cell r="G1466">
            <v>-21.6</v>
          </cell>
          <cell r="H1466">
            <v>0</v>
          </cell>
        </row>
        <row r="1467">
          <cell r="A1467" t="str">
            <v>501034</v>
          </cell>
          <cell r="B1467" t="str">
            <v>COTTON - RIL 122 HY - 450 GM</v>
          </cell>
          <cell r="C1467" t="str">
            <v>2100</v>
          </cell>
          <cell r="D1467" t="str">
            <v>601</v>
          </cell>
          <cell r="E1467" t="str">
            <v>4900095323</v>
          </cell>
          <cell r="F1467">
            <v>38129</v>
          </cell>
          <cell r="G1467">
            <v>-21.6</v>
          </cell>
          <cell r="H1467">
            <v>0</v>
          </cell>
        </row>
        <row r="1468">
          <cell r="A1468" t="str">
            <v>501034</v>
          </cell>
          <cell r="B1468" t="str">
            <v>COTTON - RIL 122 HY - 450 GM</v>
          </cell>
          <cell r="C1468" t="str">
            <v>2100</v>
          </cell>
          <cell r="D1468" t="str">
            <v>601</v>
          </cell>
          <cell r="E1468" t="str">
            <v>4900094050</v>
          </cell>
          <cell r="F1468">
            <v>38127</v>
          </cell>
          <cell r="G1468">
            <v>-21.6</v>
          </cell>
          <cell r="H1468">
            <v>0</v>
          </cell>
        </row>
        <row r="1469">
          <cell r="A1469" t="str">
            <v>501034</v>
          </cell>
          <cell r="B1469" t="str">
            <v>COTTON - RIL 122 HY - 450 GM</v>
          </cell>
          <cell r="C1469" t="str">
            <v>2100</v>
          </cell>
          <cell r="D1469" t="str">
            <v>601</v>
          </cell>
          <cell r="E1469" t="str">
            <v>4900094050</v>
          </cell>
          <cell r="F1469">
            <v>38127</v>
          </cell>
          <cell r="G1469">
            <v>-5.4</v>
          </cell>
          <cell r="H1469">
            <v>0</v>
          </cell>
        </row>
        <row r="1470">
          <cell r="A1470" t="str">
            <v>501034</v>
          </cell>
          <cell r="B1470" t="str">
            <v>COTTON - RIL 122 HY - 450 GM</v>
          </cell>
          <cell r="C1470" t="str">
            <v>2100</v>
          </cell>
          <cell r="D1470" t="str">
            <v>601</v>
          </cell>
          <cell r="E1470" t="str">
            <v>4900094050</v>
          </cell>
          <cell r="F1470">
            <v>38127</v>
          </cell>
          <cell r="G1470">
            <v>-21.6</v>
          </cell>
          <cell r="H1470">
            <v>0</v>
          </cell>
        </row>
        <row r="1471">
          <cell r="A1471" t="str">
            <v>501034</v>
          </cell>
          <cell r="B1471" t="str">
            <v>COTTON - RIL 122 HY - 450 GM</v>
          </cell>
          <cell r="C1471" t="str">
            <v>2100</v>
          </cell>
          <cell r="D1471" t="str">
            <v>601</v>
          </cell>
          <cell r="E1471" t="str">
            <v>4900094050</v>
          </cell>
          <cell r="F1471">
            <v>38127</v>
          </cell>
          <cell r="G1471">
            <v>-16.2</v>
          </cell>
          <cell r="H1471">
            <v>0</v>
          </cell>
        </row>
        <row r="1472">
          <cell r="A1472" t="str">
            <v>501034</v>
          </cell>
          <cell r="B1472" t="str">
            <v>COTTON - RIL 122 HY - 450 GM</v>
          </cell>
          <cell r="C1472" t="str">
            <v>2100</v>
          </cell>
          <cell r="D1472" t="str">
            <v>601</v>
          </cell>
          <cell r="E1472" t="str">
            <v>4900094050</v>
          </cell>
          <cell r="F1472">
            <v>38127</v>
          </cell>
          <cell r="G1472">
            <v>-21.6</v>
          </cell>
          <cell r="H1472">
            <v>0</v>
          </cell>
        </row>
        <row r="1473">
          <cell r="A1473" t="str">
            <v>501034</v>
          </cell>
          <cell r="B1473" t="str">
            <v>COTTON - RIL 122 HY - 450 GM</v>
          </cell>
          <cell r="C1473" t="str">
            <v>2100</v>
          </cell>
          <cell r="D1473" t="str">
            <v>101</v>
          </cell>
          <cell r="E1473" t="str">
            <v>5000010468</v>
          </cell>
          <cell r="F1473">
            <v>38127</v>
          </cell>
          <cell r="G1473">
            <v>637.20000000000005</v>
          </cell>
          <cell r="H1473">
            <v>0</v>
          </cell>
        </row>
        <row r="1474">
          <cell r="A1474" t="str">
            <v>501034</v>
          </cell>
          <cell r="B1474" t="str">
            <v>COTTON - RIL 122 HY - 450 GM</v>
          </cell>
          <cell r="C1474" t="str">
            <v>2100</v>
          </cell>
          <cell r="D1474" t="str">
            <v>101</v>
          </cell>
          <cell r="E1474" t="str">
            <v>5000010471</v>
          </cell>
          <cell r="F1474">
            <v>38127</v>
          </cell>
          <cell r="G1474">
            <v>270</v>
          </cell>
          <cell r="H1474">
            <v>0</v>
          </cell>
        </row>
        <row r="1475">
          <cell r="A1475" t="str">
            <v>501034</v>
          </cell>
          <cell r="B1475" t="str">
            <v>COTTON - RIL 122 HY - 450 GM</v>
          </cell>
          <cell r="C1475" t="str">
            <v>2100</v>
          </cell>
          <cell r="D1475" t="str">
            <v>601</v>
          </cell>
          <cell r="E1475" t="str">
            <v>4900094130</v>
          </cell>
          <cell r="F1475">
            <v>38127</v>
          </cell>
          <cell r="G1475">
            <v>-5.4</v>
          </cell>
          <cell r="H1475">
            <v>0</v>
          </cell>
        </row>
        <row r="1476">
          <cell r="A1476" t="str">
            <v>501034</v>
          </cell>
          <cell r="B1476" t="str">
            <v>COTTON - RIL 122 HY - 450 GM</v>
          </cell>
          <cell r="C1476" t="str">
            <v>2100</v>
          </cell>
          <cell r="D1476" t="str">
            <v>601</v>
          </cell>
          <cell r="E1476" t="str">
            <v>4900094130</v>
          </cell>
          <cell r="F1476">
            <v>38127</v>
          </cell>
          <cell r="G1476">
            <v>-16.2</v>
          </cell>
          <cell r="H1476">
            <v>0</v>
          </cell>
        </row>
        <row r="1477">
          <cell r="A1477" t="str">
            <v>501034</v>
          </cell>
          <cell r="B1477" t="str">
            <v>COTTON - RIL 122 HY - 450 GM</v>
          </cell>
          <cell r="C1477" t="str">
            <v>2100</v>
          </cell>
          <cell r="D1477" t="str">
            <v>601</v>
          </cell>
          <cell r="E1477" t="str">
            <v>4900094130</v>
          </cell>
          <cell r="F1477">
            <v>38127</v>
          </cell>
          <cell r="G1477">
            <v>-16.2</v>
          </cell>
          <cell r="H1477">
            <v>0</v>
          </cell>
        </row>
        <row r="1478">
          <cell r="A1478" t="str">
            <v>501034</v>
          </cell>
          <cell r="B1478" t="str">
            <v>COTTON - RIL 122 HY - 450 GM</v>
          </cell>
          <cell r="C1478" t="str">
            <v>2100</v>
          </cell>
          <cell r="D1478" t="str">
            <v>601</v>
          </cell>
          <cell r="E1478" t="str">
            <v>4900094130</v>
          </cell>
          <cell r="F1478">
            <v>38127</v>
          </cell>
          <cell r="G1478">
            <v>-5.4</v>
          </cell>
          <cell r="H1478">
            <v>0</v>
          </cell>
        </row>
        <row r="1479">
          <cell r="A1479" t="str">
            <v>501034</v>
          </cell>
          <cell r="B1479" t="str">
            <v>COTTON - RIL 122 HY - 450 GM</v>
          </cell>
          <cell r="C1479" t="str">
            <v>2100</v>
          </cell>
          <cell r="D1479" t="str">
            <v>601</v>
          </cell>
          <cell r="E1479" t="str">
            <v>4900094130</v>
          </cell>
          <cell r="F1479">
            <v>38127</v>
          </cell>
          <cell r="G1479">
            <v>-43.2</v>
          </cell>
          <cell r="H1479">
            <v>0</v>
          </cell>
        </row>
        <row r="1480">
          <cell r="A1480" t="str">
            <v>501034</v>
          </cell>
          <cell r="B1480" t="str">
            <v>COTTON - RIL 122 HY - 450 GM</v>
          </cell>
          <cell r="C1480" t="str">
            <v>2100</v>
          </cell>
          <cell r="D1480" t="str">
            <v>601</v>
          </cell>
          <cell r="E1480" t="str">
            <v>4900094139</v>
          </cell>
          <cell r="F1480">
            <v>38127</v>
          </cell>
          <cell r="G1480">
            <v>-16.2</v>
          </cell>
          <cell r="H1480">
            <v>0</v>
          </cell>
        </row>
        <row r="1481">
          <cell r="A1481" t="str">
            <v>501034</v>
          </cell>
          <cell r="B1481" t="str">
            <v>COTTON - RIL 122 HY - 450 GM</v>
          </cell>
          <cell r="C1481" t="str">
            <v>2100</v>
          </cell>
          <cell r="D1481" t="str">
            <v>601</v>
          </cell>
          <cell r="E1481" t="str">
            <v>4900094139</v>
          </cell>
          <cell r="F1481">
            <v>38127</v>
          </cell>
          <cell r="G1481">
            <v>-5.4</v>
          </cell>
          <cell r="H1481">
            <v>0</v>
          </cell>
        </row>
        <row r="1482">
          <cell r="A1482" t="str">
            <v>501034</v>
          </cell>
          <cell r="B1482" t="str">
            <v>COTTON - RIL 122 HY - 450 GM</v>
          </cell>
          <cell r="C1482" t="str">
            <v>2100</v>
          </cell>
          <cell r="D1482" t="str">
            <v>601</v>
          </cell>
          <cell r="E1482" t="str">
            <v>4900094139</v>
          </cell>
          <cell r="F1482">
            <v>38127</v>
          </cell>
          <cell r="G1482">
            <v>-21.6</v>
          </cell>
          <cell r="H1482">
            <v>0</v>
          </cell>
        </row>
        <row r="1483">
          <cell r="A1483" t="str">
            <v>501034</v>
          </cell>
          <cell r="B1483" t="str">
            <v>COTTON - RIL 122 HY - 450 GM</v>
          </cell>
          <cell r="C1483" t="str">
            <v>2100</v>
          </cell>
          <cell r="D1483" t="str">
            <v>601</v>
          </cell>
          <cell r="E1483" t="str">
            <v>4900093445</v>
          </cell>
          <cell r="F1483">
            <v>38126</v>
          </cell>
          <cell r="G1483">
            <v>-21.6</v>
          </cell>
          <cell r="H1483">
            <v>0</v>
          </cell>
        </row>
        <row r="1484">
          <cell r="A1484" t="str">
            <v>501034</v>
          </cell>
          <cell r="B1484" t="str">
            <v>COTTON - RIL 122 HY - 450 GM</v>
          </cell>
          <cell r="C1484" t="str">
            <v>2100</v>
          </cell>
          <cell r="D1484" t="str">
            <v>601</v>
          </cell>
          <cell r="E1484" t="str">
            <v>4900093445</v>
          </cell>
          <cell r="F1484">
            <v>38126</v>
          </cell>
          <cell r="G1484">
            <v>-16.2</v>
          </cell>
          <cell r="H1484">
            <v>0</v>
          </cell>
        </row>
        <row r="1485">
          <cell r="A1485" t="str">
            <v>501034</v>
          </cell>
          <cell r="B1485" t="str">
            <v>COTTON - RIL 122 HY - 450 GM</v>
          </cell>
          <cell r="C1485" t="str">
            <v>2100</v>
          </cell>
          <cell r="D1485" t="str">
            <v>601</v>
          </cell>
          <cell r="E1485" t="str">
            <v>4900093445</v>
          </cell>
          <cell r="F1485">
            <v>38126</v>
          </cell>
          <cell r="G1485">
            <v>-5.4</v>
          </cell>
          <cell r="H1485">
            <v>0</v>
          </cell>
        </row>
        <row r="1486">
          <cell r="A1486" t="str">
            <v>501034</v>
          </cell>
          <cell r="B1486" t="str">
            <v>COTTON - RIL 122 HY - 450 GM</v>
          </cell>
          <cell r="C1486" t="str">
            <v>2100</v>
          </cell>
          <cell r="D1486" t="str">
            <v>601</v>
          </cell>
          <cell r="E1486" t="str">
            <v>4900093445</v>
          </cell>
          <cell r="F1486">
            <v>38126</v>
          </cell>
          <cell r="G1486">
            <v>-10.8</v>
          </cell>
          <cell r="H1486">
            <v>0</v>
          </cell>
        </row>
        <row r="1487">
          <cell r="A1487" t="str">
            <v>501034</v>
          </cell>
          <cell r="B1487" t="str">
            <v>COTTON - RIL 122 HY - 450 GM</v>
          </cell>
          <cell r="C1487" t="str">
            <v>2100</v>
          </cell>
          <cell r="D1487" t="str">
            <v>601</v>
          </cell>
          <cell r="E1487" t="str">
            <v>4900093445</v>
          </cell>
          <cell r="F1487">
            <v>38126</v>
          </cell>
          <cell r="G1487">
            <v>-21.6</v>
          </cell>
          <cell r="H1487">
            <v>0</v>
          </cell>
        </row>
        <row r="1488">
          <cell r="A1488" t="str">
            <v>501034</v>
          </cell>
          <cell r="B1488" t="str">
            <v>COTTON - RIL 122 HY - 450 GM</v>
          </cell>
          <cell r="C1488" t="str">
            <v>2100</v>
          </cell>
          <cell r="D1488" t="str">
            <v>601</v>
          </cell>
          <cell r="E1488" t="str">
            <v>4900093445</v>
          </cell>
          <cell r="F1488">
            <v>38126</v>
          </cell>
          <cell r="G1488">
            <v>-59.4</v>
          </cell>
          <cell r="H1488">
            <v>0</v>
          </cell>
        </row>
        <row r="1489">
          <cell r="A1489" t="str">
            <v>501034</v>
          </cell>
          <cell r="B1489" t="str">
            <v>COTTON - RIL 122 HY - 450 GM</v>
          </cell>
          <cell r="C1489" t="str">
            <v>2100</v>
          </cell>
          <cell r="D1489" t="str">
            <v>601</v>
          </cell>
          <cell r="E1489" t="str">
            <v>4900093445</v>
          </cell>
          <cell r="F1489">
            <v>38126</v>
          </cell>
          <cell r="G1489">
            <v>-27</v>
          </cell>
          <cell r="H1489">
            <v>0</v>
          </cell>
        </row>
        <row r="1490">
          <cell r="A1490" t="str">
            <v>501034</v>
          </cell>
          <cell r="B1490" t="str">
            <v>COTTON - RIL 122 HY - 450 GM</v>
          </cell>
          <cell r="C1490" t="str">
            <v>2100</v>
          </cell>
          <cell r="D1490" t="str">
            <v>601</v>
          </cell>
          <cell r="E1490" t="str">
            <v>4900093420</v>
          </cell>
          <cell r="F1490">
            <v>38126</v>
          </cell>
          <cell r="G1490">
            <v>-21.6</v>
          </cell>
          <cell r="H1490">
            <v>0</v>
          </cell>
        </row>
        <row r="1491">
          <cell r="A1491" t="str">
            <v>501034</v>
          </cell>
          <cell r="B1491" t="str">
            <v>COTTON - RIL 122 HY - 450 GM</v>
          </cell>
          <cell r="C1491" t="str">
            <v>2100</v>
          </cell>
          <cell r="D1491" t="str">
            <v>601</v>
          </cell>
          <cell r="E1491" t="str">
            <v>4900093420</v>
          </cell>
          <cell r="F1491">
            <v>38126</v>
          </cell>
          <cell r="G1491">
            <v>-21.6</v>
          </cell>
          <cell r="H1491">
            <v>0</v>
          </cell>
        </row>
        <row r="1492">
          <cell r="A1492" t="str">
            <v>501034</v>
          </cell>
          <cell r="B1492" t="str">
            <v>COTTON - RIL 122 HY - 450 GM</v>
          </cell>
          <cell r="C1492" t="str">
            <v>2100</v>
          </cell>
          <cell r="D1492" t="str">
            <v>601</v>
          </cell>
          <cell r="E1492" t="str">
            <v>4900093445</v>
          </cell>
          <cell r="F1492">
            <v>38126</v>
          </cell>
          <cell r="G1492">
            <v>-5.4</v>
          </cell>
          <cell r="H1492">
            <v>0</v>
          </cell>
        </row>
        <row r="1493">
          <cell r="A1493" t="str">
            <v>501034</v>
          </cell>
          <cell r="B1493" t="str">
            <v>COTTON - RIL 122 HY - 450 GM</v>
          </cell>
          <cell r="C1493" t="str">
            <v>2100</v>
          </cell>
          <cell r="D1493" t="str">
            <v>601</v>
          </cell>
          <cell r="E1493" t="str">
            <v>4900093445</v>
          </cell>
          <cell r="F1493">
            <v>38126</v>
          </cell>
          <cell r="G1493">
            <v>-5.4</v>
          </cell>
          <cell r="H1493">
            <v>0</v>
          </cell>
        </row>
        <row r="1494">
          <cell r="A1494" t="str">
            <v>501034</v>
          </cell>
          <cell r="B1494" t="str">
            <v>COTTON - RIL 122 HY - 450 GM</v>
          </cell>
          <cell r="C1494" t="str">
            <v>2100</v>
          </cell>
          <cell r="D1494" t="str">
            <v>601</v>
          </cell>
          <cell r="E1494" t="str">
            <v>4900093445</v>
          </cell>
          <cell r="F1494">
            <v>38126</v>
          </cell>
          <cell r="G1494">
            <v>-43.2</v>
          </cell>
          <cell r="H1494">
            <v>0</v>
          </cell>
        </row>
        <row r="1495">
          <cell r="A1495" t="str">
            <v>501034</v>
          </cell>
          <cell r="B1495" t="str">
            <v>COTTON - RIL 122 HY - 450 GM</v>
          </cell>
          <cell r="C1495" t="str">
            <v>2100</v>
          </cell>
          <cell r="D1495" t="str">
            <v>641</v>
          </cell>
          <cell r="E1495" t="str">
            <v>4900093526</v>
          </cell>
          <cell r="F1495">
            <v>38126</v>
          </cell>
          <cell r="G1495">
            <v>637.20000000000005</v>
          </cell>
          <cell r="H1495">
            <v>0</v>
          </cell>
        </row>
        <row r="1496">
          <cell r="A1496" t="str">
            <v>501034</v>
          </cell>
          <cell r="B1496" t="str">
            <v>COTTON - RIL 122 HY - 450 GM</v>
          </cell>
          <cell r="C1496" t="str">
            <v>2100</v>
          </cell>
          <cell r="D1496" t="str">
            <v>641</v>
          </cell>
          <cell r="E1496" t="str">
            <v>4900093526</v>
          </cell>
          <cell r="F1496">
            <v>38126</v>
          </cell>
          <cell r="G1496">
            <v>270</v>
          </cell>
          <cell r="H1496">
            <v>0</v>
          </cell>
        </row>
        <row r="1497">
          <cell r="A1497" t="str">
            <v>501034</v>
          </cell>
          <cell r="B1497" t="str">
            <v>COTTON - RIL 122 HY - 450 GM</v>
          </cell>
          <cell r="C1497" t="str">
            <v>2100</v>
          </cell>
          <cell r="D1497" t="str">
            <v>601</v>
          </cell>
          <cell r="E1497" t="str">
            <v>4900093420</v>
          </cell>
          <cell r="F1497">
            <v>38126</v>
          </cell>
          <cell r="G1497">
            <v>-21.6</v>
          </cell>
          <cell r="H1497">
            <v>0</v>
          </cell>
        </row>
        <row r="1498">
          <cell r="A1498" t="str">
            <v>501034</v>
          </cell>
          <cell r="B1498" t="str">
            <v>COTTON - RIL 122 HY - 450 GM</v>
          </cell>
          <cell r="C1498" t="str">
            <v>2100</v>
          </cell>
          <cell r="D1498" t="str">
            <v>601</v>
          </cell>
          <cell r="E1498" t="str">
            <v>4900093420</v>
          </cell>
          <cell r="F1498">
            <v>38126</v>
          </cell>
          <cell r="G1498">
            <v>-21.6</v>
          </cell>
          <cell r="H1498">
            <v>0</v>
          </cell>
        </row>
        <row r="1499">
          <cell r="A1499" t="str">
            <v>501034</v>
          </cell>
          <cell r="B1499" t="str">
            <v>COTTON - RIL 122 HY - 450 GM</v>
          </cell>
          <cell r="C1499" t="str">
            <v>2100</v>
          </cell>
          <cell r="D1499" t="str">
            <v>601</v>
          </cell>
          <cell r="E1499" t="str">
            <v>4900093120</v>
          </cell>
          <cell r="F1499">
            <v>38126</v>
          </cell>
          <cell r="G1499">
            <v>-21.6</v>
          </cell>
          <cell r="H1499">
            <v>0</v>
          </cell>
        </row>
        <row r="1500">
          <cell r="A1500" t="str">
            <v>501034</v>
          </cell>
          <cell r="B1500" t="str">
            <v>COTTON - RIL 122 HY - 450 GM</v>
          </cell>
          <cell r="C1500" t="str">
            <v>2100</v>
          </cell>
          <cell r="D1500" t="str">
            <v>601</v>
          </cell>
          <cell r="E1500" t="str">
            <v>4900093120</v>
          </cell>
          <cell r="F1500">
            <v>38126</v>
          </cell>
          <cell r="G1500">
            <v>-21.6</v>
          </cell>
          <cell r="H1500">
            <v>0</v>
          </cell>
        </row>
        <row r="1501">
          <cell r="A1501" t="str">
            <v>501034</v>
          </cell>
          <cell r="B1501" t="str">
            <v>COTTON - RIL 122 HY - 450 GM</v>
          </cell>
          <cell r="C1501" t="str">
            <v>2100</v>
          </cell>
          <cell r="D1501" t="str">
            <v>601</v>
          </cell>
          <cell r="E1501" t="str">
            <v>4900093120</v>
          </cell>
          <cell r="F1501">
            <v>38126</v>
          </cell>
          <cell r="G1501">
            <v>-21.6</v>
          </cell>
          <cell r="H1501">
            <v>0</v>
          </cell>
        </row>
        <row r="1502">
          <cell r="A1502" t="str">
            <v>501034</v>
          </cell>
          <cell r="B1502" t="str">
            <v>COTTON - RIL 122 HY - 450 GM</v>
          </cell>
          <cell r="C1502" t="str">
            <v>2100</v>
          </cell>
          <cell r="D1502" t="str">
            <v>601</v>
          </cell>
          <cell r="E1502" t="str">
            <v>4900092817</v>
          </cell>
          <cell r="F1502">
            <v>38125</v>
          </cell>
          <cell r="G1502">
            <v>-5.4</v>
          </cell>
          <cell r="H1502">
            <v>0</v>
          </cell>
        </row>
        <row r="1503">
          <cell r="A1503" t="str">
            <v>501034</v>
          </cell>
          <cell r="B1503" t="str">
            <v>COTTON - RIL 122 HY - 450 GM</v>
          </cell>
          <cell r="C1503" t="str">
            <v>2100</v>
          </cell>
          <cell r="D1503" t="str">
            <v>601</v>
          </cell>
          <cell r="E1503" t="str">
            <v>4900092936</v>
          </cell>
          <cell r="F1503">
            <v>38125</v>
          </cell>
          <cell r="G1503">
            <v>-21.6</v>
          </cell>
          <cell r="H1503">
            <v>0</v>
          </cell>
        </row>
        <row r="1504">
          <cell r="A1504" t="str">
            <v>501034</v>
          </cell>
          <cell r="B1504" t="str">
            <v>COTTON - RIL 122 HY - 450 GM</v>
          </cell>
          <cell r="C1504" t="str">
            <v>2100</v>
          </cell>
          <cell r="D1504" t="str">
            <v>601</v>
          </cell>
          <cell r="E1504" t="str">
            <v>4900092939</v>
          </cell>
          <cell r="F1504">
            <v>38125</v>
          </cell>
          <cell r="G1504">
            <v>-21.6</v>
          </cell>
          <cell r="H1504">
            <v>0</v>
          </cell>
        </row>
        <row r="1505">
          <cell r="A1505" t="str">
            <v>501034</v>
          </cell>
          <cell r="B1505" t="str">
            <v>COTTON - RIL 122 HY - 450 GM</v>
          </cell>
          <cell r="C1505" t="str">
            <v>2100</v>
          </cell>
          <cell r="D1505" t="str">
            <v>601</v>
          </cell>
          <cell r="E1505" t="str">
            <v>4900092941</v>
          </cell>
          <cell r="F1505">
            <v>38125</v>
          </cell>
          <cell r="G1505">
            <v>-5.4</v>
          </cell>
          <cell r="H1505">
            <v>0</v>
          </cell>
        </row>
        <row r="1506">
          <cell r="A1506" t="str">
            <v>501034</v>
          </cell>
          <cell r="B1506" t="str">
            <v>COTTON - RIL 122 HY - 450 GM</v>
          </cell>
          <cell r="C1506" t="str">
            <v>2100</v>
          </cell>
          <cell r="D1506" t="str">
            <v>601</v>
          </cell>
          <cell r="E1506" t="str">
            <v>4900092942</v>
          </cell>
          <cell r="F1506">
            <v>38125</v>
          </cell>
          <cell r="G1506">
            <v>-16.2</v>
          </cell>
          <cell r="H1506">
            <v>0</v>
          </cell>
        </row>
        <row r="1507">
          <cell r="A1507" t="str">
            <v>501034</v>
          </cell>
          <cell r="B1507" t="str">
            <v>COTTON - RIL 122 HY - 450 GM</v>
          </cell>
          <cell r="C1507" t="str">
            <v>2100</v>
          </cell>
          <cell r="D1507" t="str">
            <v>601</v>
          </cell>
          <cell r="E1507" t="str">
            <v>4900092942</v>
          </cell>
          <cell r="F1507">
            <v>38125</v>
          </cell>
          <cell r="G1507">
            <v>-108</v>
          </cell>
          <cell r="H1507">
            <v>0</v>
          </cell>
        </row>
        <row r="1508">
          <cell r="A1508" t="str">
            <v>501034</v>
          </cell>
          <cell r="B1508" t="str">
            <v>COTTON - RIL 122 HY - 450 GM</v>
          </cell>
          <cell r="C1508" t="str">
            <v>2100</v>
          </cell>
          <cell r="D1508" t="str">
            <v>601</v>
          </cell>
          <cell r="E1508" t="str">
            <v>4900092942</v>
          </cell>
          <cell r="F1508">
            <v>38125</v>
          </cell>
          <cell r="G1508">
            <v>-5.4</v>
          </cell>
          <cell r="H1508">
            <v>0</v>
          </cell>
        </row>
        <row r="1509">
          <cell r="A1509" t="str">
            <v>501034</v>
          </cell>
          <cell r="B1509" t="str">
            <v>COTTON - RIL 122 HY - 450 GM</v>
          </cell>
          <cell r="C1509" t="str">
            <v>2100</v>
          </cell>
          <cell r="D1509" t="str">
            <v>601</v>
          </cell>
          <cell r="E1509" t="str">
            <v>4900092942</v>
          </cell>
          <cell r="F1509">
            <v>38125</v>
          </cell>
          <cell r="G1509">
            <v>-43.2</v>
          </cell>
          <cell r="H1509">
            <v>0</v>
          </cell>
        </row>
        <row r="1510">
          <cell r="A1510" t="str">
            <v>501034</v>
          </cell>
          <cell r="B1510" t="str">
            <v>COTTON - RIL 122 HY - 450 GM</v>
          </cell>
          <cell r="C1510" t="str">
            <v>2100</v>
          </cell>
          <cell r="D1510" t="str">
            <v>601</v>
          </cell>
          <cell r="E1510" t="str">
            <v>4900092939</v>
          </cell>
          <cell r="F1510">
            <v>38125</v>
          </cell>
          <cell r="G1510">
            <v>-21.6</v>
          </cell>
          <cell r="H1510">
            <v>0</v>
          </cell>
        </row>
        <row r="1511">
          <cell r="A1511" t="str">
            <v>501034</v>
          </cell>
          <cell r="B1511" t="str">
            <v>COTTON - RIL 122 HY - 450 GM</v>
          </cell>
          <cell r="C1511" t="str">
            <v>2100</v>
          </cell>
          <cell r="D1511" t="str">
            <v>601</v>
          </cell>
          <cell r="E1511" t="str">
            <v>4900092939</v>
          </cell>
          <cell r="F1511">
            <v>38125</v>
          </cell>
          <cell r="G1511">
            <v>-21.6</v>
          </cell>
          <cell r="H1511">
            <v>0</v>
          </cell>
        </row>
        <row r="1512">
          <cell r="A1512" t="str">
            <v>501034</v>
          </cell>
          <cell r="B1512" t="str">
            <v>COTTON - RIL 122 HY - 450 GM</v>
          </cell>
          <cell r="C1512" t="str">
            <v>2100</v>
          </cell>
          <cell r="D1512" t="str">
            <v>601</v>
          </cell>
          <cell r="E1512" t="str">
            <v>4900092941</v>
          </cell>
          <cell r="F1512">
            <v>38125</v>
          </cell>
          <cell r="G1512">
            <v>-21.6</v>
          </cell>
          <cell r="H1512">
            <v>0</v>
          </cell>
        </row>
        <row r="1513">
          <cell r="A1513" t="str">
            <v>501034</v>
          </cell>
          <cell r="B1513" t="str">
            <v>COTTON - RIL 122 HY - 450 GM</v>
          </cell>
          <cell r="C1513" t="str">
            <v>2100</v>
          </cell>
          <cell r="D1513" t="str">
            <v>601</v>
          </cell>
          <cell r="E1513" t="str">
            <v>4900092941</v>
          </cell>
          <cell r="F1513">
            <v>38125</v>
          </cell>
          <cell r="G1513">
            <v>-43.2</v>
          </cell>
          <cell r="H1513">
            <v>0</v>
          </cell>
        </row>
        <row r="1514">
          <cell r="A1514" t="str">
            <v>501034</v>
          </cell>
          <cell r="B1514" t="str">
            <v>COTTON - RIL 122 HY - 450 GM</v>
          </cell>
          <cell r="C1514" t="str">
            <v>2100</v>
          </cell>
          <cell r="D1514" t="str">
            <v>601</v>
          </cell>
          <cell r="E1514" t="str">
            <v>4900092817</v>
          </cell>
          <cell r="F1514">
            <v>38125</v>
          </cell>
          <cell r="G1514">
            <v>-13.95</v>
          </cell>
          <cell r="H1514">
            <v>0</v>
          </cell>
        </row>
        <row r="1515">
          <cell r="A1515" t="str">
            <v>501034</v>
          </cell>
          <cell r="B1515" t="str">
            <v>COTTON - RIL 122 HY - 450 GM</v>
          </cell>
          <cell r="C1515" t="str">
            <v>2100</v>
          </cell>
          <cell r="D1515" t="str">
            <v>601</v>
          </cell>
          <cell r="E1515" t="str">
            <v>4900092817</v>
          </cell>
          <cell r="F1515">
            <v>38125</v>
          </cell>
          <cell r="G1515">
            <v>-10.8</v>
          </cell>
          <cell r="H1515">
            <v>0</v>
          </cell>
        </row>
        <row r="1516">
          <cell r="A1516" t="str">
            <v>501034</v>
          </cell>
          <cell r="B1516" t="str">
            <v>COTTON - RIL 122 HY - 450 GM</v>
          </cell>
          <cell r="C1516" t="str">
            <v>2100</v>
          </cell>
          <cell r="D1516" t="str">
            <v>601</v>
          </cell>
          <cell r="E1516" t="str">
            <v>4900092817</v>
          </cell>
          <cell r="F1516">
            <v>38125</v>
          </cell>
          <cell r="G1516">
            <v>-5.4</v>
          </cell>
          <cell r="H1516">
            <v>0</v>
          </cell>
        </row>
        <row r="1517">
          <cell r="A1517" t="str">
            <v>501034</v>
          </cell>
          <cell r="B1517" t="str">
            <v>COTTON - RIL 122 HY - 450 GM</v>
          </cell>
          <cell r="C1517" t="str">
            <v>2100</v>
          </cell>
          <cell r="D1517" t="str">
            <v>601</v>
          </cell>
          <cell r="E1517" t="str">
            <v>4900092817</v>
          </cell>
          <cell r="F1517">
            <v>38125</v>
          </cell>
          <cell r="G1517">
            <v>-5.4</v>
          </cell>
          <cell r="H1517">
            <v>0</v>
          </cell>
        </row>
        <row r="1518">
          <cell r="A1518" t="str">
            <v>501034</v>
          </cell>
          <cell r="B1518" t="str">
            <v>COTTON - RIL 122 HY - 450 GM</v>
          </cell>
          <cell r="C1518" t="str">
            <v>2100</v>
          </cell>
          <cell r="D1518" t="str">
            <v>601</v>
          </cell>
          <cell r="E1518" t="str">
            <v>4900092817</v>
          </cell>
          <cell r="F1518">
            <v>38125</v>
          </cell>
          <cell r="G1518">
            <v>-18.45</v>
          </cell>
          <cell r="H1518">
            <v>0</v>
          </cell>
        </row>
        <row r="1519">
          <cell r="A1519" t="str">
            <v>501034</v>
          </cell>
          <cell r="B1519" t="str">
            <v>COTTON - RIL 122 HY - 450 GM</v>
          </cell>
          <cell r="C1519" t="str">
            <v>2100</v>
          </cell>
          <cell r="D1519" t="str">
            <v>601</v>
          </cell>
          <cell r="E1519" t="str">
            <v>4900092817</v>
          </cell>
          <cell r="F1519">
            <v>38125</v>
          </cell>
          <cell r="G1519">
            <v>-5.4</v>
          </cell>
          <cell r="H1519">
            <v>0</v>
          </cell>
        </row>
        <row r="1520">
          <cell r="A1520" t="str">
            <v>501034</v>
          </cell>
          <cell r="B1520" t="str">
            <v>COTTON - RIL 122 HY - 450 GM</v>
          </cell>
          <cell r="C1520" t="str">
            <v>2100</v>
          </cell>
          <cell r="D1520" t="str">
            <v>601</v>
          </cell>
          <cell r="E1520" t="str">
            <v>4900092817</v>
          </cell>
          <cell r="F1520">
            <v>38125</v>
          </cell>
          <cell r="G1520">
            <v>-5.4</v>
          </cell>
          <cell r="H1520">
            <v>0</v>
          </cell>
        </row>
        <row r="1521">
          <cell r="A1521" t="str">
            <v>501034</v>
          </cell>
          <cell r="B1521" t="str">
            <v>COTTON - RIL 122 HY - 450 GM</v>
          </cell>
          <cell r="C1521" t="str">
            <v>2100</v>
          </cell>
          <cell r="D1521" t="str">
            <v>601</v>
          </cell>
          <cell r="E1521" t="str">
            <v>4900092817</v>
          </cell>
          <cell r="F1521">
            <v>38125</v>
          </cell>
          <cell r="G1521">
            <v>-5.4</v>
          </cell>
          <cell r="H1521">
            <v>0</v>
          </cell>
        </row>
        <row r="1522">
          <cell r="A1522" t="str">
            <v>501034</v>
          </cell>
          <cell r="B1522" t="str">
            <v>COTTON - RIL 122 HY - 450 GM</v>
          </cell>
          <cell r="C1522" t="str">
            <v>2100</v>
          </cell>
          <cell r="D1522" t="str">
            <v>601</v>
          </cell>
          <cell r="E1522" t="str">
            <v>4900092941</v>
          </cell>
          <cell r="F1522">
            <v>38125</v>
          </cell>
          <cell r="G1522">
            <v>-16.2</v>
          </cell>
          <cell r="H1522">
            <v>0</v>
          </cell>
        </row>
        <row r="1523">
          <cell r="A1523" t="str">
            <v>501034</v>
          </cell>
          <cell r="B1523" t="str">
            <v>COTTON - RIL 122 HY - 450 GM</v>
          </cell>
          <cell r="C1523" t="str">
            <v>2100</v>
          </cell>
          <cell r="D1523" t="str">
            <v>601</v>
          </cell>
          <cell r="E1523" t="str">
            <v>4900092941</v>
          </cell>
          <cell r="F1523">
            <v>38125</v>
          </cell>
          <cell r="G1523">
            <v>-43.2</v>
          </cell>
          <cell r="H1523">
            <v>0</v>
          </cell>
        </row>
        <row r="1524">
          <cell r="A1524" t="str">
            <v>501034</v>
          </cell>
          <cell r="B1524" t="str">
            <v>COTTON - RIL 122 HY - 450 GM</v>
          </cell>
          <cell r="C1524" t="str">
            <v>2100</v>
          </cell>
          <cell r="D1524" t="str">
            <v>601</v>
          </cell>
          <cell r="E1524" t="str">
            <v>4900092817</v>
          </cell>
          <cell r="F1524">
            <v>38125</v>
          </cell>
          <cell r="G1524">
            <v>-5.4</v>
          </cell>
          <cell r="H1524">
            <v>0</v>
          </cell>
        </row>
        <row r="1525">
          <cell r="A1525" t="str">
            <v>501034</v>
          </cell>
          <cell r="B1525" t="str">
            <v>COTTON - RIL 122 HY - 450 GM</v>
          </cell>
          <cell r="C1525" t="str">
            <v>2100</v>
          </cell>
          <cell r="D1525" t="str">
            <v>601</v>
          </cell>
          <cell r="E1525" t="str">
            <v>4900092817</v>
          </cell>
          <cell r="F1525">
            <v>38125</v>
          </cell>
          <cell r="G1525">
            <v>-5.4</v>
          </cell>
          <cell r="H1525">
            <v>0</v>
          </cell>
        </row>
        <row r="1526">
          <cell r="A1526" t="str">
            <v>501034</v>
          </cell>
          <cell r="B1526" t="str">
            <v>COTTON - RIL 122 HY - 450 GM</v>
          </cell>
          <cell r="C1526" t="str">
            <v>2100</v>
          </cell>
          <cell r="D1526" t="str">
            <v>601</v>
          </cell>
          <cell r="E1526" t="str">
            <v>4900092210</v>
          </cell>
          <cell r="F1526">
            <v>38124</v>
          </cell>
          <cell r="G1526">
            <v>-5.4</v>
          </cell>
          <cell r="H1526">
            <v>0</v>
          </cell>
        </row>
        <row r="1527">
          <cell r="A1527" t="str">
            <v>501034</v>
          </cell>
          <cell r="B1527" t="str">
            <v>COTTON - RIL 122 HY - 450 GM</v>
          </cell>
          <cell r="C1527" t="str">
            <v>2100</v>
          </cell>
          <cell r="D1527" t="str">
            <v>601</v>
          </cell>
          <cell r="E1527" t="str">
            <v>4900092210</v>
          </cell>
          <cell r="F1527">
            <v>38124</v>
          </cell>
          <cell r="G1527">
            <v>-5.4</v>
          </cell>
          <cell r="H1527">
            <v>0</v>
          </cell>
        </row>
        <row r="1528">
          <cell r="A1528" t="str">
            <v>501034</v>
          </cell>
          <cell r="B1528" t="str">
            <v>COTTON - RIL 122 HY - 450 GM</v>
          </cell>
          <cell r="C1528" t="str">
            <v>2100</v>
          </cell>
          <cell r="D1528" t="str">
            <v>601</v>
          </cell>
          <cell r="E1528" t="str">
            <v>4900092210</v>
          </cell>
          <cell r="F1528">
            <v>38124</v>
          </cell>
          <cell r="G1528">
            <v>-16.2</v>
          </cell>
          <cell r="H1528">
            <v>0</v>
          </cell>
        </row>
        <row r="1529">
          <cell r="A1529" t="str">
            <v>501034</v>
          </cell>
          <cell r="B1529" t="str">
            <v>COTTON - RIL 122 HY - 450 GM</v>
          </cell>
          <cell r="C1529" t="str">
            <v>2100</v>
          </cell>
          <cell r="D1529" t="str">
            <v>601</v>
          </cell>
          <cell r="E1529" t="str">
            <v>4900092210</v>
          </cell>
          <cell r="F1529">
            <v>38124</v>
          </cell>
          <cell r="G1529">
            <v>-21.6</v>
          </cell>
          <cell r="H1529">
            <v>0</v>
          </cell>
        </row>
        <row r="1530">
          <cell r="A1530" t="str">
            <v>501034</v>
          </cell>
          <cell r="B1530" t="str">
            <v>COTTON - RIL 122 HY - 450 GM</v>
          </cell>
          <cell r="C1530" t="str">
            <v>2100</v>
          </cell>
          <cell r="D1530" t="str">
            <v>601</v>
          </cell>
          <cell r="E1530" t="str">
            <v>4900092210</v>
          </cell>
          <cell r="F1530">
            <v>38124</v>
          </cell>
          <cell r="G1530">
            <v>-64.8</v>
          </cell>
          <cell r="H1530">
            <v>0</v>
          </cell>
        </row>
        <row r="1531">
          <cell r="A1531" t="str">
            <v>501034</v>
          </cell>
          <cell r="B1531" t="str">
            <v>COTTON - RIL 122 HY - 450 GM</v>
          </cell>
          <cell r="C1531" t="str">
            <v>2100</v>
          </cell>
          <cell r="D1531" t="str">
            <v>601</v>
          </cell>
          <cell r="E1531" t="str">
            <v>4900092164</v>
          </cell>
          <cell r="F1531">
            <v>38124</v>
          </cell>
          <cell r="G1531">
            <v>-21.6</v>
          </cell>
          <cell r="H1531">
            <v>0</v>
          </cell>
        </row>
        <row r="1532">
          <cell r="A1532" t="str">
            <v>501034</v>
          </cell>
          <cell r="B1532" t="str">
            <v>COTTON - RIL 122 HY - 450 GM</v>
          </cell>
          <cell r="C1532" t="str">
            <v>2100</v>
          </cell>
          <cell r="D1532" t="str">
            <v>601</v>
          </cell>
          <cell r="E1532" t="str">
            <v>4900092164</v>
          </cell>
          <cell r="F1532">
            <v>38124</v>
          </cell>
          <cell r="G1532">
            <v>-21.6</v>
          </cell>
          <cell r="H1532">
            <v>0</v>
          </cell>
        </row>
        <row r="1533">
          <cell r="A1533" t="str">
            <v>501034</v>
          </cell>
          <cell r="B1533" t="str">
            <v>COTTON - RIL 122 HY - 450 GM</v>
          </cell>
          <cell r="C1533" t="str">
            <v>2100</v>
          </cell>
          <cell r="D1533" t="str">
            <v>601</v>
          </cell>
          <cell r="E1533" t="str">
            <v>4900092164</v>
          </cell>
          <cell r="F1533">
            <v>38124</v>
          </cell>
          <cell r="G1533">
            <v>-16.2</v>
          </cell>
          <cell r="H1533">
            <v>0</v>
          </cell>
        </row>
        <row r="1534">
          <cell r="A1534" t="str">
            <v>501034</v>
          </cell>
          <cell r="B1534" t="str">
            <v>COTTON - RIL 122 HY - 450 GM</v>
          </cell>
          <cell r="C1534" t="str">
            <v>2100</v>
          </cell>
          <cell r="D1534" t="str">
            <v>601</v>
          </cell>
          <cell r="E1534" t="str">
            <v>4900092164</v>
          </cell>
          <cell r="F1534">
            <v>38124</v>
          </cell>
          <cell r="G1534">
            <v>-21.6</v>
          </cell>
          <cell r="H1534">
            <v>0</v>
          </cell>
        </row>
        <row r="1535">
          <cell r="A1535" t="str">
            <v>501034</v>
          </cell>
          <cell r="B1535" t="str">
            <v>COTTON - RIL 122 HY - 450 GM</v>
          </cell>
          <cell r="C1535" t="str">
            <v>2100</v>
          </cell>
          <cell r="D1535" t="str">
            <v>601</v>
          </cell>
          <cell r="E1535" t="str">
            <v>4900092156</v>
          </cell>
          <cell r="F1535">
            <v>38124</v>
          </cell>
          <cell r="G1535">
            <v>-16.2</v>
          </cell>
          <cell r="H1535">
            <v>0</v>
          </cell>
        </row>
        <row r="1536">
          <cell r="A1536" t="str">
            <v>501034</v>
          </cell>
          <cell r="B1536" t="str">
            <v>COTTON - RIL 122 HY - 450 GM</v>
          </cell>
          <cell r="C1536" t="str">
            <v>2100</v>
          </cell>
          <cell r="D1536" t="str">
            <v>601</v>
          </cell>
          <cell r="E1536" t="str">
            <v>4900092224</v>
          </cell>
          <cell r="F1536">
            <v>38124</v>
          </cell>
          <cell r="G1536">
            <v>-5.4</v>
          </cell>
          <cell r="H1536">
            <v>0</v>
          </cell>
        </row>
        <row r="1537">
          <cell r="A1537" t="str">
            <v>501034</v>
          </cell>
          <cell r="B1537" t="str">
            <v>COTTON - RIL 122 HY - 450 GM</v>
          </cell>
          <cell r="C1537" t="str">
            <v>2100</v>
          </cell>
          <cell r="D1537" t="str">
            <v>601</v>
          </cell>
          <cell r="E1537" t="str">
            <v>4900092224</v>
          </cell>
          <cell r="F1537">
            <v>38124</v>
          </cell>
          <cell r="G1537">
            <v>-10.8</v>
          </cell>
          <cell r="H1537">
            <v>0</v>
          </cell>
        </row>
        <row r="1538">
          <cell r="A1538" t="str">
            <v>501034</v>
          </cell>
          <cell r="B1538" t="str">
            <v>COTTON - RIL 122 HY - 450 GM</v>
          </cell>
          <cell r="C1538" t="str">
            <v>2100</v>
          </cell>
          <cell r="D1538" t="str">
            <v>601</v>
          </cell>
          <cell r="E1538" t="str">
            <v>4900092224</v>
          </cell>
          <cell r="F1538">
            <v>38124</v>
          </cell>
          <cell r="G1538">
            <v>-16.2</v>
          </cell>
          <cell r="H1538">
            <v>0</v>
          </cell>
        </row>
        <row r="1539">
          <cell r="A1539" t="str">
            <v>501034</v>
          </cell>
          <cell r="B1539" t="str">
            <v>COTTON - RIL 122 HY - 450 GM</v>
          </cell>
          <cell r="C1539" t="str">
            <v>2100</v>
          </cell>
          <cell r="D1539" t="str">
            <v>601</v>
          </cell>
          <cell r="E1539" t="str">
            <v>4900092156</v>
          </cell>
          <cell r="F1539">
            <v>38124</v>
          </cell>
          <cell r="G1539">
            <v>-5.4</v>
          </cell>
          <cell r="H1539">
            <v>0</v>
          </cell>
        </row>
        <row r="1540">
          <cell r="A1540" t="str">
            <v>501034</v>
          </cell>
          <cell r="B1540" t="str">
            <v>COTTON - RIL 122 HY - 450 GM</v>
          </cell>
          <cell r="C1540" t="str">
            <v>2100</v>
          </cell>
          <cell r="D1540" t="str">
            <v>601</v>
          </cell>
          <cell r="E1540" t="str">
            <v>4900092156</v>
          </cell>
          <cell r="F1540">
            <v>38124</v>
          </cell>
          <cell r="G1540">
            <v>-151.19999999999999</v>
          </cell>
          <cell r="H1540">
            <v>0</v>
          </cell>
        </row>
        <row r="1541">
          <cell r="A1541" t="str">
            <v>501034</v>
          </cell>
          <cell r="B1541" t="str">
            <v>COTTON - RIL 122 HY - 450 GM</v>
          </cell>
          <cell r="C1541" t="str">
            <v>2100</v>
          </cell>
          <cell r="D1541" t="str">
            <v>601</v>
          </cell>
          <cell r="E1541" t="str">
            <v>4900092210</v>
          </cell>
          <cell r="F1541">
            <v>38124</v>
          </cell>
          <cell r="G1541">
            <v>-21.6</v>
          </cell>
          <cell r="H1541">
            <v>0</v>
          </cell>
        </row>
        <row r="1542">
          <cell r="A1542" t="str">
            <v>501034</v>
          </cell>
          <cell r="B1542" t="str">
            <v>COTTON - RIL 122 HY - 450 GM</v>
          </cell>
          <cell r="C1542" t="str">
            <v>2100</v>
          </cell>
          <cell r="D1542" t="str">
            <v>601</v>
          </cell>
          <cell r="E1542" t="str">
            <v>4900092210</v>
          </cell>
          <cell r="F1542">
            <v>38124</v>
          </cell>
          <cell r="G1542">
            <v>-21.6</v>
          </cell>
          <cell r="H1542">
            <v>0</v>
          </cell>
        </row>
        <row r="1543">
          <cell r="A1543" t="str">
            <v>501034</v>
          </cell>
          <cell r="B1543" t="str">
            <v>COTTON - RIL 122 HY - 450 GM</v>
          </cell>
          <cell r="C1543" t="str">
            <v>2100</v>
          </cell>
          <cell r="D1543" t="str">
            <v>601</v>
          </cell>
          <cell r="E1543" t="str">
            <v>4900092210</v>
          </cell>
          <cell r="F1543">
            <v>38124</v>
          </cell>
          <cell r="G1543">
            <v>-5.4</v>
          </cell>
          <cell r="H1543">
            <v>0</v>
          </cell>
        </row>
        <row r="1544">
          <cell r="A1544" t="str">
            <v>501034</v>
          </cell>
          <cell r="B1544" t="str">
            <v>COTTON - RIL 122 HY - 450 GM</v>
          </cell>
          <cell r="C1544" t="str">
            <v>2100</v>
          </cell>
          <cell r="D1544" t="str">
            <v>601</v>
          </cell>
          <cell r="E1544" t="str">
            <v>4900092224</v>
          </cell>
          <cell r="F1544">
            <v>38124</v>
          </cell>
          <cell r="G1544">
            <v>-172.8</v>
          </cell>
          <cell r="H1544">
            <v>0</v>
          </cell>
        </row>
        <row r="1545">
          <cell r="A1545" t="str">
            <v>501034</v>
          </cell>
          <cell r="B1545" t="str">
            <v>COTTON - RIL 122 HY - 450 GM</v>
          </cell>
          <cell r="C1545" t="str">
            <v>2100</v>
          </cell>
          <cell r="D1545" t="str">
            <v>601</v>
          </cell>
          <cell r="E1545" t="str">
            <v>4900092164</v>
          </cell>
          <cell r="F1545">
            <v>38124</v>
          </cell>
          <cell r="G1545">
            <v>-21.6</v>
          </cell>
          <cell r="H1545">
            <v>0</v>
          </cell>
        </row>
        <row r="1546">
          <cell r="A1546" t="str">
            <v>501034</v>
          </cell>
          <cell r="B1546" t="str">
            <v>COTTON - RIL 122 HY - 450 GM</v>
          </cell>
          <cell r="C1546" t="str">
            <v>2100</v>
          </cell>
          <cell r="D1546" t="str">
            <v>601</v>
          </cell>
          <cell r="E1546" t="str">
            <v>4900092164</v>
          </cell>
          <cell r="F1546">
            <v>38124</v>
          </cell>
          <cell r="G1546">
            <v>-5.4</v>
          </cell>
          <cell r="H1546">
            <v>0</v>
          </cell>
        </row>
        <row r="1547">
          <cell r="A1547" t="str">
            <v>501034</v>
          </cell>
          <cell r="B1547" t="str">
            <v>COTTON - RIL 122 HY - 450 GM</v>
          </cell>
          <cell r="C1547" t="str">
            <v>2100</v>
          </cell>
          <cell r="D1547" t="str">
            <v>601</v>
          </cell>
          <cell r="E1547" t="str">
            <v>4900092164</v>
          </cell>
          <cell r="F1547">
            <v>38124</v>
          </cell>
          <cell r="G1547">
            <v>-10.8</v>
          </cell>
          <cell r="H1547">
            <v>0</v>
          </cell>
        </row>
        <row r="1548">
          <cell r="A1548" t="str">
            <v>501034</v>
          </cell>
          <cell r="B1548" t="str">
            <v>COTTON - RIL 122 HY - 450 GM</v>
          </cell>
          <cell r="C1548" t="str">
            <v>2100</v>
          </cell>
          <cell r="D1548" t="str">
            <v>601</v>
          </cell>
          <cell r="E1548" t="str">
            <v>4900092200</v>
          </cell>
          <cell r="F1548">
            <v>38124</v>
          </cell>
          <cell r="G1548">
            <v>-5.4</v>
          </cell>
          <cell r="H1548">
            <v>0</v>
          </cell>
        </row>
        <row r="1549">
          <cell r="A1549" t="str">
            <v>501034</v>
          </cell>
          <cell r="B1549" t="str">
            <v>COTTON - RIL 122 HY - 450 GM</v>
          </cell>
          <cell r="C1549" t="str">
            <v>2100</v>
          </cell>
          <cell r="D1549" t="str">
            <v>601</v>
          </cell>
          <cell r="E1549" t="str">
            <v>4900092200</v>
          </cell>
          <cell r="F1549">
            <v>38124</v>
          </cell>
          <cell r="G1549">
            <v>-5.4</v>
          </cell>
          <cell r="H1549">
            <v>0</v>
          </cell>
        </row>
        <row r="1550">
          <cell r="A1550" t="str">
            <v>501034</v>
          </cell>
          <cell r="B1550" t="str">
            <v>COTTON - RIL 122 HY - 450 GM</v>
          </cell>
          <cell r="C1550" t="str">
            <v>2100</v>
          </cell>
          <cell r="D1550" t="str">
            <v>601</v>
          </cell>
          <cell r="E1550" t="str">
            <v>4900092200</v>
          </cell>
          <cell r="F1550">
            <v>38124</v>
          </cell>
          <cell r="G1550">
            <v>-10.8</v>
          </cell>
          <cell r="H1550">
            <v>0</v>
          </cell>
        </row>
        <row r="1551">
          <cell r="A1551" t="str">
            <v>501034</v>
          </cell>
          <cell r="B1551" t="str">
            <v>COTTON - RIL 122 HY - 450 GM</v>
          </cell>
          <cell r="C1551" t="str">
            <v>2100</v>
          </cell>
          <cell r="D1551" t="str">
            <v>601</v>
          </cell>
          <cell r="E1551" t="str">
            <v>4900092200</v>
          </cell>
          <cell r="F1551">
            <v>38124</v>
          </cell>
          <cell r="G1551">
            <v>-13.95</v>
          </cell>
          <cell r="H1551">
            <v>0</v>
          </cell>
        </row>
        <row r="1552">
          <cell r="A1552" t="str">
            <v>501034</v>
          </cell>
          <cell r="B1552" t="str">
            <v>COTTON - RIL 122 HY - 450 GM</v>
          </cell>
          <cell r="C1552" t="str">
            <v>2100</v>
          </cell>
          <cell r="D1552" t="str">
            <v>601</v>
          </cell>
          <cell r="E1552" t="str">
            <v>4900092200</v>
          </cell>
          <cell r="F1552">
            <v>38124</v>
          </cell>
          <cell r="G1552">
            <v>-5.4</v>
          </cell>
          <cell r="H1552">
            <v>0</v>
          </cell>
        </row>
        <row r="1553">
          <cell r="A1553" t="str">
            <v>501034</v>
          </cell>
          <cell r="B1553" t="str">
            <v>COTTON - RIL 122 HY - 450 GM</v>
          </cell>
          <cell r="C1553" t="str">
            <v>2100</v>
          </cell>
          <cell r="D1553" t="str">
            <v>601</v>
          </cell>
          <cell r="E1553" t="str">
            <v>4900092200</v>
          </cell>
          <cell r="F1553">
            <v>38124</v>
          </cell>
          <cell r="G1553">
            <v>-5.4</v>
          </cell>
          <cell r="H1553">
            <v>0</v>
          </cell>
        </row>
        <row r="1554">
          <cell r="A1554" t="str">
            <v>501034</v>
          </cell>
          <cell r="B1554" t="str">
            <v>COTTON - RIL 122 HY - 450 GM</v>
          </cell>
          <cell r="C1554" t="str">
            <v>2100</v>
          </cell>
          <cell r="D1554" t="str">
            <v>601</v>
          </cell>
          <cell r="E1554" t="str">
            <v>4900092200</v>
          </cell>
          <cell r="F1554">
            <v>38124</v>
          </cell>
          <cell r="G1554">
            <v>-5.4</v>
          </cell>
          <cell r="H1554">
            <v>0</v>
          </cell>
        </row>
        <row r="1555">
          <cell r="A1555" t="str">
            <v>501034</v>
          </cell>
          <cell r="B1555" t="str">
            <v>COTTON - RIL 122 HY - 450 GM</v>
          </cell>
          <cell r="C1555" t="str">
            <v>2100</v>
          </cell>
          <cell r="D1555" t="str">
            <v>601</v>
          </cell>
          <cell r="E1555" t="str">
            <v>4900092200</v>
          </cell>
          <cell r="F1555">
            <v>38124</v>
          </cell>
          <cell r="G1555">
            <v>-5.4</v>
          </cell>
          <cell r="H1555">
            <v>0</v>
          </cell>
        </row>
        <row r="1556">
          <cell r="A1556" t="str">
            <v>501034</v>
          </cell>
          <cell r="B1556" t="str">
            <v>COTTON - RIL 122 HY - 450 GM</v>
          </cell>
          <cell r="C1556" t="str">
            <v>2100</v>
          </cell>
          <cell r="D1556" t="str">
            <v>601</v>
          </cell>
          <cell r="E1556" t="str">
            <v>4900092200</v>
          </cell>
          <cell r="F1556">
            <v>38124</v>
          </cell>
          <cell r="G1556">
            <v>-18.45</v>
          </cell>
          <cell r="H1556">
            <v>0</v>
          </cell>
        </row>
        <row r="1557">
          <cell r="A1557" t="str">
            <v>501034</v>
          </cell>
          <cell r="B1557" t="str">
            <v>COTTON - RIL 122 HY - 450 GM</v>
          </cell>
          <cell r="C1557" t="str">
            <v>2100</v>
          </cell>
          <cell r="D1557" t="str">
            <v>601</v>
          </cell>
          <cell r="E1557" t="str">
            <v>4900092164</v>
          </cell>
          <cell r="F1557">
            <v>38124</v>
          </cell>
          <cell r="G1557">
            <v>-10.8</v>
          </cell>
          <cell r="H1557">
            <v>0</v>
          </cell>
        </row>
        <row r="1558">
          <cell r="A1558" t="str">
            <v>501034</v>
          </cell>
          <cell r="B1558" t="str">
            <v>COTTON - RIL 122 HY - 450 GM</v>
          </cell>
          <cell r="C1558" t="str">
            <v>2100</v>
          </cell>
          <cell r="D1558" t="str">
            <v>601</v>
          </cell>
          <cell r="E1558" t="str">
            <v>4900092200</v>
          </cell>
          <cell r="F1558">
            <v>38124</v>
          </cell>
          <cell r="G1558">
            <v>-5.4</v>
          </cell>
          <cell r="H1558">
            <v>0</v>
          </cell>
        </row>
        <row r="1559">
          <cell r="A1559" t="str">
            <v>501034</v>
          </cell>
          <cell r="B1559" t="str">
            <v>COTTON - RIL 122 HY - 450 GM</v>
          </cell>
          <cell r="C1559" t="str">
            <v>2100</v>
          </cell>
          <cell r="D1559" t="str">
            <v>601</v>
          </cell>
          <cell r="E1559" t="str">
            <v>4900092200</v>
          </cell>
          <cell r="F1559">
            <v>38124</v>
          </cell>
          <cell r="G1559">
            <v>-5.4</v>
          </cell>
          <cell r="H1559">
            <v>0</v>
          </cell>
        </row>
        <row r="1560">
          <cell r="A1560" t="str">
            <v>501034</v>
          </cell>
          <cell r="B1560" t="str">
            <v>COTTON - RIL 122 HY - 450 GM</v>
          </cell>
          <cell r="C1560" t="str">
            <v>2100</v>
          </cell>
          <cell r="D1560" t="str">
            <v>601</v>
          </cell>
          <cell r="E1560" t="str">
            <v>4900092210</v>
          </cell>
          <cell r="F1560">
            <v>38124</v>
          </cell>
          <cell r="G1560">
            <v>-21.6</v>
          </cell>
          <cell r="H1560">
            <v>0</v>
          </cell>
        </row>
        <row r="1561">
          <cell r="A1561" t="str">
            <v>501034</v>
          </cell>
          <cell r="B1561" t="str">
            <v>COTTON - RIL 122 HY - 450 GM</v>
          </cell>
          <cell r="C1561" t="str">
            <v>2100</v>
          </cell>
          <cell r="D1561" t="str">
            <v>601</v>
          </cell>
          <cell r="E1561" t="str">
            <v>4900092210</v>
          </cell>
          <cell r="F1561">
            <v>38124</v>
          </cell>
          <cell r="G1561">
            <v>-5.4</v>
          </cell>
          <cell r="H1561">
            <v>0</v>
          </cell>
        </row>
        <row r="1562">
          <cell r="A1562" t="str">
            <v>501034</v>
          </cell>
          <cell r="B1562" t="str">
            <v>COTTON - RIL 122 HY - 450 GM</v>
          </cell>
          <cell r="C1562" t="str">
            <v>2100</v>
          </cell>
          <cell r="D1562" t="str">
            <v>601</v>
          </cell>
          <cell r="E1562" t="str">
            <v>4900092164</v>
          </cell>
          <cell r="F1562">
            <v>38124</v>
          </cell>
          <cell r="G1562">
            <v>-16.2</v>
          </cell>
          <cell r="H1562">
            <v>0</v>
          </cell>
        </row>
        <row r="1563">
          <cell r="A1563" t="str">
            <v>501034</v>
          </cell>
          <cell r="B1563" t="str">
            <v>COTTON - RIL 122 HY - 450 GM</v>
          </cell>
          <cell r="C1563" t="str">
            <v>2100</v>
          </cell>
          <cell r="D1563" t="str">
            <v>601</v>
          </cell>
          <cell r="E1563" t="str">
            <v>4900092164</v>
          </cell>
          <cell r="F1563">
            <v>38124</v>
          </cell>
          <cell r="G1563">
            <v>-5.4</v>
          </cell>
          <cell r="H1563">
            <v>0</v>
          </cell>
        </row>
        <row r="1564">
          <cell r="A1564" t="str">
            <v>501034</v>
          </cell>
          <cell r="B1564" t="str">
            <v>COTTON - RIL 122 HY - 450 GM</v>
          </cell>
          <cell r="C1564" t="str">
            <v>2100</v>
          </cell>
          <cell r="D1564" t="str">
            <v>601</v>
          </cell>
          <cell r="E1564" t="str">
            <v>4900092164</v>
          </cell>
          <cell r="F1564">
            <v>38124</v>
          </cell>
          <cell r="G1564">
            <v>-43.2</v>
          </cell>
          <cell r="H1564">
            <v>0</v>
          </cell>
        </row>
        <row r="1565">
          <cell r="A1565" t="str">
            <v>501034</v>
          </cell>
          <cell r="B1565" t="str">
            <v>COTTON - RIL 122 HY - 450 GM</v>
          </cell>
          <cell r="C1565" t="str">
            <v>2100</v>
          </cell>
          <cell r="D1565" t="str">
            <v>601</v>
          </cell>
          <cell r="E1565" t="str">
            <v>4900092210</v>
          </cell>
          <cell r="F1565">
            <v>38124</v>
          </cell>
          <cell r="G1565">
            <v>-5.4</v>
          </cell>
          <cell r="H1565">
            <v>0</v>
          </cell>
        </row>
        <row r="1566">
          <cell r="A1566" t="str">
            <v>501034</v>
          </cell>
          <cell r="B1566" t="str">
            <v>COTTON - RIL 122 HY - 450 GM</v>
          </cell>
          <cell r="C1566" t="str">
            <v>2100</v>
          </cell>
          <cell r="D1566" t="str">
            <v>601</v>
          </cell>
          <cell r="E1566" t="str">
            <v>4900092210</v>
          </cell>
          <cell r="F1566">
            <v>38124</v>
          </cell>
          <cell r="G1566">
            <v>-5.4</v>
          </cell>
          <cell r="H1566">
            <v>0</v>
          </cell>
        </row>
        <row r="1567">
          <cell r="A1567" t="str">
            <v>501034</v>
          </cell>
          <cell r="B1567" t="str">
            <v>COTTON - RIL 122 HY - 450 GM</v>
          </cell>
          <cell r="C1567" t="str">
            <v>2100</v>
          </cell>
          <cell r="D1567" t="str">
            <v>601</v>
          </cell>
          <cell r="E1567" t="str">
            <v>4900092210</v>
          </cell>
          <cell r="F1567">
            <v>38124</v>
          </cell>
          <cell r="G1567">
            <v>-16.2</v>
          </cell>
          <cell r="H1567">
            <v>0</v>
          </cell>
        </row>
        <row r="1568">
          <cell r="A1568" t="str">
            <v>501034</v>
          </cell>
          <cell r="B1568" t="str">
            <v>COTTON - RIL 122 HY - 450 GM</v>
          </cell>
          <cell r="C1568" t="str">
            <v>2100</v>
          </cell>
          <cell r="D1568" t="str">
            <v>651</v>
          </cell>
          <cell r="E1568" t="str">
            <v>4900092331</v>
          </cell>
          <cell r="F1568">
            <v>38124</v>
          </cell>
          <cell r="G1568">
            <v>5.4</v>
          </cell>
          <cell r="H1568">
            <v>0</v>
          </cell>
        </row>
        <row r="1569">
          <cell r="A1569" t="str">
            <v>501034</v>
          </cell>
          <cell r="B1569" t="str">
            <v>COTTON - RIL 122 HY - 450 GM</v>
          </cell>
          <cell r="C1569" t="str">
            <v>2100</v>
          </cell>
          <cell r="D1569" t="str">
            <v>453</v>
          </cell>
          <cell r="E1569" t="str">
            <v>4900092354</v>
          </cell>
          <cell r="F1569">
            <v>38124</v>
          </cell>
          <cell r="G1569">
            <v>-5.4</v>
          </cell>
          <cell r="H1569">
            <v>0</v>
          </cell>
        </row>
        <row r="1570">
          <cell r="A1570" t="str">
            <v>501034</v>
          </cell>
          <cell r="B1570" t="str">
            <v>COTTON - RIL 122 HY - 450 GM</v>
          </cell>
          <cell r="C1570" t="str">
            <v>2100</v>
          </cell>
          <cell r="D1570" t="str">
            <v>453</v>
          </cell>
          <cell r="E1570" t="str">
            <v>4900092354</v>
          </cell>
          <cell r="F1570">
            <v>38124</v>
          </cell>
          <cell r="G1570">
            <v>-5.4</v>
          </cell>
          <cell r="H1570">
            <v>0</v>
          </cell>
        </row>
        <row r="1571">
          <cell r="A1571" t="str">
            <v>501034</v>
          </cell>
          <cell r="B1571" t="str">
            <v>COTTON - RIL 122 HY - 450 GM</v>
          </cell>
          <cell r="C1571" t="str">
            <v>2100</v>
          </cell>
          <cell r="D1571" t="str">
            <v>453</v>
          </cell>
          <cell r="E1571" t="str">
            <v>4900092354</v>
          </cell>
          <cell r="F1571">
            <v>38124</v>
          </cell>
          <cell r="G1571">
            <v>5.4</v>
          </cell>
          <cell r="H1571">
            <v>0</v>
          </cell>
        </row>
        <row r="1572">
          <cell r="A1572" t="str">
            <v>501034</v>
          </cell>
          <cell r="B1572" t="str">
            <v>COTTON - RIL 122 HY - 450 GM</v>
          </cell>
          <cell r="C1572" t="str">
            <v>2100</v>
          </cell>
          <cell r="D1572" t="str">
            <v>651</v>
          </cell>
          <cell r="E1572" t="str">
            <v>4900092331</v>
          </cell>
          <cell r="F1572">
            <v>38124</v>
          </cell>
          <cell r="G1572">
            <v>5.4</v>
          </cell>
          <cell r="H1572">
            <v>0</v>
          </cell>
        </row>
        <row r="1573">
          <cell r="A1573" t="str">
            <v>501034</v>
          </cell>
          <cell r="B1573" t="str">
            <v>COTTON - RIL 122 HY - 450 GM</v>
          </cell>
          <cell r="C1573" t="str">
            <v>2100</v>
          </cell>
          <cell r="D1573" t="str">
            <v>651</v>
          </cell>
          <cell r="E1573" t="str">
            <v>4900092331</v>
          </cell>
          <cell r="F1573">
            <v>38124</v>
          </cell>
          <cell r="G1573">
            <v>18.45</v>
          </cell>
          <cell r="H1573">
            <v>0</v>
          </cell>
        </row>
        <row r="1574">
          <cell r="A1574" t="str">
            <v>501034</v>
          </cell>
          <cell r="B1574" t="str">
            <v>COTTON - RIL 122 HY - 450 GM</v>
          </cell>
          <cell r="C1574" t="str">
            <v>2100</v>
          </cell>
          <cell r="D1574" t="str">
            <v>651</v>
          </cell>
          <cell r="E1574" t="str">
            <v>4900092331</v>
          </cell>
          <cell r="F1574">
            <v>38124</v>
          </cell>
          <cell r="G1574">
            <v>5.4</v>
          </cell>
          <cell r="H1574">
            <v>0</v>
          </cell>
        </row>
        <row r="1575">
          <cell r="A1575" t="str">
            <v>501034</v>
          </cell>
          <cell r="B1575" t="str">
            <v>COTTON - RIL 122 HY - 450 GM</v>
          </cell>
          <cell r="C1575" t="str">
            <v>2100</v>
          </cell>
          <cell r="D1575" t="str">
            <v>453</v>
          </cell>
          <cell r="E1575" t="str">
            <v>4900092354</v>
          </cell>
          <cell r="F1575">
            <v>38124</v>
          </cell>
          <cell r="G1575">
            <v>-5.4</v>
          </cell>
          <cell r="H1575">
            <v>0</v>
          </cell>
        </row>
        <row r="1576">
          <cell r="A1576" t="str">
            <v>501034</v>
          </cell>
          <cell r="B1576" t="str">
            <v>COTTON - RIL 122 HY - 450 GM</v>
          </cell>
          <cell r="C1576" t="str">
            <v>2100</v>
          </cell>
          <cell r="D1576" t="str">
            <v>453</v>
          </cell>
          <cell r="E1576" t="str">
            <v>4900092354</v>
          </cell>
          <cell r="F1576">
            <v>38124</v>
          </cell>
          <cell r="G1576">
            <v>10.8</v>
          </cell>
          <cell r="H1576">
            <v>0</v>
          </cell>
        </row>
        <row r="1577">
          <cell r="A1577" t="str">
            <v>501034</v>
          </cell>
          <cell r="B1577" t="str">
            <v>COTTON - RIL 122 HY - 450 GM</v>
          </cell>
          <cell r="C1577" t="str">
            <v>2100</v>
          </cell>
          <cell r="D1577" t="str">
            <v>453</v>
          </cell>
          <cell r="E1577" t="str">
            <v>4900092354</v>
          </cell>
          <cell r="F1577">
            <v>38124</v>
          </cell>
          <cell r="G1577">
            <v>5.4</v>
          </cell>
          <cell r="H1577">
            <v>0</v>
          </cell>
        </row>
        <row r="1578">
          <cell r="A1578" t="str">
            <v>501034</v>
          </cell>
          <cell r="B1578" t="str">
            <v>COTTON - RIL 122 HY - 450 GM</v>
          </cell>
          <cell r="C1578" t="str">
            <v>2100</v>
          </cell>
          <cell r="D1578" t="str">
            <v>453</v>
          </cell>
          <cell r="E1578" t="str">
            <v>4900092354</v>
          </cell>
          <cell r="F1578">
            <v>38124</v>
          </cell>
          <cell r="G1578">
            <v>-5.4</v>
          </cell>
          <cell r="H1578">
            <v>0</v>
          </cell>
        </row>
        <row r="1579">
          <cell r="A1579" t="str">
            <v>501034</v>
          </cell>
          <cell r="B1579" t="str">
            <v>COTTON - RIL 122 HY - 450 GM</v>
          </cell>
          <cell r="C1579" t="str">
            <v>2100</v>
          </cell>
          <cell r="D1579" t="str">
            <v>453</v>
          </cell>
          <cell r="E1579" t="str">
            <v>4900092354</v>
          </cell>
          <cell r="F1579">
            <v>38124</v>
          </cell>
          <cell r="G1579">
            <v>5.4</v>
          </cell>
          <cell r="H1579">
            <v>0</v>
          </cell>
        </row>
        <row r="1580">
          <cell r="A1580" t="str">
            <v>501034</v>
          </cell>
          <cell r="B1580" t="str">
            <v>COTTON - RIL 122 HY - 450 GM</v>
          </cell>
          <cell r="C1580" t="str">
            <v>2100</v>
          </cell>
          <cell r="D1580" t="str">
            <v>453</v>
          </cell>
          <cell r="E1580" t="str">
            <v>4900092354</v>
          </cell>
          <cell r="F1580">
            <v>38124</v>
          </cell>
          <cell r="G1580">
            <v>-5.4</v>
          </cell>
          <cell r="H1580">
            <v>0</v>
          </cell>
        </row>
        <row r="1581">
          <cell r="A1581" t="str">
            <v>501034</v>
          </cell>
          <cell r="B1581" t="str">
            <v>COTTON - RIL 122 HY - 450 GM</v>
          </cell>
          <cell r="C1581" t="str">
            <v>2100</v>
          </cell>
          <cell r="D1581" t="str">
            <v>453</v>
          </cell>
          <cell r="E1581" t="str">
            <v>4900092354</v>
          </cell>
          <cell r="F1581">
            <v>38124</v>
          </cell>
          <cell r="G1581">
            <v>5.4</v>
          </cell>
          <cell r="H1581">
            <v>0</v>
          </cell>
        </row>
        <row r="1582">
          <cell r="A1582" t="str">
            <v>501034</v>
          </cell>
          <cell r="B1582" t="str">
            <v>COTTON - RIL 122 HY - 450 GM</v>
          </cell>
          <cell r="C1582" t="str">
            <v>2100</v>
          </cell>
          <cell r="D1582" t="str">
            <v>651</v>
          </cell>
          <cell r="E1582" t="str">
            <v>4900092331</v>
          </cell>
          <cell r="F1582">
            <v>38124</v>
          </cell>
          <cell r="G1582">
            <v>5.4</v>
          </cell>
          <cell r="H1582">
            <v>0</v>
          </cell>
        </row>
        <row r="1583">
          <cell r="A1583" t="str">
            <v>501034</v>
          </cell>
          <cell r="B1583" t="str">
            <v>COTTON - RIL 122 HY - 450 GM</v>
          </cell>
          <cell r="C1583" t="str">
            <v>2100</v>
          </cell>
          <cell r="D1583" t="str">
            <v>453</v>
          </cell>
          <cell r="E1583" t="str">
            <v>4900092354</v>
          </cell>
          <cell r="F1583">
            <v>38124</v>
          </cell>
          <cell r="G1583">
            <v>-18.45</v>
          </cell>
          <cell r="H1583">
            <v>0</v>
          </cell>
        </row>
        <row r="1584">
          <cell r="A1584" t="str">
            <v>501034</v>
          </cell>
          <cell r="B1584" t="str">
            <v>COTTON - RIL 122 HY - 450 GM</v>
          </cell>
          <cell r="C1584" t="str">
            <v>2100</v>
          </cell>
          <cell r="D1584" t="str">
            <v>453</v>
          </cell>
          <cell r="E1584" t="str">
            <v>4900092354</v>
          </cell>
          <cell r="F1584">
            <v>38124</v>
          </cell>
          <cell r="G1584">
            <v>18.45</v>
          </cell>
          <cell r="H1584">
            <v>0</v>
          </cell>
        </row>
        <row r="1585">
          <cell r="A1585" t="str">
            <v>501034</v>
          </cell>
          <cell r="B1585" t="str">
            <v>COTTON - RIL 122 HY - 450 GM</v>
          </cell>
          <cell r="C1585" t="str">
            <v>2100</v>
          </cell>
          <cell r="D1585" t="str">
            <v>453</v>
          </cell>
          <cell r="E1585" t="str">
            <v>4900092354</v>
          </cell>
          <cell r="F1585">
            <v>38124</v>
          </cell>
          <cell r="G1585">
            <v>-5.4</v>
          </cell>
          <cell r="H1585">
            <v>0</v>
          </cell>
        </row>
        <row r="1586">
          <cell r="A1586" t="str">
            <v>501034</v>
          </cell>
          <cell r="B1586" t="str">
            <v>COTTON - RIL 122 HY - 450 GM</v>
          </cell>
          <cell r="C1586" t="str">
            <v>2100</v>
          </cell>
          <cell r="D1586" t="str">
            <v>453</v>
          </cell>
          <cell r="E1586" t="str">
            <v>4900092354</v>
          </cell>
          <cell r="F1586">
            <v>38124</v>
          </cell>
          <cell r="G1586">
            <v>5.4</v>
          </cell>
          <cell r="H1586">
            <v>0</v>
          </cell>
        </row>
        <row r="1587">
          <cell r="A1587" t="str">
            <v>501034</v>
          </cell>
          <cell r="B1587" t="str">
            <v>COTTON - RIL 122 HY - 450 GM</v>
          </cell>
          <cell r="C1587" t="str">
            <v>2100</v>
          </cell>
          <cell r="D1587" t="str">
            <v>453</v>
          </cell>
          <cell r="E1587" t="str">
            <v>4900092354</v>
          </cell>
          <cell r="F1587">
            <v>38124</v>
          </cell>
          <cell r="G1587">
            <v>-5.4</v>
          </cell>
          <cell r="H1587">
            <v>0</v>
          </cell>
        </row>
        <row r="1588">
          <cell r="A1588" t="str">
            <v>501034</v>
          </cell>
          <cell r="B1588" t="str">
            <v>COTTON - RIL 122 HY - 450 GM</v>
          </cell>
          <cell r="C1588" t="str">
            <v>2100</v>
          </cell>
          <cell r="D1588" t="str">
            <v>453</v>
          </cell>
          <cell r="E1588" t="str">
            <v>4900092354</v>
          </cell>
          <cell r="F1588">
            <v>38124</v>
          </cell>
          <cell r="G1588">
            <v>5.4</v>
          </cell>
          <cell r="H1588">
            <v>0</v>
          </cell>
        </row>
        <row r="1589">
          <cell r="A1589" t="str">
            <v>501034</v>
          </cell>
          <cell r="B1589" t="str">
            <v>COTTON - RIL 122 HY - 450 GM</v>
          </cell>
          <cell r="C1589" t="str">
            <v>2100</v>
          </cell>
          <cell r="D1589" t="str">
            <v>453</v>
          </cell>
          <cell r="E1589" t="str">
            <v>4900092354</v>
          </cell>
          <cell r="F1589">
            <v>38124</v>
          </cell>
          <cell r="G1589">
            <v>-21.6</v>
          </cell>
          <cell r="H1589">
            <v>0</v>
          </cell>
        </row>
        <row r="1590">
          <cell r="A1590" t="str">
            <v>501034</v>
          </cell>
          <cell r="B1590" t="str">
            <v>COTTON - RIL 122 HY - 450 GM</v>
          </cell>
          <cell r="C1590" t="str">
            <v>2100</v>
          </cell>
          <cell r="D1590" t="str">
            <v>453</v>
          </cell>
          <cell r="E1590" t="str">
            <v>4900092354</v>
          </cell>
          <cell r="F1590">
            <v>38124</v>
          </cell>
          <cell r="G1590">
            <v>43.2</v>
          </cell>
          <cell r="H1590">
            <v>0</v>
          </cell>
        </row>
        <row r="1591">
          <cell r="A1591" t="str">
            <v>501034</v>
          </cell>
          <cell r="B1591" t="str">
            <v>COTTON - RIL 122 HY - 450 GM</v>
          </cell>
          <cell r="C1591" t="str">
            <v>2100</v>
          </cell>
          <cell r="D1591" t="str">
            <v>651</v>
          </cell>
          <cell r="E1591" t="str">
            <v>4900092332</v>
          </cell>
          <cell r="F1591">
            <v>38124</v>
          </cell>
          <cell r="G1591">
            <v>21.6</v>
          </cell>
          <cell r="H1591">
            <v>0</v>
          </cell>
        </row>
        <row r="1592">
          <cell r="A1592" t="str">
            <v>501034</v>
          </cell>
          <cell r="B1592" t="str">
            <v>COTTON - RIL 122 HY - 450 GM</v>
          </cell>
          <cell r="C1592" t="str">
            <v>2100</v>
          </cell>
          <cell r="D1592" t="str">
            <v>651</v>
          </cell>
          <cell r="E1592" t="str">
            <v>4900092332</v>
          </cell>
          <cell r="F1592">
            <v>38124</v>
          </cell>
          <cell r="G1592">
            <v>21.6</v>
          </cell>
          <cell r="H1592">
            <v>0</v>
          </cell>
        </row>
        <row r="1593">
          <cell r="A1593" t="str">
            <v>501034</v>
          </cell>
          <cell r="B1593" t="str">
            <v>COTTON - RIL 122 HY - 450 GM</v>
          </cell>
          <cell r="C1593" t="str">
            <v>2100</v>
          </cell>
          <cell r="D1593" t="str">
            <v>651</v>
          </cell>
          <cell r="E1593" t="str">
            <v>4900092332</v>
          </cell>
          <cell r="F1593">
            <v>38124</v>
          </cell>
          <cell r="G1593">
            <v>21.6</v>
          </cell>
          <cell r="H1593">
            <v>0</v>
          </cell>
        </row>
        <row r="1594">
          <cell r="A1594" t="str">
            <v>501034</v>
          </cell>
          <cell r="B1594" t="str">
            <v>COTTON - RIL 122 HY - 450 GM</v>
          </cell>
          <cell r="C1594" t="str">
            <v>2100</v>
          </cell>
          <cell r="D1594" t="str">
            <v>651</v>
          </cell>
          <cell r="E1594" t="str">
            <v>4900092332</v>
          </cell>
          <cell r="F1594">
            <v>38124</v>
          </cell>
          <cell r="G1594">
            <v>21.6</v>
          </cell>
          <cell r="H1594">
            <v>0</v>
          </cell>
        </row>
        <row r="1595">
          <cell r="A1595" t="str">
            <v>501034</v>
          </cell>
          <cell r="B1595" t="str">
            <v>COTTON - RIL 122 HY - 450 GM</v>
          </cell>
          <cell r="C1595" t="str">
            <v>2100</v>
          </cell>
          <cell r="D1595" t="str">
            <v>651</v>
          </cell>
          <cell r="E1595" t="str">
            <v>4900092332</v>
          </cell>
          <cell r="F1595">
            <v>38124</v>
          </cell>
          <cell r="G1595">
            <v>43.2</v>
          </cell>
          <cell r="H1595">
            <v>0</v>
          </cell>
        </row>
        <row r="1596">
          <cell r="A1596" t="str">
            <v>501034</v>
          </cell>
          <cell r="B1596" t="str">
            <v>COTTON - RIL 122 HY - 450 GM</v>
          </cell>
          <cell r="C1596" t="str">
            <v>2100</v>
          </cell>
          <cell r="D1596" t="str">
            <v>651</v>
          </cell>
          <cell r="E1596" t="str">
            <v>4900092331</v>
          </cell>
          <cell r="F1596">
            <v>38124</v>
          </cell>
          <cell r="G1596">
            <v>5.4</v>
          </cell>
          <cell r="H1596">
            <v>0</v>
          </cell>
        </row>
        <row r="1597">
          <cell r="A1597" t="str">
            <v>501034</v>
          </cell>
          <cell r="B1597" t="str">
            <v>COTTON - RIL 122 HY - 450 GM</v>
          </cell>
          <cell r="C1597" t="str">
            <v>2100</v>
          </cell>
          <cell r="D1597" t="str">
            <v>601</v>
          </cell>
          <cell r="E1597" t="str">
            <v>4900092224</v>
          </cell>
          <cell r="F1597">
            <v>38124</v>
          </cell>
          <cell r="G1597">
            <v>-5.4</v>
          </cell>
          <cell r="H1597">
            <v>0</v>
          </cell>
        </row>
        <row r="1598">
          <cell r="A1598" t="str">
            <v>501034</v>
          </cell>
          <cell r="B1598" t="str">
            <v>COTTON - RIL 122 HY - 450 GM</v>
          </cell>
          <cell r="C1598" t="str">
            <v>2100</v>
          </cell>
          <cell r="D1598" t="str">
            <v>601</v>
          </cell>
          <cell r="E1598" t="str">
            <v>4900092224</v>
          </cell>
          <cell r="F1598">
            <v>38124</v>
          </cell>
          <cell r="G1598">
            <v>-5.4</v>
          </cell>
          <cell r="H1598">
            <v>0</v>
          </cell>
        </row>
        <row r="1599">
          <cell r="A1599" t="str">
            <v>501034</v>
          </cell>
          <cell r="B1599" t="str">
            <v>COTTON - RIL 122 HY - 450 GM</v>
          </cell>
          <cell r="C1599" t="str">
            <v>2100</v>
          </cell>
          <cell r="D1599" t="str">
            <v>651</v>
          </cell>
          <cell r="E1599" t="str">
            <v>4900092331</v>
          </cell>
          <cell r="F1599">
            <v>38124</v>
          </cell>
          <cell r="G1599">
            <v>5.4</v>
          </cell>
          <cell r="H1599">
            <v>0</v>
          </cell>
        </row>
        <row r="1600">
          <cell r="A1600" t="str">
            <v>501034</v>
          </cell>
          <cell r="B1600" t="str">
            <v>COTTON - RIL 122 HY - 450 GM</v>
          </cell>
          <cell r="C1600" t="str">
            <v>2100</v>
          </cell>
          <cell r="D1600" t="str">
            <v>651</v>
          </cell>
          <cell r="E1600" t="str">
            <v>4900092331</v>
          </cell>
          <cell r="F1600">
            <v>38124</v>
          </cell>
          <cell r="G1600">
            <v>10.8</v>
          </cell>
          <cell r="H1600">
            <v>0</v>
          </cell>
        </row>
        <row r="1601">
          <cell r="A1601" t="str">
            <v>501034</v>
          </cell>
          <cell r="B1601" t="str">
            <v>COTTON - RIL 122 HY - 450 GM</v>
          </cell>
          <cell r="C1601" t="str">
            <v>2100</v>
          </cell>
          <cell r="D1601" t="str">
            <v>651</v>
          </cell>
          <cell r="E1601" t="str">
            <v>4900092331</v>
          </cell>
          <cell r="F1601">
            <v>38124</v>
          </cell>
          <cell r="G1601">
            <v>13.95</v>
          </cell>
          <cell r="H1601">
            <v>0</v>
          </cell>
        </row>
        <row r="1602">
          <cell r="A1602" t="str">
            <v>501034</v>
          </cell>
          <cell r="B1602" t="str">
            <v>COTTON - RIL 122 HY - 450 GM</v>
          </cell>
          <cell r="C1602" t="str">
            <v>2100</v>
          </cell>
          <cell r="D1602" t="str">
            <v>651</v>
          </cell>
          <cell r="E1602" t="str">
            <v>4900092331</v>
          </cell>
          <cell r="F1602">
            <v>38124</v>
          </cell>
          <cell r="G1602">
            <v>5.4</v>
          </cell>
          <cell r="H1602">
            <v>0</v>
          </cell>
        </row>
        <row r="1603">
          <cell r="A1603" t="str">
            <v>501034</v>
          </cell>
          <cell r="B1603" t="str">
            <v>COTTON - RIL 122 HY - 450 GM</v>
          </cell>
          <cell r="C1603" t="str">
            <v>2100</v>
          </cell>
          <cell r="D1603" t="str">
            <v>651</v>
          </cell>
          <cell r="E1603" t="str">
            <v>4900092331</v>
          </cell>
          <cell r="F1603">
            <v>38124</v>
          </cell>
          <cell r="G1603">
            <v>5.4</v>
          </cell>
          <cell r="H1603">
            <v>0</v>
          </cell>
        </row>
        <row r="1604">
          <cell r="A1604" t="str">
            <v>501034</v>
          </cell>
          <cell r="B1604" t="str">
            <v>COTTON - RIL 122 HY - 450 GM</v>
          </cell>
          <cell r="C1604" t="str">
            <v>2100</v>
          </cell>
          <cell r="D1604" t="str">
            <v>453</v>
          </cell>
          <cell r="E1604" t="str">
            <v>4900092354</v>
          </cell>
          <cell r="F1604">
            <v>38124</v>
          </cell>
          <cell r="G1604">
            <v>-10.8</v>
          </cell>
          <cell r="H1604">
            <v>0</v>
          </cell>
        </row>
        <row r="1605">
          <cell r="A1605" t="str">
            <v>501034</v>
          </cell>
          <cell r="B1605" t="str">
            <v>COTTON - RIL 122 HY - 450 GM</v>
          </cell>
          <cell r="C1605" t="str">
            <v>2100</v>
          </cell>
          <cell r="D1605" t="str">
            <v>453</v>
          </cell>
          <cell r="E1605" t="str">
            <v>4900092354</v>
          </cell>
          <cell r="F1605">
            <v>38124</v>
          </cell>
          <cell r="G1605">
            <v>5.4</v>
          </cell>
          <cell r="H1605">
            <v>0</v>
          </cell>
        </row>
        <row r="1606">
          <cell r="A1606" t="str">
            <v>501034</v>
          </cell>
          <cell r="B1606" t="str">
            <v>COTTON - RIL 122 HY - 450 GM</v>
          </cell>
          <cell r="C1606" t="str">
            <v>2100</v>
          </cell>
          <cell r="D1606" t="str">
            <v>453</v>
          </cell>
          <cell r="E1606" t="str">
            <v>4900092354</v>
          </cell>
          <cell r="F1606">
            <v>38124</v>
          </cell>
          <cell r="G1606">
            <v>-5.4</v>
          </cell>
          <cell r="H1606">
            <v>0</v>
          </cell>
        </row>
        <row r="1607">
          <cell r="A1607" t="str">
            <v>501034</v>
          </cell>
          <cell r="B1607" t="str">
            <v>COTTON - RIL 122 HY - 450 GM</v>
          </cell>
          <cell r="C1607" t="str">
            <v>2100</v>
          </cell>
          <cell r="D1607" t="str">
            <v>453</v>
          </cell>
          <cell r="E1607" t="str">
            <v>4900092354</v>
          </cell>
          <cell r="F1607">
            <v>38124</v>
          </cell>
          <cell r="G1607">
            <v>21.6</v>
          </cell>
          <cell r="H1607">
            <v>0</v>
          </cell>
        </row>
        <row r="1608">
          <cell r="A1608" t="str">
            <v>501034</v>
          </cell>
          <cell r="B1608" t="str">
            <v>COTTON - RIL 122 HY - 450 GM</v>
          </cell>
          <cell r="C1608" t="str">
            <v>2100</v>
          </cell>
          <cell r="D1608" t="str">
            <v>453</v>
          </cell>
          <cell r="E1608" t="str">
            <v>4900092354</v>
          </cell>
          <cell r="F1608">
            <v>38124</v>
          </cell>
          <cell r="G1608">
            <v>-13.95</v>
          </cell>
          <cell r="H1608">
            <v>0</v>
          </cell>
        </row>
        <row r="1609">
          <cell r="A1609" t="str">
            <v>501034</v>
          </cell>
          <cell r="B1609" t="str">
            <v>COTTON - RIL 122 HY - 450 GM</v>
          </cell>
          <cell r="C1609" t="str">
            <v>2100</v>
          </cell>
          <cell r="D1609" t="str">
            <v>453</v>
          </cell>
          <cell r="E1609" t="str">
            <v>4900092354</v>
          </cell>
          <cell r="F1609">
            <v>38124</v>
          </cell>
          <cell r="G1609">
            <v>13.95</v>
          </cell>
          <cell r="H1609">
            <v>0</v>
          </cell>
        </row>
        <row r="1610">
          <cell r="A1610" t="str">
            <v>501034</v>
          </cell>
          <cell r="B1610" t="str">
            <v>COTTON - RIL 122 HY - 450 GM</v>
          </cell>
          <cell r="C1610" t="str">
            <v>2100</v>
          </cell>
          <cell r="D1610" t="str">
            <v>453</v>
          </cell>
          <cell r="E1610" t="str">
            <v>4900092354</v>
          </cell>
          <cell r="F1610">
            <v>38124</v>
          </cell>
          <cell r="G1610">
            <v>21.6</v>
          </cell>
          <cell r="H1610">
            <v>0</v>
          </cell>
        </row>
        <row r="1611">
          <cell r="A1611" t="str">
            <v>501034</v>
          </cell>
          <cell r="B1611" t="str">
            <v>COTTON - RIL 122 HY - 450 GM</v>
          </cell>
          <cell r="C1611" t="str">
            <v>2100</v>
          </cell>
          <cell r="D1611" t="str">
            <v>453</v>
          </cell>
          <cell r="E1611" t="str">
            <v>4900092354</v>
          </cell>
          <cell r="F1611">
            <v>38124</v>
          </cell>
          <cell r="G1611">
            <v>-43.2</v>
          </cell>
          <cell r="H1611">
            <v>0</v>
          </cell>
        </row>
        <row r="1612">
          <cell r="A1612" t="str">
            <v>501034</v>
          </cell>
          <cell r="B1612" t="str">
            <v>COTTON - RIL 122 HY - 450 GM</v>
          </cell>
          <cell r="C1612" t="str">
            <v>2100</v>
          </cell>
          <cell r="D1612" t="str">
            <v>453</v>
          </cell>
          <cell r="E1612" t="str">
            <v>4900092354</v>
          </cell>
          <cell r="F1612">
            <v>38124</v>
          </cell>
          <cell r="G1612">
            <v>-21.6</v>
          </cell>
          <cell r="H1612">
            <v>0</v>
          </cell>
        </row>
        <row r="1613">
          <cell r="A1613" t="str">
            <v>501034</v>
          </cell>
          <cell r="B1613" t="str">
            <v>COTTON - RIL 122 HY - 450 GM</v>
          </cell>
          <cell r="C1613" t="str">
            <v>2100</v>
          </cell>
          <cell r="D1613" t="str">
            <v>453</v>
          </cell>
          <cell r="E1613" t="str">
            <v>4900092354</v>
          </cell>
          <cell r="F1613">
            <v>38124</v>
          </cell>
          <cell r="G1613">
            <v>5.4</v>
          </cell>
          <cell r="H1613">
            <v>0</v>
          </cell>
        </row>
        <row r="1614">
          <cell r="A1614" t="str">
            <v>501034</v>
          </cell>
          <cell r="B1614" t="str">
            <v>COTTON - RIL 122 HY - 450 GM</v>
          </cell>
          <cell r="C1614" t="str">
            <v>2100</v>
          </cell>
          <cell r="D1614" t="str">
            <v>453</v>
          </cell>
          <cell r="E1614" t="str">
            <v>4900092354</v>
          </cell>
          <cell r="F1614">
            <v>38124</v>
          </cell>
          <cell r="G1614">
            <v>-21.6</v>
          </cell>
          <cell r="H1614">
            <v>0</v>
          </cell>
        </row>
        <row r="1615">
          <cell r="A1615" t="str">
            <v>501034</v>
          </cell>
          <cell r="B1615" t="str">
            <v>COTTON - RIL 122 HY - 450 GM</v>
          </cell>
          <cell r="C1615" t="str">
            <v>2100</v>
          </cell>
          <cell r="D1615" t="str">
            <v>453</v>
          </cell>
          <cell r="E1615" t="str">
            <v>4900092354</v>
          </cell>
          <cell r="F1615">
            <v>38124</v>
          </cell>
          <cell r="G1615">
            <v>21.6</v>
          </cell>
          <cell r="H1615">
            <v>0</v>
          </cell>
        </row>
        <row r="1616">
          <cell r="A1616" t="str">
            <v>501034</v>
          </cell>
          <cell r="B1616" t="str">
            <v>COTTON - RIL 122 HY - 450 GM</v>
          </cell>
          <cell r="C1616" t="str">
            <v>2100</v>
          </cell>
          <cell r="D1616" t="str">
            <v>453</v>
          </cell>
          <cell r="E1616" t="str">
            <v>4900092354</v>
          </cell>
          <cell r="F1616">
            <v>38124</v>
          </cell>
          <cell r="G1616">
            <v>-21.6</v>
          </cell>
          <cell r="H1616">
            <v>0</v>
          </cell>
        </row>
        <row r="1617">
          <cell r="A1617" t="str">
            <v>501034</v>
          </cell>
          <cell r="B1617" t="str">
            <v>COTTON - RIL 122 HY - 450 GM</v>
          </cell>
          <cell r="C1617" t="str">
            <v>2100</v>
          </cell>
          <cell r="D1617" t="str">
            <v>453</v>
          </cell>
          <cell r="E1617" t="str">
            <v>4900092354</v>
          </cell>
          <cell r="F1617">
            <v>38124</v>
          </cell>
          <cell r="G1617">
            <v>21.6</v>
          </cell>
          <cell r="H1617">
            <v>0</v>
          </cell>
        </row>
        <row r="1618">
          <cell r="A1618" t="str">
            <v>501034</v>
          </cell>
          <cell r="B1618" t="str">
            <v>COTTON - RIL 122 HY - 450 GM</v>
          </cell>
          <cell r="C1618" t="str">
            <v>2100</v>
          </cell>
          <cell r="D1618" t="str">
            <v>601</v>
          </cell>
          <cell r="E1618" t="str">
            <v>4900091373</v>
          </cell>
          <cell r="F1618">
            <v>38122</v>
          </cell>
          <cell r="G1618">
            <v>-21.6</v>
          </cell>
          <cell r="H1618">
            <v>0</v>
          </cell>
        </row>
        <row r="1619">
          <cell r="A1619" t="str">
            <v>501034</v>
          </cell>
          <cell r="B1619" t="str">
            <v>COTTON - RIL 122 HY - 450 GM</v>
          </cell>
          <cell r="C1619" t="str">
            <v>2100</v>
          </cell>
          <cell r="D1619" t="str">
            <v>601</v>
          </cell>
          <cell r="E1619" t="str">
            <v>4900091373</v>
          </cell>
          <cell r="F1619">
            <v>38122</v>
          </cell>
          <cell r="G1619">
            <v>-5.4</v>
          </cell>
          <cell r="H1619">
            <v>0</v>
          </cell>
        </row>
        <row r="1620">
          <cell r="A1620" t="str">
            <v>501034</v>
          </cell>
          <cell r="B1620" t="str">
            <v>COTTON - RIL 122 HY - 450 GM</v>
          </cell>
          <cell r="C1620" t="str">
            <v>2100</v>
          </cell>
          <cell r="D1620" t="str">
            <v>601</v>
          </cell>
          <cell r="E1620" t="str">
            <v>4900091373</v>
          </cell>
          <cell r="F1620">
            <v>38122</v>
          </cell>
          <cell r="G1620">
            <v>-21.6</v>
          </cell>
          <cell r="H1620">
            <v>0</v>
          </cell>
        </row>
        <row r="1621">
          <cell r="A1621" t="str">
            <v>501034</v>
          </cell>
          <cell r="B1621" t="str">
            <v>COTTON - RIL 122 HY - 450 GM</v>
          </cell>
          <cell r="C1621" t="str">
            <v>2100</v>
          </cell>
          <cell r="D1621" t="str">
            <v>601</v>
          </cell>
          <cell r="E1621" t="str">
            <v>4900091373</v>
          </cell>
          <cell r="F1621">
            <v>38122</v>
          </cell>
          <cell r="G1621">
            <v>-21.6</v>
          </cell>
          <cell r="H1621">
            <v>0</v>
          </cell>
        </row>
        <row r="1622">
          <cell r="A1622" t="str">
            <v>501034</v>
          </cell>
          <cell r="B1622" t="str">
            <v>COTTON - RIL 122 HY - 450 GM</v>
          </cell>
          <cell r="C1622" t="str">
            <v>2100</v>
          </cell>
          <cell r="D1622" t="str">
            <v>601</v>
          </cell>
          <cell r="E1622" t="str">
            <v>4900091373</v>
          </cell>
          <cell r="F1622">
            <v>38122</v>
          </cell>
          <cell r="G1622">
            <v>-21.6</v>
          </cell>
          <cell r="H1622">
            <v>0</v>
          </cell>
        </row>
        <row r="1623">
          <cell r="A1623" t="str">
            <v>501034</v>
          </cell>
          <cell r="B1623" t="str">
            <v>COTTON - RIL 122 HY - 450 GM</v>
          </cell>
          <cell r="C1623" t="str">
            <v>2100</v>
          </cell>
          <cell r="D1623" t="str">
            <v>601</v>
          </cell>
          <cell r="E1623" t="str">
            <v>4900091373</v>
          </cell>
          <cell r="F1623">
            <v>38122</v>
          </cell>
          <cell r="G1623">
            <v>-21.6</v>
          </cell>
          <cell r="H1623">
            <v>0</v>
          </cell>
        </row>
        <row r="1624">
          <cell r="A1624" t="str">
            <v>501034</v>
          </cell>
          <cell r="B1624" t="str">
            <v>COTTON - RIL 122 HY - 450 GM</v>
          </cell>
          <cell r="C1624" t="str">
            <v>2100</v>
          </cell>
          <cell r="D1624" t="str">
            <v>601</v>
          </cell>
          <cell r="E1624" t="str">
            <v>4900091373</v>
          </cell>
          <cell r="F1624">
            <v>38122</v>
          </cell>
          <cell r="G1624">
            <v>-5.4</v>
          </cell>
          <cell r="H1624">
            <v>0</v>
          </cell>
        </row>
        <row r="1625">
          <cell r="A1625" t="str">
            <v>501034</v>
          </cell>
          <cell r="B1625" t="str">
            <v>COTTON - RIL 122 HY - 450 GM</v>
          </cell>
          <cell r="C1625" t="str">
            <v>2100</v>
          </cell>
          <cell r="D1625" t="str">
            <v>601</v>
          </cell>
          <cell r="E1625" t="str">
            <v>4900091232</v>
          </cell>
          <cell r="F1625">
            <v>38122</v>
          </cell>
          <cell r="G1625">
            <v>-21.6</v>
          </cell>
          <cell r="H1625">
            <v>0</v>
          </cell>
        </row>
        <row r="1626">
          <cell r="A1626" t="str">
            <v>501034</v>
          </cell>
          <cell r="B1626" t="str">
            <v>COTTON - RIL 122 HY - 450 GM</v>
          </cell>
          <cell r="C1626" t="str">
            <v>2100</v>
          </cell>
          <cell r="D1626" t="str">
            <v>601</v>
          </cell>
          <cell r="E1626" t="str">
            <v>4900091348</v>
          </cell>
          <cell r="F1626">
            <v>38122</v>
          </cell>
          <cell r="G1626">
            <v>-21.6</v>
          </cell>
          <cell r="H1626">
            <v>0</v>
          </cell>
        </row>
        <row r="1627">
          <cell r="A1627" t="str">
            <v>501034</v>
          </cell>
          <cell r="B1627" t="str">
            <v>COTTON - RIL 122 HY - 450 GM</v>
          </cell>
          <cell r="C1627" t="str">
            <v>2100</v>
          </cell>
          <cell r="D1627" t="str">
            <v>601</v>
          </cell>
          <cell r="E1627" t="str">
            <v>4900091232</v>
          </cell>
          <cell r="F1627">
            <v>38122</v>
          </cell>
          <cell r="G1627">
            <v>-1.8</v>
          </cell>
          <cell r="H1627">
            <v>0</v>
          </cell>
        </row>
        <row r="1628">
          <cell r="A1628" t="str">
            <v>501034</v>
          </cell>
          <cell r="B1628" t="str">
            <v>COTTON - RIL 122 HY - 450 GM</v>
          </cell>
          <cell r="C1628" t="str">
            <v>2100</v>
          </cell>
          <cell r="D1628" t="str">
            <v>601</v>
          </cell>
          <cell r="E1628" t="str">
            <v>4900091348</v>
          </cell>
          <cell r="F1628">
            <v>38122</v>
          </cell>
          <cell r="G1628">
            <v>-21.6</v>
          </cell>
          <cell r="H1628">
            <v>0</v>
          </cell>
        </row>
        <row r="1629">
          <cell r="A1629" t="str">
            <v>501034</v>
          </cell>
          <cell r="B1629" t="str">
            <v>COTTON - RIL 122 HY - 450 GM</v>
          </cell>
          <cell r="C1629" t="str">
            <v>2100</v>
          </cell>
          <cell r="D1629" t="str">
            <v>601</v>
          </cell>
          <cell r="E1629" t="str">
            <v>4900091232</v>
          </cell>
          <cell r="F1629">
            <v>38122</v>
          </cell>
          <cell r="G1629">
            <v>-18.899999999999999</v>
          </cell>
          <cell r="H1629">
            <v>0</v>
          </cell>
        </row>
        <row r="1630">
          <cell r="A1630" t="str">
            <v>501034</v>
          </cell>
          <cell r="B1630" t="str">
            <v>COTTON - RIL 122 HY - 450 GM</v>
          </cell>
          <cell r="C1630" t="str">
            <v>2100</v>
          </cell>
          <cell r="D1630" t="str">
            <v>601</v>
          </cell>
          <cell r="E1630" t="str">
            <v>4900091232</v>
          </cell>
          <cell r="F1630">
            <v>38122</v>
          </cell>
          <cell r="G1630">
            <v>-27.45</v>
          </cell>
          <cell r="H1630">
            <v>0</v>
          </cell>
        </row>
        <row r="1631">
          <cell r="A1631" t="str">
            <v>501034</v>
          </cell>
          <cell r="B1631" t="str">
            <v>COTTON - RIL 122 HY - 450 GM</v>
          </cell>
          <cell r="C1631" t="str">
            <v>2100</v>
          </cell>
          <cell r="D1631" t="str">
            <v>601</v>
          </cell>
          <cell r="E1631" t="str">
            <v>4900091348</v>
          </cell>
          <cell r="F1631">
            <v>38122</v>
          </cell>
          <cell r="G1631">
            <v>-21.6</v>
          </cell>
          <cell r="H1631">
            <v>0</v>
          </cell>
        </row>
        <row r="1632">
          <cell r="A1632" t="str">
            <v>501034</v>
          </cell>
          <cell r="B1632" t="str">
            <v>COTTON - RIL 122 HY - 450 GM</v>
          </cell>
          <cell r="C1632" t="str">
            <v>2100</v>
          </cell>
          <cell r="D1632" t="str">
            <v>601</v>
          </cell>
          <cell r="E1632" t="str">
            <v>4900091348</v>
          </cell>
          <cell r="F1632">
            <v>38122</v>
          </cell>
          <cell r="G1632">
            <v>-43.2</v>
          </cell>
          <cell r="H1632">
            <v>0</v>
          </cell>
        </row>
        <row r="1633">
          <cell r="A1633" t="str">
            <v>501034</v>
          </cell>
          <cell r="B1633" t="str">
            <v>COTTON - RIL 122 HY - 450 GM</v>
          </cell>
          <cell r="C1633" t="str">
            <v>2100</v>
          </cell>
          <cell r="D1633" t="str">
            <v>601</v>
          </cell>
          <cell r="E1633" t="str">
            <v>4900091232</v>
          </cell>
          <cell r="F1633">
            <v>38122</v>
          </cell>
          <cell r="G1633">
            <v>-21.6</v>
          </cell>
          <cell r="H1633">
            <v>0</v>
          </cell>
        </row>
        <row r="1634">
          <cell r="A1634" t="str">
            <v>501034</v>
          </cell>
          <cell r="B1634" t="str">
            <v>COTTON - RIL 122 HY - 450 GM</v>
          </cell>
          <cell r="C1634" t="str">
            <v>2100</v>
          </cell>
          <cell r="D1634" t="str">
            <v>601</v>
          </cell>
          <cell r="E1634" t="str">
            <v>4900091232</v>
          </cell>
          <cell r="F1634">
            <v>38122</v>
          </cell>
          <cell r="G1634">
            <v>-15.75</v>
          </cell>
          <cell r="H1634">
            <v>0</v>
          </cell>
        </row>
        <row r="1635">
          <cell r="A1635" t="str">
            <v>501034</v>
          </cell>
          <cell r="B1635" t="str">
            <v>COTTON - RIL 122 HY - 450 GM</v>
          </cell>
          <cell r="C1635" t="str">
            <v>2100</v>
          </cell>
          <cell r="D1635" t="str">
            <v>601</v>
          </cell>
          <cell r="E1635" t="str">
            <v>4900091373</v>
          </cell>
          <cell r="F1635">
            <v>38122</v>
          </cell>
          <cell r="G1635">
            <v>-21.6</v>
          </cell>
          <cell r="H1635">
            <v>0</v>
          </cell>
        </row>
        <row r="1636">
          <cell r="A1636" t="str">
            <v>501034</v>
          </cell>
          <cell r="B1636" t="str">
            <v>COTTON - RIL 122 HY - 450 GM</v>
          </cell>
          <cell r="C1636" t="str">
            <v>2100</v>
          </cell>
          <cell r="D1636" t="str">
            <v>601</v>
          </cell>
          <cell r="E1636" t="str">
            <v>4900091373</v>
          </cell>
          <cell r="F1636">
            <v>38122</v>
          </cell>
          <cell r="G1636">
            <v>-21.6</v>
          </cell>
          <cell r="H1636">
            <v>0</v>
          </cell>
        </row>
        <row r="1637">
          <cell r="A1637" t="str">
            <v>501034</v>
          </cell>
          <cell r="B1637" t="str">
            <v>COTTON - RIL 122 HY - 450 GM</v>
          </cell>
          <cell r="C1637" t="str">
            <v>2100</v>
          </cell>
          <cell r="D1637" t="str">
            <v>601</v>
          </cell>
          <cell r="E1637" t="str">
            <v>4900091232</v>
          </cell>
          <cell r="F1637">
            <v>38122</v>
          </cell>
          <cell r="G1637">
            <v>-19.8</v>
          </cell>
          <cell r="H1637">
            <v>0</v>
          </cell>
        </row>
        <row r="1638">
          <cell r="A1638" t="str">
            <v>501034</v>
          </cell>
          <cell r="B1638" t="str">
            <v>COTTON - RIL 122 HY - 450 GM</v>
          </cell>
          <cell r="C1638" t="str">
            <v>2100</v>
          </cell>
          <cell r="D1638" t="str">
            <v>601</v>
          </cell>
          <cell r="E1638" t="str">
            <v>4900091373</v>
          </cell>
          <cell r="F1638">
            <v>38122</v>
          </cell>
          <cell r="G1638">
            <v>-16.2</v>
          </cell>
          <cell r="H1638">
            <v>0</v>
          </cell>
        </row>
        <row r="1639">
          <cell r="A1639" t="str">
            <v>501034</v>
          </cell>
          <cell r="B1639" t="str">
            <v>COTTON - RIL 122 HY - 450 GM</v>
          </cell>
          <cell r="C1639" t="str">
            <v>2100</v>
          </cell>
          <cell r="D1639" t="str">
            <v>601</v>
          </cell>
          <cell r="E1639" t="str">
            <v>4900091373</v>
          </cell>
          <cell r="F1639">
            <v>38122</v>
          </cell>
          <cell r="G1639">
            <v>-21.6</v>
          </cell>
          <cell r="H1639">
            <v>0</v>
          </cell>
        </row>
        <row r="1640">
          <cell r="A1640" t="str">
            <v>501034</v>
          </cell>
          <cell r="B1640" t="str">
            <v>COTTON - RIL 122 HY - 450 GM</v>
          </cell>
          <cell r="C1640" t="str">
            <v>2100</v>
          </cell>
          <cell r="D1640" t="str">
            <v>601</v>
          </cell>
          <cell r="E1640" t="str">
            <v>4900091373</v>
          </cell>
          <cell r="F1640">
            <v>38122</v>
          </cell>
          <cell r="G1640">
            <v>-5.4</v>
          </cell>
          <cell r="H1640">
            <v>0</v>
          </cell>
        </row>
        <row r="1641">
          <cell r="A1641" t="str">
            <v>501034</v>
          </cell>
          <cell r="B1641" t="str">
            <v>COTTON - RIL 122 HY - 450 GM</v>
          </cell>
          <cell r="C1641" t="str">
            <v>2100</v>
          </cell>
          <cell r="D1641" t="str">
            <v>601</v>
          </cell>
          <cell r="E1641" t="str">
            <v>4900091373</v>
          </cell>
          <cell r="F1641">
            <v>38122</v>
          </cell>
          <cell r="G1641">
            <v>-5.4</v>
          </cell>
          <cell r="H1641">
            <v>0</v>
          </cell>
        </row>
        <row r="1642">
          <cell r="A1642" t="str">
            <v>501034</v>
          </cell>
          <cell r="B1642" t="str">
            <v>COTTON - RIL 122 HY - 450 GM</v>
          </cell>
          <cell r="C1642" t="str">
            <v>2100</v>
          </cell>
          <cell r="D1642" t="str">
            <v>601</v>
          </cell>
          <cell r="E1642" t="str">
            <v>4900091232</v>
          </cell>
          <cell r="F1642">
            <v>38122</v>
          </cell>
          <cell r="G1642">
            <v>-5.4</v>
          </cell>
          <cell r="H1642">
            <v>0</v>
          </cell>
        </row>
        <row r="1643">
          <cell r="A1643" t="str">
            <v>501034</v>
          </cell>
          <cell r="B1643" t="str">
            <v>COTTON - RIL 122 HY - 450 GM</v>
          </cell>
          <cell r="C1643" t="str">
            <v>2100</v>
          </cell>
          <cell r="D1643" t="str">
            <v>601</v>
          </cell>
          <cell r="E1643" t="str">
            <v>4900091232</v>
          </cell>
          <cell r="F1643">
            <v>38122</v>
          </cell>
          <cell r="G1643">
            <v>-64.8</v>
          </cell>
          <cell r="H1643">
            <v>0</v>
          </cell>
        </row>
        <row r="1644">
          <cell r="A1644" t="str">
            <v>501034</v>
          </cell>
          <cell r="B1644" t="str">
            <v>COTTON - RIL 122 HY - 450 GM</v>
          </cell>
          <cell r="C1644" t="str">
            <v>2100</v>
          </cell>
          <cell r="D1644" t="str">
            <v>601</v>
          </cell>
          <cell r="E1644" t="str">
            <v>4900091192</v>
          </cell>
          <cell r="F1644">
            <v>38122</v>
          </cell>
          <cell r="G1644">
            <v>-43.2</v>
          </cell>
          <cell r="H1644">
            <v>0</v>
          </cell>
        </row>
        <row r="1645">
          <cell r="A1645" t="str">
            <v>501034</v>
          </cell>
          <cell r="B1645" t="str">
            <v>COTTON - RIL 122 HY - 450 GM</v>
          </cell>
          <cell r="C1645" t="str">
            <v>2100</v>
          </cell>
          <cell r="D1645" t="str">
            <v>601</v>
          </cell>
          <cell r="E1645" t="str">
            <v>4900091192</v>
          </cell>
          <cell r="F1645">
            <v>38122</v>
          </cell>
          <cell r="G1645">
            <v>-21.6</v>
          </cell>
          <cell r="H1645">
            <v>0</v>
          </cell>
        </row>
        <row r="1646">
          <cell r="A1646" t="str">
            <v>501034</v>
          </cell>
          <cell r="B1646" t="str">
            <v>COTTON - RIL 122 HY - 450 GM</v>
          </cell>
          <cell r="C1646" t="str">
            <v>2100</v>
          </cell>
          <cell r="D1646" t="str">
            <v>601</v>
          </cell>
          <cell r="E1646" t="str">
            <v>4900091192</v>
          </cell>
          <cell r="F1646">
            <v>38122</v>
          </cell>
          <cell r="G1646">
            <v>-21.6</v>
          </cell>
          <cell r="H1646">
            <v>0</v>
          </cell>
        </row>
        <row r="1647">
          <cell r="A1647" t="str">
            <v>501034</v>
          </cell>
          <cell r="B1647" t="str">
            <v>COTTON - RIL 122 HY - 450 GM</v>
          </cell>
          <cell r="C1647" t="str">
            <v>2100</v>
          </cell>
          <cell r="D1647" t="str">
            <v>601</v>
          </cell>
          <cell r="E1647" t="str">
            <v>4900091199</v>
          </cell>
          <cell r="F1647">
            <v>38122</v>
          </cell>
          <cell r="G1647">
            <v>-1.35</v>
          </cell>
          <cell r="H1647">
            <v>0</v>
          </cell>
        </row>
        <row r="1648">
          <cell r="A1648" t="str">
            <v>501034</v>
          </cell>
          <cell r="B1648" t="str">
            <v>COTTON - RIL 122 HY - 450 GM</v>
          </cell>
          <cell r="C1648" t="str">
            <v>2100</v>
          </cell>
          <cell r="D1648" t="str">
            <v>601</v>
          </cell>
          <cell r="E1648" t="str">
            <v>4900091199</v>
          </cell>
          <cell r="F1648">
            <v>38122</v>
          </cell>
          <cell r="G1648">
            <v>-43.2</v>
          </cell>
          <cell r="H1648">
            <v>0</v>
          </cell>
        </row>
        <row r="1649">
          <cell r="A1649" t="str">
            <v>501034</v>
          </cell>
          <cell r="B1649" t="str">
            <v>COTTON - RIL 122 HY - 450 GM</v>
          </cell>
          <cell r="C1649" t="str">
            <v>2100</v>
          </cell>
          <cell r="D1649" t="str">
            <v>601</v>
          </cell>
          <cell r="E1649" t="str">
            <v>4900091199</v>
          </cell>
          <cell r="F1649">
            <v>38122</v>
          </cell>
          <cell r="G1649">
            <v>-20.25</v>
          </cell>
          <cell r="H1649">
            <v>0</v>
          </cell>
        </row>
        <row r="1650">
          <cell r="A1650" t="str">
            <v>501034</v>
          </cell>
          <cell r="B1650" t="str">
            <v>COTTON - RIL 122 HY - 450 GM</v>
          </cell>
          <cell r="C1650" t="str">
            <v>2100</v>
          </cell>
          <cell r="D1650" t="str">
            <v>601</v>
          </cell>
          <cell r="E1650" t="str">
            <v>4900091232</v>
          </cell>
          <cell r="F1650">
            <v>38122</v>
          </cell>
          <cell r="G1650">
            <v>-21.6</v>
          </cell>
          <cell r="H1650">
            <v>0</v>
          </cell>
        </row>
        <row r="1651">
          <cell r="A1651" t="str">
            <v>501034</v>
          </cell>
          <cell r="B1651" t="str">
            <v>COTTON - RIL 122 HY - 450 GM</v>
          </cell>
          <cell r="C1651" t="str">
            <v>2100</v>
          </cell>
          <cell r="D1651" t="str">
            <v>601</v>
          </cell>
          <cell r="E1651" t="str">
            <v>4900091232</v>
          </cell>
          <cell r="F1651">
            <v>38122</v>
          </cell>
          <cell r="G1651">
            <v>-21.6</v>
          </cell>
          <cell r="H1651">
            <v>0</v>
          </cell>
        </row>
        <row r="1652">
          <cell r="A1652" t="str">
            <v>501034</v>
          </cell>
          <cell r="B1652" t="str">
            <v>COTTON - RIL 122 HY - 450 GM</v>
          </cell>
          <cell r="C1652" t="str">
            <v>2100</v>
          </cell>
          <cell r="D1652" t="str">
            <v>601</v>
          </cell>
          <cell r="E1652" t="str">
            <v>4900091199</v>
          </cell>
          <cell r="F1652">
            <v>38122</v>
          </cell>
          <cell r="G1652">
            <v>-10.8</v>
          </cell>
          <cell r="H1652">
            <v>0</v>
          </cell>
        </row>
        <row r="1653">
          <cell r="A1653" t="str">
            <v>501034</v>
          </cell>
          <cell r="B1653" t="str">
            <v>COTTON - RIL 122 HY - 450 GM</v>
          </cell>
          <cell r="C1653" t="str">
            <v>2100</v>
          </cell>
          <cell r="D1653" t="str">
            <v>601</v>
          </cell>
          <cell r="E1653" t="str">
            <v>4900091199</v>
          </cell>
          <cell r="F1653">
            <v>38122</v>
          </cell>
          <cell r="G1653">
            <v>-10.8</v>
          </cell>
          <cell r="H1653">
            <v>0</v>
          </cell>
        </row>
        <row r="1654">
          <cell r="A1654" t="str">
            <v>501034</v>
          </cell>
          <cell r="B1654" t="str">
            <v>COTTON - RIL 122 HY - 450 GM</v>
          </cell>
          <cell r="C1654" t="str">
            <v>2100</v>
          </cell>
          <cell r="D1654" t="str">
            <v>601</v>
          </cell>
          <cell r="E1654" t="str">
            <v>4900091199</v>
          </cell>
          <cell r="F1654">
            <v>38122</v>
          </cell>
          <cell r="G1654">
            <v>-10.8</v>
          </cell>
          <cell r="H1654">
            <v>0</v>
          </cell>
        </row>
        <row r="1655">
          <cell r="A1655" t="str">
            <v>501034</v>
          </cell>
          <cell r="B1655" t="str">
            <v>COTTON - RIL 122 HY - 450 GM</v>
          </cell>
          <cell r="C1655" t="str">
            <v>2100</v>
          </cell>
          <cell r="D1655" t="str">
            <v>601</v>
          </cell>
          <cell r="E1655" t="str">
            <v>4900091192</v>
          </cell>
          <cell r="F1655">
            <v>38122</v>
          </cell>
          <cell r="G1655">
            <v>-21.6</v>
          </cell>
          <cell r="H1655">
            <v>0</v>
          </cell>
        </row>
        <row r="1656">
          <cell r="A1656" t="str">
            <v>501034</v>
          </cell>
          <cell r="B1656" t="str">
            <v>COTTON - RIL 122 HY - 450 GM</v>
          </cell>
          <cell r="C1656" t="str">
            <v>2100</v>
          </cell>
          <cell r="D1656" t="str">
            <v>601</v>
          </cell>
          <cell r="E1656" t="str">
            <v>4900091192</v>
          </cell>
          <cell r="F1656">
            <v>38122</v>
          </cell>
          <cell r="G1656">
            <v>-21.6</v>
          </cell>
          <cell r="H1656">
            <v>0</v>
          </cell>
        </row>
        <row r="1657">
          <cell r="A1657" t="str">
            <v>501034</v>
          </cell>
          <cell r="B1657" t="str">
            <v>COTTON - RIL 122 HY - 450 GM</v>
          </cell>
          <cell r="C1657" t="str">
            <v>2100</v>
          </cell>
          <cell r="D1657" t="str">
            <v>601</v>
          </cell>
          <cell r="E1657" t="str">
            <v>4900091199</v>
          </cell>
          <cell r="F1657">
            <v>38122</v>
          </cell>
          <cell r="G1657">
            <v>-21.6</v>
          </cell>
          <cell r="H1657">
            <v>0</v>
          </cell>
        </row>
        <row r="1658">
          <cell r="A1658" t="str">
            <v>501034</v>
          </cell>
          <cell r="B1658" t="str">
            <v>COTTON - RIL 122 HY - 450 GM</v>
          </cell>
          <cell r="C1658" t="str">
            <v>2100</v>
          </cell>
          <cell r="D1658" t="str">
            <v>601</v>
          </cell>
          <cell r="E1658" t="str">
            <v>4900091232</v>
          </cell>
          <cell r="F1658">
            <v>38122</v>
          </cell>
          <cell r="G1658">
            <v>-2.7</v>
          </cell>
          <cell r="H1658">
            <v>0</v>
          </cell>
        </row>
        <row r="1659">
          <cell r="A1659" t="str">
            <v>501034</v>
          </cell>
          <cell r="B1659" t="str">
            <v>COTTON - RIL 122 HY - 450 GM</v>
          </cell>
          <cell r="C1659" t="str">
            <v>2100</v>
          </cell>
          <cell r="D1659" t="str">
            <v>601</v>
          </cell>
          <cell r="E1659" t="str">
            <v>4900091199</v>
          </cell>
          <cell r="F1659">
            <v>38122</v>
          </cell>
          <cell r="G1659">
            <v>-10.8</v>
          </cell>
          <cell r="H1659">
            <v>0</v>
          </cell>
        </row>
        <row r="1660">
          <cell r="A1660" t="str">
            <v>501034</v>
          </cell>
          <cell r="B1660" t="str">
            <v>COTTON - RIL 122 HY - 450 GM</v>
          </cell>
          <cell r="C1660" t="str">
            <v>2100</v>
          </cell>
          <cell r="D1660" t="str">
            <v>601</v>
          </cell>
          <cell r="E1660" t="str">
            <v>4900091232</v>
          </cell>
          <cell r="F1660">
            <v>38122</v>
          </cell>
          <cell r="G1660">
            <v>-21.6</v>
          </cell>
          <cell r="H1660">
            <v>0</v>
          </cell>
        </row>
        <row r="1661">
          <cell r="A1661" t="str">
            <v>501034</v>
          </cell>
          <cell r="B1661" t="str">
            <v>COTTON - RIL 122 HY - 450 GM</v>
          </cell>
          <cell r="C1661" t="str">
            <v>2100</v>
          </cell>
          <cell r="D1661" t="str">
            <v>601</v>
          </cell>
          <cell r="E1661" t="str">
            <v>4900091232</v>
          </cell>
          <cell r="F1661">
            <v>38122</v>
          </cell>
          <cell r="G1661">
            <v>-21.6</v>
          </cell>
          <cell r="H1661">
            <v>0</v>
          </cell>
        </row>
        <row r="1662">
          <cell r="A1662" t="str">
            <v>501034</v>
          </cell>
          <cell r="B1662" t="str">
            <v>COTTON - RIL 122 HY - 450 GM</v>
          </cell>
          <cell r="C1662" t="str">
            <v>2100</v>
          </cell>
          <cell r="D1662" t="str">
            <v>601</v>
          </cell>
          <cell r="E1662" t="str">
            <v>4900091232</v>
          </cell>
          <cell r="F1662">
            <v>38122</v>
          </cell>
          <cell r="G1662">
            <v>-37.799999999999997</v>
          </cell>
          <cell r="H1662">
            <v>0</v>
          </cell>
        </row>
        <row r="1663">
          <cell r="A1663" t="str">
            <v>501034</v>
          </cell>
          <cell r="B1663" t="str">
            <v>COTTON - RIL 122 HY - 450 GM</v>
          </cell>
          <cell r="C1663" t="str">
            <v>2100</v>
          </cell>
          <cell r="D1663" t="str">
            <v>601</v>
          </cell>
          <cell r="E1663" t="str">
            <v>4900091199</v>
          </cell>
          <cell r="F1663">
            <v>38122</v>
          </cell>
          <cell r="G1663">
            <v>-64.8</v>
          </cell>
          <cell r="H1663">
            <v>0</v>
          </cell>
        </row>
        <row r="1664">
          <cell r="A1664" t="str">
            <v>501034</v>
          </cell>
          <cell r="B1664" t="str">
            <v>COTTON - RIL 122 HY - 450 GM</v>
          </cell>
          <cell r="C1664" t="str">
            <v>2100</v>
          </cell>
          <cell r="D1664" t="str">
            <v>601</v>
          </cell>
          <cell r="E1664" t="str">
            <v>4900091232</v>
          </cell>
          <cell r="F1664">
            <v>38122</v>
          </cell>
          <cell r="G1664">
            <v>-21.6</v>
          </cell>
          <cell r="H1664">
            <v>0</v>
          </cell>
        </row>
        <row r="1665">
          <cell r="A1665" t="str">
            <v>501034</v>
          </cell>
          <cell r="B1665" t="str">
            <v>COTTON - RIL 122 HY - 450 GM</v>
          </cell>
          <cell r="C1665" t="str">
            <v>2100</v>
          </cell>
          <cell r="D1665" t="str">
            <v>601</v>
          </cell>
          <cell r="E1665" t="str">
            <v>4900091232</v>
          </cell>
          <cell r="F1665">
            <v>38122</v>
          </cell>
          <cell r="G1665">
            <v>-21.6</v>
          </cell>
          <cell r="H1665">
            <v>0</v>
          </cell>
        </row>
        <row r="1666">
          <cell r="A1666" t="str">
            <v>501034</v>
          </cell>
          <cell r="B1666" t="str">
            <v>COTTON - RIL 122 HY - 450 GM</v>
          </cell>
          <cell r="C1666" t="str">
            <v>2100</v>
          </cell>
          <cell r="D1666" t="str">
            <v>601</v>
          </cell>
          <cell r="E1666" t="str">
            <v>4900091232</v>
          </cell>
          <cell r="F1666">
            <v>38122</v>
          </cell>
          <cell r="G1666">
            <v>-21.6</v>
          </cell>
          <cell r="H1666">
            <v>0</v>
          </cell>
        </row>
        <row r="1667">
          <cell r="A1667" t="str">
            <v>501034</v>
          </cell>
          <cell r="B1667" t="str">
            <v>COTTON - RIL 122 HY - 450 GM</v>
          </cell>
          <cell r="C1667" t="str">
            <v>2100</v>
          </cell>
          <cell r="D1667" t="str">
            <v>601</v>
          </cell>
          <cell r="E1667" t="str">
            <v>4900091378</v>
          </cell>
          <cell r="F1667">
            <v>38122</v>
          </cell>
          <cell r="G1667">
            <v>-216</v>
          </cell>
          <cell r="H1667">
            <v>0</v>
          </cell>
        </row>
        <row r="1668">
          <cell r="A1668" t="str">
            <v>501034</v>
          </cell>
          <cell r="B1668" t="str">
            <v>COTTON - RIL 122 HY - 450 GM</v>
          </cell>
          <cell r="C1668" t="str">
            <v>2100</v>
          </cell>
          <cell r="D1668" t="str">
            <v>601</v>
          </cell>
          <cell r="E1668" t="str">
            <v>4900091373</v>
          </cell>
          <cell r="F1668">
            <v>38122</v>
          </cell>
          <cell r="G1668">
            <v>-5.4</v>
          </cell>
          <cell r="H1668">
            <v>0</v>
          </cell>
        </row>
        <row r="1669">
          <cell r="A1669" t="str">
            <v>501034</v>
          </cell>
          <cell r="B1669" t="str">
            <v>COTTON - RIL 122 HY - 450 GM</v>
          </cell>
          <cell r="C1669" t="str">
            <v>2100</v>
          </cell>
          <cell r="D1669" t="str">
            <v>101</v>
          </cell>
          <cell r="E1669" t="str">
            <v>5000010104</v>
          </cell>
          <cell r="F1669">
            <v>38121</v>
          </cell>
          <cell r="G1669">
            <v>16.2</v>
          </cell>
          <cell r="H1669">
            <v>0</v>
          </cell>
        </row>
        <row r="1670">
          <cell r="A1670" t="str">
            <v>501034</v>
          </cell>
          <cell r="B1670" t="str">
            <v>COTTON - RIL 122 HY - 450 GM</v>
          </cell>
          <cell r="C1670" t="str">
            <v>2100</v>
          </cell>
          <cell r="D1670" t="str">
            <v>101</v>
          </cell>
          <cell r="E1670" t="str">
            <v>5000010105</v>
          </cell>
          <cell r="F1670">
            <v>38121</v>
          </cell>
          <cell r="G1670">
            <v>216</v>
          </cell>
          <cell r="H1670">
            <v>0</v>
          </cell>
        </row>
        <row r="1671">
          <cell r="A1671" t="str">
            <v>501034</v>
          </cell>
          <cell r="B1671" t="str">
            <v>COTTON - RIL 122 HY - 450 GM</v>
          </cell>
          <cell r="C1671" t="str">
            <v>2100</v>
          </cell>
          <cell r="D1671" t="str">
            <v>101</v>
          </cell>
          <cell r="E1671" t="str">
            <v>5000010103</v>
          </cell>
          <cell r="F1671">
            <v>38121</v>
          </cell>
          <cell r="G1671">
            <v>5.4</v>
          </cell>
          <cell r="H1671">
            <v>0</v>
          </cell>
        </row>
        <row r="1672">
          <cell r="A1672" t="str">
            <v>501034</v>
          </cell>
          <cell r="B1672" t="str">
            <v>COTTON - RIL 122 HY - 450 GM</v>
          </cell>
          <cell r="C1672" t="str">
            <v>2100</v>
          </cell>
          <cell r="D1672" t="str">
            <v>101</v>
          </cell>
          <cell r="E1672" t="str">
            <v>5000010103</v>
          </cell>
          <cell r="F1672">
            <v>38121</v>
          </cell>
          <cell r="G1672">
            <v>16.2</v>
          </cell>
          <cell r="H1672">
            <v>0</v>
          </cell>
        </row>
        <row r="1673">
          <cell r="A1673" t="str">
            <v>501034</v>
          </cell>
          <cell r="B1673" t="str">
            <v>COTTON - RIL 122 HY - 450 GM</v>
          </cell>
          <cell r="C1673" t="str">
            <v>2100</v>
          </cell>
          <cell r="D1673" t="str">
            <v>101</v>
          </cell>
          <cell r="E1673" t="str">
            <v>5000010103</v>
          </cell>
          <cell r="F1673">
            <v>38121</v>
          </cell>
          <cell r="G1673">
            <v>10.8</v>
          </cell>
          <cell r="H1673">
            <v>0</v>
          </cell>
        </row>
        <row r="1674">
          <cell r="A1674" t="str">
            <v>501034</v>
          </cell>
          <cell r="B1674" t="str">
            <v>COTTON - RIL 122 HY - 450 GM</v>
          </cell>
          <cell r="C1674" t="str">
            <v>2100</v>
          </cell>
          <cell r="D1674" t="str">
            <v>101</v>
          </cell>
          <cell r="E1674" t="str">
            <v>5000010103</v>
          </cell>
          <cell r="F1674">
            <v>38121</v>
          </cell>
          <cell r="G1674">
            <v>5.4</v>
          </cell>
          <cell r="H1674">
            <v>0</v>
          </cell>
        </row>
        <row r="1675">
          <cell r="A1675" t="str">
            <v>501034</v>
          </cell>
          <cell r="B1675" t="str">
            <v>COTTON - RIL 122 HY - 450 GM</v>
          </cell>
          <cell r="C1675" t="str">
            <v>2100</v>
          </cell>
          <cell r="D1675" t="str">
            <v>101</v>
          </cell>
          <cell r="E1675" t="str">
            <v>5000010103</v>
          </cell>
          <cell r="F1675">
            <v>38121</v>
          </cell>
          <cell r="G1675">
            <v>10.8</v>
          </cell>
          <cell r="H1675">
            <v>0</v>
          </cell>
        </row>
        <row r="1676">
          <cell r="A1676" t="str">
            <v>501034</v>
          </cell>
          <cell r="B1676" t="str">
            <v>COTTON - RIL 122 HY - 450 GM</v>
          </cell>
          <cell r="C1676" t="str">
            <v>2100</v>
          </cell>
          <cell r="D1676" t="str">
            <v>101</v>
          </cell>
          <cell r="E1676" t="str">
            <v>5000010103</v>
          </cell>
          <cell r="F1676">
            <v>38121</v>
          </cell>
          <cell r="G1676">
            <v>16.2</v>
          </cell>
          <cell r="H1676">
            <v>0</v>
          </cell>
        </row>
        <row r="1677">
          <cell r="A1677" t="str">
            <v>501034</v>
          </cell>
          <cell r="B1677" t="str">
            <v>COTTON - RIL 122 HY - 450 GM</v>
          </cell>
          <cell r="C1677" t="str">
            <v>2100</v>
          </cell>
          <cell r="D1677" t="str">
            <v>101</v>
          </cell>
          <cell r="E1677" t="str">
            <v>5000010103</v>
          </cell>
          <cell r="F1677">
            <v>38121</v>
          </cell>
          <cell r="G1677">
            <v>10.8</v>
          </cell>
          <cell r="H1677">
            <v>0</v>
          </cell>
        </row>
        <row r="1678">
          <cell r="A1678" t="str">
            <v>501034</v>
          </cell>
          <cell r="B1678" t="str">
            <v>COTTON - RIL 122 HY - 450 GM</v>
          </cell>
          <cell r="C1678" t="str">
            <v>2100</v>
          </cell>
          <cell r="D1678" t="str">
            <v>101</v>
          </cell>
          <cell r="E1678" t="str">
            <v>5000010103</v>
          </cell>
          <cell r="F1678">
            <v>38121</v>
          </cell>
          <cell r="G1678">
            <v>27</v>
          </cell>
          <cell r="H1678">
            <v>0</v>
          </cell>
        </row>
        <row r="1679">
          <cell r="A1679" t="str">
            <v>501034</v>
          </cell>
          <cell r="B1679" t="str">
            <v>COTTON - RIL 122 HY - 450 GM</v>
          </cell>
          <cell r="C1679" t="str">
            <v>2100</v>
          </cell>
          <cell r="D1679" t="str">
            <v>101</v>
          </cell>
          <cell r="E1679" t="str">
            <v>5000010103</v>
          </cell>
          <cell r="F1679">
            <v>38121</v>
          </cell>
          <cell r="G1679">
            <v>16.2</v>
          </cell>
          <cell r="H1679">
            <v>0</v>
          </cell>
        </row>
        <row r="1680">
          <cell r="A1680" t="str">
            <v>501034</v>
          </cell>
          <cell r="B1680" t="str">
            <v>COTTON - RIL 122 HY - 450 GM</v>
          </cell>
          <cell r="C1680" t="str">
            <v>2100</v>
          </cell>
          <cell r="D1680" t="str">
            <v>101</v>
          </cell>
          <cell r="E1680" t="str">
            <v>5000010103</v>
          </cell>
          <cell r="F1680">
            <v>38121</v>
          </cell>
          <cell r="G1680">
            <v>5.4</v>
          </cell>
          <cell r="H1680">
            <v>0</v>
          </cell>
        </row>
        <row r="1681">
          <cell r="A1681" t="str">
            <v>501034</v>
          </cell>
          <cell r="B1681" t="str">
            <v>COTTON - RIL 122 HY - 450 GM</v>
          </cell>
          <cell r="C1681" t="str">
            <v>2100</v>
          </cell>
          <cell r="D1681" t="str">
            <v>101</v>
          </cell>
          <cell r="E1681" t="str">
            <v>5000010103</v>
          </cell>
          <cell r="F1681">
            <v>38121</v>
          </cell>
          <cell r="G1681">
            <v>5.4</v>
          </cell>
          <cell r="H1681">
            <v>0</v>
          </cell>
        </row>
        <row r="1682">
          <cell r="A1682" t="str">
            <v>501034</v>
          </cell>
          <cell r="B1682" t="str">
            <v>COTTON - RIL 122 HY - 450 GM</v>
          </cell>
          <cell r="C1682" t="str">
            <v>2100</v>
          </cell>
          <cell r="D1682" t="str">
            <v>101</v>
          </cell>
          <cell r="E1682" t="str">
            <v>5000010103</v>
          </cell>
          <cell r="F1682">
            <v>38121</v>
          </cell>
          <cell r="G1682">
            <v>5.4</v>
          </cell>
          <cell r="H1682">
            <v>0</v>
          </cell>
        </row>
        <row r="1683">
          <cell r="A1683" t="str">
            <v>501034</v>
          </cell>
          <cell r="B1683" t="str">
            <v>COTTON - RIL 122 HY - 450 GM</v>
          </cell>
          <cell r="C1683" t="str">
            <v>2100</v>
          </cell>
          <cell r="D1683" t="str">
            <v>101</v>
          </cell>
          <cell r="E1683" t="str">
            <v>5000010103</v>
          </cell>
          <cell r="F1683">
            <v>38121</v>
          </cell>
          <cell r="G1683">
            <v>275.39999999999998</v>
          </cell>
          <cell r="H1683">
            <v>0</v>
          </cell>
        </row>
        <row r="1684">
          <cell r="A1684" t="str">
            <v>501034</v>
          </cell>
          <cell r="B1684" t="str">
            <v>COTTON - RIL 122 HY - 450 GM</v>
          </cell>
          <cell r="C1684" t="str">
            <v>2100</v>
          </cell>
          <cell r="D1684" t="str">
            <v>101</v>
          </cell>
          <cell r="E1684" t="str">
            <v>5000010103</v>
          </cell>
          <cell r="F1684">
            <v>38121</v>
          </cell>
          <cell r="G1684">
            <v>5.4</v>
          </cell>
          <cell r="H1684">
            <v>0</v>
          </cell>
        </row>
        <row r="1685">
          <cell r="A1685" t="str">
            <v>501034</v>
          </cell>
          <cell r="B1685" t="str">
            <v>COTTON - RIL 122 HY - 450 GM</v>
          </cell>
          <cell r="C1685" t="str">
            <v>2100</v>
          </cell>
          <cell r="D1685" t="str">
            <v>101</v>
          </cell>
          <cell r="E1685" t="str">
            <v>5000010103</v>
          </cell>
          <cell r="F1685">
            <v>38121</v>
          </cell>
          <cell r="G1685">
            <v>5.4</v>
          </cell>
          <cell r="H1685">
            <v>0</v>
          </cell>
        </row>
        <row r="1686">
          <cell r="A1686" t="str">
            <v>501034</v>
          </cell>
          <cell r="B1686" t="str">
            <v>COTTON - RIL 122 HY - 450 GM</v>
          </cell>
          <cell r="C1686" t="str">
            <v>2100</v>
          </cell>
          <cell r="D1686" t="str">
            <v>101</v>
          </cell>
          <cell r="E1686" t="str">
            <v>5000010103</v>
          </cell>
          <cell r="F1686">
            <v>38121</v>
          </cell>
          <cell r="G1686">
            <v>16.2</v>
          </cell>
          <cell r="H1686">
            <v>0</v>
          </cell>
        </row>
        <row r="1687">
          <cell r="A1687" t="str">
            <v>501034</v>
          </cell>
          <cell r="B1687" t="str">
            <v>COTTON - RIL 122 HY - 450 GM</v>
          </cell>
          <cell r="C1687" t="str">
            <v>2100</v>
          </cell>
          <cell r="D1687" t="str">
            <v>101</v>
          </cell>
          <cell r="E1687" t="str">
            <v>5000010103</v>
          </cell>
          <cell r="F1687">
            <v>38121</v>
          </cell>
          <cell r="G1687">
            <v>10.8</v>
          </cell>
          <cell r="H1687">
            <v>0</v>
          </cell>
        </row>
        <row r="1688">
          <cell r="A1688" t="str">
            <v>501034</v>
          </cell>
          <cell r="B1688" t="str">
            <v>COTTON - RIL 122 HY - 450 GM</v>
          </cell>
          <cell r="C1688" t="str">
            <v>2100</v>
          </cell>
          <cell r="D1688" t="str">
            <v>101</v>
          </cell>
          <cell r="E1688" t="str">
            <v>5000010103</v>
          </cell>
          <cell r="F1688">
            <v>38121</v>
          </cell>
          <cell r="G1688">
            <v>16.2</v>
          </cell>
          <cell r="H1688">
            <v>0</v>
          </cell>
        </row>
        <row r="1689">
          <cell r="A1689" t="str">
            <v>501034</v>
          </cell>
          <cell r="B1689" t="str">
            <v>COTTON - RIL 122 HY - 450 GM</v>
          </cell>
          <cell r="C1689" t="str">
            <v>2100</v>
          </cell>
          <cell r="D1689" t="str">
            <v>101</v>
          </cell>
          <cell r="E1689" t="str">
            <v>5000010103</v>
          </cell>
          <cell r="F1689">
            <v>38121</v>
          </cell>
          <cell r="G1689">
            <v>145.80000000000001</v>
          </cell>
          <cell r="H1689">
            <v>0</v>
          </cell>
        </row>
        <row r="1690">
          <cell r="A1690" t="str">
            <v>501034</v>
          </cell>
          <cell r="B1690" t="str">
            <v>COTTON - RIL 122 HY - 450 GM</v>
          </cell>
          <cell r="C1690" t="str">
            <v>2100</v>
          </cell>
          <cell r="D1690" t="str">
            <v>101</v>
          </cell>
          <cell r="E1690" t="str">
            <v>5000010103</v>
          </cell>
          <cell r="F1690">
            <v>38121</v>
          </cell>
          <cell r="G1690">
            <v>16.2</v>
          </cell>
          <cell r="H1690">
            <v>0</v>
          </cell>
        </row>
        <row r="1691">
          <cell r="A1691" t="str">
            <v>501034</v>
          </cell>
          <cell r="B1691" t="str">
            <v>COTTON - RIL 122 HY - 450 GM</v>
          </cell>
          <cell r="C1691" t="str">
            <v>2100</v>
          </cell>
          <cell r="D1691" t="str">
            <v>101</v>
          </cell>
          <cell r="E1691" t="str">
            <v>5000010103</v>
          </cell>
          <cell r="F1691">
            <v>38121</v>
          </cell>
          <cell r="G1691">
            <v>64.8</v>
          </cell>
          <cell r="H1691">
            <v>0</v>
          </cell>
        </row>
        <row r="1692">
          <cell r="A1692" t="str">
            <v>501034</v>
          </cell>
          <cell r="B1692" t="str">
            <v>COTTON - RIL 122 HY - 450 GM</v>
          </cell>
          <cell r="C1692" t="str">
            <v>2100</v>
          </cell>
          <cell r="D1692" t="str">
            <v>101</v>
          </cell>
          <cell r="E1692" t="str">
            <v>5000010103</v>
          </cell>
          <cell r="F1692">
            <v>38121</v>
          </cell>
          <cell r="G1692">
            <v>59.4</v>
          </cell>
          <cell r="H1692">
            <v>0</v>
          </cell>
        </row>
        <row r="1693">
          <cell r="A1693" t="str">
            <v>501034</v>
          </cell>
          <cell r="B1693" t="str">
            <v>COTTON - RIL 122 HY - 450 GM</v>
          </cell>
          <cell r="C1693" t="str">
            <v>2100</v>
          </cell>
          <cell r="D1693" t="str">
            <v>101</v>
          </cell>
          <cell r="E1693" t="str">
            <v>5000010103</v>
          </cell>
          <cell r="F1693">
            <v>38121</v>
          </cell>
          <cell r="G1693">
            <v>5.4</v>
          </cell>
          <cell r="H1693">
            <v>0</v>
          </cell>
        </row>
        <row r="1694">
          <cell r="A1694" t="str">
            <v>501034</v>
          </cell>
          <cell r="B1694" t="str">
            <v>COTTON - RIL 122 HY - 450 GM</v>
          </cell>
          <cell r="C1694" t="str">
            <v>2100</v>
          </cell>
          <cell r="D1694" t="str">
            <v>101</v>
          </cell>
          <cell r="E1694" t="str">
            <v>5000010103</v>
          </cell>
          <cell r="F1694">
            <v>38121</v>
          </cell>
          <cell r="G1694">
            <v>5.4</v>
          </cell>
          <cell r="H1694">
            <v>0</v>
          </cell>
        </row>
        <row r="1695">
          <cell r="A1695" t="str">
            <v>501034</v>
          </cell>
          <cell r="B1695" t="str">
            <v>COTTON - RIL 122 HY - 450 GM</v>
          </cell>
          <cell r="C1695" t="str">
            <v>2100</v>
          </cell>
          <cell r="D1695" t="str">
            <v>101</v>
          </cell>
          <cell r="E1695" t="str">
            <v>5000010103</v>
          </cell>
          <cell r="F1695">
            <v>38121</v>
          </cell>
          <cell r="G1695">
            <v>5.4</v>
          </cell>
          <cell r="H1695">
            <v>0</v>
          </cell>
        </row>
        <row r="1696">
          <cell r="A1696" t="str">
            <v>501034</v>
          </cell>
          <cell r="B1696" t="str">
            <v>COTTON - RIL 122 HY - 450 GM</v>
          </cell>
          <cell r="C1696" t="str">
            <v>2100</v>
          </cell>
          <cell r="D1696" t="str">
            <v>101</v>
          </cell>
          <cell r="E1696" t="str">
            <v>5000010103</v>
          </cell>
          <cell r="F1696">
            <v>38121</v>
          </cell>
          <cell r="G1696">
            <v>37.799999999999997</v>
          </cell>
          <cell r="H1696">
            <v>0</v>
          </cell>
        </row>
        <row r="1697">
          <cell r="A1697" t="str">
            <v>501034</v>
          </cell>
          <cell r="B1697" t="str">
            <v>COTTON - RIL 122 HY - 450 GM</v>
          </cell>
          <cell r="C1697" t="str">
            <v>2100</v>
          </cell>
          <cell r="D1697" t="str">
            <v>101</v>
          </cell>
          <cell r="E1697" t="str">
            <v>5000010103</v>
          </cell>
          <cell r="F1697">
            <v>38121</v>
          </cell>
          <cell r="G1697">
            <v>43.2</v>
          </cell>
          <cell r="H1697">
            <v>0</v>
          </cell>
        </row>
        <row r="1698">
          <cell r="A1698" t="str">
            <v>501034</v>
          </cell>
          <cell r="B1698" t="str">
            <v>COTTON - RIL 122 HY - 450 GM</v>
          </cell>
          <cell r="C1698" t="str">
            <v>2100</v>
          </cell>
          <cell r="D1698" t="str">
            <v>101</v>
          </cell>
          <cell r="E1698" t="str">
            <v>5000010103</v>
          </cell>
          <cell r="F1698">
            <v>38121</v>
          </cell>
          <cell r="G1698">
            <v>64.8</v>
          </cell>
          <cell r="H1698">
            <v>0</v>
          </cell>
        </row>
        <row r="1699">
          <cell r="A1699" t="str">
            <v>501034</v>
          </cell>
          <cell r="B1699" t="str">
            <v>COTTON - RIL 122 HY - 450 GM</v>
          </cell>
          <cell r="C1699" t="str">
            <v>2100</v>
          </cell>
          <cell r="D1699" t="str">
            <v>101</v>
          </cell>
          <cell r="E1699" t="str">
            <v>5000010103</v>
          </cell>
          <cell r="F1699">
            <v>38121</v>
          </cell>
          <cell r="G1699">
            <v>64.8</v>
          </cell>
          <cell r="H1699">
            <v>0</v>
          </cell>
        </row>
        <row r="1700">
          <cell r="A1700" t="str">
            <v>501034</v>
          </cell>
          <cell r="B1700" t="str">
            <v>COTTON - RIL 122 HY - 450 GM</v>
          </cell>
          <cell r="C1700" t="str">
            <v>2100</v>
          </cell>
          <cell r="D1700" t="str">
            <v>101</v>
          </cell>
          <cell r="E1700" t="str">
            <v>5000010103</v>
          </cell>
          <cell r="F1700">
            <v>38121</v>
          </cell>
          <cell r="G1700">
            <v>16.2</v>
          </cell>
          <cell r="H1700">
            <v>0</v>
          </cell>
        </row>
        <row r="1701">
          <cell r="A1701" t="str">
            <v>501034</v>
          </cell>
          <cell r="B1701" t="str">
            <v>COTTON - RIL 122 HY - 450 GM</v>
          </cell>
          <cell r="C1701" t="str">
            <v>2100</v>
          </cell>
          <cell r="D1701" t="str">
            <v>101</v>
          </cell>
          <cell r="E1701" t="str">
            <v>5000010103</v>
          </cell>
          <cell r="F1701">
            <v>38121</v>
          </cell>
          <cell r="G1701">
            <v>16.2</v>
          </cell>
          <cell r="H1701">
            <v>0</v>
          </cell>
        </row>
        <row r="1702">
          <cell r="A1702" t="str">
            <v>501034</v>
          </cell>
          <cell r="B1702" t="str">
            <v>COTTON - RIL 122 HY - 450 GM</v>
          </cell>
          <cell r="C1702" t="str">
            <v>2100</v>
          </cell>
          <cell r="D1702" t="str">
            <v>101</v>
          </cell>
          <cell r="E1702" t="str">
            <v>5000010103</v>
          </cell>
          <cell r="F1702">
            <v>38121</v>
          </cell>
          <cell r="G1702">
            <v>16.2</v>
          </cell>
          <cell r="H1702">
            <v>0</v>
          </cell>
        </row>
        <row r="1703">
          <cell r="A1703" t="str">
            <v>501034</v>
          </cell>
          <cell r="B1703" t="str">
            <v>COTTON - RIL 122 HY - 450 GM</v>
          </cell>
          <cell r="C1703" t="str">
            <v>2100</v>
          </cell>
          <cell r="D1703" t="str">
            <v>101</v>
          </cell>
          <cell r="E1703" t="str">
            <v>5000010103</v>
          </cell>
          <cell r="F1703">
            <v>38121</v>
          </cell>
          <cell r="G1703">
            <v>10.8</v>
          </cell>
          <cell r="H1703">
            <v>0</v>
          </cell>
        </row>
        <row r="1704">
          <cell r="A1704" t="str">
            <v>501034</v>
          </cell>
          <cell r="B1704" t="str">
            <v>COTTON - RIL 122 HY - 450 GM</v>
          </cell>
          <cell r="C1704" t="str">
            <v>2100</v>
          </cell>
          <cell r="D1704" t="str">
            <v>101</v>
          </cell>
          <cell r="E1704" t="str">
            <v>5000010103</v>
          </cell>
          <cell r="F1704">
            <v>38121</v>
          </cell>
          <cell r="G1704">
            <v>5.4</v>
          </cell>
          <cell r="H1704">
            <v>0</v>
          </cell>
        </row>
        <row r="1705">
          <cell r="A1705" t="str">
            <v>501034</v>
          </cell>
          <cell r="B1705" t="str">
            <v>COTTON - RIL 122 HY - 450 GM</v>
          </cell>
          <cell r="C1705" t="str">
            <v>2100</v>
          </cell>
          <cell r="D1705" t="str">
            <v>101</v>
          </cell>
          <cell r="E1705" t="str">
            <v>5000010103</v>
          </cell>
          <cell r="F1705">
            <v>38121</v>
          </cell>
          <cell r="G1705">
            <v>10.8</v>
          </cell>
          <cell r="H1705">
            <v>0</v>
          </cell>
        </row>
        <row r="1706">
          <cell r="A1706" t="str">
            <v>501034</v>
          </cell>
          <cell r="B1706" t="str">
            <v>COTTON - RIL 122 HY - 450 GM</v>
          </cell>
          <cell r="C1706" t="str">
            <v>2100</v>
          </cell>
          <cell r="D1706" t="str">
            <v>101</v>
          </cell>
          <cell r="E1706" t="str">
            <v>5000010103</v>
          </cell>
          <cell r="F1706">
            <v>38121</v>
          </cell>
          <cell r="G1706">
            <v>5.4</v>
          </cell>
          <cell r="H1706">
            <v>0</v>
          </cell>
        </row>
        <row r="1707">
          <cell r="A1707" t="str">
            <v>501034</v>
          </cell>
          <cell r="B1707" t="str">
            <v>COTTON - RIL 122 HY - 450 GM</v>
          </cell>
          <cell r="C1707" t="str">
            <v>2100</v>
          </cell>
          <cell r="D1707" t="str">
            <v>101</v>
          </cell>
          <cell r="E1707" t="str">
            <v>5000010103</v>
          </cell>
          <cell r="F1707">
            <v>38121</v>
          </cell>
          <cell r="G1707">
            <v>16.2</v>
          </cell>
          <cell r="H1707">
            <v>0</v>
          </cell>
        </row>
        <row r="1708">
          <cell r="A1708" t="str">
            <v>501034</v>
          </cell>
          <cell r="B1708" t="str">
            <v>COTTON - RIL 122 HY - 450 GM</v>
          </cell>
          <cell r="C1708" t="str">
            <v>2100</v>
          </cell>
          <cell r="D1708" t="str">
            <v>101</v>
          </cell>
          <cell r="E1708" t="str">
            <v>5000010103</v>
          </cell>
          <cell r="F1708">
            <v>38121</v>
          </cell>
          <cell r="G1708">
            <v>453.6</v>
          </cell>
          <cell r="H1708">
            <v>0</v>
          </cell>
        </row>
        <row r="1709">
          <cell r="A1709" t="str">
            <v>501034</v>
          </cell>
          <cell r="B1709" t="str">
            <v>COTTON - RIL 122 HY - 450 GM</v>
          </cell>
          <cell r="C1709" t="str">
            <v>2100</v>
          </cell>
          <cell r="D1709" t="str">
            <v>101</v>
          </cell>
          <cell r="E1709" t="str">
            <v>5000010103</v>
          </cell>
          <cell r="F1709">
            <v>38121</v>
          </cell>
          <cell r="G1709">
            <v>70.2</v>
          </cell>
          <cell r="H1709">
            <v>0</v>
          </cell>
        </row>
        <row r="1710">
          <cell r="A1710" t="str">
            <v>501034</v>
          </cell>
          <cell r="B1710" t="str">
            <v>COTTON - RIL 122 HY - 450 GM</v>
          </cell>
          <cell r="C1710" t="str">
            <v>2100</v>
          </cell>
          <cell r="D1710" t="str">
            <v>101</v>
          </cell>
          <cell r="E1710" t="str">
            <v>5000010103</v>
          </cell>
          <cell r="F1710">
            <v>38121</v>
          </cell>
          <cell r="G1710">
            <v>16.2</v>
          </cell>
          <cell r="H1710">
            <v>0</v>
          </cell>
        </row>
        <row r="1711">
          <cell r="A1711" t="str">
            <v>501034</v>
          </cell>
          <cell r="B1711" t="str">
            <v>COTTON - RIL 122 HY - 450 GM</v>
          </cell>
          <cell r="C1711" t="str">
            <v>2100</v>
          </cell>
          <cell r="D1711" t="str">
            <v>101</v>
          </cell>
          <cell r="E1711" t="str">
            <v>5000010103</v>
          </cell>
          <cell r="F1711">
            <v>38121</v>
          </cell>
          <cell r="G1711">
            <v>16.2</v>
          </cell>
          <cell r="H1711">
            <v>0</v>
          </cell>
        </row>
        <row r="1712">
          <cell r="A1712" t="str">
            <v>501034</v>
          </cell>
          <cell r="B1712" t="str">
            <v>COTTON - RIL 122 HY - 450 GM</v>
          </cell>
          <cell r="C1712" t="str">
            <v>2100</v>
          </cell>
          <cell r="D1712" t="str">
            <v>101</v>
          </cell>
          <cell r="E1712" t="str">
            <v>5000010103</v>
          </cell>
          <cell r="F1712">
            <v>38121</v>
          </cell>
          <cell r="G1712">
            <v>216</v>
          </cell>
          <cell r="H1712">
            <v>0</v>
          </cell>
        </row>
        <row r="1713">
          <cell r="A1713" t="str">
            <v>501034</v>
          </cell>
          <cell r="B1713" t="str">
            <v>COTTON - RIL 122 HY - 450 GM</v>
          </cell>
          <cell r="C1713" t="str">
            <v>2100</v>
          </cell>
          <cell r="D1713" t="str">
            <v>101</v>
          </cell>
          <cell r="E1713" t="str">
            <v>5000010103</v>
          </cell>
          <cell r="F1713">
            <v>38121</v>
          </cell>
          <cell r="G1713">
            <v>16.2</v>
          </cell>
          <cell r="H1713">
            <v>0</v>
          </cell>
        </row>
        <row r="1714">
          <cell r="A1714" t="str">
            <v>501034</v>
          </cell>
          <cell r="B1714" t="str">
            <v>COTTON - RIL 122 HY - 450 GM</v>
          </cell>
          <cell r="C1714" t="str">
            <v>2100</v>
          </cell>
          <cell r="D1714" t="str">
            <v>101</v>
          </cell>
          <cell r="E1714" t="str">
            <v>5000010103</v>
          </cell>
          <cell r="F1714">
            <v>38121</v>
          </cell>
          <cell r="G1714">
            <v>32.4</v>
          </cell>
          <cell r="H1714">
            <v>0</v>
          </cell>
        </row>
        <row r="1715">
          <cell r="A1715" t="str">
            <v>501034</v>
          </cell>
          <cell r="B1715" t="str">
            <v>COTTON - RIL 122 HY - 450 GM</v>
          </cell>
          <cell r="C1715" t="str">
            <v>2100</v>
          </cell>
          <cell r="D1715" t="str">
            <v>101</v>
          </cell>
          <cell r="E1715" t="str">
            <v>5000010103</v>
          </cell>
          <cell r="F1715">
            <v>38121</v>
          </cell>
          <cell r="G1715">
            <v>286.2</v>
          </cell>
          <cell r="H1715">
            <v>0</v>
          </cell>
        </row>
        <row r="1716">
          <cell r="A1716" t="str">
            <v>501034</v>
          </cell>
          <cell r="B1716" t="str">
            <v>COTTON - RIL 122 HY - 450 GM</v>
          </cell>
          <cell r="C1716" t="str">
            <v>2100</v>
          </cell>
          <cell r="D1716" t="str">
            <v>101</v>
          </cell>
          <cell r="E1716" t="str">
            <v>5000010103</v>
          </cell>
          <cell r="F1716">
            <v>38121</v>
          </cell>
          <cell r="G1716">
            <v>10.8</v>
          </cell>
          <cell r="H1716">
            <v>0</v>
          </cell>
        </row>
        <row r="1717">
          <cell r="A1717" t="str">
            <v>501034</v>
          </cell>
          <cell r="B1717" t="str">
            <v>COTTON - RIL 122 HY - 450 GM</v>
          </cell>
          <cell r="C1717" t="str">
            <v>2100</v>
          </cell>
          <cell r="D1717" t="str">
            <v>101</v>
          </cell>
          <cell r="E1717" t="str">
            <v>5000010103</v>
          </cell>
          <cell r="F1717">
            <v>38121</v>
          </cell>
          <cell r="G1717">
            <v>5.4</v>
          </cell>
          <cell r="H1717">
            <v>0</v>
          </cell>
        </row>
        <row r="1718">
          <cell r="A1718" t="str">
            <v>501034</v>
          </cell>
          <cell r="B1718" t="str">
            <v>COTTON - RIL 122 HY - 450 GM</v>
          </cell>
          <cell r="C1718" t="str">
            <v>2100</v>
          </cell>
          <cell r="D1718" t="str">
            <v>101</v>
          </cell>
          <cell r="E1718" t="str">
            <v>5000010103</v>
          </cell>
          <cell r="F1718">
            <v>38121</v>
          </cell>
          <cell r="G1718">
            <v>5.4</v>
          </cell>
          <cell r="H1718">
            <v>0</v>
          </cell>
        </row>
        <row r="1719">
          <cell r="A1719" t="str">
            <v>501034</v>
          </cell>
          <cell r="B1719" t="str">
            <v>COTTON - RIL 122 HY - 450 GM</v>
          </cell>
          <cell r="C1719" t="str">
            <v>2100</v>
          </cell>
          <cell r="D1719" t="str">
            <v>101</v>
          </cell>
          <cell r="E1719" t="str">
            <v>5000010103</v>
          </cell>
          <cell r="F1719">
            <v>38121</v>
          </cell>
          <cell r="G1719">
            <v>5.4</v>
          </cell>
          <cell r="H1719">
            <v>0</v>
          </cell>
        </row>
        <row r="1720">
          <cell r="A1720" t="str">
            <v>501034</v>
          </cell>
          <cell r="B1720" t="str">
            <v>COTTON - RIL 122 HY - 450 GM</v>
          </cell>
          <cell r="C1720" t="str">
            <v>2100</v>
          </cell>
          <cell r="D1720" t="str">
            <v>101</v>
          </cell>
          <cell r="E1720" t="str">
            <v>5000010103</v>
          </cell>
          <cell r="F1720">
            <v>38121</v>
          </cell>
          <cell r="G1720">
            <v>5.4</v>
          </cell>
          <cell r="H1720">
            <v>0</v>
          </cell>
        </row>
        <row r="1721">
          <cell r="A1721" t="str">
            <v>501034</v>
          </cell>
          <cell r="B1721" t="str">
            <v>COTTON - RIL 122 HY - 450 GM</v>
          </cell>
          <cell r="C1721" t="str">
            <v>2100</v>
          </cell>
          <cell r="D1721" t="str">
            <v>101</v>
          </cell>
          <cell r="E1721" t="str">
            <v>5000010103</v>
          </cell>
          <cell r="F1721">
            <v>38121</v>
          </cell>
          <cell r="G1721">
            <v>10.8</v>
          </cell>
          <cell r="H1721">
            <v>0</v>
          </cell>
        </row>
        <row r="1722">
          <cell r="A1722" t="str">
            <v>501034</v>
          </cell>
          <cell r="B1722" t="str">
            <v>COTTON - RIL 122 HY - 450 GM</v>
          </cell>
          <cell r="C1722" t="str">
            <v>2100</v>
          </cell>
          <cell r="D1722" t="str">
            <v>101</v>
          </cell>
          <cell r="E1722" t="str">
            <v>5000010103</v>
          </cell>
          <cell r="F1722">
            <v>38121</v>
          </cell>
          <cell r="G1722">
            <v>5.4</v>
          </cell>
          <cell r="H1722">
            <v>0</v>
          </cell>
        </row>
        <row r="1723">
          <cell r="A1723" t="str">
            <v>501034</v>
          </cell>
          <cell r="B1723" t="str">
            <v>COTTON - RIL 122 HY - 450 GM</v>
          </cell>
          <cell r="C1723" t="str">
            <v>2100</v>
          </cell>
          <cell r="D1723" t="str">
            <v>641</v>
          </cell>
          <cell r="E1723" t="str">
            <v>4900090094</v>
          </cell>
          <cell r="F1723">
            <v>38120</v>
          </cell>
          <cell r="G1723">
            <v>16.2</v>
          </cell>
          <cell r="H1723">
            <v>0</v>
          </cell>
        </row>
        <row r="1724">
          <cell r="A1724" t="str">
            <v>501034</v>
          </cell>
          <cell r="B1724" t="str">
            <v>COTTON - RIL 122 HY - 450 GM</v>
          </cell>
          <cell r="C1724" t="str">
            <v>2100</v>
          </cell>
          <cell r="D1724" t="str">
            <v>641</v>
          </cell>
          <cell r="E1724" t="str">
            <v>4900090094</v>
          </cell>
          <cell r="F1724">
            <v>38120</v>
          </cell>
          <cell r="G1724">
            <v>16.2</v>
          </cell>
          <cell r="H1724">
            <v>0</v>
          </cell>
        </row>
        <row r="1725">
          <cell r="A1725" t="str">
            <v>501034</v>
          </cell>
          <cell r="B1725" t="str">
            <v>COTTON - RIL 122 HY - 450 GM</v>
          </cell>
          <cell r="C1725" t="str">
            <v>2100</v>
          </cell>
          <cell r="D1725" t="str">
            <v>641</v>
          </cell>
          <cell r="E1725" t="str">
            <v>4900090094</v>
          </cell>
          <cell r="F1725">
            <v>38120</v>
          </cell>
          <cell r="G1725">
            <v>5.4</v>
          </cell>
          <cell r="H1725">
            <v>0</v>
          </cell>
        </row>
        <row r="1726">
          <cell r="A1726" t="str">
            <v>501034</v>
          </cell>
          <cell r="B1726" t="str">
            <v>COTTON - RIL 122 HY - 450 GM</v>
          </cell>
          <cell r="C1726" t="str">
            <v>2100</v>
          </cell>
          <cell r="D1726" t="str">
            <v>641</v>
          </cell>
          <cell r="E1726" t="str">
            <v>4900090094</v>
          </cell>
          <cell r="F1726">
            <v>38120</v>
          </cell>
          <cell r="G1726">
            <v>16.2</v>
          </cell>
          <cell r="H1726">
            <v>0</v>
          </cell>
        </row>
        <row r="1727">
          <cell r="A1727" t="str">
            <v>501034</v>
          </cell>
          <cell r="B1727" t="str">
            <v>COTTON - RIL 122 HY - 450 GM</v>
          </cell>
          <cell r="C1727" t="str">
            <v>2100</v>
          </cell>
          <cell r="D1727" t="str">
            <v>641</v>
          </cell>
          <cell r="E1727" t="str">
            <v>4900090094</v>
          </cell>
          <cell r="F1727">
            <v>38120</v>
          </cell>
          <cell r="G1727">
            <v>5.4</v>
          </cell>
          <cell r="H1727">
            <v>0</v>
          </cell>
        </row>
        <row r="1728">
          <cell r="A1728" t="str">
            <v>501034</v>
          </cell>
          <cell r="B1728" t="str">
            <v>COTTON - RIL 122 HY - 450 GM</v>
          </cell>
          <cell r="C1728" t="str">
            <v>2100</v>
          </cell>
          <cell r="D1728" t="str">
            <v>641</v>
          </cell>
          <cell r="E1728" t="str">
            <v>4900090094</v>
          </cell>
          <cell r="F1728">
            <v>38120</v>
          </cell>
          <cell r="G1728">
            <v>5.4</v>
          </cell>
          <cell r="H1728">
            <v>0</v>
          </cell>
        </row>
        <row r="1729">
          <cell r="A1729" t="str">
            <v>501034</v>
          </cell>
          <cell r="B1729" t="str">
            <v>COTTON - RIL 122 HY - 450 GM</v>
          </cell>
          <cell r="C1729" t="str">
            <v>2100</v>
          </cell>
          <cell r="D1729" t="str">
            <v>641</v>
          </cell>
          <cell r="E1729" t="str">
            <v>4900090094</v>
          </cell>
          <cell r="F1729">
            <v>38120</v>
          </cell>
          <cell r="G1729">
            <v>5.4</v>
          </cell>
          <cell r="H1729">
            <v>0</v>
          </cell>
        </row>
        <row r="1730">
          <cell r="A1730" t="str">
            <v>501034</v>
          </cell>
          <cell r="B1730" t="str">
            <v>COTTON - RIL 122 HY - 450 GM</v>
          </cell>
          <cell r="C1730" t="str">
            <v>2100</v>
          </cell>
          <cell r="D1730" t="str">
            <v>641</v>
          </cell>
          <cell r="E1730" t="str">
            <v>4900090094</v>
          </cell>
          <cell r="F1730">
            <v>38120</v>
          </cell>
          <cell r="G1730">
            <v>5.4</v>
          </cell>
          <cell r="H1730">
            <v>0</v>
          </cell>
        </row>
        <row r="1731">
          <cell r="A1731" t="str">
            <v>501034</v>
          </cell>
          <cell r="B1731" t="str">
            <v>COTTON - RIL 122 HY - 450 GM</v>
          </cell>
          <cell r="C1731" t="str">
            <v>2100</v>
          </cell>
          <cell r="D1731" t="str">
            <v>641</v>
          </cell>
          <cell r="E1731" t="str">
            <v>4900090094</v>
          </cell>
          <cell r="F1731">
            <v>38120</v>
          </cell>
          <cell r="G1731">
            <v>5.4</v>
          </cell>
          <cell r="H1731">
            <v>0</v>
          </cell>
        </row>
        <row r="1732">
          <cell r="A1732" t="str">
            <v>501034</v>
          </cell>
          <cell r="B1732" t="str">
            <v>COTTON - RIL 122 HY - 450 GM</v>
          </cell>
          <cell r="C1732" t="str">
            <v>2100</v>
          </cell>
          <cell r="D1732" t="str">
            <v>641</v>
          </cell>
          <cell r="E1732" t="str">
            <v>4900090094</v>
          </cell>
          <cell r="F1732">
            <v>38120</v>
          </cell>
          <cell r="G1732">
            <v>5.4</v>
          </cell>
          <cell r="H1732">
            <v>0</v>
          </cell>
        </row>
        <row r="1733">
          <cell r="A1733" t="str">
            <v>501034</v>
          </cell>
          <cell r="B1733" t="str">
            <v>COTTON - RIL 122 HY - 450 GM</v>
          </cell>
          <cell r="C1733" t="str">
            <v>2100</v>
          </cell>
          <cell r="D1733" t="str">
            <v>641</v>
          </cell>
          <cell r="E1733" t="str">
            <v>4900090094</v>
          </cell>
          <cell r="F1733">
            <v>38120</v>
          </cell>
          <cell r="G1733">
            <v>10.8</v>
          </cell>
          <cell r="H1733">
            <v>0</v>
          </cell>
        </row>
        <row r="1734">
          <cell r="A1734" t="str">
            <v>501034</v>
          </cell>
          <cell r="B1734" t="str">
            <v>COTTON - RIL 122 HY - 450 GM</v>
          </cell>
          <cell r="C1734" t="str">
            <v>2100</v>
          </cell>
          <cell r="D1734" t="str">
            <v>641</v>
          </cell>
          <cell r="E1734" t="str">
            <v>4900090094</v>
          </cell>
          <cell r="F1734">
            <v>38120</v>
          </cell>
          <cell r="G1734">
            <v>286.2</v>
          </cell>
          <cell r="H1734">
            <v>0</v>
          </cell>
        </row>
        <row r="1735">
          <cell r="A1735" t="str">
            <v>501034</v>
          </cell>
          <cell r="B1735" t="str">
            <v>COTTON - RIL 122 HY - 450 GM</v>
          </cell>
          <cell r="C1735" t="str">
            <v>2100</v>
          </cell>
          <cell r="D1735" t="str">
            <v>641</v>
          </cell>
          <cell r="E1735" t="str">
            <v>4900090094</v>
          </cell>
          <cell r="F1735">
            <v>38120</v>
          </cell>
          <cell r="G1735">
            <v>32.4</v>
          </cell>
          <cell r="H1735">
            <v>0</v>
          </cell>
        </row>
        <row r="1736">
          <cell r="A1736" t="str">
            <v>501034</v>
          </cell>
          <cell r="B1736" t="str">
            <v>COTTON - RIL 122 HY - 450 GM</v>
          </cell>
          <cell r="C1736" t="str">
            <v>2100</v>
          </cell>
          <cell r="D1736" t="str">
            <v>641</v>
          </cell>
          <cell r="E1736" t="str">
            <v>4900090094</v>
          </cell>
          <cell r="F1736">
            <v>38120</v>
          </cell>
          <cell r="G1736">
            <v>16.2</v>
          </cell>
          <cell r="H1736">
            <v>0</v>
          </cell>
        </row>
        <row r="1737">
          <cell r="A1737" t="str">
            <v>501034</v>
          </cell>
          <cell r="B1737" t="str">
            <v>COTTON - RIL 122 HY - 450 GM</v>
          </cell>
          <cell r="C1737" t="str">
            <v>2100</v>
          </cell>
          <cell r="D1737" t="str">
            <v>641</v>
          </cell>
          <cell r="E1737" t="str">
            <v>4900090094</v>
          </cell>
          <cell r="F1737">
            <v>38120</v>
          </cell>
          <cell r="G1737">
            <v>16.2</v>
          </cell>
          <cell r="H1737">
            <v>0</v>
          </cell>
        </row>
        <row r="1738">
          <cell r="A1738" t="str">
            <v>501034</v>
          </cell>
          <cell r="B1738" t="str">
            <v>COTTON - RIL 122 HY - 450 GM</v>
          </cell>
          <cell r="C1738" t="str">
            <v>2100</v>
          </cell>
          <cell r="D1738" t="str">
            <v>641</v>
          </cell>
          <cell r="E1738" t="str">
            <v>4900090094</v>
          </cell>
          <cell r="F1738">
            <v>38120</v>
          </cell>
          <cell r="G1738">
            <v>5.4</v>
          </cell>
          <cell r="H1738">
            <v>0</v>
          </cell>
        </row>
        <row r="1739">
          <cell r="A1739" t="str">
            <v>501034</v>
          </cell>
          <cell r="B1739" t="str">
            <v>COTTON - RIL 122 HY - 450 GM</v>
          </cell>
          <cell r="C1739" t="str">
            <v>2100</v>
          </cell>
          <cell r="D1739" t="str">
            <v>641</v>
          </cell>
          <cell r="E1739" t="str">
            <v>4900090094</v>
          </cell>
          <cell r="F1739">
            <v>38120</v>
          </cell>
          <cell r="G1739">
            <v>5.4</v>
          </cell>
          <cell r="H1739">
            <v>0</v>
          </cell>
        </row>
        <row r="1740">
          <cell r="A1740" t="str">
            <v>501034</v>
          </cell>
          <cell r="B1740" t="str">
            <v>COTTON - RIL 122 HY - 450 GM</v>
          </cell>
          <cell r="C1740" t="str">
            <v>2100</v>
          </cell>
          <cell r="D1740" t="str">
            <v>641</v>
          </cell>
          <cell r="E1740" t="str">
            <v>4900090094</v>
          </cell>
          <cell r="F1740">
            <v>38120</v>
          </cell>
          <cell r="G1740">
            <v>275.39999999999998</v>
          </cell>
          <cell r="H1740">
            <v>0</v>
          </cell>
        </row>
        <row r="1741">
          <cell r="A1741" t="str">
            <v>501034</v>
          </cell>
          <cell r="B1741" t="str">
            <v>COTTON - RIL 122 HY - 450 GM</v>
          </cell>
          <cell r="C1741" t="str">
            <v>2100</v>
          </cell>
          <cell r="D1741" t="str">
            <v>641</v>
          </cell>
          <cell r="E1741" t="str">
            <v>4900090094</v>
          </cell>
          <cell r="F1741">
            <v>38120</v>
          </cell>
          <cell r="G1741">
            <v>5.4</v>
          </cell>
          <cell r="H1741">
            <v>0</v>
          </cell>
        </row>
        <row r="1742">
          <cell r="A1742" t="str">
            <v>501034</v>
          </cell>
          <cell r="B1742" t="str">
            <v>COTTON - RIL 122 HY - 450 GM</v>
          </cell>
          <cell r="C1742" t="str">
            <v>2100</v>
          </cell>
          <cell r="D1742" t="str">
            <v>641</v>
          </cell>
          <cell r="E1742" t="str">
            <v>4900090094</v>
          </cell>
          <cell r="F1742">
            <v>38120</v>
          </cell>
          <cell r="G1742">
            <v>10.8</v>
          </cell>
          <cell r="H1742">
            <v>0</v>
          </cell>
        </row>
        <row r="1743">
          <cell r="A1743" t="str">
            <v>501034</v>
          </cell>
          <cell r="B1743" t="str">
            <v>COTTON - RIL 122 HY - 450 GM</v>
          </cell>
          <cell r="C1743" t="str">
            <v>2100</v>
          </cell>
          <cell r="D1743" t="str">
            <v>641</v>
          </cell>
          <cell r="E1743" t="str">
            <v>4900090094</v>
          </cell>
          <cell r="F1743">
            <v>38120</v>
          </cell>
          <cell r="G1743">
            <v>10.8</v>
          </cell>
          <cell r="H1743">
            <v>0</v>
          </cell>
        </row>
        <row r="1744">
          <cell r="A1744" t="str">
            <v>501034</v>
          </cell>
          <cell r="B1744" t="str">
            <v>COTTON - RIL 122 HY - 450 GM</v>
          </cell>
          <cell r="C1744" t="str">
            <v>2100</v>
          </cell>
          <cell r="D1744" t="str">
            <v>641</v>
          </cell>
          <cell r="E1744" t="str">
            <v>4900090094</v>
          </cell>
          <cell r="F1744">
            <v>38120</v>
          </cell>
          <cell r="G1744">
            <v>5.4</v>
          </cell>
          <cell r="H1744">
            <v>0</v>
          </cell>
        </row>
        <row r="1745">
          <cell r="A1745" t="str">
            <v>501034</v>
          </cell>
          <cell r="B1745" t="str">
            <v>COTTON - RIL 122 HY - 450 GM</v>
          </cell>
          <cell r="C1745" t="str">
            <v>2100</v>
          </cell>
          <cell r="D1745" t="str">
            <v>641</v>
          </cell>
          <cell r="E1745" t="str">
            <v>4900090094</v>
          </cell>
          <cell r="F1745">
            <v>38120</v>
          </cell>
          <cell r="G1745">
            <v>216</v>
          </cell>
          <cell r="H1745">
            <v>0</v>
          </cell>
        </row>
        <row r="1746">
          <cell r="A1746" t="str">
            <v>501034</v>
          </cell>
          <cell r="B1746" t="str">
            <v>COTTON - RIL 122 HY - 450 GM</v>
          </cell>
          <cell r="C1746" t="str">
            <v>2100</v>
          </cell>
          <cell r="D1746" t="str">
            <v>641</v>
          </cell>
          <cell r="E1746" t="str">
            <v>4900090094</v>
          </cell>
          <cell r="F1746">
            <v>38120</v>
          </cell>
          <cell r="G1746">
            <v>145.80000000000001</v>
          </cell>
          <cell r="H1746">
            <v>0</v>
          </cell>
        </row>
        <row r="1747">
          <cell r="A1747" t="str">
            <v>501034</v>
          </cell>
          <cell r="B1747" t="str">
            <v>COTTON - RIL 122 HY - 450 GM</v>
          </cell>
          <cell r="C1747" t="str">
            <v>2100</v>
          </cell>
          <cell r="D1747" t="str">
            <v>641</v>
          </cell>
          <cell r="E1747" t="str">
            <v>4900090094</v>
          </cell>
          <cell r="F1747">
            <v>38120</v>
          </cell>
          <cell r="G1747">
            <v>16.2</v>
          </cell>
          <cell r="H1747">
            <v>0</v>
          </cell>
        </row>
        <row r="1748">
          <cell r="A1748" t="str">
            <v>501034</v>
          </cell>
          <cell r="B1748" t="str">
            <v>COTTON - RIL 122 HY - 450 GM</v>
          </cell>
          <cell r="C1748" t="str">
            <v>2100</v>
          </cell>
          <cell r="D1748" t="str">
            <v>641</v>
          </cell>
          <cell r="E1748" t="str">
            <v>4900090094</v>
          </cell>
          <cell r="F1748">
            <v>38120</v>
          </cell>
          <cell r="G1748">
            <v>16.2</v>
          </cell>
          <cell r="H1748">
            <v>0</v>
          </cell>
        </row>
        <row r="1749">
          <cell r="A1749" t="str">
            <v>501034</v>
          </cell>
          <cell r="B1749" t="str">
            <v>COTTON - RIL 122 HY - 450 GM</v>
          </cell>
          <cell r="C1749" t="str">
            <v>2100</v>
          </cell>
          <cell r="D1749" t="str">
            <v>641</v>
          </cell>
          <cell r="E1749" t="str">
            <v>4900090094</v>
          </cell>
          <cell r="F1749">
            <v>38120</v>
          </cell>
          <cell r="G1749">
            <v>10.8</v>
          </cell>
          <cell r="H1749">
            <v>0</v>
          </cell>
        </row>
        <row r="1750">
          <cell r="A1750" t="str">
            <v>501034</v>
          </cell>
          <cell r="B1750" t="str">
            <v>COTTON - RIL 122 HY - 450 GM</v>
          </cell>
          <cell r="C1750" t="str">
            <v>2100</v>
          </cell>
          <cell r="D1750" t="str">
            <v>641</v>
          </cell>
          <cell r="E1750" t="str">
            <v>4900090094</v>
          </cell>
          <cell r="F1750">
            <v>38120</v>
          </cell>
          <cell r="G1750">
            <v>16.2</v>
          </cell>
          <cell r="H1750">
            <v>0</v>
          </cell>
        </row>
        <row r="1751">
          <cell r="A1751" t="str">
            <v>501034</v>
          </cell>
          <cell r="B1751" t="str">
            <v>COTTON - RIL 122 HY - 450 GM</v>
          </cell>
          <cell r="C1751" t="str">
            <v>2100</v>
          </cell>
          <cell r="D1751" t="str">
            <v>641</v>
          </cell>
          <cell r="E1751" t="str">
            <v>4900090094</v>
          </cell>
          <cell r="F1751">
            <v>38120</v>
          </cell>
          <cell r="G1751">
            <v>16.2</v>
          </cell>
          <cell r="H1751">
            <v>0</v>
          </cell>
        </row>
        <row r="1752">
          <cell r="A1752" t="str">
            <v>501034</v>
          </cell>
          <cell r="B1752" t="str">
            <v>COTTON - RIL 122 HY - 450 GM</v>
          </cell>
          <cell r="C1752" t="str">
            <v>2100</v>
          </cell>
          <cell r="D1752" t="str">
            <v>641</v>
          </cell>
          <cell r="E1752" t="str">
            <v>4900090094</v>
          </cell>
          <cell r="F1752">
            <v>38120</v>
          </cell>
          <cell r="G1752">
            <v>16.2</v>
          </cell>
          <cell r="H1752">
            <v>0</v>
          </cell>
        </row>
        <row r="1753">
          <cell r="A1753" t="str">
            <v>501034</v>
          </cell>
          <cell r="B1753" t="str">
            <v>COTTON - RIL 122 HY - 450 GM</v>
          </cell>
          <cell r="C1753" t="str">
            <v>2100</v>
          </cell>
          <cell r="D1753" t="str">
            <v>641</v>
          </cell>
          <cell r="E1753" t="str">
            <v>4900090094</v>
          </cell>
          <cell r="F1753">
            <v>38120</v>
          </cell>
          <cell r="G1753">
            <v>5.4</v>
          </cell>
          <cell r="H1753">
            <v>0</v>
          </cell>
        </row>
        <row r="1754">
          <cell r="A1754" t="str">
            <v>501034</v>
          </cell>
          <cell r="B1754" t="str">
            <v>COTTON - RIL 122 HY - 450 GM</v>
          </cell>
          <cell r="C1754" t="str">
            <v>2100</v>
          </cell>
          <cell r="D1754" t="str">
            <v>641</v>
          </cell>
          <cell r="E1754" t="str">
            <v>4900090094</v>
          </cell>
          <cell r="F1754">
            <v>38120</v>
          </cell>
          <cell r="G1754">
            <v>10.8</v>
          </cell>
          <cell r="H1754">
            <v>0</v>
          </cell>
        </row>
        <row r="1755">
          <cell r="A1755" t="str">
            <v>501034</v>
          </cell>
          <cell r="B1755" t="str">
            <v>COTTON - RIL 122 HY - 450 GM</v>
          </cell>
          <cell r="C1755" t="str">
            <v>2100</v>
          </cell>
          <cell r="D1755" t="str">
            <v>641</v>
          </cell>
          <cell r="E1755" t="str">
            <v>4900090061</v>
          </cell>
          <cell r="F1755">
            <v>38120</v>
          </cell>
          <cell r="G1755">
            <v>216</v>
          </cell>
          <cell r="H1755">
            <v>0</v>
          </cell>
        </row>
        <row r="1756">
          <cell r="A1756" t="str">
            <v>501034</v>
          </cell>
          <cell r="B1756" t="str">
            <v>COTTON - RIL 122 HY - 450 GM</v>
          </cell>
          <cell r="C1756" t="str">
            <v>2100</v>
          </cell>
          <cell r="D1756" t="str">
            <v>641</v>
          </cell>
          <cell r="E1756" t="str">
            <v>4900090094</v>
          </cell>
          <cell r="F1756">
            <v>38120</v>
          </cell>
          <cell r="G1756">
            <v>16.2</v>
          </cell>
          <cell r="H1756">
            <v>0</v>
          </cell>
        </row>
        <row r="1757">
          <cell r="A1757" t="str">
            <v>501034</v>
          </cell>
          <cell r="B1757" t="str">
            <v>COTTON - RIL 122 HY - 450 GM</v>
          </cell>
          <cell r="C1757" t="str">
            <v>2100</v>
          </cell>
          <cell r="D1757" t="str">
            <v>641</v>
          </cell>
          <cell r="E1757" t="str">
            <v>4900090094</v>
          </cell>
          <cell r="F1757">
            <v>38120</v>
          </cell>
          <cell r="G1757">
            <v>16.2</v>
          </cell>
          <cell r="H1757">
            <v>0</v>
          </cell>
        </row>
        <row r="1758">
          <cell r="A1758" t="str">
            <v>501034</v>
          </cell>
          <cell r="B1758" t="str">
            <v>COTTON - RIL 122 HY - 450 GM</v>
          </cell>
          <cell r="C1758" t="str">
            <v>2100</v>
          </cell>
          <cell r="D1758" t="str">
            <v>641</v>
          </cell>
          <cell r="E1758" t="str">
            <v>4900090094</v>
          </cell>
          <cell r="F1758">
            <v>38120</v>
          </cell>
          <cell r="G1758">
            <v>10.8</v>
          </cell>
          <cell r="H1758">
            <v>0</v>
          </cell>
        </row>
        <row r="1759">
          <cell r="A1759" t="str">
            <v>501034</v>
          </cell>
          <cell r="B1759" t="str">
            <v>COTTON - RIL 122 HY - 450 GM</v>
          </cell>
          <cell r="C1759" t="str">
            <v>2100</v>
          </cell>
          <cell r="D1759" t="str">
            <v>641</v>
          </cell>
          <cell r="E1759" t="str">
            <v>4900090094</v>
          </cell>
          <cell r="F1759">
            <v>38120</v>
          </cell>
          <cell r="G1759">
            <v>16.2</v>
          </cell>
          <cell r="H1759">
            <v>0</v>
          </cell>
        </row>
        <row r="1760">
          <cell r="A1760" t="str">
            <v>501034</v>
          </cell>
          <cell r="B1760" t="str">
            <v>COTTON - RIL 122 HY - 450 GM</v>
          </cell>
          <cell r="C1760" t="str">
            <v>2100</v>
          </cell>
          <cell r="D1760" t="str">
            <v>641</v>
          </cell>
          <cell r="E1760" t="str">
            <v>4900090094</v>
          </cell>
          <cell r="F1760">
            <v>38120</v>
          </cell>
          <cell r="G1760">
            <v>5.4</v>
          </cell>
          <cell r="H1760">
            <v>0</v>
          </cell>
        </row>
        <row r="1761">
          <cell r="A1761" t="str">
            <v>501034</v>
          </cell>
          <cell r="B1761" t="str">
            <v>COTTON - RIL 122 HY - 450 GM</v>
          </cell>
          <cell r="C1761" t="str">
            <v>2100</v>
          </cell>
          <cell r="D1761" t="str">
            <v>641</v>
          </cell>
          <cell r="E1761" t="str">
            <v>4900090094</v>
          </cell>
          <cell r="F1761">
            <v>38120</v>
          </cell>
          <cell r="G1761">
            <v>10.8</v>
          </cell>
          <cell r="H1761">
            <v>0</v>
          </cell>
        </row>
        <row r="1762">
          <cell r="A1762" t="str">
            <v>501034</v>
          </cell>
          <cell r="B1762" t="str">
            <v>COTTON - RIL 122 HY - 450 GM</v>
          </cell>
          <cell r="C1762" t="str">
            <v>2100</v>
          </cell>
          <cell r="D1762" t="str">
            <v>641</v>
          </cell>
          <cell r="E1762" t="str">
            <v>4900090094</v>
          </cell>
          <cell r="F1762">
            <v>38120</v>
          </cell>
          <cell r="G1762">
            <v>16.2</v>
          </cell>
          <cell r="H1762">
            <v>0</v>
          </cell>
        </row>
        <row r="1763">
          <cell r="A1763" t="str">
            <v>501034</v>
          </cell>
          <cell r="B1763" t="str">
            <v>COTTON - RIL 122 HY - 450 GM</v>
          </cell>
          <cell r="C1763" t="str">
            <v>2100</v>
          </cell>
          <cell r="D1763" t="str">
            <v>641</v>
          </cell>
          <cell r="E1763" t="str">
            <v>4900090094</v>
          </cell>
          <cell r="F1763">
            <v>38120</v>
          </cell>
          <cell r="G1763">
            <v>5.4</v>
          </cell>
          <cell r="H1763">
            <v>0</v>
          </cell>
        </row>
        <row r="1764">
          <cell r="A1764" t="str">
            <v>501034</v>
          </cell>
          <cell r="B1764" t="str">
            <v>COTTON - RIL 122 HY - 450 GM</v>
          </cell>
          <cell r="C1764" t="str">
            <v>2100</v>
          </cell>
          <cell r="D1764" t="str">
            <v>641</v>
          </cell>
          <cell r="E1764" t="str">
            <v>4900090094</v>
          </cell>
          <cell r="F1764">
            <v>38120</v>
          </cell>
          <cell r="G1764">
            <v>5.4</v>
          </cell>
          <cell r="H1764">
            <v>0</v>
          </cell>
        </row>
        <row r="1765">
          <cell r="A1765" t="str">
            <v>501034</v>
          </cell>
          <cell r="B1765" t="str">
            <v>COTTON - RIL 122 HY - 450 GM</v>
          </cell>
          <cell r="C1765" t="str">
            <v>2100</v>
          </cell>
          <cell r="D1765" t="str">
            <v>641</v>
          </cell>
          <cell r="E1765" t="str">
            <v>4900090094</v>
          </cell>
          <cell r="F1765">
            <v>38120</v>
          </cell>
          <cell r="G1765">
            <v>5.4</v>
          </cell>
          <cell r="H1765">
            <v>0</v>
          </cell>
        </row>
        <row r="1766">
          <cell r="A1766" t="str">
            <v>501034</v>
          </cell>
          <cell r="B1766" t="str">
            <v>COTTON - RIL 122 HY - 450 GM</v>
          </cell>
          <cell r="C1766" t="str">
            <v>2100</v>
          </cell>
          <cell r="D1766" t="str">
            <v>641</v>
          </cell>
          <cell r="E1766" t="str">
            <v>4900090094</v>
          </cell>
          <cell r="F1766">
            <v>38120</v>
          </cell>
          <cell r="G1766">
            <v>64.8</v>
          </cell>
          <cell r="H1766">
            <v>0</v>
          </cell>
        </row>
        <row r="1767">
          <cell r="A1767" t="str">
            <v>501034</v>
          </cell>
          <cell r="B1767" t="str">
            <v>COTTON - RIL 122 HY - 450 GM</v>
          </cell>
          <cell r="C1767" t="str">
            <v>2100</v>
          </cell>
          <cell r="D1767" t="str">
            <v>641</v>
          </cell>
          <cell r="E1767" t="str">
            <v>4900090094</v>
          </cell>
          <cell r="F1767">
            <v>38120</v>
          </cell>
          <cell r="G1767">
            <v>64.8</v>
          </cell>
          <cell r="H1767">
            <v>0</v>
          </cell>
        </row>
        <row r="1768">
          <cell r="A1768" t="str">
            <v>501034</v>
          </cell>
          <cell r="B1768" t="str">
            <v>COTTON - RIL 122 HY - 450 GM</v>
          </cell>
          <cell r="C1768" t="str">
            <v>2100</v>
          </cell>
          <cell r="D1768" t="str">
            <v>641</v>
          </cell>
          <cell r="E1768" t="str">
            <v>4900090094</v>
          </cell>
          <cell r="F1768">
            <v>38120</v>
          </cell>
          <cell r="G1768">
            <v>43.2</v>
          </cell>
          <cell r="H1768">
            <v>0</v>
          </cell>
        </row>
        <row r="1769">
          <cell r="A1769" t="str">
            <v>501034</v>
          </cell>
          <cell r="B1769" t="str">
            <v>COTTON - RIL 122 HY - 450 GM</v>
          </cell>
          <cell r="C1769" t="str">
            <v>2100</v>
          </cell>
          <cell r="D1769" t="str">
            <v>641</v>
          </cell>
          <cell r="E1769" t="str">
            <v>4900090094</v>
          </cell>
          <cell r="F1769">
            <v>38120</v>
          </cell>
          <cell r="G1769">
            <v>37.799999999999997</v>
          </cell>
          <cell r="H1769">
            <v>0</v>
          </cell>
        </row>
        <row r="1770">
          <cell r="A1770" t="str">
            <v>501034</v>
          </cell>
          <cell r="B1770" t="str">
            <v>COTTON - RIL 122 HY - 450 GM</v>
          </cell>
          <cell r="C1770" t="str">
            <v>2100</v>
          </cell>
          <cell r="D1770" t="str">
            <v>641</v>
          </cell>
          <cell r="E1770" t="str">
            <v>4900090094</v>
          </cell>
          <cell r="F1770">
            <v>38120</v>
          </cell>
          <cell r="G1770">
            <v>59.4</v>
          </cell>
          <cell r="H1770">
            <v>0</v>
          </cell>
        </row>
        <row r="1771">
          <cell r="A1771" t="str">
            <v>501034</v>
          </cell>
          <cell r="B1771" t="str">
            <v>COTTON - RIL 122 HY - 450 GM</v>
          </cell>
          <cell r="C1771" t="str">
            <v>2100</v>
          </cell>
          <cell r="D1771" t="str">
            <v>641</v>
          </cell>
          <cell r="E1771" t="str">
            <v>4900090094</v>
          </cell>
          <cell r="F1771">
            <v>38120</v>
          </cell>
          <cell r="G1771">
            <v>64.8</v>
          </cell>
          <cell r="H1771">
            <v>0</v>
          </cell>
        </row>
        <row r="1772">
          <cell r="A1772" t="str">
            <v>501034</v>
          </cell>
          <cell r="B1772" t="str">
            <v>COTTON - RIL 122 HY - 450 GM</v>
          </cell>
          <cell r="C1772" t="str">
            <v>2100</v>
          </cell>
          <cell r="D1772" t="str">
            <v>641</v>
          </cell>
          <cell r="E1772" t="str">
            <v>4900090094</v>
          </cell>
          <cell r="F1772">
            <v>38120</v>
          </cell>
          <cell r="G1772">
            <v>70.2</v>
          </cell>
          <cell r="H1772">
            <v>0</v>
          </cell>
        </row>
        <row r="1773">
          <cell r="A1773" t="str">
            <v>501034</v>
          </cell>
          <cell r="B1773" t="str">
            <v>COTTON - RIL 122 HY - 450 GM</v>
          </cell>
          <cell r="C1773" t="str">
            <v>2100</v>
          </cell>
          <cell r="D1773" t="str">
            <v>641</v>
          </cell>
          <cell r="E1773" t="str">
            <v>4900090094</v>
          </cell>
          <cell r="F1773">
            <v>38120</v>
          </cell>
          <cell r="G1773">
            <v>453.6</v>
          </cell>
          <cell r="H1773">
            <v>0</v>
          </cell>
        </row>
        <row r="1774">
          <cell r="A1774" t="str">
            <v>501034</v>
          </cell>
          <cell r="B1774" t="str">
            <v>COTTON - RIL 122 HY - 450 GM</v>
          </cell>
          <cell r="C1774" t="str">
            <v>2100</v>
          </cell>
          <cell r="D1774" t="str">
            <v>641</v>
          </cell>
          <cell r="E1774" t="str">
            <v>4900090094</v>
          </cell>
          <cell r="F1774">
            <v>38120</v>
          </cell>
          <cell r="G1774">
            <v>27</v>
          </cell>
          <cell r="H1774">
            <v>0</v>
          </cell>
        </row>
        <row r="1775">
          <cell r="A1775" t="str">
            <v>501034</v>
          </cell>
          <cell r="B1775" t="str">
            <v>COTTON - RIL 122 HY - 450 GM</v>
          </cell>
          <cell r="C1775" t="str">
            <v>2100</v>
          </cell>
          <cell r="D1775" t="str">
            <v>641</v>
          </cell>
          <cell r="E1775" t="str">
            <v>4900090094</v>
          </cell>
          <cell r="F1775">
            <v>38120</v>
          </cell>
          <cell r="G1775">
            <v>10.8</v>
          </cell>
          <cell r="H1775">
            <v>0</v>
          </cell>
        </row>
        <row r="1776">
          <cell r="A1776" t="str">
            <v>501034</v>
          </cell>
          <cell r="B1776" t="str">
            <v>COTTON - RIL 122 HY - 450 GM</v>
          </cell>
          <cell r="C1776" t="str">
            <v>2100</v>
          </cell>
          <cell r="D1776" t="str">
            <v>641</v>
          </cell>
          <cell r="E1776" t="str">
            <v>4900090094</v>
          </cell>
          <cell r="F1776">
            <v>38120</v>
          </cell>
          <cell r="G1776">
            <v>5.4</v>
          </cell>
          <cell r="H1776">
            <v>0</v>
          </cell>
        </row>
        <row r="1777">
          <cell r="A1777" t="str">
            <v>501034</v>
          </cell>
          <cell r="B1777" t="str">
            <v>COTTON - RIL 122 HY - 450 GM</v>
          </cell>
          <cell r="C1777" t="str">
            <v>2100</v>
          </cell>
          <cell r="D1777" t="str">
            <v>601</v>
          </cell>
          <cell r="E1777" t="str">
            <v>4900089691</v>
          </cell>
          <cell r="F1777">
            <v>38119</v>
          </cell>
          <cell r="G1777">
            <v>-21.6</v>
          </cell>
          <cell r="H1777">
            <v>0</v>
          </cell>
        </row>
        <row r="1778">
          <cell r="A1778" t="str">
            <v>501034</v>
          </cell>
          <cell r="B1778" t="str">
            <v>COTTON - RIL 122 HY - 450 GM</v>
          </cell>
          <cell r="C1778" t="str">
            <v>2100</v>
          </cell>
          <cell r="D1778" t="str">
            <v>601</v>
          </cell>
          <cell r="E1778" t="str">
            <v>4900089691</v>
          </cell>
          <cell r="F1778">
            <v>38119</v>
          </cell>
          <cell r="G1778">
            <v>-21.6</v>
          </cell>
          <cell r="H1778">
            <v>0</v>
          </cell>
        </row>
        <row r="1779">
          <cell r="A1779" t="str">
            <v>501034</v>
          </cell>
          <cell r="B1779" t="str">
            <v>COTTON - RIL 122 HY - 450 GM</v>
          </cell>
          <cell r="C1779" t="str">
            <v>2100</v>
          </cell>
          <cell r="D1779" t="str">
            <v>601</v>
          </cell>
          <cell r="E1779" t="str">
            <v>4900089691</v>
          </cell>
          <cell r="F1779">
            <v>38119</v>
          </cell>
          <cell r="G1779">
            <v>-21.6</v>
          </cell>
          <cell r="H1779">
            <v>0</v>
          </cell>
        </row>
        <row r="1780">
          <cell r="A1780" t="str">
            <v>501034</v>
          </cell>
          <cell r="B1780" t="str">
            <v>COTTON - RIL 122 HY - 450 GM</v>
          </cell>
          <cell r="C1780" t="str">
            <v>2100</v>
          </cell>
          <cell r="D1780" t="str">
            <v>601</v>
          </cell>
          <cell r="E1780" t="str">
            <v>4900089205</v>
          </cell>
          <cell r="F1780">
            <v>38118</v>
          </cell>
          <cell r="G1780">
            <v>-21.6</v>
          </cell>
          <cell r="H1780">
            <v>0</v>
          </cell>
        </row>
        <row r="1781">
          <cell r="A1781" t="str">
            <v>501034</v>
          </cell>
          <cell r="B1781" t="str">
            <v>COTTON - RIL 122 HY - 450 GM</v>
          </cell>
          <cell r="C1781" t="str">
            <v>2100</v>
          </cell>
          <cell r="D1781" t="str">
            <v>601</v>
          </cell>
          <cell r="E1781" t="str">
            <v>4900089205</v>
          </cell>
          <cell r="F1781">
            <v>38118</v>
          </cell>
          <cell r="G1781">
            <v>-21.6</v>
          </cell>
          <cell r="H1781">
            <v>0</v>
          </cell>
        </row>
        <row r="1782">
          <cell r="A1782" t="str">
            <v>501034</v>
          </cell>
          <cell r="B1782" t="str">
            <v>COTTON - RIL 122 HY - 450 GM</v>
          </cell>
          <cell r="C1782" t="str">
            <v>2100</v>
          </cell>
          <cell r="D1782" t="str">
            <v>601</v>
          </cell>
          <cell r="E1782" t="str">
            <v>4900089205</v>
          </cell>
          <cell r="F1782">
            <v>38118</v>
          </cell>
          <cell r="G1782">
            <v>-21.6</v>
          </cell>
          <cell r="H1782">
            <v>0</v>
          </cell>
        </row>
        <row r="1783">
          <cell r="A1783" t="str">
            <v>501034</v>
          </cell>
          <cell r="B1783" t="str">
            <v>COTTON - RIL 122 HY - 450 GM</v>
          </cell>
          <cell r="C1783" t="str">
            <v>2100</v>
          </cell>
          <cell r="D1783" t="str">
            <v>601</v>
          </cell>
          <cell r="E1783" t="str">
            <v>4900089205</v>
          </cell>
          <cell r="F1783">
            <v>38118</v>
          </cell>
          <cell r="G1783">
            <v>-21.6</v>
          </cell>
          <cell r="H1783">
            <v>0</v>
          </cell>
        </row>
        <row r="1784">
          <cell r="A1784" t="str">
            <v>501034</v>
          </cell>
          <cell r="B1784" t="str">
            <v>COTTON - RIL 122 HY - 450 GM</v>
          </cell>
          <cell r="C1784" t="str">
            <v>2100</v>
          </cell>
          <cell r="D1784" t="str">
            <v>601</v>
          </cell>
          <cell r="E1784" t="str">
            <v>4900089205</v>
          </cell>
          <cell r="F1784">
            <v>38118</v>
          </cell>
          <cell r="G1784">
            <v>-21.6</v>
          </cell>
          <cell r="H1784">
            <v>0</v>
          </cell>
        </row>
        <row r="1785">
          <cell r="A1785" t="str">
            <v>501034</v>
          </cell>
          <cell r="B1785" t="str">
            <v>COTTON - RIL 122 HY - 450 GM</v>
          </cell>
          <cell r="C1785" t="str">
            <v>2100</v>
          </cell>
          <cell r="D1785" t="str">
            <v>601</v>
          </cell>
          <cell r="E1785" t="str">
            <v>4900089191</v>
          </cell>
          <cell r="F1785">
            <v>38118</v>
          </cell>
          <cell r="G1785">
            <v>-43.2</v>
          </cell>
          <cell r="H1785">
            <v>0</v>
          </cell>
        </row>
        <row r="1786">
          <cell r="A1786" t="str">
            <v>501034</v>
          </cell>
          <cell r="B1786" t="str">
            <v>COTTON - RIL 122 HY - 450 GM</v>
          </cell>
          <cell r="C1786" t="str">
            <v>2100</v>
          </cell>
          <cell r="D1786" t="str">
            <v>101</v>
          </cell>
          <cell r="E1786" t="str">
            <v>5000008619</v>
          </cell>
          <cell r="F1786">
            <v>38103</v>
          </cell>
          <cell r="G1786">
            <v>40.049999999999997</v>
          </cell>
          <cell r="H1786">
            <v>0</v>
          </cell>
        </row>
        <row r="1787">
          <cell r="A1787" t="str">
            <v>501034</v>
          </cell>
          <cell r="B1787" t="str">
            <v>COTTON - RIL 122 HY - 450 GM</v>
          </cell>
          <cell r="C1787" t="str">
            <v>2100</v>
          </cell>
          <cell r="D1787" t="str">
            <v>101</v>
          </cell>
          <cell r="E1787" t="str">
            <v>5000008619</v>
          </cell>
          <cell r="F1787">
            <v>38103</v>
          </cell>
          <cell r="G1787">
            <v>21.6</v>
          </cell>
          <cell r="H1787">
            <v>0</v>
          </cell>
        </row>
        <row r="1788">
          <cell r="A1788" t="str">
            <v>501034</v>
          </cell>
          <cell r="B1788" t="str">
            <v>COTTON - RIL 122 HY - 450 GM</v>
          </cell>
          <cell r="C1788" t="str">
            <v>2100</v>
          </cell>
          <cell r="D1788" t="str">
            <v>101</v>
          </cell>
          <cell r="E1788" t="str">
            <v>5000008619</v>
          </cell>
          <cell r="F1788">
            <v>38103</v>
          </cell>
          <cell r="G1788">
            <v>27</v>
          </cell>
          <cell r="H1788">
            <v>0</v>
          </cell>
        </row>
        <row r="1789">
          <cell r="A1789" t="str">
            <v>501034</v>
          </cell>
          <cell r="B1789" t="str">
            <v>COTTON - RIL 122 HY - 450 GM</v>
          </cell>
          <cell r="C1789" t="str">
            <v>2100</v>
          </cell>
          <cell r="D1789" t="str">
            <v>101</v>
          </cell>
          <cell r="E1789" t="str">
            <v>5000008619</v>
          </cell>
          <cell r="F1789">
            <v>38103</v>
          </cell>
          <cell r="G1789">
            <v>21.6</v>
          </cell>
          <cell r="H1789">
            <v>0</v>
          </cell>
        </row>
        <row r="1790">
          <cell r="A1790" t="str">
            <v>501034</v>
          </cell>
          <cell r="B1790" t="str">
            <v>COTTON - RIL 122 HY - 450 GM</v>
          </cell>
          <cell r="C1790" t="str">
            <v>2100</v>
          </cell>
          <cell r="D1790" t="str">
            <v>101</v>
          </cell>
          <cell r="E1790" t="str">
            <v>5000008619</v>
          </cell>
          <cell r="F1790">
            <v>38103</v>
          </cell>
          <cell r="G1790">
            <v>37.799999999999997</v>
          </cell>
          <cell r="H1790">
            <v>0</v>
          </cell>
        </row>
        <row r="1791">
          <cell r="A1791" t="str">
            <v>501034</v>
          </cell>
          <cell r="B1791" t="str">
            <v>COTTON - RIL 122 HY - 450 GM</v>
          </cell>
          <cell r="C1791" t="str">
            <v>2100</v>
          </cell>
          <cell r="D1791" t="str">
            <v>101</v>
          </cell>
          <cell r="E1791" t="str">
            <v>5000008619</v>
          </cell>
          <cell r="F1791">
            <v>38103</v>
          </cell>
          <cell r="G1791">
            <v>27</v>
          </cell>
          <cell r="H1791">
            <v>0</v>
          </cell>
        </row>
        <row r="1792">
          <cell r="A1792" t="str">
            <v>501034</v>
          </cell>
          <cell r="B1792" t="str">
            <v>COTTON - RIL 122 HY - 450 GM</v>
          </cell>
          <cell r="C1792" t="str">
            <v>2100</v>
          </cell>
          <cell r="D1792" t="str">
            <v>101</v>
          </cell>
          <cell r="E1792" t="str">
            <v>5000008619</v>
          </cell>
          <cell r="F1792">
            <v>38103</v>
          </cell>
          <cell r="G1792">
            <v>21.6</v>
          </cell>
          <cell r="H1792">
            <v>0</v>
          </cell>
        </row>
        <row r="1793">
          <cell r="A1793" t="str">
            <v>501034</v>
          </cell>
          <cell r="B1793" t="str">
            <v>COTTON - RIL 122 HY - 450 GM</v>
          </cell>
          <cell r="C1793" t="str">
            <v>2100</v>
          </cell>
          <cell r="D1793" t="str">
            <v>101</v>
          </cell>
          <cell r="E1793" t="str">
            <v>5000008619</v>
          </cell>
          <cell r="F1793">
            <v>38103</v>
          </cell>
          <cell r="G1793">
            <v>7.2</v>
          </cell>
          <cell r="H1793">
            <v>0</v>
          </cell>
        </row>
        <row r="1794">
          <cell r="A1794" t="str">
            <v>501034</v>
          </cell>
          <cell r="B1794" t="str">
            <v>COTTON - RIL 122 HY - 450 GM</v>
          </cell>
          <cell r="C1794" t="str">
            <v>2100</v>
          </cell>
          <cell r="D1794" t="str">
            <v>101</v>
          </cell>
          <cell r="E1794" t="str">
            <v>5000008619</v>
          </cell>
          <cell r="F1794">
            <v>38103</v>
          </cell>
          <cell r="G1794">
            <v>5.4</v>
          </cell>
          <cell r="H1794">
            <v>0</v>
          </cell>
        </row>
        <row r="1795">
          <cell r="A1795" t="str">
            <v>501034</v>
          </cell>
          <cell r="B1795" t="str">
            <v>COTTON - RIL 122 HY - 450 GM</v>
          </cell>
          <cell r="C1795" t="str">
            <v>2100</v>
          </cell>
          <cell r="D1795" t="str">
            <v>101</v>
          </cell>
          <cell r="E1795" t="str">
            <v>5000008619</v>
          </cell>
          <cell r="F1795">
            <v>38103</v>
          </cell>
          <cell r="G1795">
            <v>5.4</v>
          </cell>
          <cell r="H1795">
            <v>0</v>
          </cell>
        </row>
        <row r="1796">
          <cell r="A1796" t="str">
            <v>501034</v>
          </cell>
          <cell r="B1796" t="str">
            <v>COTTON - RIL 122 HY - 450 GM</v>
          </cell>
          <cell r="C1796" t="str">
            <v>2100</v>
          </cell>
          <cell r="D1796" t="str">
            <v>101</v>
          </cell>
          <cell r="E1796" t="str">
            <v>5000008619</v>
          </cell>
          <cell r="F1796">
            <v>38103</v>
          </cell>
          <cell r="G1796">
            <v>2.7</v>
          </cell>
          <cell r="H1796">
            <v>0</v>
          </cell>
        </row>
        <row r="1797">
          <cell r="A1797" t="str">
            <v>501034</v>
          </cell>
          <cell r="B1797" t="str">
            <v>COTTON - RIL 122 HY - 450 GM</v>
          </cell>
          <cell r="C1797" t="str">
            <v>2100</v>
          </cell>
          <cell r="D1797" t="str">
            <v>101</v>
          </cell>
          <cell r="E1797" t="str">
            <v>5000008619</v>
          </cell>
          <cell r="F1797">
            <v>38103</v>
          </cell>
          <cell r="G1797">
            <v>15.75</v>
          </cell>
          <cell r="H1797">
            <v>0</v>
          </cell>
        </row>
        <row r="1798">
          <cell r="A1798" t="str">
            <v>501034</v>
          </cell>
          <cell r="B1798" t="str">
            <v>COTTON - RIL 122 HY - 450 GM</v>
          </cell>
          <cell r="C1798" t="str">
            <v>2100</v>
          </cell>
          <cell r="D1798" t="str">
            <v>101</v>
          </cell>
          <cell r="E1798" t="str">
            <v>5000008619</v>
          </cell>
          <cell r="F1798">
            <v>38103</v>
          </cell>
          <cell r="G1798">
            <v>16.2</v>
          </cell>
          <cell r="H1798">
            <v>0</v>
          </cell>
        </row>
        <row r="1799">
          <cell r="A1799" t="str">
            <v>501034</v>
          </cell>
          <cell r="B1799" t="str">
            <v>COTTON - RIL 122 HY - 450 GM</v>
          </cell>
          <cell r="C1799" t="str">
            <v>2100</v>
          </cell>
          <cell r="D1799" t="str">
            <v>101</v>
          </cell>
          <cell r="E1799" t="str">
            <v>5000008619</v>
          </cell>
          <cell r="F1799">
            <v>38103</v>
          </cell>
          <cell r="G1799">
            <v>20.25</v>
          </cell>
          <cell r="H1799">
            <v>0</v>
          </cell>
        </row>
        <row r="1800">
          <cell r="A1800" t="str">
            <v>501034</v>
          </cell>
          <cell r="B1800" t="str">
            <v>COTTON - RIL 122 HY - 450 GM</v>
          </cell>
          <cell r="C1800" t="str">
            <v>2100</v>
          </cell>
          <cell r="D1800" t="str">
            <v>101</v>
          </cell>
          <cell r="E1800" t="str">
            <v>5000008619</v>
          </cell>
          <cell r="F1800">
            <v>38103</v>
          </cell>
          <cell r="G1800">
            <v>21.6</v>
          </cell>
          <cell r="H1800">
            <v>0</v>
          </cell>
        </row>
        <row r="1801">
          <cell r="A1801" t="str">
            <v>501034</v>
          </cell>
          <cell r="B1801" t="str">
            <v>COTTON - RIL 122 HY - 450 GM</v>
          </cell>
          <cell r="C1801" t="str">
            <v>2100</v>
          </cell>
          <cell r="D1801" t="str">
            <v>101</v>
          </cell>
          <cell r="E1801" t="str">
            <v>5000008619</v>
          </cell>
          <cell r="F1801">
            <v>38103</v>
          </cell>
          <cell r="G1801">
            <v>38.25</v>
          </cell>
          <cell r="H1801">
            <v>0</v>
          </cell>
        </row>
        <row r="1802">
          <cell r="A1802" t="str">
            <v>501034</v>
          </cell>
          <cell r="B1802" t="str">
            <v>COTTON - RIL 122 HY - 450 GM</v>
          </cell>
          <cell r="C1802" t="str">
            <v>2100</v>
          </cell>
          <cell r="D1802" t="str">
            <v>101</v>
          </cell>
          <cell r="E1802" t="str">
            <v>5000008619</v>
          </cell>
          <cell r="F1802">
            <v>38103</v>
          </cell>
          <cell r="G1802">
            <v>40.5</v>
          </cell>
          <cell r="H1802">
            <v>0</v>
          </cell>
        </row>
        <row r="1803">
          <cell r="A1803" t="str">
            <v>501034</v>
          </cell>
          <cell r="B1803" t="str">
            <v>COTTON - RIL 122 HY - 450 GM</v>
          </cell>
          <cell r="C1803" t="str">
            <v>2100</v>
          </cell>
          <cell r="D1803" t="str">
            <v>101</v>
          </cell>
          <cell r="E1803" t="str">
            <v>5000008619</v>
          </cell>
          <cell r="F1803">
            <v>38103</v>
          </cell>
          <cell r="G1803">
            <v>194.4</v>
          </cell>
          <cell r="H1803">
            <v>0</v>
          </cell>
        </row>
        <row r="1804">
          <cell r="A1804" t="str">
            <v>501034</v>
          </cell>
          <cell r="B1804" t="str">
            <v>COTTON - RIL 122 HY - 450 GM</v>
          </cell>
          <cell r="C1804" t="str">
            <v>2100</v>
          </cell>
          <cell r="D1804" t="str">
            <v>101</v>
          </cell>
          <cell r="E1804" t="str">
            <v>5000008619</v>
          </cell>
          <cell r="F1804">
            <v>38103</v>
          </cell>
          <cell r="G1804">
            <v>216</v>
          </cell>
          <cell r="H1804">
            <v>0</v>
          </cell>
        </row>
        <row r="1805">
          <cell r="A1805" t="str">
            <v>501034</v>
          </cell>
          <cell r="B1805" t="str">
            <v>COTTON - RIL 122 HY - 450 GM</v>
          </cell>
          <cell r="C1805" t="str">
            <v>2100</v>
          </cell>
          <cell r="D1805" t="str">
            <v>101</v>
          </cell>
          <cell r="E1805" t="str">
            <v>5000008630</v>
          </cell>
          <cell r="F1805">
            <v>38103</v>
          </cell>
          <cell r="G1805">
            <v>19.8</v>
          </cell>
          <cell r="H1805">
            <v>0</v>
          </cell>
        </row>
        <row r="1806">
          <cell r="A1806" t="str">
            <v>501034</v>
          </cell>
          <cell r="B1806" t="str">
            <v>COTTON - RIL 122 HY - 450 GM</v>
          </cell>
          <cell r="C1806" t="str">
            <v>2100</v>
          </cell>
          <cell r="D1806" t="str">
            <v>101</v>
          </cell>
          <cell r="E1806" t="str">
            <v>5000008619</v>
          </cell>
          <cell r="F1806">
            <v>38103</v>
          </cell>
          <cell r="G1806">
            <v>32.4</v>
          </cell>
          <cell r="H1806">
            <v>0</v>
          </cell>
        </row>
        <row r="1807">
          <cell r="A1807" t="str">
            <v>501034</v>
          </cell>
          <cell r="B1807" t="str">
            <v>COTTON - RIL 122 HY - 450 GM</v>
          </cell>
          <cell r="C1807" t="str">
            <v>2100</v>
          </cell>
          <cell r="D1807" t="str">
            <v>101</v>
          </cell>
          <cell r="E1807" t="str">
            <v>5000008619</v>
          </cell>
          <cell r="F1807">
            <v>38103</v>
          </cell>
          <cell r="G1807">
            <v>59.4</v>
          </cell>
          <cell r="H1807">
            <v>0</v>
          </cell>
        </row>
        <row r="1808">
          <cell r="A1808" t="str">
            <v>501034</v>
          </cell>
          <cell r="B1808" t="str">
            <v>COTTON - RIL 122 HY - 450 GM</v>
          </cell>
          <cell r="C1808" t="str">
            <v>2100</v>
          </cell>
          <cell r="D1808" t="str">
            <v>101</v>
          </cell>
          <cell r="E1808" t="str">
            <v>5000008619</v>
          </cell>
          <cell r="F1808">
            <v>38103</v>
          </cell>
          <cell r="G1808">
            <v>48.6</v>
          </cell>
          <cell r="H1808">
            <v>0</v>
          </cell>
        </row>
        <row r="1809">
          <cell r="A1809" t="str">
            <v>501034</v>
          </cell>
          <cell r="B1809" t="str">
            <v>COTTON - RIL 122 HY - 450 GM</v>
          </cell>
          <cell r="C1809" t="str">
            <v>2100</v>
          </cell>
          <cell r="D1809" t="str">
            <v>101</v>
          </cell>
          <cell r="E1809" t="str">
            <v>5000008619</v>
          </cell>
          <cell r="F1809">
            <v>38103</v>
          </cell>
          <cell r="G1809">
            <v>43.2</v>
          </cell>
          <cell r="H1809">
            <v>0</v>
          </cell>
        </row>
        <row r="1810">
          <cell r="A1810" t="str">
            <v>501034</v>
          </cell>
          <cell r="B1810" t="str">
            <v>COTTON - RIL 122 HY - 450 GM</v>
          </cell>
          <cell r="C1810" t="str">
            <v>2100</v>
          </cell>
          <cell r="D1810" t="str">
            <v>101</v>
          </cell>
          <cell r="E1810" t="str">
            <v>5000008619</v>
          </cell>
          <cell r="F1810">
            <v>38103</v>
          </cell>
          <cell r="G1810">
            <v>32.4</v>
          </cell>
          <cell r="H1810">
            <v>0</v>
          </cell>
        </row>
        <row r="1811">
          <cell r="A1811" t="str">
            <v>501034</v>
          </cell>
          <cell r="B1811" t="str">
            <v>COTTON - RIL 122 HY - 450 GM</v>
          </cell>
          <cell r="C1811" t="str">
            <v>2100</v>
          </cell>
          <cell r="D1811" t="str">
            <v>101</v>
          </cell>
          <cell r="E1811" t="str">
            <v>5000008619</v>
          </cell>
          <cell r="F1811">
            <v>38103</v>
          </cell>
          <cell r="G1811">
            <v>46.35</v>
          </cell>
          <cell r="H1811">
            <v>0</v>
          </cell>
        </row>
        <row r="1812">
          <cell r="A1812" t="str">
            <v>501034</v>
          </cell>
          <cell r="B1812" t="str">
            <v>COTTON - RIL 122 HY - 450 GM</v>
          </cell>
          <cell r="C1812" t="str">
            <v>2100</v>
          </cell>
          <cell r="D1812" t="str">
            <v>101</v>
          </cell>
          <cell r="E1812" t="str">
            <v>5000008619</v>
          </cell>
          <cell r="F1812">
            <v>38103</v>
          </cell>
          <cell r="G1812">
            <v>54</v>
          </cell>
          <cell r="H1812">
            <v>0</v>
          </cell>
        </row>
        <row r="1813">
          <cell r="A1813" t="str">
            <v>501034</v>
          </cell>
          <cell r="B1813" t="str">
            <v>COTTON - RIL 122 HY - 450 GM</v>
          </cell>
          <cell r="C1813" t="str">
            <v>2100</v>
          </cell>
          <cell r="D1813" t="str">
            <v>101</v>
          </cell>
          <cell r="E1813" t="str">
            <v>5000008619</v>
          </cell>
          <cell r="F1813">
            <v>38103</v>
          </cell>
          <cell r="G1813">
            <v>32.4</v>
          </cell>
          <cell r="H1813">
            <v>0</v>
          </cell>
        </row>
        <row r="1814">
          <cell r="A1814" t="str">
            <v>501034</v>
          </cell>
          <cell r="B1814" t="str">
            <v>COTTON - RIL 122 HY - 450 GM</v>
          </cell>
          <cell r="C1814" t="str">
            <v>2100</v>
          </cell>
          <cell r="D1814" t="str">
            <v>101</v>
          </cell>
          <cell r="E1814" t="str">
            <v>5000008619</v>
          </cell>
          <cell r="F1814">
            <v>38103</v>
          </cell>
          <cell r="G1814">
            <v>21.6</v>
          </cell>
          <cell r="H1814">
            <v>0</v>
          </cell>
        </row>
        <row r="1815">
          <cell r="A1815" t="str">
            <v>501034</v>
          </cell>
          <cell r="B1815" t="str">
            <v>COTTON - RIL 122 HY - 450 GM</v>
          </cell>
          <cell r="C1815" t="str">
            <v>2100</v>
          </cell>
          <cell r="D1815" t="str">
            <v>101</v>
          </cell>
          <cell r="E1815" t="str">
            <v>5000008619</v>
          </cell>
          <cell r="F1815">
            <v>38103</v>
          </cell>
          <cell r="G1815">
            <v>21.6</v>
          </cell>
          <cell r="H1815">
            <v>0</v>
          </cell>
        </row>
        <row r="1816">
          <cell r="A1816" t="str">
            <v>501034</v>
          </cell>
          <cell r="B1816" t="str">
            <v>COTTON - RIL 122 HY - 450 GM</v>
          </cell>
          <cell r="C1816" t="str">
            <v>2100</v>
          </cell>
          <cell r="D1816" t="str">
            <v>101</v>
          </cell>
          <cell r="E1816" t="str">
            <v>5000008619</v>
          </cell>
          <cell r="F1816">
            <v>38103</v>
          </cell>
          <cell r="G1816">
            <v>21.6</v>
          </cell>
          <cell r="H1816">
            <v>0</v>
          </cell>
        </row>
        <row r="1817">
          <cell r="A1817" t="str">
            <v>501034</v>
          </cell>
          <cell r="B1817" t="str">
            <v>COTTON - RIL 122 HY - 450 GM</v>
          </cell>
          <cell r="C1817" t="str">
            <v>2100</v>
          </cell>
          <cell r="D1817" t="str">
            <v>101</v>
          </cell>
          <cell r="E1817" t="str">
            <v>5000008619</v>
          </cell>
          <cell r="F1817">
            <v>38103</v>
          </cell>
          <cell r="G1817">
            <v>22.95</v>
          </cell>
          <cell r="H1817">
            <v>0</v>
          </cell>
        </row>
        <row r="1818">
          <cell r="A1818" t="str">
            <v>501034</v>
          </cell>
          <cell r="B1818" t="str">
            <v>COTTON - RIL 122 HY - 450 GM</v>
          </cell>
          <cell r="C1818" t="str">
            <v>2100</v>
          </cell>
          <cell r="D1818" t="str">
            <v>101</v>
          </cell>
          <cell r="E1818" t="str">
            <v>5000008619</v>
          </cell>
          <cell r="F1818">
            <v>38103</v>
          </cell>
          <cell r="G1818">
            <v>21.6</v>
          </cell>
          <cell r="H1818">
            <v>0</v>
          </cell>
        </row>
        <row r="1819">
          <cell r="A1819" t="str">
            <v>501034</v>
          </cell>
          <cell r="B1819" t="str">
            <v>COTTON - RIL 122 HY - 450 GM</v>
          </cell>
          <cell r="C1819" t="str">
            <v>2100</v>
          </cell>
          <cell r="D1819" t="str">
            <v>101</v>
          </cell>
          <cell r="E1819" t="str">
            <v>5000008619</v>
          </cell>
          <cell r="F1819">
            <v>38103</v>
          </cell>
          <cell r="G1819">
            <v>32.4</v>
          </cell>
          <cell r="H1819">
            <v>0</v>
          </cell>
        </row>
        <row r="1820">
          <cell r="A1820" t="str">
            <v>501034</v>
          </cell>
          <cell r="B1820" t="str">
            <v>COTTON - RIL 122 HY - 450 GM</v>
          </cell>
          <cell r="C1820" t="str">
            <v>2100</v>
          </cell>
          <cell r="D1820" t="str">
            <v>101</v>
          </cell>
          <cell r="E1820" t="str">
            <v>5000008619</v>
          </cell>
          <cell r="F1820">
            <v>38103</v>
          </cell>
          <cell r="G1820">
            <v>21.6</v>
          </cell>
          <cell r="H1820">
            <v>0</v>
          </cell>
        </row>
        <row r="1821">
          <cell r="A1821" t="str">
            <v>501034</v>
          </cell>
          <cell r="B1821" t="str">
            <v>COTTON - RIL 122 HY - 450 GM</v>
          </cell>
          <cell r="C1821" t="str">
            <v>2100</v>
          </cell>
          <cell r="D1821" t="str">
            <v>101</v>
          </cell>
          <cell r="E1821" t="str">
            <v>5000008619</v>
          </cell>
          <cell r="F1821">
            <v>38103</v>
          </cell>
          <cell r="G1821">
            <v>27</v>
          </cell>
          <cell r="H1821">
            <v>0</v>
          </cell>
        </row>
        <row r="1822">
          <cell r="A1822" t="str">
            <v>501034</v>
          </cell>
          <cell r="B1822" t="str">
            <v>COTTON - RIL 122 HY - 450 GM</v>
          </cell>
          <cell r="C1822" t="str">
            <v>2100</v>
          </cell>
          <cell r="D1822" t="str">
            <v>641</v>
          </cell>
          <cell r="E1822" t="str">
            <v>4900077170</v>
          </cell>
          <cell r="F1822">
            <v>38094</v>
          </cell>
          <cell r="G1822">
            <v>21.6</v>
          </cell>
          <cell r="H1822">
            <v>0</v>
          </cell>
        </row>
        <row r="1823">
          <cell r="A1823" t="str">
            <v>501034</v>
          </cell>
          <cell r="B1823" t="str">
            <v>COTTON - RIL 122 HY - 450 GM</v>
          </cell>
          <cell r="C1823" t="str">
            <v>2100</v>
          </cell>
          <cell r="D1823" t="str">
            <v>641</v>
          </cell>
          <cell r="E1823" t="str">
            <v>4900077170</v>
          </cell>
          <cell r="F1823">
            <v>38094</v>
          </cell>
          <cell r="G1823">
            <v>40.049999999999997</v>
          </cell>
          <cell r="H1823">
            <v>0</v>
          </cell>
        </row>
        <row r="1824">
          <cell r="A1824" t="str">
            <v>501034</v>
          </cell>
          <cell r="B1824" t="str">
            <v>COTTON - RIL 122 HY - 450 GM</v>
          </cell>
          <cell r="C1824" t="str">
            <v>2100</v>
          </cell>
          <cell r="D1824" t="str">
            <v>641</v>
          </cell>
          <cell r="E1824" t="str">
            <v>4900077170</v>
          </cell>
          <cell r="F1824">
            <v>38094</v>
          </cell>
          <cell r="G1824">
            <v>21.6</v>
          </cell>
          <cell r="H1824">
            <v>0</v>
          </cell>
        </row>
        <row r="1825">
          <cell r="A1825" t="str">
            <v>501034</v>
          </cell>
          <cell r="B1825" t="str">
            <v>COTTON - RIL 122 HY - 450 GM</v>
          </cell>
          <cell r="C1825" t="str">
            <v>2100</v>
          </cell>
          <cell r="D1825" t="str">
            <v>641</v>
          </cell>
          <cell r="E1825" t="str">
            <v>4900077170</v>
          </cell>
          <cell r="F1825">
            <v>38094</v>
          </cell>
          <cell r="G1825">
            <v>27</v>
          </cell>
          <cell r="H1825">
            <v>0</v>
          </cell>
        </row>
        <row r="1826">
          <cell r="A1826" t="str">
            <v>501034</v>
          </cell>
          <cell r="B1826" t="str">
            <v>COTTON - RIL 122 HY - 450 GM</v>
          </cell>
          <cell r="C1826" t="str">
            <v>2100</v>
          </cell>
          <cell r="D1826" t="str">
            <v>641</v>
          </cell>
          <cell r="E1826" t="str">
            <v>4900077170</v>
          </cell>
          <cell r="F1826">
            <v>38094</v>
          </cell>
          <cell r="G1826">
            <v>37.799999999999997</v>
          </cell>
          <cell r="H1826">
            <v>0</v>
          </cell>
        </row>
        <row r="1827">
          <cell r="A1827" t="str">
            <v>501034</v>
          </cell>
          <cell r="B1827" t="str">
            <v>COTTON - RIL 122 HY - 450 GM</v>
          </cell>
          <cell r="C1827" t="str">
            <v>2100</v>
          </cell>
          <cell r="D1827" t="str">
            <v>641</v>
          </cell>
          <cell r="E1827" t="str">
            <v>4900077170</v>
          </cell>
          <cell r="F1827">
            <v>38094</v>
          </cell>
          <cell r="G1827">
            <v>20.25</v>
          </cell>
          <cell r="H1827">
            <v>0</v>
          </cell>
        </row>
        <row r="1828">
          <cell r="A1828" t="str">
            <v>501034</v>
          </cell>
          <cell r="B1828" t="str">
            <v>COTTON - RIL 122 HY - 450 GM</v>
          </cell>
          <cell r="C1828" t="str">
            <v>2100</v>
          </cell>
          <cell r="D1828" t="str">
            <v>641</v>
          </cell>
          <cell r="E1828" t="str">
            <v>4900077170</v>
          </cell>
          <cell r="F1828">
            <v>38094</v>
          </cell>
          <cell r="G1828">
            <v>16.2</v>
          </cell>
          <cell r="H1828">
            <v>0</v>
          </cell>
        </row>
        <row r="1829">
          <cell r="A1829" t="str">
            <v>501034</v>
          </cell>
          <cell r="B1829" t="str">
            <v>COTTON - RIL 122 HY - 450 GM</v>
          </cell>
          <cell r="C1829" t="str">
            <v>2100</v>
          </cell>
          <cell r="D1829" t="str">
            <v>641</v>
          </cell>
          <cell r="E1829" t="str">
            <v>4900077170</v>
          </cell>
          <cell r="F1829">
            <v>38094</v>
          </cell>
          <cell r="G1829">
            <v>32.4</v>
          </cell>
          <cell r="H1829">
            <v>0</v>
          </cell>
        </row>
        <row r="1830">
          <cell r="A1830" t="str">
            <v>501034</v>
          </cell>
          <cell r="B1830" t="str">
            <v>COTTON - RIL 122 HY - 450 GM</v>
          </cell>
          <cell r="C1830" t="str">
            <v>2100</v>
          </cell>
          <cell r="D1830" t="str">
            <v>641</v>
          </cell>
          <cell r="E1830" t="str">
            <v>4900077170</v>
          </cell>
          <cell r="F1830">
            <v>38094</v>
          </cell>
          <cell r="G1830">
            <v>21.6</v>
          </cell>
          <cell r="H1830">
            <v>0</v>
          </cell>
        </row>
        <row r="1831">
          <cell r="A1831" t="str">
            <v>501034</v>
          </cell>
          <cell r="B1831" t="str">
            <v>COTTON - RIL 122 HY - 450 GM</v>
          </cell>
          <cell r="C1831" t="str">
            <v>2100</v>
          </cell>
          <cell r="D1831" t="str">
            <v>641</v>
          </cell>
          <cell r="E1831" t="str">
            <v>4900077170</v>
          </cell>
          <cell r="F1831">
            <v>38094</v>
          </cell>
          <cell r="G1831">
            <v>21.6</v>
          </cell>
          <cell r="H1831">
            <v>0</v>
          </cell>
        </row>
        <row r="1832">
          <cell r="A1832" t="str">
            <v>501034</v>
          </cell>
          <cell r="B1832" t="str">
            <v>COTTON - RIL 122 HY - 450 GM</v>
          </cell>
          <cell r="C1832" t="str">
            <v>2100</v>
          </cell>
          <cell r="D1832" t="str">
            <v>641</v>
          </cell>
          <cell r="E1832" t="str">
            <v>4900077170</v>
          </cell>
          <cell r="F1832">
            <v>38094</v>
          </cell>
          <cell r="G1832">
            <v>21.6</v>
          </cell>
          <cell r="H1832">
            <v>0</v>
          </cell>
        </row>
        <row r="1833">
          <cell r="A1833" t="str">
            <v>501034</v>
          </cell>
          <cell r="B1833" t="str">
            <v>COTTON - RIL 122 HY - 450 GM</v>
          </cell>
          <cell r="C1833" t="str">
            <v>2100</v>
          </cell>
          <cell r="D1833" t="str">
            <v>641</v>
          </cell>
          <cell r="E1833" t="str">
            <v>4900077170</v>
          </cell>
          <cell r="F1833">
            <v>38094</v>
          </cell>
          <cell r="G1833">
            <v>22.95</v>
          </cell>
          <cell r="H1833">
            <v>0</v>
          </cell>
        </row>
        <row r="1834">
          <cell r="A1834" t="str">
            <v>501034</v>
          </cell>
          <cell r="B1834" t="str">
            <v>COTTON - RIL 122 HY - 450 GM</v>
          </cell>
          <cell r="C1834" t="str">
            <v>2100</v>
          </cell>
          <cell r="D1834" t="str">
            <v>641</v>
          </cell>
          <cell r="E1834" t="str">
            <v>4900077170</v>
          </cell>
          <cell r="F1834">
            <v>38094</v>
          </cell>
          <cell r="G1834">
            <v>15.75</v>
          </cell>
          <cell r="H1834">
            <v>0</v>
          </cell>
        </row>
        <row r="1835">
          <cell r="A1835" t="str">
            <v>501034</v>
          </cell>
          <cell r="B1835" t="str">
            <v>COTTON - RIL 122 HY - 450 GM</v>
          </cell>
          <cell r="C1835" t="str">
            <v>2100</v>
          </cell>
          <cell r="D1835" t="str">
            <v>641</v>
          </cell>
          <cell r="E1835" t="str">
            <v>4900077170</v>
          </cell>
          <cell r="F1835">
            <v>38094</v>
          </cell>
          <cell r="G1835">
            <v>7.2</v>
          </cell>
          <cell r="H1835">
            <v>0</v>
          </cell>
        </row>
        <row r="1836">
          <cell r="A1836" t="str">
            <v>501034</v>
          </cell>
          <cell r="B1836" t="str">
            <v>COTTON - RIL 122 HY - 450 GM</v>
          </cell>
          <cell r="C1836" t="str">
            <v>2100</v>
          </cell>
          <cell r="D1836" t="str">
            <v>641</v>
          </cell>
          <cell r="E1836" t="str">
            <v>4900077170</v>
          </cell>
          <cell r="F1836">
            <v>38094</v>
          </cell>
          <cell r="G1836">
            <v>5.4</v>
          </cell>
          <cell r="H1836">
            <v>0</v>
          </cell>
        </row>
        <row r="1837">
          <cell r="A1837" t="str">
            <v>501034</v>
          </cell>
          <cell r="B1837" t="str">
            <v>COTTON - RIL 122 HY - 450 GM</v>
          </cell>
          <cell r="C1837" t="str">
            <v>2100</v>
          </cell>
          <cell r="D1837" t="str">
            <v>641</v>
          </cell>
          <cell r="E1837" t="str">
            <v>4900077170</v>
          </cell>
          <cell r="F1837">
            <v>38094</v>
          </cell>
          <cell r="G1837">
            <v>5.4</v>
          </cell>
          <cell r="H1837">
            <v>0</v>
          </cell>
        </row>
        <row r="1838">
          <cell r="A1838" t="str">
            <v>501034</v>
          </cell>
          <cell r="B1838" t="str">
            <v>COTTON - RIL 122 HY - 450 GM</v>
          </cell>
          <cell r="C1838" t="str">
            <v>2100</v>
          </cell>
          <cell r="D1838" t="str">
            <v>641</v>
          </cell>
          <cell r="E1838" t="str">
            <v>4900077170</v>
          </cell>
          <cell r="F1838">
            <v>38094</v>
          </cell>
          <cell r="G1838">
            <v>19.8</v>
          </cell>
          <cell r="H1838">
            <v>0</v>
          </cell>
        </row>
        <row r="1839">
          <cell r="A1839" t="str">
            <v>501034</v>
          </cell>
          <cell r="B1839" t="str">
            <v>COTTON - RIL 122 HY - 450 GM</v>
          </cell>
          <cell r="C1839" t="str">
            <v>2100</v>
          </cell>
          <cell r="D1839" t="str">
            <v>641</v>
          </cell>
          <cell r="E1839" t="str">
            <v>4900077170</v>
          </cell>
          <cell r="F1839">
            <v>38094</v>
          </cell>
          <cell r="G1839">
            <v>2.7</v>
          </cell>
          <cell r="H1839">
            <v>0</v>
          </cell>
        </row>
        <row r="1840">
          <cell r="A1840" t="str">
            <v>501034</v>
          </cell>
          <cell r="B1840" t="str">
            <v>COTTON - RIL 122 HY - 450 GM</v>
          </cell>
          <cell r="C1840" t="str">
            <v>2100</v>
          </cell>
          <cell r="D1840" t="str">
            <v>641</v>
          </cell>
          <cell r="E1840" t="str">
            <v>4900077170</v>
          </cell>
          <cell r="F1840">
            <v>38094</v>
          </cell>
          <cell r="G1840">
            <v>216</v>
          </cell>
          <cell r="H1840">
            <v>0</v>
          </cell>
        </row>
        <row r="1841">
          <cell r="A1841" t="str">
            <v>501034</v>
          </cell>
          <cell r="B1841" t="str">
            <v>COTTON - RIL 122 HY - 450 GM</v>
          </cell>
          <cell r="C1841" t="str">
            <v>2100</v>
          </cell>
          <cell r="D1841" t="str">
            <v>641</v>
          </cell>
          <cell r="E1841" t="str">
            <v>4900077170</v>
          </cell>
          <cell r="F1841">
            <v>38094</v>
          </cell>
          <cell r="G1841">
            <v>194.4</v>
          </cell>
          <cell r="H1841">
            <v>0</v>
          </cell>
        </row>
        <row r="1842">
          <cell r="A1842" t="str">
            <v>501034</v>
          </cell>
          <cell r="B1842" t="str">
            <v>COTTON - RIL 122 HY - 450 GM</v>
          </cell>
          <cell r="C1842" t="str">
            <v>2100</v>
          </cell>
          <cell r="D1842" t="str">
            <v>641</v>
          </cell>
          <cell r="E1842" t="str">
            <v>4900077170</v>
          </cell>
          <cell r="F1842">
            <v>38094</v>
          </cell>
          <cell r="G1842">
            <v>32.4</v>
          </cell>
          <cell r="H1842">
            <v>0</v>
          </cell>
        </row>
        <row r="1843">
          <cell r="A1843" t="str">
            <v>501034</v>
          </cell>
          <cell r="B1843" t="str">
            <v>COTTON - RIL 122 HY - 450 GM</v>
          </cell>
          <cell r="C1843" t="str">
            <v>2100</v>
          </cell>
          <cell r="D1843" t="str">
            <v>641</v>
          </cell>
          <cell r="E1843" t="str">
            <v>4900077170</v>
          </cell>
          <cell r="F1843">
            <v>38094</v>
          </cell>
          <cell r="G1843">
            <v>21.6</v>
          </cell>
          <cell r="H1843">
            <v>0</v>
          </cell>
        </row>
        <row r="1844">
          <cell r="A1844" t="str">
            <v>501034</v>
          </cell>
          <cell r="B1844" t="str">
            <v>COTTON - RIL 122 HY - 450 GM</v>
          </cell>
          <cell r="C1844" t="str">
            <v>2100</v>
          </cell>
          <cell r="D1844" t="str">
            <v>641</v>
          </cell>
          <cell r="E1844" t="str">
            <v>4900077170</v>
          </cell>
          <cell r="F1844">
            <v>38094</v>
          </cell>
          <cell r="G1844">
            <v>59.4</v>
          </cell>
          <cell r="H1844">
            <v>0</v>
          </cell>
        </row>
        <row r="1845">
          <cell r="A1845" t="str">
            <v>501034</v>
          </cell>
          <cell r="B1845" t="str">
            <v>COTTON - RIL 122 HY - 450 GM</v>
          </cell>
          <cell r="C1845" t="str">
            <v>2100</v>
          </cell>
          <cell r="D1845" t="str">
            <v>641</v>
          </cell>
          <cell r="E1845" t="str">
            <v>4900077170</v>
          </cell>
          <cell r="F1845">
            <v>38094</v>
          </cell>
          <cell r="G1845">
            <v>38.25</v>
          </cell>
          <cell r="H1845">
            <v>0</v>
          </cell>
        </row>
        <row r="1846">
          <cell r="A1846" t="str">
            <v>501034</v>
          </cell>
          <cell r="B1846" t="str">
            <v>COTTON - RIL 122 HY - 450 GM</v>
          </cell>
          <cell r="C1846" t="str">
            <v>2100</v>
          </cell>
          <cell r="D1846" t="str">
            <v>641</v>
          </cell>
          <cell r="E1846" t="str">
            <v>4900077170</v>
          </cell>
          <cell r="F1846">
            <v>38094</v>
          </cell>
          <cell r="G1846">
            <v>40.5</v>
          </cell>
          <cell r="H1846">
            <v>0</v>
          </cell>
        </row>
        <row r="1847">
          <cell r="A1847" t="str">
            <v>501034</v>
          </cell>
          <cell r="B1847" t="str">
            <v>COTTON - RIL 122 HY - 450 GM</v>
          </cell>
          <cell r="C1847" t="str">
            <v>2100</v>
          </cell>
          <cell r="D1847" t="str">
            <v>641</v>
          </cell>
          <cell r="E1847" t="str">
            <v>4900077170</v>
          </cell>
          <cell r="F1847">
            <v>38094</v>
          </cell>
          <cell r="G1847">
            <v>21.6</v>
          </cell>
          <cell r="H1847">
            <v>0</v>
          </cell>
        </row>
        <row r="1848">
          <cell r="A1848" t="str">
            <v>501034</v>
          </cell>
          <cell r="B1848" t="str">
            <v>COTTON - RIL 122 HY - 450 GM</v>
          </cell>
          <cell r="C1848" t="str">
            <v>2100</v>
          </cell>
          <cell r="D1848" t="str">
            <v>641</v>
          </cell>
          <cell r="E1848" t="str">
            <v>4900077170</v>
          </cell>
          <cell r="F1848">
            <v>38094</v>
          </cell>
          <cell r="G1848">
            <v>48.6</v>
          </cell>
          <cell r="H1848">
            <v>0</v>
          </cell>
        </row>
        <row r="1849">
          <cell r="A1849" t="str">
            <v>501034</v>
          </cell>
          <cell r="B1849" t="str">
            <v>COTTON - RIL 122 HY - 450 GM</v>
          </cell>
          <cell r="C1849" t="str">
            <v>2100</v>
          </cell>
          <cell r="D1849" t="str">
            <v>641</v>
          </cell>
          <cell r="E1849" t="str">
            <v>4900077170</v>
          </cell>
          <cell r="F1849">
            <v>38094</v>
          </cell>
          <cell r="G1849">
            <v>21.6</v>
          </cell>
          <cell r="H1849">
            <v>0</v>
          </cell>
        </row>
        <row r="1850">
          <cell r="A1850" t="str">
            <v>501034</v>
          </cell>
          <cell r="B1850" t="str">
            <v>COTTON - RIL 122 HY - 450 GM</v>
          </cell>
          <cell r="C1850" t="str">
            <v>2100</v>
          </cell>
          <cell r="D1850" t="str">
            <v>641</v>
          </cell>
          <cell r="E1850" t="str">
            <v>4900077170</v>
          </cell>
          <cell r="F1850">
            <v>38094</v>
          </cell>
          <cell r="G1850">
            <v>27</v>
          </cell>
          <cell r="H1850">
            <v>0</v>
          </cell>
        </row>
        <row r="1851">
          <cell r="A1851" t="str">
            <v>501034</v>
          </cell>
          <cell r="B1851" t="str">
            <v>COTTON - RIL 122 HY - 450 GM</v>
          </cell>
          <cell r="C1851" t="str">
            <v>2100</v>
          </cell>
          <cell r="D1851" t="str">
            <v>641</v>
          </cell>
          <cell r="E1851" t="str">
            <v>4900077170</v>
          </cell>
          <cell r="F1851">
            <v>38094</v>
          </cell>
          <cell r="G1851">
            <v>21.6</v>
          </cell>
          <cell r="H1851">
            <v>0</v>
          </cell>
        </row>
        <row r="1852">
          <cell r="A1852" t="str">
            <v>501034</v>
          </cell>
          <cell r="B1852" t="str">
            <v>COTTON - RIL 122 HY - 450 GM</v>
          </cell>
          <cell r="C1852" t="str">
            <v>2100</v>
          </cell>
          <cell r="D1852" t="str">
            <v>641</v>
          </cell>
          <cell r="E1852" t="str">
            <v>4900077170</v>
          </cell>
          <cell r="F1852">
            <v>38094</v>
          </cell>
          <cell r="G1852">
            <v>43.2</v>
          </cell>
          <cell r="H1852">
            <v>0</v>
          </cell>
        </row>
        <row r="1853">
          <cell r="A1853" t="str">
            <v>501034</v>
          </cell>
          <cell r="B1853" t="str">
            <v>COTTON - RIL 122 HY - 450 GM</v>
          </cell>
          <cell r="C1853" t="str">
            <v>2100</v>
          </cell>
          <cell r="D1853" t="str">
            <v>641</v>
          </cell>
          <cell r="E1853" t="str">
            <v>4900077170</v>
          </cell>
          <cell r="F1853">
            <v>38094</v>
          </cell>
          <cell r="G1853">
            <v>32.4</v>
          </cell>
          <cell r="H1853">
            <v>0</v>
          </cell>
        </row>
        <row r="1854">
          <cell r="A1854" t="str">
            <v>501034</v>
          </cell>
          <cell r="B1854" t="str">
            <v>COTTON - RIL 122 HY - 450 GM</v>
          </cell>
          <cell r="C1854" t="str">
            <v>2100</v>
          </cell>
          <cell r="D1854" t="str">
            <v>641</v>
          </cell>
          <cell r="E1854" t="str">
            <v>4900077170</v>
          </cell>
          <cell r="F1854">
            <v>38094</v>
          </cell>
          <cell r="G1854">
            <v>46.35</v>
          </cell>
          <cell r="H1854">
            <v>0</v>
          </cell>
        </row>
        <row r="1855">
          <cell r="A1855" t="str">
            <v>501034</v>
          </cell>
          <cell r="B1855" t="str">
            <v>COTTON - RIL 122 HY - 450 GM</v>
          </cell>
          <cell r="C1855" t="str">
            <v>2100</v>
          </cell>
          <cell r="D1855" t="str">
            <v>641</v>
          </cell>
          <cell r="E1855" t="str">
            <v>4900077170</v>
          </cell>
          <cell r="F1855">
            <v>38094</v>
          </cell>
          <cell r="G1855">
            <v>54</v>
          </cell>
          <cell r="H1855">
            <v>0</v>
          </cell>
        </row>
        <row r="1856">
          <cell r="A1856" t="str">
            <v>501034</v>
          </cell>
          <cell r="B1856" t="str">
            <v>COTTON - RIL 122 HY - 450 GM</v>
          </cell>
          <cell r="C1856" t="str">
            <v>2100</v>
          </cell>
          <cell r="D1856" t="str">
            <v>641</v>
          </cell>
          <cell r="E1856" t="str">
            <v>4900077170</v>
          </cell>
          <cell r="F1856">
            <v>38094</v>
          </cell>
          <cell r="G1856">
            <v>32.4</v>
          </cell>
          <cell r="H1856">
            <v>0</v>
          </cell>
        </row>
        <row r="1857">
          <cell r="A1857" t="str">
            <v>501034</v>
          </cell>
          <cell r="B1857" t="str">
            <v>COTTON - RIL 122 HY - 450 GM</v>
          </cell>
          <cell r="C1857" t="str">
            <v>2100</v>
          </cell>
          <cell r="D1857" t="str">
            <v>641</v>
          </cell>
          <cell r="E1857" t="str">
            <v>4900077170</v>
          </cell>
          <cell r="F1857">
            <v>38094</v>
          </cell>
          <cell r="G1857">
            <v>27</v>
          </cell>
          <cell r="H1857">
            <v>0</v>
          </cell>
        </row>
        <row r="1858">
          <cell r="A1858" t="str">
            <v>501034</v>
          </cell>
          <cell r="B1858" t="str">
            <v>COTTON - RIL 122 HY - 450 GM</v>
          </cell>
          <cell r="C1858" t="str">
            <v>2200</v>
          </cell>
          <cell r="D1858" t="str">
            <v>641</v>
          </cell>
          <cell r="E1858" t="str">
            <v>4900219409</v>
          </cell>
          <cell r="F1858">
            <v>38258</v>
          </cell>
          <cell r="G1858">
            <v>-4.05</v>
          </cell>
          <cell r="H1858">
            <v>0</v>
          </cell>
        </row>
        <row r="1859">
          <cell r="A1859" t="str">
            <v>501034</v>
          </cell>
          <cell r="B1859" t="str">
            <v>COTTON - RIL 122 HY - 450 GM</v>
          </cell>
          <cell r="C1859" t="str">
            <v>2200</v>
          </cell>
          <cell r="D1859" t="str">
            <v>453</v>
          </cell>
          <cell r="E1859" t="str">
            <v>4900219360</v>
          </cell>
          <cell r="F1859">
            <v>38258</v>
          </cell>
          <cell r="G1859">
            <v>-4.05</v>
          </cell>
          <cell r="H1859">
            <v>0</v>
          </cell>
        </row>
        <row r="1860">
          <cell r="A1860" t="str">
            <v>501034</v>
          </cell>
          <cell r="B1860" t="str">
            <v>COTTON - RIL 122 HY - 450 GM</v>
          </cell>
          <cell r="C1860" t="str">
            <v>2200</v>
          </cell>
          <cell r="D1860" t="str">
            <v>453</v>
          </cell>
          <cell r="E1860" t="str">
            <v>4900219360</v>
          </cell>
          <cell r="F1860">
            <v>38258</v>
          </cell>
          <cell r="G1860">
            <v>4.05</v>
          </cell>
          <cell r="H1860">
            <v>0</v>
          </cell>
        </row>
        <row r="1861">
          <cell r="A1861" t="str">
            <v>501034</v>
          </cell>
          <cell r="B1861" t="str">
            <v>COTTON - RIL 122 HY - 450 GM</v>
          </cell>
          <cell r="C1861" t="str">
            <v>2200</v>
          </cell>
          <cell r="D1861" t="str">
            <v>651</v>
          </cell>
          <cell r="E1861" t="str">
            <v>4900194339</v>
          </cell>
          <cell r="F1861">
            <v>38232</v>
          </cell>
          <cell r="G1861">
            <v>4.05</v>
          </cell>
          <cell r="H1861">
            <v>0</v>
          </cell>
        </row>
        <row r="1862">
          <cell r="A1862" t="str">
            <v>501034</v>
          </cell>
          <cell r="B1862" t="str">
            <v>COTTON - RIL 122 HY - 450 GM</v>
          </cell>
          <cell r="C1862" t="str">
            <v>2200</v>
          </cell>
          <cell r="D1862" t="str">
            <v>601</v>
          </cell>
          <cell r="E1862" t="str">
            <v>4900096467</v>
          </cell>
          <cell r="F1862">
            <v>38131</v>
          </cell>
          <cell r="G1862">
            <v>-86.4</v>
          </cell>
          <cell r="H1862">
            <v>0</v>
          </cell>
        </row>
        <row r="1863">
          <cell r="A1863" t="str">
            <v>501034</v>
          </cell>
          <cell r="B1863" t="str">
            <v>COTTON - RIL 122 HY - 450 GM</v>
          </cell>
          <cell r="C1863" t="str">
            <v>2200</v>
          </cell>
          <cell r="D1863" t="str">
            <v>601</v>
          </cell>
          <cell r="E1863" t="str">
            <v>4900092102</v>
          </cell>
          <cell r="F1863">
            <v>38124</v>
          </cell>
          <cell r="G1863">
            <v>-21.6</v>
          </cell>
          <cell r="H1863">
            <v>0</v>
          </cell>
        </row>
        <row r="1864">
          <cell r="A1864" t="str">
            <v>501034</v>
          </cell>
          <cell r="B1864" t="str">
            <v>COTTON - RIL 122 HY - 450 GM</v>
          </cell>
          <cell r="C1864" t="str">
            <v>2200</v>
          </cell>
          <cell r="D1864" t="str">
            <v>601</v>
          </cell>
          <cell r="E1864" t="str">
            <v>4900091177</v>
          </cell>
          <cell r="F1864">
            <v>38122</v>
          </cell>
          <cell r="G1864">
            <v>-21.6</v>
          </cell>
          <cell r="H1864">
            <v>0</v>
          </cell>
        </row>
        <row r="1865">
          <cell r="A1865" t="str">
            <v>501034</v>
          </cell>
          <cell r="B1865" t="str">
            <v>COTTON - RIL 122 HY - 450 GM</v>
          </cell>
          <cell r="C1865" t="str">
            <v>2200</v>
          </cell>
          <cell r="D1865" t="str">
            <v>601</v>
          </cell>
          <cell r="E1865" t="str">
            <v>4900089475</v>
          </cell>
          <cell r="F1865">
            <v>38119</v>
          </cell>
          <cell r="G1865">
            <v>-43.2</v>
          </cell>
          <cell r="H1865">
            <v>0</v>
          </cell>
        </row>
        <row r="1866">
          <cell r="A1866" t="str">
            <v>501034</v>
          </cell>
          <cell r="B1866" t="str">
            <v>COTTON - RIL 122 HY - 450 GM</v>
          </cell>
          <cell r="C1866" t="str">
            <v>2200</v>
          </cell>
          <cell r="D1866" t="str">
            <v>601</v>
          </cell>
          <cell r="E1866" t="str">
            <v>4900089474</v>
          </cell>
          <cell r="F1866">
            <v>38119</v>
          </cell>
          <cell r="G1866">
            <v>-21.6</v>
          </cell>
          <cell r="H1866">
            <v>0</v>
          </cell>
        </row>
        <row r="1867">
          <cell r="A1867" t="str">
            <v>501034</v>
          </cell>
          <cell r="B1867" t="str">
            <v>COTTON - RIL 122 HY - 450 GM</v>
          </cell>
          <cell r="C1867" t="str">
            <v>2200</v>
          </cell>
          <cell r="D1867" t="str">
            <v>601</v>
          </cell>
          <cell r="E1867" t="str">
            <v>4900089472</v>
          </cell>
          <cell r="F1867">
            <v>38119</v>
          </cell>
          <cell r="G1867">
            <v>-21.6</v>
          </cell>
          <cell r="H1867">
            <v>0</v>
          </cell>
        </row>
        <row r="1868">
          <cell r="A1868" t="str">
            <v>501034</v>
          </cell>
          <cell r="B1868" t="str">
            <v>COTTON - RIL 122 HY - 450 GM</v>
          </cell>
          <cell r="C1868" t="str">
            <v>2200</v>
          </cell>
          <cell r="D1868" t="str">
            <v>101</v>
          </cell>
          <cell r="E1868" t="str">
            <v>5000009844</v>
          </cell>
          <cell r="F1868">
            <v>38118</v>
          </cell>
          <cell r="G1868">
            <v>216</v>
          </cell>
          <cell r="H1868">
            <v>0</v>
          </cell>
        </row>
        <row r="1869">
          <cell r="A1869" t="str">
            <v>501034</v>
          </cell>
          <cell r="B1869" t="str">
            <v>COTTON - RIL 122 HY - 450 GM</v>
          </cell>
          <cell r="C1869" t="str">
            <v>2200</v>
          </cell>
          <cell r="D1869" t="str">
            <v>641</v>
          </cell>
          <cell r="E1869" t="str">
            <v>4900087951</v>
          </cell>
          <cell r="F1869">
            <v>38115</v>
          </cell>
          <cell r="G1869">
            <v>216</v>
          </cell>
          <cell r="H1869">
            <v>0</v>
          </cell>
        </row>
        <row r="1870">
          <cell r="A1870" t="str">
            <v>501036</v>
          </cell>
          <cell r="B1870" t="str">
            <v>COTTON - RIL110 - 450 GM</v>
          </cell>
          <cell r="C1870" t="str">
            <v>1300</v>
          </cell>
          <cell r="D1870" t="str">
            <v>601</v>
          </cell>
          <cell r="E1870" t="str">
            <v>4900081299</v>
          </cell>
          <cell r="F1870">
            <v>38103</v>
          </cell>
          <cell r="G1870">
            <v>-8.1</v>
          </cell>
          <cell r="H1870">
            <v>-2982.82</v>
          </cell>
        </row>
        <row r="1871">
          <cell r="A1871" t="str">
            <v>501036</v>
          </cell>
          <cell r="B1871" t="str">
            <v>COTTON - RIL110 - 450 GM</v>
          </cell>
          <cell r="C1871" t="str">
            <v>1300</v>
          </cell>
          <cell r="D1871" t="str">
            <v>601</v>
          </cell>
          <cell r="E1871" t="str">
            <v>4900078142</v>
          </cell>
          <cell r="F1871">
            <v>38097</v>
          </cell>
          <cell r="G1871">
            <v>-5.4</v>
          </cell>
          <cell r="H1871">
            <v>-1988.55</v>
          </cell>
        </row>
        <row r="1872">
          <cell r="A1872" t="str">
            <v>501036</v>
          </cell>
          <cell r="B1872" t="str">
            <v>COTTON - RIL110 - 450 GM</v>
          </cell>
          <cell r="C1872" t="str">
            <v>1300</v>
          </cell>
          <cell r="D1872" t="str">
            <v>601</v>
          </cell>
          <cell r="E1872" t="str">
            <v>4900078142</v>
          </cell>
          <cell r="F1872">
            <v>38097</v>
          </cell>
          <cell r="G1872">
            <v>-29.7</v>
          </cell>
          <cell r="H1872">
            <v>-10937.03</v>
          </cell>
        </row>
        <row r="1873">
          <cell r="A1873" t="str">
            <v>501036</v>
          </cell>
          <cell r="B1873" t="str">
            <v>COTTON - RIL110 - 450 GM</v>
          </cell>
          <cell r="C1873" t="str">
            <v>1300</v>
          </cell>
          <cell r="D1873" t="str">
            <v>601</v>
          </cell>
          <cell r="E1873" t="str">
            <v>4900078142</v>
          </cell>
          <cell r="F1873">
            <v>38097</v>
          </cell>
          <cell r="G1873">
            <v>-5.4</v>
          </cell>
          <cell r="H1873">
            <v>-1988.55</v>
          </cell>
        </row>
        <row r="1874">
          <cell r="A1874" t="str">
            <v>501036</v>
          </cell>
          <cell r="B1874" t="str">
            <v>COTTON - RIL110 - 450 GM</v>
          </cell>
          <cell r="C1874" t="str">
            <v>1300</v>
          </cell>
          <cell r="D1874" t="str">
            <v>601</v>
          </cell>
          <cell r="E1874" t="str">
            <v>4900078142</v>
          </cell>
          <cell r="F1874">
            <v>38097</v>
          </cell>
          <cell r="G1874">
            <v>-2.7</v>
          </cell>
          <cell r="H1874">
            <v>-994.27</v>
          </cell>
        </row>
        <row r="1875">
          <cell r="A1875" t="str">
            <v>501036</v>
          </cell>
          <cell r="B1875" t="str">
            <v>COTTON - RIL110 - 450 GM</v>
          </cell>
          <cell r="C1875" t="str">
            <v>1300</v>
          </cell>
          <cell r="D1875" t="str">
            <v>601</v>
          </cell>
          <cell r="E1875" t="str">
            <v>4900078141</v>
          </cell>
          <cell r="F1875">
            <v>38097</v>
          </cell>
          <cell r="G1875">
            <v>-56.7</v>
          </cell>
          <cell r="H1875">
            <v>-20879.78</v>
          </cell>
        </row>
        <row r="1876">
          <cell r="A1876" t="str">
            <v>501036</v>
          </cell>
          <cell r="B1876" t="str">
            <v>COTTON - RIL110 - 450 GM</v>
          </cell>
          <cell r="C1876" t="str">
            <v>1300</v>
          </cell>
          <cell r="D1876" t="str">
            <v>601</v>
          </cell>
          <cell r="E1876" t="str">
            <v>4900075245</v>
          </cell>
          <cell r="F1876">
            <v>38090</v>
          </cell>
          <cell r="G1876">
            <v>-21.6</v>
          </cell>
          <cell r="H1876">
            <v>-7954.2</v>
          </cell>
        </row>
        <row r="1877">
          <cell r="A1877" t="str">
            <v>501036</v>
          </cell>
          <cell r="B1877" t="str">
            <v>COTTON - RIL110 - 450 GM</v>
          </cell>
          <cell r="C1877" t="str">
            <v>1300</v>
          </cell>
          <cell r="D1877" t="str">
            <v>601</v>
          </cell>
          <cell r="E1877" t="str">
            <v>4900075264</v>
          </cell>
          <cell r="F1877">
            <v>38090</v>
          </cell>
          <cell r="G1877">
            <v>-129.6</v>
          </cell>
          <cell r="H1877">
            <v>-47725.2</v>
          </cell>
        </row>
        <row r="1878">
          <cell r="A1878" t="str">
            <v>501036</v>
          </cell>
          <cell r="B1878" t="str">
            <v>COTTON - RIL110 - 450 GM</v>
          </cell>
          <cell r="C1878" t="str">
            <v>1300</v>
          </cell>
          <cell r="D1878" t="str">
            <v>601</v>
          </cell>
          <cell r="E1878" t="str">
            <v>4900075265</v>
          </cell>
          <cell r="F1878">
            <v>38090</v>
          </cell>
          <cell r="G1878">
            <v>-43.2</v>
          </cell>
          <cell r="H1878">
            <v>-15908.4</v>
          </cell>
        </row>
        <row r="1879">
          <cell r="A1879" t="str">
            <v>501036</v>
          </cell>
          <cell r="B1879" t="str">
            <v>COTTON - RIL110 - 450 GM</v>
          </cell>
          <cell r="C1879" t="str">
            <v>1300</v>
          </cell>
          <cell r="D1879" t="str">
            <v>601</v>
          </cell>
          <cell r="E1879" t="str">
            <v>4900075267</v>
          </cell>
          <cell r="F1879">
            <v>38090</v>
          </cell>
          <cell r="G1879">
            <v>-43.2</v>
          </cell>
          <cell r="H1879">
            <v>-15908.4</v>
          </cell>
        </row>
        <row r="1880">
          <cell r="A1880" t="str">
            <v>501036</v>
          </cell>
          <cell r="B1880" t="str">
            <v>COTTON - RIL110 - 450 GM</v>
          </cell>
          <cell r="C1880" t="str">
            <v>1300</v>
          </cell>
          <cell r="D1880" t="str">
            <v>601</v>
          </cell>
          <cell r="E1880" t="str">
            <v>4900075268</v>
          </cell>
          <cell r="F1880">
            <v>38090</v>
          </cell>
          <cell r="G1880">
            <v>-21.6</v>
          </cell>
          <cell r="H1880">
            <v>-7954.2</v>
          </cell>
        </row>
        <row r="1881">
          <cell r="A1881" t="str">
            <v>501036</v>
          </cell>
          <cell r="B1881" t="str">
            <v>COTTON - RIL110 - 450 GM</v>
          </cell>
          <cell r="C1881" t="str">
            <v>1300</v>
          </cell>
          <cell r="D1881" t="str">
            <v>601</v>
          </cell>
          <cell r="E1881" t="str">
            <v>4900075279</v>
          </cell>
          <cell r="F1881">
            <v>38090</v>
          </cell>
          <cell r="G1881">
            <v>-21.6</v>
          </cell>
          <cell r="H1881">
            <v>-7954.2</v>
          </cell>
        </row>
        <row r="1882">
          <cell r="A1882" t="str">
            <v>501036</v>
          </cell>
          <cell r="B1882" t="str">
            <v>COTTON - RIL110 - 450 GM</v>
          </cell>
          <cell r="C1882" t="str">
            <v>1300</v>
          </cell>
          <cell r="D1882" t="str">
            <v>601</v>
          </cell>
          <cell r="E1882" t="str">
            <v>4900075282</v>
          </cell>
          <cell r="F1882">
            <v>38090</v>
          </cell>
          <cell r="G1882">
            <v>-118.8</v>
          </cell>
          <cell r="H1882">
            <v>-43748.1</v>
          </cell>
        </row>
        <row r="1883">
          <cell r="A1883" t="str">
            <v>501036</v>
          </cell>
          <cell r="B1883" t="str">
            <v>COTTON - RIL110 - 450 GM</v>
          </cell>
          <cell r="C1883" t="str">
            <v>1300</v>
          </cell>
          <cell r="D1883" t="str">
            <v>601</v>
          </cell>
          <cell r="E1883" t="str">
            <v>4900075284</v>
          </cell>
          <cell r="F1883">
            <v>38090</v>
          </cell>
          <cell r="G1883">
            <v>-75.599999999999994</v>
          </cell>
          <cell r="H1883">
            <v>-27839.7</v>
          </cell>
        </row>
        <row r="1884">
          <cell r="A1884" t="str">
            <v>501036</v>
          </cell>
          <cell r="B1884" t="str">
            <v>COTTON - RIL110 - 450 GM</v>
          </cell>
          <cell r="C1884" t="str">
            <v>1300</v>
          </cell>
          <cell r="D1884" t="str">
            <v>601</v>
          </cell>
          <cell r="E1884" t="str">
            <v>4900075286</v>
          </cell>
          <cell r="F1884">
            <v>38090</v>
          </cell>
          <cell r="G1884">
            <v>-21.6</v>
          </cell>
          <cell r="H1884">
            <v>-7954.2</v>
          </cell>
        </row>
        <row r="1885">
          <cell r="A1885" t="str">
            <v>501036</v>
          </cell>
          <cell r="B1885" t="str">
            <v>COTTON - RIL110 - 450 GM</v>
          </cell>
          <cell r="C1885" t="str">
            <v>1300</v>
          </cell>
          <cell r="D1885" t="str">
            <v>601</v>
          </cell>
          <cell r="E1885" t="str">
            <v>4900075287</v>
          </cell>
          <cell r="F1885">
            <v>38090</v>
          </cell>
          <cell r="G1885">
            <v>-64.8</v>
          </cell>
          <cell r="H1885">
            <v>-23862.6</v>
          </cell>
        </row>
        <row r="1886">
          <cell r="A1886" t="str">
            <v>501036</v>
          </cell>
          <cell r="B1886" t="str">
            <v>COTTON - RIL110 - 450 GM</v>
          </cell>
          <cell r="C1886" t="str">
            <v>1300</v>
          </cell>
          <cell r="D1886" t="str">
            <v>601</v>
          </cell>
          <cell r="E1886" t="str">
            <v>4900075244</v>
          </cell>
          <cell r="F1886">
            <v>38090</v>
          </cell>
          <cell r="G1886">
            <v>-43.2</v>
          </cell>
          <cell r="H1886">
            <v>-15908.4</v>
          </cell>
        </row>
        <row r="1887">
          <cell r="A1887" t="str">
            <v>501036</v>
          </cell>
          <cell r="B1887" t="str">
            <v>COTTON - RIL110 - 450 GM</v>
          </cell>
          <cell r="C1887" t="str">
            <v>1300</v>
          </cell>
          <cell r="D1887" t="str">
            <v>601</v>
          </cell>
          <cell r="E1887" t="str">
            <v>4900075242</v>
          </cell>
          <cell r="F1887">
            <v>38090</v>
          </cell>
          <cell r="G1887">
            <v>-108</v>
          </cell>
          <cell r="H1887">
            <v>-39771</v>
          </cell>
        </row>
        <row r="1888">
          <cell r="A1888" t="str">
            <v>501036</v>
          </cell>
          <cell r="B1888" t="str">
            <v>COTTON - RIL110 - 450 GM</v>
          </cell>
          <cell r="C1888" t="str">
            <v>1300</v>
          </cell>
          <cell r="D1888" t="str">
            <v>601</v>
          </cell>
          <cell r="E1888" t="str">
            <v>4900075241</v>
          </cell>
          <cell r="F1888">
            <v>38090</v>
          </cell>
          <cell r="G1888">
            <v>-194.4</v>
          </cell>
          <cell r="H1888">
            <v>-71587.8</v>
          </cell>
        </row>
        <row r="1889">
          <cell r="A1889" t="str">
            <v>501036</v>
          </cell>
          <cell r="B1889" t="str">
            <v>COTTON - RIL110 - 450 GM</v>
          </cell>
          <cell r="C1889" t="str">
            <v>1300</v>
          </cell>
          <cell r="D1889" t="str">
            <v>601</v>
          </cell>
          <cell r="E1889" t="str">
            <v>4900075239</v>
          </cell>
          <cell r="F1889">
            <v>38090</v>
          </cell>
          <cell r="G1889">
            <v>-86.4</v>
          </cell>
          <cell r="H1889">
            <v>-31816.799999999999</v>
          </cell>
        </row>
        <row r="1890">
          <cell r="A1890" t="str">
            <v>501036</v>
          </cell>
          <cell r="B1890" t="str">
            <v>COTTON - RIL110 - 450 GM</v>
          </cell>
          <cell r="C1890" t="str">
            <v>1300</v>
          </cell>
          <cell r="D1890" t="str">
            <v>601</v>
          </cell>
          <cell r="E1890" t="str">
            <v>4900075228</v>
          </cell>
          <cell r="F1890">
            <v>38090</v>
          </cell>
          <cell r="G1890">
            <v>-43.2</v>
          </cell>
          <cell r="H1890">
            <v>-15908.4</v>
          </cell>
        </row>
        <row r="1891">
          <cell r="A1891" t="str">
            <v>501036</v>
          </cell>
          <cell r="B1891" t="str">
            <v>COTTON - RIL110 - 450 GM</v>
          </cell>
          <cell r="C1891" t="str">
            <v>1300</v>
          </cell>
          <cell r="D1891" t="str">
            <v>601</v>
          </cell>
          <cell r="E1891" t="str">
            <v>4900075227</v>
          </cell>
          <cell r="F1891">
            <v>38090</v>
          </cell>
          <cell r="G1891">
            <v>-216</v>
          </cell>
          <cell r="H1891">
            <v>-79542</v>
          </cell>
        </row>
        <row r="1892">
          <cell r="A1892" t="str">
            <v>501036</v>
          </cell>
          <cell r="B1892" t="str">
            <v>COTTON - RIL110 - 450 GM</v>
          </cell>
          <cell r="C1892" t="str">
            <v>1300</v>
          </cell>
          <cell r="D1892" t="str">
            <v>101</v>
          </cell>
          <cell r="E1892" t="str">
            <v>5000007564</v>
          </cell>
          <cell r="F1892">
            <v>38089</v>
          </cell>
          <cell r="G1892">
            <v>1339.2</v>
          </cell>
          <cell r="H1892">
            <v>0</v>
          </cell>
        </row>
        <row r="1893">
          <cell r="A1893" t="str">
            <v>501036</v>
          </cell>
          <cell r="B1893" t="str">
            <v>COTTON - RIL110 - 450 GM</v>
          </cell>
          <cell r="C1893" t="str">
            <v>1300</v>
          </cell>
          <cell r="D1893" t="str">
            <v>101</v>
          </cell>
          <cell r="E1893" t="str">
            <v>5000007564</v>
          </cell>
          <cell r="F1893">
            <v>38089</v>
          </cell>
          <cell r="G1893">
            <v>5.4</v>
          </cell>
          <cell r="H1893">
            <v>0</v>
          </cell>
        </row>
        <row r="1894">
          <cell r="A1894" t="str">
            <v>501036</v>
          </cell>
          <cell r="B1894" t="str">
            <v>COTTON - RIL110 - 450 GM</v>
          </cell>
          <cell r="C1894" t="str">
            <v>1300</v>
          </cell>
          <cell r="D1894" t="str">
            <v>101</v>
          </cell>
          <cell r="E1894" t="str">
            <v>5000007564</v>
          </cell>
          <cell r="F1894">
            <v>38089</v>
          </cell>
          <cell r="G1894">
            <v>5.4</v>
          </cell>
          <cell r="H1894">
            <v>0</v>
          </cell>
        </row>
        <row r="1895">
          <cell r="A1895" t="str">
            <v>501036</v>
          </cell>
          <cell r="B1895" t="str">
            <v>COTTON - RIL110 - 450 GM</v>
          </cell>
          <cell r="C1895" t="str">
            <v>1300</v>
          </cell>
          <cell r="D1895" t="str">
            <v>101</v>
          </cell>
          <cell r="E1895" t="str">
            <v>5000007564</v>
          </cell>
          <cell r="F1895">
            <v>38089</v>
          </cell>
          <cell r="G1895">
            <v>10.8</v>
          </cell>
          <cell r="H1895">
            <v>0</v>
          </cell>
        </row>
        <row r="1896">
          <cell r="A1896" t="str">
            <v>501036</v>
          </cell>
          <cell r="B1896" t="str">
            <v>COTTON - RIL110 - 450 GM</v>
          </cell>
          <cell r="C1896" t="str">
            <v>1300</v>
          </cell>
          <cell r="D1896" t="str">
            <v>641</v>
          </cell>
          <cell r="E1896" t="str">
            <v>4900072602</v>
          </cell>
          <cell r="F1896">
            <v>38084</v>
          </cell>
          <cell r="G1896">
            <v>10.8</v>
          </cell>
          <cell r="H1896">
            <v>3977.1</v>
          </cell>
        </row>
        <row r="1897">
          <cell r="A1897" t="str">
            <v>501036</v>
          </cell>
          <cell r="B1897" t="str">
            <v>COTTON - RIL110 - 450 GM</v>
          </cell>
          <cell r="C1897" t="str">
            <v>1300</v>
          </cell>
          <cell r="D1897" t="str">
            <v>641</v>
          </cell>
          <cell r="E1897" t="str">
            <v>4900072602</v>
          </cell>
          <cell r="F1897">
            <v>38084</v>
          </cell>
          <cell r="G1897">
            <v>5.4</v>
          </cell>
          <cell r="H1897">
            <v>1988.55</v>
          </cell>
        </row>
        <row r="1898">
          <cell r="A1898" t="str">
            <v>501036</v>
          </cell>
          <cell r="B1898" t="str">
            <v>COTTON - RIL110 - 450 GM</v>
          </cell>
          <cell r="C1898" t="str">
            <v>1300</v>
          </cell>
          <cell r="D1898" t="str">
            <v>641</v>
          </cell>
          <cell r="E1898" t="str">
            <v>4900072602</v>
          </cell>
          <cell r="F1898">
            <v>38084</v>
          </cell>
          <cell r="G1898">
            <v>5.4</v>
          </cell>
          <cell r="H1898">
            <v>1988.55</v>
          </cell>
        </row>
        <row r="1899">
          <cell r="A1899" t="str">
            <v>501036</v>
          </cell>
          <cell r="B1899" t="str">
            <v>COTTON - RIL110 - 450 GM</v>
          </cell>
          <cell r="C1899" t="str">
            <v>1300</v>
          </cell>
          <cell r="D1899" t="str">
            <v>641</v>
          </cell>
          <cell r="E1899" t="str">
            <v>4900072602</v>
          </cell>
          <cell r="F1899">
            <v>38084</v>
          </cell>
          <cell r="G1899">
            <v>1339.2</v>
          </cell>
          <cell r="H1899">
            <v>493160.4</v>
          </cell>
        </row>
        <row r="1900">
          <cell r="A1900" t="str">
            <v>501036</v>
          </cell>
          <cell r="B1900" t="str">
            <v>COTTON - RIL110 - 450 GM</v>
          </cell>
          <cell r="C1900" t="str">
            <v>1900</v>
          </cell>
          <cell r="D1900" t="str">
            <v>601</v>
          </cell>
          <cell r="E1900" t="str">
            <v>4900079362</v>
          </cell>
          <cell r="F1900">
            <v>38099</v>
          </cell>
          <cell r="G1900">
            <v>-43.2</v>
          </cell>
          <cell r="H1900">
            <v>-15908.4</v>
          </cell>
        </row>
        <row r="1901">
          <cell r="A1901" t="str">
            <v>501036</v>
          </cell>
          <cell r="B1901" t="str">
            <v>COTTON - RIL110 - 450 GM</v>
          </cell>
          <cell r="C1901" t="str">
            <v>1900</v>
          </cell>
          <cell r="D1901" t="str">
            <v>651</v>
          </cell>
          <cell r="E1901" t="str">
            <v>4900079343</v>
          </cell>
          <cell r="F1901">
            <v>38099</v>
          </cell>
          <cell r="G1901">
            <v>21.6</v>
          </cell>
          <cell r="H1901">
            <v>0</v>
          </cell>
        </row>
        <row r="1902">
          <cell r="A1902" t="str">
            <v>501036</v>
          </cell>
          <cell r="B1902" t="str">
            <v>COTTON - RIL110 - 450 GM</v>
          </cell>
          <cell r="C1902" t="str">
            <v>1900</v>
          </cell>
          <cell r="D1902" t="str">
            <v>651</v>
          </cell>
          <cell r="E1902" t="str">
            <v>4900079346</v>
          </cell>
          <cell r="F1902">
            <v>38099</v>
          </cell>
          <cell r="G1902">
            <v>21.6</v>
          </cell>
          <cell r="H1902">
            <v>0</v>
          </cell>
        </row>
        <row r="1903">
          <cell r="A1903" t="str">
            <v>501036</v>
          </cell>
          <cell r="B1903" t="str">
            <v>COTTON - RIL110 - 450 GM</v>
          </cell>
          <cell r="C1903" t="str">
            <v>1900</v>
          </cell>
          <cell r="D1903" t="str">
            <v>453</v>
          </cell>
          <cell r="E1903" t="str">
            <v>4900079360</v>
          </cell>
          <cell r="F1903">
            <v>38099</v>
          </cell>
          <cell r="G1903">
            <v>43.2</v>
          </cell>
          <cell r="H1903">
            <v>15908.4</v>
          </cell>
        </row>
        <row r="1904">
          <cell r="A1904" t="str">
            <v>501036</v>
          </cell>
          <cell r="B1904" t="str">
            <v>COTTON - RIL110 - 450 GM</v>
          </cell>
          <cell r="C1904" t="str">
            <v>1900</v>
          </cell>
          <cell r="D1904" t="str">
            <v>453</v>
          </cell>
          <cell r="E1904" t="str">
            <v>4900079360</v>
          </cell>
          <cell r="F1904">
            <v>38099</v>
          </cell>
          <cell r="G1904">
            <v>-43.2</v>
          </cell>
          <cell r="H1904">
            <v>0</v>
          </cell>
        </row>
        <row r="1905">
          <cell r="A1905" t="str">
            <v>501036</v>
          </cell>
          <cell r="B1905" t="str">
            <v>COTTON - RIL110 - 450 GM</v>
          </cell>
          <cell r="C1905" t="str">
            <v>1900</v>
          </cell>
          <cell r="D1905" t="str">
            <v>651</v>
          </cell>
          <cell r="E1905" t="str">
            <v>4900076094</v>
          </cell>
          <cell r="F1905">
            <v>38092</v>
          </cell>
          <cell r="G1905">
            <v>237.83799999999999</v>
          </cell>
          <cell r="H1905">
            <v>0</v>
          </cell>
        </row>
        <row r="1906">
          <cell r="A1906" t="str">
            <v>501036</v>
          </cell>
          <cell r="B1906" t="str">
            <v>COTTON - RIL110 - 450 GM</v>
          </cell>
          <cell r="C1906" t="str">
            <v>1900</v>
          </cell>
          <cell r="D1906" t="str">
            <v>651</v>
          </cell>
          <cell r="E1906" t="str">
            <v>4900076096</v>
          </cell>
          <cell r="F1906">
            <v>38092</v>
          </cell>
          <cell r="G1906">
            <v>540.54100000000005</v>
          </cell>
          <cell r="H1906">
            <v>0</v>
          </cell>
        </row>
        <row r="1907">
          <cell r="A1907" t="str">
            <v>501036</v>
          </cell>
          <cell r="B1907" t="str">
            <v>COTTON - RIL110 - 450 GM</v>
          </cell>
          <cell r="C1907" t="str">
            <v>1900</v>
          </cell>
          <cell r="D1907" t="str">
            <v>453</v>
          </cell>
          <cell r="E1907" t="str">
            <v>4900076100</v>
          </cell>
          <cell r="F1907">
            <v>38092</v>
          </cell>
          <cell r="G1907">
            <v>778.37900000000002</v>
          </cell>
          <cell r="H1907">
            <v>286637.95</v>
          </cell>
        </row>
        <row r="1908">
          <cell r="A1908" t="str">
            <v>501036</v>
          </cell>
          <cell r="B1908" t="str">
            <v>COTTON - RIL110 - 450 GM</v>
          </cell>
          <cell r="C1908" t="str">
            <v>1900</v>
          </cell>
          <cell r="D1908" t="str">
            <v>453</v>
          </cell>
          <cell r="E1908" t="str">
            <v>4900076100</v>
          </cell>
          <cell r="F1908">
            <v>38092</v>
          </cell>
          <cell r="G1908">
            <v>-778.37900000000002</v>
          </cell>
          <cell r="H1908">
            <v>0</v>
          </cell>
        </row>
        <row r="1909">
          <cell r="A1909" t="str">
            <v>501036</v>
          </cell>
          <cell r="B1909" t="str">
            <v>COTTON - RIL110 - 450 GM</v>
          </cell>
          <cell r="C1909" t="str">
            <v>1900</v>
          </cell>
          <cell r="D1909" t="str">
            <v>601</v>
          </cell>
          <cell r="E1909" t="str">
            <v>4900076119</v>
          </cell>
          <cell r="F1909">
            <v>38092</v>
          </cell>
          <cell r="G1909">
            <v>-129.6</v>
          </cell>
          <cell r="H1909">
            <v>-47725.18</v>
          </cell>
        </row>
        <row r="1910">
          <cell r="A1910" t="str">
            <v>501036</v>
          </cell>
          <cell r="B1910" t="str">
            <v>COTTON - RIL110 - 450 GM</v>
          </cell>
          <cell r="C1910" t="str">
            <v>1900</v>
          </cell>
          <cell r="D1910" t="str">
            <v>601</v>
          </cell>
          <cell r="E1910" t="str">
            <v>4900076121</v>
          </cell>
          <cell r="F1910">
            <v>38092</v>
          </cell>
          <cell r="G1910">
            <v>-540</v>
          </cell>
          <cell r="H1910">
            <v>-198854.92</v>
          </cell>
        </row>
        <row r="1911">
          <cell r="A1911" t="str">
            <v>501036</v>
          </cell>
          <cell r="B1911" t="str">
            <v>COTTON - RIL110 - 450 GM</v>
          </cell>
          <cell r="C1911" t="str">
            <v>1900</v>
          </cell>
          <cell r="D1911" t="str">
            <v>601</v>
          </cell>
          <cell r="E1911" t="str">
            <v>4900076128</v>
          </cell>
          <cell r="F1911">
            <v>38092</v>
          </cell>
          <cell r="G1911">
            <v>-21.6</v>
          </cell>
          <cell r="H1911">
            <v>-7954.2</v>
          </cell>
        </row>
        <row r="1912">
          <cell r="A1912" t="str">
            <v>501036</v>
          </cell>
          <cell r="B1912" t="str">
            <v>COTTON - RIL110 - 450 GM</v>
          </cell>
          <cell r="C1912" t="str">
            <v>1900</v>
          </cell>
          <cell r="D1912" t="str">
            <v>601</v>
          </cell>
          <cell r="E1912" t="str">
            <v>4900076183</v>
          </cell>
          <cell r="F1912">
            <v>38092</v>
          </cell>
          <cell r="G1912">
            <v>-64.8</v>
          </cell>
          <cell r="H1912">
            <v>-23862.59</v>
          </cell>
        </row>
        <row r="1913">
          <cell r="A1913" t="str">
            <v>501036</v>
          </cell>
          <cell r="B1913" t="str">
            <v>COTTON - RIL110 - 450 GM</v>
          </cell>
          <cell r="C1913" t="str">
            <v>1900</v>
          </cell>
          <cell r="D1913" t="str">
            <v>601</v>
          </cell>
          <cell r="E1913" t="str">
            <v>4900076271</v>
          </cell>
          <cell r="F1913">
            <v>38092</v>
          </cell>
          <cell r="G1913">
            <v>-21.6</v>
          </cell>
          <cell r="H1913">
            <v>-7954.2</v>
          </cell>
        </row>
        <row r="1914">
          <cell r="A1914" t="str">
            <v>501036</v>
          </cell>
          <cell r="B1914" t="str">
            <v>COTTON - RIL110 - 450 GM</v>
          </cell>
          <cell r="C1914" t="str">
            <v>1900</v>
          </cell>
          <cell r="D1914" t="str">
            <v>601</v>
          </cell>
          <cell r="E1914" t="str">
            <v>4900076314</v>
          </cell>
          <cell r="F1914">
            <v>38092</v>
          </cell>
          <cell r="G1914">
            <v>-21.6</v>
          </cell>
          <cell r="H1914">
            <v>-7954.19</v>
          </cell>
        </row>
        <row r="1915">
          <cell r="A1915" t="str">
            <v>501036</v>
          </cell>
          <cell r="B1915" t="str">
            <v>COTTON - RIL110 - 450 GM</v>
          </cell>
          <cell r="C1915" t="str">
            <v>1900</v>
          </cell>
          <cell r="D1915" t="str">
            <v>601</v>
          </cell>
          <cell r="E1915" t="str">
            <v>4900075798</v>
          </cell>
          <cell r="F1915">
            <v>38091</v>
          </cell>
          <cell r="G1915">
            <v>-43.2</v>
          </cell>
          <cell r="H1915">
            <v>-15908.4</v>
          </cell>
        </row>
        <row r="1916">
          <cell r="A1916" t="str">
            <v>501036</v>
          </cell>
          <cell r="B1916" t="str">
            <v>COTTON - RIL110 - 450 GM</v>
          </cell>
          <cell r="C1916" t="str">
            <v>1900</v>
          </cell>
          <cell r="D1916" t="str">
            <v>601</v>
          </cell>
          <cell r="E1916" t="str">
            <v>4900074883</v>
          </cell>
          <cell r="F1916">
            <v>38089</v>
          </cell>
          <cell r="G1916">
            <v>-30</v>
          </cell>
          <cell r="H1916">
            <v>-11047.5</v>
          </cell>
        </row>
        <row r="1917">
          <cell r="A1917" t="str">
            <v>501036</v>
          </cell>
          <cell r="B1917" t="str">
            <v>COTTON - RIL110 - 450 GM</v>
          </cell>
          <cell r="C1917" t="str">
            <v>1900</v>
          </cell>
          <cell r="D1917" t="str">
            <v>601</v>
          </cell>
          <cell r="E1917" t="str">
            <v>4900074884</v>
          </cell>
          <cell r="F1917">
            <v>38089</v>
          </cell>
          <cell r="G1917">
            <v>-34.799999999999997</v>
          </cell>
          <cell r="H1917">
            <v>-12815.1</v>
          </cell>
        </row>
        <row r="1918">
          <cell r="A1918" t="str">
            <v>501036</v>
          </cell>
          <cell r="B1918" t="str">
            <v>COTTON - RIL110 - 450 GM</v>
          </cell>
          <cell r="C1918" t="str">
            <v>1900</v>
          </cell>
          <cell r="D1918" t="str">
            <v>601</v>
          </cell>
          <cell r="E1918" t="str">
            <v>4900074893</v>
          </cell>
          <cell r="F1918">
            <v>38089</v>
          </cell>
          <cell r="G1918">
            <v>-540.54100000000005</v>
          </cell>
          <cell r="H1918">
            <v>-199054.23</v>
          </cell>
        </row>
        <row r="1919">
          <cell r="A1919" t="str">
            <v>501036</v>
          </cell>
          <cell r="B1919" t="str">
            <v>COTTON - RIL110 - 450 GM</v>
          </cell>
          <cell r="C1919" t="str">
            <v>1900</v>
          </cell>
          <cell r="D1919" t="str">
            <v>601</v>
          </cell>
          <cell r="E1919" t="str">
            <v>4900074888</v>
          </cell>
          <cell r="F1919">
            <v>38089</v>
          </cell>
          <cell r="G1919">
            <v>-237.83799999999999</v>
          </cell>
          <cell r="H1919">
            <v>-87583.84</v>
          </cell>
        </row>
        <row r="1920">
          <cell r="A1920" t="str">
            <v>501036</v>
          </cell>
          <cell r="B1920" t="str">
            <v>COTTON - RIL110 - 450 GM</v>
          </cell>
          <cell r="C1920" t="str">
            <v>1900</v>
          </cell>
          <cell r="D1920" t="str">
            <v>101</v>
          </cell>
          <cell r="E1920" t="str">
            <v>5000007332</v>
          </cell>
          <cell r="F1920">
            <v>38085</v>
          </cell>
          <cell r="G1920">
            <v>907.2</v>
          </cell>
          <cell r="H1920">
            <v>0</v>
          </cell>
        </row>
        <row r="1921">
          <cell r="A1921" t="str">
            <v>501036</v>
          </cell>
          <cell r="B1921" t="str">
            <v>COTTON - RIL110 - 450 GM</v>
          </cell>
          <cell r="C1921" t="str">
            <v>1900</v>
          </cell>
          <cell r="D1921" t="str">
            <v>641</v>
          </cell>
          <cell r="E1921" t="str">
            <v>4900072603</v>
          </cell>
          <cell r="F1921">
            <v>38084</v>
          </cell>
          <cell r="G1921">
            <v>900</v>
          </cell>
          <cell r="H1921">
            <v>331425</v>
          </cell>
        </row>
        <row r="1922">
          <cell r="A1922" t="str">
            <v>501036</v>
          </cell>
          <cell r="B1922" t="str">
            <v>COTTON - RIL110 - 450 GM</v>
          </cell>
          <cell r="C1922" t="str">
            <v>1900</v>
          </cell>
          <cell r="D1922" t="str">
            <v>641</v>
          </cell>
          <cell r="E1922" t="str">
            <v>4900072604</v>
          </cell>
          <cell r="F1922">
            <v>38084</v>
          </cell>
          <cell r="G1922">
            <v>7.2</v>
          </cell>
          <cell r="H1922">
            <v>2651.4</v>
          </cell>
        </row>
        <row r="1923">
          <cell r="A1923" t="str">
            <v>501041</v>
          </cell>
          <cell r="B1923" t="str">
            <v>MAIZE - 1111 - 5 KG</v>
          </cell>
          <cell r="C1923" t="str">
            <v>1000</v>
          </cell>
          <cell r="D1923" t="str">
            <v>651</v>
          </cell>
          <cell r="E1923" t="str">
            <v>4900215254</v>
          </cell>
          <cell r="F1923">
            <v>38254</v>
          </cell>
          <cell r="G1923">
            <v>170</v>
          </cell>
          <cell r="H1923">
            <v>0</v>
          </cell>
        </row>
        <row r="1924">
          <cell r="A1924" t="str">
            <v>501041</v>
          </cell>
          <cell r="B1924" t="str">
            <v>MAIZE - 1111 - 5 KG</v>
          </cell>
          <cell r="C1924" t="str">
            <v>1000</v>
          </cell>
          <cell r="D1924" t="str">
            <v>453</v>
          </cell>
          <cell r="E1924" t="str">
            <v>4900215388</v>
          </cell>
          <cell r="F1924">
            <v>38254</v>
          </cell>
          <cell r="G1924">
            <v>355</v>
          </cell>
          <cell r="H1924">
            <v>6702.4</v>
          </cell>
        </row>
        <row r="1925">
          <cell r="A1925" t="str">
            <v>501041</v>
          </cell>
          <cell r="B1925" t="str">
            <v>MAIZE - 1111 - 5 KG</v>
          </cell>
          <cell r="C1925" t="str">
            <v>1000</v>
          </cell>
          <cell r="D1925" t="str">
            <v>453</v>
          </cell>
          <cell r="E1925" t="str">
            <v>4900215388</v>
          </cell>
          <cell r="F1925">
            <v>38254</v>
          </cell>
          <cell r="G1925">
            <v>-355</v>
          </cell>
          <cell r="H1925">
            <v>0</v>
          </cell>
        </row>
        <row r="1926">
          <cell r="A1926" t="str">
            <v>501041</v>
          </cell>
          <cell r="B1926" t="str">
            <v>MAIZE - 1111 - 5 KG</v>
          </cell>
          <cell r="C1926" t="str">
            <v>1000</v>
          </cell>
          <cell r="D1926" t="str">
            <v>651</v>
          </cell>
          <cell r="E1926" t="str">
            <v>4900213785</v>
          </cell>
          <cell r="F1926">
            <v>38253</v>
          </cell>
          <cell r="G1926">
            <v>185</v>
          </cell>
          <cell r="H1926">
            <v>0</v>
          </cell>
        </row>
        <row r="1927">
          <cell r="A1927" t="str">
            <v>501041</v>
          </cell>
          <cell r="B1927" t="str">
            <v>MAIZE - 1111 - 5 KG</v>
          </cell>
          <cell r="C1927" t="str">
            <v>1000</v>
          </cell>
          <cell r="D1927" t="str">
            <v>453</v>
          </cell>
          <cell r="E1927" t="str">
            <v>4900193749</v>
          </cell>
          <cell r="F1927">
            <v>38231</v>
          </cell>
          <cell r="G1927">
            <v>-430</v>
          </cell>
          <cell r="H1927">
            <v>0</v>
          </cell>
        </row>
        <row r="1928">
          <cell r="A1928" t="str">
            <v>501041</v>
          </cell>
          <cell r="B1928" t="str">
            <v>MAIZE - 1111 - 5 KG</v>
          </cell>
          <cell r="C1928" t="str">
            <v>1000</v>
          </cell>
          <cell r="D1928" t="str">
            <v>453</v>
          </cell>
          <cell r="E1928" t="str">
            <v>4900193749</v>
          </cell>
          <cell r="F1928">
            <v>38231</v>
          </cell>
          <cell r="G1928">
            <v>430</v>
          </cell>
          <cell r="H1928">
            <v>8118.4</v>
          </cell>
        </row>
        <row r="1929">
          <cell r="A1929" t="str">
            <v>501041</v>
          </cell>
          <cell r="B1929" t="str">
            <v>MAIZE - 1111 - 5 KG</v>
          </cell>
          <cell r="C1929" t="str">
            <v>1000</v>
          </cell>
          <cell r="D1929" t="str">
            <v>453</v>
          </cell>
          <cell r="E1929" t="str">
            <v>4900193748</v>
          </cell>
          <cell r="F1929">
            <v>38231</v>
          </cell>
          <cell r="G1929">
            <v>-2350</v>
          </cell>
          <cell r="H1929">
            <v>0</v>
          </cell>
        </row>
        <row r="1930">
          <cell r="A1930" t="str">
            <v>501041</v>
          </cell>
          <cell r="B1930" t="str">
            <v>MAIZE - 1111 - 5 KG</v>
          </cell>
          <cell r="C1930" t="str">
            <v>1000</v>
          </cell>
          <cell r="D1930" t="str">
            <v>453</v>
          </cell>
          <cell r="E1930" t="str">
            <v>4900193748</v>
          </cell>
          <cell r="F1930">
            <v>38231</v>
          </cell>
          <cell r="G1930">
            <v>2350</v>
          </cell>
          <cell r="H1930">
            <v>44368</v>
          </cell>
        </row>
        <row r="1931">
          <cell r="A1931" t="str">
            <v>501041</v>
          </cell>
          <cell r="B1931" t="str">
            <v>MAIZE - 1111 - 5 KG</v>
          </cell>
          <cell r="C1931" t="str">
            <v>1000</v>
          </cell>
          <cell r="D1931" t="str">
            <v>453</v>
          </cell>
          <cell r="E1931" t="str">
            <v>4900193747</v>
          </cell>
          <cell r="F1931">
            <v>38231</v>
          </cell>
          <cell r="G1931">
            <v>-2385</v>
          </cell>
          <cell r="H1931">
            <v>0</v>
          </cell>
        </row>
        <row r="1932">
          <cell r="A1932" t="str">
            <v>501041</v>
          </cell>
          <cell r="B1932" t="str">
            <v>MAIZE - 1111 - 5 KG</v>
          </cell>
          <cell r="C1932" t="str">
            <v>1000</v>
          </cell>
          <cell r="D1932" t="str">
            <v>651</v>
          </cell>
          <cell r="E1932" t="str">
            <v>4900193689</v>
          </cell>
          <cell r="F1932">
            <v>38231</v>
          </cell>
          <cell r="G1932">
            <v>130</v>
          </cell>
          <cell r="H1932">
            <v>0</v>
          </cell>
        </row>
        <row r="1933">
          <cell r="A1933" t="str">
            <v>501041</v>
          </cell>
          <cell r="B1933" t="str">
            <v>MAIZE - 1111 - 5 KG</v>
          </cell>
          <cell r="C1933" t="str">
            <v>1000</v>
          </cell>
          <cell r="D1933" t="str">
            <v>651</v>
          </cell>
          <cell r="E1933" t="str">
            <v>4900193690</v>
          </cell>
          <cell r="F1933">
            <v>38231</v>
          </cell>
          <cell r="G1933">
            <v>1000</v>
          </cell>
          <cell r="H1933">
            <v>0</v>
          </cell>
        </row>
        <row r="1934">
          <cell r="A1934" t="str">
            <v>501041</v>
          </cell>
          <cell r="B1934" t="str">
            <v>MAIZE - 1111 - 5 KG</v>
          </cell>
          <cell r="C1934" t="str">
            <v>1000</v>
          </cell>
          <cell r="D1934" t="str">
            <v>651</v>
          </cell>
          <cell r="E1934" t="str">
            <v>4900193691</v>
          </cell>
          <cell r="F1934">
            <v>38231</v>
          </cell>
          <cell r="G1934">
            <v>100</v>
          </cell>
          <cell r="H1934">
            <v>0</v>
          </cell>
        </row>
        <row r="1935">
          <cell r="A1935" t="str">
            <v>501041</v>
          </cell>
          <cell r="B1935" t="str">
            <v>MAIZE - 1111 - 5 KG</v>
          </cell>
          <cell r="C1935" t="str">
            <v>1000</v>
          </cell>
          <cell r="D1935" t="str">
            <v>651</v>
          </cell>
          <cell r="E1935" t="str">
            <v>4900193692</v>
          </cell>
          <cell r="F1935">
            <v>38231</v>
          </cell>
          <cell r="G1935">
            <v>500</v>
          </cell>
          <cell r="H1935">
            <v>0</v>
          </cell>
        </row>
        <row r="1936">
          <cell r="A1936" t="str">
            <v>501041</v>
          </cell>
          <cell r="B1936" t="str">
            <v>MAIZE - 1111 - 5 KG</v>
          </cell>
          <cell r="C1936" t="str">
            <v>1000</v>
          </cell>
          <cell r="D1936" t="str">
            <v>651</v>
          </cell>
          <cell r="E1936" t="str">
            <v>4900193723</v>
          </cell>
          <cell r="F1936">
            <v>38231</v>
          </cell>
          <cell r="G1936">
            <v>850</v>
          </cell>
          <cell r="H1936">
            <v>0</v>
          </cell>
        </row>
        <row r="1937">
          <cell r="A1937" t="str">
            <v>501041</v>
          </cell>
          <cell r="B1937" t="str">
            <v>MAIZE - 1111 - 5 KG</v>
          </cell>
          <cell r="C1937" t="str">
            <v>1000</v>
          </cell>
          <cell r="D1937" t="str">
            <v>641</v>
          </cell>
          <cell r="E1937" t="str">
            <v>4900193780</v>
          </cell>
          <cell r="F1937">
            <v>38231</v>
          </cell>
          <cell r="G1937">
            <v>-2100</v>
          </cell>
          <cell r="H1937">
            <v>-39648</v>
          </cell>
        </row>
        <row r="1938">
          <cell r="A1938" t="str">
            <v>501041</v>
          </cell>
          <cell r="B1938" t="str">
            <v>MAIZE - 1111 - 5 KG</v>
          </cell>
          <cell r="C1938" t="str">
            <v>1000</v>
          </cell>
          <cell r="D1938" t="str">
            <v>641</v>
          </cell>
          <cell r="E1938" t="str">
            <v>4900193780</v>
          </cell>
          <cell r="F1938">
            <v>38231</v>
          </cell>
          <cell r="G1938">
            <v>-419.05</v>
          </cell>
          <cell r="H1938">
            <v>-7911.66</v>
          </cell>
        </row>
        <row r="1939">
          <cell r="A1939" t="str">
            <v>501041</v>
          </cell>
          <cell r="B1939" t="str">
            <v>MAIZE - 1111 - 5 KG</v>
          </cell>
          <cell r="C1939" t="str">
            <v>1000</v>
          </cell>
          <cell r="D1939" t="str">
            <v>641</v>
          </cell>
          <cell r="E1939" t="str">
            <v>4900193780</v>
          </cell>
          <cell r="F1939">
            <v>38231</v>
          </cell>
          <cell r="G1939">
            <v>-2350</v>
          </cell>
          <cell r="H1939">
            <v>-44368</v>
          </cell>
        </row>
        <row r="1940">
          <cell r="A1940" t="str">
            <v>501041</v>
          </cell>
          <cell r="B1940" t="str">
            <v>MAIZE - 1111 - 5 KG</v>
          </cell>
          <cell r="C1940" t="str">
            <v>1000</v>
          </cell>
          <cell r="D1940" t="str">
            <v>641</v>
          </cell>
          <cell r="E1940" t="str">
            <v>4900193780</v>
          </cell>
          <cell r="F1940">
            <v>38231</v>
          </cell>
          <cell r="G1940">
            <v>-2385</v>
          </cell>
          <cell r="H1940">
            <v>-45028.800000000003</v>
          </cell>
        </row>
        <row r="1941">
          <cell r="A1941" t="str">
            <v>501041</v>
          </cell>
          <cell r="B1941" t="str">
            <v>MAIZE - 1111 - 5 KG</v>
          </cell>
          <cell r="C1941" t="str">
            <v>1000</v>
          </cell>
          <cell r="D1941" t="str">
            <v>641</v>
          </cell>
          <cell r="E1941" t="str">
            <v>4900193780</v>
          </cell>
          <cell r="F1941">
            <v>38231</v>
          </cell>
          <cell r="G1941">
            <v>-1000</v>
          </cell>
          <cell r="H1941">
            <v>-18880</v>
          </cell>
        </row>
        <row r="1942">
          <cell r="A1942" t="str">
            <v>501041</v>
          </cell>
          <cell r="B1942" t="str">
            <v>MAIZE - 1111 - 5 KG</v>
          </cell>
          <cell r="C1942" t="str">
            <v>1000</v>
          </cell>
          <cell r="D1942" t="str">
            <v>641</v>
          </cell>
          <cell r="E1942" t="str">
            <v>4900193780</v>
          </cell>
          <cell r="F1942">
            <v>38231</v>
          </cell>
          <cell r="G1942">
            <v>-135</v>
          </cell>
          <cell r="H1942">
            <v>-2548.8000000000002</v>
          </cell>
        </row>
        <row r="1943">
          <cell r="A1943" t="str">
            <v>501041</v>
          </cell>
          <cell r="B1943" t="str">
            <v>MAIZE - 1111 - 5 KG</v>
          </cell>
          <cell r="C1943" t="str">
            <v>1000</v>
          </cell>
          <cell r="D1943" t="str">
            <v>641</v>
          </cell>
          <cell r="E1943" t="str">
            <v>4900193780</v>
          </cell>
          <cell r="F1943">
            <v>38231</v>
          </cell>
          <cell r="G1943">
            <v>-550</v>
          </cell>
          <cell r="H1943">
            <v>-10384</v>
          </cell>
        </row>
        <row r="1944">
          <cell r="A1944" t="str">
            <v>501041</v>
          </cell>
          <cell r="B1944" t="str">
            <v>MAIZE - 1111 - 5 KG</v>
          </cell>
          <cell r="C1944" t="str">
            <v>1000</v>
          </cell>
          <cell r="D1944" t="str">
            <v>641</v>
          </cell>
          <cell r="E1944" t="str">
            <v>4900193780</v>
          </cell>
          <cell r="F1944">
            <v>38231</v>
          </cell>
          <cell r="G1944">
            <v>-300</v>
          </cell>
          <cell r="H1944">
            <v>-5664</v>
          </cell>
        </row>
        <row r="1945">
          <cell r="A1945" t="str">
            <v>501041</v>
          </cell>
          <cell r="B1945" t="str">
            <v>MAIZE - 1111 - 5 KG</v>
          </cell>
          <cell r="C1945" t="str">
            <v>1000</v>
          </cell>
          <cell r="D1945" t="str">
            <v>641</v>
          </cell>
          <cell r="E1945" t="str">
            <v>4900193780</v>
          </cell>
          <cell r="F1945">
            <v>38231</v>
          </cell>
          <cell r="G1945">
            <v>-200</v>
          </cell>
          <cell r="H1945">
            <v>-3776</v>
          </cell>
        </row>
        <row r="1946">
          <cell r="A1946" t="str">
            <v>501041</v>
          </cell>
          <cell r="B1946" t="str">
            <v>MAIZE - 1111 - 5 KG</v>
          </cell>
          <cell r="C1946" t="str">
            <v>1000</v>
          </cell>
          <cell r="D1946" t="str">
            <v>641</v>
          </cell>
          <cell r="E1946" t="str">
            <v>4900193780</v>
          </cell>
          <cell r="F1946">
            <v>38231</v>
          </cell>
          <cell r="G1946">
            <v>-1500</v>
          </cell>
          <cell r="H1946">
            <v>-28320</v>
          </cell>
        </row>
        <row r="1947">
          <cell r="A1947" t="str">
            <v>501041</v>
          </cell>
          <cell r="B1947" t="str">
            <v>MAIZE - 1111 - 5 KG</v>
          </cell>
          <cell r="C1947" t="str">
            <v>1000</v>
          </cell>
          <cell r="D1947" t="str">
            <v>641</v>
          </cell>
          <cell r="E1947" t="str">
            <v>4900193781</v>
          </cell>
          <cell r="F1947">
            <v>38231</v>
          </cell>
          <cell r="G1947">
            <v>-10.95</v>
          </cell>
          <cell r="H1947">
            <v>-206.74</v>
          </cell>
        </row>
        <row r="1948">
          <cell r="A1948" t="str">
            <v>501041</v>
          </cell>
          <cell r="B1948" t="str">
            <v>MAIZE - 1111 - 5 KG</v>
          </cell>
          <cell r="C1948" t="str">
            <v>1000</v>
          </cell>
          <cell r="D1948" t="str">
            <v>453</v>
          </cell>
          <cell r="E1948" t="str">
            <v>4900193741</v>
          </cell>
          <cell r="F1948">
            <v>38231</v>
          </cell>
          <cell r="G1948">
            <v>1500</v>
          </cell>
          <cell r="H1948">
            <v>28320</v>
          </cell>
        </row>
        <row r="1949">
          <cell r="A1949" t="str">
            <v>501041</v>
          </cell>
          <cell r="B1949" t="str">
            <v>MAIZE - 1111 - 5 KG</v>
          </cell>
          <cell r="C1949" t="str">
            <v>1000</v>
          </cell>
          <cell r="D1949" t="str">
            <v>453</v>
          </cell>
          <cell r="E1949" t="str">
            <v>4900193740</v>
          </cell>
          <cell r="F1949">
            <v>38231</v>
          </cell>
          <cell r="G1949">
            <v>-2100</v>
          </cell>
          <cell r="H1949">
            <v>0</v>
          </cell>
        </row>
        <row r="1950">
          <cell r="A1950" t="str">
            <v>501041</v>
          </cell>
          <cell r="B1950" t="str">
            <v>MAIZE - 1111 - 5 KG</v>
          </cell>
          <cell r="C1950" t="str">
            <v>1000</v>
          </cell>
          <cell r="D1950" t="str">
            <v>453</v>
          </cell>
          <cell r="E1950" t="str">
            <v>4900193740</v>
          </cell>
          <cell r="F1950">
            <v>38231</v>
          </cell>
          <cell r="G1950">
            <v>2100</v>
          </cell>
          <cell r="H1950">
            <v>39648</v>
          </cell>
        </row>
        <row r="1951">
          <cell r="A1951" t="str">
            <v>501041</v>
          </cell>
          <cell r="B1951" t="str">
            <v>MAIZE - 1111 - 5 KG</v>
          </cell>
          <cell r="C1951" t="str">
            <v>1000</v>
          </cell>
          <cell r="D1951" t="str">
            <v>651</v>
          </cell>
          <cell r="E1951" t="str">
            <v>4900193738</v>
          </cell>
          <cell r="F1951">
            <v>38231</v>
          </cell>
          <cell r="G1951">
            <v>1000</v>
          </cell>
          <cell r="H1951">
            <v>0</v>
          </cell>
        </row>
        <row r="1952">
          <cell r="A1952" t="str">
            <v>501041</v>
          </cell>
          <cell r="B1952" t="str">
            <v>MAIZE - 1111 - 5 KG</v>
          </cell>
          <cell r="C1952" t="str">
            <v>1000</v>
          </cell>
          <cell r="D1952" t="str">
            <v>651</v>
          </cell>
          <cell r="E1952" t="str">
            <v>4900193737</v>
          </cell>
          <cell r="F1952">
            <v>38231</v>
          </cell>
          <cell r="G1952">
            <v>255</v>
          </cell>
          <cell r="H1952">
            <v>0</v>
          </cell>
        </row>
        <row r="1953">
          <cell r="A1953" t="str">
            <v>501041</v>
          </cell>
          <cell r="B1953" t="str">
            <v>MAIZE - 1111 - 5 KG</v>
          </cell>
          <cell r="C1953" t="str">
            <v>1000</v>
          </cell>
          <cell r="D1953" t="str">
            <v>651</v>
          </cell>
          <cell r="E1953" t="str">
            <v>4900193728</v>
          </cell>
          <cell r="F1953">
            <v>38231</v>
          </cell>
          <cell r="G1953">
            <v>400</v>
          </cell>
          <cell r="H1953">
            <v>0</v>
          </cell>
        </row>
        <row r="1954">
          <cell r="A1954" t="str">
            <v>501041</v>
          </cell>
          <cell r="B1954" t="str">
            <v>MAIZE - 1111 - 5 KG</v>
          </cell>
          <cell r="C1954" t="str">
            <v>1000</v>
          </cell>
          <cell r="D1954" t="str">
            <v>651</v>
          </cell>
          <cell r="E1954" t="str">
            <v>4900193729</v>
          </cell>
          <cell r="F1954">
            <v>38231</v>
          </cell>
          <cell r="G1954">
            <v>500</v>
          </cell>
          <cell r="H1954">
            <v>0</v>
          </cell>
        </row>
        <row r="1955">
          <cell r="A1955" t="str">
            <v>501041</v>
          </cell>
          <cell r="B1955" t="str">
            <v>MAIZE - 1111 - 5 KG</v>
          </cell>
          <cell r="C1955" t="str">
            <v>1000</v>
          </cell>
          <cell r="D1955" t="str">
            <v>651</v>
          </cell>
          <cell r="E1955" t="str">
            <v>4900193736</v>
          </cell>
          <cell r="F1955">
            <v>38231</v>
          </cell>
          <cell r="G1955">
            <v>100</v>
          </cell>
          <cell r="H1955">
            <v>0</v>
          </cell>
        </row>
        <row r="1956">
          <cell r="A1956" t="str">
            <v>501041</v>
          </cell>
          <cell r="B1956" t="str">
            <v>MAIZE - 1111 - 5 KG</v>
          </cell>
          <cell r="C1956" t="str">
            <v>1000</v>
          </cell>
          <cell r="D1956" t="str">
            <v>651</v>
          </cell>
          <cell r="E1956" t="str">
            <v>4900193730</v>
          </cell>
          <cell r="F1956">
            <v>38231</v>
          </cell>
          <cell r="G1956">
            <v>1000</v>
          </cell>
          <cell r="H1956">
            <v>0</v>
          </cell>
        </row>
        <row r="1957">
          <cell r="A1957" t="str">
            <v>501041</v>
          </cell>
          <cell r="B1957" t="str">
            <v>MAIZE - 1111 - 5 KG</v>
          </cell>
          <cell r="C1957" t="str">
            <v>1000</v>
          </cell>
          <cell r="D1957" t="str">
            <v>651</v>
          </cell>
          <cell r="E1957" t="str">
            <v>4900193731</v>
          </cell>
          <cell r="F1957">
            <v>38231</v>
          </cell>
          <cell r="G1957">
            <v>100</v>
          </cell>
          <cell r="H1957">
            <v>0</v>
          </cell>
        </row>
        <row r="1958">
          <cell r="A1958" t="str">
            <v>501041</v>
          </cell>
          <cell r="B1958" t="str">
            <v>MAIZE - 1111 - 5 KG</v>
          </cell>
          <cell r="C1958" t="str">
            <v>1000</v>
          </cell>
          <cell r="D1958" t="str">
            <v>651</v>
          </cell>
          <cell r="E1958" t="str">
            <v>4900193732</v>
          </cell>
          <cell r="F1958">
            <v>38231</v>
          </cell>
          <cell r="G1958">
            <v>780</v>
          </cell>
          <cell r="H1958">
            <v>0</v>
          </cell>
        </row>
        <row r="1959">
          <cell r="A1959" t="str">
            <v>501041</v>
          </cell>
          <cell r="B1959" t="str">
            <v>MAIZE - 1111 - 5 KG</v>
          </cell>
          <cell r="C1959" t="str">
            <v>1000</v>
          </cell>
          <cell r="D1959" t="str">
            <v>651</v>
          </cell>
          <cell r="E1959" t="str">
            <v>4900193733</v>
          </cell>
          <cell r="F1959">
            <v>38231</v>
          </cell>
          <cell r="G1959">
            <v>1000</v>
          </cell>
          <cell r="H1959">
            <v>0</v>
          </cell>
        </row>
        <row r="1960">
          <cell r="A1960" t="str">
            <v>501041</v>
          </cell>
          <cell r="B1960" t="str">
            <v>MAIZE - 1111 - 5 KG</v>
          </cell>
          <cell r="C1960" t="str">
            <v>1000</v>
          </cell>
          <cell r="D1960" t="str">
            <v>651</v>
          </cell>
          <cell r="E1960" t="str">
            <v>4900193734</v>
          </cell>
          <cell r="F1960">
            <v>38231</v>
          </cell>
          <cell r="G1960">
            <v>1500</v>
          </cell>
          <cell r="H1960">
            <v>0</v>
          </cell>
        </row>
        <row r="1961">
          <cell r="A1961" t="str">
            <v>501041</v>
          </cell>
          <cell r="B1961" t="str">
            <v>MAIZE - 1111 - 5 KG</v>
          </cell>
          <cell r="C1961" t="str">
            <v>1000</v>
          </cell>
          <cell r="D1961" t="str">
            <v>651</v>
          </cell>
          <cell r="E1961" t="str">
            <v>4900193734</v>
          </cell>
          <cell r="F1961">
            <v>38231</v>
          </cell>
          <cell r="G1961">
            <v>200</v>
          </cell>
          <cell r="H1961">
            <v>0</v>
          </cell>
        </row>
        <row r="1962">
          <cell r="A1962" t="str">
            <v>501041</v>
          </cell>
          <cell r="B1962" t="str">
            <v>MAIZE - 1111 - 5 KG</v>
          </cell>
          <cell r="C1962" t="str">
            <v>1000</v>
          </cell>
          <cell r="D1962" t="str">
            <v>651</v>
          </cell>
          <cell r="E1962" t="str">
            <v>4900193734</v>
          </cell>
          <cell r="F1962">
            <v>38231</v>
          </cell>
          <cell r="G1962">
            <v>300</v>
          </cell>
          <cell r="H1962">
            <v>0</v>
          </cell>
        </row>
        <row r="1963">
          <cell r="A1963" t="str">
            <v>501041</v>
          </cell>
          <cell r="B1963" t="str">
            <v>MAIZE - 1111 - 5 KG</v>
          </cell>
          <cell r="C1963" t="str">
            <v>1000</v>
          </cell>
          <cell r="D1963" t="str">
            <v>651</v>
          </cell>
          <cell r="E1963" t="str">
            <v>4900193735</v>
          </cell>
          <cell r="F1963">
            <v>38231</v>
          </cell>
          <cell r="G1963">
            <v>35</v>
          </cell>
          <cell r="H1963">
            <v>0</v>
          </cell>
        </row>
        <row r="1964">
          <cell r="A1964" t="str">
            <v>501041</v>
          </cell>
          <cell r="B1964" t="str">
            <v>MAIZE - 1111 - 5 KG</v>
          </cell>
          <cell r="C1964" t="str">
            <v>1000</v>
          </cell>
          <cell r="D1964" t="str">
            <v>651</v>
          </cell>
          <cell r="E1964" t="str">
            <v>4900193725</v>
          </cell>
          <cell r="F1964">
            <v>38231</v>
          </cell>
          <cell r="G1964">
            <v>200</v>
          </cell>
          <cell r="H1964">
            <v>0</v>
          </cell>
        </row>
        <row r="1965">
          <cell r="A1965" t="str">
            <v>501041</v>
          </cell>
          <cell r="B1965" t="str">
            <v>MAIZE - 1111 - 5 KG</v>
          </cell>
          <cell r="C1965" t="str">
            <v>1000</v>
          </cell>
          <cell r="D1965" t="str">
            <v>651</v>
          </cell>
          <cell r="E1965" t="str">
            <v>4900193726</v>
          </cell>
          <cell r="F1965">
            <v>38231</v>
          </cell>
          <cell r="G1965">
            <v>550</v>
          </cell>
          <cell r="H1965">
            <v>0</v>
          </cell>
        </row>
        <row r="1966">
          <cell r="A1966" t="str">
            <v>501041</v>
          </cell>
          <cell r="B1966" t="str">
            <v>MAIZE - 1111 - 5 KG</v>
          </cell>
          <cell r="C1966" t="str">
            <v>1000</v>
          </cell>
          <cell r="D1966" t="str">
            <v>651</v>
          </cell>
          <cell r="E1966" t="str">
            <v>4900193727</v>
          </cell>
          <cell r="F1966">
            <v>38231</v>
          </cell>
          <cell r="G1966">
            <v>150</v>
          </cell>
          <cell r="H1966">
            <v>0</v>
          </cell>
        </row>
        <row r="1967">
          <cell r="A1967" t="str">
            <v>501041</v>
          </cell>
          <cell r="B1967" t="str">
            <v>MAIZE - 1111 - 5 KG</v>
          </cell>
          <cell r="C1967" t="str">
            <v>1000</v>
          </cell>
          <cell r="D1967" t="str">
            <v>651</v>
          </cell>
          <cell r="E1967" t="str">
            <v>4900193727</v>
          </cell>
          <cell r="F1967">
            <v>38231</v>
          </cell>
          <cell r="G1967">
            <v>300</v>
          </cell>
          <cell r="H1967">
            <v>0</v>
          </cell>
        </row>
        <row r="1968">
          <cell r="A1968" t="str">
            <v>501041</v>
          </cell>
          <cell r="B1968" t="str">
            <v>MAIZE - 1111 - 5 KG</v>
          </cell>
          <cell r="C1968" t="str">
            <v>1000</v>
          </cell>
          <cell r="D1968" t="str">
            <v>453</v>
          </cell>
          <cell r="E1968" t="str">
            <v>4900193747</v>
          </cell>
          <cell r="F1968">
            <v>38231</v>
          </cell>
          <cell r="G1968">
            <v>2385</v>
          </cell>
          <cell r="H1968">
            <v>45028.800000000003</v>
          </cell>
        </row>
        <row r="1969">
          <cell r="A1969" t="str">
            <v>501041</v>
          </cell>
          <cell r="B1969" t="str">
            <v>MAIZE - 1111 - 5 KG</v>
          </cell>
          <cell r="C1969" t="str">
            <v>1000</v>
          </cell>
          <cell r="D1969" t="str">
            <v>453</v>
          </cell>
          <cell r="E1969" t="str">
            <v>4900193746</v>
          </cell>
          <cell r="F1969">
            <v>38231</v>
          </cell>
          <cell r="G1969">
            <v>-1000</v>
          </cell>
          <cell r="H1969">
            <v>0</v>
          </cell>
        </row>
        <row r="1970">
          <cell r="A1970" t="str">
            <v>501041</v>
          </cell>
          <cell r="B1970" t="str">
            <v>MAIZE - 1111 - 5 KG</v>
          </cell>
          <cell r="C1970" t="str">
            <v>1000</v>
          </cell>
          <cell r="D1970" t="str">
            <v>453</v>
          </cell>
          <cell r="E1970" t="str">
            <v>4900193746</v>
          </cell>
          <cell r="F1970">
            <v>38231</v>
          </cell>
          <cell r="G1970">
            <v>1000</v>
          </cell>
          <cell r="H1970">
            <v>18880</v>
          </cell>
        </row>
        <row r="1971">
          <cell r="A1971" t="str">
            <v>501041</v>
          </cell>
          <cell r="B1971" t="str">
            <v>MAIZE - 1111 - 5 KG</v>
          </cell>
          <cell r="C1971" t="str">
            <v>1000</v>
          </cell>
          <cell r="D1971" t="str">
            <v>453</v>
          </cell>
          <cell r="E1971" t="str">
            <v>4900193745</v>
          </cell>
          <cell r="F1971">
            <v>38231</v>
          </cell>
          <cell r="G1971">
            <v>-135</v>
          </cell>
          <cell r="H1971">
            <v>0</v>
          </cell>
        </row>
        <row r="1972">
          <cell r="A1972" t="str">
            <v>501041</v>
          </cell>
          <cell r="B1972" t="str">
            <v>MAIZE - 1111 - 5 KG</v>
          </cell>
          <cell r="C1972" t="str">
            <v>1000</v>
          </cell>
          <cell r="D1972" t="str">
            <v>453</v>
          </cell>
          <cell r="E1972" t="str">
            <v>4900193745</v>
          </cell>
          <cell r="F1972">
            <v>38231</v>
          </cell>
          <cell r="G1972">
            <v>135</v>
          </cell>
          <cell r="H1972">
            <v>2548.8000000000002</v>
          </cell>
        </row>
        <row r="1973">
          <cell r="A1973" t="str">
            <v>501041</v>
          </cell>
          <cell r="B1973" t="str">
            <v>MAIZE - 1111 - 5 KG</v>
          </cell>
          <cell r="C1973" t="str">
            <v>1000</v>
          </cell>
          <cell r="D1973" t="str">
            <v>453</v>
          </cell>
          <cell r="E1973" t="str">
            <v>4900193744</v>
          </cell>
          <cell r="F1973">
            <v>38231</v>
          </cell>
          <cell r="G1973">
            <v>-550</v>
          </cell>
          <cell r="H1973">
            <v>0</v>
          </cell>
        </row>
        <row r="1974">
          <cell r="A1974" t="str">
            <v>501041</v>
          </cell>
          <cell r="B1974" t="str">
            <v>MAIZE - 1111 - 5 KG</v>
          </cell>
          <cell r="C1974" t="str">
            <v>1000</v>
          </cell>
          <cell r="D1974" t="str">
            <v>453</v>
          </cell>
          <cell r="E1974" t="str">
            <v>4900193744</v>
          </cell>
          <cell r="F1974">
            <v>38231</v>
          </cell>
          <cell r="G1974">
            <v>550</v>
          </cell>
          <cell r="H1974">
            <v>10384</v>
          </cell>
        </row>
        <row r="1975">
          <cell r="A1975" t="str">
            <v>501041</v>
          </cell>
          <cell r="B1975" t="str">
            <v>MAIZE - 1111 - 5 KG</v>
          </cell>
          <cell r="C1975" t="str">
            <v>1000</v>
          </cell>
          <cell r="D1975" t="str">
            <v>453</v>
          </cell>
          <cell r="E1975" t="str">
            <v>4900193743</v>
          </cell>
          <cell r="F1975">
            <v>38231</v>
          </cell>
          <cell r="G1975">
            <v>-300</v>
          </cell>
          <cell r="H1975">
            <v>0</v>
          </cell>
        </row>
        <row r="1976">
          <cell r="A1976" t="str">
            <v>501041</v>
          </cell>
          <cell r="B1976" t="str">
            <v>MAIZE - 1111 - 5 KG</v>
          </cell>
          <cell r="C1976" t="str">
            <v>1000</v>
          </cell>
          <cell r="D1976" t="str">
            <v>453</v>
          </cell>
          <cell r="E1976" t="str">
            <v>4900193743</v>
          </cell>
          <cell r="F1976">
            <v>38231</v>
          </cell>
          <cell r="G1976">
            <v>300</v>
          </cell>
          <cell r="H1976">
            <v>5664</v>
          </cell>
        </row>
        <row r="1977">
          <cell r="A1977" t="str">
            <v>501041</v>
          </cell>
          <cell r="B1977" t="str">
            <v>MAIZE - 1111 - 5 KG</v>
          </cell>
          <cell r="C1977" t="str">
            <v>1000</v>
          </cell>
          <cell r="D1977" t="str">
            <v>453</v>
          </cell>
          <cell r="E1977" t="str">
            <v>4900193742</v>
          </cell>
          <cell r="F1977">
            <v>38231</v>
          </cell>
          <cell r="G1977">
            <v>-200</v>
          </cell>
          <cell r="H1977">
            <v>0</v>
          </cell>
        </row>
        <row r="1978">
          <cell r="A1978" t="str">
            <v>501041</v>
          </cell>
          <cell r="B1978" t="str">
            <v>MAIZE - 1111 - 5 KG</v>
          </cell>
          <cell r="C1978" t="str">
            <v>1000</v>
          </cell>
          <cell r="D1978" t="str">
            <v>453</v>
          </cell>
          <cell r="E1978" t="str">
            <v>4900193742</v>
          </cell>
          <cell r="F1978">
            <v>38231</v>
          </cell>
          <cell r="G1978">
            <v>200</v>
          </cell>
          <cell r="H1978">
            <v>3776</v>
          </cell>
        </row>
        <row r="1979">
          <cell r="A1979" t="str">
            <v>501041</v>
          </cell>
          <cell r="B1979" t="str">
            <v>MAIZE - 1111 - 5 KG</v>
          </cell>
          <cell r="C1979" t="str">
            <v>1000</v>
          </cell>
          <cell r="D1979" t="str">
            <v>453</v>
          </cell>
          <cell r="E1979" t="str">
            <v>4900193741</v>
          </cell>
          <cell r="F1979">
            <v>38231</v>
          </cell>
          <cell r="G1979">
            <v>-1500</v>
          </cell>
          <cell r="H1979">
            <v>0</v>
          </cell>
        </row>
        <row r="1980">
          <cell r="A1980" t="str">
            <v>501041</v>
          </cell>
          <cell r="B1980" t="str">
            <v>MAIZE - 1111 - 5 KG</v>
          </cell>
          <cell r="C1980" t="str">
            <v>1000</v>
          </cell>
          <cell r="D1980" t="str">
            <v>453</v>
          </cell>
          <cell r="E1980" t="str">
            <v>4900168162</v>
          </cell>
          <cell r="F1980">
            <v>38210</v>
          </cell>
          <cell r="G1980">
            <v>200</v>
          </cell>
          <cell r="H1980">
            <v>3776</v>
          </cell>
        </row>
        <row r="1981">
          <cell r="A1981" t="str">
            <v>501041</v>
          </cell>
          <cell r="B1981" t="str">
            <v>MAIZE - 1111 - 5 KG</v>
          </cell>
          <cell r="C1981" t="str">
            <v>1000</v>
          </cell>
          <cell r="D1981" t="str">
            <v>453</v>
          </cell>
          <cell r="E1981" t="str">
            <v>4900168162</v>
          </cell>
          <cell r="F1981">
            <v>38210</v>
          </cell>
          <cell r="G1981">
            <v>-200</v>
          </cell>
          <cell r="H1981">
            <v>0</v>
          </cell>
        </row>
        <row r="1982">
          <cell r="A1982" t="str">
            <v>501041</v>
          </cell>
          <cell r="B1982" t="str">
            <v>MAIZE - 1111 - 5 KG</v>
          </cell>
          <cell r="C1982" t="str">
            <v>1000</v>
          </cell>
          <cell r="D1982" t="str">
            <v>453</v>
          </cell>
          <cell r="E1982" t="str">
            <v>4900168162</v>
          </cell>
          <cell r="F1982">
            <v>38210</v>
          </cell>
          <cell r="G1982">
            <v>-35</v>
          </cell>
          <cell r="H1982">
            <v>0</v>
          </cell>
        </row>
        <row r="1983">
          <cell r="A1983" t="str">
            <v>501041</v>
          </cell>
          <cell r="B1983" t="str">
            <v>MAIZE - 1111 - 5 KG</v>
          </cell>
          <cell r="C1983" t="str">
            <v>1000</v>
          </cell>
          <cell r="D1983" t="str">
            <v>453</v>
          </cell>
          <cell r="E1983" t="str">
            <v>4900168160</v>
          </cell>
          <cell r="F1983">
            <v>38210</v>
          </cell>
          <cell r="G1983">
            <v>-400</v>
          </cell>
          <cell r="H1983">
            <v>0</v>
          </cell>
        </row>
        <row r="1984">
          <cell r="A1984" t="str">
            <v>501041</v>
          </cell>
          <cell r="B1984" t="str">
            <v>MAIZE - 1111 - 5 KG</v>
          </cell>
          <cell r="C1984" t="str">
            <v>1000</v>
          </cell>
          <cell r="D1984" t="str">
            <v>453</v>
          </cell>
          <cell r="E1984" t="str">
            <v>4900168160</v>
          </cell>
          <cell r="F1984">
            <v>38210</v>
          </cell>
          <cell r="G1984">
            <v>-400</v>
          </cell>
          <cell r="H1984">
            <v>0</v>
          </cell>
        </row>
        <row r="1985">
          <cell r="A1985" t="str">
            <v>501041</v>
          </cell>
          <cell r="B1985" t="str">
            <v>MAIZE - 1111 - 5 KG</v>
          </cell>
          <cell r="C1985" t="str">
            <v>1000</v>
          </cell>
          <cell r="D1985" t="str">
            <v>651</v>
          </cell>
          <cell r="E1985" t="str">
            <v>4900168154</v>
          </cell>
          <cell r="F1985">
            <v>38210</v>
          </cell>
          <cell r="G1985">
            <v>250</v>
          </cell>
          <cell r="H1985">
            <v>0</v>
          </cell>
        </row>
        <row r="1986">
          <cell r="A1986" t="str">
            <v>501041</v>
          </cell>
          <cell r="B1986" t="str">
            <v>MAIZE - 1111 - 5 KG</v>
          </cell>
          <cell r="C1986" t="str">
            <v>1000</v>
          </cell>
          <cell r="D1986" t="str">
            <v>651</v>
          </cell>
          <cell r="E1986" t="str">
            <v>4900168155</v>
          </cell>
          <cell r="F1986">
            <v>38210</v>
          </cell>
          <cell r="G1986">
            <v>100</v>
          </cell>
          <cell r="H1986">
            <v>0</v>
          </cell>
        </row>
        <row r="1987">
          <cell r="A1987" t="str">
            <v>501041</v>
          </cell>
          <cell r="B1987" t="str">
            <v>MAIZE - 1111 - 5 KG</v>
          </cell>
          <cell r="C1987" t="str">
            <v>1000</v>
          </cell>
          <cell r="D1987" t="str">
            <v>453</v>
          </cell>
          <cell r="E1987" t="str">
            <v>4900168160</v>
          </cell>
          <cell r="F1987">
            <v>38210</v>
          </cell>
          <cell r="G1987">
            <v>1525</v>
          </cell>
          <cell r="H1987">
            <v>28792</v>
          </cell>
        </row>
        <row r="1988">
          <cell r="A1988" t="str">
            <v>501041</v>
          </cell>
          <cell r="B1988" t="str">
            <v>MAIZE - 1111 - 5 KG</v>
          </cell>
          <cell r="C1988" t="str">
            <v>1000</v>
          </cell>
          <cell r="D1988" t="str">
            <v>453</v>
          </cell>
          <cell r="E1988" t="str">
            <v>4900168160</v>
          </cell>
          <cell r="F1988">
            <v>38210</v>
          </cell>
          <cell r="G1988">
            <v>-1525</v>
          </cell>
          <cell r="H1988">
            <v>0</v>
          </cell>
        </row>
        <row r="1989">
          <cell r="A1989" t="str">
            <v>501041</v>
          </cell>
          <cell r="B1989" t="str">
            <v>MAIZE - 1111 - 5 KG</v>
          </cell>
          <cell r="C1989" t="str">
            <v>1000</v>
          </cell>
          <cell r="D1989" t="str">
            <v>453</v>
          </cell>
          <cell r="E1989" t="str">
            <v>4900168160</v>
          </cell>
          <cell r="F1989">
            <v>38210</v>
          </cell>
          <cell r="G1989">
            <v>100</v>
          </cell>
          <cell r="H1989">
            <v>1888</v>
          </cell>
        </row>
        <row r="1990">
          <cell r="A1990" t="str">
            <v>501041</v>
          </cell>
          <cell r="B1990" t="str">
            <v>MAIZE - 1111 - 5 KG</v>
          </cell>
          <cell r="C1990" t="str">
            <v>1000</v>
          </cell>
          <cell r="D1990" t="str">
            <v>453</v>
          </cell>
          <cell r="E1990" t="str">
            <v>4900168160</v>
          </cell>
          <cell r="F1990">
            <v>38210</v>
          </cell>
          <cell r="G1990">
            <v>-100</v>
          </cell>
          <cell r="H1990">
            <v>0</v>
          </cell>
        </row>
        <row r="1991">
          <cell r="A1991" t="str">
            <v>501041</v>
          </cell>
          <cell r="B1991" t="str">
            <v>MAIZE - 1111 - 5 KG</v>
          </cell>
          <cell r="C1991" t="str">
            <v>1000</v>
          </cell>
          <cell r="D1991" t="str">
            <v>453</v>
          </cell>
          <cell r="E1991" t="str">
            <v>4900168160</v>
          </cell>
          <cell r="F1991">
            <v>38210</v>
          </cell>
          <cell r="G1991">
            <v>400</v>
          </cell>
          <cell r="H1991">
            <v>7552</v>
          </cell>
        </row>
        <row r="1992">
          <cell r="A1992" t="str">
            <v>501041</v>
          </cell>
          <cell r="B1992" t="str">
            <v>MAIZE - 1111 - 5 KG</v>
          </cell>
          <cell r="C1992" t="str">
            <v>1000</v>
          </cell>
          <cell r="D1992" t="str">
            <v>651</v>
          </cell>
          <cell r="E1992" t="str">
            <v>4900168155</v>
          </cell>
          <cell r="F1992">
            <v>38210</v>
          </cell>
          <cell r="G1992">
            <v>35</v>
          </cell>
          <cell r="H1992">
            <v>0</v>
          </cell>
        </row>
        <row r="1993">
          <cell r="A1993" t="str">
            <v>501041</v>
          </cell>
          <cell r="B1993" t="str">
            <v>MAIZE - 1111 - 5 KG</v>
          </cell>
          <cell r="C1993" t="str">
            <v>1000</v>
          </cell>
          <cell r="D1993" t="str">
            <v>641</v>
          </cell>
          <cell r="E1993" t="str">
            <v>4900168254</v>
          </cell>
          <cell r="F1993">
            <v>38210</v>
          </cell>
          <cell r="G1993">
            <v>-400</v>
          </cell>
          <cell r="H1993">
            <v>-7552</v>
          </cell>
        </row>
        <row r="1994">
          <cell r="A1994" t="str">
            <v>501041</v>
          </cell>
          <cell r="B1994" t="str">
            <v>MAIZE - 1111 - 5 KG</v>
          </cell>
          <cell r="C1994" t="str">
            <v>1000</v>
          </cell>
          <cell r="D1994" t="str">
            <v>651</v>
          </cell>
          <cell r="E1994" t="str">
            <v>4900168157</v>
          </cell>
          <cell r="F1994">
            <v>38210</v>
          </cell>
          <cell r="G1994">
            <v>400</v>
          </cell>
          <cell r="H1994">
            <v>0</v>
          </cell>
        </row>
        <row r="1995">
          <cell r="A1995" t="str">
            <v>501041</v>
          </cell>
          <cell r="B1995" t="str">
            <v>MAIZE - 1111 - 5 KG</v>
          </cell>
          <cell r="C1995" t="str">
            <v>1000</v>
          </cell>
          <cell r="D1995" t="str">
            <v>651</v>
          </cell>
          <cell r="E1995" t="str">
            <v>4900168157</v>
          </cell>
          <cell r="F1995">
            <v>38210</v>
          </cell>
          <cell r="G1995">
            <v>400</v>
          </cell>
          <cell r="H1995">
            <v>0</v>
          </cell>
        </row>
        <row r="1996">
          <cell r="A1996" t="str">
            <v>501041</v>
          </cell>
          <cell r="B1996" t="str">
            <v>MAIZE - 1111 - 5 KG</v>
          </cell>
          <cell r="C1996" t="str">
            <v>1000</v>
          </cell>
          <cell r="D1996" t="str">
            <v>651</v>
          </cell>
          <cell r="E1996" t="str">
            <v>4900168155</v>
          </cell>
          <cell r="F1996">
            <v>38210</v>
          </cell>
          <cell r="G1996">
            <v>200</v>
          </cell>
          <cell r="H1996">
            <v>0</v>
          </cell>
        </row>
        <row r="1997">
          <cell r="A1997" t="str">
            <v>501041</v>
          </cell>
          <cell r="B1997" t="str">
            <v>MAIZE - 1111 - 5 KG</v>
          </cell>
          <cell r="C1997" t="str">
            <v>1000</v>
          </cell>
          <cell r="D1997" t="str">
            <v>651</v>
          </cell>
          <cell r="E1997" t="str">
            <v>4900168156</v>
          </cell>
          <cell r="F1997">
            <v>38210</v>
          </cell>
          <cell r="G1997">
            <v>1525</v>
          </cell>
          <cell r="H1997">
            <v>0</v>
          </cell>
        </row>
        <row r="1998">
          <cell r="A1998" t="str">
            <v>501041</v>
          </cell>
          <cell r="B1998" t="str">
            <v>MAIZE - 1111 - 5 KG</v>
          </cell>
          <cell r="C1998" t="str">
            <v>1000</v>
          </cell>
          <cell r="D1998" t="str">
            <v>641</v>
          </cell>
          <cell r="E1998" t="str">
            <v>4900168254</v>
          </cell>
          <cell r="F1998">
            <v>38210</v>
          </cell>
          <cell r="G1998">
            <v>-1525</v>
          </cell>
          <cell r="H1998">
            <v>-28792</v>
          </cell>
        </row>
        <row r="1999">
          <cell r="A1999" t="str">
            <v>501041</v>
          </cell>
          <cell r="B1999" t="str">
            <v>MAIZE - 1111 - 5 KG</v>
          </cell>
          <cell r="C1999" t="str">
            <v>1000</v>
          </cell>
          <cell r="D1999" t="str">
            <v>641</v>
          </cell>
          <cell r="E1999" t="str">
            <v>4900168254</v>
          </cell>
          <cell r="F1999">
            <v>38210</v>
          </cell>
          <cell r="G1999">
            <v>-400</v>
          </cell>
          <cell r="H1999">
            <v>-7552</v>
          </cell>
        </row>
        <row r="2000">
          <cell r="A2000" t="str">
            <v>501041</v>
          </cell>
          <cell r="B2000" t="str">
            <v>MAIZE - 1111 - 5 KG</v>
          </cell>
          <cell r="C2000" t="str">
            <v>1000</v>
          </cell>
          <cell r="D2000" t="str">
            <v>453</v>
          </cell>
          <cell r="E2000" t="str">
            <v>4900168162</v>
          </cell>
          <cell r="F2000">
            <v>38210</v>
          </cell>
          <cell r="G2000">
            <v>250</v>
          </cell>
          <cell r="H2000">
            <v>4720</v>
          </cell>
        </row>
        <row r="2001">
          <cell r="A2001" t="str">
            <v>501041</v>
          </cell>
          <cell r="B2001" t="str">
            <v>MAIZE - 1111 - 5 KG</v>
          </cell>
          <cell r="C2001" t="str">
            <v>1000</v>
          </cell>
          <cell r="D2001" t="str">
            <v>453</v>
          </cell>
          <cell r="E2001" t="str">
            <v>4900168162</v>
          </cell>
          <cell r="F2001">
            <v>38210</v>
          </cell>
          <cell r="G2001">
            <v>-250</v>
          </cell>
          <cell r="H2001">
            <v>0</v>
          </cell>
        </row>
        <row r="2002">
          <cell r="A2002" t="str">
            <v>501041</v>
          </cell>
          <cell r="B2002" t="str">
            <v>MAIZE - 1111 - 5 KG</v>
          </cell>
          <cell r="C2002" t="str">
            <v>1000</v>
          </cell>
          <cell r="D2002" t="str">
            <v>453</v>
          </cell>
          <cell r="E2002" t="str">
            <v>4900168162</v>
          </cell>
          <cell r="F2002">
            <v>38210</v>
          </cell>
          <cell r="G2002">
            <v>35</v>
          </cell>
          <cell r="H2002">
            <v>660.8</v>
          </cell>
        </row>
        <row r="2003">
          <cell r="A2003" t="str">
            <v>501041</v>
          </cell>
          <cell r="B2003" t="str">
            <v>MAIZE - 1111 - 5 KG</v>
          </cell>
          <cell r="C2003" t="str">
            <v>1000</v>
          </cell>
          <cell r="D2003" t="str">
            <v>453</v>
          </cell>
          <cell r="E2003" t="str">
            <v>4900168160</v>
          </cell>
          <cell r="F2003">
            <v>38210</v>
          </cell>
          <cell r="G2003">
            <v>400</v>
          </cell>
          <cell r="H2003">
            <v>7552</v>
          </cell>
        </row>
        <row r="2004">
          <cell r="A2004" t="str">
            <v>501041</v>
          </cell>
          <cell r="B2004" t="str">
            <v>MAIZE - 1111 - 5 KG</v>
          </cell>
          <cell r="C2004" t="str">
            <v>1000</v>
          </cell>
          <cell r="D2004" t="str">
            <v>641</v>
          </cell>
          <cell r="E2004" t="str">
            <v>4900168254</v>
          </cell>
          <cell r="F2004">
            <v>38210</v>
          </cell>
          <cell r="G2004">
            <v>-35</v>
          </cell>
          <cell r="H2004">
            <v>-660.8</v>
          </cell>
        </row>
        <row r="2005">
          <cell r="A2005" t="str">
            <v>501041</v>
          </cell>
          <cell r="B2005" t="str">
            <v>MAIZE - 1111 - 5 KG</v>
          </cell>
          <cell r="C2005" t="str">
            <v>1000</v>
          </cell>
          <cell r="D2005" t="str">
            <v>641</v>
          </cell>
          <cell r="E2005" t="str">
            <v>4900168254</v>
          </cell>
          <cell r="F2005">
            <v>38210</v>
          </cell>
          <cell r="G2005">
            <v>-250</v>
          </cell>
          <cell r="H2005">
            <v>-4720</v>
          </cell>
        </row>
        <row r="2006">
          <cell r="A2006" t="str">
            <v>501041</v>
          </cell>
          <cell r="B2006" t="str">
            <v>MAIZE - 1111 - 5 KG</v>
          </cell>
          <cell r="C2006" t="str">
            <v>1000</v>
          </cell>
          <cell r="D2006" t="str">
            <v>641</v>
          </cell>
          <cell r="E2006" t="str">
            <v>4900168254</v>
          </cell>
          <cell r="F2006">
            <v>38210</v>
          </cell>
          <cell r="G2006">
            <v>-200</v>
          </cell>
          <cell r="H2006">
            <v>-3776</v>
          </cell>
        </row>
        <row r="2007">
          <cell r="A2007" t="str">
            <v>501041</v>
          </cell>
          <cell r="B2007" t="str">
            <v>MAIZE - 1111 - 5 KG</v>
          </cell>
          <cell r="C2007" t="str">
            <v>1000</v>
          </cell>
          <cell r="D2007" t="str">
            <v>641</v>
          </cell>
          <cell r="E2007" t="str">
            <v>4900168254</v>
          </cell>
          <cell r="F2007">
            <v>38210</v>
          </cell>
          <cell r="G2007">
            <v>-100</v>
          </cell>
          <cell r="H2007">
            <v>-1888</v>
          </cell>
        </row>
        <row r="2008">
          <cell r="A2008" t="str">
            <v>501041</v>
          </cell>
          <cell r="B2008" t="str">
            <v>MAIZE - 1111 - 5 KG</v>
          </cell>
          <cell r="C2008" t="str">
            <v>1000</v>
          </cell>
          <cell r="D2008" t="str">
            <v>453</v>
          </cell>
          <cell r="E2008" t="str">
            <v>4900147671</v>
          </cell>
          <cell r="F2008">
            <v>38191</v>
          </cell>
          <cell r="G2008">
            <v>-4680</v>
          </cell>
          <cell r="H2008">
            <v>0</v>
          </cell>
        </row>
        <row r="2009">
          <cell r="A2009" t="str">
            <v>501041</v>
          </cell>
          <cell r="B2009" t="str">
            <v>MAIZE - 1111 - 5 KG</v>
          </cell>
          <cell r="C2009" t="str">
            <v>1000</v>
          </cell>
          <cell r="D2009" t="str">
            <v>453</v>
          </cell>
          <cell r="E2009" t="str">
            <v>4900147671</v>
          </cell>
          <cell r="F2009">
            <v>38191</v>
          </cell>
          <cell r="G2009">
            <v>-1000</v>
          </cell>
          <cell r="H2009">
            <v>0</v>
          </cell>
        </row>
        <row r="2010">
          <cell r="A2010" t="str">
            <v>501041</v>
          </cell>
          <cell r="B2010" t="str">
            <v>MAIZE - 1111 - 5 KG</v>
          </cell>
          <cell r="C2010" t="str">
            <v>1000</v>
          </cell>
          <cell r="D2010" t="str">
            <v>453</v>
          </cell>
          <cell r="E2010" t="str">
            <v>4900147671</v>
          </cell>
          <cell r="F2010">
            <v>38191</v>
          </cell>
          <cell r="G2010">
            <v>4680</v>
          </cell>
          <cell r="H2010">
            <v>88362.65</v>
          </cell>
        </row>
        <row r="2011">
          <cell r="A2011" t="str">
            <v>501041</v>
          </cell>
          <cell r="B2011" t="str">
            <v>MAIZE - 1111 - 5 KG</v>
          </cell>
          <cell r="C2011" t="str">
            <v>1000</v>
          </cell>
          <cell r="D2011" t="str">
            <v>453</v>
          </cell>
          <cell r="E2011" t="str">
            <v>4900147671</v>
          </cell>
          <cell r="F2011">
            <v>38191</v>
          </cell>
          <cell r="G2011">
            <v>-2000</v>
          </cell>
          <cell r="H2011">
            <v>0</v>
          </cell>
        </row>
        <row r="2012">
          <cell r="A2012" t="str">
            <v>501041</v>
          </cell>
          <cell r="B2012" t="str">
            <v>MAIZE - 1111 - 5 KG</v>
          </cell>
          <cell r="C2012" t="str">
            <v>1000</v>
          </cell>
          <cell r="D2012" t="str">
            <v>453</v>
          </cell>
          <cell r="E2012" t="str">
            <v>4900147671</v>
          </cell>
          <cell r="F2012">
            <v>38191</v>
          </cell>
          <cell r="G2012">
            <v>-1850</v>
          </cell>
          <cell r="H2012">
            <v>0</v>
          </cell>
        </row>
        <row r="2013">
          <cell r="A2013" t="str">
            <v>501041</v>
          </cell>
          <cell r="B2013" t="str">
            <v>MAIZE - 1111 - 5 KG</v>
          </cell>
          <cell r="C2013" t="str">
            <v>1000</v>
          </cell>
          <cell r="D2013" t="str">
            <v>641</v>
          </cell>
          <cell r="E2013" t="str">
            <v>4900147721</v>
          </cell>
          <cell r="F2013">
            <v>38191</v>
          </cell>
          <cell r="G2013">
            <v>-250</v>
          </cell>
          <cell r="H2013">
            <v>-4720.2299999999996</v>
          </cell>
        </row>
        <row r="2014">
          <cell r="A2014" t="str">
            <v>501041</v>
          </cell>
          <cell r="B2014" t="str">
            <v>MAIZE - 1111 - 5 KG</v>
          </cell>
          <cell r="C2014" t="str">
            <v>1000</v>
          </cell>
          <cell r="D2014" t="str">
            <v>453</v>
          </cell>
          <cell r="E2014" t="str">
            <v>4900147671</v>
          </cell>
          <cell r="F2014">
            <v>38191</v>
          </cell>
          <cell r="G2014">
            <v>-250</v>
          </cell>
          <cell r="H2014">
            <v>0</v>
          </cell>
        </row>
        <row r="2015">
          <cell r="A2015" t="str">
            <v>501041</v>
          </cell>
          <cell r="B2015" t="str">
            <v>MAIZE - 1111 - 5 KG</v>
          </cell>
          <cell r="C2015" t="str">
            <v>1000</v>
          </cell>
          <cell r="D2015" t="str">
            <v>453</v>
          </cell>
          <cell r="E2015" t="str">
            <v>4900147671</v>
          </cell>
          <cell r="F2015">
            <v>38191</v>
          </cell>
          <cell r="G2015">
            <v>-250</v>
          </cell>
          <cell r="H2015">
            <v>0</v>
          </cell>
        </row>
        <row r="2016">
          <cell r="A2016" t="str">
            <v>501041</v>
          </cell>
          <cell r="B2016" t="str">
            <v>MAIZE - 1111 - 5 KG</v>
          </cell>
          <cell r="C2016" t="str">
            <v>1000</v>
          </cell>
          <cell r="D2016" t="str">
            <v>453</v>
          </cell>
          <cell r="E2016" t="str">
            <v>4900147671</v>
          </cell>
          <cell r="F2016">
            <v>38191</v>
          </cell>
          <cell r="G2016">
            <v>1850</v>
          </cell>
          <cell r="H2016">
            <v>34929.68</v>
          </cell>
        </row>
        <row r="2017">
          <cell r="A2017" t="str">
            <v>501041</v>
          </cell>
          <cell r="B2017" t="str">
            <v>MAIZE - 1111 - 5 KG</v>
          </cell>
          <cell r="C2017" t="str">
            <v>1000</v>
          </cell>
          <cell r="D2017" t="str">
            <v>453</v>
          </cell>
          <cell r="E2017" t="str">
            <v>4900147671</v>
          </cell>
          <cell r="F2017">
            <v>38191</v>
          </cell>
          <cell r="G2017">
            <v>1000</v>
          </cell>
          <cell r="H2017">
            <v>18880.91</v>
          </cell>
        </row>
        <row r="2018">
          <cell r="A2018" t="str">
            <v>501041</v>
          </cell>
          <cell r="B2018" t="str">
            <v>MAIZE - 1111 - 5 KG</v>
          </cell>
          <cell r="C2018" t="str">
            <v>1000</v>
          </cell>
          <cell r="D2018" t="str">
            <v>453</v>
          </cell>
          <cell r="E2018" t="str">
            <v>4900147671</v>
          </cell>
          <cell r="F2018">
            <v>38191</v>
          </cell>
          <cell r="G2018">
            <v>250</v>
          </cell>
          <cell r="H2018">
            <v>4720.2299999999996</v>
          </cell>
        </row>
        <row r="2019">
          <cell r="A2019" t="str">
            <v>501041</v>
          </cell>
          <cell r="B2019" t="str">
            <v>MAIZE - 1111 - 5 KG</v>
          </cell>
          <cell r="C2019" t="str">
            <v>1000</v>
          </cell>
          <cell r="D2019" t="str">
            <v>651</v>
          </cell>
          <cell r="E2019" t="str">
            <v>4900147632</v>
          </cell>
          <cell r="F2019">
            <v>38191</v>
          </cell>
          <cell r="G2019">
            <v>2000</v>
          </cell>
          <cell r="H2019">
            <v>0</v>
          </cell>
        </row>
        <row r="2020">
          <cell r="A2020" t="str">
            <v>501041</v>
          </cell>
          <cell r="B2020" t="str">
            <v>MAIZE - 1111 - 5 KG</v>
          </cell>
          <cell r="C2020" t="str">
            <v>1000</v>
          </cell>
          <cell r="D2020" t="str">
            <v>641</v>
          </cell>
          <cell r="E2020" t="str">
            <v>4900147721</v>
          </cell>
          <cell r="F2020">
            <v>38191</v>
          </cell>
          <cell r="G2020">
            <v>-2350</v>
          </cell>
          <cell r="H2020">
            <v>-44370.13</v>
          </cell>
        </row>
        <row r="2021">
          <cell r="A2021" t="str">
            <v>501041</v>
          </cell>
          <cell r="B2021" t="str">
            <v>MAIZE - 1111 - 5 KG</v>
          </cell>
          <cell r="C2021" t="str">
            <v>1000</v>
          </cell>
          <cell r="D2021" t="str">
            <v>641</v>
          </cell>
          <cell r="E2021" t="str">
            <v>4900147721</v>
          </cell>
          <cell r="F2021">
            <v>38191</v>
          </cell>
          <cell r="G2021">
            <v>-4680</v>
          </cell>
          <cell r="H2021">
            <v>-88362.64</v>
          </cell>
        </row>
        <row r="2022">
          <cell r="A2022" t="str">
            <v>501041</v>
          </cell>
          <cell r="B2022" t="str">
            <v>MAIZE - 1111 - 5 KG</v>
          </cell>
          <cell r="C2022" t="str">
            <v>1000</v>
          </cell>
          <cell r="D2022" t="str">
            <v>641</v>
          </cell>
          <cell r="E2022" t="str">
            <v>4900147721</v>
          </cell>
          <cell r="F2022">
            <v>38191</v>
          </cell>
          <cell r="G2022">
            <v>-1850</v>
          </cell>
          <cell r="H2022">
            <v>-34929.68</v>
          </cell>
        </row>
        <row r="2023">
          <cell r="A2023" t="str">
            <v>501041</v>
          </cell>
          <cell r="B2023" t="str">
            <v>MAIZE - 1111 - 5 KG</v>
          </cell>
          <cell r="C2023" t="str">
            <v>1000</v>
          </cell>
          <cell r="D2023" t="str">
            <v>641</v>
          </cell>
          <cell r="E2023" t="str">
            <v>4900147721</v>
          </cell>
          <cell r="F2023">
            <v>38191</v>
          </cell>
          <cell r="G2023">
            <v>-1000</v>
          </cell>
          <cell r="H2023">
            <v>-18880.91</v>
          </cell>
        </row>
        <row r="2024">
          <cell r="A2024" t="str">
            <v>501041</v>
          </cell>
          <cell r="B2024" t="str">
            <v>MAIZE - 1111 - 5 KG</v>
          </cell>
          <cell r="C2024" t="str">
            <v>1000</v>
          </cell>
          <cell r="D2024" t="str">
            <v>641</v>
          </cell>
          <cell r="E2024" t="str">
            <v>4900147721</v>
          </cell>
          <cell r="F2024">
            <v>38191</v>
          </cell>
          <cell r="G2024">
            <v>-250</v>
          </cell>
          <cell r="H2024">
            <v>-4720.2299999999996</v>
          </cell>
        </row>
        <row r="2025">
          <cell r="A2025" t="str">
            <v>501041</v>
          </cell>
          <cell r="B2025" t="str">
            <v>MAIZE - 1111 - 5 KG</v>
          </cell>
          <cell r="C2025" t="str">
            <v>1000</v>
          </cell>
          <cell r="D2025" t="str">
            <v>651</v>
          </cell>
          <cell r="E2025" t="str">
            <v>4900147674</v>
          </cell>
          <cell r="F2025">
            <v>38191</v>
          </cell>
          <cell r="G2025">
            <v>4680</v>
          </cell>
          <cell r="H2025">
            <v>0</v>
          </cell>
        </row>
        <row r="2026">
          <cell r="A2026" t="str">
            <v>501041</v>
          </cell>
          <cell r="B2026" t="str">
            <v>MAIZE - 1111 - 5 KG</v>
          </cell>
          <cell r="C2026" t="str">
            <v>1000</v>
          </cell>
          <cell r="D2026" t="str">
            <v>651</v>
          </cell>
          <cell r="E2026" t="str">
            <v>4900147674</v>
          </cell>
          <cell r="F2026">
            <v>38191</v>
          </cell>
          <cell r="G2026">
            <v>1850</v>
          </cell>
          <cell r="H2026">
            <v>0</v>
          </cell>
        </row>
        <row r="2027">
          <cell r="A2027" t="str">
            <v>501041</v>
          </cell>
          <cell r="B2027" t="str">
            <v>MAIZE - 1111 - 5 KG</v>
          </cell>
          <cell r="C2027" t="str">
            <v>1000</v>
          </cell>
          <cell r="D2027" t="str">
            <v>651</v>
          </cell>
          <cell r="E2027" t="str">
            <v>4900147674</v>
          </cell>
          <cell r="F2027">
            <v>38191</v>
          </cell>
          <cell r="G2027">
            <v>1000</v>
          </cell>
          <cell r="H2027">
            <v>0</v>
          </cell>
        </row>
        <row r="2028">
          <cell r="A2028" t="str">
            <v>501041</v>
          </cell>
          <cell r="B2028" t="str">
            <v>MAIZE - 1111 - 5 KG</v>
          </cell>
          <cell r="C2028" t="str">
            <v>1000</v>
          </cell>
          <cell r="D2028" t="str">
            <v>651</v>
          </cell>
          <cell r="E2028" t="str">
            <v>4900147673</v>
          </cell>
          <cell r="F2028">
            <v>38191</v>
          </cell>
          <cell r="G2028">
            <v>250</v>
          </cell>
          <cell r="H2028">
            <v>0</v>
          </cell>
        </row>
        <row r="2029">
          <cell r="A2029" t="str">
            <v>501041</v>
          </cell>
          <cell r="B2029" t="str">
            <v>MAIZE - 1111 - 5 KG</v>
          </cell>
          <cell r="C2029" t="str">
            <v>1000</v>
          </cell>
          <cell r="D2029" t="str">
            <v>651</v>
          </cell>
          <cell r="E2029" t="str">
            <v>4900147673</v>
          </cell>
          <cell r="F2029">
            <v>38191</v>
          </cell>
          <cell r="G2029">
            <v>250</v>
          </cell>
          <cell r="H2029">
            <v>0</v>
          </cell>
        </row>
        <row r="2030">
          <cell r="A2030" t="str">
            <v>501041</v>
          </cell>
          <cell r="B2030" t="str">
            <v>MAIZE - 1111 - 5 KG</v>
          </cell>
          <cell r="C2030" t="str">
            <v>1000</v>
          </cell>
          <cell r="D2030" t="str">
            <v>453</v>
          </cell>
          <cell r="E2030" t="str">
            <v>4900147671</v>
          </cell>
          <cell r="F2030">
            <v>38191</v>
          </cell>
          <cell r="G2030">
            <v>250</v>
          </cell>
          <cell r="H2030">
            <v>4720.2299999999996</v>
          </cell>
        </row>
        <row r="2031">
          <cell r="A2031" t="str">
            <v>501041</v>
          </cell>
          <cell r="B2031" t="str">
            <v>MAIZE - 1111 - 5 KG</v>
          </cell>
          <cell r="C2031" t="str">
            <v>1000</v>
          </cell>
          <cell r="D2031" t="str">
            <v>453</v>
          </cell>
          <cell r="E2031" t="str">
            <v>4900147671</v>
          </cell>
          <cell r="F2031">
            <v>38191</v>
          </cell>
          <cell r="G2031">
            <v>2000</v>
          </cell>
          <cell r="H2031">
            <v>37761.81</v>
          </cell>
        </row>
        <row r="2032">
          <cell r="A2032" t="str">
            <v>501041</v>
          </cell>
          <cell r="B2032" t="str">
            <v>MAIZE - 1111 - 5 KG</v>
          </cell>
          <cell r="C2032" t="str">
            <v>1000</v>
          </cell>
          <cell r="D2032" t="str">
            <v>641</v>
          </cell>
          <cell r="E2032" t="str">
            <v>4900147721</v>
          </cell>
          <cell r="F2032">
            <v>38191</v>
          </cell>
          <cell r="G2032">
            <v>-1450</v>
          </cell>
          <cell r="H2032">
            <v>-27377.32</v>
          </cell>
        </row>
        <row r="2033">
          <cell r="A2033" t="str">
            <v>501041</v>
          </cell>
          <cell r="B2033" t="str">
            <v>MAIZE - 1111 - 5 KG</v>
          </cell>
          <cell r="C2033" t="str">
            <v>1000</v>
          </cell>
          <cell r="D2033" t="str">
            <v>641</v>
          </cell>
          <cell r="E2033" t="str">
            <v>4900147721</v>
          </cell>
          <cell r="F2033">
            <v>38191</v>
          </cell>
          <cell r="G2033">
            <v>-2000</v>
          </cell>
          <cell r="H2033">
            <v>-37761.81</v>
          </cell>
        </row>
        <row r="2034">
          <cell r="A2034" t="str">
            <v>501041</v>
          </cell>
          <cell r="B2034" t="str">
            <v>MAIZE - 1111 - 5 KG</v>
          </cell>
          <cell r="C2034" t="str">
            <v>1000</v>
          </cell>
          <cell r="D2034" t="str">
            <v>601</v>
          </cell>
          <cell r="E2034" t="str">
            <v>4900110915</v>
          </cell>
          <cell r="F2034">
            <v>38152</v>
          </cell>
          <cell r="G2034">
            <v>-500</v>
          </cell>
          <cell r="H2034">
            <v>-9440.4500000000007</v>
          </cell>
        </row>
        <row r="2035">
          <cell r="A2035" t="str">
            <v>501041</v>
          </cell>
          <cell r="B2035" t="str">
            <v>MAIZE - 1111 - 5 KG</v>
          </cell>
          <cell r="C2035" t="str">
            <v>1000</v>
          </cell>
          <cell r="D2035" t="str">
            <v>601</v>
          </cell>
          <cell r="E2035" t="str">
            <v>4900109626</v>
          </cell>
          <cell r="F2035">
            <v>38150</v>
          </cell>
          <cell r="G2035">
            <v>-750</v>
          </cell>
          <cell r="H2035">
            <v>-14160.68</v>
          </cell>
        </row>
        <row r="2036">
          <cell r="A2036" t="str">
            <v>501041</v>
          </cell>
          <cell r="B2036" t="str">
            <v>MAIZE - 1111 - 5 KG</v>
          </cell>
          <cell r="C2036" t="str">
            <v>1000</v>
          </cell>
          <cell r="D2036" t="str">
            <v>601</v>
          </cell>
          <cell r="E2036" t="str">
            <v>4900109055</v>
          </cell>
          <cell r="F2036">
            <v>38149</v>
          </cell>
          <cell r="G2036">
            <v>-3500</v>
          </cell>
          <cell r="H2036">
            <v>-66083.17</v>
          </cell>
        </row>
        <row r="2037">
          <cell r="A2037" t="str">
            <v>501041</v>
          </cell>
          <cell r="B2037" t="str">
            <v>MAIZE - 1111 - 5 KG</v>
          </cell>
          <cell r="C2037" t="str">
            <v>1000</v>
          </cell>
          <cell r="D2037" t="str">
            <v>601</v>
          </cell>
          <cell r="E2037" t="str">
            <v>4900108406</v>
          </cell>
          <cell r="F2037">
            <v>38148</v>
          </cell>
          <cell r="G2037">
            <v>-500</v>
          </cell>
          <cell r="H2037">
            <v>-9440.4500000000007</v>
          </cell>
        </row>
        <row r="2038">
          <cell r="A2038" t="str">
            <v>501041</v>
          </cell>
          <cell r="B2038" t="str">
            <v>MAIZE - 1111 - 5 KG</v>
          </cell>
          <cell r="C2038" t="str">
            <v>1000</v>
          </cell>
          <cell r="D2038" t="str">
            <v>601</v>
          </cell>
          <cell r="E2038" t="str">
            <v>4900108408</v>
          </cell>
          <cell r="F2038">
            <v>38148</v>
          </cell>
          <cell r="G2038">
            <v>-200</v>
          </cell>
          <cell r="H2038">
            <v>-3776.18</v>
          </cell>
        </row>
        <row r="2039">
          <cell r="A2039" t="str">
            <v>501041</v>
          </cell>
          <cell r="B2039" t="str">
            <v>MAIZE - 1111 - 5 KG</v>
          </cell>
          <cell r="C2039" t="str">
            <v>1000</v>
          </cell>
          <cell r="D2039" t="str">
            <v>601</v>
          </cell>
          <cell r="E2039" t="str">
            <v>4900108408</v>
          </cell>
          <cell r="F2039">
            <v>38148</v>
          </cell>
          <cell r="G2039">
            <v>-300</v>
          </cell>
          <cell r="H2039">
            <v>-5664.27</v>
          </cell>
        </row>
        <row r="2040">
          <cell r="A2040" t="str">
            <v>501041</v>
          </cell>
          <cell r="B2040" t="str">
            <v>MAIZE - 1111 - 5 KG</v>
          </cell>
          <cell r="C2040" t="str">
            <v>1000</v>
          </cell>
          <cell r="D2040" t="str">
            <v>601</v>
          </cell>
          <cell r="E2040" t="str">
            <v>4900108404</v>
          </cell>
          <cell r="F2040">
            <v>38148</v>
          </cell>
          <cell r="G2040">
            <v>-500</v>
          </cell>
          <cell r="H2040">
            <v>-9440.4500000000007</v>
          </cell>
        </row>
        <row r="2041">
          <cell r="A2041" t="str">
            <v>501041</v>
          </cell>
          <cell r="B2041" t="str">
            <v>MAIZE - 1111 - 5 KG</v>
          </cell>
          <cell r="C2041" t="str">
            <v>1000</v>
          </cell>
          <cell r="D2041" t="str">
            <v>641</v>
          </cell>
          <cell r="E2041" t="str">
            <v>4900107566</v>
          </cell>
          <cell r="F2041">
            <v>38147</v>
          </cell>
          <cell r="G2041">
            <v>5850</v>
          </cell>
          <cell r="H2041">
            <v>110456.75</v>
          </cell>
        </row>
        <row r="2042">
          <cell r="A2042" t="str">
            <v>501041</v>
          </cell>
          <cell r="B2042" t="str">
            <v>MAIZE - 1111 - 5 KG</v>
          </cell>
          <cell r="C2042" t="str">
            <v>1000</v>
          </cell>
          <cell r="D2042" t="str">
            <v>641</v>
          </cell>
          <cell r="E2042" t="str">
            <v>4900107566</v>
          </cell>
          <cell r="F2042">
            <v>38147</v>
          </cell>
          <cell r="G2042">
            <v>1150</v>
          </cell>
          <cell r="H2042">
            <v>21713.72</v>
          </cell>
        </row>
        <row r="2043">
          <cell r="A2043" t="str">
            <v>501041</v>
          </cell>
          <cell r="B2043" t="str">
            <v>MAIZE - 1111 - 5 KG</v>
          </cell>
          <cell r="C2043" t="str">
            <v>1000</v>
          </cell>
          <cell r="D2043" t="str">
            <v>641</v>
          </cell>
          <cell r="E2043" t="str">
            <v>4900107566</v>
          </cell>
          <cell r="F2043">
            <v>38147</v>
          </cell>
          <cell r="G2043">
            <v>3000</v>
          </cell>
          <cell r="H2043">
            <v>56644.480000000003</v>
          </cell>
        </row>
        <row r="2044">
          <cell r="A2044" t="str">
            <v>501041</v>
          </cell>
          <cell r="B2044" t="str">
            <v>MAIZE - 1111 - 5 KG</v>
          </cell>
          <cell r="C2044" t="str">
            <v>1000</v>
          </cell>
          <cell r="D2044" t="str">
            <v>101</v>
          </cell>
          <cell r="E2044" t="str">
            <v>5000012954</v>
          </cell>
          <cell r="F2044">
            <v>38146</v>
          </cell>
          <cell r="G2044">
            <v>1150</v>
          </cell>
          <cell r="H2044">
            <v>0</v>
          </cell>
        </row>
        <row r="2045">
          <cell r="A2045" t="str">
            <v>501041</v>
          </cell>
          <cell r="B2045" t="str">
            <v>MAIZE - 1111 - 5 KG</v>
          </cell>
          <cell r="C2045" t="str">
            <v>1000</v>
          </cell>
          <cell r="D2045" t="str">
            <v>101</v>
          </cell>
          <cell r="E2045" t="str">
            <v>5000012954</v>
          </cell>
          <cell r="F2045">
            <v>38146</v>
          </cell>
          <cell r="G2045">
            <v>3000</v>
          </cell>
          <cell r="H2045">
            <v>0</v>
          </cell>
        </row>
        <row r="2046">
          <cell r="A2046" t="str">
            <v>501041</v>
          </cell>
          <cell r="B2046" t="str">
            <v>MAIZE - 1111 - 5 KG</v>
          </cell>
          <cell r="C2046" t="str">
            <v>1000</v>
          </cell>
          <cell r="D2046" t="str">
            <v>101</v>
          </cell>
          <cell r="E2046" t="str">
            <v>5000012954</v>
          </cell>
          <cell r="F2046">
            <v>38146</v>
          </cell>
          <cell r="G2046">
            <v>5850</v>
          </cell>
          <cell r="H2046">
            <v>0</v>
          </cell>
        </row>
        <row r="2047">
          <cell r="A2047" t="str">
            <v>501041</v>
          </cell>
          <cell r="B2047" t="str">
            <v>MAIZE - 1111 - 5 KG</v>
          </cell>
          <cell r="C2047" t="str">
            <v>1000</v>
          </cell>
          <cell r="D2047" t="str">
            <v>601</v>
          </cell>
          <cell r="E2047" t="str">
            <v>4900097554</v>
          </cell>
          <cell r="F2047">
            <v>38133</v>
          </cell>
          <cell r="G2047">
            <v>-3000</v>
          </cell>
          <cell r="H2047">
            <v>-56288.6</v>
          </cell>
        </row>
        <row r="2048">
          <cell r="A2048" t="str">
            <v>501041</v>
          </cell>
          <cell r="B2048" t="str">
            <v>MAIZE - 1111 - 5 KG</v>
          </cell>
          <cell r="C2048" t="str">
            <v>1000</v>
          </cell>
          <cell r="D2048" t="str">
            <v>601</v>
          </cell>
          <cell r="E2048" t="str">
            <v>4900097562</v>
          </cell>
          <cell r="F2048">
            <v>38133</v>
          </cell>
          <cell r="G2048">
            <v>-1200</v>
          </cell>
          <cell r="H2048">
            <v>-22515.439999999999</v>
          </cell>
        </row>
        <row r="2049">
          <cell r="A2049" t="str">
            <v>501041</v>
          </cell>
          <cell r="B2049" t="str">
            <v>MAIZE - 1111 - 5 KG</v>
          </cell>
          <cell r="C2049" t="str">
            <v>1000</v>
          </cell>
          <cell r="D2049" t="str">
            <v>601</v>
          </cell>
          <cell r="E2049" t="str">
            <v>4900097553</v>
          </cell>
          <cell r="F2049">
            <v>38133</v>
          </cell>
          <cell r="G2049">
            <v>-1000</v>
          </cell>
          <cell r="H2049">
            <v>-18762.87</v>
          </cell>
        </row>
        <row r="2050">
          <cell r="A2050" t="str">
            <v>501041</v>
          </cell>
          <cell r="B2050" t="str">
            <v>MAIZE - 1111 - 5 KG</v>
          </cell>
          <cell r="C2050" t="str">
            <v>1000</v>
          </cell>
          <cell r="D2050" t="str">
            <v>601</v>
          </cell>
          <cell r="E2050" t="str">
            <v>4900096864</v>
          </cell>
          <cell r="F2050">
            <v>38132</v>
          </cell>
          <cell r="G2050">
            <v>-2000</v>
          </cell>
          <cell r="H2050">
            <v>-37525.74</v>
          </cell>
        </row>
        <row r="2051">
          <cell r="A2051" t="str">
            <v>501041</v>
          </cell>
          <cell r="B2051" t="str">
            <v>MAIZE - 1111 - 5 KG</v>
          </cell>
          <cell r="C2051" t="str">
            <v>1000</v>
          </cell>
          <cell r="D2051" t="str">
            <v>601</v>
          </cell>
          <cell r="E2051" t="str">
            <v>4900095203</v>
          </cell>
          <cell r="F2051">
            <v>38129</v>
          </cell>
          <cell r="G2051">
            <v>-500</v>
          </cell>
          <cell r="H2051">
            <v>-9381.43</v>
          </cell>
        </row>
        <row r="2052">
          <cell r="A2052" t="str">
            <v>501041</v>
          </cell>
          <cell r="B2052" t="str">
            <v>MAIZE - 1111 - 5 KG</v>
          </cell>
          <cell r="C2052" t="str">
            <v>1000</v>
          </cell>
          <cell r="D2052" t="str">
            <v>601</v>
          </cell>
          <cell r="E2052" t="str">
            <v>4900095177</v>
          </cell>
          <cell r="F2052">
            <v>38129</v>
          </cell>
          <cell r="G2052">
            <v>-500</v>
          </cell>
          <cell r="H2052">
            <v>-9381.43</v>
          </cell>
        </row>
        <row r="2053">
          <cell r="A2053" t="str">
            <v>501041</v>
          </cell>
          <cell r="B2053" t="str">
            <v>MAIZE - 1111 - 5 KG</v>
          </cell>
          <cell r="C2053" t="str">
            <v>1000</v>
          </cell>
          <cell r="D2053" t="str">
            <v>601</v>
          </cell>
          <cell r="E2053" t="str">
            <v>4900094874</v>
          </cell>
          <cell r="F2053">
            <v>38128</v>
          </cell>
          <cell r="G2053">
            <v>-1100</v>
          </cell>
          <cell r="H2053">
            <v>-20639.150000000001</v>
          </cell>
        </row>
        <row r="2054">
          <cell r="A2054" t="str">
            <v>501041</v>
          </cell>
          <cell r="B2054" t="str">
            <v>MAIZE - 1111 - 5 KG</v>
          </cell>
          <cell r="C2054" t="str">
            <v>1000</v>
          </cell>
          <cell r="D2054" t="str">
            <v>601</v>
          </cell>
          <cell r="E2054" t="str">
            <v>4900094874</v>
          </cell>
          <cell r="F2054">
            <v>38128</v>
          </cell>
          <cell r="G2054">
            <v>-400</v>
          </cell>
          <cell r="H2054">
            <v>-7505.15</v>
          </cell>
        </row>
        <row r="2055">
          <cell r="A2055" t="str">
            <v>501041</v>
          </cell>
          <cell r="B2055" t="str">
            <v>MAIZE - 1111 - 5 KG</v>
          </cell>
          <cell r="C2055" t="str">
            <v>1000</v>
          </cell>
          <cell r="D2055" t="str">
            <v>601</v>
          </cell>
          <cell r="E2055" t="str">
            <v>4900094725</v>
          </cell>
          <cell r="F2055">
            <v>38128</v>
          </cell>
          <cell r="G2055">
            <v>-250</v>
          </cell>
          <cell r="H2055">
            <v>-4690.72</v>
          </cell>
        </row>
        <row r="2056">
          <cell r="A2056" t="str">
            <v>501041</v>
          </cell>
          <cell r="B2056" t="str">
            <v>MAIZE - 1111 - 5 KG</v>
          </cell>
          <cell r="C2056" t="str">
            <v>1000</v>
          </cell>
          <cell r="D2056" t="str">
            <v>101</v>
          </cell>
          <cell r="E2056" t="str">
            <v>5000010604</v>
          </cell>
          <cell r="F2056">
            <v>38127</v>
          </cell>
          <cell r="G2056">
            <v>1350</v>
          </cell>
          <cell r="H2056">
            <v>0</v>
          </cell>
        </row>
        <row r="2057">
          <cell r="A2057" t="str">
            <v>501041</v>
          </cell>
          <cell r="B2057" t="str">
            <v>MAIZE - 1111 - 5 KG</v>
          </cell>
          <cell r="C2057" t="str">
            <v>1000</v>
          </cell>
          <cell r="D2057" t="str">
            <v>101</v>
          </cell>
          <cell r="E2057" t="str">
            <v>5000010604</v>
          </cell>
          <cell r="F2057">
            <v>38127</v>
          </cell>
          <cell r="G2057">
            <v>8650</v>
          </cell>
          <cell r="H2057">
            <v>0</v>
          </cell>
        </row>
        <row r="2058">
          <cell r="A2058" t="str">
            <v>501041</v>
          </cell>
          <cell r="B2058" t="str">
            <v>MAIZE - 1111 - 5 KG</v>
          </cell>
          <cell r="C2058" t="str">
            <v>1000</v>
          </cell>
          <cell r="D2058" t="str">
            <v>641</v>
          </cell>
          <cell r="E2058" t="str">
            <v>4900093600</v>
          </cell>
          <cell r="F2058">
            <v>38127</v>
          </cell>
          <cell r="G2058">
            <v>1350</v>
          </cell>
          <cell r="H2058">
            <v>25329.87</v>
          </cell>
        </row>
        <row r="2059">
          <cell r="A2059" t="str">
            <v>501041</v>
          </cell>
          <cell r="B2059" t="str">
            <v>MAIZE - 1111 - 5 KG</v>
          </cell>
          <cell r="C2059" t="str">
            <v>1000</v>
          </cell>
          <cell r="D2059" t="str">
            <v>641</v>
          </cell>
          <cell r="E2059" t="str">
            <v>4900093600</v>
          </cell>
          <cell r="F2059">
            <v>38127</v>
          </cell>
          <cell r="G2059">
            <v>8650</v>
          </cell>
          <cell r="H2059">
            <v>162298.79999999999</v>
          </cell>
        </row>
        <row r="2060">
          <cell r="A2060" t="str">
            <v>501041</v>
          </cell>
          <cell r="B2060" t="str">
            <v>MAIZE - 1111 - 5 KG</v>
          </cell>
          <cell r="C2060" t="str">
            <v>1000</v>
          </cell>
          <cell r="D2060" t="str">
            <v>601</v>
          </cell>
          <cell r="E2060" t="str">
            <v>4900091360</v>
          </cell>
          <cell r="F2060">
            <v>38122</v>
          </cell>
          <cell r="G2060">
            <v>-1000</v>
          </cell>
          <cell r="H2060">
            <v>-18718.25</v>
          </cell>
        </row>
        <row r="2061">
          <cell r="A2061" t="str">
            <v>501041</v>
          </cell>
          <cell r="B2061" t="str">
            <v>MAIZE - 1111 - 5 KG</v>
          </cell>
          <cell r="C2061" t="str">
            <v>1000</v>
          </cell>
          <cell r="D2061" t="str">
            <v>601</v>
          </cell>
          <cell r="E2061" t="str">
            <v>4900090816</v>
          </cell>
          <cell r="F2061">
            <v>38121</v>
          </cell>
          <cell r="G2061">
            <v>-850</v>
          </cell>
          <cell r="H2061">
            <v>-15910.51</v>
          </cell>
        </row>
        <row r="2062">
          <cell r="A2062" t="str">
            <v>501041</v>
          </cell>
          <cell r="B2062" t="str">
            <v>MAIZE - 1111 - 5 KG</v>
          </cell>
          <cell r="C2062" t="str">
            <v>1000</v>
          </cell>
          <cell r="D2062" t="str">
            <v>601</v>
          </cell>
          <cell r="E2062" t="str">
            <v>4900090816</v>
          </cell>
          <cell r="F2062">
            <v>38121</v>
          </cell>
          <cell r="G2062">
            <v>-150</v>
          </cell>
          <cell r="H2062">
            <v>-2807.74</v>
          </cell>
        </row>
        <row r="2063">
          <cell r="A2063" t="str">
            <v>501041</v>
          </cell>
          <cell r="B2063" t="str">
            <v>MAIZE - 1111 - 5 KG</v>
          </cell>
          <cell r="C2063" t="str">
            <v>1000</v>
          </cell>
          <cell r="D2063" t="str">
            <v>601</v>
          </cell>
          <cell r="E2063" t="str">
            <v>4900090817</v>
          </cell>
          <cell r="F2063">
            <v>38121</v>
          </cell>
          <cell r="G2063">
            <v>-2000</v>
          </cell>
          <cell r="H2063">
            <v>-37436.5</v>
          </cell>
        </row>
        <row r="2064">
          <cell r="A2064" t="str">
            <v>501041</v>
          </cell>
          <cell r="B2064" t="str">
            <v>MAIZE - 1111 - 5 KG</v>
          </cell>
          <cell r="C2064" t="str">
            <v>1000</v>
          </cell>
          <cell r="D2064" t="str">
            <v>601</v>
          </cell>
          <cell r="E2064" t="str">
            <v>4900090819</v>
          </cell>
          <cell r="F2064">
            <v>38121</v>
          </cell>
          <cell r="G2064">
            <v>-1000</v>
          </cell>
          <cell r="H2064">
            <v>-18718.25</v>
          </cell>
        </row>
        <row r="2065">
          <cell r="A2065" t="str">
            <v>501041</v>
          </cell>
          <cell r="B2065" t="str">
            <v>MAIZE - 1111 - 5 KG</v>
          </cell>
          <cell r="C2065" t="str">
            <v>1000</v>
          </cell>
          <cell r="D2065" t="str">
            <v>601</v>
          </cell>
          <cell r="E2065" t="str">
            <v>4900090820</v>
          </cell>
          <cell r="F2065">
            <v>38121</v>
          </cell>
          <cell r="G2065">
            <v>-5000</v>
          </cell>
          <cell r="H2065">
            <v>-93591.26</v>
          </cell>
        </row>
        <row r="2066">
          <cell r="A2066" t="str">
            <v>501041</v>
          </cell>
          <cell r="B2066" t="str">
            <v>MAIZE - 1111 - 5 KG</v>
          </cell>
          <cell r="C2066" t="str">
            <v>1000</v>
          </cell>
          <cell r="D2066" t="str">
            <v>601</v>
          </cell>
          <cell r="E2066" t="str">
            <v>4900090346</v>
          </cell>
          <cell r="F2066">
            <v>38120</v>
          </cell>
          <cell r="G2066">
            <v>-1000</v>
          </cell>
          <cell r="H2066">
            <v>-18718.25</v>
          </cell>
        </row>
        <row r="2067">
          <cell r="A2067" t="str">
            <v>501041</v>
          </cell>
          <cell r="B2067" t="str">
            <v>MAIZE - 1111 - 5 KG</v>
          </cell>
          <cell r="C2067" t="str">
            <v>1000</v>
          </cell>
          <cell r="D2067" t="str">
            <v>601</v>
          </cell>
          <cell r="E2067" t="str">
            <v>4900089568</v>
          </cell>
          <cell r="F2067">
            <v>38119</v>
          </cell>
          <cell r="G2067">
            <v>-7150</v>
          </cell>
          <cell r="H2067">
            <v>-133835.5</v>
          </cell>
        </row>
        <row r="2068">
          <cell r="A2068" t="str">
            <v>501041</v>
          </cell>
          <cell r="B2068" t="str">
            <v>MAIZE - 1111 - 5 KG</v>
          </cell>
          <cell r="C2068" t="str">
            <v>1000</v>
          </cell>
          <cell r="D2068" t="str">
            <v>601</v>
          </cell>
          <cell r="E2068" t="str">
            <v>4900089568</v>
          </cell>
          <cell r="F2068">
            <v>38119</v>
          </cell>
          <cell r="G2068">
            <v>-1850</v>
          </cell>
          <cell r="H2068">
            <v>-34628.76</v>
          </cell>
        </row>
        <row r="2069">
          <cell r="A2069" t="str">
            <v>501041</v>
          </cell>
          <cell r="B2069" t="str">
            <v>MAIZE - 1111 - 5 KG</v>
          </cell>
          <cell r="C2069" t="str">
            <v>1000</v>
          </cell>
          <cell r="D2069" t="str">
            <v>601</v>
          </cell>
          <cell r="E2069" t="str">
            <v>4900089568</v>
          </cell>
          <cell r="F2069">
            <v>38119</v>
          </cell>
          <cell r="G2069">
            <v>-1000</v>
          </cell>
          <cell r="H2069">
            <v>-18718.25</v>
          </cell>
        </row>
        <row r="2070">
          <cell r="A2070" t="str">
            <v>501041</v>
          </cell>
          <cell r="B2070" t="str">
            <v>MAIZE - 1111 - 5 KG</v>
          </cell>
          <cell r="C2070" t="str">
            <v>1000</v>
          </cell>
          <cell r="D2070" t="str">
            <v>601</v>
          </cell>
          <cell r="E2070" t="str">
            <v>4900089566</v>
          </cell>
          <cell r="F2070">
            <v>38119</v>
          </cell>
          <cell r="G2070">
            <v>-1000</v>
          </cell>
          <cell r="H2070">
            <v>-18718.25</v>
          </cell>
        </row>
        <row r="2071">
          <cell r="A2071" t="str">
            <v>501041</v>
          </cell>
          <cell r="B2071" t="str">
            <v>MAIZE - 1111 - 5 KG</v>
          </cell>
          <cell r="C2071" t="str">
            <v>1000</v>
          </cell>
          <cell r="D2071" t="str">
            <v>601</v>
          </cell>
          <cell r="E2071" t="str">
            <v>4900089552</v>
          </cell>
          <cell r="F2071">
            <v>38119</v>
          </cell>
          <cell r="G2071">
            <v>-650</v>
          </cell>
          <cell r="H2071">
            <v>-12166.86</v>
          </cell>
        </row>
        <row r="2072">
          <cell r="A2072" t="str">
            <v>501041</v>
          </cell>
          <cell r="B2072" t="str">
            <v>MAIZE - 1111 - 5 KG</v>
          </cell>
          <cell r="C2072" t="str">
            <v>1000</v>
          </cell>
          <cell r="D2072" t="str">
            <v>601</v>
          </cell>
          <cell r="E2072" t="str">
            <v>4900089552</v>
          </cell>
          <cell r="F2072">
            <v>38119</v>
          </cell>
          <cell r="G2072">
            <v>-1350</v>
          </cell>
          <cell r="H2072">
            <v>-25269.64</v>
          </cell>
        </row>
        <row r="2073">
          <cell r="A2073" t="str">
            <v>501041</v>
          </cell>
          <cell r="B2073" t="str">
            <v>MAIZE - 1111 - 5 KG</v>
          </cell>
          <cell r="C2073" t="str">
            <v>1000</v>
          </cell>
          <cell r="D2073" t="str">
            <v>601</v>
          </cell>
          <cell r="E2073" t="str">
            <v>4900089224</v>
          </cell>
          <cell r="F2073">
            <v>38118</v>
          </cell>
          <cell r="G2073">
            <v>-1500</v>
          </cell>
          <cell r="H2073">
            <v>-28077.38</v>
          </cell>
        </row>
        <row r="2074">
          <cell r="A2074" t="str">
            <v>501041</v>
          </cell>
          <cell r="B2074" t="str">
            <v>MAIZE - 1111 - 5 KG</v>
          </cell>
          <cell r="C2074" t="str">
            <v>1000</v>
          </cell>
          <cell r="D2074" t="str">
            <v>601</v>
          </cell>
          <cell r="E2074" t="str">
            <v>4900089224</v>
          </cell>
          <cell r="F2074">
            <v>38118</v>
          </cell>
          <cell r="G2074">
            <v>-300</v>
          </cell>
          <cell r="H2074">
            <v>-5615.48</v>
          </cell>
        </row>
        <row r="2075">
          <cell r="A2075" t="str">
            <v>501041</v>
          </cell>
          <cell r="B2075" t="str">
            <v>MAIZE - 1111 - 5 KG</v>
          </cell>
          <cell r="C2075" t="str">
            <v>1000</v>
          </cell>
          <cell r="D2075" t="str">
            <v>601</v>
          </cell>
          <cell r="E2075" t="str">
            <v>4900089224</v>
          </cell>
          <cell r="F2075">
            <v>38118</v>
          </cell>
          <cell r="G2075">
            <v>-200</v>
          </cell>
          <cell r="H2075">
            <v>-3743.65</v>
          </cell>
        </row>
        <row r="2076">
          <cell r="A2076" t="str">
            <v>501041</v>
          </cell>
          <cell r="B2076" t="str">
            <v>MAIZE - 1111 - 5 KG</v>
          </cell>
          <cell r="C2076" t="str">
            <v>1000</v>
          </cell>
          <cell r="D2076" t="str">
            <v>601</v>
          </cell>
          <cell r="E2076" t="str">
            <v>4900089225</v>
          </cell>
          <cell r="F2076">
            <v>38118</v>
          </cell>
          <cell r="G2076">
            <v>-500</v>
          </cell>
          <cell r="H2076">
            <v>-9359.1299999999992</v>
          </cell>
        </row>
        <row r="2077">
          <cell r="A2077" t="str">
            <v>501041</v>
          </cell>
          <cell r="B2077" t="str">
            <v>MAIZE - 1111 - 5 KG</v>
          </cell>
          <cell r="C2077" t="str">
            <v>1000</v>
          </cell>
          <cell r="D2077" t="str">
            <v>601</v>
          </cell>
          <cell r="E2077" t="str">
            <v>4900089227</v>
          </cell>
          <cell r="F2077">
            <v>38118</v>
          </cell>
          <cell r="G2077">
            <v>-5000</v>
          </cell>
          <cell r="H2077">
            <v>-93591.26</v>
          </cell>
        </row>
        <row r="2078">
          <cell r="A2078" t="str">
            <v>501041</v>
          </cell>
          <cell r="B2078" t="str">
            <v>MAIZE - 1111 - 5 KG</v>
          </cell>
          <cell r="C2078" t="str">
            <v>1000</v>
          </cell>
          <cell r="D2078" t="str">
            <v>101</v>
          </cell>
          <cell r="E2078" t="str">
            <v>5000009842</v>
          </cell>
          <cell r="F2078">
            <v>38115</v>
          </cell>
          <cell r="G2078">
            <v>1700</v>
          </cell>
          <cell r="H2078">
            <v>0</v>
          </cell>
        </row>
        <row r="2079">
          <cell r="A2079" t="str">
            <v>501041</v>
          </cell>
          <cell r="B2079" t="str">
            <v>MAIZE - 1111 - 5 KG</v>
          </cell>
          <cell r="C2079" t="str">
            <v>1000</v>
          </cell>
          <cell r="D2079" t="str">
            <v>101</v>
          </cell>
          <cell r="E2079" t="str">
            <v>5000009843</v>
          </cell>
          <cell r="F2079">
            <v>38115</v>
          </cell>
          <cell r="G2079">
            <v>9850</v>
          </cell>
          <cell r="H2079">
            <v>0</v>
          </cell>
        </row>
        <row r="2080">
          <cell r="A2080" t="str">
            <v>501041</v>
          </cell>
          <cell r="B2080" t="str">
            <v>MAIZE - 1111 - 5 KG</v>
          </cell>
          <cell r="C2080" t="str">
            <v>1000</v>
          </cell>
          <cell r="D2080" t="str">
            <v>101</v>
          </cell>
          <cell r="E2080" t="str">
            <v>5000009843</v>
          </cell>
          <cell r="F2080">
            <v>38115</v>
          </cell>
          <cell r="G2080">
            <v>150</v>
          </cell>
          <cell r="H2080">
            <v>0</v>
          </cell>
        </row>
        <row r="2081">
          <cell r="A2081" t="str">
            <v>501041</v>
          </cell>
          <cell r="B2081" t="str">
            <v>MAIZE - 1111 - 5 KG</v>
          </cell>
          <cell r="C2081" t="str">
            <v>1000</v>
          </cell>
          <cell r="D2081" t="str">
            <v>101</v>
          </cell>
          <cell r="E2081" t="str">
            <v>5000009842</v>
          </cell>
          <cell r="F2081">
            <v>38115</v>
          </cell>
          <cell r="G2081">
            <v>8300</v>
          </cell>
          <cell r="H2081">
            <v>0</v>
          </cell>
        </row>
        <row r="2082">
          <cell r="A2082" t="str">
            <v>501041</v>
          </cell>
          <cell r="B2082" t="str">
            <v>MAIZE - 1111 - 5 KG</v>
          </cell>
          <cell r="C2082" t="str">
            <v>1000</v>
          </cell>
          <cell r="D2082" t="str">
            <v>641</v>
          </cell>
          <cell r="E2082" t="str">
            <v>4900087873</v>
          </cell>
          <cell r="F2082">
            <v>38115</v>
          </cell>
          <cell r="G2082">
            <v>8300</v>
          </cell>
          <cell r="H2082">
            <v>155731.79999999999</v>
          </cell>
        </row>
        <row r="2083">
          <cell r="A2083" t="str">
            <v>501041</v>
          </cell>
          <cell r="B2083" t="str">
            <v>MAIZE - 1111 - 5 KG</v>
          </cell>
          <cell r="C2083" t="str">
            <v>1000</v>
          </cell>
          <cell r="D2083" t="str">
            <v>641</v>
          </cell>
          <cell r="E2083" t="str">
            <v>4900087873</v>
          </cell>
          <cell r="F2083">
            <v>38115</v>
          </cell>
          <cell r="G2083">
            <v>1700</v>
          </cell>
          <cell r="H2083">
            <v>31896.87</v>
          </cell>
        </row>
        <row r="2084">
          <cell r="A2084" t="str">
            <v>501041</v>
          </cell>
          <cell r="B2084" t="str">
            <v>MAIZE - 1111 - 5 KG</v>
          </cell>
          <cell r="C2084" t="str">
            <v>1000</v>
          </cell>
          <cell r="D2084" t="str">
            <v>641</v>
          </cell>
          <cell r="E2084" t="str">
            <v>4900087874</v>
          </cell>
          <cell r="F2084">
            <v>38115</v>
          </cell>
          <cell r="G2084">
            <v>9850</v>
          </cell>
          <cell r="H2084">
            <v>184814.24</v>
          </cell>
        </row>
        <row r="2085">
          <cell r="A2085" t="str">
            <v>501041</v>
          </cell>
          <cell r="B2085" t="str">
            <v>MAIZE - 1111 - 5 KG</v>
          </cell>
          <cell r="C2085" t="str">
            <v>1000</v>
          </cell>
          <cell r="D2085" t="str">
            <v>641</v>
          </cell>
          <cell r="E2085" t="str">
            <v>4900087874</v>
          </cell>
          <cell r="F2085">
            <v>38115</v>
          </cell>
          <cell r="G2085">
            <v>150</v>
          </cell>
          <cell r="H2085">
            <v>2814.43</v>
          </cell>
        </row>
        <row r="2086">
          <cell r="A2086" t="str">
            <v>501041</v>
          </cell>
          <cell r="B2086" t="str">
            <v>MAIZE - 1111 - 5 KG</v>
          </cell>
          <cell r="C2086" t="str">
            <v>1000</v>
          </cell>
          <cell r="D2086" t="str">
            <v>601</v>
          </cell>
          <cell r="E2086" t="str">
            <v>4900083588</v>
          </cell>
          <cell r="F2086">
            <v>38106</v>
          </cell>
          <cell r="G2086">
            <v>-3000</v>
          </cell>
          <cell r="H2086">
            <v>-55921.98</v>
          </cell>
        </row>
        <row r="2087">
          <cell r="A2087" t="str">
            <v>501041</v>
          </cell>
          <cell r="B2087" t="str">
            <v>MAIZE - 1111 - 5 KG</v>
          </cell>
          <cell r="C2087" t="str">
            <v>1000</v>
          </cell>
          <cell r="D2087" t="str">
            <v>601</v>
          </cell>
          <cell r="E2087" t="str">
            <v>4900083588</v>
          </cell>
          <cell r="F2087">
            <v>38106</v>
          </cell>
          <cell r="G2087">
            <v>-2000</v>
          </cell>
          <cell r="H2087">
            <v>-37281.32</v>
          </cell>
        </row>
        <row r="2088">
          <cell r="A2088" t="str">
            <v>501041</v>
          </cell>
          <cell r="B2088" t="str">
            <v>MAIZE - 1111 - 5 KG</v>
          </cell>
          <cell r="C2088" t="str">
            <v>1000</v>
          </cell>
          <cell r="D2088" t="str">
            <v>601</v>
          </cell>
          <cell r="E2088" t="str">
            <v>4900082862</v>
          </cell>
          <cell r="F2088">
            <v>38105</v>
          </cell>
          <cell r="G2088">
            <v>-100</v>
          </cell>
          <cell r="H2088">
            <v>-1864.07</v>
          </cell>
        </row>
        <row r="2089">
          <cell r="A2089" t="str">
            <v>501041</v>
          </cell>
          <cell r="B2089" t="str">
            <v>MAIZE - 1111 - 5 KG</v>
          </cell>
          <cell r="C2089" t="str">
            <v>1000</v>
          </cell>
          <cell r="D2089" t="str">
            <v>601</v>
          </cell>
          <cell r="E2089" t="str">
            <v>4900082887</v>
          </cell>
          <cell r="F2089">
            <v>38105</v>
          </cell>
          <cell r="G2089">
            <v>-1000</v>
          </cell>
          <cell r="H2089">
            <v>-18640.66</v>
          </cell>
        </row>
        <row r="2090">
          <cell r="A2090" t="str">
            <v>501041</v>
          </cell>
          <cell r="B2090" t="str">
            <v>MAIZE - 1111 - 5 KG</v>
          </cell>
          <cell r="C2090" t="str">
            <v>1000</v>
          </cell>
          <cell r="D2090" t="str">
            <v>601</v>
          </cell>
          <cell r="E2090" t="str">
            <v>4900082910</v>
          </cell>
          <cell r="F2090">
            <v>38105</v>
          </cell>
          <cell r="G2090">
            <v>-100</v>
          </cell>
          <cell r="H2090">
            <v>-1864.07</v>
          </cell>
        </row>
        <row r="2091">
          <cell r="A2091" t="str">
            <v>501041</v>
          </cell>
          <cell r="B2091" t="str">
            <v>MAIZE - 1111 - 5 KG</v>
          </cell>
          <cell r="C2091" t="str">
            <v>1000</v>
          </cell>
          <cell r="D2091" t="str">
            <v>601</v>
          </cell>
          <cell r="E2091" t="str">
            <v>4900077004</v>
          </cell>
          <cell r="F2091">
            <v>38094</v>
          </cell>
          <cell r="G2091">
            <v>-250</v>
          </cell>
          <cell r="H2091">
            <v>-4660.16</v>
          </cell>
        </row>
        <row r="2092">
          <cell r="A2092" t="str">
            <v>501041</v>
          </cell>
          <cell r="B2092" t="str">
            <v>MAIZE - 1111 - 5 KG</v>
          </cell>
          <cell r="C2092" t="str">
            <v>1000</v>
          </cell>
          <cell r="D2092" t="str">
            <v>601</v>
          </cell>
          <cell r="E2092" t="str">
            <v>4900076445</v>
          </cell>
          <cell r="F2092">
            <v>38093</v>
          </cell>
          <cell r="G2092">
            <v>-10</v>
          </cell>
          <cell r="H2092">
            <v>-186.41</v>
          </cell>
        </row>
        <row r="2093">
          <cell r="A2093" t="str">
            <v>501041</v>
          </cell>
          <cell r="B2093" t="str">
            <v>MAIZE - 1111 - 5 KG</v>
          </cell>
          <cell r="C2093" t="str">
            <v>1000</v>
          </cell>
          <cell r="D2093" t="str">
            <v>601</v>
          </cell>
          <cell r="E2093" t="str">
            <v>4900076083</v>
          </cell>
          <cell r="F2093">
            <v>38092</v>
          </cell>
          <cell r="G2093">
            <v>-2040</v>
          </cell>
          <cell r="H2093">
            <v>-38026.949999999997</v>
          </cell>
        </row>
        <row r="2094">
          <cell r="A2094" t="str">
            <v>501041</v>
          </cell>
          <cell r="B2094" t="str">
            <v>MAIZE - 1111 - 5 KG</v>
          </cell>
          <cell r="C2094" t="str">
            <v>1000</v>
          </cell>
          <cell r="D2094" t="str">
            <v>641</v>
          </cell>
          <cell r="E2094" t="str">
            <v>4900075759</v>
          </cell>
          <cell r="F2094">
            <v>38090</v>
          </cell>
          <cell r="G2094">
            <v>4500</v>
          </cell>
          <cell r="H2094">
            <v>83882.97</v>
          </cell>
        </row>
        <row r="2095">
          <cell r="A2095" t="str">
            <v>501041</v>
          </cell>
          <cell r="B2095" t="str">
            <v>MAIZE - 1111 - 5 KG</v>
          </cell>
          <cell r="C2095" t="str">
            <v>1000</v>
          </cell>
          <cell r="D2095" t="str">
            <v>641</v>
          </cell>
          <cell r="E2095" t="str">
            <v>4900075759</v>
          </cell>
          <cell r="F2095">
            <v>38090</v>
          </cell>
          <cell r="G2095">
            <v>7150</v>
          </cell>
          <cell r="H2095">
            <v>133280.72</v>
          </cell>
        </row>
        <row r="2096">
          <cell r="A2096" t="str">
            <v>501041</v>
          </cell>
          <cell r="B2096" t="str">
            <v>MAIZE - 1111 - 5 KG</v>
          </cell>
          <cell r="C2096" t="str">
            <v>1000</v>
          </cell>
          <cell r="D2096" t="str">
            <v>641</v>
          </cell>
          <cell r="E2096" t="str">
            <v>4900075759</v>
          </cell>
          <cell r="F2096">
            <v>38090</v>
          </cell>
          <cell r="G2096">
            <v>200</v>
          </cell>
          <cell r="H2096">
            <v>3728.13</v>
          </cell>
        </row>
        <row r="2097">
          <cell r="A2097" t="str">
            <v>501041</v>
          </cell>
          <cell r="B2097" t="str">
            <v>MAIZE - 1111 - 5 KG</v>
          </cell>
          <cell r="C2097" t="str">
            <v>1000</v>
          </cell>
          <cell r="D2097" t="str">
            <v>641</v>
          </cell>
          <cell r="E2097" t="str">
            <v>4900075759</v>
          </cell>
          <cell r="F2097">
            <v>38090</v>
          </cell>
          <cell r="G2097">
            <v>2650</v>
          </cell>
          <cell r="H2097">
            <v>49397.75</v>
          </cell>
        </row>
        <row r="2098">
          <cell r="A2098" t="str">
            <v>501041</v>
          </cell>
          <cell r="B2098" t="str">
            <v>MAIZE - 1111 - 5 KG</v>
          </cell>
          <cell r="C2098" t="str">
            <v>1000</v>
          </cell>
          <cell r="D2098" t="str">
            <v>101</v>
          </cell>
          <cell r="E2098" t="str">
            <v>5000007732</v>
          </cell>
          <cell r="F2098">
            <v>38090</v>
          </cell>
          <cell r="G2098">
            <v>200</v>
          </cell>
          <cell r="H2098">
            <v>0</v>
          </cell>
        </row>
        <row r="2099">
          <cell r="A2099" t="str">
            <v>501041</v>
          </cell>
          <cell r="B2099" t="str">
            <v>MAIZE - 1111 - 5 KG</v>
          </cell>
          <cell r="C2099" t="str">
            <v>1000</v>
          </cell>
          <cell r="D2099" t="str">
            <v>101</v>
          </cell>
          <cell r="E2099" t="str">
            <v>5000007732</v>
          </cell>
          <cell r="F2099">
            <v>38090</v>
          </cell>
          <cell r="G2099">
            <v>5500</v>
          </cell>
          <cell r="H2099">
            <v>0</v>
          </cell>
        </row>
        <row r="2100">
          <cell r="A2100" t="str">
            <v>501041</v>
          </cell>
          <cell r="B2100" t="str">
            <v>MAIZE - 1111 - 5 KG</v>
          </cell>
          <cell r="C2100" t="str">
            <v>1000</v>
          </cell>
          <cell r="D2100" t="str">
            <v>101</v>
          </cell>
          <cell r="E2100" t="str">
            <v>5000007732</v>
          </cell>
          <cell r="F2100">
            <v>38090</v>
          </cell>
          <cell r="G2100">
            <v>7150</v>
          </cell>
          <cell r="H2100">
            <v>0</v>
          </cell>
        </row>
        <row r="2101">
          <cell r="A2101" t="str">
            <v>501041</v>
          </cell>
          <cell r="B2101" t="str">
            <v>MAIZE - 1111 - 5 KG</v>
          </cell>
          <cell r="C2101" t="str">
            <v>1000</v>
          </cell>
          <cell r="D2101" t="str">
            <v>101</v>
          </cell>
          <cell r="E2101" t="str">
            <v>5000007732</v>
          </cell>
          <cell r="F2101">
            <v>38090</v>
          </cell>
          <cell r="G2101">
            <v>2650</v>
          </cell>
          <cell r="H2101">
            <v>0</v>
          </cell>
        </row>
        <row r="2102">
          <cell r="A2102" t="str">
            <v>501041</v>
          </cell>
          <cell r="B2102" t="str">
            <v>MAIZE - 1111 - 5 KG</v>
          </cell>
          <cell r="C2102" t="str">
            <v>1000</v>
          </cell>
          <cell r="D2102" t="str">
            <v>641</v>
          </cell>
          <cell r="E2102" t="str">
            <v>4900075759</v>
          </cell>
          <cell r="F2102">
            <v>38090</v>
          </cell>
          <cell r="G2102">
            <v>5500</v>
          </cell>
          <cell r="H2102">
            <v>102523.63</v>
          </cell>
        </row>
        <row r="2103">
          <cell r="A2103" t="str">
            <v>501041</v>
          </cell>
          <cell r="B2103" t="str">
            <v>MAIZE - 1111 - 5 KG</v>
          </cell>
          <cell r="C2103" t="str">
            <v>1000</v>
          </cell>
          <cell r="D2103" t="str">
            <v>101</v>
          </cell>
          <cell r="E2103" t="str">
            <v>5000007732</v>
          </cell>
          <cell r="F2103">
            <v>38090</v>
          </cell>
          <cell r="G2103">
            <v>4500</v>
          </cell>
          <cell r="H2103">
            <v>0</v>
          </cell>
        </row>
        <row r="2104">
          <cell r="A2104" t="str">
            <v>501041</v>
          </cell>
          <cell r="B2104" t="str">
            <v>MAIZE - 1111 - 5 KG</v>
          </cell>
          <cell r="C2104" t="str">
            <v>1100</v>
          </cell>
          <cell r="D2104" t="str">
            <v>201</v>
          </cell>
          <cell r="E2104" t="str">
            <v>4900225271</v>
          </cell>
          <cell r="F2104">
            <v>38260</v>
          </cell>
          <cell r="G2104">
            <v>-5</v>
          </cell>
          <cell r="H2104">
            <v>-93.2</v>
          </cell>
        </row>
        <row r="2105">
          <cell r="A2105" t="str">
            <v>501041</v>
          </cell>
          <cell r="B2105" t="str">
            <v>MAIZE - 1111 - 5 KG</v>
          </cell>
          <cell r="C2105" t="str">
            <v>1100</v>
          </cell>
          <cell r="D2105" t="str">
            <v>101</v>
          </cell>
          <cell r="E2105" t="str">
            <v>5000026320</v>
          </cell>
          <cell r="F2105">
            <v>38260</v>
          </cell>
          <cell r="G2105">
            <v>50</v>
          </cell>
          <cell r="H2105">
            <v>0</v>
          </cell>
        </row>
        <row r="2106">
          <cell r="A2106" t="str">
            <v>501041</v>
          </cell>
          <cell r="B2106" t="str">
            <v>MAIZE - 1111 - 5 KG</v>
          </cell>
          <cell r="C2106" t="str">
            <v>1100</v>
          </cell>
          <cell r="D2106" t="str">
            <v>201</v>
          </cell>
          <cell r="E2106" t="str">
            <v>4900218705</v>
          </cell>
          <cell r="F2106">
            <v>38257</v>
          </cell>
          <cell r="G2106">
            <v>-10</v>
          </cell>
          <cell r="H2106">
            <v>-186.4</v>
          </cell>
        </row>
        <row r="2107">
          <cell r="A2107" t="str">
            <v>501041</v>
          </cell>
          <cell r="B2107" t="str">
            <v>MAIZE - 1111 - 5 KG</v>
          </cell>
          <cell r="C2107" t="str">
            <v>1100</v>
          </cell>
          <cell r="D2107" t="str">
            <v>601</v>
          </cell>
          <cell r="E2107" t="str">
            <v>4900214950</v>
          </cell>
          <cell r="F2107">
            <v>38254</v>
          </cell>
          <cell r="G2107">
            <v>-345</v>
          </cell>
          <cell r="H2107">
            <v>-6430.81</v>
          </cell>
        </row>
        <row r="2108">
          <cell r="A2108" t="str">
            <v>501041</v>
          </cell>
          <cell r="B2108" t="str">
            <v>MAIZE - 1111 - 5 KG</v>
          </cell>
          <cell r="C2108" t="str">
            <v>1100</v>
          </cell>
          <cell r="D2108" t="str">
            <v>601</v>
          </cell>
          <cell r="E2108" t="str">
            <v>4900214950</v>
          </cell>
          <cell r="F2108">
            <v>38254</v>
          </cell>
          <cell r="G2108">
            <v>-765</v>
          </cell>
          <cell r="H2108">
            <v>-14259.62</v>
          </cell>
        </row>
        <row r="2109">
          <cell r="A2109" t="str">
            <v>501041</v>
          </cell>
          <cell r="B2109" t="str">
            <v>MAIZE - 1111 - 5 KG</v>
          </cell>
          <cell r="C2109" t="str">
            <v>1100</v>
          </cell>
          <cell r="D2109" t="str">
            <v>453</v>
          </cell>
          <cell r="E2109" t="str">
            <v>4900210819</v>
          </cell>
          <cell r="F2109">
            <v>38251</v>
          </cell>
          <cell r="G2109">
            <v>-800</v>
          </cell>
          <cell r="H2109">
            <v>0</v>
          </cell>
        </row>
        <row r="2110">
          <cell r="A2110" t="str">
            <v>501041</v>
          </cell>
          <cell r="B2110" t="str">
            <v>MAIZE - 1111 - 5 KG</v>
          </cell>
          <cell r="C2110" t="str">
            <v>1100</v>
          </cell>
          <cell r="D2110" t="str">
            <v>453</v>
          </cell>
          <cell r="E2110" t="str">
            <v>4900210819</v>
          </cell>
          <cell r="F2110">
            <v>38251</v>
          </cell>
          <cell r="G2110">
            <v>800</v>
          </cell>
          <cell r="H2110">
            <v>14912.02</v>
          </cell>
        </row>
        <row r="2111">
          <cell r="A2111" t="str">
            <v>501041</v>
          </cell>
          <cell r="B2111" t="str">
            <v>MAIZE - 1111 - 5 KG</v>
          </cell>
          <cell r="C2111" t="str">
            <v>1100</v>
          </cell>
          <cell r="D2111" t="str">
            <v>651</v>
          </cell>
          <cell r="E2111" t="str">
            <v>4900210817</v>
          </cell>
          <cell r="F2111">
            <v>38251</v>
          </cell>
          <cell r="G2111">
            <v>800</v>
          </cell>
          <cell r="H2111">
            <v>0</v>
          </cell>
        </row>
        <row r="2112">
          <cell r="A2112" t="str">
            <v>501041</v>
          </cell>
          <cell r="B2112" t="str">
            <v>MAIZE - 1111 - 5 KG</v>
          </cell>
          <cell r="C2112" t="str">
            <v>1100</v>
          </cell>
          <cell r="D2112" t="str">
            <v>651</v>
          </cell>
          <cell r="E2112" t="str">
            <v>4900209573</v>
          </cell>
          <cell r="F2112">
            <v>38250</v>
          </cell>
          <cell r="G2112">
            <v>275</v>
          </cell>
          <cell r="H2112">
            <v>0</v>
          </cell>
        </row>
        <row r="2113">
          <cell r="A2113" t="str">
            <v>501041</v>
          </cell>
          <cell r="B2113" t="str">
            <v>MAIZE - 1111 - 5 KG</v>
          </cell>
          <cell r="C2113" t="str">
            <v>1100</v>
          </cell>
          <cell r="D2113" t="str">
            <v>601</v>
          </cell>
          <cell r="E2113" t="str">
            <v>4900210088</v>
          </cell>
          <cell r="F2113">
            <v>38250</v>
          </cell>
          <cell r="G2113">
            <v>-275</v>
          </cell>
          <cell r="H2113">
            <v>-5126.01</v>
          </cell>
        </row>
        <row r="2114">
          <cell r="A2114" t="str">
            <v>501041</v>
          </cell>
          <cell r="B2114" t="str">
            <v>MAIZE - 1111 - 5 KG</v>
          </cell>
          <cell r="C2114" t="str">
            <v>1100</v>
          </cell>
          <cell r="D2114" t="str">
            <v>601</v>
          </cell>
          <cell r="E2114" t="str">
            <v>4900210088</v>
          </cell>
          <cell r="F2114">
            <v>38250</v>
          </cell>
          <cell r="G2114">
            <v>-655</v>
          </cell>
          <cell r="H2114">
            <v>-12209.22</v>
          </cell>
        </row>
        <row r="2115">
          <cell r="A2115" t="str">
            <v>501041</v>
          </cell>
          <cell r="B2115" t="str">
            <v>MAIZE - 1111 - 5 KG</v>
          </cell>
          <cell r="C2115" t="str">
            <v>1100</v>
          </cell>
          <cell r="D2115" t="str">
            <v>453</v>
          </cell>
          <cell r="E2115" t="str">
            <v>4900209577</v>
          </cell>
          <cell r="F2115">
            <v>38250</v>
          </cell>
          <cell r="G2115">
            <v>275</v>
          </cell>
          <cell r="H2115">
            <v>5126.01</v>
          </cell>
        </row>
        <row r="2116">
          <cell r="A2116" t="str">
            <v>501041</v>
          </cell>
          <cell r="B2116" t="str">
            <v>MAIZE - 1111 - 5 KG</v>
          </cell>
          <cell r="C2116" t="str">
            <v>1100</v>
          </cell>
          <cell r="D2116" t="str">
            <v>601</v>
          </cell>
          <cell r="E2116" t="str">
            <v>4900210088</v>
          </cell>
          <cell r="F2116">
            <v>38250</v>
          </cell>
          <cell r="G2116">
            <v>-320</v>
          </cell>
          <cell r="H2116">
            <v>-5964.81</v>
          </cell>
        </row>
        <row r="2117">
          <cell r="A2117" t="str">
            <v>501041</v>
          </cell>
          <cell r="B2117" t="str">
            <v>MAIZE - 1111 - 5 KG</v>
          </cell>
          <cell r="C2117" t="str">
            <v>1100</v>
          </cell>
          <cell r="D2117" t="str">
            <v>453</v>
          </cell>
          <cell r="E2117" t="str">
            <v>4900209577</v>
          </cell>
          <cell r="F2117">
            <v>38250</v>
          </cell>
          <cell r="G2117">
            <v>-1000</v>
          </cell>
          <cell r="H2117">
            <v>0</v>
          </cell>
        </row>
        <row r="2118">
          <cell r="A2118" t="str">
            <v>501041</v>
          </cell>
          <cell r="B2118" t="str">
            <v>MAIZE - 1111 - 5 KG</v>
          </cell>
          <cell r="C2118" t="str">
            <v>1100</v>
          </cell>
          <cell r="D2118" t="str">
            <v>453</v>
          </cell>
          <cell r="E2118" t="str">
            <v>4900209577</v>
          </cell>
          <cell r="F2118">
            <v>38250</v>
          </cell>
          <cell r="G2118">
            <v>-275</v>
          </cell>
          <cell r="H2118">
            <v>0</v>
          </cell>
        </row>
        <row r="2119">
          <cell r="A2119" t="str">
            <v>501041</v>
          </cell>
          <cell r="B2119" t="str">
            <v>MAIZE - 1111 - 5 KG</v>
          </cell>
          <cell r="C2119" t="str">
            <v>1100</v>
          </cell>
          <cell r="D2119" t="str">
            <v>453</v>
          </cell>
          <cell r="E2119" t="str">
            <v>4900209577</v>
          </cell>
          <cell r="F2119">
            <v>38250</v>
          </cell>
          <cell r="G2119">
            <v>1000</v>
          </cell>
          <cell r="H2119">
            <v>18640.03</v>
          </cell>
        </row>
        <row r="2120">
          <cell r="A2120" t="str">
            <v>501041</v>
          </cell>
          <cell r="B2120" t="str">
            <v>MAIZE - 1111 - 5 KG</v>
          </cell>
          <cell r="C2120" t="str">
            <v>1100</v>
          </cell>
          <cell r="D2120" t="str">
            <v>651</v>
          </cell>
          <cell r="E2120" t="str">
            <v>4900209562</v>
          </cell>
          <cell r="F2120">
            <v>38250</v>
          </cell>
          <cell r="G2120">
            <v>1000</v>
          </cell>
          <cell r="H2120">
            <v>0</v>
          </cell>
        </row>
        <row r="2121">
          <cell r="A2121" t="str">
            <v>501041</v>
          </cell>
          <cell r="B2121" t="str">
            <v>MAIZE - 1111 - 5 KG</v>
          </cell>
          <cell r="C2121" t="str">
            <v>1100</v>
          </cell>
          <cell r="D2121" t="str">
            <v>101</v>
          </cell>
          <cell r="E2121" t="str">
            <v>5000023277</v>
          </cell>
          <cell r="F2121">
            <v>38236</v>
          </cell>
          <cell r="G2121">
            <v>320</v>
          </cell>
          <cell r="H2121">
            <v>0</v>
          </cell>
        </row>
        <row r="2122">
          <cell r="A2122" t="str">
            <v>501041</v>
          </cell>
          <cell r="B2122" t="str">
            <v>MAIZE - 1111 - 5 KG</v>
          </cell>
          <cell r="C2122" t="str">
            <v>1100</v>
          </cell>
          <cell r="D2122" t="str">
            <v>641</v>
          </cell>
          <cell r="E2122" t="str">
            <v>4900194130</v>
          </cell>
          <cell r="F2122">
            <v>38232</v>
          </cell>
          <cell r="G2122">
            <v>-1200</v>
          </cell>
          <cell r="H2122">
            <v>-22368.2</v>
          </cell>
        </row>
        <row r="2123">
          <cell r="A2123" t="str">
            <v>501041</v>
          </cell>
          <cell r="B2123" t="str">
            <v>MAIZE - 1111 - 5 KG</v>
          </cell>
          <cell r="C2123" t="str">
            <v>1100</v>
          </cell>
          <cell r="D2123" t="str">
            <v>641</v>
          </cell>
          <cell r="E2123" t="str">
            <v>4900194130</v>
          </cell>
          <cell r="F2123">
            <v>38232</v>
          </cell>
          <cell r="G2123">
            <v>-400</v>
          </cell>
          <cell r="H2123">
            <v>-7456.06</v>
          </cell>
        </row>
        <row r="2124">
          <cell r="A2124" t="str">
            <v>501041</v>
          </cell>
          <cell r="B2124" t="str">
            <v>MAIZE - 1111 - 5 KG</v>
          </cell>
          <cell r="C2124" t="str">
            <v>1100</v>
          </cell>
          <cell r="D2124" t="str">
            <v>641</v>
          </cell>
          <cell r="E2124" t="str">
            <v>4900194130</v>
          </cell>
          <cell r="F2124">
            <v>38232</v>
          </cell>
          <cell r="G2124">
            <v>-2150</v>
          </cell>
          <cell r="H2124">
            <v>-40076.35</v>
          </cell>
        </row>
        <row r="2125">
          <cell r="A2125" t="str">
            <v>501041</v>
          </cell>
          <cell r="B2125" t="str">
            <v>MAIZE - 1111 - 5 KG</v>
          </cell>
          <cell r="C2125" t="str">
            <v>1100</v>
          </cell>
          <cell r="D2125" t="str">
            <v>641</v>
          </cell>
          <cell r="E2125" t="str">
            <v>4900194426</v>
          </cell>
          <cell r="F2125">
            <v>38232</v>
          </cell>
          <cell r="G2125">
            <v>320</v>
          </cell>
          <cell r="H2125">
            <v>5964.8</v>
          </cell>
        </row>
        <row r="2126">
          <cell r="A2126" t="str">
            <v>501041</v>
          </cell>
          <cell r="B2126" t="str">
            <v>MAIZE - 1111 - 5 KG</v>
          </cell>
          <cell r="C2126" t="str">
            <v>1100</v>
          </cell>
          <cell r="D2126" t="str">
            <v>453</v>
          </cell>
          <cell r="E2126" t="str">
            <v>4900174352</v>
          </cell>
          <cell r="F2126">
            <v>38216</v>
          </cell>
          <cell r="G2126">
            <v>-1200</v>
          </cell>
          <cell r="H2126">
            <v>0</v>
          </cell>
        </row>
        <row r="2127">
          <cell r="A2127" t="str">
            <v>501041</v>
          </cell>
          <cell r="B2127" t="str">
            <v>MAIZE - 1111 - 5 KG</v>
          </cell>
          <cell r="C2127" t="str">
            <v>1100</v>
          </cell>
          <cell r="D2127" t="str">
            <v>453</v>
          </cell>
          <cell r="E2127" t="str">
            <v>4900174352</v>
          </cell>
          <cell r="F2127">
            <v>38216</v>
          </cell>
          <cell r="G2127">
            <v>500</v>
          </cell>
          <cell r="H2127">
            <v>9320.08</v>
          </cell>
        </row>
        <row r="2128">
          <cell r="A2128" t="str">
            <v>501041</v>
          </cell>
          <cell r="B2128" t="str">
            <v>MAIZE - 1111 - 5 KG</v>
          </cell>
          <cell r="C2128" t="str">
            <v>1100</v>
          </cell>
          <cell r="D2128" t="str">
            <v>453</v>
          </cell>
          <cell r="E2128" t="str">
            <v>4900174352</v>
          </cell>
          <cell r="F2128">
            <v>38216</v>
          </cell>
          <cell r="G2128">
            <v>-500</v>
          </cell>
          <cell r="H2128">
            <v>0</v>
          </cell>
        </row>
        <row r="2129">
          <cell r="A2129" t="str">
            <v>501041</v>
          </cell>
          <cell r="B2129" t="str">
            <v>MAIZE - 1111 - 5 KG</v>
          </cell>
          <cell r="C2129" t="str">
            <v>1100</v>
          </cell>
          <cell r="D2129" t="str">
            <v>453</v>
          </cell>
          <cell r="E2129" t="str">
            <v>4900174352</v>
          </cell>
          <cell r="F2129">
            <v>38216</v>
          </cell>
          <cell r="G2129">
            <v>-200</v>
          </cell>
          <cell r="H2129">
            <v>0</v>
          </cell>
        </row>
        <row r="2130">
          <cell r="A2130" t="str">
            <v>501041</v>
          </cell>
          <cell r="B2130" t="str">
            <v>MAIZE - 1111 - 5 KG</v>
          </cell>
          <cell r="C2130" t="str">
            <v>1100</v>
          </cell>
          <cell r="D2130" t="str">
            <v>453</v>
          </cell>
          <cell r="E2130" t="str">
            <v>4900174352</v>
          </cell>
          <cell r="F2130">
            <v>38216</v>
          </cell>
          <cell r="G2130">
            <v>2150</v>
          </cell>
          <cell r="H2130">
            <v>40076.35</v>
          </cell>
        </row>
        <row r="2131">
          <cell r="A2131" t="str">
            <v>501041</v>
          </cell>
          <cell r="B2131" t="str">
            <v>MAIZE - 1111 - 5 KG</v>
          </cell>
          <cell r="C2131" t="str">
            <v>1100</v>
          </cell>
          <cell r="D2131" t="str">
            <v>651</v>
          </cell>
          <cell r="E2131" t="str">
            <v>4900174348</v>
          </cell>
          <cell r="F2131">
            <v>38216</v>
          </cell>
          <cell r="G2131">
            <v>500</v>
          </cell>
          <cell r="H2131">
            <v>0</v>
          </cell>
        </row>
        <row r="2132">
          <cell r="A2132" t="str">
            <v>501041</v>
          </cell>
          <cell r="B2132" t="str">
            <v>MAIZE - 1111 - 5 KG</v>
          </cell>
          <cell r="C2132" t="str">
            <v>1100</v>
          </cell>
          <cell r="D2132" t="str">
            <v>651</v>
          </cell>
          <cell r="E2132" t="str">
            <v>4900174347</v>
          </cell>
          <cell r="F2132">
            <v>38216</v>
          </cell>
          <cell r="G2132">
            <v>1200</v>
          </cell>
          <cell r="H2132">
            <v>0</v>
          </cell>
        </row>
        <row r="2133">
          <cell r="A2133" t="str">
            <v>501041</v>
          </cell>
          <cell r="B2133" t="str">
            <v>MAIZE - 1111 - 5 KG</v>
          </cell>
          <cell r="C2133" t="str">
            <v>1100</v>
          </cell>
          <cell r="D2133" t="str">
            <v>651</v>
          </cell>
          <cell r="E2133" t="str">
            <v>4900174346</v>
          </cell>
          <cell r="F2133">
            <v>38216</v>
          </cell>
          <cell r="G2133">
            <v>200</v>
          </cell>
          <cell r="H2133">
            <v>0</v>
          </cell>
        </row>
        <row r="2134">
          <cell r="A2134" t="str">
            <v>501041</v>
          </cell>
          <cell r="B2134" t="str">
            <v>MAIZE - 1111 - 5 KG</v>
          </cell>
          <cell r="C2134" t="str">
            <v>1100</v>
          </cell>
          <cell r="D2134" t="str">
            <v>651</v>
          </cell>
          <cell r="E2134" t="str">
            <v>4900174345</v>
          </cell>
          <cell r="F2134">
            <v>38216</v>
          </cell>
          <cell r="G2134">
            <v>750</v>
          </cell>
          <cell r="H2134">
            <v>0</v>
          </cell>
        </row>
        <row r="2135">
          <cell r="A2135" t="str">
            <v>501041</v>
          </cell>
          <cell r="B2135" t="str">
            <v>MAIZE - 1111 - 5 KG</v>
          </cell>
          <cell r="C2135" t="str">
            <v>1100</v>
          </cell>
          <cell r="D2135" t="str">
            <v>651</v>
          </cell>
          <cell r="E2135" t="str">
            <v>4900174344</v>
          </cell>
          <cell r="F2135">
            <v>38216</v>
          </cell>
          <cell r="G2135">
            <v>2150</v>
          </cell>
          <cell r="H2135">
            <v>0</v>
          </cell>
        </row>
        <row r="2136">
          <cell r="A2136" t="str">
            <v>501041</v>
          </cell>
          <cell r="B2136" t="str">
            <v>MAIZE - 1111 - 5 KG</v>
          </cell>
          <cell r="C2136" t="str">
            <v>1100</v>
          </cell>
          <cell r="D2136" t="str">
            <v>453</v>
          </cell>
          <cell r="E2136" t="str">
            <v>4900174352</v>
          </cell>
          <cell r="F2136">
            <v>38216</v>
          </cell>
          <cell r="G2136">
            <v>1200</v>
          </cell>
          <cell r="H2136">
            <v>22368.2</v>
          </cell>
        </row>
        <row r="2137">
          <cell r="A2137" t="str">
            <v>501041</v>
          </cell>
          <cell r="B2137" t="str">
            <v>MAIZE - 1111 - 5 KG</v>
          </cell>
          <cell r="C2137" t="str">
            <v>1100</v>
          </cell>
          <cell r="D2137" t="str">
            <v>641</v>
          </cell>
          <cell r="E2137" t="str">
            <v>4900174812</v>
          </cell>
          <cell r="F2137">
            <v>38216</v>
          </cell>
          <cell r="G2137">
            <v>-750</v>
          </cell>
          <cell r="H2137">
            <v>-13980.12</v>
          </cell>
        </row>
        <row r="2138">
          <cell r="A2138" t="str">
            <v>501041</v>
          </cell>
          <cell r="B2138" t="str">
            <v>MAIZE - 1111 - 5 KG</v>
          </cell>
          <cell r="C2138" t="str">
            <v>1100</v>
          </cell>
          <cell r="D2138" t="str">
            <v>101</v>
          </cell>
          <cell r="E2138" t="str">
            <v>5000021260</v>
          </cell>
          <cell r="F2138">
            <v>38216</v>
          </cell>
          <cell r="G2138">
            <v>6000</v>
          </cell>
          <cell r="H2138">
            <v>0</v>
          </cell>
        </row>
        <row r="2139">
          <cell r="A2139" t="str">
            <v>501041</v>
          </cell>
          <cell r="B2139" t="str">
            <v>MAIZE - 1111 - 5 KG</v>
          </cell>
          <cell r="C2139" t="str">
            <v>1100</v>
          </cell>
          <cell r="D2139" t="str">
            <v>101</v>
          </cell>
          <cell r="E2139" t="str">
            <v>5000021260</v>
          </cell>
          <cell r="F2139">
            <v>38216</v>
          </cell>
          <cell r="G2139">
            <v>1950</v>
          </cell>
          <cell r="H2139">
            <v>0</v>
          </cell>
        </row>
        <row r="2140">
          <cell r="A2140" t="str">
            <v>501041</v>
          </cell>
          <cell r="B2140" t="str">
            <v>MAIZE - 1111 - 5 KG</v>
          </cell>
          <cell r="C2140" t="str">
            <v>1100</v>
          </cell>
          <cell r="D2140" t="str">
            <v>641</v>
          </cell>
          <cell r="E2140" t="str">
            <v>4900174812</v>
          </cell>
          <cell r="F2140">
            <v>38216</v>
          </cell>
          <cell r="G2140">
            <v>-6000</v>
          </cell>
          <cell r="H2140">
            <v>-111840.98</v>
          </cell>
        </row>
        <row r="2141">
          <cell r="A2141" t="str">
            <v>501041</v>
          </cell>
          <cell r="B2141" t="str">
            <v>MAIZE - 1111 - 5 KG</v>
          </cell>
          <cell r="C2141" t="str">
            <v>1100</v>
          </cell>
          <cell r="D2141" t="str">
            <v>641</v>
          </cell>
          <cell r="E2141" t="str">
            <v>4900174812</v>
          </cell>
          <cell r="F2141">
            <v>38216</v>
          </cell>
          <cell r="G2141">
            <v>-200</v>
          </cell>
          <cell r="H2141">
            <v>-3728.03</v>
          </cell>
        </row>
        <row r="2142">
          <cell r="A2142" t="str">
            <v>501041</v>
          </cell>
          <cell r="B2142" t="str">
            <v>MAIZE - 1111 - 5 KG</v>
          </cell>
          <cell r="C2142" t="str">
            <v>1100</v>
          </cell>
          <cell r="D2142" t="str">
            <v>641</v>
          </cell>
          <cell r="E2142" t="str">
            <v>4900174812</v>
          </cell>
          <cell r="F2142">
            <v>38216</v>
          </cell>
          <cell r="G2142">
            <v>-1950</v>
          </cell>
          <cell r="H2142">
            <v>-36348.32</v>
          </cell>
        </row>
        <row r="2143">
          <cell r="A2143" t="str">
            <v>501041</v>
          </cell>
          <cell r="B2143" t="str">
            <v>MAIZE - 1111 - 5 KG</v>
          </cell>
          <cell r="C2143" t="str">
            <v>1100</v>
          </cell>
          <cell r="D2143" t="str">
            <v>641</v>
          </cell>
          <cell r="E2143" t="str">
            <v>4900174812</v>
          </cell>
          <cell r="F2143">
            <v>38216</v>
          </cell>
          <cell r="G2143">
            <v>-100</v>
          </cell>
          <cell r="H2143">
            <v>-1864.02</v>
          </cell>
        </row>
        <row r="2144">
          <cell r="A2144" t="str">
            <v>501041</v>
          </cell>
          <cell r="B2144" t="str">
            <v>MAIZE - 1111 - 5 KG</v>
          </cell>
          <cell r="C2144" t="str">
            <v>1100</v>
          </cell>
          <cell r="D2144" t="str">
            <v>453</v>
          </cell>
          <cell r="E2144" t="str">
            <v>4900174352</v>
          </cell>
          <cell r="F2144">
            <v>38216</v>
          </cell>
          <cell r="G2144">
            <v>750</v>
          </cell>
          <cell r="H2144">
            <v>13980.12</v>
          </cell>
        </row>
        <row r="2145">
          <cell r="A2145" t="str">
            <v>501041</v>
          </cell>
          <cell r="B2145" t="str">
            <v>MAIZE - 1111 - 5 KG</v>
          </cell>
          <cell r="C2145" t="str">
            <v>1100</v>
          </cell>
          <cell r="D2145" t="str">
            <v>453</v>
          </cell>
          <cell r="E2145" t="str">
            <v>4900174352</v>
          </cell>
          <cell r="F2145">
            <v>38216</v>
          </cell>
          <cell r="G2145">
            <v>-750</v>
          </cell>
          <cell r="H2145">
            <v>0</v>
          </cell>
        </row>
        <row r="2146">
          <cell r="A2146" t="str">
            <v>501041</v>
          </cell>
          <cell r="B2146" t="str">
            <v>MAIZE - 1111 - 5 KG</v>
          </cell>
          <cell r="C2146" t="str">
            <v>1100</v>
          </cell>
          <cell r="D2146" t="str">
            <v>453</v>
          </cell>
          <cell r="E2146" t="str">
            <v>4900174352</v>
          </cell>
          <cell r="F2146">
            <v>38216</v>
          </cell>
          <cell r="G2146">
            <v>-2150</v>
          </cell>
          <cell r="H2146">
            <v>0</v>
          </cell>
        </row>
        <row r="2147">
          <cell r="A2147" t="str">
            <v>501041</v>
          </cell>
          <cell r="B2147" t="str">
            <v>MAIZE - 1111 - 5 KG</v>
          </cell>
          <cell r="C2147" t="str">
            <v>1100</v>
          </cell>
          <cell r="D2147" t="str">
            <v>453</v>
          </cell>
          <cell r="E2147" t="str">
            <v>4900174352</v>
          </cell>
          <cell r="F2147">
            <v>38216</v>
          </cell>
          <cell r="G2147">
            <v>200</v>
          </cell>
          <cell r="H2147">
            <v>3728.03</v>
          </cell>
        </row>
        <row r="2148">
          <cell r="A2148" t="str">
            <v>501041</v>
          </cell>
          <cell r="B2148" t="str">
            <v>MAIZE - 1111 - 5 KG</v>
          </cell>
          <cell r="C2148" t="str">
            <v>1100</v>
          </cell>
          <cell r="D2148" t="str">
            <v>641</v>
          </cell>
          <cell r="E2148" t="str">
            <v>4900170917</v>
          </cell>
          <cell r="F2148">
            <v>38212</v>
          </cell>
          <cell r="G2148">
            <v>6000</v>
          </cell>
          <cell r="H2148">
            <v>111840</v>
          </cell>
        </row>
        <row r="2149">
          <cell r="A2149" t="str">
            <v>501041</v>
          </cell>
          <cell r="B2149" t="str">
            <v>MAIZE - 1111 - 5 KG</v>
          </cell>
          <cell r="C2149" t="str">
            <v>1100</v>
          </cell>
          <cell r="D2149" t="str">
            <v>641</v>
          </cell>
          <cell r="E2149" t="str">
            <v>4900170917</v>
          </cell>
          <cell r="F2149">
            <v>38212</v>
          </cell>
          <cell r="G2149">
            <v>2000</v>
          </cell>
          <cell r="H2149">
            <v>37280</v>
          </cell>
        </row>
        <row r="2150">
          <cell r="A2150" t="str">
            <v>501041</v>
          </cell>
          <cell r="B2150" t="str">
            <v>MAIZE - 1111 - 5 KG</v>
          </cell>
          <cell r="C2150" t="str">
            <v>1100</v>
          </cell>
          <cell r="D2150" t="str">
            <v>641</v>
          </cell>
          <cell r="E2150" t="str">
            <v>4900149613</v>
          </cell>
          <cell r="F2150">
            <v>38194</v>
          </cell>
          <cell r="G2150">
            <v>-8000</v>
          </cell>
          <cell r="H2150">
            <v>-150164.63</v>
          </cell>
        </row>
        <row r="2151">
          <cell r="A2151" t="str">
            <v>501041</v>
          </cell>
          <cell r="B2151" t="str">
            <v>MAIZE - 1111 - 5 KG</v>
          </cell>
          <cell r="C2151" t="str">
            <v>1100</v>
          </cell>
          <cell r="D2151" t="str">
            <v>641</v>
          </cell>
          <cell r="E2151" t="str">
            <v>4900149613</v>
          </cell>
          <cell r="F2151">
            <v>38194</v>
          </cell>
          <cell r="G2151">
            <v>-5000</v>
          </cell>
          <cell r="H2151">
            <v>-93852.89</v>
          </cell>
        </row>
        <row r="2152">
          <cell r="A2152" t="str">
            <v>501041</v>
          </cell>
          <cell r="B2152" t="str">
            <v>MAIZE - 1111 - 5 KG</v>
          </cell>
          <cell r="C2152" t="str">
            <v>1100</v>
          </cell>
          <cell r="D2152" t="str">
            <v>641</v>
          </cell>
          <cell r="E2152" t="str">
            <v>4900149613</v>
          </cell>
          <cell r="F2152">
            <v>38194</v>
          </cell>
          <cell r="G2152">
            <v>-750</v>
          </cell>
          <cell r="H2152">
            <v>-14077.93</v>
          </cell>
        </row>
        <row r="2153">
          <cell r="A2153" t="str">
            <v>501041</v>
          </cell>
          <cell r="B2153" t="str">
            <v>MAIZE - 1111 - 5 KG</v>
          </cell>
          <cell r="C2153" t="str">
            <v>1100</v>
          </cell>
          <cell r="D2153" t="str">
            <v>453</v>
          </cell>
          <cell r="E2153" t="str">
            <v>4900148912</v>
          </cell>
          <cell r="F2153">
            <v>38192</v>
          </cell>
          <cell r="G2153">
            <v>8000</v>
          </cell>
          <cell r="H2153">
            <v>150164.63</v>
          </cell>
        </row>
        <row r="2154">
          <cell r="A2154" t="str">
            <v>501041</v>
          </cell>
          <cell r="B2154" t="str">
            <v>MAIZE - 1111 - 5 KG</v>
          </cell>
          <cell r="C2154" t="str">
            <v>1100</v>
          </cell>
          <cell r="D2154" t="str">
            <v>453</v>
          </cell>
          <cell r="E2154" t="str">
            <v>4900148912</v>
          </cell>
          <cell r="F2154">
            <v>38192</v>
          </cell>
          <cell r="G2154">
            <v>-5000</v>
          </cell>
          <cell r="H2154">
            <v>0</v>
          </cell>
        </row>
        <row r="2155">
          <cell r="A2155" t="str">
            <v>501041</v>
          </cell>
          <cell r="B2155" t="str">
            <v>MAIZE - 1111 - 5 KG</v>
          </cell>
          <cell r="C2155" t="str">
            <v>1100</v>
          </cell>
          <cell r="D2155" t="str">
            <v>453</v>
          </cell>
          <cell r="E2155" t="str">
            <v>4900148912</v>
          </cell>
          <cell r="F2155">
            <v>38192</v>
          </cell>
          <cell r="G2155">
            <v>5000</v>
          </cell>
          <cell r="H2155">
            <v>93852.89</v>
          </cell>
        </row>
        <row r="2156">
          <cell r="A2156" t="str">
            <v>501041</v>
          </cell>
          <cell r="B2156" t="str">
            <v>MAIZE - 1111 - 5 KG</v>
          </cell>
          <cell r="C2156" t="str">
            <v>1100</v>
          </cell>
          <cell r="D2156" t="str">
            <v>453</v>
          </cell>
          <cell r="E2156" t="str">
            <v>4900148912</v>
          </cell>
          <cell r="F2156">
            <v>38192</v>
          </cell>
          <cell r="G2156">
            <v>-8000</v>
          </cell>
          <cell r="H2156">
            <v>0</v>
          </cell>
        </row>
        <row r="2157">
          <cell r="A2157" t="str">
            <v>501041</v>
          </cell>
          <cell r="B2157" t="str">
            <v>MAIZE - 1111 - 5 KG</v>
          </cell>
          <cell r="C2157" t="str">
            <v>1100</v>
          </cell>
          <cell r="D2157" t="str">
            <v>651</v>
          </cell>
          <cell r="E2157" t="str">
            <v>4900148910</v>
          </cell>
          <cell r="F2157">
            <v>38192</v>
          </cell>
          <cell r="G2157">
            <v>5000</v>
          </cell>
          <cell r="H2157">
            <v>0</v>
          </cell>
        </row>
        <row r="2158">
          <cell r="A2158" t="str">
            <v>501041</v>
          </cell>
          <cell r="B2158" t="str">
            <v>MAIZE - 1111 - 5 KG</v>
          </cell>
          <cell r="C2158" t="str">
            <v>1100</v>
          </cell>
          <cell r="D2158" t="str">
            <v>651</v>
          </cell>
          <cell r="E2158" t="str">
            <v>4900148909</v>
          </cell>
          <cell r="F2158">
            <v>38192</v>
          </cell>
          <cell r="G2158">
            <v>8000</v>
          </cell>
          <cell r="H2158">
            <v>0</v>
          </cell>
        </row>
        <row r="2159">
          <cell r="A2159" t="str">
            <v>501041</v>
          </cell>
          <cell r="B2159" t="str">
            <v>MAIZE - 1111 - 5 KG</v>
          </cell>
          <cell r="C2159" t="str">
            <v>1100</v>
          </cell>
          <cell r="D2159" t="str">
            <v>453</v>
          </cell>
          <cell r="E2159" t="str">
            <v>4900144413</v>
          </cell>
          <cell r="F2159">
            <v>38188</v>
          </cell>
          <cell r="G2159">
            <v>10</v>
          </cell>
          <cell r="H2159">
            <v>187.71</v>
          </cell>
        </row>
        <row r="2160">
          <cell r="A2160" t="str">
            <v>501041</v>
          </cell>
          <cell r="B2160" t="str">
            <v>MAIZE - 1111 - 5 KG</v>
          </cell>
          <cell r="C2160" t="str">
            <v>1100</v>
          </cell>
          <cell r="D2160" t="str">
            <v>651</v>
          </cell>
          <cell r="E2160" t="str">
            <v>4900144402</v>
          </cell>
          <cell r="F2160">
            <v>38188</v>
          </cell>
          <cell r="G2160">
            <v>10</v>
          </cell>
          <cell r="H2160">
            <v>0</v>
          </cell>
        </row>
        <row r="2161">
          <cell r="A2161" t="str">
            <v>501041</v>
          </cell>
          <cell r="B2161" t="str">
            <v>MAIZE - 1111 - 5 KG</v>
          </cell>
          <cell r="C2161" t="str">
            <v>1100</v>
          </cell>
          <cell r="D2161" t="str">
            <v>453</v>
          </cell>
          <cell r="E2161" t="str">
            <v>4900144413</v>
          </cell>
          <cell r="F2161">
            <v>38188</v>
          </cell>
          <cell r="G2161">
            <v>-10</v>
          </cell>
          <cell r="H2161">
            <v>0</v>
          </cell>
        </row>
        <row r="2162">
          <cell r="A2162" t="str">
            <v>501041</v>
          </cell>
          <cell r="B2162" t="str">
            <v>MAIZE - 1111 - 5 KG</v>
          </cell>
          <cell r="C2162" t="str">
            <v>1100</v>
          </cell>
          <cell r="D2162" t="str">
            <v>601</v>
          </cell>
          <cell r="E2162" t="str">
            <v>4900103644</v>
          </cell>
          <cell r="F2162">
            <v>38138</v>
          </cell>
          <cell r="G2162">
            <v>-1000</v>
          </cell>
          <cell r="H2162">
            <v>-18770.57</v>
          </cell>
        </row>
        <row r="2163">
          <cell r="A2163" t="str">
            <v>501041</v>
          </cell>
          <cell r="B2163" t="str">
            <v>MAIZE - 1111 - 5 KG</v>
          </cell>
          <cell r="C2163" t="str">
            <v>1100</v>
          </cell>
          <cell r="D2163" t="str">
            <v>101</v>
          </cell>
          <cell r="E2163" t="str">
            <v>5000012024</v>
          </cell>
          <cell r="F2163">
            <v>38138</v>
          </cell>
          <cell r="G2163">
            <v>7150</v>
          </cell>
          <cell r="H2163">
            <v>0</v>
          </cell>
        </row>
        <row r="2164">
          <cell r="A2164" t="str">
            <v>501041</v>
          </cell>
          <cell r="B2164" t="str">
            <v>MAIZE - 1111 - 5 KG</v>
          </cell>
          <cell r="C2164" t="str">
            <v>1100</v>
          </cell>
          <cell r="D2164" t="str">
            <v>601</v>
          </cell>
          <cell r="E2164" t="str">
            <v>4900103631</v>
          </cell>
          <cell r="F2164">
            <v>38138</v>
          </cell>
          <cell r="G2164">
            <v>-1000</v>
          </cell>
          <cell r="H2164">
            <v>-18770.57</v>
          </cell>
        </row>
        <row r="2165">
          <cell r="A2165" t="str">
            <v>501041</v>
          </cell>
          <cell r="B2165" t="str">
            <v>MAIZE - 1111 - 5 KG</v>
          </cell>
          <cell r="C2165" t="str">
            <v>1100</v>
          </cell>
          <cell r="D2165" t="str">
            <v>601</v>
          </cell>
          <cell r="E2165" t="str">
            <v>4900103643</v>
          </cell>
          <cell r="F2165">
            <v>38138</v>
          </cell>
          <cell r="G2165">
            <v>-1250</v>
          </cell>
          <cell r="H2165">
            <v>-23463.21</v>
          </cell>
        </row>
        <row r="2166">
          <cell r="A2166" t="str">
            <v>501041</v>
          </cell>
          <cell r="B2166" t="str">
            <v>MAIZE - 1111 - 5 KG</v>
          </cell>
          <cell r="C2166" t="str">
            <v>1100</v>
          </cell>
          <cell r="D2166" t="str">
            <v>601</v>
          </cell>
          <cell r="E2166" t="str">
            <v>4900103633</v>
          </cell>
          <cell r="F2166">
            <v>38138</v>
          </cell>
          <cell r="G2166">
            <v>-1500</v>
          </cell>
          <cell r="H2166">
            <v>-28155.86</v>
          </cell>
        </row>
        <row r="2167">
          <cell r="A2167" t="str">
            <v>501041</v>
          </cell>
          <cell r="B2167" t="str">
            <v>MAIZE - 1111 - 5 KG</v>
          </cell>
          <cell r="C2167" t="str">
            <v>1100</v>
          </cell>
          <cell r="D2167" t="str">
            <v>601</v>
          </cell>
          <cell r="E2167" t="str">
            <v>4900103636</v>
          </cell>
          <cell r="F2167">
            <v>38138</v>
          </cell>
          <cell r="G2167">
            <v>-350</v>
          </cell>
          <cell r="H2167">
            <v>-6569.7</v>
          </cell>
        </row>
        <row r="2168">
          <cell r="A2168" t="str">
            <v>501041</v>
          </cell>
          <cell r="B2168" t="str">
            <v>MAIZE - 1111 - 5 KG</v>
          </cell>
          <cell r="C2168" t="str">
            <v>1100</v>
          </cell>
          <cell r="D2168" t="str">
            <v>601</v>
          </cell>
          <cell r="E2168" t="str">
            <v>4900103636</v>
          </cell>
          <cell r="F2168">
            <v>38138</v>
          </cell>
          <cell r="G2168">
            <v>-2150</v>
          </cell>
          <cell r="H2168">
            <v>-40356.730000000003</v>
          </cell>
        </row>
        <row r="2169">
          <cell r="A2169" t="str">
            <v>501041</v>
          </cell>
          <cell r="B2169" t="str">
            <v>MAIZE - 1111 - 5 KG</v>
          </cell>
          <cell r="C2169" t="str">
            <v>1100</v>
          </cell>
          <cell r="D2169" t="str">
            <v>601</v>
          </cell>
          <cell r="E2169" t="str">
            <v>4900103639</v>
          </cell>
          <cell r="F2169">
            <v>38138</v>
          </cell>
          <cell r="G2169">
            <v>-1000</v>
          </cell>
          <cell r="H2169">
            <v>-18770.57</v>
          </cell>
        </row>
        <row r="2170">
          <cell r="A2170" t="str">
            <v>501041</v>
          </cell>
          <cell r="B2170" t="str">
            <v>MAIZE - 1111 - 5 KG</v>
          </cell>
          <cell r="C2170" t="str">
            <v>1100</v>
          </cell>
          <cell r="D2170" t="str">
            <v>601</v>
          </cell>
          <cell r="E2170" t="str">
            <v>4900103641</v>
          </cell>
          <cell r="F2170">
            <v>38138</v>
          </cell>
          <cell r="G2170">
            <v>-1000</v>
          </cell>
          <cell r="H2170">
            <v>-18770.57</v>
          </cell>
        </row>
        <row r="2171">
          <cell r="A2171" t="str">
            <v>501041</v>
          </cell>
          <cell r="B2171" t="str">
            <v>MAIZE - 1111 - 5 KG</v>
          </cell>
          <cell r="C2171" t="str">
            <v>1100</v>
          </cell>
          <cell r="D2171" t="str">
            <v>101</v>
          </cell>
          <cell r="E2171" t="str">
            <v>5000012024</v>
          </cell>
          <cell r="F2171">
            <v>38138</v>
          </cell>
          <cell r="G2171">
            <v>2850</v>
          </cell>
          <cell r="H2171">
            <v>0</v>
          </cell>
        </row>
        <row r="2172">
          <cell r="A2172" t="str">
            <v>501041</v>
          </cell>
          <cell r="B2172" t="str">
            <v>MAIZE - 1111 - 5 KG</v>
          </cell>
          <cell r="C2172" t="str">
            <v>1100</v>
          </cell>
          <cell r="D2172" t="str">
            <v>641</v>
          </cell>
          <cell r="E2172" t="str">
            <v>4900099537</v>
          </cell>
          <cell r="F2172">
            <v>38136</v>
          </cell>
          <cell r="G2172">
            <v>7150</v>
          </cell>
          <cell r="H2172">
            <v>134952.68</v>
          </cell>
        </row>
        <row r="2173">
          <cell r="A2173" t="str">
            <v>501041</v>
          </cell>
          <cell r="B2173" t="str">
            <v>MAIZE - 1111 - 5 KG</v>
          </cell>
          <cell r="C2173" t="str">
            <v>1100</v>
          </cell>
          <cell r="D2173" t="str">
            <v>641</v>
          </cell>
          <cell r="E2173" t="str">
            <v>4900099537</v>
          </cell>
          <cell r="F2173">
            <v>38136</v>
          </cell>
          <cell r="G2173">
            <v>2850</v>
          </cell>
          <cell r="H2173">
            <v>53792.33</v>
          </cell>
        </row>
        <row r="2174">
          <cell r="A2174" t="str">
            <v>501041</v>
          </cell>
          <cell r="B2174" t="str">
            <v>MAIZE - 1111 - 5 KG</v>
          </cell>
          <cell r="C2174" t="str">
            <v>1100</v>
          </cell>
          <cell r="D2174" t="str">
            <v>601</v>
          </cell>
          <cell r="E2174" t="str">
            <v>4900100492</v>
          </cell>
          <cell r="F2174">
            <v>38136</v>
          </cell>
          <cell r="G2174">
            <v>-8000</v>
          </cell>
          <cell r="H2174">
            <v>-150164.57</v>
          </cell>
        </row>
        <row r="2175">
          <cell r="A2175" t="str">
            <v>501041</v>
          </cell>
          <cell r="B2175" t="str">
            <v>MAIZE - 1111 - 5 KG</v>
          </cell>
          <cell r="C2175" t="str">
            <v>1100</v>
          </cell>
          <cell r="D2175" t="str">
            <v>101</v>
          </cell>
          <cell r="E2175" t="str">
            <v>5000011746</v>
          </cell>
          <cell r="F2175">
            <v>38136</v>
          </cell>
          <cell r="G2175">
            <v>8000</v>
          </cell>
          <cell r="H2175">
            <v>0</v>
          </cell>
        </row>
        <row r="2176">
          <cell r="A2176" t="str">
            <v>501041</v>
          </cell>
          <cell r="B2176" t="str">
            <v>MAIZE - 1111 - 5 KG</v>
          </cell>
          <cell r="C2176" t="str">
            <v>1100</v>
          </cell>
          <cell r="D2176" t="str">
            <v>641</v>
          </cell>
          <cell r="E2176" t="str">
            <v>4900099290</v>
          </cell>
          <cell r="F2176">
            <v>38135</v>
          </cell>
          <cell r="G2176">
            <v>8000</v>
          </cell>
          <cell r="H2176">
            <v>149125.26999999999</v>
          </cell>
        </row>
        <row r="2177">
          <cell r="A2177" t="str">
            <v>501041</v>
          </cell>
          <cell r="B2177" t="str">
            <v>MAIZE - 1111 - 5 KG</v>
          </cell>
          <cell r="C2177" t="str">
            <v>1100</v>
          </cell>
          <cell r="D2177" t="str">
            <v>601</v>
          </cell>
          <cell r="E2177" t="str">
            <v>4900097116</v>
          </cell>
          <cell r="F2177">
            <v>38132</v>
          </cell>
          <cell r="G2177">
            <v>-750</v>
          </cell>
          <cell r="H2177">
            <v>-13980.49</v>
          </cell>
        </row>
        <row r="2178">
          <cell r="A2178" t="str">
            <v>501041</v>
          </cell>
          <cell r="B2178" t="str">
            <v>MAIZE - 1111 - 5 KG</v>
          </cell>
          <cell r="C2178" t="str">
            <v>1100</v>
          </cell>
          <cell r="D2178" t="str">
            <v>601</v>
          </cell>
          <cell r="E2178" t="str">
            <v>4900096440</v>
          </cell>
          <cell r="F2178">
            <v>38131</v>
          </cell>
          <cell r="G2178">
            <v>-300</v>
          </cell>
          <cell r="H2178">
            <v>-5592.2</v>
          </cell>
        </row>
        <row r="2179">
          <cell r="A2179" t="str">
            <v>501041</v>
          </cell>
          <cell r="B2179" t="str">
            <v>MAIZE - 1111 - 5 KG</v>
          </cell>
          <cell r="C2179" t="str">
            <v>1100</v>
          </cell>
          <cell r="D2179" t="str">
            <v>601</v>
          </cell>
          <cell r="E2179" t="str">
            <v>4900096249</v>
          </cell>
          <cell r="F2179">
            <v>38131</v>
          </cell>
          <cell r="G2179">
            <v>-950</v>
          </cell>
          <cell r="H2179">
            <v>-17708.63</v>
          </cell>
        </row>
        <row r="2180">
          <cell r="A2180" t="str">
            <v>501041</v>
          </cell>
          <cell r="B2180" t="str">
            <v>MAIZE - 1111 - 5 KG</v>
          </cell>
          <cell r="C2180" t="str">
            <v>1100</v>
          </cell>
          <cell r="D2180" t="str">
            <v>601</v>
          </cell>
          <cell r="E2180" t="str">
            <v>4900096249</v>
          </cell>
          <cell r="F2180">
            <v>38131</v>
          </cell>
          <cell r="G2180">
            <v>-50</v>
          </cell>
          <cell r="H2180">
            <v>-932.03</v>
          </cell>
        </row>
        <row r="2181">
          <cell r="A2181" t="str">
            <v>501041</v>
          </cell>
          <cell r="B2181" t="str">
            <v>MAIZE - 1111 - 5 KG</v>
          </cell>
          <cell r="C2181" t="str">
            <v>1100</v>
          </cell>
          <cell r="D2181" t="str">
            <v>601</v>
          </cell>
          <cell r="E2181" t="str">
            <v>4900093878</v>
          </cell>
          <cell r="F2181">
            <v>38127</v>
          </cell>
          <cell r="G2181">
            <v>-7400</v>
          </cell>
          <cell r="H2181">
            <v>-137940.88</v>
          </cell>
        </row>
        <row r="2182">
          <cell r="A2182" t="str">
            <v>501041</v>
          </cell>
          <cell r="B2182" t="str">
            <v>MAIZE - 1111 - 5 KG</v>
          </cell>
          <cell r="C2182" t="str">
            <v>1100</v>
          </cell>
          <cell r="D2182" t="str">
            <v>601</v>
          </cell>
          <cell r="E2182" t="str">
            <v>4900093878</v>
          </cell>
          <cell r="F2182">
            <v>38127</v>
          </cell>
          <cell r="G2182">
            <v>-100</v>
          </cell>
          <cell r="H2182">
            <v>-1864.07</v>
          </cell>
        </row>
        <row r="2183">
          <cell r="A2183" t="str">
            <v>501041</v>
          </cell>
          <cell r="B2183" t="str">
            <v>MAIZE - 1111 - 5 KG</v>
          </cell>
          <cell r="C2183" t="str">
            <v>1100</v>
          </cell>
          <cell r="D2183" t="str">
            <v>601</v>
          </cell>
          <cell r="E2183" t="str">
            <v>4900086463</v>
          </cell>
          <cell r="F2183">
            <v>38111</v>
          </cell>
          <cell r="G2183">
            <v>-1500</v>
          </cell>
          <cell r="H2183">
            <v>-27960.99</v>
          </cell>
        </row>
        <row r="2184">
          <cell r="A2184" t="str">
            <v>501041</v>
          </cell>
          <cell r="B2184" t="str">
            <v>MAIZE - 1111 - 5 KG</v>
          </cell>
          <cell r="C2184" t="str">
            <v>1100</v>
          </cell>
          <cell r="D2184" t="str">
            <v>651</v>
          </cell>
          <cell r="E2184" t="str">
            <v>4900084298</v>
          </cell>
          <cell r="F2184">
            <v>38107</v>
          </cell>
          <cell r="G2184">
            <v>1550</v>
          </cell>
          <cell r="H2184">
            <v>0</v>
          </cell>
        </row>
        <row r="2185">
          <cell r="A2185" t="str">
            <v>501041</v>
          </cell>
          <cell r="B2185" t="str">
            <v>MAIZE - 1111 - 5 KG</v>
          </cell>
          <cell r="C2185" t="str">
            <v>1100</v>
          </cell>
          <cell r="D2185" t="str">
            <v>651</v>
          </cell>
          <cell r="E2185" t="str">
            <v>4900084298</v>
          </cell>
          <cell r="F2185">
            <v>38107</v>
          </cell>
          <cell r="G2185">
            <v>950</v>
          </cell>
          <cell r="H2185">
            <v>0</v>
          </cell>
        </row>
        <row r="2186">
          <cell r="A2186" t="str">
            <v>501041</v>
          </cell>
          <cell r="B2186" t="str">
            <v>MAIZE - 1111 - 5 KG</v>
          </cell>
          <cell r="C2186" t="str">
            <v>1100</v>
          </cell>
          <cell r="D2186" t="str">
            <v>453</v>
          </cell>
          <cell r="E2186" t="str">
            <v>4900084329</v>
          </cell>
          <cell r="F2186">
            <v>38107</v>
          </cell>
          <cell r="G2186">
            <v>1550</v>
          </cell>
          <cell r="H2186">
            <v>28893.02</v>
          </cell>
        </row>
        <row r="2187">
          <cell r="A2187" t="str">
            <v>501041</v>
          </cell>
          <cell r="B2187" t="str">
            <v>MAIZE - 1111 - 5 KG</v>
          </cell>
          <cell r="C2187" t="str">
            <v>1100</v>
          </cell>
          <cell r="D2187" t="str">
            <v>453</v>
          </cell>
          <cell r="E2187" t="str">
            <v>4900084329</v>
          </cell>
          <cell r="F2187">
            <v>38107</v>
          </cell>
          <cell r="G2187">
            <v>-950</v>
          </cell>
          <cell r="H2187">
            <v>0</v>
          </cell>
        </row>
        <row r="2188">
          <cell r="A2188" t="str">
            <v>501041</v>
          </cell>
          <cell r="B2188" t="str">
            <v>MAIZE - 1111 - 5 KG</v>
          </cell>
          <cell r="C2188" t="str">
            <v>1100</v>
          </cell>
          <cell r="D2188" t="str">
            <v>453</v>
          </cell>
          <cell r="E2188" t="str">
            <v>4900084329</v>
          </cell>
          <cell r="F2188">
            <v>38107</v>
          </cell>
          <cell r="G2188">
            <v>-1550</v>
          </cell>
          <cell r="H2188">
            <v>0</v>
          </cell>
        </row>
        <row r="2189">
          <cell r="A2189" t="str">
            <v>501041</v>
          </cell>
          <cell r="B2189" t="str">
            <v>MAIZE - 1111 - 5 KG</v>
          </cell>
          <cell r="C2189" t="str">
            <v>1100</v>
          </cell>
          <cell r="D2189" t="str">
            <v>453</v>
          </cell>
          <cell r="E2189" t="str">
            <v>4900084329</v>
          </cell>
          <cell r="F2189">
            <v>38107</v>
          </cell>
          <cell r="G2189">
            <v>950</v>
          </cell>
          <cell r="H2189">
            <v>17708.63</v>
          </cell>
        </row>
        <row r="2190">
          <cell r="A2190" t="str">
            <v>501041</v>
          </cell>
          <cell r="B2190" t="str">
            <v>MAIZE - 1111 - 5 KG</v>
          </cell>
          <cell r="C2190" t="str">
            <v>1100</v>
          </cell>
          <cell r="D2190" t="str">
            <v>601</v>
          </cell>
          <cell r="E2190" t="str">
            <v>4900084011</v>
          </cell>
          <cell r="F2190">
            <v>38106</v>
          </cell>
          <cell r="G2190">
            <v>-1550</v>
          </cell>
          <cell r="H2190">
            <v>-28893.02</v>
          </cell>
        </row>
        <row r="2191">
          <cell r="A2191" t="str">
            <v>501041</v>
          </cell>
          <cell r="B2191" t="str">
            <v>MAIZE - 1111 - 5 KG</v>
          </cell>
          <cell r="C2191" t="str">
            <v>1100</v>
          </cell>
          <cell r="D2191" t="str">
            <v>601</v>
          </cell>
          <cell r="E2191" t="str">
            <v>4900084059</v>
          </cell>
          <cell r="F2191">
            <v>38106</v>
          </cell>
          <cell r="G2191">
            <v>-500</v>
          </cell>
          <cell r="H2191">
            <v>-9320.33</v>
          </cell>
        </row>
        <row r="2192">
          <cell r="A2192" t="str">
            <v>501041</v>
          </cell>
          <cell r="B2192" t="str">
            <v>MAIZE - 1111 - 5 KG</v>
          </cell>
          <cell r="C2192" t="str">
            <v>1100</v>
          </cell>
          <cell r="D2192" t="str">
            <v>601</v>
          </cell>
          <cell r="E2192" t="str">
            <v>4900084011</v>
          </cell>
          <cell r="F2192">
            <v>38106</v>
          </cell>
          <cell r="G2192">
            <v>-950</v>
          </cell>
          <cell r="H2192">
            <v>-17708.63</v>
          </cell>
        </row>
        <row r="2193">
          <cell r="A2193" t="str">
            <v>501041</v>
          </cell>
          <cell r="B2193" t="str">
            <v>MAIZE - 1111 - 5 KG</v>
          </cell>
          <cell r="C2193" t="str">
            <v>1100</v>
          </cell>
          <cell r="D2193" t="str">
            <v>601</v>
          </cell>
          <cell r="E2193" t="str">
            <v>4900080581</v>
          </cell>
          <cell r="F2193">
            <v>38101</v>
          </cell>
          <cell r="G2193">
            <v>-1000</v>
          </cell>
          <cell r="H2193">
            <v>-18640.66</v>
          </cell>
        </row>
        <row r="2194">
          <cell r="A2194" t="str">
            <v>501041</v>
          </cell>
          <cell r="B2194" t="str">
            <v>MAIZE - 1111 - 5 KG</v>
          </cell>
          <cell r="C2194" t="str">
            <v>1100</v>
          </cell>
          <cell r="D2194" t="str">
            <v>601</v>
          </cell>
          <cell r="E2194" t="str">
            <v>4900080942</v>
          </cell>
          <cell r="F2194">
            <v>38101</v>
          </cell>
          <cell r="G2194">
            <v>-2650</v>
          </cell>
          <cell r="H2194">
            <v>-49397.75</v>
          </cell>
        </row>
        <row r="2195">
          <cell r="A2195" t="str">
            <v>501041</v>
          </cell>
          <cell r="B2195" t="str">
            <v>MAIZE - 1111 - 5 KG</v>
          </cell>
          <cell r="C2195" t="str">
            <v>1100</v>
          </cell>
          <cell r="D2195" t="str">
            <v>601</v>
          </cell>
          <cell r="E2195" t="str">
            <v>4900080942</v>
          </cell>
          <cell r="F2195">
            <v>38101</v>
          </cell>
          <cell r="G2195">
            <v>-800</v>
          </cell>
          <cell r="H2195">
            <v>-14912.53</v>
          </cell>
        </row>
        <row r="2196">
          <cell r="A2196" t="str">
            <v>501041</v>
          </cell>
          <cell r="B2196" t="str">
            <v>MAIZE - 1111 - 5 KG</v>
          </cell>
          <cell r="C2196" t="str">
            <v>1100</v>
          </cell>
          <cell r="D2196" t="str">
            <v>101</v>
          </cell>
          <cell r="E2196" t="str">
            <v>5000007802</v>
          </cell>
          <cell r="F2196">
            <v>38092</v>
          </cell>
          <cell r="G2196">
            <v>3650</v>
          </cell>
          <cell r="H2196">
            <v>0</v>
          </cell>
        </row>
        <row r="2197">
          <cell r="A2197" t="str">
            <v>501041</v>
          </cell>
          <cell r="B2197" t="str">
            <v>MAIZE - 1111 - 5 KG</v>
          </cell>
          <cell r="C2197" t="str">
            <v>1100</v>
          </cell>
          <cell r="D2197" t="str">
            <v>101</v>
          </cell>
          <cell r="E2197" t="str">
            <v>5000007802</v>
          </cell>
          <cell r="F2197">
            <v>38092</v>
          </cell>
          <cell r="G2197">
            <v>2100</v>
          </cell>
          <cell r="H2197">
            <v>0</v>
          </cell>
        </row>
        <row r="2198">
          <cell r="A2198" t="str">
            <v>501041</v>
          </cell>
          <cell r="B2198" t="str">
            <v>MAIZE - 1111 - 5 KG</v>
          </cell>
          <cell r="C2198" t="str">
            <v>1100</v>
          </cell>
          <cell r="D2198" t="str">
            <v>601</v>
          </cell>
          <cell r="E2198" t="str">
            <v>4900076207</v>
          </cell>
          <cell r="F2198">
            <v>38092</v>
          </cell>
          <cell r="G2198">
            <v>-4000</v>
          </cell>
          <cell r="H2198">
            <v>-74562.64</v>
          </cell>
        </row>
        <row r="2199">
          <cell r="A2199" t="str">
            <v>501041</v>
          </cell>
          <cell r="B2199" t="str">
            <v>MAIZE - 1111 - 5 KG</v>
          </cell>
          <cell r="C2199" t="str">
            <v>1100</v>
          </cell>
          <cell r="D2199" t="str">
            <v>101</v>
          </cell>
          <cell r="E2199" t="str">
            <v>5000007802</v>
          </cell>
          <cell r="F2199">
            <v>38092</v>
          </cell>
          <cell r="G2199">
            <v>7900</v>
          </cell>
          <cell r="H2199">
            <v>0</v>
          </cell>
        </row>
        <row r="2200">
          <cell r="A2200" t="str">
            <v>501041</v>
          </cell>
          <cell r="B2200" t="str">
            <v>MAIZE - 1111 - 5 KG</v>
          </cell>
          <cell r="C2200" t="str">
            <v>1100</v>
          </cell>
          <cell r="D2200" t="str">
            <v>101</v>
          </cell>
          <cell r="E2200" t="str">
            <v>5000007802</v>
          </cell>
          <cell r="F2200">
            <v>38092</v>
          </cell>
          <cell r="G2200">
            <v>6350</v>
          </cell>
          <cell r="H2200">
            <v>0</v>
          </cell>
        </row>
        <row r="2201">
          <cell r="A2201" t="str">
            <v>501041</v>
          </cell>
          <cell r="B2201" t="str">
            <v>MAIZE - 1111 - 5 KG</v>
          </cell>
          <cell r="C2201" t="str">
            <v>1100</v>
          </cell>
          <cell r="D2201" t="str">
            <v>641</v>
          </cell>
          <cell r="E2201" t="str">
            <v>4900075728</v>
          </cell>
          <cell r="F2201">
            <v>38090</v>
          </cell>
          <cell r="G2201">
            <v>7900</v>
          </cell>
          <cell r="H2201">
            <v>147261.21</v>
          </cell>
        </row>
        <row r="2202">
          <cell r="A2202" t="str">
            <v>501041</v>
          </cell>
          <cell r="B2202" t="str">
            <v>MAIZE - 1111 - 5 KG</v>
          </cell>
          <cell r="C2202" t="str">
            <v>1100</v>
          </cell>
          <cell r="D2202" t="str">
            <v>641</v>
          </cell>
          <cell r="E2202" t="str">
            <v>4900075728</v>
          </cell>
          <cell r="F2202">
            <v>38090</v>
          </cell>
          <cell r="G2202">
            <v>3650</v>
          </cell>
          <cell r="H2202">
            <v>68038.41</v>
          </cell>
        </row>
        <row r="2203">
          <cell r="A2203" t="str">
            <v>501041</v>
          </cell>
          <cell r="B2203" t="str">
            <v>MAIZE - 1111 - 5 KG</v>
          </cell>
          <cell r="C2203" t="str">
            <v>1100</v>
          </cell>
          <cell r="D2203" t="str">
            <v>641</v>
          </cell>
          <cell r="E2203" t="str">
            <v>4900075728</v>
          </cell>
          <cell r="F2203">
            <v>38090</v>
          </cell>
          <cell r="G2203">
            <v>6350</v>
          </cell>
          <cell r="H2203">
            <v>118368.19</v>
          </cell>
        </row>
        <row r="2204">
          <cell r="A2204" t="str">
            <v>501041</v>
          </cell>
          <cell r="B2204" t="str">
            <v>MAIZE - 1111 - 5 KG</v>
          </cell>
          <cell r="C2204" t="str">
            <v>1100</v>
          </cell>
          <cell r="D2204" t="str">
            <v>641</v>
          </cell>
          <cell r="E2204" t="str">
            <v>4900075728</v>
          </cell>
          <cell r="F2204">
            <v>38090</v>
          </cell>
          <cell r="G2204">
            <v>2100</v>
          </cell>
          <cell r="H2204">
            <v>39145.39</v>
          </cell>
        </row>
        <row r="2205">
          <cell r="A2205" t="str">
            <v>501041</v>
          </cell>
          <cell r="B2205" t="str">
            <v>MAIZE - 1111 - 5 KG</v>
          </cell>
          <cell r="C2205" t="str">
            <v>1200</v>
          </cell>
          <cell r="D2205" t="str">
            <v>641</v>
          </cell>
          <cell r="E2205" t="str">
            <v>4900135183</v>
          </cell>
          <cell r="F2205">
            <v>38178</v>
          </cell>
          <cell r="G2205">
            <v>-2950</v>
          </cell>
          <cell r="H2205">
            <v>-55468.55</v>
          </cell>
        </row>
        <row r="2206">
          <cell r="A2206" t="str">
            <v>501041</v>
          </cell>
          <cell r="B2206" t="str">
            <v>MAIZE - 1111 - 5 KG</v>
          </cell>
          <cell r="C2206" t="str">
            <v>1200</v>
          </cell>
          <cell r="D2206" t="str">
            <v>641</v>
          </cell>
          <cell r="E2206" t="str">
            <v>4900135183</v>
          </cell>
          <cell r="F2206">
            <v>38178</v>
          </cell>
          <cell r="G2206">
            <v>-2050</v>
          </cell>
          <cell r="H2206">
            <v>-38545.949999999997</v>
          </cell>
        </row>
        <row r="2207">
          <cell r="A2207" t="str">
            <v>501041</v>
          </cell>
          <cell r="B2207" t="str">
            <v>MAIZE - 1111 - 5 KG</v>
          </cell>
          <cell r="C2207" t="str">
            <v>1200</v>
          </cell>
          <cell r="D2207" t="str">
            <v>641</v>
          </cell>
          <cell r="E2207" t="str">
            <v>4900130373</v>
          </cell>
          <cell r="F2207">
            <v>38171</v>
          </cell>
          <cell r="G2207">
            <v>-2400</v>
          </cell>
          <cell r="H2207">
            <v>-45126.95</v>
          </cell>
        </row>
        <row r="2208">
          <cell r="A2208" t="str">
            <v>501041</v>
          </cell>
          <cell r="B2208" t="str">
            <v>MAIZE - 1111 - 5 KG</v>
          </cell>
          <cell r="C2208" t="str">
            <v>1200</v>
          </cell>
          <cell r="D2208" t="str">
            <v>641</v>
          </cell>
          <cell r="E2208" t="str">
            <v>4900130373</v>
          </cell>
          <cell r="F2208">
            <v>38171</v>
          </cell>
          <cell r="G2208">
            <v>-5350</v>
          </cell>
          <cell r="H2208">
            <v>-100595.5</v>
          </cell>
        </row>
        <row r="2209">
          <cell r="A2209" t="str">
            <v>501041</v>
          </cell>
          <cell r="B2209" t="str">
            <v>MAIZE - 1111 - 5 KG</v>
          </cell>
          <cell r="C2209" t="str">
            <v>1200</v>
          </cell>
          <cell r="D2209" t="str">
            <v>641</v>
          </cell>
          <cell r="E2209" t="str">
            <v>4900130373</v>
          </cell>
          <cell r="F2209">
            <v>38171</v>
          </cell>
          <cell r="G2209">
            <v>-2250</v>
          </cell>
          <cell r="H2209">
            <v>-42306.52</v>
          </cell>
        </row>
        <row r="2210">
          <cell r="A2210" t="str">
            <v>501041</v>
          </cell>
          <cell r="B2210" t="str">
            <v>MAIZE - 1111 - 5 KG</v>
          </cell>
          <cell r="C2210" t="str">
            <v>1200</v>
          </cell>
          <cell r="D2210" t="str">
            <v>601</v>
          </cell>
          <cell r="E2210" t="str">
            <v>4900113370</v>
          </cell>
          <cell r="F2210">
            <v>38155</v>
          </cell>
          <cell r="G2210">
            <v>-100</v>
          </cell>
          <cell r="H2210">
            <v>-1880.29</v>
          </cell>
        </row>
        <row r="2211">
          <cell r="A2211" t="str">
            <v>501041</v>
          </cell>
          <cell r="B2211" t="str">
            <v>MAIZE - 1111 - 5 KG</v>
          </cell>
          <cell r="C2211" t="str">
            <v>1200</v>
          </cell>
          <cell r="D2211" t="str">
            <v>601</v>
          </cell>
          <cell r="E2211" t="str">
            <v>4900113030</v>
          </cell>
          <cell r="F2211">
            <v>38155</v>
          </cell>
          <cell r="G2211">
            <v>-100</v>
          </cell>
          <cell r="H2211">
            <v>-1880.29</v>
          </cell>
        </row>
        <row r="2212">
          <cell r="A2212" t="str">
            <v>501041</v>
          </cell>
          <cell r="B2212" t="str">
            <v>MAIZE - 1111 - 5 KG</v>
          </cell>
          <cell r="C2212" t="str">
            <v>1200</v>
          </cell>
          <cell r="D2212" t="str">
            <v>601</v>
          </cell>
          <cell r="E2212" t="str">
            <v>4900110063</v>
          </cell>
          <cell r="F2212">
            <v>38150</v>
          </cell>
          <cell r="G2212">
            <v>-500</v>
          </cell>
          <cell r="H2212">
            <v>-9401.4500000000007</v>
          </cell>
        </row>
        <row r="2213">
          <cell r="A2213" t="str">
            <v>501041</v>
          </cell>
          <cell r="B2213" t="str">
            <v>MAIZE - 1111 - 5 KG</v>
          </cell>
          <cell r="C2213" t="str">
            <v>1200</v>
          </cell>
          <cell r="D2213" t="str">
            <v>601</v>
          </cell>
          <cell r="E2213" t="str">
            <v>4900109893</v>
          </cell>
          <cell r="F2213">
            <v>38150</v>
          </cell>
          <cell r="G2213">
            <v>-300</v>
          </cell>
          <cell r="H2213">
            <v>-5640.87</v>
          </cell>
        </row>
        <row r="2214">
          <cell r="A2214" t="str">
            <v>501041</v>
          </cell>
          <cell r="B2214" t="str">
            <v>MAIZE - 1111 - 5 KG</v>
          </cell>
          <cell r="C2214" t="str">
            <v>1200</v>
          </cell>
          <cell r="D2214" t="str">
            <v>601</v>
          </cell>
          <cell r="E2214" t="str">
            <v>4900107867</v>
          </cell>
          <cell r="F2214">
            <v>38147</v>
          </cell>
          <cell r="G2214">
            <v>-500</v>
          </cell>
          <cell r="H2214">
            <v>-9401.4500000000007</v>
          </cell>
        </row>
        <row r="2215">
          <cell r="A2215" t="str">
            <v>501041</v>
          </cell>
          <cell r="B2215" t="str">
            <v>MAIZE - 1111 - 5 KG</v>
          </cell>
          <cell r="C2215" t="str">
            <v>1200</v>
          </cell>
          <cell r="D2215" t="str">
            <v>601</v>
          </cell>
          <cell r="E2215" t="str">
            <v>4900107901</v>
          </cell>
          <cell r="F2215">
            <v>38147</v>
          </cell>
          <cell r="G2215">
            <v>-200</v>
          </cell>
          <cell r="H2215">
            <v>-3760.58</v>
          </cell>
        </row>
        <row r="2216">
          <cell r="A2216" t="str">
            <v>501041</v>
          </cell>
          <cell r="B2216" t="str">
            <v>MAIZE - 1111 - 5 KG</v>
          </cell>
          <cell r="C2216" t="str">
            <v>1200</v>
          </cell>
          <cell r="D2216" t="str">
            <v>601</v>
          </cell>
          <cell r="E2216" t="str">
            <v>4900106542</v>
          </cell>
          <cell r="F2216">
            <v>38145</v>
          </cell>
          <cell r="G2216">
            <v>-1250</v>
          </cell>
          <cell r="H2216">
            <v>-23503.62</v>
          </cell>
        </row>
        <row r="2217">
          <cell r="A2217" t="str">
            <v>501041</v>
          </cell>
          <cell r="B2217" t="str">
            <v>MAIZE - 1111 - 5 KG</v>
          </cell>
          <cell r="C2217" t="str">
            <v>1200</v>
          </cell>
          <cell r="D2217" t="str">
            <v>601</v>
          </cell>
          <cell r="E2217" t="str">
            <v>4900104548</v>
          </cell>
          <cell r="F2217">
            <v>38141</v>
          </cell>
          <cell r="G2217">
            <v>-250</v>
          </cell>
          <cell r="H2217">
            <v>-4700.72</v>
          </cell>
        </row>
        <row r="2218">
          <cell r="A2218" t="str">
            <v>501041</v>
          </cell>
          <cell r="B2218" t="str">
            <v>MAIZE - 1111 - 5 KG</v>
          </cell>
          <cell r="C2218" t="str">
            <v>1200</v>
          </cell>
          <cell r="D2218" t="str">
            <v>601</v>
          </cell>
          <cell r="E2218" t="str">
            <v>4900104583</v>
          </cell>
          <cell r="F2218">
            <v>38141</v>
          </cell>
          <cell r="G2218">
            <v>-150</v>
          </cell>
          <cell r="H2218">
            <v>-2820.43</v>
          </cell>
        </row>
        <row r="2219">
          <cell r="A2219" t="str">
            <v>501041</v>
          </cell>
          <cell r="B2219" t="str">
            <v>MAIZE - 1111 - 5 KG</v>
          </cell>
          <cell r="C2219" t="str">
            <v>1200</v>
          </cell>
          <cell r="D2219" t="str">
            <v>601</v>
          </cell>
          <cell r="E2219" t="str">
            <v>4900104549</v>
          </cell>
          <cell r="F2219">
            <v>38141</v>
          </cell>
          <cell r="G2219">
            <v>-1000</v>
          </cell>
          <cell r="H2219">
            <v>-18802.900000000001</v>
          </cell>
        </row>
        <row r="2220">
          <cell r="A2220" t="str">
            <v>501041</v>
          </cell>
          <cell r="B2220" t="str">
            <v>MAIZE - 1111 - 5 KG</v>
          </cell>
          <cell r="C2220" t="str">
            <v>1200</v>
          </cell>
          <cell r="D2220" t="str">
            <v>601</v>
          </cell>
          <cell r="E2220" t="str">
            <v>4900099828</v>
          </cell>
          <cell r="F2220">
            <v>38136</v>
          </cell>
          <cell r="G2220">
            <v>-150</v>
          </cell>
          <cell r="H2220">
            <v>-2820.43</v>
          </cell>
        </row>
        <row r="2221">
          <cell r="A2221" t="str">
            <v>501041</v>
          </cell>
          <cell r="B2221" t="str">
            <v>MAIZE - 1111 - 5 KG</v>
          </cell>
          <cell r="C2221" t="str">
            <v>1200</v>
          </cell>
          <cell r="D2221" t="str">
            <v>101</v>
          </cell>
          <cell r="E2221" t="str">
            <v>5000011294</v>
          </cell>
          <cell r="F2221">
            <v>38134</v>
          </cell>
          <cell r="G2221">
            <v>50</v>
          </cell>
          <cell r="H2221">
            <v>0</v>
          </cell>
        </row>
        <row r="2222">
          <cell r="A2222" t="str">
            <v>501041</v>
          </cell>
          <cell r="B2222" t="str">
            <v>MAIZE - 1111 - 5 KG</v>
          </cell>
          <cell r="C2222" t="str">
            <v>1200</v>
          </cell>
          <cell r="D2222" t="str">
            <v>101</v>
          </cell>
          <cell r="E2222" t="str">
            <v>5000011294</v>
          </cell>
          <cell r="F2222">
            <v>38134</v>
          </cell>
          <cell r="G2222">
            <v>1500</v>
          </cell>
          <cell r="H2222">
            <v>0</v>
          </cell>
        </row>
        <row r="2223">
          <cell r="A2223" t="str">
            <v>501041</v>
          </cell>
          <cell r="B2223" t="str">
            <v>MAIZE - 1111 - 5 KG</v>
          </cell>
          <cell r="C2223" t="str">
            <v>1200</v>
          </cell>
          <cell r="D2223" t="str">
            <v>101</v>
          </cell>
          <cell r="E2223" t="str">
            <v>5000011294</v>
          </cell>
          <cell r="F2223">
            <v>38134</v>
          </cell>
          <cell r="G2223">
            <v>900</v>
          </cell>
          <cell r="H2223">
            <v>0</v>
          </cell>
        </row>
        <row r="2224">
          <cell r="A2224" t="str">
            <v>501041</v>
          </cell>
          <cell r="B2224" t="str">
            <v>MAIZE - 1111 - 5 KG</v>
          </cell>
          <cell r="C2224" t="str">
            <v>1200</v>
          </cell>
          <cell r="D2224" t="str">
            <v>101</v>
          </cell>
          <cell r="E2224" t="str">
            <v>5000011294</v>
          </cell>
          <cell r="F2224">
            <v>38134</v>
          </cell>
          <cell r="G2224">
            <v>7550</v>
          </cell>
          <cell r="H2224">
            <v>0</v>
          </cell>
        </row>
        <row r="2225">
          <cell r="A2225" t="str">
            <v>501041</v>
          </cell>
          <cell r="B2225" t="str">
            <v>MAIZE - 1111 - 5 KG</v>
          </cell>
          <cell r="C2225" t="str">
            <v>1200</v>
          </cell>
          <cell r="D2225" t="str">
            <v>601</v>
          </cell>
          <cell r="E2225" t="str">
            <v>4900098701</v>
          </cell>
          <cell r="F2225">
            <v>38134</v>
          </cell>
          <cell r="G2225">
            <v>-100</v>
          </cell>
          <cell r="H2225">
            <v>-1880.29</v>
          </cell>
        </row>
        <row r="2226">
          <cell r="A2226" t="str">
            <v>501041</v>
          </cell>
          <cell r="B2226" t="str">
            <v>MAIZE - 1111 - 5 KG</v>
          </cell>
          <cell r="C2226" t="str">
            <v>1200</v>
          </cell>
          <cell r="D2226" t="str">
            <v>601</v>
          </cell>
          <cell r="E2226" t="str">
            <v>4900097564</v>
          </cell>
          <cell r="F2226">
            <v>38133</v>
          </cell>
          <cell r="G2226">
            <v>-100</v>
          </cell>
          <cell r="H2226">
            <v>-1880.29</v>
          </cell>
        </row>
        <row r="2227">
          <cell r="A2227" t="str">
            <v>501041</v>
          </cell>
          <cell r="B2227" t="str">
            <v>MAIZE - 1111 - 5 KG</v>
          </cell>
          <cell r="C2227" t="str">
            <v>1200</v>
          </cell>
          <cell r="D2227" t="str">
            <v>601</v>
          </cell>
          <cell r="E2227" t="str">
            <v>4900097583</v>
          </cell>
          <cell r="F2227">
            <v>38133</v>
          </cell>
          <cell r="G2227">
            <v>-150</v>
          </cell>
          <cell r="H2227">
            <v>-2820.43</v>
          </cell>
        </row>
        <row r="2228">
          <cell r="A2228" t="str">
            <v>501041</v>
          </cell>
          <cell r="B2228" t="str">
            <v>MAIZE - 1111 - 5 KG</v>
          </cell>
          <cell r="C2228" t="str">
            <v>1200</v>
          </cell>
          <cell r="D2228" t="str">
            <v>641</v>
          </cell>
          <cell r="E2228" t="str">
            <v>4900096490</v>
          </cell>
          <cell r="F2228">
            <v>38131</v>
          </cell>
          <cell r="G2228">
            <v>900</v>
          </cell>
          <cell r="H2228">
            <v>16958.63</v>
          </cell>
        </row>
        <row r="2229">
          <cell r="A2229" t="str">
            <v>501041</v>
          </cell>
          <cell r="B2229" t="str">
            <v>MAIZE - 1111 - 5 KG</v>
          </cell>
          <cell r="C2229" t="str">
            <v>1200</v>
          </cell>
          <cell r="D2229" t="str">
            <v>641</v>
          </cell>
          <cell r="E2229" t="str">
            <v>4900096490</v>
          </cell>
          <cell r="F2229">
            <v>38131</v>
          </cell>
          <cell r="G2229">
            <v>7550</v>
          </cell>
          <cell r="H2229">
            <v>142264.1</v>
          </cell>
        </row>
        <row r="2230">
          <cell r="A2230" t="str">
            <v>501041</v>
          </cell>
          <cell r="B2230" t="str">
            <v>MAIZE - 1111 - 5 KG</v>
          </cell>
          <cell r="C2230" t="str">
            <v>1200</v>
          </cell>
          <cell r="D2230" t="str">
            <v>641</v>
          </cell>
          <cell r="E2230" t="str">
            <v>4900096490</v>
          </cell>
          <cell r="F2230">
            <v>38131</v>
          </cell>
          <cell r="G2230">
            <v>1500</v>
          </cell>
          <cell r="H2230">
            <v>28264.39</v>
          </cell>
        </row>
        <row r="2231">
          <cell r="A2231" t="str">
            <v>501041</v>
          </cell>
          <cell r="B2231" t="str">
            <v>MAIZE - 1111 - 5 KG</v>
          </cell>
          <cell r="C2231" t="str">
            <v>1200</v>
          </cell>
          <cell r="D2231" t="str">
            <v>641</v>
          </cell>
          <cell r="E2231" t="str">
            <v>4900096490</v>
          </cell>
          <cell r="F2231">
            <v>38131</v>
          </cell>
          <cell r="G2231">
            <v>50</v>
          </cell>
          <cell r="H2231">
            <v>942.15</v>
          </cell>
        </row>
        <row r="2232">
          <cell r="A2232" t="str">
            <v>501041</v>
          </cell>
          <cell r="B2232" t="str">
            <v>MAIZE - 1111 - 5 KG</v>
          </cell>
          <cell r="C2232" t="str">
            <v>1200</v>
          </cell>
          <cell r="D2232" t="str">
            <v>101</v>
          </cell>
          <cell r="E2232" t="str">
            <v>5000010595</v>
          </cell>
          <cell r="F2232">
            <v>38128</v>
          </cell>
          <cell r="G2232">
            <v>5350</v>
          </cell>
          <cell r="H2232">
            <v>0</v>
          </cell>
        </row>
        <row r="2233">
          <cell r="A2233" t="str">
            <v>501041</v>
          </cell>
          <cell r="B2233" t="str">
            <v>MAIZE - 1111 - 5 KG</v>
          </cell>
          <cell r="C2233" t="str">
            <v>1200</v>
          </cell>
          <cell r="D2233" t="str">
            <v>101</v>
          </cell>
          <cell r="E2233" t="str">
            <v>5000010595</v>
          </cell>
          <cell r="F2233">
            <v>38128</v>
          </cell>
          <cell r="G2233">
            <v>550</v>
          </cell>
          <cell r="H2233">
            <v>0</v>
          </cell>
        </row>
        <row r="2234">
          <cell r="A2234" t="str">
            <v>501041</v>
          </cell>
          <cell r="B2234" t="str">
            <v>MAIZE - 1111 - 5 KG</v>
          </cell>
          <cell r="C2234" t="str">
            <v>1200</v>
          </cell>
          <cell r="D2234" t="str">
            <v>101</v>
          </cell>
          <cell r="E2234" t="str">
            <v>5000010595</v>
          </cell>
          <cell r="F2234">
            <v>38128</v>
          </cell>
          <cell r="G2234">
            <v>4100</v>
          </cell>
          <cell r="H2234">
            <v>0</v>
          </cell>
        </row>
        <row r="2235">
          <cell r="A2235" t="str">
            <v>501041</v>
          </cell>
          <cell r="B2235" t="str">
            <v>MAIZE - 1111 - 5 KG</v>
          </cell>
          <cell r="C2235" t="str">
            <v>1200</v>
          </cell>
          <cell r="D2235" t="str">
            <v>641</v>
          </cell>
          <cell r="E2235" t="str">
            <v>4900093740</v>
          </cell>
          <cell r="F2235">
            <v>38127</v>
          </cell>
          <cell r="G2235">
            <v>4100</v>
          </cell>
          <cell r="H2235">
            <v>76927.75</v>
          </cell>
        </row>
        <row r="2236">
          <cell r="A2236" t="str">
            <v>501041</v>
          </cell>
          <cell r="B2236" t="str">
            <v>MAIZE - 1111 - 5 KG</v>
          </cell>
          <cell r="C2236" t="str">
            <v>1200</v>
          </cell>
          <cell r="D2236" t="str">
            <v>641</v>
          </cell>
          <cell r="E2236" t="str">
            <v>4900093740</v>
          </cell>
          <cell r="F2236">
            <v>38127</v>
          </cell>
          <cell r="G2236">
            <v>550</v>
          </cell>
          <cell r="H2236">
            <v>10319.58</v>
          </cell>
        </row>
        <row r="2237">
          <cell r="A2237" t="str">
            <v>501041</v>
          </cell>
          <cell r="B2237" t="str">
            <v>MAIZE - 1111 - 5 KG</v>
          </cell>
          <cell r="C2237" t="str">
            <v>1200</v>
          </cell>
          <cell r="D2237" t="str">
            <v>641</v>
          </cell>
          <cell r="E2237" t="str">
            <v>4900093740</v>
          </cell>
          <cell r="F2237">
            <v>38127</v>
          </cell>
          <cell r="G2237">
            <v>5350</v>
          </cell>
          <cell r="H2237">
            <v>100381.34</v>
          </cell>
        </row>
        <row r="2238">
          <cell r="A2238" t="str">
            <v>501041</v>
          </cell>
          <cell r="B2238" t="str">
            <v>MAIZE - 1111 - 5 KG</v>
          </cell>
          <cell r="C2238" t="str">
            <v>1200</v>
          </cell>
          <cell r="D2238" t="str">
            <v>601</v>
          </cell>
          <cell r="E2238" t="str">
            <v>4900092980</v>
          </cell>
          <cell r="F2238">
            <v>38125</v>
          </cell>
          <cell r="G2238">
            <v>-950</v>
          </cell>
          <cell r="H2238">
            <v>-17824.72</v>
          </cell>
        </row>
        <row r="2239">
          <cell r="A2239" t="str">
            <v>501041</v>
          </cell>
          <cell r="B2239" t="str">
            <v>MAIZE - 1111 - 5 KG</v>
          </cell>
          <cell r="C2239" t="str">
            <v>1200</v>
          </cell>
          <cell r="D2239" t="str">
            <v>641</v>
          </cell>
          <cell r="E2239" t="str">
            <v>4900091966</v>
          </cell>
          <cell r="F2239">
            <v>38124</v>
          </cell>
          <cell r="G2239">
            <v>-1400</v>
          </cell>
          <cell r="H2239">
            <v>-26268.02</v>
          </cell>
        </row>
        <row r="2240">
          <cell r="A2240" t="str">
            <v>501041</v>
          </cell>
          <cell r="B2240" t="str">
            <v>MAIZE - 1111 - 5 KG</v>
          </cell>
          <cell r="C2240" t="str">
            <v>1200</v>
          </cell>
          <cell r="D2240" t="str">
            <v>601</v>
          </cell>
          <cell r="E2240" t="str">
            <v>4900091296</v>
          </cell>
          <cell r="F2240">
            <v>38122</v>
          </cell>
          <cell r="G2240">
            <v>-2000</v>
          </cell>
          <cell r="H2240">
            <v>-37525.730000000003</v>
          </cell>
        </row>
        <row r="2241">
          <cell r="A2241" t="str">
            <v>501041</v>
          </cell>
          <cell r="B2241" t="str">
            <v>MAIZE - 1111 - 5 KG</v>
          </cell>
          <cell r="C2241" t="str">
            <v>1200</v>
          </cell>
          <cell r="D2241" t="str">
            <v>601</v>
          </cell>
          <cell r="E2241" t="str">
            <v>4900091371</v>
          </cell>
          <cell r="F2241">
            <v>38122</v>
          </cell>
          <cell r="G2241">
            <v>-2000</v>
          </cell>
          <cell r="H2241">
            <v>-37525.730000000003</v>
          </cell>
        </row>
        <row r="2242">
          <cell r="A2242" t="str">
            <v>501041</v>
          </cell>
          <cell r="B2242" t="str">
            <v>MAIZE - 1111 - 5 KG</v>
          </cell>
          <cell r="C2242" t="str">
            <v>1200</v>
          </cell>
          <cell r="D2242" t="str">
            <v>601</v>
          </cell>
          <cell r="E2242" t="str">
            <v>4900090723</v>
          </cell>
          <cell r="F2242">
            <v>38121</v>
          </cell>
          <cell r="G2242">
            <v>-1000</v>
          </cell>
          <cell r="H2242">
            <v>-18762.87</v>
          </cell>
        </row>
        <row r="2243">
          <cell r="A2243" t="str">
            <v>501041</v>
          </cell>
          <cell r="B2243" t="str">
            <v>MAIZE - 1111 - 5 KG</v>
          </cell>
          <cell r="C2243" t="str">
            <v>1200</v>
          </cell>
          <cell r="D2243" t="str">
            <v>601</v>
          </cell>
          <cell r="E2243" t="str">
            <v>4900090421</v>
          </cell>
          <cell r="F2243">
            <v>38120</v>
          </cell>
          <cell r="G2243">
            <v>-250</v>
          </cell>
          <cell r="H2243">
            <v>-4690.72</v>
          </cell>
        </row>
        <row r="2244">
          <cell r="A2244" t="str">
            <v>501041</v>
          </cell>
          <cell r="B2244" t="str">
            <v>MAIZE - 1111 - 5 KG</v>
          </cell>
          <cell r="C2244" t="str">
            <v>1200</v>
          </cell>
          <cell r="D2244" t="str">
            <v>601</v>
          </cell>
          <cell r="E2244" t="str">
            <v>4900089902</v>
          </cell>
          <cell r="F2244">
            <v>38119</v>
          </cell>
          <cell r="G2244">
            <v>-150</v>
          </cell>
          <cell r="H2244">
            <v>-2814.43</v>
          </cell>
        </row>
        <row r="2245">
          <cell r="A2245" t="str">
            <v>501041</v>
          </cell>
          <cell r="B2245" t="str">
            <v>MAIZE - 1111 - 5 KG</v>
          </cell>
          <cell r="C2245" t="str">
            <v>1200</v>
          </cell>
          <cell r="D2245" t="str">
            <v>601</v>
          </cell>
          <cell r="E2245" t="str">
            <v>4900089907</v>
          </cell>
          <cell r="F2245">
            <v>38119</v>
          </cell>
          <cell r="G2245">
            <v>-500</v>
          </cell>
          <cell r="H2245">
            <v>-9381.43</v>
          </cell>
        </row>
        <row r="2246">
          <cell r="A2246" t="str">
            <v>501041</v>
          </cell>
          <cell r="B2246" t="str">
            <v>MAIZE - 1111 - 5 KG</v>
          </cell>
          <cell r="C2246" t="str">
            <v>1200</v>
          </cell>
          <cell r="D2246" t="str">
            <v>601</v>
          </cell>
          <cell r="E2246" t="str">
            <v>4900089908</v>
          </cell>
          <cell r="F2246">
            <v>38119</v>
          </cell>
          <cell r="G2246">
            <v>-750</v>
          </cell>
          <cell r="H2246">
            <v>-14072.15</v>
          </cell>
        </row>
        <row r="2247">
          <cell r="A2247" t="str">
            <v>501041</v>
          </cell>
          <cell r="B2247" t="str">
            <v>MAIZE - 1111 - 5 KG</v>
          </cell>
          <cell r="C2247" t="str">
            <v>1200</v>
          </cell>
          <cell r="D2247" t="str">
            <v>601</v>
          </cell>
          <cell r="E2247" t="str">
            <v>4900089910</v>
          </cell>
          <cell r="F2247">
            <v>38119</v>
          </cell>
          <cell r="G2247">
            <v>-400</v>
          </cell>
          <cell r="H2247">
            <v>-7505.15</v>
          </cell>
        </row>
        <row r="2248">
          <cell r="A2248" t="str">
            <v>501041</v>
          </cell>
          <cell r="B2248" t="str">
            <v>MAIZE - 1111 - 5 KG</v>
          </cell>
          <cell r="C2248" t="str">
            <v>1200</v>
          </cell>
          <cell r="D2248" t="str">
            <v>601</v>
          </cell>
          <cell r="E2248" t="str">
            <v>4900089910</v>
          </cell>
          <cell r="F2248">
            <v>38119</v>
          </cell>
          <cell r="G2248">
            <v>-600</v>
          </cell>
          <cell r="H2248">
            <v>-11257.72</v>
          </cell>
        </row>
        <row r="2249">
          <cell r="A2249" t="str">
            <v>501041</v>
          </cell>
          <cell r="B2249" t="str">
            <v>MAIZE - 1111 - 5 KG</v>
          </cell>
          <cell r="C2249" t="str">
            <v>1200</v>
          </cell>
          <cell r="D2249" t="str">
            <v>101</v>
          </cell>
          <cell r="E2249" t="str">
            <v>5000009675</v>
          </cell>
          <cell r="F2249">
            <v>38115</v>
          </cell>
          <cell r="G2249">
            <v>1400</v>
          </cell>
          <cell r="H2249">
            <v>0</v>
          </cell>
        </row>
        <row r="2250">
          <cell r="A2250" t="str">
            <v>501041</v>
          </cell>
          <cell r="B2250" t="str">
            <v>MAIZE - 1111 - 5 KG</v>
          </cell>
          <cell r="C2250" t="str">
            <v>1200</v>
          </cell>
          <cell r="D2250" t="str">
            <v>101</v>
          </cell>
          <cell r="E2250" t="str">
            <v>5000009675</v>
          </cell>
          <cell r="F2250">
            <v>38115</v>
          </cell>
          <cell r="G2250">
            <v>6800</v>
          </cell>
          <cell r="H2250">
            <v>0</v>
          </cell>
        </row>
        <row r="2251">
          <cell r="A2251" t="str">
            <v>501041</v>
          </cell>
          <cell r="B2251" t="str">
            <v>MAIZE - 1111 - 5 KG</v>
          </cell>
          <cell r="C2251" t="str">
            <v>1200</v>
          </cell>
          <cell r="D2251" t="str">
            <v>101</v>
          </cell>
          <cell r="E2251" t="str">
            <v>5000009675</v>
          </cell>
          <cell r="F2251">
            <v>38115</v>
          </cell>
          <cell r="G2251">
            <v>1800</v>
          </cell>
          <cell r="H2251">
            <v>0</v>
          </cell>
        </row>
        <row r="2252">
          <cell r="A2252" t="str">
            <v>501041</v>
          </cell>
          <cell r="B2252" t="str">
            <v>MAIZE - 1111 - 5 KG</v>
          </cell>
          <cell r="C2252" t="str">
            <v>1200</v>
          </cell>
          <cell r="D2252" t="str">
            <v>641</v>
          </cell>
          <cell r="E2252" t="str">
            <v>4900087012</v>
          </cell>
          <cell r="F2252">
            <v>38112</v>
          </cell>
          <cell r="G2252">
            <v>1800</v>
          </cell>
          <cell r="H2252">
            <v>33773.160000000003</v>
          </cell>
        </row>
        <row r="2253">
          <cell r="A2253" t="str">
            <v>501041</v>
          </cell>
          <cell r="B2253" t="str">
            <v>MAIZE - 1111 - 5 KG</v>
          </cell>
          <cell r="C2253" t="str">
            <v>1200</v>
          </cell>
          <cell r="D2253" t="str">
            <v>641</v>
          </cell>
          <cell r="E2253" t="str">
            <v>4900087012</v>
          </cell>
          <cell r="F2253">
            <v>38112</v>
          </cell>
          <cell r="G2253">
            <v>6800</v>
          </cell>
          <cell r="H2253">
            <v>127587.5</v>
          </cell>
        </row>
        <row r="2254">
          <cell r="A2254" t="str">
            <v>501041</v>
          </cell>
          <cell r="B2254" t="str">
            <v>MAIZE - 1111 - 5 KG</v>
          </cell>
          <cell r="C2254" t="str">
            <v>1200</v>
          </cell>
          <cell r="D2254" t="str">
            <v>641</v>
          </cell>
          <cell r="E2254" t="str">
            <v>4900087012</v>
          </cell>
          <cell r="F2254">
            <v>38112</v>
          </cell>
          <cell r="G2254">
            <v>1400</v>
          </cell>
          <cell r="H2254">
            <v>26268.01</v>
          </cell>
        </row>
        <row r="2255">
          <cell r="A2255" t="str">
            <v>501041</v>
          </cell>
          <cell r="B2255" t="str">
            <v>MAIZE - 1111 - 5 KG</v>
          </cell>
          <cell r="C2255" t="str">
            <v>1300</v>
          </cell>
          <cell r="D2255" t="str">
            <v>641</v>
          </cell>
          <cell r="E2255" t="str">
            <v>4900153977</v>
          </cell>
          <cell r="F2255">
            <v>38197</v>
          </cell>
          <cell r="G2255">
            <v>-7100</v>
          </cell>
          <cell r="H2255">
            <v>-132990.64000000001</v>
          </cell>
        </row>
        <row r="2256">
          <cell r="A2256" t="str">
            <v>501041</v>
          </cell>
          <cell r="B2256" t="str">
            <v>MAIZE - 1111 - 5 KG</v>
          </cell>
          <cell r="C2256" t="str">
            <v>1300</v>
          </cell>
          <cell r="D2256" t="str">
            <v>641</v>
          </cell>
          <cell r="E2256" t="str">
            <v>4900153977</v>
          </cell>
          <cell r="F2256">
            <v>38197</v>
          </cell>
          <cell r="G2256">
            <v>-2170</v>
          </cell>
          <cell r="H2256">
            <v>-40646.44</v>
          </cell>
        </row>
        <row r="2257">
          <cell r="A2257" t="str">
            <v>501041</v>
          </cell>
          <cell r="B2257" t="str">
            <v>MAIZE - 1111 - 5 KG</v>
          </cell>
          <cell r="C2257" t="str">
            <v>1300</v>
          </cell>
          <cell r="D2257" t="str">
            <v>641</v>
          </cell>
          <cell r="E2257" t="str">
            <v>4900153977</v>
          </cell>
          <cell r="F2257">
            <v>38197</v>
          </cell>
          <cell r="G2257">
            <v>-1900</v>
          </cell>
          <cell r="H2257">
            <v>-35589.040000000001</v>
          </cell>
        </row>
        <row r="2258">
          <cell r="A2258" t="str">
            <v>501041</v>
          </cell>
          <cell r="B2258" t="str">
            <v>MAIZE - 1111 - 5 KG</v>
          </cell>
          <cell r="C2258" t="str">
            <v>1300</v>
          </cell>
          <cell r="D2258" t="str">
            <v>101</v>
          </cell>
          <cell r="E2258" t="str">
            <v>5000018802</v>
          </cell>
          <cell r="F2258">
            <v>38196</v>
          </cell>
          <cell r="G2258">
            <v>1000</v>
          </cell>
          <cell r="H2258">
            <v>0</v>
          </cell>
        </row>
        <row r="2259">
          <cell r="A2259" t="str">
            <v>501041</v>
          </cell>
          <cell r="B2259" t="str">
            <v>MAIZE - 1111 - 5 KG</v>
          </cell>
          <cell r="C2259" t="str">
            <v>1300</v>
          </cell>
          <cell r="D2259" t="str">
            <v>651</v>
          </cell>
          <cell r="E2259" t="str">
            <v>4900147356</v>
          </cell>
          <cell r="F2259">
            <v>38190</v>
          </cell>
          <cell r="G2259">
            <v>900</v>
          </cell>
          <cell r="H2259">
            <v>0</v>
          </cell>
        </row>
        <row r="2260">
          <cell r="A2260" t="str">
            <v>501041</v>
          </cell>
          <cell r="B2260" t="str">
            <v>MAIZE - 1111 - 5 KG</v>
          </cell>
          <cell r="C2260" t="str">
            <v>1300</v>
          </cell>
          <cell r="D2260" t="str">
            <v>453</v>
          </cell>
          <cell r="E2260" t="str">
            <v>4900147357</v>
          </cell>
          <cell r="F2260">
            <v>38190</v>
          </cell>
          <cell r="G2260">
            <v>900</v>
          </cell>
          <cell r="H2260">
            <v>16857.97</v>
          </cell>
        </row>
        <row r="2261">
          <cell r="A2261" t="str">
            <v>501041</v>
          </cell>
          <cell r="B2261" t="str">
            <v>MAIZE - 1111 - 5 KG</v>
          </cell>
          <cell r="C2261" t="str">
            <v>1300</v>
          </cell>
          <cell r="D2261" t="str">
            <v>453</v>
          </cell>
          <cell r="E2261" t="str">
            <v>4900147357</v>
          </cell>
          <cell r="F2261">
            <v>38190</v>
          </cell>
          <cell r="G2261">
            <v>-900</v>
          </cell>
          <cell r="H2261">
            <v>0</v>
          </cell>
        </row>
        <row r="2262">
          <cell r="A2262" t="str">
            <v>501041</v>
          </cell>
          <cell r="B2262" t="str">
            <v>MAIZE - 1111 - 5 KG</v>
          </cell>
          <cell r="C2262" t="str">
            <v>1300</v>
          </cell>
          <cell r="D2262" t="str">
            <v>641</v>
          </cell>
          <cell r="E2262" t="str">
            <v>4900147188</v>
          </cell>
          <cell r="F2262">
            <v>38190</v>
          </cell>
          <cell r="G2262">
            <v>1000</v>
          </cell>
          <cell r="H2262">
            <v>18640.66</v>
          </cell>
        </row>
        <row r="2263">
          <cell r="A2263" t="str">
            <v>501041</v>
          </cell>
          <cell r="B2263" t="str">
            <v>MAIZE - 1111 - 5 KG</v>
          </cell>
          <cell r="C2263" t="str">
            <v>1300</v>
          </cell>
          <cell r="D2263" t="str">
            <v>453</v>
          </cell>
          <cell r="E2263" t="str">
            <v>4900128768</v>
          </cell>
          <cell r="F2263">
            <v>38168</v>
          </cell>
          <cell r="G2263">
            <v>-620</v>
          </cell>
          <cell r="H2263">
            <v>0</v>
          </cell>
        </row>
        <row r="2264">
          <cell r="A2264" t="str">
            <v>501041</v>
          </cell>
          <cell r="B2264" t="str">
            <v>MAIZE - 1111 - 5 KG</v>
          </cell>
          <cell r="C2264" t="str">
            <v>1300</v>
          </cell>
          <cell r="D2264" t="str">
            <v>651</v>
          </cell>
          <cell r="E2264" t="str">
            <v>4900128732</v>
          </cell>
          <cell r="F2264">
            <v>38168</v>
          </cell>
          <cell r="G2264">
            <v>620</v>
          </cell>
          <cell r="H2264">
            <v>0</v>
          </cell>
        </row>
        <row r="2265">
          <cell r="A2265" t="str">
            <v>501041</v>
          </cell>
          <cell r="B2265" t="str">
            <v>MAIZE - 1111 - 5 KG</v>
          </cell>
          <cell r="C2265" t="str">
            <v>1300</v>
          </cell>
          <cell r="D2265" t="str">
            <v>453</v>
          </cell>
          <cell r="E2265" t="str">
            <v>4900128768</v>
          </cell>
          <cell r="F2265">
            <v>38168</v>
          </cell>
          <cell r="G2265">
            <v>620</v>
          </cell>
          <cell r="H2265">
            <v>11619.31</v>
          </cell>
        </row>
        <row r="2266">
          <cell r="A2266" t="str">
            <v>501041</v>
          </cell>
          <cell r="B2266" t="str">
            <v>MAIZE - 1111 - 5 KG</v>
          </cell>
          <cell r="C2266" t="str">
            <v>1300</v>
          </cell>
          <cell r="D2266" t="str">
            <v>601</v>
          </cell>
          <cell r="E2266" t="str">
            <v>4900108163</v>
          </cell>
          <cell r="F2266">
            <v>38148</v>
          </cell>
          <cell r="G2266">
            <v>-500</v>
          </cell>
          <cell r="H2266">
            <v>-9370.41</v>
          </cell>
        </row>
        <row r="2267">
          <cell r="A2267" t="str">
            <v>501041</v>
          </cell>
          <cell r="B2267" t="str">
            <v>MAIZE - 1111 - 5 KG</v>
          </cell>
          <cell r="C2267" t="str">
            <v>1300</v>
          </cell>
          <cell r="D2267" t="str">
            <v>601</v>
          </cell>
          <cell r="E2267" t="str">
            <v>4900107515</v>
          </cell>
          <cell r="F2267">
            <v>38147</v>
          </cell>
          <cell r="G2267">
            <v>-500</v>
          </cell>
          <cell r="H2267">
            <v>-9370.42</v>
          </cell>
        </row>
        <row r="2268">
          <cell r="A2268" t="str">
            <v>501041</v>
          </cell>
          <cell r="B2268" t="str">
            <v>MAIZE - 1111 - 5 KG</v>
          </cell>
          <cell r="C2268" t="str">
            <v>1300</v>
          </cell>
          <cell r="D2268" t="str">
            <v>601</v>
          </cell>
          <cell r="E2268" t="str">
            <v>4900105115</v>
          </cell>
          <cell r="F2268">
            <v>38142</v>
          </cell>
          <cell r="G2268">
            <v>-1500</v>
          </cell>
          <cell r="H2268">
            <v>-28111.24</v>
          </cell>
        </row>
        <row r="2269">
          <cell r="A2269" t="str">
            <v>501041</v>
          </cell>
          <cell r="B2269" t="str">
            <v>MAIZE - 1111 - 5 KG</v>
          </cell>
          <cell r="C2269" t="str">
            <v>1300</v>
          </cell>
          <cell r="D2269" t="str">
            <v>601</v>
          </cell>
          <cell r="E2269" t="str">
            <v>4900104964</v>
          </cell>
          <cell r="F2269">
            <v>38142</v>
          </cell>
          <cell r="G2269">
            <v>-250</v>
          </cell>
          <cell r="H2269">
            <v>-4685.21</v>
          </cell>
        </row>
        <row r="2270">
          <cell r="A2270" t="str">
            <v>501041</v>
          </cell>
          <cell r="B2270" t="str">
            <v>MAIZE - 1111 - 5 KG</v>
          </cell>
          <cell r="C2270" t="str">
            <v>1300</v>
          </cell>
          <cell r="D2270" t="str">
            <v>601</v>
          </cell>
          <cell r="E2270" t="str">
            <v>4900097635</v>
          </cell>
          <cell r="F2270">
            <v>38133</v>
          </cell>
          <cell r="G2270">
            <v>-500</v>
          </cell>
          <cell r="H2270">
            <v>-9370.42</v>
          </cell>
        </row>
        <row r="2271">
          <cell r="A2271" t="str">
            <v>501041</v>
          </cell>
          <cell r="B2271" t="str">
            <v>MAIZE - 1111 - 5 KG</v>
          </cell>
          <cell r="C2271" t="str">
            <v>1300</v>
          </cell>
          <cell r="D2271" t="str">
            <v>601</v>
          </cell>
          <cell r="E2271" t="str">
            <v>4900096682</v>
          </cell>
          <cell r="F2271">
            <v>38132</v>
          </cell>
          <cell r="G2271">
            <v>-2600</v>
          </cell>
          <cell r="H2271">
            <v>-48726.16</v>
          </cell>
        </row>
        <row r="2272">
          <cell r="A2272" t="str">
            <v>501041</v>
          </cell>
          <cell r="B2272" t="str">
            <v>MAIZE - 1111 - 5 KG</v>
          </cell>
          <cell r="C2272" t="str">
            <v>1300</v>
          </cell>
          <cell r="D2272" t="str">
            <v>601</v>
          </cell>
          <cell r="E2272" t="str">
            <v>4900096682</v>
          </cell>
          <cell r="F2272">
            <v>38132</v>
          </cell>
          <cell r="G2272">
            <v>-2400</v>
          </cell>
          <cell r="H2272">
            <v>-44977.99</v>
          </cell>
        </row>
        <row r="2273">
          <cell r="A2273" t="str">
            <v>501041</v>
          </cell>
          <cell r="B2273" t="str">
            <v>MAIZE - 1111 - 5 KG</v>
          </cell>
          <cell r="C2273" t="str">
            <v>1300</v>
          </cell>
          <cell r="D2273" t="str">
            <v>601</v>
          </cell>
          <cell r="E2273" t="str">
            <v>4900096547</v>
          </cell>
          <cell r="F2273">
            <v>38131</v>
          </cell>
          <cell r="G2273">
            <v>-500</v>
          </cell>
          <cell r="H2273">
            <v>-9370.41</v>
          </cell>
        </row>
        <row r="2274">
          <cell r="A2274" t="str">
            <v>501041</v>
          </cell>
          <cell r="B2274" t="str">
            <v>MAIZE - 1111 - 5 KG</v>
          </cell>
          <cell r="C2274" t="str">
            <v>1300</v>
          </cell>
          <cell r="D2274" t="str">
            <v>601</v>
          </cell>
          <cell r="E2274" t="str">
            <v>4900095128</v>
          </cell>
          <cell r="F2274">
            <v>38129</v>
          </cell>
          <cell r="G2274">
            <v>-100</v>
          </cell>
          <cell r="H2274">
            <v>-1874.08</v>
          </cell>
        </row>
        <row r="2275">
          <cell r="A2275" t="str">
            <v>501041</v>
          </cell>
          <cell r="B2275" t="str">
            <v>MAIZE - 1111 - 5 KG</v>
          </cell>
          <cell r="C2275" t="str">
            <v>1300</v>
          </cell>
          <cell r="D2275" t="str">
            <v>101</v>
          </cell>
          <cell r="E2275" t="str">
            <v>5000010592</v>
          </cell>
          <cell r="F2275">
            <v>38126</v>
          </cell>
          <cell r="G2275">
            <v>7900</v>
          </cell>
          <cell r="H2275">
            <v>0</v>
          </cell>
        </row>
        <row r="2276">
          <cell r="A2276" t="str">
            <v>501041</v>
          </cell>
          <cell r="B2276" t="str">
            <v>MAIZE - 1111 - 5 KG</v>
          </cell>
          <cell r="C2276" t="str">
            <v>1300</v>
          </cell>
          <cell r="D2276" t="str">
            <v>101</v>
          </cell>
          <cell r="E2276" t="str">
            <v>5000010592</v>
          </cell>
          <cell r="F2276">
            <v>38126</v>
          </cell>
          <cell r="G2276">
            <v>7100</v>
          </cell>
          <cell r="H2276">
            <v>0</v>
          </cell>
        </row>
        <row r="2277">
          <cell r="A2277" t="str">
            <v>501041</v>
          </cell>
          <cell r="B2277" t="str">
            <v>MAIZE - 1111 - 5 KG</v>
          </cell>
          <cell r="C2277" t="str">
            <v>1300</v>
          </cell>
          <cell r="D2277" t="str">
            <v>601</v>
          </cell>
          <cell r="E2277" t="str">
            <v>4900090497</v>
          </cell>
          <cell r="F2277">
            <v>38120</v>
          </cell>
          <cell r="G2277">
            <v>-250</v>
          </cell>
          <cell r="H2277">
            <v>-4685.21</v>
          </cell>
        </row>
        <row r="2278">
          <cell r="A2278" t="str">
            <v>501041</v>
          </cell>
          <cell r="B2278" t="str">
            <v>MAIZE - 1111 - 5 KG</v>
          </cell>
          <cell r="C2278" t="str">
            <v>1300</v>
          </cell>
          <cell r="D2278" t="str">
            <v>601</v>
          </cell>
          <cell r="E2278" t="str">
            <v>4900090489</v>
          </cell>
          <cell r="F2278">
            <v>38120</v>
          </cell>
          <cell r="G2278">
            <v>-300</v>
          </cell>
          <cell r="H2278">
            <v>-5622.25</v>
          </cell>
        </row>
        <row r="2279">
          <cell r="A2279" t="str">
            <v>501041</v>
          </cell>
          <cell r="B2279" t="str">
            <v>MAIZE - 1111 - 5 KG</v>
          </cell>
          <cell r="C2279" t="str">
            <v>1300</v>
          </cell>
          <cell r="D2279" t="str">
            <v>601</v>
          </cell>
          <cell r="E2279" t="str">
            <v>4900090316</v>
          </cell>
          <cell r="F2279">
            <v>38120</v>
          </cell>
          <cell r="G2279">
            <v>-250</v>
          </cell>
          <cell r="H2279">
            <v>-4685.21</v>
          </cell>
        </row>
        <row r="2280">
          <cell r="A2280" t="str">
            <v>501041</v>
          </cell>
          <cell r="B2280" t="str">
            <v>MAIZE - 1111 - 5 KG</v>
          </cell>
          <cell r="C2280" t="str">
            <v>1300</v>
          </cell>
          <cell r="D2280" t="str">
            <v>641</v>
          </cell>
          <cell r="E2280" t="str">
            <v>4900089560</v>
          </cell>
          <cell r="F2280">
            <v>38119</v>
          </cell>
          <cell r="G2280">
            <v>-2000</v>
          </cell>
          <cell r="H2280">
            <v>-37281.32</v>
          </cell>
        </row>
        <row r="2281">
          <cell r="A2281" t="str">
            <v>501041</v>
          </cell>
          <cell r="B2281" t="str">
            <v>MAIZE - 1111 - 5 KG</v>
          </cell>
          <cell r="C2281" t="str">
            <v>1300</v>
          </cell>
          <cell r="D2281" t="str">
            <v>641</v>
          </cell>
          <cell r="E2281" t="str">
            <v>4900090001</v>
          </cell>
          <cell r="F2281">
            <v>38119</v>
          </cell>
          <cell r="G2281">
            <v>7900</v>
          </cell>
          <cell r="H2281">
            <v>148226.65</v>
          </cell>
        </row>
        <row r="2282">
          <cell r="A2282" t="str">
            <v>501041</v>
          </cell>
          <cell r="B2282" t="str">
            <v>MAIZE - 1111 - 5 KG</v>
          </cell>
          <cell r="C2282" t="str">
            <v>1300</v>
          </cell>
          <cell r="D2282" t="str">
            <v>601</v>
          </cell>
          <cell r="E2282" t="str">
            <v>4900089831</v>
          </cell>
          <cell r="F2282">
            <v>38119</v>
          </cell>
          <cell r="G2282">
            <v>-80</v>
          </cell>
          <cell r="H2282">
            <v>-1491.25</v>
          </cell>
        </row>
        <row r="2283">
          <cell r="A2283" t="str">
            <v>501041</v>
          </cell>
          <cell r="B2283" t="str">
            <v>MAIZE - 1111 - 5 KG</v>
          </cell>
          <cell r="C2283" t="str">
            <v>1300</v>
          </cell>
          <cell r="D2283" t="str">
            <v>601</v>
          </cell>
          <cell r="E2283" t="str">
            <v>4900089744</v>
          </cell>
          <cell r="F2283">
            <v>38119</v>
          </cell>
          <cell r="G2283">
            <v>-20</v>
          </cell>
          <cell r="H2283">
            <v>-372.81</v>
          </cell>
        </row>
        <row r="2284">
          <cell r="A2284" t="str">
            <v>501041</v>
          </cell>
          <cell r="B2284" t="str">
            <v>MAIZE - 1111 - 5 KG</v>
          </cell>
          <cell r="C2284" t="str">
            <v>1300</v>
          </cell>
          <cell r="D2284" t="str">
            <v>641</v>
          </cell>
          <cell r="E2284" t="str">
            <v>4900090001</v>
          </cell>
          <cell r="F2284">
            <v>38119</v>
          </cell>
          <cell r="G2284">
            <v>7100</v>
          </cell>
          <cell r="H2284">
            <v>133216.35999999999</v>
          </cell>
        </row>
        <row r="2285">
          <cell r="A2285" t="str">
            <v>501041</v>
          </cell>
          <cell r="B2285" t="str">
            <v>MAIZE - 1111 - 5 KG</v>
          </cell>
          <cell r="C2285" t="str">
            <v>1300</v>
          </cell>
          <cell r="D2285" t="str">
            <v>601</v>
          </cell>
          <cell r="E2285" t="str">
            <v>4900089314</v>
          </cell>
          <cell r="F2285">
            <v>38118</v>
          </cell>
          <cell r="G2285">
            <v>-100</v>
          </cell>
          <cell r="H2285">
            <v>-1864.07</v>
          </cell>
        </row>
        <row r="2286">
          <cell r="A2286" t="str">
            <v>501041</v>
          </cell>
          <cell r="B2286" t="str">
            <v>MAIZE - 1111 - 5 KG</v>
          </cell>
          <cell r="C2286" t="str">
            <v>1300</v>
          </cell>
          <cell r="D2286" t="str">
            <v>601</v>
          </cell>
          <cell r="E2286" t="str">
            <v>4900087438</v>
          </cell>
          <cell r="F2286">
            <v>38113</v>
          </cell>
          <cell r="G2286">
            <v>-200</v>
          </cell>
          <cell r="H2286">
            <v>-3728.13</v>
          </cell>
        </row>
        <row r="2287">
          <cell r="A2287" t="str">
            <v>501041</v>
          </cell>
          <cell r="B2287" t="str">
            <v>MAIZE - 1111 - 5 KG</v>
          </cell>
          <cell r="C2287" t="str">
            <v>1300</v>
          </cell>
          <cell r="D2287" t="str">
            <v>601</v>
          </cell>
          <cell r="E2287" t="str">
            <v>4900087289</v>
          </cell>
          <cell r="F2287">
            <v>38113</v>
          </cell>
          <cell r="G2287">
            <v>-500</v>
          </cell>
          <cell r="H2287">
            <v>-9320.33</v>
          </cell>
        </row>
        <row r="2288">
          <cell r="A2288" t="str">
            <v>501041</v>
          </cell>
          <cell r="B2288" t="str">
            <v>MAIZE - 1111 - 5 KG</v>
          </cell>
          <cell r="C2288" t="str">
            <v>1300</v>
          </cell>
          <cell r="D2288" t="str">
            <v>601</v>
          </cell>
          <cell r="E2288" t="str">
            <v>4900086359</v>
          </cell>
          <cell r="F2288">
            <v>38111</v>
          </cell>
          <cell r="G2288">
            <v>-500</v>
          </cell>
          <cell r="H2288">
            <v>-9320.33</v>
          </cell>
        </row>
        <row r="2289">
          <cell r="A2289" t="str">
            <v>501041</v>
          </cell>
          <cell r="B2289" t="str">
            <v>MAIZE - 1111 - 5 KG</v>
          </cell>
          <cell r="C2289" t="str">
            <v>1300</v>
          </cell>
          <cell r="D2289" t="str">
            <v>601</v>
          </cell>
          <cell r="E2289" t="str">
            <v>4900085900</v>
          </cell>
          <cell r="F2289">
            <v>38110</v>
          </cell>
          <cell r="G2289">
            <v>-250</v>
          </cell>
          <cell r="H2289">
            <v>-4660.16</v>
          </cell>
        </row>
        <row r="2290">
          <cell r="A2290" t="str">
            <v>501041</v>
          </cell>
          <cell r="B2290" t="str">
            <v>MAIZE - 1111 - 5 KG</v>
          </cell>
          <cell r="C2290" t="str">
            <v>1300</v>
          </cell>
          <cell r="D2290" t="str">
            <v>601</v>
          </cell>
          <cell r="E2290" t="str">
            <v>4900085380</v>
          </cell>
          <cell r="F2290">
            <v>38107</v>
          </cell>
          <cell r="G2290">
            <v>-1000</v>
          </cell>
          <cell r="H2290">
            <v>-18640.66</v>
          </cell>
        </row>
        <row r="2291">
          <cell r="A2291" t="str">
            <v>501041</v>
          </cell>
          <cell r="B2291" t="str">
            <v>MAIZE - 1111 - 5 KG</v>
          </cell>
          <cell r="C2291" t="str">
            <v>1300</v>
          </cell>
          <cell r="D2291" t="str">
            <v>601</v>
          </cell>
          <cell r="E2291" t="str">
            <v>4900085366</v>
          </cell>
          <cell r="F2291">
            <v>38107</v>
          </cell>
          <cell r="G2291">
            <v>-1000</v>
          </cell>
          <cell r="H2291">
            <v>-18640.66</v>
          </cell>
        </row>
        <row r="2292">
          <cell r="A2292" t="str">
            <v>501041</v>
          </cell>
          <cell r="B2292" t="str">
            <v>MAIZE - 1111 - 5 KG</v>
          </cell>
          <cell r="C2292" t="str">
            <v>1300</v>
          </cell>
          <cell r="D2292" t="str">
            <v>601</v>
          </cell>
          <cell r="E2292" t="str">
            <v>4900083724</v>
          </cell>
          <cell r="F2292">
            <v>38106</v>
          </cell>
          <cell r="G2292">
            <v>-500</v>
          </cell>
          <cell r="H2292">
            <v>-9320.33</v>
          </cell>
        </row>
        <row r="2293">
          <cell r="A2293" t="str">
            <v>501041</v>
          </cell>
          <cell r="B2293" t="str">
            <v>MAIZE - 1111 - 5 KG</v>
          </cell>
          <cell r="C2293" t="str">
            <v>1300</v>
          </cell>
          <cell r="D2293" t="str">
            <v>601</v>
          </cell>
          <cell r="E2293" t="str">
            <v>4900082513</v>
          </cell>
          <cell r="F2293">
            <v>38105</v>
          </cell>
          <cell r="G2293">
            <v>-300</v>
          </cell>
          <cell r="H2293">
            <v>-5592.2</v>
          </cell>
        </row>
        <row r="2294">
          <cell r="A2294" t="str">
            <v>501041</v>
          </cell>
          <cell r="B2294" t="str">
            <v>MAIZE - 1111 - 5 KG</v>
          </cell>
          <cell r="C2294" t="str">
            <v>1300</v>
          </cell>
          <cell r="D2294" t="str">
            <v>601</v>
          </cell>
          <cell r="E2294" t="str">
            <v>4900081796</v>
          </cell>
          <cell r="F2294">
            <v>38103</v>
          </cell>
          <cell r="G2294">
            <v>-100</v>
          </cell>
          <cell r="H2294">
            <v>-1864.07</v>
          </cell>
        </row>
        <row r="2295">
          <cell r="A2295" t="str">
            <v>501041</v>
          </cell>
          <cell r="B2295" t="str">
            <v>MAIZE - 1111 - 5 KG</v>
          </cell>
          <cell r="C2295" t="str">
            <v>1300</v>
          </cell>
          <cell r="D2295" t="str">
            <v>601</v>
          </cell>
          <cell r="E2295" t="str">
            <v>4900081789</v>
          </cell>
          <cell r="F2295">
            <v>38103</v>
          </cell>
          <cell r="G2295">
            <v>-100</v>
          </cell>
          <cell r="H2295">
            <v>-1864.07</v>
          </cell>
        </row>
        <row r="2296">
          <cell r="A2296" t="str">
            <v>501041</v>
          </cell>
          <cell r="B2296" t="str">
            <v>MAIZE - 1111 - 5 KG</v>
          </cell>
          <cell r="C2296" t="str">
            <v>1300</v>
          </cell>
          <cell r="D2296" t="str">
            <v>601</v>
          </cell>
          <cell r="E2296" t="str">
            <v>4900081728</v>
          </cell>
          <cell r="F2296">
            <v>38103</v>
          </cell>
          <cell r="G2296">
            <v>-50</v>
          </cell>
          <cell r="H2296">
            <v>-932.03</v>
          </cell>
        </row>
        <row r="2297">
          <cell r="A2297" t="str">
            <v>501041</v>
          </cell>
          <cell r="B2297" t="str">
            <v>MAIZE - 1111 - 5 KG</v>
          </cell>
          <cell r="C2297" t="str">
            <v>1300</v>
          </cell>
          <cell r="D2297" t="str">
            <v>101</v>
          </cell>
          <cell r="E2297" t="str">
            <v>5000008284</v>
          </cell>
          <cell r="F2297">
            <v>38099</v>
          </cell>
          <cell r="G2297">
            <v>10000</v>
          </cell>
          <cell r="H2297">
            <v>0</v>
          </cell>
        </row>
        <row r="2298">
          <cell r="A2298" t="str">
            <v>501041</v>
          </cell>
          <cell r="B2298" t="str">
            <v>MAIZE - 1111 - 5 KG</v>
          </cell>
          <cell r="C2298" t="str">
            <v>1300</v>
          </cell>
          <cell r="D2298" t="str">
            <v>641</v>
          </cell>
          <cell r="E2298" t="str">
            <v>4900075864</v>
          </cell>
          <cell r="F2298">
            <v>38091</v>
          </cell>
          <cell r="G2298">
            <v>10000</v>
          </cell>
          <cell r="H2298">
            <v>186406.6</v>
          </cell>
        </row>
        <row r="2299">
          <cell r="A2299" t="str">
            <v>501041</v>
          </cell>
          <cell r="B2299" t="str">
            <v>MAIZE - 1111 - 5 KG</v>
          </cell>
          <cell r="C2299" t="str">
            <v>1500</v>
          </cell>
          <cell r="D2299" t="str">
            <v>641</v>
          </cell>
          <cell r="E2299" t="str">
            <v>4900169275</v>
          </cell>
          <cell r="F2299">
            <v>38211</v>
          </cell>
          <cell r="G2299">
            <v>-800</v>
          </cell>
          <cell r="H2299">
            <v>-15115.05</v>
          </cell>
        </row>
        <row r="2300">
          <cell r="A2300" t="str">
            <v>501041</v>
          </cell>
          <cell r="B2300" t="str">
            <v>MAIZE - 1111 - 5 KG</v>
          </cell>
          <cell r="C2300" t="str">
            <v>1500</v>
          </cell>
          <cell r="D2300" t="str">
            <v>641</v>
          </cell>
          <cell r="E2300" t="str">
            <v>4900168534</v>
          </cell>
          <cell r="F2300">
            <v>38210</v>
          </cell>
          <cell r="G2300">
            <v>-50</v>
          </cell>
          <cell r="H2300">
            <v>-944.69</v>
          </cell>
        </row>
        <row r="2301">
          <cell r="A2301" t="str">
            <v>501041</v>
          </cell>
          <cell r="B2301" t="str">
            <v>MAIZE - 1111 - 5 KG</v>
          </cell>
          <cell r="C2301" t="str">
            <v>1500</v>
          </cell>
          <cell r="D2301" t="str">
            <v>641</v>
          </cell>
          <cell r="E2301" t="str">
            <v>4900168534</v>
          </cell>
          <cell r="F2301">
            <v>38210</v>
          </cell>
          <cell r="G2301">
            <v>-1550</v>
          </cell>
          <cell r="H2301">
            <v>-29285.42</v>
          </cell>
        </row>
        <row r="2302">
          <cell r="A2302" t="str">
            <v>501041</v>
          </cell>
          <cell r="B2302" t="str">
            <v>MAIZE - 1111 - 5 KG</v>
          </cell>
          <cell r="C2302" t="str">
            <v>1500</v>
          </cell>
          <cell r="D2302" t="str">
            <v>641</v>
          </cell>
          <cell r="E2302" t="str">
            <v>4900168534</v>
          </cell>
          <cell r="F2302">
            <v>38210</v>
          </cell>
          <cell r="G2302">
            <v>-4750</v>
          </cell>
          <cell r="H2302">
            <v>-89745.63</v>
          </cell>
        </row>
        <row r="2303">
          <cell r="A2303" t="str">
            <v>501041</v>
          </cell>
          <cell r="B2303" t="str">
            <v>MAIZE - 1111 - 5 KG</v>
          </cell>
          <cell r="C2303" t="str">
            <v>1500</v>
          </cell>
          <cell r="D2303" t="str">
            <v>641</v>
          </cell>
          <cell r="E2303" t="str">
            <v>4900168534</v>
          </cell>
          <cell r="F2303">
            <v>38210</v>
          </cell>
          <cell r="G2303">
            <v>-2650</v>
          </cell>
          <cell r="H2303">
            <v>-50068.62</v>
          </cell>
        </row>
        <row r="2304">
          <cell r="A2304" t="str">
            <v>501041</v>
          </cell>
          <cell r="B2304" t="str">
            <v>MAIZE - 1111 - 5 KG</v>
          </cell>
          <cell r="C2304" t="str">
            <v>1500</v>
          </cell>
          <cell r="D2304" t="str">
            <v>453</v>
          </cell>
          <cell r="E2304" t="str">
            <v>4900168506</v>
          </cell>
          <cell r="F2304">
            <v>38210</v>
          </cell>
          <cell r="G2304">
            <v>-50</v>
          </cell>
          <cell r="H2304">
            <v>0</v>
          </cell>
        </row>
        <row r="2305">
          <cell r="A2305" t="str">
            <v>501041</v>
          </cell>
          <cell r="B2305" t="str">
            <v>MAIZE - 1111 - 5 KG</v>
          </cell>
          <cell r="C2305" t="str">
            <v>1500</v>
          </cell>
          <cell r="D2305" t="str">
            <v>453</v>
          </cell>
          <cell r="E2305" t="str">
            <v>4900168506</v>
          </cell>
          <cell r="F2305">
            <v>38210</v>
          </cell>
          <cell r="G2305">
            <v>-4750</v>
          </cell>
          <cell r="H2305">
            <v>0</v>
          </cell>
        </row>
        <row r="2306">
          <cell r="A2306" t="str">
            <v>501041</v>
          </cell>
          <cell r="B2306" t="str">
            <v>MAIZE - 1111 - 5 KG</v>
          </cell>
          <cell r="C2306" t="str">
            <v>1500</v>
          </cell>
          <cell r="D2306" t="str">
            <v>453</v>
          </cell>
          <cell r="E2306" t="str">
            <v>4900168506</v>
          </cell>
          <cell r="F2306">
            <v>38210</v>
          </cell>
          <cell r="G2306">
            <v>4750</v>
          </cell>
          <cell r="H2306">
            <v>89745.63</v>
          </cell>
        </row>
        <row r="2307">
          <cell r="A2307" t="str">
            <v>501041</v>
          </cell>
          <cell r="B2307" t="str">
            <v>MAIZE - 1111 - 5 KG</v>
          </cell>
          <cell r="C2307" t="str">
            <v>1500</v>
          </cell>
          <cell r="D2307" t="str">
            <v>453</v>
          </cell>
          <cell r="E2307" t="str">
            <v>4900168506</v>
          </cell>
          <cell r="F2307">
            <v>38210</v>
          </cell>
          <cell r="G2307">
            <v>50</v>
          </cell>
          <cell r="H2307">
            <v>944.69</v>
          </cell>
        </row>
        <row r="2308">
          <cell r="A2308" t="str">
            <v>501041</v>
          </cell>
          <cell r="B2308" t="str">
            <v>MAIZE - 1111 - 5 KG</v>
          </cell>
          <cell r="C2308" t="str">
            <v>1500</v>
          </cell>
          <cell r="D2308" t="str">
            <v>651</v>
          </cell>
          <cell r="E2308" t="str">
            <v>4900168452</v>
          </cell>
          <cell r="F2308">
            <v>38210</v>
          </cell>
          <cell r="G2308">
            <v>50</v>
          </cell>
          <cell r="H2308">
            <v>0</v>
          </cell>
        </row>
        <row r="2309">
          <cell r="A2309" t="str">
            <v>501041</v>
          </cell>
          <cell r="B2309" t="str">
            <v>MAIZE - 1111 - 5 KG</v>
          </cell>
          <cell r="C2309" t="str">
            <v>1500</v>
          </cell>
          <cell r="D2309" t="str">
            <v>651</v>
          </cell>
          <cell r="E2309" t="str">
            <v>4900168452</v>
          </cell>
          <cell r="F2309">
            <v>38210</v>
          </cell>
          <cell r="G2309">
            <v>4750</v>
          </cell>
          <cell r="H2309">
            <v>0</v>
          </cell>
        </row>
        <row r="2310">
          <cell r="A2310" t="str">
            <v>501041</v>
          </cell>
          <cell r="B2310" t="str">
            <v>MAIZE - 1111 - 5 KG</v>
          </cell>
          <cell r="C2310" t="str">
            <v>1500</v>
          </cell>
          <cell r="D2310" t="str">
            <v>601</v>
          </cell>
          <cell r="E2310" t="str">
            <v>4900110857</v>
          </cell>
          <cell r="F2310">
            <v>38152</v>
          </cell>
          <cell r="G2310">
            <v>-5000</v>
          </cell>
          <cell r="H2310">
            <v>-94469.1</v>
          </cell>
        </row>
        <row r="2311">
          <cell r="A2311" t="str">
            <v>501041</v>
          </cell>
          <cell r="B2311" t="str">
            <v>MAIZE - 1111 - 5 KG</v>
          </cell>
          <cell r="C2311" t="str">
            <v>1500</v>
          </cell>
          <cell r="D2311" t="str">
            <v>101</v>
          </cell>
          <cell r="E2311" t="str">
            <v>5000013234</v>
          </cell>
          <cell r="F2311">
            <v>38150</v>
          </cell>
          <cell r="G2311">
            <v>7350</v>
          </cell>
          <cell r="H2311">
            <v>0</v>
          </cell>
        </row>
        <row r="2312">
          <cell r="A2312" t="str">
            <v>501041</v>
          </cell>
          <cell r="B2312" t="str">
            <v>MAIZE - 1111 - 5 KG</v>
          </cell>
          <cell r="C2312" t="str">
            <v>1500</v>
          </cell>
          <cell r="D2312" t="str">
            <v>101</v>
          </cell>
          <cell r="E2312" t="str">
            <v>5000013234</v>
          </cell>
          <cell r="F2312">
            <v>38150</v>
          </cell>
          <cell r="G2312">
            <v>2650</v>
          </cell>
          <cell r="H2312">
            <v>0</v>
          </cell>
        </row>
        <row r="2313">
          <cell r="A2313" t="str">
            <v>501041</v>
          </cell>
          <cell r="B2313" t="str">
            <v>MAIZE - 1111 - 5 KG</v>
          </cell>
          <cell r="C2313" t="str">
            <v>1500</v>
          </cell>
          <cell r="D2313" t="str">
            <v>641</v>
          </cell>
          <cell r="E2313" t="str">
            <v>4900108131</v>
          </cell>
          <cell r="F2313">
            <v>38148</v>
          </cell>
          <cell r="G2313">
            <v>7350</v>
          </cell>
          <cell r="H2313">
            <v>138869.57</v>
          </cell>
        </row>
        <row r="2314">
          <cell r="A2314" t="str">
            <v>501041</v>
          </cell>
          <cell r="B2314" t="str">
            <v>MAIZE - 1111 - 5 KG</v>
          </cell>
          <cell r="C2314" t="str">
            <v>1500</v>
          </cell>
          <cell r="D2314" t="str">
            <v>641</v>
          </cell>
          <cell r="E2314" t="str">
            <v>4900108131</v>
          </cell>
          <cell r="F2314">
            <v>38148</v>
          </cell>
          <cell r="G2314">
            <v>2650</v>
          </cell>
          <cell r="H2314">
            <v>50068.62</v>
          </cell>
        </row>
        <row r="2315">
          <cell r="A2315" t="str">
            <v>501041</v>
          </cell>
          <cell r="B2315" t="str">
            <v>MAIZE - 1111 - 5 KG</v>
          </cell>
          <cell r="C2315" t="str">
            <v>1500</v>
          </cell>
          <cell r="D2315" t="str">
            <v>601</v>
          </cell>
          <cell r="E2315" t="str">
            <v>4900092727</v>
          </cell>
          <cell r="F2315">
            <v>38125</v>
          </cell>
          <cell r="G2315">
            <v>-400</v>
          </cell>
          <cell r="H2315">
            <v>-7500.66</v>
          </cell>
        </row>
        <row r="2316">
          <cell r="A2316" t="str">
            <v>501041</v>
          </cell>
          <cell r="B2316" t="str">
            <v>MAIZE - 1111 - 5 KG</v>
          </cell>
          <cell r="C2316" t="str">
            <v>1500</v>
          </cell>
          <cell r="D2316" t="str">
            <v>601</v>
          </cell>
          <cell r="E2316" t="str">
            <v>4900092727</v>
          </cell>
          <cell r="F2316">
            <v>38125</v>
          </cell>
          <cell r="G2316">
            <v>-3300</v>
          </cell>
          <cell r="H2316">
            <v>-61880.480000000003</v>
          </cell>
        </row>
        <row r="2317">
          <cell r="A2317" t="str">
            <v>501041</v>
          </cell>
          <cell r="B2317" t="str">
            <v>MAIZE - 1111 - 5 KG</v>
          </cell>
          <cell r="C2317" t="str">
            <v>1500</v>
          </cell>
          <cell r="D2317" t="str">
            <v>601</v>
          </cell>
          <cell r="E2317" t="str">
            <v>4900091194</v>
          </cell>
          <cell r="F2317">
            <v>38122</v>
          </cell>
          <cell r="G2317">
            <v>-2850</v>
          </cell>
          <cell r="H2317">
            <v>-53442.23</v>
          </cell>
        </row>
        <row r="2318">
          <cell r="A2318" t="str">
            <v>501041</v>
          </cell>
          <cell r="B2318" t="str">
            <v>MAIZE - 1111 - 5 KG</v>
          </cell>
          <cell r="C2318" t="str">
            <v>1500</v>
          </cell>
          <cell r="D2318" t="str">
            <v>601</v>
          </cell>
          <cell r="E2318" t="str">
            <v>4900091194</v>
          </cell>
          <cell r="F2318">
            <v>38122</v>
          </cell>
          <cell r="G2318">
            <v>-1650</v>
          </cell>
          <cell r="H2318">
            <v>-30940.240000000002</v>
          </cell>
        </row>
        <row r="2319">
          <cell r="A2319" t="str">
            <v>501041</v>
          </cell>
          <cell r="B2319" t="str">
            <v>MAIZE - 1111 - 5 KG</v>
          </cell>
          <cell r="C2319" t="str">
            <v>1500</v>
          </cell>
          <cell r="D2319" t="str">
            <v>601</v>
          </cell>
          <cell r="E2319" t="str">
            <v>4900091194</v>
          </cell>
          <cell r="F2319">
            <v>38122</v>
          </cell>
          <cell r="G2319">
            <v>-4750</v>
          </cell>
          <cell r="H2319">
            <v>-89070.39</v>
          </cell>
        </row>
        <row r="2320">
          <cell r="A2320" t="str">
            <v>501041</v>
          </cell>
          <cell r="B2320" t="str">
            <v>MAIZE - 1111 - 5 KG</v>
          </cell>
          <cell r="C2320" t="str">
            <v>1500</v>
          </cell>
          <cell r="D2320" t="str">
            <v>601</v>
          </cell>
          <cell r="E2320" t="str">
            <v>4900091194</v>
          </cell>
          <cell r="F2320">
            <v>38122</v>
          </cell>
          <cell r="G2320">
            <v>-750</v>
          </cell>
          <cell r="H2320">
            <v>-14063.74</v>
          </cell>
        </row>
        <row r="2321">
          <cell r="A2321" t="str">
            <v>501041</v>
          </cell>
          <cell r="B2321" t="str">
            <v>MAIZE - 1111 - 5 KG</v>
          </cell>
          <cell r="C2321" t="str">
            <v>1500</v>
          </cell>
          <cell r="D2321" t="str">
            <v>101</v>
          </cell>
          <cell r="E2321" t="str">
            <v>5000009352</v>
          </cell>
          <cell r="F2321">
            <v>38111</v>
          </cell>
          <cell r="G2321">
            <v>1650</v>
          </cell>
          <cell r="H2321">
            <v>0</v>
          </cell>
        </row>
        <row r="2322">
          <cell r="A2322" t="str">
            <v>501041</v>
          </cell>
          <cell r="B2322" t="str">
            <v>MAIZE - 1111 - 5 KG</v>
          </cell>
          <cell r="C2322" t="str">
            <v>1500</v>
          </cell>
          <cell r="D2322" t="str">
            <v>101</v>
          </cell>
          <cell r="E2322" t="str">
            <v>5000009352</v>
          </cell>
          <cell r="F2322">
            <v>38111</v>
          </cell>
          <cell r="G2322">
            <v>8050</v>
          </cell>
          <cell r="H2322">
            <v>0</v>
          </cell>
        </row>
        <row r="2323">
          <cell r="A2323" t="str">
            <v>501041</v>
          </cell>
          <cell r="B2323" t="str">
            <v>MAIZE - 1111 - 5 KG</v>
          </cell>
          <cell r="C2323" t="str">
            <v>1500</v>
          </cell>
          <cell r="D2323" t="str">
            <v>601</v>
          </cell>
          <cell r="E2323" t="str">
            <v>4900084853</v>
          </cell>
          <cell r="F2323">
            <v>38107</v>
          </cell>
          <cell r="G2323">
            <v>-6000</v>
          </cell>
          <cell r="H2323">
            <v>-112509.96</v>
          </cell>
        </row>
        <row r="2324">
          <cell r="A2324" t="str">
            <v>501041</v>
          </cell>
          <cell r="B2324" t="str">
            <v>MAIZE - 1111 - 5 KG</v>
          </cell>
          <cell r="C2324" t="str">
            <v>1500</v>
          </cell>
          <cell r="D2324" t="str">
            <v>641</v>
          </cell>
          <cell r="E2324" t="str">
            <v>4900083937</v>
          </cell>
          <cell r="F2324">
            <v>38106</v>
          </cell>
          <cell r="G2324">
            <v>8050</v>
          </cell>
          <cell r="H2324">
            <v>151041.07999999999</v>
          </cell>
        </row>
        <row r="2325">
          <cell r="A2325" t="str">
            <v>501041</v>
          </cell>
          <cell r="B2325" t="str">
            <v>MAIZE - 1111 - 5 KG</v>
          </cell>
          <cell r="C2325" t="str">
            <v>1500</v>
          </cell>
          <cell r="D2325" t="str">
            <v>641</v>
          </cell>
          <cell r="E2325" t="str">
            <v>4900083937</v>
          </cell>
          <cell r="F2325">
            <v>38106</v>
          </cell>
          <cell r="G2325">
            <v>1650</v>
          </cell>
          <cell r="H2325">
            <v>30958.73</v>
          </cell>
        </row>
        <row r="2326">
          <cell r="A2326" t="str">
            <v>501041</v>
          </cell>
          <cell r="B2326" t="str">
            <v>MAIZE - 1111 - 5 KG</v>
          </cell>
          <cell r="C2326" t="str">
            <v>1500</v>
          </cell>
          <cell r="D2326" t="str">
            <v>101</v>
          </cell>
          <cell r="E2326" t="str">
            <v>5000008892</v>
          </cell>
          <cell r="F2326">
            <v>38106</v>
          </cell>
          <cell r="G2326">
            <v>400</v>
          </cell>
          <cell r="H2326">
            <v>0</v>
          </cell>
        </row>
        <row r="2327">
          <cell r="A2327" t="str">
            <v>501041</v>
          </cell>
          <cell r="B2327" t="str">
            <v>MAIZE - 1111 - 5 KG</v>
          </cell>
          <cell r="C2327" t="str">
            <v>1500</v>
          </cell>
          <cell r="D2327" t="str">
            <v>101</v>
          </cell>
          <cell r="E2327" t="str">
            <v>5000008892</v>
          </cell>
          <cell r="F2327">
            <v>38106</v>
          </cell>
          <cell r="G2327">
            <v>2850</v>
          </cell>
          <cell r="H2327">
            <v>0</v>
          </cell>
        </row>
        <row r="2328">
          <cell r="A2328" t="str">
            <v>501041</v>
          </cell>
          <cell r="B2328" t="str">
            <v>MAIZE - 1111 - 5 KG</v>
          </cell>
          <cell r="C2328" t="str">
            <v>1500</v>
          </cell>
          <cell r="D2328" t="str">
            <v>101</v>
          </cell>
          <cell r="E2328" t="str">
            <v>5000008892</v>
          </cell>
          <cell r="F2328">
            <v>38106</v>
          </cell>
          <cell r="G2328">
            <v>6750</v>
          </cell>
          <cell r="H2328">
            <v>0</v>
          </cell>
        </row>
        <row r="2329">
          <cell r="A2329" t="str">
            <v>501041</v>
          </cell>
          <cell r="B2329" t="str">
            <v>MAIZE - 1111 - 5 KG</v>
          </cell>
          <cell r="C2329" t="str">
            <v>1500</v>
          </cell>
          <cell r="D2329" t="str">
            <v>641</v>
          </cell>
          <cell r="E2329" t="str">
            <v>4900082139</v>
          </cell>
          <cell r="F2329">
            <v>38104</v>
          </cell>
          <cell r="G2329">
            <v>400</v>
          </cell>
          <cell r="H2329">
            <v>7496.32</v>
          </cell>
        </row>
        <row r="2330">
          <cell r="A2330" t="str">
            <v>501041</v>
          </cell>
          <cell r="B2330" t="str">
            <v>MAIZE - 1111 - 5 KG</v>
          </cell>
          <cell r="C2330" t="str">
            <v>1500</v>
          </cell>
          <cell r="D2330" t="str">
            <v>641</v>
          </cell>
          <cell r="E2330" t="str">
            <v>4900082139</v>
          </cell>
          <cell r="F2330">
            <v>38104</v>
          </cell>
          <cell r="G2330">
            <v>2850</v>
          </cell>
          <cell r="H2330">
            <v>53411.25</v>
          </cell>
        </row>
        <row r="2331">
          <cell r="A2331" t="str">
            <v>501041</v>
          </cell>
          <cell r="B2331" t="str">
            <v>MAIZE - 1111 - 5 KG</v>
          </cell>
          <cell r="C2331" t="str">
            <v>1500</v>
          </cell>
          <cell r="D2331" t="str">
            <v>641</v>
          </cell>
          <cell r="E2331" t="str">
            <v>4900082139</v>
          </cell>
          <cell r="F2331">
            <v>38104</v>
          </cell>
          <cell r="G2331">
            <v>6750</v>
          </cell>
          <cell r="H2331">
            <v>126500.32</v>
          </cell>
        </row>
        <row r="2332">
          <cell r="A2332" t="str">
            <v>501041</v>
          </cell>
          <cell r="B2332" t="str">
            <v>MAIZE - 1111 - 5 KG</v>
          </cell>
          <cell r="C2332" t="str">
            <v>1700</v>
          </cell>
          <cell r="D2332" t="str">
            <v>651</v>
          </cell>
          <cell r="E2332" t="str">
            <v>4900216541</v>
          </cell>
          <cell r="F2332">
            <v>38255</v>
          </cell>
          <cell r="G2332">
            <v>1400</v>
          </cell>
          <cell r="H2332">
            <v>0</v>
          </cell>
        </row>
        <row r="2333">
          <cell r="A2333" t="str">
            <v>501041</v>
          </cell>
          <cell r="B2333" t="str">
            <v>MAIZE - 1111 - 5 KG</v>
          </cell>
          <cell r="C2333" t="str">
            <v>1700</v>
          </cell>
          <cell r="D2333" t="str">
            <v>651</v>
          </cell>
          <cell r="E2333" t="str">
            <v>4900216541</v>
          </cell>
          <cell r="F2333">
            <v>38255</v>
          </cell>
          <cell r="G2333">
            <v>120</v>
          </cell>
          <cell r="H2333">
            <v>0</v>
          </cell>
        </row>
        <row r="2334">
          <cell r="A2334" t="str">
            <v>501041</v>
          </cell>
          <cell r="B2334" t="str">
            <v>MAIZE - 1111 - 5 KG</v>
          </cell>
          <cell r="C2334" t="str">
            <v>1700</v>
          </cell>
          <cell r="D2334" t="str">
            <v>641</v>
          </cell>
          <cell r="E2334" t="str">
            <v>4900216566</v>
          </cell>
          <cell r="F2334">
            <v>38255</v>
          </cell>
          <cell r="G2334">
            <v>-50</v>
          </cell>
          <cell r="H2334">
            <v>-938</v>
          </cell>
        </row>
        <row r="2335">
          <cell r="A2335" t="str">
            <v>501041</v>
          </cell>
          <cell r="B2335" t="str">
            <v>MAIZE - 1111 - 5 KG</v>
          </cell>
          <cell r="C2335" t="str">
            <v>1700</v>
          </cell>
          <cell r="D2335" t="str">
            <v>641</v>
          </cell>
          <cell r="E2335" t="str">
            <v>4900216566</v>
          </cell>
          <cell r="F2335">
            <v>38255</v>
          </cell>
          <cell r="G2335">
            <v>-50</v>
          </cell>
          <cell r="H2335">
            <v>-938</v>
          </cell>
        </row>
        <row r="2336">
          <cell r="A2336" t="str">
            <v>501041</v>
          </cell>
          <cell r="B2336" t="str">
            <v>MAIZE - 1111 - 5 KG</v>
          </cell>
          <cell r="C2336" t="str">
            <v>1700</v>
          </cell>
          <cell r="D2336" t="str">
            <v>641</v>
          </cell>
          <cell r="E2336" t="str">
            <v>4900216566</v>
          </cell>
          <cell r="F2336">
            <v>38255</v>
          </cell>
          <cell r="G2336">
            <v>-3400</v>
          </cell>
          <cell r="H2336">
            <v>-63784</v>
          </cell>
        </row>
        <row r="2337">
          <cell r="A2337" t="str">
            <v>501041</v>
          </cell>
          <cell r="B2337" t="str">
            <v>MAIZE - 1111 - 5 KG</v>
          </cell>
          <cell r="C2337" t="str">
            <v>1700</v>
          </cell>
          <cell r="D2337" t="str">
            <v>641</v>
          </cell>
          <cell r="E2337" t="str">
            <v>4900216566</v>
          </cell>
          <cell r="F2337">
            <v>38255</v>
          </cell>
          <cell r="G2337">
            <v>-120</v>
          </cell>
          <cell r="H2337">
            <v>-2251.1999999999998</v>
          </cell>
        </row>
        <row r="2338">
          <cell r="A2338" t="str">
            <v>501041</v>
          </cell>
          <cell r="B2338" t="str">
            <v>MAIZE - 1111 - 5 KG</v>
          </cell>
          <cell r="C2338" t="str">
            <v>1700</v>
          </cell>
          <cell r="D2338" t="str">
            <v>453</v>
          </cell>
          <cell r="E2338" t="str">
            <v>4900216565</v>
          </cell>
          <cell r="F2338">
            <v>38255</v>
          </cell>
          <cell r="G2338">
            <v>-50</v>
          </cell>
          <cell r="H2338">
            <v>0</v>
          </cell>
        </row>
        <row r="2339">
          <cell r="A2339" t="str">
            <v>501041</v>
          </cell>
          <cell r="B2339" t="str">
            <v>MAIZE - 1111 - 5 KG</v>
          </cell>
          <cell r="C2339" t="str">
            <v>1700</v>
          </cell>
          <cell r="D2339" t="str">
            <v>651</v>
          </cell>
          <cell r="E2339" t="str">
            <v>4900216541</v>
          </cell>
          <cell r="F2339">
            <v>38255</v>
          </cell>
          <cell r="G2339">
            <v>50</v>
          </cell>
          <cell r="H2339">
            <v>0</v>
          </cell>
        </row>
        <row r="2340">
          <cell r="A2340" t="str">
            <v>501041</v>
          </cell>
          <cell r="B2340" t="str">
            <v>MAIZE - 1111 - 5 KG</v>
          </cell>
          <cell r="C2340" t="str">
            <v>1700</v>
          </cell>
          <cell r="D2340" t="str">
            <v>651</v>
          </cell>
          <cell r="E2340" t="str">
            <v>4900216561</v>
          </cell>
          <cell r="F2340">
            <v>38255</v>
          </cell>
          <cell r="G2340">
            <v>2000</v>
          </cell>
          <cell r="H2340">
            <v>0</v>
          </cell>
        </row>
        <row r="2341">
          <cell r="A2341" t="str">
            <v>501041</v>
          </cell>
          <cell r="B2341" t="str">
            <v>MAIZE - 1111 - 5 KG</v>
          </cell>
          <cell r="C2341" t="str">
            <v>1700</v>
          </cell>
          <cell r="D2341" t="str">
            <v>453</v>
          </cell>
          <cell r="E2341" t="str">
            <v>4900216565</v>
          </cell>
          <cell r="F2341">
            <v>38255</v>
          </cell>
          <cell r="G2341">
            <v>120</v>
          </cell>
          <cell r="H2341">
            <v>2251.1999999999998</v>
          </cell>
        </row>
        <row r="2342">
          <cell r="A2342" t="str">
            <v>501041</v>
          </cell>
          <cell r="B2342" t="str">
            <v>MAIZE - 1111 - 5 KG</v>
          </cell>
          <cell r="C2342" t="str">
            <v>1700</v>
          </cell>
          <cell r="D2342" t="str">
            <v>453</v>
          </cell>
          <cell r="E2342" t="str">
            <v>4900216565</v>
          </cell>
          <cell r="F2342">
            <v>38255</v>
          </cell>
          <cell r="G2342">
            <v>-120</v>
          </cell>
          <cell r="H2342">
            <v>0</v>
          </cell>
        </row>
        <row r="2343">
          <cell r="A2343" t="str">
            <v>501041</v>
          </cell>
          <cell r="B2343" t="str">
            <v>MAIZE - 1111 - 5 KG</v>
          </cell>
          <cell r="C2343" t="str">
            <v>1700</v>
          </cell>
          <cell r="D2343" t="str">
            <v>453</v>
          </cell>
          <cell r="E2343" t="str">
            <v>4900216565</v>
          </cell>
          <cell r="F2343">
            <v>38255</v>
          </cell>
          <cell r="G2343">
            <v>-3400</v>
          </cell>
          <cell r="H2343">
            <v>0</v>
          </cell>
        </row>
        <row r="2344">
          <cell r="A2344" t="str">
            <v>501041</v>
          </cell>
          <cell r="B2344" t="str">
            <v>MAIZE - 1111 - 5 KG</v>
          </cell>
          <cell r="C2344" t="str">
            <v>1700</v>
          </cell>
          <cell r="D2344" t="str">
            <v>453</v>
          </cell>
          <cell r="E2344" t="str">
            <v>4900216565</v>
          </cell>
          <cell r="F2344">
            <v>38255</v>
          </cell>
          <cell r="G2344">
            <v>3400</v>
          </cell>
          <cell r="H2344">
            <v>63784</v>
          </cell>
        </row>
        <row r="2345">
          <cell r="A2345" t="str">
            <v>501041</v>
          </cell>
          <cell r="B2345" t="str">
            <v>MAIZE - 1111 - 5 KG</v>
          </cell>
          <cell r="C2345" t="str">
            <v>1700</v>
          </cell>
          <cell r="D2345" t="str">
            <v>453</v>
          </cell>
          <cell r="E2345" t="str">
            <v>4900216565</v>
          </cell>
          <cell r="F2345">
            <v>38255</v>
          </cell>
          <cell r="G2345">
            <v>50</v>
          </cell>
          <cell r="H2345">
            <v>938</v>
          </cell>
        </row>
        <row r="2346">
          <cell r="A2346" t="str">
            <v>501041</v>
          </cell>
          <cell r="B2346" t="str">
            <v>MAIZE - 1111 - 5 KG</v>
          </cell>
          <cell r="C2346" t="str">
            <v>1700</v>
          </cell>
          <cell r="D2346" t="str">
            <v>453</v>
          </cell>
          <cell r="E2346" t="str">
            <v>4900162448</v>
          </cell>
          <cell r="F2346">
            <v>38202</v>
          </cell>
          <cell r="G2346">
            <v>50</v>
          </cell>
          <cell r="H2346">
            <v>938</v>
          </cell>
        </row>
        <row r="2347">
          <cell r="A2347" t="str">
            <v>501041</v>
          </cell>
          <cell r="B2347" t="str">
            <v>MAIZE - 1111 - 5 KG</v>
          </cell>
          <cell r="C2347" t="str">
            <v>1700</v>
          </cell>
          <cell r="D2347" t="str">
            <v>453</v>
          </cell>
          <cell r="E2347" t="str">
            <v>4900162448</v>
          </cell>
          <cell r="F2347">
            <v>38202</v>
          </cell>
          <cell r="G2347">
            <v>-50</v>
          </cell>
          <cell r="H2347">
            <v>0</v>
          </cell>
        </row>
        <row r="2348">
          <cell r="A2348" t="str">
            <v>501041</v>
          </cell>
          <cell r="B2348" t="str">
            <v>MAIZE - 1111 - 5 KG</v>
          </cell>
          <cell r="C2348" t="str">
            <v>1700</v>
          </cell>
          <cell r="D2348" t="str">
            <v>651</v>
          </cell>
          <cell r="E2348" t="str">
            <v>4900161557</v>
          </cell>
          <cell r="F2348">
            <v>38199</v>
          </cell>
          <cell r="G2348">
            <v>50</v>
          </cell>
          <cell r="H2348">
            <v>0</v>
          </cell>
        </row>
        <row r="2349">
          <cell r="A2349" t="str">
            <v>501041</v>
          </cell>
          <cell r="B2349" t="str">
            <v>MAIZE - 1111 - 5 KG</v>
          </cell>
          <cell r="C2349" t="str">
            <v>1700</v>
          </cell>
          <cell r="D2349" t="str">
            <v>641</v>
          </cell>
          <cell r="E2349" t="str">
            <v>4900132503</v>
          </cell>
          <cell r="F2349">
            <v>38174</v>
          </cell>
          <cell r="G2349">
            <v>-3850</v>
          </cell>
          <cell r="H2349">
            <v>-72237.039999999994</v>
          </cell>
        </row>
        <row r="2350">
          <cell r="A2350" t="str">
            <v>501041</v>
          </cell>
          <cell r="B2350" t="str">
            <v>MAIZE - 1111 - 5 KG</v>
          </cell>
          <cell r="C2350" t="str">
            <v>1700</v>
          </cell>
          <cell r="D2350" t="str">
            <v>601</v>
          </cell>
          <cell r="E2350" t="str">
            <v>4900116529</v>
          </cell>
          <cell r="F2350">
            <v>38160</v>
          </cell>
          <cell r="G2350">
            <v>-2000</v>
          </cell>
          <cell r="H2350">
            <v>-37525.730000000003</v>
          </cell>
        </row>
        <row r="2351">
          <cell r="A2351" t="str">
            <v>501041</v>
          </cell>
          <cell r="B2351" t="str">
            <v>MAIZE - 1111 - 5 KG</v>
          </cell>
          <cell r="C2351" t="str">
            <v>1700</v>
          </cell>
          <cell r="D2351" t="str">
            <v>601</v>
          </cell>
          <cell r="E2351" t="str">
            <v>4900113277</v>
          </cell>
          <cell r="F2351">
            <v>38155</v>
          </cell>
          <cell r="G2351">
            <v>-2000</v>
          </cell>
          <cell r="H2351">
            <v>-37525.74</v>
          </cell>
        </row>
        <row r="2352">
          <cell r="A2352" t="str">
            <v>501041</v>
          </cell>
          <cell r="B2352" t="str">
            <v>MAIZE - 1111 - 5 KG</v>
          </cell>
          <cell r="C2352" t="str">
            <v>1700</v>
          </cell>
          <cell r="D2352" t="str">
            <v>601</v>
          </cell>
          <cell r="E2352" t="str">
            <v>4900102285</v>
          </cell>
          <cell r="F2352">
            <v>38138</v>
          </cell>
          <cell r="G2352">
            <v>-100</v>
          </cell>
          <cell r="H2352">
            <v>-1876.29</v>
          </cell>
        </row>
        <row r="2353">
          <cell r="A2353" t="str">
            <v>501041</v>
          </cell>
          <cell r="B2353" t="str">
            <v>MAIZE - 1111 - 5 KG</v>
          </cell>
          <cell r="C2353" t="str">
            <v>1700</v>
          </cell>
          <cell r="D2353" t="str">
            <v>601</v>
          </cell>
          <cell r="E2353" t="str">
            <v>4900102057</v>
          </cell>
          <cell r="F2353">
            <v>38138</v>
          </cell>
          <cell r="G2353">
            <v>-50</v>
          </cell>
          <cell r="H2353">
            <v>-938.14</v>
          </cell>
        </row>
        <row r="2354">
          <cell r="A2354" t="str">
            <v>501041</v>
          </cell>
          <cell r="B2354" t="str">
            <v>MAIZE - 1111 - 5 KG</v>
          </cell>
          <cell r="C2354" t="str">
            <v>1700</v>
          </cell>
          <cell r="D2354" t="str">
            <v>601</v>
          </cell>
          <cell r="E2354" t="str">
            <v>4900101648</v>
          </cell>
          <cell r="F2354">
            <v>38138</v>
          </cell>
          <cell r="G2354">
            <v>-1250</v>
          </cell>
          <cell r="H2354">
            <v>-23453.58</v>
          </cell>
        </row>
        <row r="2355">
          <cell r="A2355" t="str">
            <v>501041</v>
          </cell>
          <cell r="B2355" t="str">
            <v>MAIZE - 1111 - 5 KG</v>
          </cell>
          <cell r="C2355" t="str">
            <v>1700</v>
          </cell>
          <cell r="D2355" t="str">
            <v>601</v>
          </cell>
          <cell r="E2355" t="str">
            <v>4900101648</v>
          </cell>
          <cell r="F2355">
            <v>38138</v>
          </cell>
          <cell r="G2355">
            <v>-750</v>
          </cell>
          <cell r="H2355">
            <v>-14072.15</v>
          </cell>
        </row>
        <row r="2356">
          <cell r="A2356" t="str">
            <v>501041</v>
          </cell>
          <cell r="B2356" t="str">
            <v>MAIZE - 1111 - 5 KG</v>
          </cell>
          <cell r="C2356" t="str">
            <v>1700</v>
          </cell>
          <cell r="D2356" t="str">
            <v>101</v>
          </cell>
          <cell r="E2356" t="str">
            <v>5000009736</v>
          </cell>
          <cell r="F2356">
            <v>38117</v>
          </cell>
          <cell r="G2356">
            <v>9250</v>
          </cell>
          <cell r="H2356">
            <v>0</v>
          </cell>
        </row>
        <row r="2357">
          <cell r="A2357" t="str">
            <v>501041</v>
          </cell>
          <cell r="B2357" t="str">
            <v>MAIZE - 1111 - 5 KG</v>
          </cell>
          <cell r="C2357" t="str">
            <v>1700</v>
          </cell>
          <cell r="D2357" t="str">
            <v>101</v>
          </cell>
          <cell r="E2357" t="str">
            <v>5000009736</v>
          </cell>
          <cell r="F2357">
            <v>38117</v>
          </cell>
          <cell r="G2357">
            <v>750</v>
          </cell>
          <cell r="H2357">
            <v>0</v>
          </cell>
        </row>
        <row r="2358">
          <cell r="A2358" t="str">
            <v>501041</v>
          </cell>
          <cell r="B2358" t="str">
            <v>MAIZE - 1111 - 5 KG</v>
          </cell>
          <cell r="C2358" t="str">
            <v>1700</v>
          </cell>
          <cell r="D2358" t="str">
            <v>641</v>
          </cell>
          <cell r="E2358" t="str">
            <v>4900088308</v>
          </cell>
          <cell r="F2358">
            <v>38115</v>
          </cell>
          <cell r="G2358">
            <v>750</v>
          </cell>
          <cell r="H2358">
            <v>14072.15</v>
          </cell>
        </row>
        <row r="2359">
          <cell r="A2359" t="str">
            <v>501041</v>
          </cell>
          <cell r="B2359" t="str">
            <v>MAIZE - 1111 - 5 KG</v>
          </cell>
          <cell r="C2359" t="str">
            <v>1700</v>
          </cell>
          <cell r="D2359" t="str">
            <v>641</v>
          </cell>
          <cell r="E2359" t="str">
            <v>4900088308</v>
          </cell>
          <cell r="F2359">
            <v>38115</v>
          </cell>
          <cell r="G2359">
            <v>9250</v>
          </cell>
          <cell r="H2359">
            <v>173556.52</v>
          </cell>
        </row>
        <row r="2360">
          <cell r="A2360" t="str">
            <v>501041</v>
          </cell>
          <cell r="B2360" t="str">
            <v>MAIZE - 1111 - 5 KG</v>
          </cell>
          <cell r="C2360" t="str">
            <v>1900</v>
          </cell>
          <cell r="D2360" t="str">
            <v>641</v>
          </cell>
          <cell r="E2360" t="str">
            <v>4900147188</v>
          </cell>
          <cell r="F2360">
            <v>38190</v>
          </cell>
          <cell r="G2360">
            <v>-1000</v>
          </cell>
          <cell r="H2360">
            <v>-18640.66</v>
          </cell>
        </row>
        <row r="2361">
          <cell r="A2361" t="str">
            <v>501041</v>
          </cell>
          <cell r="B2361" t="str">
            <v>MAIZE - 1111 - 5 KG</v>
          </cell>
          <cell r="C2361" t="str">
            <v>1900</v>
          </cell>
          <cell r="D2361" t="str">
            <v>101</v>
          </cell>
          <cell r="E2361" t="str">
            <v>5000010161</v>
          </cell>
          <cell r="F2361">
            <v>38122</v>
          </cell>
          <cell r="G2361">
            <v>2000</v>
          </cell>
          <cell r="H2361">
            <v>0</v>
          </cell>
        </row>
        <row r="2362">
          <cell r="A2362" t="str">
            <v>501041</v>
          </cell>
          <cell r="B2362" t="str">
            <v>MAIZE - 1111 - 5 KG</v>
          </cell>
          <cell r="C2362" t="str">
            <v>1900</v>
          </cell>
          <cell r="D2362" t="str">
            <v>601</v>
          </cell>
          <cell r="E2362" t="str">
            <v>4900091388</v>
          </cell>
          <cell r="F2362">
            <v>38122</v>
          </cell>
          <cell r="G2362">
            <v>-1000</v>
          </cell>
          <cell r="H2362">
            <v>-18640.66</v>
          </cell>
        </row>
        <row r="2363">
          <cell r="A2363" t="str">
            <v>501041</v>
          </cell>
          <cell r="B2363" t="str">
            <v>MAIZE - 1111 - 5 KG</v>
          </cell>
          <cell r="C2363" t="str">
            <v>1900</v>
          </cell>
          <cell r="D2363" t="str">
            <v>641</v>
          </cell>
          <cell r="E2363" t="str">
            <v>4900089560</v>
          </cell>
          <cell r="F2363">
            <v>38119</v>
          </cell>
          <cell r="G2363">
            <v>2000</v>
          </cell>
          <cell r="H2363">
            <v>37281.32</v>
          </cell>
        </row>
        <row r="2364">
          <cell r="A2364" t="str">
            <v>501041</v>
          </cell>
          <cell r="B2364" t="str">
            <v>MAIZE - 1111 - 5 KG</v>
          </cell>
          <cell r="C2364" t="str">
            <v>2100</v>
          </cell>
          <cell r="D2364" t="str">
            <v>651</v>
          </cell>
          <cell r="E2364" t="str">
            <v>4900221628</v>
          </cell>
          <cell r="F2364">
            <v>38259</v>
          </cell>
          <cell r="G2364">
            <v>20</v>
          </cell>
          <cell r="H2364">
            <v>0</v>
          </cell>
        </row>
        <row r="2365">
          <cell r="A2365" t="str">
            <v>501041</v>
          </cell>
          <cell r="B2365" t="str">
            <v>MAIZE - 1111 - 5 KG</v>
          </cell>
          <cell r="C2365" t="str">
            <v>2100</v>
          </cell>
          <cell r="D2365" t="str">
            <v>453</v>
          </cell>
          <cell r="E2365" t="str">
            <v>4900223127</v>
          </cell>
          <cell r="F2365">
            <v>38259</v>
          </cell>
          <cell r="G2365">
            <v>20</v>
          </cell>
          <cell r="H2365">
            <v>376.84</v>
          </cell>
        </row>
        <row r="2366">
          <cell r="A2366" t="str">
            <v>501041</v>
          </cell>
          <cell r="B2366" t="str">
            <v>MAIZE - 1111 - 5 KG</v>
          </cell>
          <cell r="C2366" t="str">
            <v>2100</v>
          </cell>
          <cell r="D2366" t="str">
            <v>453</v>
          </cell>
          <cell r="E2366" t="str">
            <v>4900223127</v>
          </cell>
          <cell r="F2366">
            <v>38259</v>
          </cell>
          <cell r="G2366">
            <v>-20</v>
          </cell>
          <cell r="H2366">
            <v>0</v>
          </cell>
        </row>
        <row r="2367">
          <cell r="A2367" t="str">
            <v>501041</v>
          </cell>
          <cell r="B2367" t="str">
            <v>MAIZE - 1111 - 5 KG</v>
          </cell>
          <cell r="C2367" t="str">
            <v>2100</v>
          </cell>
          <cell r="D2367" t="str">
            <v>601</v>
          </cell>
          <cell r="E2367" t="str">
            <v>4900213654</v>
          </cell>
          <cell r="F2367">
            <v>38253</v>
          </cell>
          <cell r="G2367">
            <v>-15</v>
          </cell>
          <cell r="H2367">
            <v>-282.63</v>
          </cell>
        </row>
        <row r="2368">
          <cell r="A2368" t="str">
            <v>501041</v>
          </cell>
          <cell r="B2368" t="str">
            <v>MAIZE - 1111 - 5 KG</v>
          </cell>
          <cell r="C2368" t="str">
            <v>2100</v>
          </cell>
          <cell r="D2368" t="str">
            <v>453</v>
          </cell>
          <cell r="E2368" t="str">
            <v>4900207478</v>
          </cell>
          <cell r="F2368">
            <v>38247</v>
          </cell>
          <cell r="G2368">
            <v>1190</v>
          </cell>
          <cell r="H2368">
            <v>22422.09</v>
          </cell>
        </row>
        <row r="2369">
          <cell r="A2369" t="str">
            <v>501041</v>
          </cell>
          <cell r="B2369" t="str">
            <v>MAIZE - 1111 - 5 KG</v>
          </cell>
          <cell r="C2369" t="str">
            <v>2100</v>
          </cell>
          <cell r="D2369" t="str">
            <v>453</v>
          </cell>
          <cell r="E2369" t="str">
            <v>4900207478</v>
          </cell>
          <cell r="F2369">
            <v>38247</v>
          </cell>
          <cell r="G2369">
            <v>-1190</v>
          </cell>
          <cell r="H2369">
            <v>0</v>
          </cell>
        </row>
        <row r="2370">
          <cell r="A2370" t="str">
            <v>501041</v>
          </cell>
          <cell r="B2370" t="str">
            <v>MAIZE - 1111 - 5 KG</v>
          </cell>
          <cell r="C2370" t="str">
            <v>2100</v>
          </cell>
          <cell r="D2370" t="str">
            <v>453</v>
          </cell>
          <cell r="E2370" t="str">
            <v>4900207478</v>
          </cell>
          <cell r="F2370">
            <v>38247</v>
          </cell>
          <cell r="G2370">
            <v>2395</v>
          </cell>
          <cell r="H2370">
            <v>45126.82</v>
          </cell>
        </row>
        <row r="2371">
          <cell r="A2371" t="str">
            <v>501041</v>
          </cell>
          <cell r="B2371" t="str">
            <v>MAIZE - 1111 - 5 KG</v>
          </cell>
          <cell r="C2371" t="str">
            <v>2100</v>
          </cell>
          <cell r="D2371" t="str">
            <v>453</v>
          </cell>
          <cell r="E2371" t="str">
            <v>4900207478</v>
          </cell>
          <cell r="F2371">
            <v>38247</v>
          </cell>
          <cell r="G2371">
            <v>3000</v>
          </cell>
          <cell r="H2371">
            <v>56526.29</v>
          </cell>
        </row>
        <row r="2372">
          <cell r="A2372" t="str">
            <v>501041</v>
          </cell>
          <cell r="B2372" t="str">
            <v>MAIZE - 1111 - 5 KG</v>
          </cell>
          <cell r="C2372" t="str">
            <v>2100</v>
          </cell>
          <cell r="D2372" t="str">
            <v>651</v>
          </cell>
          <cell r="E2372" t="str">
            <v>4900207450</v>
          </cell>
          <cell r="F2372">
            <v>38247</v>
          </cell>
          <cell r="G2372">
            <v>995</v>
          </cell>
          <cell r="H2372">
            <v>0</v>
          </cell>
        </row>
        <row r="2373">
          <cell r="A2373" t="str">
            <v>501041</v>
          </cell>
          <cell r="B2373" t="str">
            <v>MAIZE - 1111 - 5 KG</v>
          </cell>
          <cell r="C2373" t="str">
            <v>2100</v>
          </cell>
          <cell r="D2373" t="str">
            <v>651</v>
          </cell>
          <cell r="E2373" t="str">
            <v>4900207447</v>
          </cell>
          <cell r="F2373">
            <v>38247</v>
          </cell>
          <cell r="G2373">
            <v>40</v>
          </cell>
          <cell r="H2373">
            <v>0</v>
          </cell>
        </row>
        <row r="2374">
          <cell r="A2374" t="str">
            <v>501041</v>
          </cell>
          <cell r="B2374" t="str">
            <v>MAIZE - 1111 - 5 KG</v>
          </cell>
          <cell r="C2374" t="str">
            <v>2100</v>
          </cell>
          <cell r="D2374" t="str">
            <v>651</v>
          </cell>
          <cell r="E2374" t="str">
            <v>4900207444</v>
          </cell>
          <cell r="F2374">
            <v>38247</v>
          </cell>
          <cell r="G2374">
            <v>60</v>
          </cell>
          <cell r="H2374">
            <v>0</v>
          </cell>
        </row>
        <row r="2375">
          <cell r="A2375" t="str">
            <v>501041</v>
          </cell>
          <cell r="B2375" t="str">
            <v>MAIZE - 1111 - 5 KG</v>
          </cell>
          <cell r="C2375" t="str">
            <v>2100</v>
          </cell>
          <cell r="D2375" t="str">
            <v>651</v>
          </cell>
          <cell r="E2375" t="str">
            <v>4900207441</v>
          </cell>
          <cell r="F2375">
            <v>38247</v>
          </cell>
          <cell r="G2375">
            <v>45</v>
          </cell>
          <cell r="H2375">
            <v>0</v>
          </cell>
        </row>
        <row r="2376">
          <cell r="A2376" t="str">
            <v>501041</v>
          </cell>
          <cell r="B2376" t="str">
            <v>MAIZE - 1111 - 5 KG</v>
          </cell>
          <cell r="C2376" t="str">
            <v>2100</v>
          </cell>
          <cell r="D2376" t="str">
            <v>651</v>
          </cell>
          <cell r="E2376" t="str">
            <v>4900207438</v>
          </cell>
          <cell r="F2376">
            <v>38247</v>
          </cell>
          <cell r="G2376">
            <v>70</v>
          </cell>
          <cell r="H2376">
            <v>0</v>
          </cell>
        </row>
        <row r="2377">
          <cell r="A2377" t="str">
            <v>501041</v>
          </cell>
          <cell r="B2377" t="str">
            <v>MAIZE - 1111 - 5 KG</v>
          </cell>
          <cell r="C2377" t="str">
            <v>2100</v>
          </cell>
          <cell r="D2377" t="str">
            <v>651</v>
          </cell>
          <cell r="E2377" t="str">
            <v>4900207436</v>
          </cell>
          <cell r="F2377">
            <v>38247</v>
          </cell>
          <cell r="G2377">
            <v>5</v>
          </cell>
          <cell r="H2377">
            <v>0</v>
          </cell>
        </row>
        <row r="2378">
          <cell r="A2378" t="str">
            <v>501041</v>
          </cell>
          <cell r="B2378" t="str">
            <v>MAIZE - 1111 - 5 KG</v>
          </cell>
          <cell r="C2378" t="str">
            <v>2100</v>
          </cell>
          <cell r="D2378" t="str">
            <v>651</v>
          </cell>
          <cell r="E2378" t="str">
            <v>4900207434</v>
          </cell>
          <cell r="F2378">
            <v>38247</v>
          </cell>
          <cell r="G2378">
            <v>80</v>
          </cell>
          <cell r="H2378">
            <v>0</v>
          </cell>
        </row>
        <row r="2379">
          <cell r="A2379" t="str">
            <v>501041</v>
          </cell>
          <cell r="B2379" t="str">
            <v>MAIZE - 1111 - 5 KG</v>
          </cell>
          <cell r="C2379" t="str">
            <v>2100</v>
          </cell>
          <cell r="D2379" t="str">
            <v>651</v>
          </cell>
          <cell r="E2379" t="str">
            <v>4900207431</v>
          </cell>
          <cell r="F2379">
            <v>38247</v>
          </cell>
          <cell r="G2379">
            <v>670</v>
          </cell>
          <cell r="H2379">
            <v>0</v>
          </cell>
        </row>
        <row r="2380">
          <cell r="A2380" t="str">
            <v>501041</v>
          </cell>
          <cell r="B2380" t="str">
            <v>MAIZE - 1111 - 5 KG</v>
          </cell>
          <cell r="C2380" t="str">
            <v>2100</v>
          </cell>
          <cell r="D2380" t="str">
            <v>651</v>
          </cell>
          <cell r="E2380" t="str">
            <v>4900207429</v>
          </cell>
          <cell r="F2380">
            <v>38247</v>
          </cell>
          <cell r="G2380">
            <v>150</v>
          </cell>
          <cell r="H2380">
            <v>0</v>
          </cell>
        </row>
        <row r="2381">
          <cell r="A2381" t="str">
            <v>501041</v>
          </cell>
          <cell r="B2381" t="str">
            <v>MAIZE - 1111 - 5 KG</v>
          </cell>
          <cell r="C2381" t="str">
            <v>2100</v>
          </cell>
          <cell r="D2381" t="str">
            <v>453</v>
          </cell>
          <cell r="E2381" t="str">
            <v>4900207478</v>
          </cell>
          <cell r="F2381">
            <v>38247</v>
          </cell>
          <cell r="G2381">
            <v>-810</v>
          </cell>
          <cell r="H2381">
            <v>0</v>
          </cell>
        </row>
        <row r="2382">
          <cell r="A2382" t="str">
            <v>501041</v>
          </cell>
          <cell r="B2382" t="str">
            <v>MAIZE - 1111 - 5 KG</v>
          </cell>
          <cell r="C2382" t="str">
            <v>2100</v>
          </cell>
          <cell r="D2382" t="str">
            <v>641</v>
          </cell>
          <cell r="E2382" t="str">
            <v>4900207491</v>
          </cell>
          <cell r="F2382">
            <v>38247</v>
          </cell>
          <cell r="G2382">
            <v>-400</v>
          </cell>
          <cell r="H2382">
            <v>-7536.84</v>
          </cell>
        </row>
        <row r="2383">
          <cell r="A2383" t="str">
            <v>501041</v>
          </cell>
          <cell r="B2383" t="str">
            <v>MAIZE - 1111 - 5 KG</v>
          </cell>
          <cell r="C2383" t="str">
            <v>2100</v>
          </cell>
          <cell r="D2383" t="str">
            <v>641</v>
          </cell>
          <cell r="E2383" t="str">
            <v>4900207491</v>
          </cell>
          <cell r="F2383">
            <v>38247</v>
          </cell>
          <cell r="G2383">
            <v>-2400</v>
          </cell>
          <cell r="H2383">
            <v>-45221.03</v>
          </cell>
        </row>
        <row r="2384">
          <cell r="A2384" t="str">
            <v>501041</v>
          </cell>
          <cell r="B2384" t="str">
            <v>MAIZE - 1111 - 5 KG</v>
          </cell>
          <cell r="C2384" t="str">
            <v>2100</v>
          </cell>
          <cell r="D2384" t="str">
            <v>641</v>
          </cell>
          <cell r="E2384" t="str">
            <v>4900207491</v>
          </cell>
          <cell r="F2384">
            <v>38247</v>
          </cell>
          <cell r="G2384">
            <v>-2100</v>
          </cell>
          <cell r="H2384">
            <v>-39568.400000000001</v>
          </cell>
        </row>
        <row r="2385">
          <cell r="A2385" t="str">
            <v>501041</v>
          </cell>
          <cell r="B2385" t="str">
            <v>MAIZE - 1111 - 5 KG</v>
          </cell>
          <cell r="C2385" t="str">
            <v>2100</v>
          </cell>
          <cell r="D2385" t="str">
            <v>641</v>
          </cell>
          <cell r="E2385" t="str">
            <v>4900207491</v>
          </cell>
          <cell r="F2385">
            <v>38247</v>
          </cell>
          <cell r="G2385">
            <v>-1300</v>
          </cell>
          <cell r="H2385">
            <v>-24494.720000000001</v>
          </cell>
        </row>
        <row r="2386">
          <cell r="A2386" t="str">
            <v>501041</v>
          </cell>
          <cell r="B2386" t="str">
            <v>MAIZE - 1111 - 5 KG</v>
          </cell>
          <cell r="C2386" t="str">
            <v>2100</v>
          </cell>
          <cell r="D2386" t="str">
            <v>641</v>
          </cell>
          <cell r="E2386" t="str">
            <v>4900207491</v>
          </cell>
          <cell r="F2386">
            <v>38247</v>
          </cell>
          <cell r="G2386">
            <v>-800</v>
          </cell>
          <cell r="H2386">
            <v>-15073.68</v>
          </cell>
        </row>
        <row r="2387">
          <cell r="A2387" t="str">
            <v>501041</v>
          </cell>
          <cell r="B2387" t="str">
            <v>MAIZE - 1111 - 5 KG</v>
          </cell>
          <cell r="C2387" t="str">
            <v>2100</v>
          </cell>
          <cell r="D2387" t="str">
            <v>641</v>
          </cell>
          <cell r="E2387" t="str">
            <v>4900207491</v>
          </cell>
          <cell r="F2387">
            <v>38247</v>
          </cell>
          <cell r="G2387">
            <v>-3000</v>
          </cell>
          <cell r="H2387">
            <v>-56526.29</v>
          </cell>
        </row>
        <row r="2388">
          <cell r="A2388" t="str">
            <v>501041</v>
          </cell>
          <cell r="B2388" t="str">
            <v>MAIZE - 1111 - 5 KG</v>
          </cell>
          <cell r="C2388" t="str">
            <v>2100</v>
          </cell>
          <cell r="D2388" t="str">
            <v>453</v>
          </cell>
          <cell r="E2388" t="str">
            <v>4900207478</v>
          </cell>
          <cell r="F2388">
            <v>38247</v>
          </cell>
          <cell r="G2388">
            <v>-3000</v>
          </cell>
          <cell r="H2388">
            <v>0</v>
          </cell>
        </row>
        <row r="2389">
          <cell r="A2389" t="str">
            <v>501041</v>
          </cell>
          <cell r="B2389" t="str">
            <v>MAIZE - 1111 - 5 KG</v>
          </cell>
          <cell r="C2389" t="str">
            <v>2100</v>
          </cell>
          <cell r="D2389" t="str">
            <v>453</v>
          </cell>
          <cell r="E2389" t="str">
            <v>4900207478</v>
          </cell>
          <cell r="F2389">
            <v>38247</v>
          </cell>
          <cell r="G2389">
            <v>-2395</v>
          </cell>
          <cell r="H2389">
            <v>0</v>
          </cell>
        </row>
        <row r="2390">
          <cell r="A2390" t="str">
            <v>501041</v>
          </cell>
          <cell r="B2390" t="str">
            <v>MAIZE - 1111 - 5 KG</v>
          </cell>
          <cell r="C2390" t="str">
            <v>2100</v>
          </cell>
          <cell r="D2390" t="str">
            <v>453</v>
          </cell>
          <cell r="E2390" t="str">
            <v>4900207478</v>
          </cell>
          <cell r="F2390">
            <v>38247</v>
          </cell>
          <cell r="G2390">
            <v>2400</v>
          </cell>
          <cell r="H2390">
            <v>45221.03</v>
          </cell>
        </row>
        <row r="2391">
          <cell r="A2391" t="str">
            <v>501041</v>
          </cell>
          <cell r="B2391" t="str">
            <v>MAIZE - 1111 - 5 KG</v>
          </cell>
          <cell r="C2391" t="str">
            <v>2100</v>
          </cell>
          <cell r="D2391" t="str">
            <v>453</v>
          </cell>
          <cell r="E2391" t="str">
            <v>4900207478</v>
          </cell>
          <cell r="F2391">
            <v>38247</v>
          </cell>
          <cell r="G2391">
            <v>-2400</v>
          </cell>
          <cell r="H2391">
            <v>0</v>
          </cell>
        </row>
        <row r="2392">
          <cell r="A2392" t="str">
            <v>501041</v>
          </cell>
          <cell r="B2392" t="str">
            <v>MAIZE - 1111 - 5 KG</v>
          </cell>
          <cell r="C2392" t="str">
            <v>2100</v>
          </cell>
          <cell r="D2392" t="str">
            <v>453</v>
          </cell>
          <cell r="E2392" t="str">
            <v>4900207478</v>
          </cell>
          <cell r="F2392">
            <v>38247</v>
          </cell>
          <cell r="G2392">
            <v>415</v>
          </cell>
          <cell r="H2392">
            <v>7819.47</v>
          </cell>
        </row>
        <row r="2393">
          <cell r="A2393" t="str">
            <v>501041</v>
          </cell>
          <cell r="B2393" t="str">
            <v>MAIZE - 1111 - 5 KG</v>
          </cell>
          <cell r="C2393" t="str">
            <v>2100</v>
          </cell>
          <cell r="D2393" t="str">
            <v>453</v>
          </cell>
          <cell r="E2393" t="str">
            <v>4900207478</v>
          </cell>
          <cell r="F2393">
            <v>38247</v>
          </cell>
          <cell r="G2393">
            <v>-415</v>
          </cell>
          <cell r="H2393">
            <v>0</v>
          </cell>
        </row>
        <row r="2394">
          <cell r="A2394" t="str">
            <v>501041</v>
          </cell>
          <cell r="B2394" t="str">
            <v>MAIZE - 1111 - 5 KG</v>
          </cell>
          <cell r="C2394" t="str">
            <v>2100</v>
          </cell>
          <cell r="D2394" t="str">
            <v>453</v>
          </cell>
          <cell r="E2394" t="str">
            <v>4900207478</v>
          </cell>
          <cell r="F2394">
            <v>38247</v>
          </cell>
          <cell r="G2394">
            <v>810</v>
          </cell>
          <cell r="H2394">
            <v>15262.1</v>
          </cell>
        </row>
        <row r="2395">
          <cell r="A2395" t="str">
            <v>501041</v>
          </cell>
          <cell r="B2395" t="str">
            <v>MAIZE - 1111 - 5 KG</v>
          </cell>
          <cell r="C2395" t="str">
            <v>2100</v>
          </cell>
          <cell r="D2395" t="str">
            <v>651</v>
          </cell>
          <cell r="E2395" t="str">
            <v>4900207427</v>
          </cell>
          <cell r="F2395">
            <v>38247</v>
          </cell>
          <cell r="G2395">
            <v>245</v>
          </cell>
          <cell r="H2395">
            <v>0</v>
          </cell>
        </row>
        <row r="2396">
          <cell r="A2396" t="str">
            <v>501041</v>
          </cell>
          <cell r="B2396" t="str">
            <v>MAIZE - 1111 - 5 KG</v>
          </cell>
          <cell r="C2396" t="str">
            <v>2100</v>
          </cell>
          <cell r="D2396" t="str">
            <v>651</v>
          </cell>
          <cell r="E2396" t="str">
            <v>4900207419</v>
          </cell>
          <cell r="F2396">
            <v>38247</v>
          </cell>
          <cell r="G2396">
            <v>545</v>
          </cell>
          <cell r="H2396">
            <v>0</v>
          </cell>
        </row>
        <row r="2397">
          <cell r="A2397" t="str">
            <v>501041</v>
          </cell>
          <cell r="B2397" t="str">
            <v>MAIZE - 1111 - 5 KG</v>
          </cell>
          <cell r="C2397" t="str">
            <v>2100</v>
          </cell>
          <cell r="D2397" t="str">
            <v>651</v>
          </cell>
          <cell r="E2397" t="str">
            <v>4900207398</v>
          </cell>
          <cell r="F2397">
            <v>38247</v>
          </cell>
          <cell r="G2397">
            <v>70</v>
          </cell>
          <cell r="H2397">
            <v>0</v>
          </cell>
        </row>
        <row r="2398">
          <cell r="A2398" t="str">
            <v>501041</v>
          </cell>
          <cell r="B2398" t="str">
            <v>MAIZE - 1111 - 5 KG</v>
          </cell>
          <cell r="C2398" t="str">
            <v>2100</v>
          </cell>
          <cell r="D2398" t="str">
            <v>651</v>
          </cell>
          <cell r="E2398" t="str">
            <v>4900207400</v>
          </cell>
          <cell r="F2398">
            <v>38247</v>
          </cell>
          <cell r="G2398">
            <v>250</v>
          </cell>
          <cell r="H2398">
            <v>0</v>
          </cell>
        </row>
        <row r="2399">
          <cell r="A2399" t="str">
            <v>501041</v>
          </cell>
          <cell r="B2399" t="str">
            <v>MAIZE - 1111 - 5 KG</v>
          </cell>
          <cell r="C2399" t="str">
            <v>2100</v>
          </cell>
          <cell r="D2399" t="str">
            <v>651</v>
          </cell>
          <cell r="E2399" t="str">
            <v>4900207415</v>
          </cell>
          <cell r="F2399">
            <v>38247</v>
          </cell>
          <cell r="G2399">
            <v>245</v>
          </cell>
          <cell r="H2399">
            <v>0</v>
          </cell>
        </row>
        <row r="2400">
          <cell r="A2400" t="str">
            <v>501041</v>
          </cell>
          <cell r="B2400" t="str">
            <v>MAIZE - 1111 - 5 KG</v>
          </cell>
          <cell r="C2400" t="str">
            <v>2100</v>
          </cell>
          <cell r="D2400" t="str">
            <v>651</v>
          </cell>
          <cell r="E2400" t="str">
            <v>4900207411</v>
          </cell>
          <cell r="F2400">
            <v>38247</v>
          </cell>
          <cell r="G2400">
            <v>170</v>
          </cell>
          <cell r="H2400">
            <v>0</v>
          </cell>
        </row>
        <row r="2401">
          <cell r="A2401" t="str">
            <v>501041</v>
          </cell>
          <cell r="B2401" t="str">
            <v>MAIZE - 1111 - 5 KG</v>
          </cell>
          <cell r="C2401" t="str">
            <v>2100</v>
          </cell>
          <cell r="D2401" t="str">
            <v>651</v>
          </cell>
          <cell r="E2401" t="str">
            <v>4900207419</v>
          </cell>
          <cell r="F2401">
            <v>38247</v>
          </cell>
          <cell r="G2401">
            <v>50</v>
          </cell>
          <cell r="H2401">
            <v>0</v>
          </cell>
        </row>
        <row r="2402">
          <cell r="A2402" t="str">
            <v>501041</v>
          </cell>
          <cell r="B2402" t="str">
            <v>MAIZE - 1111 - 5 KG</v>
          </cell>
          <cell r="C2402" t="str">
            <v>2100</v>
          </cell>
          <cell r="D2402" t="str">
            <v>651</v>
          </cell>
          <cell r="E2402" t="str">
            <v>4900207410</v>
          </cell>
          <cell r="F2402">
            <v>38247</v>
          </cell>
          <cell r="G2402">
            <v>400</v>
          </cell>
          <cell r="H2402">
            <v>0</v>
          </cell>
        </row>
        <row r="2403">
          <cell r="A2403" t="str">
            <v>501041</v>
          </cell>
          <cell r="B2403" t="str">
            <v>MAIZE - 1111 - 5 KG</v>
          </cell>
          <cell r="C2403" t="str">
            <v>2100</v>
          </cell>
          <cell r="D2403" t="str">
            <v>651</v>
          </cell>
          <cell r="E2403" t="str">
            <v>4900207401</v>
          </cell>
          <cell r="F2403">
            <v>38247</v>
          </cell>
          <cell r="G2403">
            <v>100</v>
          </cell>
          <cell r="H2403">
            <v>0</v>
          </cell>
        </row>
        <row r="2404">
          <cell r="A2404" t="str">
            <v>501041</v>
          </cell>
          <cell r="B2404" t="str">
            <v>MAIZE - 1111 - 5 KG</v>
          </cell>
          <cell r="C2404" t="str">
            <v>2100</v>
          </cell>
          <cell r="D2404" t="str">
            <v>651</v>
          </cell>
          <cell r="E2404" t="str">
            <v>4900207407</v>
          </cell>
          <cell r="F2404">
            <v>38247</v>
          </cell>
          <cell r="G2404">
            <v>440</v>
          </cell>
          <cell r="H2404">
            <v>0</v>
          </cell>
        </row>
        <row r="2405">
          <cell r="A2405" t="str">
            <v>501041</v>
          </cell>
          <cell r="B2405" t="str">
            <v>MAIZE - 1111 - 5 KG</v>
          </cell>
          <cell r="C2405" t="str">
            <v>2100</v>
          </cell>
          <cell r="D2405" t="str">
            <v>651</v>
          </cell>
          <cell r="E2405" t="str">
            <v>4900207420</v>
          </cell>
          <cell r="F2405">
            <v>38247</v>
          </cell>
          <cell r="G2405">
            <v>500</v>
          </cell>
          <cell r="H2405">
            <v>0</v>
          </cell>
        </row>
        <row r="2406">
          <cell r="A2406" t="str">
            <v>501041</v>
          </cell>
          <cell r="B2406" t="str">
            <v>MAIZE - 1111 - 5 KG</v>
          </cell>
          <cell r="C2406" t="str">
            <v>2100</v>
          </cell>
          <cell r="D2406" t="str">
            <v>651</v>
          </cell>
          <cell r="E2406" t="str">
            <v>4900207422</v>
          </cell>
          <cell r="F2406">
            <v>38247</v>
          </cell>
          <cell r="G2406">
            <v>1190</v>
          </cell>
          <cell r="H2406">
            <v>0</v>
          </cell>
        </row>
        <row r="2407">
          <cell r="A2407" t="str">
            <v>501041</v>
          </cell>
          <cell r="B2407" t="str">
            <v>MAIZE - 1111 - 5 KG</v>
          </cell>
          <cell r="C2407" t="str">
            <v>2100</v>
          </cell>
          <cell r="D2407" t="str">
            <v>651</v>
          </cell>
          <cell r="E2407" t="str">
            <v>4900207423</v>
          </cell>
          <cell r="F2407">
            <v>38247</v>
          </cell>
          <cell r="G2407">
            <v>3000</v>
          </cell>
          <cell r="H2407">
            <v>0</v>
          </cell>
        </row>
        <row r="2408">
          <cell r="A2408" t="str">
            <v>501041</v>
          </cell>
          <cell r="B2408" t="str">
            <v>MAIZE - 1111 - 5 KG</v>
          </cell>
          <cell r="C2408" t="str">
            <v>2100</v>
          </cell>
          <cell r="D2408" t="str">
            <v>651</v>
          </cell>
          <cell r="E2408" t="str">
            <v>4900207401</v>
          </cell>
          <cell r="F2408">
            <v>38247</v>
          </cell>
          <cell r="G2408">
            <v>95</v>
          </cell>
          <cell r="H2408">
            <v>0</v>
          </cell>
        </row>
        <row r="2409">
          <cell r="A2409" t="str">
            <v>501041</v>
          </cell>
          <cell r="B2409" t="str">
            <v>MAIZE - 1111 - 5 KG</v>
          </cell>
          <cell r="C2409" t="str">
            <v>2100</v>
          </cell>
          <cell r="D2409" t="str">
            <v>651</v>
          </cell>
          <cell r="E2409" t="str">
            <v>4900207425</v>
          </cell>
          <cell r="F2409">
            <v>38247</v>
          </cell>
          <cell r="G2409">
            <v>795</v>
          </cell>
          <cell r="H2409">
            <v>0</v>
          </cell>
        </row>
        <row r="2410">
          <cell r="A2410" t="str">
            <v>501041</v>
          </cell>
          <cell r="B2410" t="str">
            <v>MAIZE - 1111 - 5 KG</v>
          </cell>
          <cell r="C2410" t="str">
            <v>2100</v>
          </cell>
          <cell r="D2410" t="str">
            <v>641</v>
          </cell>
          <cell r="E2410" t="str">
            <v>4900199147</v>
          </cell>
          <cell r="F2410">
            <v>38238</v>
          </cell>
          <cell r="G2410">
            <v>-1200</v>
          </cell>
          <cell r="H2410">
            <v>-22610.52</v>
          </cell>
        </row>
        <row r="2411">
          <cell r="A2411" t="str">
            <v>501041</v>
          </cell>
          <cell r="B2411" t="str">
            <v>MAIZE - 1111 - 5 KG</v>
          </cell>
          <cell r="C2411" t="str">
            <v>2100</v>
          </cell>
          <cell r="D2411" t="str">
            <v>641</v>
          </cell>
          <cell r="E2411" t="str">
            <v>4900199147</v>
          </cell>
          <cell r="F2411">
            <v>38238</v>
          </cell>
          <cell r="G2411">
            <v>-3600</v>
          </cell>
          <cell r="H2411">
            <v>-67831.55</v>
          </cell>
        </row>
        <row r="2412">
          <cell r="A2412" t="str">
            <v>501041</v>
          </cell>
          <cell r="B2412" t="str">
            <v>MAIZE - 1111 - 5 KG</v>
          </cell>
          <cell r="C2412" t="str">
            <v>2100</v>
          </cell>
          <cell r="D2412" t="str">
            <v>641</v>
          </cell>
          <cell r="E2412" t="str">
            <v>4900199147</v>
          </cell>
          <cell r="F2412">
            <v>38238</v>
          </cell>
          <cell r="G2412">
            <v>-750</v>
          </cell>
          <cell r="H2412">
            <v>-14131.57</v>
          </cell>
        </row>
        <row r="2413">
          <cell r="A2413" t="str">
            <v>501041</v>
          </cell>
          <cell r="B2413" t="str">
            <v>MAIZE - 1111 - 5 KG</v>
          </cell>
          <cell r="C2413" t="str">
            <v>2100</v>
          </cell>
          <cell r="D2413" t="str">
            <v>453</v>
          </cell>
          <cell r="E2413" t="str">
            <v>4900199104</v>
          </cell>
          <cell r="F2413">
            <v>38238</v>
          </cell>
          <cell r="G2413">
            <v>2250</v>
          </cell>
          <cell r="H2413">
            <v>42394.720000000001</v>
          </cell>
        </row>
        <row r="2414">
          <cell r="A2414" t="str">
            <v>501041</v>
          </cell>
          <cell r="B2414" t="str">
            <v>MAIZE - 1111 - 5 KG</v>
          </cell>
          <cell r="C2414" t="str">
            <v>2100</v>
          </cell>
          <cell r="D2414" t="str">
            <v>453</v>
          </cell>
          <cell r="E2414" t="str">
            <v>4900199104</v>
          </cell>
          <cell r="F2414">
            <v>38238</v>
          </cell>
          <cell r="G2414">
            <v>-2250</v>
          </cell>
          <cell r="H2414">
            <v>0</v>
          </cell>
        </row>
        <row r="2415">
          <cell r="A2415" t="str">
            <v>501041</v>
          </cell>
          <cell r="B2415" t="str">
            <v>MAIZE - 1111 - 5 KG</v>
          </cell>
          <cell r="C2415" t="str">
            <v>2100</v>
          </cell>
          <cell r="D2415" t="str">
            <v>453</v>
          </cell>
          <cell r="E2415" t="str">
            <v>4900199104</v>
          </cell>
          <cell r="F2415">
            <v>38238</v>
          </cell>
          <cell r="G2415">
            <v>-1950</v>
          </cell>
          <cell r="H2415">
            <v>0</v>
          </cell>
        </row>
        <row r="2416">
          <cell r="A2416" t="str">
            <v>501041</v>
          </cell>
          <cell r="B2416" t="str">
            <v>MAIZE - 1111 - 5 KG</v>
          </cell>
          <cell r="C2416" t="str">
            <v>2100</v>
          </cell>
          <cell r="D2416" t="str">
            <v>453</v>
          </cell>
          <cell r="E2416" t="str">
            <v>4900199104</v>
          </cell>
          <cell r="F2416">
            <v>38238</v>
          </cell>
          <cell r="G2416">
            <v>-750</v>
          </cell>
          <cell r="H2416">
            <v>0</v>
          </cell>
        </row>
        <row r="2417">
          <cell r="A2417" t="str">
            <v>501041</v>
          </cell>
          <cell r="B2417" t="str">
            <v>MAIZE - 1111 - 5 KG</v>
          </cell>
          <cell r="C2417" t="str">
            <v>2100</v>
          </cell>
          <cell r="D2417" t="str">
            <v>651</v>
          </cell>
          <cell r="E2417" t="str">
            <v>4900199092</v>
          </cell>
          <cell r="F2417">
            <v>38238</v>
          </cell>
          <cell r="G2417">
            <v>50</v>
          </cell>
          <cell r="H2417">
            <v>0</v>
          </cell>
        </row>
        <row r="2418">
          <cell r="A2418" t="str">
            <v>501041</v>
          </cell>
          <cell r="B2418" t="str">
            <v>MAIZE - 1111 - 5 KG</v>
          </cell>
          <cell r="C2418" t="str">
            <v>2100</v>
          </cell>
          <cell r="D2418" t="str">
            <v>641</v>
          </cell>
          <cell r="E2418" t="str">
            <v>4900199147</v>
          </cell>
          <cell r="F2418">
            <v>38238</v>
          </cell>
          <cell r="G2418">
            <v>-1650</v>
          </cell>
          <cell r="H2418">
            <v>-31089.46</v>
          </cell>
        </row>
        <row r="2419">
          <cell r="A2419" t="str">
            <v>501041</v>
          </cell>
          <cell r="B2419" t="str">
            <v>MAIZE - 1111 - 5 KG</v>
          </cell>
          <cell r="C2419" t="str">
            <v>2100</v>
          </cell>
          <cell r="D2419" t="str">
            <v>641</v>
          </cell>
          <cell r="E2419" t="str">
            <v>4900199147</v>
          </cell>
          <cell r="F2419">
            <v>38238</v>
          </cell>
          <cell r="G2419">
            <v>-1800</v>
          </cell>
          <cell r="H2419">
            <v>-33915.769999999997</v>
          </cell>
        </row>
        <row r="2420">
          <cell r="A2420" t="str">
            <v>501041</v>
          </cell>
          <cell r="B2420" t="str">
            <v>MAIZE - 1111 - 5 KG</v>
          </cell>
          <cell r="C2420" t="str">
            <v>2100</v>
          </cell>
          <cell r="D2420" t="str">
            <v>651</v>
          </cell>
          <cell r="E2420" t="str">
            <v>4900199092</v>
          </cell>
          <cell r="F2420">
            <v>38238</v>
          </cell>
          <cell r="G2420">
            <v>100</v>
          </cell>
          <cell r="H2420">
            <v>0</v>
          </cell>
        </row>
        <row r="2421">
          <cell r="A2421" t="str">
            <v>501041</v>
          </cell>
          <cell r="B2421" t="str">
            <v>MAIZE - 1111 - 5 KG</v>
          </cell>
          <cell r="C2421" t="str">
            <v>2100</v>
          </cell>
          <cell r="D2421" t="str">
            <v>651</v>
          </cell>
          <cell r="E2421" t="str">
            <v>4900199092</v>
          </cell>
          <cell r="F2421">
            <v>38238</v>
          </cell>
          <cell r="G2421">
            <v>2100</v>
          </cell>
          <cell r="H2421">
            <v>0</v>
          </cell>
        </row>
        <row r="2422">
          <cell r="A2422" t="str">
            <v>501041</v>
          </cell>
          <cell r="B2422" t="str">
            <v>MAIZE - 1111 - 5 KG</v>
          </cell>
          <cell r="C2422" t="str">
            <v>2100</v>
          </cell>
          <cell r="D2422" t="str">
            <v>651</v>
          </cell>
          <cell r="E2422" t="str">
            <v>4900199092</v>
          </cell>
          <cell r="F2422">
            <v>38238</v>
          </cell>
          <cell r="G2422">
            <v>750</v>
          </cell>
          <cell r="H2422">
            <v>0</v>
          </cell>
        </row>
        <row r="2423">
          <cell r="A2423" t="str">
            <v>501041</v>
          </cell>
          <cell r="B2423" t="str">
            <v>MAIZE - 1111 - 5 KG</v>
          </cell>
          <cell r="C2423" t="str">
            <v>2100</v>
          </cell>
          <cell r="D2423" t="str">
            <v>651</v>
          </cell>
          <cell r="E2423" t="str">
            <v>4900199091</v>
          </cell>
          <cell r="F2423">
            <v>38238</v>
          </cell>
          <cell r="G2423">
            <v>1950</v>
          </cell>
          <cell r="H2423">
            <v>0</v>
          </cell>
        </row>
        <row r="2424">
          <cell r="A2424" t="str">
            <v>501041</v>
          </cell>
          <cell r="B2424" t="str">
            <v>MAIZE - 1111 - 5 KG</v>
          </cell>
          <cell r="C2424" t="str">
            <v>2100</v>
          </cell>
          <cell r="D2424" t="str">
            <v>651</v>
          </cell>
          <cell r="E2424" t="str">
            <v>4900199091</v>
          </cell>
          <cell r="F2424">
            <v>38238</v>
          </cell>
          <cell r="G2424">
            <v>50</v>
          </cell>
          <cell r="H2424">
            <v>0</v>
          </cell>
        </row>
        <row r="2425">
          <cell r="A2425" t="str">
            <v>501041</v>
          </cell>
          <cell r="B2425" t="str">
            <v>MAIZE - 1111 - 5 KG</v>
          </cell>
          <cell r="C2425" t="str">
            <v>2100</v>
          </cell>
          <cell r="D2425" t="str">
            <v>453</v>
          </cell>
          <cell r="E2425" t="str">
            <v>4900199104</v>
          </cell>
          <cell r="F2425">
            <v>38238</v>
          </cell>
          <cell r="G2425">
            <v>750</v>
          </cell>
          <cell r="H2425">
            <v>14131.57</v>
          </cell>
        </row>
        <row r="2426">
          <cell r="A2426" t="str">
            <v>501041</v>
          </cell>
          <cell r="B2426" t="str">
            <v>MAIZE - 1111 - 5 KG</v>
          </cell>
          <cell r="C2426" t="str">
            <v>2100</v>
          </cell>
          <cell r="D2426" t="str">
            <v>453</v>
          </cell>
          <cell r="E2426" t="str">
            <v>4900199104</v>
          </cell>
          <cell r="F2426">
            <v>38238</v>
          </cell>
          <cell r="G2426">
            <v>1950</v>
          </cell>
          <cell r="H2426">
            <v>36742.089999999997</v>
          </cell>
        </row>
        <row r="2427">
          <cell r="A2427" t="str">
            <v>501041</v>
          </cell>
          <cell r="B2427" t="str">
            <v>MAIZE - 1111 - 5 KG</v>
          </cell>
          <cell r="C2427" t="str">
            <v>2100</v>
          </cell>
          <cell r="D2427" t="str">
            <v>453</v>
          </cell>
          <cell r="E2427" t="str">
            <v>4900199104</v>
          </cell>
          <cell r="F2427">
            <v>38238</v>
          </cell>
          <cell r="G2427">
            <v>-50</v>
          </cell>
          <cell r="H2427">
            <v>0</v>
          </cell>
        </row>
        <row r="2428">
          <cell r="A2428" t="str">
            <v>501041</v>
          </cell>
          <cell r="B2428" t="str">
            <v>MAIZE - 1111 - 5 KG</v>
          </cell>
          <cell r="C2428" t="str">
            <v>2100</v>
          </cell>
          <cell r="D2428" t="str">
            <v>453</v>
          </cell>
          <cell r="E2428" t="str">
            <v>4900199104</v>
          </cell>
          <cell r="F2428">
            <v>38238</v>
          </cell>
          <cell r="G2428">
            <v>50</v>
          </cell>
          <cell r="H2428">
            <v>942.1</v>
          </cell>
        </row>
        <row r="2429">
          <cell r="A2429" t="str">
            <v>501041</v>
          </cell>
          <cell r="B2429" t="str">
            <v>MAIZE - 1111 - 5 KG</v>
          </cell>
          <cell r="C2429" t="str">
            <v>2100</v>
          </cell>
          <cell r="D2429" t="str">
            <v>453</v>
          </cell>
          <cell r="E2429" t="str">
            <v>4900191174</v>
          </cell>
          <cell r="F2429">
            <v>38230</v>
          </cell>
          <cell r="G2429">
            <v>1015</v>
          </cell>
          <cell r="H2429">
            <v>19124.73</v>
          </cell>
        </row>
        <row r="2430">
          <cell r="A2430" t="str">
            <v>501041</v>
          </cell>
          <cell r="B2430" t="str">
            <v>MAIZE - 1111 - 5 KG</v>
          </cell>
          <cell r="C2430" t="str">
            <v>2100</v>
          </cell>
          <cell r="D2430" t="str">
            <v>453</v>
          </cell>
          <cell r="E2430" t="str">
            <v>4900191174</v>
          </cell>
          <cell r="F2430">
            <v>38230</v>
          </cell>
          <cell r="G2430">
            <v>-1065</v>
          </cell>
          <cell r="H2430">
            <v>0</v>
          </cell>
        </row>
        <row r="2431">
          <cell r="A2431" t="str">
            <v>501041</v>
          </cell>
          <cell r="B2431" t="str">
            <v>MAIZE - 1111 - 5 KG</v>
          </cell>
          <cell r="C2431" t="str">
            <v>2100</v>
          </cell>
          <cell r="D2431" t="str">
            <v>453</v>
          </cell>
          <cell r="E2431" t="str">
            <v>4900191174</v>
          </cell>
          <cell r="F2431">
            <v>38230</v>
          </cell>
          <cell r="G2431">
            <v>-1015</v>
          </cell>
          <cell r="H2431">
            <v>0</v>
          </cell>
        </row>
        <row r="2432">
          <cell r="A2432" t="str">
            <v>501041</v>
          </cell>
          <cell r="B2432" t="str">
            <v>MAIZE - 1111 - 5 KG</v>
          </cell>
          <cell r="C2432" t="str">
            <v>2100</v>
          </cell>
          <cell r="D2432" t="str">
            <v>453</v>
          </cell>
          <cell r="E2432" t="str">
            <v>4900191174</v>
          </cell>
          <cell r="F2432">
            <v>38230</v>
          </cell>
          <cell r="G2432">
            <v>-500</v>
          </cell>
          <cell r="H2432">
            <v>0</v>
          </cell>
        </row>
        <row r="2433">
          <cell r="A2433" t="str">
            <v>501041</v>
          </cell>
          <cell r="B2433" t="str">
            <v>MAIZE - 1111 - 5 KG</v>
          </cell>
          <cell r="C2433" t="str">
            <v>2100</v>
          </cell>
          <cell r="D2433" t="str">
            <v>651</v>
          </cell>
          <cell r="E2433" t="str">
            <v>4900190729</v>
          </cell>
          <cell r="F2433">
            <v>38230</v>
          </cell>
          <cell r="G2433">
            <v>250</v>
          </cell>
          <cell r="H2433">
            <v>0</v>
          </cell>
        </row>
        <row r="2434">
          <cell r="A2434" t="str">
            <v>501041</v>
          </cell>
          <cell r="B2434" t="str">
            <v>MAIZE - 1111 - 5 KG</v>
          </cell>
          <cell r="C2434" t="str">
            <v>2100</v>
          </cell>
          <cell r="D2434" t="str">
            <v>651</v>
          </cell>
          <cell r="E2434" t="str">
            <v>4900190746</v>
          </cell>
          <cell r="F2434">
            <v>38230</v>
          </cell>
          <cell r="G2434">
            <v>470</v>
          </cell>
          <cell r="H2434">
            <v>0</v>
          </cell>
        </row>
        <row r="2435">
          <cell r="A2435" t="str">
            <v>501041</v>
          </cell>
          <cell r="B2435" t="str">
            <v>MAIZE - 1111 - 5 KG</v>
          </cell>
          <cell r="C2435" t="str">
            <v>2100</v>
          </cell>
          <cell r="D2435" t="str">
            <v>651</v>
          </cell>
          <cell r="E2435" t="str">
            <v>4900190788</v>
          </cell>
          <cell r="F2435">
            <v>38230</v>
          </cell>
          <cell r="G2435">
            <v>100</v>
          </cell>
          <cell r="H2435">
            <v>0</v>
          </cell>
        </row>
        <row r="2436">
          <cell r="A2436" t="str">
            <v>501041</v>
          </cell>
          <cell r="B2436" t="str">
            <v>MAIZE - 1111 - 5 KG</v>
          </cell>
          <cell r="C2436" t="str">
            <v>2100</v>
          </cell>
          <cell r="D2436" t="str">
            <v>651</v>
          </cell>
          <cell r="E2436" t="str">
            <v>4900190790</v>
          </cell>
          <cell r="F2436">
            <v>38230</v>
          </cell>
          <cell r="G2436">
            <v>195</v>
          </cell>
          <cell r="H2436">
            <v>0</v>
          </cell>
        </row>
        <row r="2437">
          <cell r="A2437" t="str">
            <v>501041</v>
          </cell>
          <cell r="B2437" t="str">
            <v>MAIZE - 1111 - 5 KG</v>
          </cell>
          <cell r="C2437" t="str">
            <v>2100</v>
          </cell>
          <cell r="D2437" t="str">
            <v>651</v>
          </cell>
          <cell r="E2437" t="str">
            <v>4900190723</v>
          </cell>
          <cell r="F2437">
            <v>38230</v>
          </cell>
          <cell r="G2437">
            <v>50</v>
          </cell>
          <cell r="H2437">
            <v>0</v>
          </cell>
        </row>
        <row r="2438">
          <cell r="A2438" t="str">
            <v>501041</v>
          </cell>
          <cell r="B2438" t="str">
            <v>MAIZE - 1111 - 5 KG</v>
          </cell>
          <cell r="C2438" t="str">
            <v>2100</v>
          </cell>
          <cell r="D2438" t="str">
            <v>651</v>
          </cell>
          <cell r="E2438" t="str">
            <v>4900190879</v>
          </cell>
          <cell r="F2438">
            <v>38230</v>
          </cell>
          <cell r="G2438">
            <v>15</v>
          </cell>
          <cell r="H2438">
            <v>0</v>
          </cell>
        </row>
        <row r="2439">
          <cell r="A2439" t="str">
            <v>501041</v>
          </cell>
          <cell r="B2439" t="str">
            <v>MAIZE - 1111 - 5 KG</v>
          </cell>
          <cell r="C2439" t="str">
            <v>2100</v>
          </cell>
          <cell r="D2439" t="str">
            <v>453</v>
          </cell>
          <cell r="E2439" t="str">
            <v>4900191174</v>
          </cell>
          <cell r="F2439">
            <v>38230</v>
          </cell>
          <cell r="G2439">
            <v>1065</v>
          </cell>
          <cell r="H2439">
            <v>20066.830000000002</v>
          </cell>
        </row>
        <row r="2440">
          <cell r="A2440" t="str">
            <v>501041</v>
          </cell>
          <cell r="B2440" t="str">
            <v>MAIZE - 1111 - 5 KG</v>
          </cell>
          <cell r="C2440" t="str">
            <v>2100</v>
          </cell>
          <cell r="D2440" t="str">
            <v>453</v>
          </cell>
          <cell r="E2440" t="str">
            <v>4900191174</v>
          </cell>
          <cell r="F2440">
            <v>38230</v>
          </cell>
          <cell r="G2440">
            <v>500</v>
          </cell>
          <cell r="H2440">
            <v>9421.0499999999993</v>
          </cell>
        </row>
        <row r="2441">
          <cell r="A2441" t="str">
            <v>501041</v>
          </cell>
          <cell r="B2441" t="str">
            <v>MAIZE - 1111 - 5 KG</v>
          </cell>
          <cell r="C2441" t="str">
            <v>2100</v>
          </cell>
          <cell r="D2441" t="str">
            <v>651</v>
          </cell>
          <cell r="E2441" t="str">
            <v>4900190689</v>
          </cell>
          <cell r="F2441">
            <v>38230</v>
          </cell>
          <cell r="G2441">
            <v>500</v>
          </cell>
          <cell r="H2441">
            <v>0</v>
          </cell>
        </row>
        <row r="2442">
          <cell r="A2442" t="str">
            <v>501041</v>
          </cell>
          <cell r="B2442" t="str">
            <v>MAIZE - 1111 - 5 KG</v>
          </cell>
          <cell r="C2442" t="str">
            <v>2100</v>
          </cell>
          <cell r="D2442" t="str">
            <v>651</v>
          </cell>
          <cell r="E2442" t="str">
            <v>4900190686</v>
          </cell>
          <cell r="F2442">
            <v>38230</v>
          </cell>
          <cell r="G2442">
            <v>1000</v>
          </cell>
          <cell r="H2442">
            <v>0</v>
          </cell>
        </row>
        <row r="2443">
          <cell r="A2443" t="str">
            <v>501041</v>
          </cell>
          <cell r="B2443" t="str">
            <v>MAIZE - 1111 - 5 KG</v>
          </cell>
          <cell r="C2443" t="str">
            <v>2100</v>
          </cell>
          <cell r="D2443" t="str">
            <v>453</v>
          </cell>
          <cell r="E2443" t="str">
            <v>4900161903</v>
          </cell>
          <cell r="F2443">
            <v>38199</v>
          </cell>
          <cell r="G2443">
            <v>-590</v>
          </cell>
          <cell r="H2443">
            <v>0</v>
          </cell>
        </row>
        <row r="2444">
          <cell r="A2444" t="str">
            <v>501041</v>
          </cell>
          <cell r="B2444" t="str">
            <v>MAIZE - 1111 - 5 KG</v>
          </cell>
          <cell r="C2444" t="str">
            <v>2100</v>
          </cell>
          <cell r="D2444" t="str">
            <v>453</v>
          </cell>
          <cell r="E2444" t="str">
            <v>4900161903</v>
          </cell>
          <cell r="F2444">
            <v>38199</v>
          </cell>
          <cell r="G2444">
            <v>590</v>
          </cell>
          <cell r="H2444">
            <v>11116.84</v>
          </cell>
        </row>
        <row r="2445">
          <cell r="A2445" t="str">
            <v>501041</v>
          </cell>
          <cell r="B2445" t="str">
            <v>MAIZE - 1111 - 5 KG</v>
          </cell>
          <cell r="C2445" t="str">
            <v>2100</v>
          </cell>
          <cell r="D2445" t="str">
            <v>651</v>
          </cell>
          <cell r="E2445" t="str">
            <v>4900157960</v>
          </cell>
          <cell r="F2445">
            <v>38199</v>
          </cell>
          <cell r="G2445">
            <v>590</v>
          </cell>
          <cell r="H2445">
            <v>0</v>
          </cell>
        </row>
        <row r="2446">
          <cell r="A2446" t="str">
            <v>501041</v>
          </cell>
          <cell r="B2446" t="str">
            <v>MAIZE - 1111 - 5 KG</v>
          </cell>
          <cell r="C2446" t="str">
            <v>2100</v>
          </cell>
          <cell r="D2446" t="str">
            <v>651</v>
          </cell>
          <cell r="E2446" t="str">
            <v>4900143679</v>
          </cell>
          <cell r="F2446">
            <v>38187</v>
          </cell>
          <cell r="G2446">
            <v>600</v>
          </cell>
          <cell r="H2446">
            <v>0</v>
          </cell>
        </row>
        <row r="2447">
          <cell r="A2447" t="str">
            <v>501041</v>
          </cell>
          <cell r="B2447" t="str">
            <v>MAIZE - 1111 - 5 KG</v>
          </cell>
          <cell r="C2447" t="str">
            <v>2100</v>
          </cell>
          <cell r="D2447" t="str">
            <v>453</v>
          </cell>
          <cell r="E2447" t="str">
            <v>4900143681</v>
          </cell>
          <cell r="F2447">
            <v>38187</v>
          </cell>
          <cell r="G2447">
            <v>-600</v>
          </cell>
          <cell r="H2447">
            <v>0</v>
          </cell>
        </row>
        <row r="2448">
          <cell r="A2448" t="str">
            <v>501041</v>
          </cell>
          <cell r="B2448" t="str">
            <v>MAIZE - 1111 - 5 KG</v>
          </cell>
          <cell r="C2448" t="str">
            <v>2100</v>
          </cell>
          <cell r="D2448" t="str">
            <v>453</v>
          </cell>
          <cell r="E2448" t="str">
            <v>4900143681</v>
          </cell>
          <cell r="F2448">
            <v>38187</v>
          </cell>
          <cell r="G2448">
            <v>-1250</v>
          </cell>
          <cell r="H2448">
            <v>0</v>
          </cell>
        </row>
        <row r="2449">
          <cell r="A2449" t="str">
            <v>501041</v>
          </cell>
          <cell r="B2449" t="str">
            <v>MAIZE - 1111 - 5 KG</v>
          </cell>
          <cell r="C2449" t="str">
            <v>2100</v>
          </cell>
          <cell r="D2449" t="str">
            <v>453</v>
          </cell>
          <cell r="E2449" t="str">
            <v>4900143681</v>
          </cell>
          <cell r="F2449">
            <v>38187</v>
          </cell>
          <cell r="G2449">
            <v>3125</v>
          </cell>
          <cell r="H2449">
            <v>58881.55</v>
          </cell>
        </row>
        <row r="2450">
          <cell r="A2450" t="str">
            <v>501041</v>
          </cell>
          <cell r="B2450" t="str">
            <v>MAIZE - 1111 - 5 KG</v>
          </cell>
          <cell r="C2450" t="str">
            <v>2100</v>
          </cell>
          <cell r="D2450" t="str">
            <v>453</v>
          </cell>
          <cell r="E2450" t="str">
            <v>4900143681</v>
          </cell>
          <cell r="F2450">
            <v>38187</v>
          </cell>
          <cell r="G2450">
            <v>-50</v>
          </cell>
          <cell r="H2450">
            <v>0</v>
          </cell>
        </row>
        <row r="2451">
          <cell r="A2451" t="str">
            <v>501041</v>
          </cell>
          <cell r="B2451" t="str">
            <v>MAIZE - 1111 - 5 KG</v>
          </cell>
          <cell r="C2451" t="str">
            <v>2100</v>
          </cell>
          <cell r="D2451" t="str">
            <v>651</v>
          </cell>
          <cell r="E2451" t="str">
            <v>4900143717</v>
          </cell>
          <cell r="F2451">
            <v>38187</v>
          </cell>
          <cell r="G2451">
            <v>1000</v>
          </cell>
          <cell r="H2451">
            <v>0</v>
          </cell>
        </row>
        <row r="2452">
          <cell r="A2452" t="str">
            <v>501041</v>
          </cell>
          <cell r="B2452" t="str">
            <v>MAIZE - 1111 - 5 KG</v>
          </cell>
          <cell r="C2452" t="str">
            <v>2100</v>
          </cell>
          <cell r="D2452" t="str">
            <v>651</v>
          </cell>
          <cell r="E2452" t="str">
            <v>4900143718</v>
          </cell>
          <cell r="F2452">
            <v>38187</v>
          </cell>
          <cell r="G2452">
            <v>550</v>
          </cell>
          <cell r="H2452">
            <v>0</v>
          </cell>
        </row>
        <row r="2453">
          <cell r="A2453" t="str">
            <v>501041</v>
          </cell>
          <cell r="B2453" t="str">
            <v>MAIZE - 1111 - 5 KG</v>
          </cell>
          <cell r="C2453" t="str">
            <v>2100</v>
          </cell>
          <cell r="D2453" t="str">
            <v>601</v>
          </cell>
          <cell r="E2453" t="str">
            <v>4900143742</v>
          </cell>
          <cell r="F2453">
            <v>38187</v>
          </cell>
          <cell r="G2453">
            <v>-600</v>
          </cell>
          <cell r="H2453">
            <v>-11305.26</v>
          </cell>
        </row>
        <row r="2454">
          <cell r="A2454" t="str">
            <v>501041</v>
          </cell>
          <cell r="B2454" t="str">
            <v>MAIZE - 1111 - 5 KG</v>
          </cell>
          <cell r="C2454" t="str">
            <v>2100</v>
          </cell>
          <cell r="D2454" t="str">
            <v>601</v>
          </cell>
          <cell r="E2454" t="str">
            <v>4900143742</v>
          </cell>
          <cell r="F2454">
            <v>38187</v>
          </cell>
          <cell r="G2454">
            <v>-400</v>
          </cell>
          <cell r="H2454">
            <v>-7536.84</v>
          </cell>
        </row>
        <row r="2455">
          <cell r="A2455" t="str">
            <v>501041</v>
          </cell>
          <cell r="B2455" t="str">
            <v>MAIZE - 1111 - 5 KG</v>
          </cell>
          <cell r="C2455" t="str">
            <v>2100</v>
          </cell>
          <cell r="D2455" t="str">
            <v>601</v>
          </cell>
          <cell r="E2455" t="str">
            <v>4900143746</v>
          </cell>
          <cell r="F2455">
            <v>38187</v>
          </cell>
          <cell r="G2455">
            <v>-850</v>
          </cell>
          <cell r="H2455">
            <v>-16015.78</v>
          </cell>
        </row>
        <row r="2456">
          <cell r="A2456" t="str">
            <v>501041</v>
          </cell>
          <cell r="B2456" t="str">
            <v>MAIZE - 1111 - 5 KG</v>
          </cell>
          <cell r="C2456" t="str">
            <v>2100</v>
          </cell>
          <cell r="D2456" t="str">
            <v>453</v>
          </cell>
          <cell r="E2456" t="str">
            <v>4900143681</v>
          </cell>
          <cell r="F2456">
            <v>38187</v>
          </cell>
          <cell r="G2456">
            <v>50</v>
          </cell>
          <cell r="H2456">
            <v>942.1</v>
          </cell>
        </row>
        <row r="2457">
          <cell r="A2457" t="str">
            <v>501041</v>
          </cell>
          <cell r="B2457" t="str">
            <v>MAIZE - 1111 - 5 KG</v>
          </cell>
          <cell r="C2457" t="str">
            <v>2100</v>
          </cell>
          <cell r="D2457" t="str">
            <v>453</v>
          </cell>
          <cell r="E2457" t="str">
            <v>4900143681</v>
          </cell>
          <cell r="F2457">
            <v>38187</v>
          </cell>
          <cell r="G2457">
            <v>1250</v>
          </cell>
          <cell r="H2457">
            <v>23552.62</v>
          </cell>
        </row>
        <row r="2458">
          <cell r="A2458" t="str">
            <v>501041</v>
          </cell>
          <cell r="B2458" t="str">
            <v>MAIZE - 1111 - 5 KG</v>
          </cell>
          <cell r="C2458" t="str">
            <v>2100</v>
          </cell>
          <cell r="D2458" t="str">
            <v>453</v>
          </cell>
          <cell r="E2458" t="str">
            <v>4900143681</v>
          </cell>
          <cell r="F2458">
            <v>38187</v>
          </cell>
          <cell r="G2458">
            <v>-3125</v>
          </cell>
          <cell r="H2458">
            <v>0</v>
          </cell>
        </row>
        <row r="2459">
          <cell r="A2459" t="str">
            <v>501041</v>
          </cell>
          <cell r="B2459" t="str">
            <v>MAIZE - 1111 - 5 KG</v>
          </cell>
          <cell r="C2459" t="str">
            <v>2100</v>
          </cell>
          <cell r="D2459" t="str">
            <v>601</v>
          </cell>
          <cell r="E2459" t="str">
            <v>4900143746</v>
          </cell>
          <cell r="F2459">
            <v>38187</v>
          </cell>
          <cell r="G2459">
            <v>-50</v>
          </cell>
          <cell r="H2459">
            <v>-942.1</v>
          </cell>
        </row>
        <row r="2460">
          <cell r="A2460" t="str">
            <v>501041</v>
          </cell>
          <cell r="B2460" t="str">
            <v>MAIZE - 1111 - 5 KG</v>
          </cell>
          <cell r="C2460" t="str">
            <v>2100</v>
          </cell>
          <cell r="D2460" t="str">
            <v>601</v>
          </cell>
          <cell r="E2460" t="str">
            <v>4900143746</v>
          </cell>
          <cell r="F2460">
            <v>38187</v>
          </cell>
          <cell r="G2460">
            <v>-2100</v>
          </cell>
          <cell r="H2460">
            <v>-39568.400000000001</v>
          </cell>
        </row>
        <row r="2461">
          <cell r="A2461" t="str">
            <v>501041</v>
          </cell>
          <cell r="B2461" t="str">
            <v>MAIZE - 1111 - 5 KG</v>
          </cell>
          <cell r="C2461" t="str">
            <v>2100</v>
          </cell>
          <cell r="D2461" t="str">
            <v>453</v>
          </cell>
          <cell r="E2461" t="str">
            <v>4900143681</v>
          </cell>
          <cell r="F2461">
            <v>38187</v>
          </cell>
          <cell r="G2461">
            <v>600</v>
          </cell>
          <cell r="H2461">
            <v>11305.26</v>
          </cell>
        </row>
        <row r="2462">
          <cell r="A2462" t="str">
            <v>501041</v>
          </cell>
          <cell r="B2462" t="str">
            <v>MAIZE - 1111 - 5 KG</v>
          </cell>
          <cell r="C2462" t="str">
            <v>2100</v>
          </cell>
          <cell r="D2462" t="str">
            <v>651</v>
          </cell>
          <cell r="E2462" t="str">
            <v>4900143680</v>
          </cell>
          <cell r="F2462">
            <v>38187</v>
          </cell>
          <cell r="G2462">
            <v>1575</v>
          </cell>
          <cell r="H2462">
            <v>0</v>
          </cell>
        </row>
        <row r="2463">
          <cell r="A2463" t="str">
            <v>501041</v>
          </cell>
          <cell r="B2463" t="str">
            <v>MAIZE - 1111 - 5 KG</v>
          </cell>
          <cell r="C2463" t="str">
            <v>2100</v>
          </cell>
          <cell r="D2463" t="str">
            <v>651</v>
          </cell>
          <cell r="E2463" t="str">
            <v>4900143680</v>
          </cell>
          <cell r="F2463">
            <v>38187</v>
          </cell>
          <cell r="G2463">
            <v>650</v>
          </cell>
          <cell r="H2463">
            <v>0</v>
          </cell>
        </row>
        <row r="2464">
          <cell r="A2464" t="str">
            <v>501041</v>
          </cell>
          <cell r="B2464" t="str">
            <v>MAIZE - 1111 - 5 KG</v>
          </cell>
          <cell r="C2464" t="str">
            <v>2100</v>
          </cell>
          <cell r="D2464" t="str">
            <v>651</v>
          </cell>
          <cell r="E2464" t="str">
            <v>4900143680</v>
          </cell>
          <cell r="F2464">
            <v>38187</v>
          </cell>
          <cell r="G2464">
            <v>50</v>
          </cell>
          <cell r="H2464">
            <v>0</v>
          </cell>
        </row>
        <row r="2465">
          <cell r="A2465" t="str">
            <v>501041</v>
          </cell>
          <cell r="B2465" t="str">
            <v>MAIZE - 1111 - 5 KG</v>
          </cell>
          <cell r="C2465" t="str">
            <v>2100</v>
          </cell>
          <cell r="D2465" t="str">
            <v>651</v>
          </cell>
          <cell r="E2465" t="str">
            <v>4900143679</v>
          </cell>
          <cell r="F2465">
            <v>38187</v>
          </cell>
          <cell r="G2465">
            <v>600</v>
          </cell>
          <cell r="H2465">
            <v>0</v>
          </cell>
        </row>
        <row r="2466">
          <cell r="A2466" t="str">
            <v>501041</v>
          </cell>
          <cell r="B2466" t="str">
            <v>MAIZE - 1111 - 5 KG</v>
          </cell>
          <cell r="C2466" t="str">
            <v>2100</v>
          </cell>
          <cell r="D2466" t="str">
            <v>601</v>
          </cell>
          <cell r="E2466" t="str">
            <v>4900138310</v>
          </cell>
          <cell r="F2466">
            <v>38181</v>
          </cell>
          <cell r="G2466">
            <v>-350</v>
          </cell>
          <cell r="H2466">
            <v>-6594.73</v>
          </cell>
        </row>
        <row r="2467">
          <cell r="A2467" t="str">
            <v>501041</v>
          </cell>
          <cell r="B2467" t="str">
            <v>MAIZE - 1111 - 5 KG</v>
          </cell>
          <cell r="C2467" t="str">
            <v>2100</v>
          </cell>
          <cell r="D2467" t="str">
            <v>601</v>
          </cell>
          <cell r="E2467" t="str">
            <v>4900138310</v>
          </cell>
          <cell r="F2467">
            <v>38181</v>
          </cell>
          <cell r="G2467">
            <v>-150</v>
          </cell>
          <cell r="H2467">
            <v>-2826.31</v>
          </cell>
        </row>
        <row r="2468">
          <cell r="A2468" t="str">
            <v>501041</v>
          </cell>
          <cell r="B2468" t="str">
            <v>MAIZE - 1111 - 5 KG</v>
          </cell>
          <cell r="C2468" t="str">
            <v>2100</v>
          </cell>
          <cell r="D2468" t="str">
            <v>601</v>
          </cell>
          <cell r="E2468" t="str">
            <v>4900138311</v>
          </cell>
          <cell r="F2468">
            <v>38181</v>
          </cell>
          <cell r="G2468">
            <v>-500</v>
          </cell>
          <cell r="H2468">
            <v>-9421.0499999999993</v>
          </cell>
        </row>
        <row r="2469">
          <cell r="A2469" t="str">
            <v>501041</v>
          </cell>
          <cell r="B2469" t="str">
            <v>MAIZE - 1111 - 5 KG</v>
          </cell>
          <cell r="C2469" t="str">
            <v>2100</v>
          </cell>
          <cell r="D2469" t="str">
            <v>601</v>
          </cell>
          <cell r="E2469" t="str">
            <v>4900138314</v>
          </cell>
          <cell r="F2469">
            <v>38181</v>
          </cell>
          <cell r="G2469">
            <v>-500</v>
          </cell>
          <cell r="H2469">
            <v>-9421.0400000000009</v>
          </cell>
        </row>
        <row r="2470">
          <cell r="A2470" t="str">
            <v>501041</v>
          </cell>
          <cell r="B2470" t="str">
            <v>MAIZE - 1111 - 5 KG</v>
          </cell>
          <cell r="C2470" t="str">
            <v>2100</v>
          </cell>
          <cell r="D2470" t="str">
            <v>601</v>
          </cell>
          <cell r="E2470" t="str">
            <v>4900137107</v>
          </cell>
          <cell r="F2470">
            <v>38180</v>
          </cell>
          <cell r="G2470">
            <v>-1150</v>
          </cell>
          <cell r="H2470">
            <v>-21668.41</v>
          </cell>
        </row>
        <row r="2471">
          <cell r="A2471" t="str">
            <v>501041</v>
          </cell>
          <cell r="B2471" t="str">
            <v>MAIZE - 1111 - 5 KG</v>
          </cell>
          <cell r="C2471" t="str">
            <v>2100</v>
          </cell>
          <cell r="D2471" t="str">
            <v>601</v>
          </cell>
          <cell r="E2471" t="str">
            <v>4900137107</v>
          </cell>
          <cell r="F2471">
            <v>38180</v>
          </cell>
          <cell r="G2471">
            <v>-250</v>
          </cell>
          <cell r="H2471">
            <v>-4710.5200000000004</v>
          </cell>
        </row>
        <row r="2472">
          <cell r="A2472" t="str">
            <v>501041</v>
          </cell>
          <cell r="B2472" t="str">
            <v>MAIZE - 1111 - 5 KG</v>
          </cell>
          <cell r="C2472" t="str">
            <v>2100</v>
          </cell>
          <cell r="D2472" t="str">
            <v>601</v>
          </cell>
          <cell r="E2472" t="str">
            <v>4900137107</v>
          </cell>
          <cell r="F2472">
            <v>38180</v>
          </cell>
          <cell r="G2472">
            <v>-3600</v>
          </cell>
          <cell r="H2472">
            <v>-67831.53</v>
          </cell>
        </row>
        <row r="2473">
          <cell r="A2473" t="str">
            <v>501041</v>
          </cell>
          <cell r="B2473" t="str">
            <v>MAIZE - 1111 - 5 KG</v>
          </cell>
          <cell r="C2473" t="str">
            <v>2100</v>
          </cell>
          <cell r="D2473" t="str">
            <v>601</v>
          </cell>
          <cell r="E2473" t="str">
            <v>4900137135</v>
          </cell>
          <cell r="F2473">
            <v>38180</v>
          </cell>
          <cell r="G2473">
            <v>-3000</v>
          </cell>
          <cell r="H2473">
            <v>-56526.28</v>
          </cell>
        </row>
        <row r="2474">
          <cell r="A2474" t="str">
            <v>501041</v>
          </cell>
          <cell r="B2474" t="str">
            <v>MAIZE - 1111 - 5 KG</v>
          </cell>
          <cell r="C2474" t="str">
            <v>2100</v>
          </cell>
          <cell r="D2474" t="str">
            <v>601</v>
          </cell>
          <cell r="E2474" t="str">
            <v>4900137136</v>
          </cell>
          <cell r="F2474">
            <v>38180</v>
          </cell>
          <cell r="G2474">
            <v>-150</v>
          </cell>
          <cell r="H2474">
            <v>-2826.31</v>
          </cell>
        </row>
        <row r="2475">
          <cell r="A2475" t="str">
            <v>501041</v>
          </cell>
          <cell r="B2475" t="str">
            <v>MAIZE - 1111 - 5 KG</v>
          </cell>
          <cell r="C2475" t="str">
            <v>2100</v>
          </cell>
          <cell r="D2475" t="str">
            <v>601</v>
          </cell>
          <cell r="E2475" t="str">
            <v>4900137136</v>
          </cell>
          <cell r="F2475">
            <v>38180</v>
          </cell>
          <cell r="G2475">
            <v>-850</v>
          </cell>
          <cell r="H2475">
            <v>-16015.78</v>
          </cell>
        </row>
        <row r="2476">
          <cell r="A2476" t="str">
            <v>501041</v>
          </cell>
          <cell r="B2476" t="str">
            <v>MAIZE - 1111 - 5 KG</v>
          </cell>
          <cell r="C2476" t="str">
            <v>2100</v>
          </cell>
          <cell r="D2476" t="str">
            <v>601</v>
          </cell>
          <cell r="E2476" t="str">
            <v>4900137138</v>
          </cell>
          <cell r="F2476">
            <v>38180</v>
          </cell>
          <cell r="G2476">
            <v>-500</v>
          </cell>
          <cell r="H2476">
            <v>-9421.0499999999993</v>
          </cell>
        </row>
        <row r="2477">
          <cell r="A2477" t="str">
            <v>501041</v>
          </cell>
          <cell r="B2477" t="str">
            <v>MAIZE - 1111 - 5 KG</v>
          </cell>
          <cell r="C2477" t="str">
            <v>2100</v>
          </cell>
          <cell r="D2477" t="str">
            <v>101</v>
          </cell>
          <cell r="E2477" t="str">
            <v>5000016552</v>
          </cell>
          <cell r="F2477">
            <v>38178</v>
          </cell>
          <cell r="G2477">
            <v>3850</v>
          </cell>
          <cell r="H2477">
            <v>0</v>
          </cell>
        </row>
        <row r="2478">
          <cell r="A2478" t="str">
            <v>501041</v>
          </cell>
          <cell r="B2478" t="str">
            <v>MAIZE - 1111 - 5 KG</v>
          </cell>
          <cell r="C2478" t="str">
            <v>2100</v>
          </cell>
          <cell r="D2478" t="str">
            <v>641</v>
          </cell>
          <cell r="E2478" t="str">
            <v>4900132503</v>
          </cell>
          <cell r="F2478">
            <v>38174</v>
          </cell>
          <cell r="G2478">
            <v>3850</v>
          </cell>
          <cell r="H2478">
            <v>72237.039999999994</v>
          </cell>
        </row>
        <row r="2479">
          <cell r="A2479" t="str">
            <v>501041</v>
          </cell>
          <cell r="B2479" t="str">
            <v>MAIZE - 1111 - 5 KG</v>
          </cell>
          <cell r="C2479" t="str">
            <v>2100</v>
          </cell>
          <cell r="D2479" t="str">
            <v>601</v>
          </cell>
          <cell r="E2479" t="str">
            <v>4900131390</v>
          </cell>
          <cell r="F2479">
            <v>38173</v>
          </cell>
          <cell r="G2479">
            <v>-4600</v>
          </cell>
          <cell r="H2479">
            <v>-86849</v>
          </cell>
        </row>
        <row r="2480">
          <cell r="A2480" t="str">
            <v>501041</v>
          </cell>
          <cell r="B2480" t="str">
            <v>MAIZE - 1111 - 5 KG</v>
          </cell>
          <cell r="C2480" t="str">
            <v>2100</v>
          </cell>
          <cell r="D2480" t="str">
            <v>601</v>
          </cell>
          <cell r="E2480" t="str">
            <v>4900113861</v>
          </cell>
          <cell r="F2480">
            <v>38156</v>
          </cell>
          <cell r="G2480">
            <v>-500</v>
          </cell>
          <cell r="H2480">
            <v>-9440.11</v>
          </cell>
        </row>
        <row r="2481">
          <cell r="A2481" t="str">
            <v>501041</v>
          </cell>
          <cell r="B2481" t="str">
            <v>MAIZE - 1111 - 5 KG</v>
          </cell>
          <cell r="C2481" t="str">
            <v>2100</v>
          </cell>
          <cell r="D2481" t="str">
            <v>601</v>
          </cell>
          <cell r="E2481" t="str">
            <v>4900108436</v>
          </cell>
          <cell r="F2481">
            <v>38148</v>
          </cell>
          <cell r="G2481">
            <v>-750</v>
          </cell>
          <cell r="H2481">
            <v>-14160.16</v>
          </cell>
        </row>
        <row r="2482">
          <cell r="A2482" t="str">
            <v>501041</v>
          </cell>
          <cell r="B2482" t="str">
            <v>MAIZE - 1111 - 5 KG</v>
          </cell>
          <cell r="C2482" t="str">
            <v>2100</v>
          </cell>
          <cell r="D2482" t="str">
            <v>601</v>
          </cell>
          <cell r="E2482" t="str">
            <v>4900106407</v>
          </cell>
          <cell r="F2482">
            <v>38145</v>
          </cell>
          <cell r="G2482">
            <v>-500</v>
          </cell>
          <cell r="H2482">
            <v>-9440.11</v>
          </cell>
        </row>
        <row r="2483">
          <cell r="A2483" t="str">
            <v>501041</v>
          </cell>
          <cell r="B2483" t="str">
            <v>MAIZE - 1111 - 5 KG</v>
          </cell>
          <cell r="C2483" t="str">
            <v>2100</v>
          </cell>
          <cell r="D2483" t="str">
            <v>601</v>
          </cell>
          <cell r="E2483" t="str">
            <v>4900106218</v>
          </cell>
          <cell r="F2483">
            <v>38145</v>
          </cell>
          <cell r="G2483">
            <v>-250</v>
          </cell>
          <cell r="H2483">
            <v>-4720.05</v>
          </cell>
        </row>
        <row r="2484">
          <cell r="A2484" t="str">
            <v>501041</v>
          </cell>
          <cell r="B2484" t="str">
            <v>MAIZE - 1111 - 5 KG</v>
          </cell>
          <cell r="C2484" t="str">
            <v>2100</v>
          </cell>
          <cell r="D2484" t="str">
            <v>601</v>
          </cell>
          <cell r="E2484" t="str">
            <v>4900105515</v>
          </cell>
          <cell r="F2484">
            <v>38143</v>
          </cell>
          <cell r="G2484">
            <v>-250</v>
          </cell>
          <cell r="H2484">
            <v>-4720.05</v>
          </cell>
        </row>
        <row r="2485">
          <cell r="A2485" t="str">
            <v>501041</v>
          </cell>
          <cell r="B2485" t="str">
            <v>MAIZE - 1111 - 5 KG</v>
          </cell>
          <cell r="C2485" t="str">
            <v>2100</v>
          </cell>
          <cell r="D2485" t="str">
            <v>601</v>
          </cell>
          <cell r="E2485" t="str">
            <v>4900105190</v>
          </cell>
          <cell r="F2485">
            <v>38142</v>
          </cell>
          <cell r="G2485">
            <v>-1000</v>
          </cell>
          <cell r="H2485">
            <v>-18880.22</v>
          </cell>
        </row>
        <row r="2486">
          <cell r="A2486" t="str">
            <v>501041</v>
          </cell>
          <cell r="B2486" t="str">
            <v>MAIZE - 1111 - 5 KG</v>
          </cell>
          <cell r="C2486" t="str">
            <v>2100</v>
          </cell>
          <cell r="D2486" t="str">
            <v>641</v>
          </cell>
          <cell r="E2486" t="str">
            <v>4900103905</v>
          </cell>
          <cell r="F2486">
            <v>38140</v>
          </cell>
          <cell r="G2486">
            <v>8200</v>
          </cell>
          <cell r="H2486">
            <v>154827.76999999999</v>
          </cell>
        </row>
        <row r="2487">
          <cell r="A2487" t="str">
            <v>501041</v>
          </cell>
          <cell r="B2487" t="str">
            <v>MAIZE - 1111 - 5 KG</v>
          </cell>
          <cell r="C2487" t="str">
            <v>2100</v>
          </cell>
          <cell r="D2487" t="str">
            <v>641</v>
          </cell>
          <cell r="E2487" t="str">
            <v>4900103905</v>
          </cell>
          <cell r="F2487">
            <v>38140</v>
          </cell>
          <cell r="G2487">
            <v>1050</v>
          </cell>
          <cell r="H2487">
            <v>19825.509999999998</v>
          </cell>
        </row>
        <row r="2488">
          <cell r="A2488" t="str">
            <v>501041</v>
          </cell>
          <cell r="B2488" t="str">
            <v>MAIZE - 1111 - 5 KG</v>
          </cell>
          <cell r="C2488" t="str">
            <v>2100</v>
          </cell>
          <cell r="D2488" t="str">
            <v>641</v>
          </cell>
          <cell r="E2488" t="str">
            <v>4900103905</v>
          </cell>
          <cell r="F2488">
            <v>38140</v>
          </cell>
          <cell r="G2488">
            <v>750</v>
          </cell>
          <cell r="H2488">
            <v>14161.08</v>
          </cell>
        </row>
        <row r="2489">
          <cell r="A2489" t="str">
            <v>501041</v>
          </cell>
          <cell r="B2489" t="str">
            <v>MAIZE - 1111 - 5 KG</v>
          </cell>
          <cell r="C2489" t="str">
            <v>2100</v>
          </cell>
          <cell r="D2489" t="str">
            <v>101</v>
          </cell>
          <cell r="E2489" t="str">
            <v>5000012136</v>
          </cell>
          <cell r="F2489">
            <v>38140</v>
          </cell>
          <cell r="G2489">
            <v>750</v>
          </cell>
          <cell r="H2489">
            <v>0</v>
          </cell>
        </row>
        <row r="2490">
          <cell r="A2490" t="str">
            <v>501041</v>
          </cell>
          <cell r="B2490" t="str">
            <v>MAIZE - 1111 - 5 KG</v>
          </cell>
          <cell r="C2490" t="str">
            <v>2100</v>
          </cell>
          <cell r="D2490" t="str">
            <v>101</v>
          </cell>
          <cell r="E2490" t="str">
            <v>5000012136</v>
          </cell>
          <cell r="F2490">
            <v>38140</v>
          </cell>
          <cell r="G2490">
            <v>1050</v>
          </cell>
          <cell r="H2490">
            <v>0</v>
          </cell>
        </row>
        <row r="2491">
          <cell r="A2491" t="str">
            <v>501041</v>
          </cell>
          <cell r="B2491" t="str">
            <v>MAIZE - 1111 - 5 KG</v>
          </cell>
          <cell r="C2491" t="str">
            <v>2100</v>
          </cell>
          <cell r="D2491" t="str">
            <v>101</v>
          </cell>
          <cell r="E2491" t="str">
            <v>5000012136</v>
          </cell>
          <cell r="F2491">
            <v>38140</v>
          </cell>
          <cell r="G2491">
            <v>8200</v>
          </cell>
          <cell r="H2491">
            <v>0</v>
          </cell>
        </row>
        <row r="2492">
          <cell r="A2492" t="str">
            <v>501041</v>
          </cell>
          <cell r="B2492" t="str">
            <v>MAIZE - 1111 - 5 KG</v>
          </cell>
          <cell r="C2492" t="str">
            <v>2100</v>
          </cell>
          <cell r="D2492" t="str">
            <v>601</v>
          </cell>
          <cell r="E2492" t="str">
            <v>4900102115</v>
          </cell>
          <cell r="F2492">
            <v>38138</v>
          </cell>
          <cell r="G2492">
            <v>-400</v>
          </cell>
          <cell r="H2492">
            <v>-7551.25</v>
          </cell>
        </row>
        <row r="2493">
          <cell r="A2493" t="str">
            <v>501041</v>
          </cell>
          <cell r="B2493" t="str">
            <v>MAIZE - 1111 - 5 KG</v>
          </cell>
          <cell r="C2493" t="str">
            <v>2100</v>
          </cell>
          <cell r="D2493" t="str">
            <v>601</v>
          </cell>
          <cell r="E2493" t="str">
            <v>4900101308</v>
          </cell>
          <cell r="F2493">
            <v>38138</v>
          </cell>
          <cell r="G2493">
            <v>-2000</v>
          </cell>
          <cell r="H2493">
            <v>-37756.26</v>
          </cell>
        </row>
        <row r="2494">
          <cell r="A2494" t="str">
            <v>501041</v>
          </cell>
          <cell r="B2494" t="str">
            <v>MAIZE - 1111 - 5 KG</v>
          </cell>
          <cell r="C2494" t="str">
            <v>2100</v>
          </cell>
          <cell r="D2494" t="str">
            <v>601</v>
          </cell>
          <cell r="E2494" t="str">
            <v>4900101322</v>
          </cell>
          <cell r="F2494">
            <v>38138</v>
          </cell>
          <cell r="G2494">
            <v>-1000</v>
          </cell>
          <cell r="H2494">
            <v>-18878.13</v>
          </cell>
        </row>
        <row r="2495">
          <cell r="A2495" t="str">
            <v>501041</v>
          </cell>
          <cell r="B2495" t="str">
            <v>MAIZE - 1111 - 5 KG</v>
          </cell>
          <cell r="C2495" t="str">
            <v>2100</v>
          </cell>
          <cell r="D2495" t="str">
            <v>601</v>
          </cell>
          <cell r="E2495" t="str">
            <v>4900101441</v>
          </cell>
          <cell r="F2495">
            <v>38138</v>
          </cell>
          <cell r="G2495">
            <v>-250</v>
          </cell>
          <cell r="H2495">
            <v>-4719.53</v>
          </cell>
        </row>
        <row r="2496">
          <cell r="A2496" t="str">
            <v>501041</v>
          </cell>
          <cell r="B2496" t="str">
            <v>MAIZE - 1111 - 5 KG</v>
          </cell>
          <cell r="C2496" t="str">
            <v>2100</v>
          </cell>
          <cell r="D2496" t="str">
            <v>601</v>
          </cell>
          <cell r="E2496" t="str">
            <v>4900103134</v>
          </cell>
          <cell r="F2496">
            <v>38138</v>
          </cell>
          <cell r="G2496">
            <v>-50</v>
          </cell>
          <cell r="H2496">
            <v>-943.91</v>
          </cell>
        </row>
        <row r="2497">
          <cell r="A2497" t="str">
            <v>501041</v>
          </cell>
          <cell r="B2497" t="str">
            <v>MAIZE - 1111 - 5 KG</v>
          </cell>
          <cell r="C2497" t="str">
            <v>2100</v>
          </cell>
          <cell r="D2497" t="str">
            <v>601</v>
          </cell>
          <cell r="E2497" t="str">
            <v>4900101544</v>
          </cell>
          <cell r="F2497">
            <v>38138</v>
          </cell>
          <cell r="G2497">
            <v>-250</v>
          </cell>
          <cell r="H2497">
            <v>-4719.53</v>
          </cell>
        </row>
        <row r="2498">
          <cell r="A2498" t="str">
            <v>501041</v>
          </cell>
          <cell r="B2498" t="str">
            <v>MAIZE - 1111 - 5 KG</v>
          </cell>
          <cell r="C2498" t="str">
            <v>2100</v>
          </cell>
          <cell r="D2498" t="str">
            <v>601</v>
          </cell>
          <cell r="E2498" t="str">
            <v>4900101559</v>
          </cell>
          <cell r="F2498">
            <v>38138</v>
          </cell>
          <cell r="G2498">
            <v>-100</v>
          </cell>
          <cell r="H2498">
            <v>-1887.81</v>
          </cell>
        </row>
        <row r="2499">
          <cell r="A2499" t="str">
            <v>501041</v>
          </cell>
          <cell r="B2499" t="str">
            <v>MAIZE - 1111 - 5 KG</v>
          </cell>
          <cell r="C2499" t="str">
            <v>2100</v>
          </cell>
          <cell r="D2499" t="str">
            <v>601</v>
          </cell>
          <cell r="E2499" t="str">
            <v>4900102115</v>
          </cell>
          <cell r="F2499">
            <v>38138</v>
          </cell>
          <cell r="G2499">
            <v>-100</v>
          </cell>
          <cell r="H2499">
            <v>-1887.81</v>
          </cell>
        </row>
        <row r="2500">
          <cell r="A2500" t="str">
            <v>501041</v>
          </cell>
          <cell r="B2500" t="str">
            <v>MAIZE - 1111 - 5 KG</v>
          </cell>
          <cell r="C2500" t="str">
            <v>2100</v>
          </cell>
          <cell r="D2500" t="str">
            <v>641</v>
          </cell>
          <cell r="E2500" t="str">
            <v>4900100114</v>
          </cell>
          <cell r="F2500">
            <v>38136</v>
          </cell>
          <cell r="G2500">
            <v>6300</v>
          </cell>
          <cell r="H2500">
            <v>118932.23</v>
          </cell>
        </row>
        <row r="2501">
          <cell r="A2501" t="str">
            <v>501041</v>
          </cell>
          <cell r="B2501" t="str">
            <v>MAIZE - 1111 - 5 KG</v>
          </cell>
          <cell r="C2501" t="str">
            <v>2100</v>
          </cell>
          <cell r="D2501" t="str">
            <v>641</v>
          </cell>
          <cell r="E2501" t="str">
            <v>4900100114</v>
          </cell>
          <cell r="F2501">
            <v>38136</v>
          </cell>
          <cell r="G2501">
            <v>3700</v>
          </cell>
          <cell r="H2501">
            <v>69849.09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cashflow"/>
      <sheetName val="XREF"/>
      <sheetName val="Tax"/>
      <sheetName val="blockwise"/>
      <sheetName val="TopSheet"/>
      <sheetName val="Leasehold mprovements"/>
      <sheetName val="O Equip."/>
      <sheetName val="DPE"/>
      <sheetName val="F &amp; F PY"/>
      <sheetName val="TL SBI"/>
      <sheetName val="DDB Summary wrking"/>
      <sheetName val="LOC 100cr ILFS"/>
      <sheetName val="Sheet1"/>
      <sheetName val="Input"/>
      <sheetName val="Sensitivity"/>
      <sheetName val="Keyratios"/>
      <sheetName val="Lead"/>
      <sheetName val="Sept 06"/>
      <sheetName val="VIR CG"/>
      <sheetName val="TDS"/>
      <sheetName val="Cont"/>
      <sheetName val="I_Services Definition"/>
      <sheetName val="CRITERIA1"/>
      <sheetName val="I_Tables"/>
      <sheetName val="Users per Reg&amp;Segm"/>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D BS"/>
      <sheetName val="B S"/>
      <sheetName val="BOD PL"/>
      <sheetName val="P L"/>
      <sheetName val="SPR"/>
      <sheetName val="Yield-COB"/>
      <sheetName val="Seg. report"/>
      <sheetName val="PAP"/>
      <sheetName val="ICRA Ratios"/>
      <sheetName val="Yield-backup"/>
      <sheetName val="DTPL"/>
      <sheetName val="Sheet2"/>
      <sheetName val="Esti reports"/>
      <sheetName val="CARE Ratios"/>
      <sheetName val="MIS reports"/>
      <sheetName val="deb"/>
      <sheetName val="Borrowing"/>
      <sheetName val="Facility"/>
      <sheetName val="Yield-COB sum"/>
      <sheetName val="NFF"/>
      <sheetName val="Interest"/>
      <sheetName val="Cashflow"/>
      <sheetName val="Keyratios"/>
      <sheetName val="Bal"/>
      <sheetName val="prof"/>
      <sheetName val="Tax"/>
      <sheetName val="Cntrl Sheet"/>
      <sheetName val="NFF (2)"/>
      <sheetName val="Sheet1"/>
      <sheetName val="P&amp;L"/>
      <sheetName val="TopSheet"/>
      <sheetName val="List"/>
      <sheetName val="Lead"/>
    </sheetNames>
    <sheetDataSet>
      <sheetData sheetId="0" refreshError="1"/>
      <sheetData sheetId="1"/>
      <sheetData sheetId="2" refreshError="1"/>
      <sheetData sheetId="3"/>
      <sheetData sheetId="4"/>
      <sheetData sheetId="5"/>
      <sheetData sheetId="6" refreshError="1"/>
      <sheetData sheetId="7"/>
      <sheetData sheetId="8" refreshError="1"/>
      <sheetData sheetId="9" refreshError="1"/>
      <sheetData sheetId="10"/>
      <sheetData sheetId="11" refreshError="1"/>
      <sheetData sheetId="12" refreshError="1"/>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PART C"/>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FBT"/>
      <sheetName val="Keyratios"/>
      <sheetName val="Sheet1"/>
      <sheetName val="TB"/>
      <sheetName val="P&amp;L"/>
      <sheetName val="sheet"/>
      <sheetName val="List"/>
      <sheetName val="Param"/>
      <sheetName val="WDV depn"/>
      <sheetName val="LOCAL RATES"/>
      <sheetName val="ftstaff"/>
      <sheetName val="77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000000"/>
      <sheetName val="LC CAL-SBBJ"/>
      <sheetName val="LC CAL-OTHERS"/>
      <sheetName val="LC CAL-ICICI"/>
      <sheetName val="sentini"/>
      <sheetName val="CAPEX"/>
      <sheetName val="PART C"/>
      <sheetName val="Keyratios"/>
      <sheetName val="_____01"/>
      <sheetName val="Leasehold mprovements"/>
      <sheetName val="XREF"/>
      <sheetName val="Da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sheetName val="P&amp;L"/>
      <sheetName val="CF"/>
      <sheetName val="A-B-C"/>
      <sheetName val="D"/>
      <sheetName val="E"/>
      <sheetName val="F-G"/>
      <sheetName val="H-I-J-K"/>
      <sheetName val="TB"/>
      <sheetName val="TB_All"/>
      <sheetName val="Dec 07 Prov"/>
      <sheetName val="TB-input 10-11"/>
      <sheetName val="TB-input 09-10"/>
      <sheetName val="computation"/>
      <sheetName val="sec212"/>
      <sheetName val="DT Wkgs"/>
      <sheetName val="MF top sheet"/>
      <sheetName val="115JB"/>
      <sheetName val="Computation of Income"/>
      <sheetName val="DTSUM0809"/>
      <sheetName val="DTA0809"/>
      <sheetName val="DTL0809"/>
      <sheetName val="IT DEP 0809"/>
      <sheetName val="Depriciation 31-03"/>
      <sheetName val="Depriciation 31-12"/>
      <sheetName val="Depriciation "/>
      <sheetName val="FBT Top Sheet"/>
      <sheetName val=" TIL 14A"/>
      <sheetName val="FBT - Cal"/>
      <sheetName val="EPS-DPS"/>
      <sheetName val="CALCS"/>
      <sheetName val="Instructions"/>
      <sheetName val="ADVANCE TAX-Top Sheet "/>
      <sheetName val="Working File- Adv Tax"/>
      <sheetName val="Working File- FBT"/>
      <sheetName val="Shares"/>
      <sheetName val="Depriciation 31-03-Sch XIV"/>
      <sheetName val="Impact-Depreciation"/>
      <sheetName val="Accrued Interest"/>
      <sheetName val="Liability Exps 31 Dec 2010"/>
      <sheetName val="TB tally"/>
      <sheetName val="Short termg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D1" t="str">
            <v>31.03.2011</v>
          </cell>
          <cell r="E1" t="str">
            <v>2010 - 11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지급자재"/>
      <sheetName val="Material"/>
      <sheetName val="Labour &amp; Plant"/>
      <sheetName val="S2groupcode"/>
      <sheetName val="Index"/>
      <sheetName val="Cul_detail"/>
      <sheetName val="FORM-W3"/>
      <sheetName val="AnnexIII"/>
      <sheetName val="PRECAST lightconc-II"/>
      <sheetName val="Steel-Circular"/>
      <sheetName val="Improvements"/>
      <sheetName val="Steel Structure"/>
      <sheetName val="Intro"/>
      <sheetName val="BHANDUP"/>
      <sheetName val="tITLE"/>
      <sheetName val="-19.252"/>
      <sheetName val="sum-19.252"/>
      <sheetName val="pc-loads"/>
      <sheetName val="Pile cap"/>
      <sheetName val="General&amp;Local"/>
      <sheetName val="Appendix"/>
      <sheetName val="Design"/>
      <sheetName val="summary"/>
      <sheetName val="ETC Plant Cost"/>
      <sheetName val="FitOutConfCentre"/>
      <sheetName val="Resource"/>
      <sheetName val="부대내역"/>
      <sheetName val="LOCAL RATES"/>
      <sheetName val="BOQ Distribution"/>
      <sheetName val="girder"/>
      <sheetName val="UNP-NCW "/>
      <sheetName val="Analysis"/>
      <sheetName val="Mix Design"/>
      <sheetName val="Not found as per ground reality"/>
      <sheetName val="Bill-5"/>
      <sheetName val="Manpower"/>
      <sheetName val="ENCL9"/>
      <sheetName val="bASICDATA"/>
      <sheetName val="estimate"/>
      <sheetName val="RR shed civil"/>
      <sheetName val="Rocker"/>
      <sheetName val="GRAIN_SIZE_"/>
      <sheetName val="Sp_Gr_"/>
      <sheetName val="C_B_R"/>
      <sheetName val="sp_CBR"/>
      <sheetName val="FRL-OGL"/>
      <sheetName val="sch. data"/>
      <sheetName val="purpose&amp;input"/>
      <sheetName val="Road data"/>
      <sheetName val="유동표"/>
      <sheetName val="Sheet1"/>
      <sheetName val="제출내역 (2)"/>
      <sheetName val="Alp-cal"/>
      <sheetName val="COST"/>
      <sheetName val="3차설계"/>
      <sheetName val="PlazaElec"/>
      <sheetName val=" Type III"/>
      <sheetName val="Anl"/>
      <sheetName val="ValidationList"/>
      <sheetName val="1"/>
      <sheetName val="SC revtrgt"/>
      <sheetName val="basdat"/>
      <sheetName val="scurve(2)"/>
      <sheetName val="SOR"/>
      <sheetName val="dummy"/>
      <sheetName val="hyperstatic-3"/>
      <sheetName val="Culvert"/>
      <sheetName val="Labour"/>
      <sheetName val="Final FRL"/>
      <sheetName val="BOQ"/>
      <sheetName val="Resourc - Material"/>
      <sheetName val="HP(9.200)"/>
      <sheetName val="Rate Ana"/>
      <sheetName val="S1BOQ"/>
      <sheetName val="Voucher"/>
      <sheetName val="RIP1"/>
      <sheetName val="Design Response Spectra IRC"/>
      <sheetName val="1-INPUT-PARAMETERS"/>
      <sheetName val="Design of two-way slab"/>
      <sheetName val="ABBDATASHEET"/>
      <sheetName val="cul-invSUBMITTED"/>
      <sheetName val="S4"/>
      <sheetName val="Diesel Analysis"/>
      <sheetName val="std.wt."/>
      <sheetName val="DATA"/>
      <sheetName val="Detail In Door Stad"/>
      <sheetName val="DATA-DEP.(13-17)"/>
      <sheetName val="DATA-KBPL(17-25)"/>
      <sheetName val="DATA-GCC(25-34.7)"/>
      <sheetName val="St.-Con(0-17)"/>
      <sheetName val="St.-Con.(17-34)"/>
      <sheetName val="Sheet2"/>
      <sheetName val="MPR_PA_1"/>
      <sheetName val="Customers"/>
      <sheetName val="MRATES"/>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Equipment"/>
      <sheetName val="Plant &amp;  Machinery"/>
      <sheetName val="6000"/>
      <sheetName val="Assmpns"/>
      <sheetName val="C &amp; G RHS"/>
      <sheetName val="GRAIN_SIZE_1"/>
      <sheetName val="Sp_Gr_1"/>
      <sheetName val="C_B_R1"/>
      <sheetName val="sp_CBR1"/>
      <sheetName val="Cal(6.2.2) EMB-T"/>
      <sheetName val="Box-IR &amp; DFCC"/>
      <sheetName val="TABLES"/>
      <sheetName val="UK"/>
      <sheetName val="FORM7"/>
      <sheetName val="Cal"/>
      <sheetName val="SPT vs PHI"/>
      <sheetName val="foundation"/>
      <sheetName val="Sch3Sec-1 &amp;2 -GR109 -ISO"/>
      <sheetName val="Global_foreign"/>
      <sheetName val="Material "/>
      <sheetName val="Ave.wtd.rates"/>
      <sheetName val=" AnalysisPCC"/>
      <sheetName val="Schedule"/>
      <sheetName val="GRAIN_SIZE_2"/>
      <sheetName val="Sp_Gr_2"/>
      <sheetName val="C_B_R2"/>
      <sheetName val="sp_CBR2"/>
      <sheetName val="PRECAST_lightconc-II"/>
      <sheetName val="Steel_Structure"/>
      <sheetName val="-19_252"/>
      <sheetName val="sum-19_252"/>
      <sheetName val="Pile_cap"/>
      <sheetName val="ETC_Plant_Cost"/>
      <sheetName val="Labour_&amp;_Plant"/>
      <sheetName val="Mix_Design"/>
      <sheetName val="Not_found_as_per_ground_reality"/>
      <sheetName val="LOCAL_RATES"/>
      <sheetName val="UNP-NCW_"/>
      <sheetName val="BOQ_Distribution"/>
      <sheetName val="RR_shed_civil"/>
      <sheetName val="sch__data"/>
      <sheetName val="Road_data"/>
      <sheetName val="제출내역_(2)"/>
      <sheetName val="Box-IR_&amp;_DFCC"/>
      <sheetName val="Cal(6_2_2)_EMB-T"/>
      <sheetName val="SPT_vs_PHI"/>
      <sheetName val="std_wt_"/>
      <sheetName val="_Type_III"/>
      <sheetName val="C_&amp;_G_RHS"/>
      <sheetName val="Sch3Sec-1_&amp;2_-GR109_-ISO"/>
      <sheetName val="Material_"/>
      <sheetName val="Ave_wtd_rates"/>
      <sheetName val="_AnalysisPCC"/>
      <sheetName val="SC_revtrgt"/>
      <sheetName val="Input Data70+100MSA"/>
      <sheetName val="Input Data F"/>
      <sheetName val="RA"/>
      <sheetName val="oresreqsum"/>
      <sheetName val="Cost of O &amp; O"/>
      <sheetName val="PLAN_FEB97"/>
      <sheetName val="TCS"/>
      <sheetName val="Road work"/>
      <sheetName val="3MLKQ"/>
      <sheetName val="Qty SR"/>
      <sheetName val="02"/>
      <sheetName val="07"/>
      <sheetName val="03"/>
      <sheetName val="04"/>
      <sheetName val="05"/>
      <sheetName val="01"/>
      <sheetName val="BLK2"/>
      <sheetName val="BLK3"/>
      <sheetName val="E &amp; R"/>
      <sheetName val="INPUT SHEET"/>
      <sheetName val="radar"/>
      <sheetName val="UG"/>
      <sheetName val="Fee Rate Summary"/>
      <sheetName val="Fin Mar"/>
      <sheetName val="Final Bill of Material"/>
      <sheetName val="Elect."/>
      <sheetName val="factors"/>
      <sheetName val="Mach Reco"/>
      <sheetName val="Rate An"/>
      <sheetName val="10-SHEAR PILES"/>
      <sheetName val="4-RES ST1 PIER-SLENDERNESS AASH"/>
      <sheetName val="LIVE LOAD"/>
      <sheetName val="Cover sheet"/>
      <sheetName val="MATER._FUEL_SUB"/>
      <sheetName val="Basicrates"/>
      <sheetName val="PEP-DATA"/>
      <sheetName val="BOQ-Road"/>
      <sheetName val="GN-ST-10"/>
      <sheetName val="SITE DATA"/>
      <sheetName val="Bar Budget"/>
      <sheetName val="old boq"/>
      <sheetName val="Final Qty"/>
      <sheetName val="Machine HC - 19.08 "/>
      <sheetName val="PNM Justi"/>
      <sheetName val="Bar"/>
      <sheetName val="Analysed rate"/>
      <sheetName val="Shutter"/>
      <sheetName val="BOQ Backup"/>
      <sheetName val="UP"/>
      <sheetName val="77S(O)"/>
      <sheetName val="upa"/>
      <sheetName val="Mechanical"/>
      <sheetName val="SB_SCH_A3"/>
      <sheetName val="SB SCH_A7"/>
      <sheetName val="MGS"/>
      <sheetName val="기계내역서"/>
      <sheetName val="Option"/>
      <sheetName val="COLUMN"/>
      <sheetName val="A"/>
      <sheetName val="macros"/>
      <sheetName val="Annex"/>
      <sheetName val="Database"/>
      <sheetName val="schedule nos"/>
    </sheetNames>
    <sheetDataSet>
      <sheetData sheetId="0">
        <row r="2">
          <cell r="B2">
            <v>25.17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DEPN32"/>
      <sheetName val="43B (2)"/>
      <sheetName val="TDSCERT"/>
      <sheetName val="Sheet8"/>
      <sheetName val="Sheet10"/>
      <sheetName val="Sheet11"/>
      <sheetName val="Sheet12"/>
      <sheetName val="Sheet13"/>
      <sheetName val="Sheet14"/>
      <sheetName val="Sheet15"/>
      <sheetName val="Sheet16"/>
      <sheetName val="COMPUTATION"/>
      <sheetName val="GRATUITY"/>
      <sheetName val="BFDLOSS"/>
      <sheetName val="HP"/>
      <sheetName val="LOCWISERENT"/>
      <sheetName val="hp exp"/>
      <sheetName val="depn on letout prop"/>
      <sheetName val="RENT( Exl. JSR)"/>
      <sheetName val="RENT(JSR)"/>
      <sheetName val="CAP GAIN"/>
      <sheetName val="CG(TI Ltd)"/>
      <sheetName val="OTH_INC"/>
      <sheetName val="SALEOFINV&amp;LAND"/>
      <sheetName val="80G"/>
      <sheetName val="TEC KNOW"/>
      <sheetName val="Provisions"/>
      <sheetName val="DEFERREDEXP"/>
      <sheetName val="VRS DEFER"/>
      <sheetName val="VRSDEFER"/>
      <sheetName val="allwyn profit reco"/>
      <sheetName val="BRDNOTE"/>
      <sheetName val="35AB"/>
      <sheetName val="Reco"/>
      <sheetName val="CFD"/>
      <sheetName val="CFDSTATUS1"/>
      <sheetName val="HALLOSSES"/>
      <sheetName val="SH. E Add"/>
      <sheetName val="SH. E Sale"/>
      <sheetName val="TEC KNOW (2)"/>
      <sheetName val="CAPEX"/>
      <sheetName val="192"/>
      <sheetName val="194C"/>
      <sheetName val="CRITERIA1"/>
      <sheetName val="Assumptions"/>
      <sheetName val="CMA_Calculations"/>
      <sheetName val="OCT-JAN"/>
      <sheetName val="Working"/>
      <sheetName val="Masters"/>
      <sheetName val="Schedule VI"/>
      <sheetName val="Inter unit set off"/>
      <sheetName val="Sheet1"/>
      <sheetName val="N"/>
      <sheetName val="Resignation"/>
      <sheetName val="Keyratios"/>
      <sheetName val="PART C"/>
      <sheetName val="AnnexIII"/>
      <sheetName val="deb"/>
      <sheetName val="#REF"/>
      <sheetName val="bs"/>
      <sheetName val="D-4"/>
      <sheetName val="DI-ESTI"/>
      <sheetName val="Input"/>
      <sheetName val="Links"/>
      <sheetName val="GuestProfile"/>
      <sheetName val="Lead"/>
      <sheetName val="mdd &amp; co Fdr jan.02 "/>
      <sheetName val="Vendor master"/>
      <sheetName val="Sheet6"/>
      <sheetName val="1"/>
      <sheetName val="blockwise"/>
      <sheetName val="TopSheet"/>
      <sheetName val="Leasehold mprovements"/>
      <sheetName val="XREF"/>
      <sheetName val="再ﾘｰｽ収益"/>
      <sheetName val="利息連結"/>
      <sheetName val="受取手数料"/>
      <sheetName val="発生連結"/>
      <sheetName val="繰入連結"/>
      <sheetName val="諸原価連結"/>
      <sheetName val="販管連結"/>
      <sheetName val="平残連結"/>
      <sheetName val="O Equip."/>
      <sheetName val="DPE"/>
      <sheetName val="F &amp; F PY"/>
      <sheetName val="LOCAL RATES"/>
      <sheetName val="P&amp;L"/>
      <sheetName val="SysNavigation"/>
      <sheetName val="IstDet"/>
      <sheetName val="IVC "/>
      <sheetName val="業種小分類"/>
      <sheetName val="業種大分類"/>
      <sheetName val="その他"/>
      <sheetName val="全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32417"/>
      <sheetName val="132421"/>
      <sheetName val="132465"/>
      <sheetName val="132444"/>
      <sheetName val="132553"/>
      <sheetName val="132506"/>
      <sheetName val="stas"/>
      <sheetName val="dm format"/>
      <sheetName val="MIS reports"/>
      <sheetName val="B S-31-3-2006"/>
      <sheetName val="B S_31_3_2006"/>
      <sheetName val="Statistics {pbc}"/>
      <sheetName val="Pool"/>
      <sheetName val="関係会社貸付金データ"/>
      <sheetName val="Pool details"/>
      <sheetName val="MISBS"/>
      <sheetName val="BOD PL NEW"/>
      <sheetName val="末残計画(四半期ベース)"/>
      <sheetName val="ANNE1"/>
      <sheetName val="ANNE2"/>
      <sheetName val="CMA_Calculations"/>
    </sheetNames>
    <sheetDataSet>
      <sheetData sheetId="0" refreshError="1"/>
      <sheetData sheetId="1" refreshError="1">
        <row r="11">
          <cell r="A11" t="str">
            <v>Mumbai</v>
          </cell>
        </row>
        <row r="13">
          <cell r="A13" t="str">
            <v>Enercon (India) Limited</v>
          </cell>
          <cell r="E13" t="str">
            <v>1)</v>
          </cell>
          <cell r="F13" t="str">
            <v>Personal Guarantee of Mr Yogesh Mehra, Managing Director</v>
          </cell>
          <cell r="G13">
            <v>250</v>
          </cell>
          <cell r="N13">
            <v>250</v>
          </cell>
        </row>
        <row r="14">
          <cell r="E14" t="str">
            <v>2)</v>
          </cell>
          <cell r="F14" t="str">
            <v>Post dated cheques for principal and interest repayment</v>
          </cell>
        </row>
        <row r="16">
          <cell r="A16" t="str">
            <v>H&amp;R Johnson India Limited</v>
          </cell>
          <cell r="E16" t="str">
            <v>1)</v>
          </cell>
          <cell r="F16" t="str">
            <v xml:space="preserve">Post dated cheques for principal and interest repayment </v>
          </cell>
          <cell r="G16">
            <v>100</v>
          </cell>
          <cell r="Q16">
            <v>100</v>
          </cell>
        </row>
        <row r="18">
          <cell r="A18" t="str">
            <v>K Raheja Corporation Pvt Limited</v>
          </cell>
          <cell r="E18" t="str">
            <v>1)</v>
          </cell>
          <cell r="F18" t="str">
            <v>Personal Guarantee of Mr CL Raheja</v>
          </cell>
          <cell r="G18">
            <v>199.5</v>
          </cell>
          <cell r="N18">
            <v>199.5</v>
          </cell>
        </row>
        <row r="19">
          <cell r="E19" t="str">
            <v>2)</v>
          </cell>
          <cell r="F19" t="str">
            <v>Post dated cheques for principal and interest repayment</v>
          </cell>
        </row>
        <row r="21">
          <cell r="A21" t="str">
            <v>Sintex Industries Limited</v>
          </cell>
          <cell r="E21" t="str">
            <v>1)</v>
          </cell>
          <cell r="F21" t="str">
            <v>Post dated cheques for principal and interest repayment</v>
          </cell>
          <cell r="G21">
            <v>100</v>
          </cell>
          <cell r="Q21">
            <v>100</v>
          </cell>
        </row>
        <row r="23">
          <cell r="A23" t="str">
            <v xml:space="preserve">Writers &amp; Publishers Limited </v>
          </cell>
          <cell r="E23" t="str">
            <v>1)</v>
          </cell>
          <cell r="F23" t="str">
            <v>Personal Guarantee of Mr Ramesh Chandra Agarwal, Chairman</v>
          </cell>
          <cell r="G23">
            <v>250</v>
          </cell>
          <cell r="N23">
            <v>250</v>
          </cell>
        </row>
        <row r="24">
          <cell r="E24" t="str">
            <v>2)</v>
          </cell>
          <cell r="F24" t="str">
            <v>Post dated cheques for principal and interest repayment</v>
          </cell>
        </row>
        <row r="26">
          <cell r="A26" t="str">
            <v>Calcutta</v>
          </cell>
        </row>
        <row r="28">
          <cell r="A28" t="str">
            <v>Simplex Concrete Piles (India) Limited</v>
          </cell>
          <cell r="E28" t="str">
            <v>1)</v>
          </cell>
          <cell r="F28" t="str">
            <v>Personal Guarantee of Mr. BD Mundhra,Managing Director</v>
          </cell>
          <cell r="G28">
            <v>50</v>
          </cell>
          <cell r="N28">
            <v>50</v>
          </cell>
        </row>
        <row r="29">
          <cell r="E29" t="str">
            <v>2)</v>
          </cell>
          <cell r="F29" t="str">
            <v>Post dated cheques for principal and interest repayment</v>
          </cell>
        </row>
        <row r="31">
          <cell r="G31">
            <v>949.5</v>
          </cell>
          <cell r="H31">
            <v>0</v>
          </cell>
          <cell r="I31">
            <v>0</v>
          </cell>
          <cell r="J31">
            <v>0</v>
          </cell>
          <cell r="K31">
            <v>0</v>
          </cell>
          <cell r="L31">
            <v>0</v>
          </cell>
          <cell r="M31">
            <v>0</v>
          </cell>
          <cell r="N31">
            <v>749.5</v>
          </cell>
          <cell r="O31">
            <v>0</v>
          </cell>
          <cell r="P31">
            <v>0</v>
          </cell>
          <cell r="Q31">
            <v>200</v>
          </cell>
        </row>
      </sheetData>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General"/>
      <sheetName val="Subsidiary Co Details"/>
      <sheetName val="MD, Dir, Co. secy"/>
      <sheetName val="Beneficial_owners"/>
      <sheetName val="Balance Sheet"/>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VersionI_CD_Z5_ADVANCED"/>
      <sheetName val="COMPUTATION"/>
      <sheetName val="purpose&amp;input"/>
      <sheetName val="PROCTOR"/>
      <sheetName val="Consolidation _Rs"/>
      <sheetName val="AnnexIII"/>
      <sheetName val="deb"/>
      <sheetName val="List"/>
      <sheetName val="Sorter"/>
      <sheetName val="TB YTD 2013"/>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und Movement"/>
      <sheetName val="Charge Summary"/>
      <sheetName val="Schedule"/>
      <sheetName val="AS15"/>
      <sheetName val="TotalTB"/>
      <sheetName val="MetaData"/>
      <sheetName val="INDEX"/>
      <sheetName val="Tax"/>
      <sheetName val="Codes"/>
      <sheetName val="TRIALBALANCE"/>
      <sheetName val="O&amp; M Base"/>
      <sheetName val="Back_Cal_for OMC"/>
      <sheetName val="MC.9"/>
      <sheetName val="NOC"/>
      <sheetName val="Sheet4"/>
      <sheetName val="wwww"/>
    </sheetNames>
    <sheetDataSet>
      <sheetData sheetId="0" refreshError="1"/>
      <sheetData sheetId="1" refreshError="1"/>
      <sheetData sheetId="2" refreshError="1">
        <row r="18">
          <cell r="L18">
            <v>19030766</v>
          </cell>
          <cell r="M18">
            <v>2321251.0000000037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Leadsheet &amp; Movement"/>
      <sheetName val="#REF"/>
      <sheetName val="Part A General"/>
      <sheetName val="COMPUTATION"/>
      <sheetName val="NOC"/>
      <sheetName val="FAR"/>
      <sheetName val="FA Leadsheet _ Movement"/>
      <sheetName val="Schedules"/>
      <sheetName val="Balance Sheet"/>
      <sheetName val="Profit &amp; Loss"/>
      <sheetName val="NKEL O&amp;M"/>
    </sheetNames>
    <sheetDataSet>
      <sheetData sheetId="0">
        <row r="36">
          <cell r="L36">
            <v>2352974.7249356965</v>
          </cell>
        </row>
        <row r="49">
          <cell r="L49">
            <v>4262650.8499999996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work done"/>
      <sheetName val="Creditors"/>
      <sheetName val="Intime spectrum"/>
      <sheetName val="Provision medical and LTA"/>
      <sheetName val="staff reimbursement payable"/>
      <sheetName val="Tickmarks"/>
      <sheetName val="Office Premices"/>
      <sheetName val="FA Leadsheet &amp; Movement"/>
      <sheetName val="BS"/>
      <sheetName val="SCH"/>
      <sheetName val="XREF"/>
      <sheetName val="Int on STDeposit"/>
      <sheetName val="NKEL O&amp;M (2)"/>
      <sheetName val="Charge Summary"/>
      <sheetName val="Profit and Loss - Normal"/>
      <sheetName val="Note 3"/>
      <sheetName val="DREXPJUL"/>
      <sheetName val="List of Rem Entries PY"/>
      <sheetName val="p &amp;l stpwise dec03"/>
    </sheetNames>
    <sheetDataSet>
      <sheetData sheetId="0"/>
      <sheetData sheetId="1"/>
      <sheetData sheetId="2" refreshError="1"/>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App"/>
      <sheetName val="March 08 - def tax"/>
      <sheetName val="Def Tax"/>
      <sheetName val="Tax"/>
      <sheetName val="Mat"/>
      <sheetName val="Book Loss for Mat"/>
      <sheetName val="DEP IT"/>
      <sheetName val="FA Leadsheet &amp; Movement"/>
      <sheetName val="Schedules"/>
      <sheetName val="Balance Sheet"/>
      <sheetName val="Profit &amp; Loss"/>
      <sheetName val="Summary "/>
      <sheetName val="Int on Deb"/>
      <sheetName val="Vendors"/>
      <sheetName val="fluxo de caixa"/>
      <sheetName val="Int recaln"/>
      <sheetName val="XREF"/>
      <sheetName val="p &amp;l stpwise dec03"/>
      <sheetName val="Lead"/>
      <sheetName val="Sept 06"/>
      <sheetName val="Sheet1"/>
      <sheetName val="TopSheet"/>
      <sheetName val="ANNE1"/>
      <sheetName val="ANNE2"/>
      <sheetName val="利息連結"/>
      <sheetName val="受取手数料"/>
      <sheetName val="諸原価連結"/>
      <sheetName val="Leasehold mprovements"/>
      <sheetName val="再ﾘｰｽ収益"/>
      <sheetName val="発生連結"/>
      <sheetName val="繰入連結"/>
      <sheetName val="販管連結"/>
      <sheetName val="平残連結"/>
    </sheetNames>
    <sheetDataSet>
      <sheetData sheetId="0"/>
      <sheetData sheetId="1"/>
      <sheetData sheetId="2"/>
      <sheetData sheetId="3">
        <row r="18">
          <cell r="D18">
            <v>0</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Sum"/>
      <sheetName val="PL"/>
      <sheetName val="BS"/>
      <sheetName val="DF1"/>
      <sheetName val="DF2"/>
      <sheetName val="DF3"/>
      <sheetName val="CM1"/>
      <sheetName val="CT1"/>
      <sheetName val="NV1"/>
      <sheetName val="IT_Dep"/>
      <sheetName val="Inputs"/>
      <sheetName val="PPA&gt;&gt;"/>
      <sheetName val="InputsPPA"/>
      <sheetName val="ValsumPPA"/>
      <sheetName val="Consideration"/>
      <sheetName val="CAC"/>
      <sheetName val="TAB"/>
      <sheetName val="Brand"/>
      <sheetName val="OrderBook"/>
      <sheetName val="CustomerRelationships"/>
      <sheetName val="NonCompete"/>
      <sheetName val="DistributionNetwork"/>
      <sheetName val="Technology"/>
      <sheetName val="AssembledWorkforce"/>
      <sheetName val="LeaseAgreements"/>
      <sheetName val="BinomialLatticeModel"/>
      <sheetName val="BlackScholesModel"/>
      <sheetName val="GWAllocation"/>
      <sheetName val="EPS"/>
      <sheetName val="&lt;&lt;PPA"/>
      <sheetName val="InputsVolatility"/>
      <sheetName val="Volatility"/>
      <sheetName val="St_dev"/>
      <sheetName val="Analysis New"/>
      <sheetName val="GS_1"/>
      <sheetName val="SumFin"/>
      <sheetName val="Checks"/>
      <sheetName val="Beta"/>
      <sheetName val="MktCap"/>
      <sheetName val="TradingVol"/>
      <sheetName val="BetaTicker"/>
      <sheetName val="CompsPLA"/>
      <sheetName val="CompBSA"/>
      <sheetName val="CompPLQ"/>
      <sheetName val="CompBSQ"/>
      <sheetName val="CompDes"/>
      <sheetName val="CapStru"/>
      <sheetName val="PrefShare"/>
      <sheetName val="Exchange rate"/>
      <sheetName val="BS 14-18"/>
      <sheetName val="P&amp;L14-18"/>
    </sheetNames>
    <sheetDataSet>
      <sheetData sheetId="0"/>
      <sheetData sheetId="1"/>
      <sheetData sheetId="2"/>
      <sheetData sheetId="3"/>
      <sheetData sheetId="4"/>
      <sheetData sheetId="5"/>
      <sheetData sheetId="6"/>
      <sheetData sheetId="7"/>
      <sheetData sheetId="8"/>
      <sheetData sheetId="9"/>
      <sheetData sheetId="10">
        <row r="15">
          <cell r="I15">
            <v>1</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 val="RESULTADOS"/>
      <sheetName val="RESULTADO CONTABLE-FISCAL"/>
      <sheetName val="RESULTADO EXTRAORDINARIO"/>
      <sheetName val="RECURSOS PROPIOS"/>
      <sheetName val="INMOVILIZADO"/>
      <sheetName val="TAX &amp; SS"/>
      <sheetName val="GASTOS GENERALES"/>
      <sheetName val="CUADRO FLUJO FINANCIERO"/>
      <sheetName val="PREVISION FINANCIERO"/>
      <sheetName val="CUENTAS A PAGAR"/>
      <sheetName val="CUENTAS A COBRAR"/>
      <sheetName val="OPERACIONES SOCIEDADES GRUPO"/>
      <sheetName val="INTERCOMPAÑIAS"/>
      <sheetName val="CARTERA"/>
      <sheetName val="CLIENTES"/>
      <sheetName val="PERSONAL CONTRATADO"/>
      <sheetName val="MAPA TESORERIA"/>
      <sheetName val="CUADRO FLUJO TESORERIA COMPLETO"/>
      <sheetName val="CUADRO FLUJO TESORERIA MENSUAL"/>
      <sheetName val="CHECKINGS"/>
      <sheetName val="traducciones"/>
      <sheetName val="Tesoreria"/>
      <sheetName val="Sociedades"/>
      <sheetName val="Areas"/>
      <sheetName val="Plan de cuentas"/>
      <sheetName val="tipos de cambioC"/>
      <sheetName val="Tipos de cambioM"/>
      <sheetName val="Payment Schedule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3">
          <cell r="B3" t="str">
            <v>EURO</v>
          </cell>
          <cell r="C3" t="str">
            <v>DÓLAR</v>
          </cell>
          <cell r="D3" t="str">
            <v>CÓRDOBAS</v>
          </cell>
          <cell r="E3" t="str">
            <v>PESO CHILENO</v>
          </cell>
          <cell r="F3" t="str">
            <v>DINAR</v>
          </cell>
          <cell r="G3" t="str">
            <v>METICAL</v>
          </cell>
          <cell r="H3" t="str">
            <v>DIRHAM</v>
          </cell>
          <cell r="I3" t="str">
            <v>PESO MEXICANO</v>
          </cell>
          <cell r="J3" t="str">
            <v>RUPEE</v>
          </cell>
        </row>
      </sheetData>
      <sheetData sheetId="28" refreshError="1"/>
      <sheetData sheetId="2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comments_site"/>
      <sheetName val="Summary_Light &amp; Heavy"/>
      <sheetName val="Traffic Data"/>
      <sheetName val="REAL Mandal Plaza"/>
      <sheetName val="REAL Bhatia Plaza"/>
      <sheetName val="Total (both Plaza)"/>
      <sheetName val="By Category-Traffic &amp; Revenue"/>
      <sheetName val="By % Share-Traffic"/>
      <sheetName val="Traffic-Mandal &amp; Bhatia"/>
    </sheetNames>
    <sheetDataSet>
      <sheetData sheetId="0"/>
      <sheetData sheetId="1"/>
      <sheetData sheetId="2"/>
      <sheetData sheetId="3"/>
      <sheetData sheetId="4"/>
      <sheetData sheetId="5"/>
      <sheetData sheetId="6"/>
      <sheetData sheetId="7"/>
      <sheetData sheetId="8"/>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 Equip."/>
      <sheetName val="GH Equip"/>
      <sheetName val="Master"/>
      <sheetName val="DPE"/>
      <sheetName val="F &amp; F PY"/>
      <sheetName val="Tax"/>
      <sheetName val="XREF"/>
      <sheetName val="rm9900"/>
      <sheetName val="FA Leadsheet &amp; Movement"/>
      <sheetName val="wwww"/>
      <sheetName val="Investments (2)"/>
      <sheetName val="1612.01AL - INT AM&amp;NIEP"/>
      <sheetName val="O_Equip_"/>
      <sheetName val="GH_Equip"/>
      <sheetName val="F_&amp;_F_PY"/>
      <sheetName val="ASSETMST"/>
      <sheetName val="Balancesheet"/>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ation"/>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FRINGE_BENEFITS"/>
      <sheetName val="IT_TDS_TCS_FBT"/>
      <sheetName val="DDT"/>
      <sheetName val="Instructions"/>
      <sheetName val="Verification"/>
      <sheetName val="Part A General"/>
      <sheetName val="List"/>
      <sheetName val="O Equip."/>
      <sheetName val="DPE"/>
      <sheetName val="F &amp; F PY"/>
      <sheetName val="REL"/>
      <sheetName val="FORM7"/>
      <sheetName val="DLBUR-COST (2)"/>
      <sheetName val="Determination of Threshold"/>
      <sheetName val="Input"/>
      <sheetName val="Hypotheses"/>
      <sheetName val="Unit Rate"/>
      <sheetName val="Cover"/>
      <sheetName val="P&amp;LSC"/>
      <sheetName val="Additions9900"/>
      <sheetName val="entitl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Macros"/>
      <sheetName val="Indicators"/>
      <sheetName val="Assum"/>
      <sheetName val="PC"/>
      <sheetName val="Sheet3"/>
      <sheetName val="Capex Phasing &amp; financing"/>
      <sheetName val="LC Drawdown"/>
      <sheetName val="Capex Phasing &amp; Fin-RE"/>
      <sheetName val="Addl Capex &amp; Debt"/>
      <sheetName val="TrafficRev"/>
      <sheetName val="CDM"/>
      <sheetName val="RE-Revenue"/>
      <sheetName val="Sheet2"/>
      <sheetName val="Opex"/>
      <sheetName val="FA Schedule"/>
      <sheetName val="Deprn"/>
      <sheetName val="ITDeprn"/>
      <sheetName val="Tax"/>
      <sheetName val="P&amp;L"/>
      <sheetName val="Cash Flow"/>
      <sheetName val="BS"/>
      <sheetName val="Sheet1"/>
      <sheetName val="Keyratios"/>
      <sheetName val="Cntrl Sheet"/>
      <sheetName val="Facility"/>
      <sheetName val="deb"/>
      <sheetName val="SPR"/>
      <sheetName val="PAP"/>
      <sheetName val="MAIN-COMP"/>
      <sheetName val="YE-SW2"/>
      <sheetName val="関係会社貸付金データ"/>
      <sheetName val="末残計画(四半期ベース)"/>
      <sheetName val="B S"/>
      <sheetName val="DTPL"/>
      <sheetName val="Interest"/>
      <sheetName val="P L"/>
      <sheetName val="Yield-COB"/>
      <sheetName val="MISBS"/>
      <sheetName val="BOD PL NEW"/>
      <sheetName val="AFFI内訳"/>
      <sheetName val="Analysis Plan vs For"/>
      <sheetName val="海外WORK"/>
      <sheetName val="Pool"/>
    </sheetNames>
    <sheetDataSet>
      <sheetData sheetId="0" refreshError="1">
        <row r="7">
          <cell r="F7">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co of Additions"/>
      <sheetName val="Additions"/>
      <sheetName val="RECO SALE  SchD (2)"/>
      <sheetName val="Deletions"/>
      <sheetName val="Instructions"/>
      <sheetName val="Schedule"/>
      <sheetName val="O Equip."/>
      <sheetName val="DPE"/>
      <sheetName val="F &amp; F PY"/>
      <sheetName val="deb"/>
      <sheetName val="TrialBal"/>
      <sheetName val="Sept 06"/>
      <sheetName val="Company"/>
      <sheetName val="Form 3CD"/>
      <sheetName val="Annexure - I"/>
      <sheetName val="A"/>
      <sheetName val="B"/>
      <sheetName val="C"/>
      <sheetName val="D"/>
      <sheetName val="E"/>
      <sheetName val="E-1"/>
      <sheetName val="E-2"/>
      <sheetName val="F"/>
      <sheetName val="G"/>
      <sheetName val="H"/>
      <sheetName val="I"/>
      <sheetName val="J"/>
      <sheetName val="ORIGINAL"/>
      <sheetName val="TOC"/>
      <sheetName val="関連会社明細"/>
      <sheetName val="XREF"/>
      <sheetName val="売却可能公債"/>
      <sheetName val="再ﾘｰｽ収益"/>
      <sheetName val="利息連結"/>
      <sheetName val="受取手数料"/>
      <sheetName val="発生連結"/>
      <sheetName val="繰入連結"/>
      <sheetName val="諸原価連結"/>
      <sheetName val="販管連結"/>
      <sheetName val="平残連結"/>
      <sheetName val="xSeries255"/>
      <sheetName val="Future Weighted Income"/>
      <sheetName val="factor"/>
      <sheetName val="Balancesheet"/>
      <sheetName val="PRECAST lightconc-II"/>
      <sheetName val="GL"/>
      <sheetName val="ecc_res"/>
      <sheetName val="Worksheet in   FA IT March-2006"/>
      <sheetName val="Sheet1"/>
      <sheetName val="XL4Poppy"/>
      <sheetName val="blockwise"/>
      <sheetName val="Schedule 2005-2006"/>
      <sheetName val="ANNE1"/>
      <sheetName val="ANNE2"/>
      <sheetName val="x-rate"/>
      <sheetName val="業種小分類"/>
      <sheetName val="業種大分類"/>
      <sheetName val="その他"/>
      <sheetName val="全体"/>
      <sheetName val="OCT"/>
      <sheetName val="Input"/>
      <sheetName val="Names Links"/>
      <sheetName val="BANKINT"/>
      <sheetName val="Assumptions"/>
      <sheetName val="Section"/>
      <sheetName val="SCH 10"/>
      <sheetName val="COMPLEXALL"/>
      <sheetName val="Links"/>
      <sheetName val="Lists"/>
      <sheetName val="Workings"/>
      <sheetName val="COMPUTATION"/>
      <sheetName val="현금흐름표"/>
      <sheetName val="Gratuity and LE walk 2012"/>
      <sheetName val="XLR_NoRangeSheet"/>
    </sheetNames>
    <sheetDataSet>
      <sheetData sheetId="0" refreshError="1">
        <row r="31">
          <cell r="E31">
            <v>315000</v>
          </cell>
        </row>
      </sheetData>
      <sheetData sheetId="1" refreshError="1"/>
      <sheetData sheetId="2" refreshError="1">
        <row r="26">
          <cell r="V26">
            <v>0</v>
          </cell>
        </row>
        <row r="92">
          <cell r="V92">
            <v>0</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blockwise"/>
      <sheetName val="XREF"/>
      <sheetName val="Tickmarks"/>
      <sheetName val="Summary"/>
      <sheetName val="Additions"/>
      <sheetName val="ANNE2"/>
      <sheetName val="factor"/>
      <sheetName val="Future Weighted Income"/>
      <sheetName val="Aging"/>
      <sheetName val="PDD-Movimentação"/>
      <sheetName val="Instructions"/>
      <sheetName val="xSeries255"/>
      <sheetName val="PRECAST lightconc-II"/>
      <sheetName val="entitlements"/>
      <sheetName val="売却可能公債"/>
      <sheetName val="3部提出用累計"/>
      <sheetName val="ANNE1"/>
      <sheetName val="Keyratios"/>
      <sheetName val="O Equip."/>
      <sheetName val="DPE"/>
      <sheetName val="F &amp; F PY"/>
      <sheetName val="MISBS"/>
      <sheetName val="PART-7"/>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amp; Interest Summary"/>
      <sheetName val="New CARO"/>
      <sheetName val="Sheet Index"/>
      <sheetName val="Cover Sheet"/>
      <sheetName val="Main Sheet"/>
      <sheetName val="Balance Confirmation"/>
      <sheetName val="ILFS Balance Confirmation"/>
      <sheetName val="Delay sheet"/>
      <sheetName val="NCD IL&amp;FS"/>
      <sheetName val="DDB Summary wrking"/>
      <sheetName val="TL BOB"/>
      <sheetName val="TL CBI"/>
      <sheetName val="TL IDBI"/>
      <sheetName val="TL SBI"/>
      <sheetName val="TL JKB"/>
      <sheetName val="TL SBH"/>
      <sheetName val="TL LIC"/>
      <sheetName val="TL IL&amp;FS"/>
      <sheetName val="TL CDR IL&amp;FS"/>
      <sheetName val="LOC 100cr ILFS"/>
      <sheetName val="DDB Rev Details"/>
      <sheetName val="XREF"/>
      <sheetName val="Tickmarks"/>
      <sheetName val="blockwise"/>
      <sheetName val="Summary"/>
      <sheetName val="Additions"/>
      <sheetName val="BS"/>
      <sheetName val="P&amp;L"/>
      <sheetName val="Sch.E,F"/>
      <sheetName val="BL12C00054- CN"/>
      <sheetName val="BL12C00054 - LVR MCX"/>
      <sheetName val="MCX"/>
      <sheetName val="KO00C00084-CN"/>
      <sheetName val="KO00C00084-LVR NCDX"/>
      <sheetName val="Inventory Count Sheet "/>
      <sheetName val="Final FA register blockwise"/>
      <sheetName val="Ageing Down payment vendor"/>
      <sheetName val="Down payment vendor"/>
      <sheetName val="DPE"/>
      <sheetName val="F &amp; F PY"/>
      <sheetName val="O Equip."/>
      <sheetName val="SCH 9-11"/>
      <sheetName val="SCH 1-3"/>
      <sheetName val="Profit &amp; Loss"/>
      <sheetName val="SCH 6-8"/>
      <sheetName val="Balance Sheet Old"/>
      <sheetName val="Tax Reco 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quirements"/>
      <sheetName val="Issues"/>
      <sheetName val="Share capital &amp; Application"/>
      <sheetName val="TopSheet"/>
      <sheetName val="Capital work in progress"/>
      <sheetName val="Depreciation Reco"/>
      <sheetName val="Debtors"/>
      <sheetName val="Confirmation combined"/>
      <sheetName val="Advances"/>
      <sheetName val="Adv pymt of taxes"/>
      <sheetName val="Prepaid exps"/>
      <sheetName val="Creditors"/>
      <sheetName val="FD Income and Int. Accrued"/>
      <sheetName val="Security Deposit"/>
      <sheetName val="Provision for expenses"/>
      <sheetName val="Statutory Dues"/>
      <sheetName val="Rent"/>
      <sheetName val="Directors fees"/>
      <sheetName val="Managerial Rem."/>
      <sheetName val="Foriegn Curr"/>
      <sheetName val="TL SBI"/>
      <sheetName val="DDB Summary wrking"/>
      <sheetName val="LOC 100cr ILFS"/>
      <sheetName val="rm9900"/>
      <sheetName val="Inventory Count Sheet "/>
      <sheetName va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physical verifiection"/>
      <sheetName val="Capital WIP"/>
      <sheetName val="Leasehold mprovements"/>
      <sheetName val="Fa Register blockwise"/>
      <sheetName val="Fixed Assets Top Sheet"/>
      <sheetName val="Depreciation on op wdv"/>
      <sheetName val="Sheet1"/>
      <sheetName val="FA Register"/>
      <sheetName val="XREF"/>
      <sheetName val="Tickmarks"/>
      <sheetName val="TopSheet"/>
      <sheetName val="Lead"/>
      <sheetName val="TL SBI"/>
      <sheetName val="DDB Summary wrking"/>
      <sheetName val="LOC 100cr ILFS"/>
      <sheetName val="3部提出用累計"/>
      <sheetName val="四半期毎MICﾃﾞｰﾀ転記"/>
      <sheetName val="WDV Workings"/>
      <sheetName val="SCH4 to 6"/>
      <sheetName val="PL"/>
      <sheetName val="Sch - 13"/>
      <sheetName val="Sch 10 to 12"/>
      <sheetName val="B S"/>
      <sheetName val="SCH 7 to 9"/>
      <sheetName val="SC1,2"/>
      <sheetName val="Summary"/>
      <sheetName val="Additions"/>
      <sheetName val="Cash flow workings"/>
      <sheetName val="SCH 3"/>
      <sheetName val="CWIP"/>
      <sheetName val="SCH 4"/>
      <sheetName val="SCH 9-10"/>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Analytical"/>
      <sheetName val="PF"/>
      <sheetName val="Superannuation Working"/>
      <sheetName val="Leave Encashment"/>
      <sheetName val="Gratuity"/>
      <sheetName val="Additions"/>
      <sheetName val="Increment"/>
      <sheetName val="Resignation"/>
      <sheetName val="Working for Analysis"/>
      <sheetName val="Emp Reco"/>
      <sheetName val="Salary Analysis"/>
      <sheetName val="Apr 05"/>
      <sheetName val="May 05"/>
      <sheetName val="June 05"/>
      <sheetName val="July 05"/>
      <sheetName val="Aug 05"/>
      <sheetName val="Sep 05"/>
      <sheetName val="Oct 05"/>
      <sheetName val="Nov 05"/>
      <sheetName val="Dec 05"/>
      <sheetName val="Jan06"/>
      <sheetName val="Feb06"/>
      <sheetName val="Mar06"/>
      <sheetName val="Arrear"/>
      <sheetName val="Total Salary"/>
      <sheetName val="Tickmarks"/>
      <sheetName val="Leasehold mprovements"/>
      <sheetName val="XREF"/>
      <sheetName val="Final Int"/>
      <sheetName val="TopSheet"/>
      <sheetName val="Balance Sheet"/>
      <sheetName val="P&amp;L"/>
      <sheetName val="Schedule"/>
      <sheetName val="Service Tax payable"/>
      <sheetName val="ANNE1"/>
      <sheetName val="ANNE2"/>
      <sheetName val="Cash Flow Statement in millions"/>
      <sheetName val="Cash Flow Statement"/>
      <sheetName val="Road - Expressway"/>
      <sheetName val="四半期毎MICﾃﾞｰﾀ転記"/>
      <sheetName val="Lead"/>
      <sheetName val="単体SGA"/>
    </sheetNames>
    <sheetDataSet>
      <sheetData sheetId="0" refreshError="1"/>
      <sheetData sheetId="1" refreshError="1"/>
      <sheetData sheetId="2" refreshError="1"/>
      <sheetData sheetId="3"/>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D"/>
      <sheetName val="145A"/>
      <sheetName val="ANN E"/>
      <sheetName val="ANNE1"/>
      <sheetName val="ANNE2"/>
      <sheetName val="Reco of Additions"/>
      <sheetName val="RECO SALE - I.T"/>
      <sheetName val="RECO SALE  SchD"/>
      <sheetName val="Ann F"/>
      <sheetName val="Ann F "/>
      <sheetName val="  Ann G final"/>
      <sheetName val="Ann  H"/>
      <sheetName val="Ann-G1"/>
      <sheetName val="Ann   I"/>
      <sheetName val="Ann  J"/>
      <sheetName val="Service tax collection"/>
      <sheetName val="Ann J1"/>
      <sheetName val="ANN K"/>
      <sheetName val="Ann I1 (2)"/>
      <sheetName val="ANN L"/>
      <sheetName val="ANN M"/>
      <sheetName val="Ann  N"/>
      <sheetName val="Ann-O"/>
      <sheetName val="Ann P"/>
      <sheetName val="XREF"/>
      <sheetName val="Clause 20"/>
      <sheetName val="Tickmarks"/>
      <sheetName val="leave-encash working"/>
      <sheetName val="Ann N"/>
      <sheetName val="sch h1"/>
      <sheetName val="sch h 2"/>
      <sheetName val="Ann "/>
      <sheetName val="note to Sch H2 Sr. 3"/>
      <sheetName val="Sch H"/>
      <sheetName val="Resignation"/>
      <sheetName val="final blockwise"/>
      <sheetName val="Summary"/>
      <sheetName val="Additions"/>
      <sheetName val="SH-P&amp;L"/>
      <sheetName val="P L "/>
      <sheetName val="SH - BS"/>
      <sheetName val="BS"/>
      <sheetName val="再ﾘｰｽ収益"/>
      <sheetName val="利息連結"/>
      <sheetName val="受取手数料"/>
      <sheetName val="発生連結"/>
      <sheetName val="繰入連結"/>
      <sheetName val="諸原価連結"/>
      <sheetName val="販管連結"/>
      <sheetName val="平残連結"/>
      <sheetName val="VAT"/>
      <sheetName val="7 Paisa Check"/>
      <sheetName val="SAP &amp; SCHEDULE RECO"/>
      <sheetName val="Banking Master"/>
      <sheetName val="IEX PURCHASE"/>
      <sheetName val="IEX SALE"/>
      <sheetName val="PXIL Purchase"/>
      <sheetName val="PXIL Sale"/>
      <sheetName val="Banking"/>
      <sheetName val="TAB 1"/>
      <sheetName val="2.Control Sheet"/>
      <sheetName val="Leasehold mprovements"/>
      <sheetName val="TopSheet"/>
      <sheetName val="Superannuation"/>
      <sheetName val="Cash Flow Statement in mln"/>
      <sheetName val="Provident Fund"/>
      <sheetName val="PL"/>
      <sheetName val="MF NAV&amp;MARKET VALUE 31.03.2006"/>
      <sheetName val="&lt;1&gt; Schedule"/>
      <sheetName val="SCH VIII"/>
      <sheetName val="Breakup Value Working"/>
      <sheetName val="GROSS MARGIN RECO "/>
      <sheetName val="1"/>
      <sheetName val="Sheet1"/>
      <sheetName val="売却可能公債"/>
      <sheetName val="Lead"/>
      <sheetName val="Gtee Commn"/>
      <sheetName val="ADVANCE EQUITY"/>
      <sheetName val="Break up Sheet"/>
      <sheetName val="Micro"/>
      <sheetName val="Macro"/>
      <sheetName val="Scaff-Rose"/>
      <sheetName val="FA_Additions_08"/>
      <sheetName val="BL12C00054- CN"/>
      <sheetName val="BL12C00054 - LVR MCX"/>
      <sheetName val="MCX"/>
      <sheetName val="KO00C00084-CN"/>
      <sheetName val="KO00C00084-LVR NCDX"/>
      <sheetName val="BAL SHEET"/>
      <sheetName val="Service Tax pay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XREF"/>
      <sheetName val="Tickmarks"/>
      <sheetName val="#REF"/>
      <sheetName val="Final FA register blockwise"/>
      <sheetName val="ANNE1"/>
      <sheetName val="ANNE2"/>
      <sheetName val="blockwise"/>
      <sheetName val="TAB 1"/>
      <sheetName val="2.Control Sheet"/>
      <sheetName val="Mapa"/>
      <sheetName val="7 Paisa Check"/>
      <sheetName val="Banking Master"/>
      <sheetName val="IEX PURCHASE"/>
      <sheetName val="IEX SALE"/>
      <sheetName val="PXIL Purchase"/>
      <sheetName val="PXIL Sale"/>
      <sheetName val="Banking"/>
      <sheetName val="Resignation"/>
      <sheetName val="4"/>
      <sheetName val="MF NAV&amp;MARKET VALUE 31.03.2006"/>
      <sheetName val="BS"/>
      <sheetName val="Summary"/>
      <sheetName val="Schedule 2005-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 07"/>
      <sheetName val="Sept 06"/>
      <sheetName val="Tickmarks"/>
      <sheetName val="XREF"/>
      <sheetName val="COMPUTATION"/>
      <sheetName val="TL SBI"/>
      <sheetName val="DDB Summary wrking"/>
      <sheetName val="LOC 100cr ILFS"/>
      <sheetName val="ANNE1"/>
      <sheetName val="ANNE2"/>
      <sheetName val="Data"/>
      <sheetName val="12.Consolidated- TB-Mar'12"/>
      <sheetName val="SUMMARY"/>
      <sheetName val="Cash flow details"/>
      <sheetName val="Account_NO_Co_code"/>
      <sheetName val="MAIN-COMP"/>
      <sheetName val="Schedules"/>
      <sheetName val="Balance Sheet"/>
      <sheetName val="Profit &amp; Loss"/>
      <sheetName val="Settings"/>
      <sheetName val="Sheet1"/>
      <sheetName val="Department"/>
      <sheetName val="Designation"/>
      <sheetName val="Group"/>
      <sheetName val="WorkState"/>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_Sch"/>
      <sheetName val="31.03.05"/>
      <sheetName val="Furniture and Fixtures"/>
      <sheetName val="Office Equiptments"/>
      <sheetName val="Vehicles"/>
      <sheetName val="DPE_Computers"/>
      <sheetName val="Expressway"/>
      <sheetName val="XREF"/>
      <sheetName val="Tickmarks"/>
      <sheetName val="Sept 06"/>
      <sheetName val="1.Consol Rel Party"/>
      <sheetName val="Sheet1"/>
      <sheetName val="12.Consolidated- TB-Mar'12"/>
      <sheetName val="5.Crs. TB"/>
      <sheetName val="MASTER"/>
      <sheetName val="再ﾘｰｽ収益"/>
      <sheetName val="利息連結"/>
      <sheetName val="受取手数料"/>
      <sheetName val="発生連結"/>
      <sheetName val="繰入連結"/>
      <sheetName val="諸原価連結"/>
      <sheetName val="販管連結"/>
      <sheetName val="平残連結"/>
      <sheetName val="Oustanding Balances"/>
      <sheetName val="blockwise"/>
      <sheetName val="KO00C00084-CN"/>
      <sheetName val="KO00C00084-LVR NCDX"/>
      <sheetName val="m3&amp;4"/>
      <sheetName val="Param"/>
      <sheetName val="Schedule"/>
    </sheetNames>
    <sheetDataSet>
      <sheetData sheetId="0"/>
      <sheetData sheetId="1" refreshError="1"/>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ffic"/>
      <sheetName val="wpi"/>
      <sheetName val="Toll"/>
      <sheetName val="TP1"/>
    </sheetNames>
    <sheetDataSet>
      <sheetData sheetId="0"/>
      <sheetData sheetId="1">
        <row r="3">
          <cell r="C3">
            <v>0</v>
          </cell>
        </row>
      </sheetData>
      <sheetData sheetId="2">
        <row r="8">
          <cell r="E8">
            <v>10.78</v>
          </cell>
        </row>
      </sheetData>
      <sheetData sheetId="3">
        <row r="5">
          <cell r="B5" t="str">
            <v>Rounding off to nearest Rs</v>
          </cell>
        </row>
      </sheetData>
      <sheetData sheetId="4">
        <row r="108">
          <cell r="A108" t="str">
            <v>Revenue @ km 182 on Panipat-Jallandhar border section of NH-1</v>
          </cell>
          <cell r="N108" t="str">
            <v>Revenue @ km 182 on Panipat-Jallandhar border section of NH-1</v>
          </cell>
          <cell r="Z108" t="str">
            <v>Revenue @ km 182 on Panipat-Jallandhar border section of NH-1</v>
          </cell>
          <cell r="AU108" t="str">
            <v>Revenue @ km 182 on Panipat-Jallandhar border section of NH-1</v>
          </cell>
        </row>
        <row r="109">
          <cell r="A109" t="str">
            <v xml:space="preserve">Revenue due to Normal Toll Paying Traffic </v>
          </cell>
          <cell r="N109" t="str">
            <v xml:space="preserve">Revenue due to Monthly Pass Traffic </v>
          </cell>
          <cell r="Z109" t="str">
            <v xml:space="preserve">Revenue due to Daily Pass Traffic </v>
          </cell>
          <cell r="AL109" t="str">
            <v xml:space="preserve">Revenue due to Local  Traffic </v>
          </cell>
          <cell r="AU109" t="str">
            <v xml:space="preserve">Total Toll Revenue </v>
          </cell>
        </row>
        <row r="110">
          <cell r="A110" t="str">
            <v>in Rs. million per year</v>
          </cell>
          <cell r="U110" t="str">
            <v>in Rs. million per year</v>
          </cell>
          <cell r="AJ110" t="str">
            <v>in Rs. million per year</v>
          </cell>
          <cell r="AM110" t="str">
            <v>in Rs. million per year</v>
          </cell>
          <cell r="AU110" t="str">
            <v>in Rs. million per year</v>
          </cell>
        </row>
        <row r="111">
          <cell r="A111" t="str">
            <v>Financial Year(FY) ending March</v>
          </cell>
          <cell r="B111" t="str">
            <v>Car</v>
          </cell>
          <cell r="C111" t="str">
            <v>Taxi</v>
          </cell>
          <cell r="D111" t="str">
            <v>Mini Bus</v>
          </cell>
          <cell r="E111" t="str">
            <v>Bus</v>
          </cell>
          <cell r="F111" t="str">
            <v>Mini LCV</v>
          </cell>
          <cell r="G111" t="str">
            <v>LCV</v>
          </cell>
          <cell r="H111" t="str">
            <v>2-axle Truck</v>
          </cell>
          <cell r="I111" t="str">
            <v>3-axle Truck</v>
          </cell>
          <cell r="J111" t="str">
            <v>MAV</v>
          </cell>
          <cell r="K111" t="str">
            <v>O/size</v>
          </cell>
          <cell r="L111" t="str">
            <v>Total</v>
          </cell>
          <cell r="N111" t="str">
            <v>Financial Year(FY) ending March</v>
          </cell>
          <cell r="O111" t="str">
            <v>Car</v>
          </cell>
          <cell r="P111" t="str">
            <v>Taxi</v>
          </cell>
          <cell r="Q111" t="str">
            <v>Mini Bus</v>
          </cell>
          <cell r="R111" t="str">
            <v>Bus</v>
          </cell>
          <cell r="S111" t="str">
            <v>Mini LCV</v>
          </cell>
          <cell r="T111" t="str">
            <v>LCV</v>
          </cell>
          <cell r="U111" t="str">
            <v>2-axle Truck</v>
          </cell>
          <cell r="V111" t="str">
            <v>3-axle Truck</v>
          </cell>
          <cell r="W111" t="str">
            <v>MAV</v>
          </cell>
          <cell r="X111" t="str">
            <v>Total</v>
          </cell>
          <cell r="Z111" t="str">
            <v>Financial Year(FY) ending March</v>
          </cell>
          <cell r="AA111" t="str">
            <v>Car</v>
          </cell>
          <cell r="AB111" t="str">
            <v>Taxi</v>
          </cell>
          <cell r="AC111" t="str">
            <v>Mini Bus</v>
          </cell>
          <cell r="AD111" t="str">
            <v>Bus</v>
          </cell>
          <cell r="AE111" t="str">
            <v>Mini LCV</v>
          </cell>
          <cell r="AF111" t="str">
            <v>LCV</v>
          </cell>
          <cell r="AG111" t="str">
            <v>2-axle Truck</v>
          </cell>
          <cell r="AH111" t="str">
            <v>3-axle Truck</v>
          </cell>
          <cell r="AI111" t="str">
            <v>MAV</v>
          </cell>
          <cell r="AJ111" t="str">
            <v>Total</v>
          </cell>
          <cell r="AL111" t="str">
            <v>Financial Year(FY) ending March</v>
          </cell>
          <cell r="AM111" t="str">
            <v>Car (10km)</v>
          </cell>
          <cell r="AN111" t="str">
            <v>Car (20km)</v>
          </cell>
          <cell r="AO111" t="str">
            <v>Mini LCV</v>
          </cell>
          <cell r="AP111" t="str">
            <v>LCV</v>
          </cell>
          <cell r="AQ111" t="str">
            <v>2-axle Truck</v>
          </cell>
          <cell r="AR111" t="str">
            <v>School Bus</v>
          </cell>
          <cell r="AS111" t="str">
            <v>Total</v>
          </cell>
          <cell r="AU111" t="str">
            <v>Financial Year(FY) ending March</v>
          </cell>
          <cell r="AV111" t="str">
            <v>Car</v>
          </cell>
          <cell r="AW111" t="str">
            <v>Taxi</v>
          </cell>
          <cell r="AX111" t="str">
            <v>Mini Bus</v>
          </cell>
          <cell r="AY111" t="str">
            <v>Bus</v>
          </cell>
          <cell r="AZ111" t="str">
            <v>Mini LCV</v>
          </cell>
          <cell r="BA111" t="str">
            <v>LCV</v>
          </cell>
          <cell r="BB111" t="str">
            <v>2-axle Truck</v>
          </cell>
          <cell r="BC111" t="str">
            <v>3-axle Truck</v>
          </cell>
          <cell r="BD111" t="str">
            <v>MAV</v>
          </cell>
          <cell r="BE111" t="str">
            <v>O/size</v>
          </cell>
          <cell r="BF111" t="str">
            <v>Total</v>
          </cell>
        </row>
        <row r="112">
          <cell r="A112">
            <v>2011</v>
          </cell>
          <cell r="B112">
            <v>391.81436000000002</v>
          </cell>
          <cell r="C112">
            <v>0</v>
          </cell>
          <cell r="D112">
            <v>10.130575</v>
          </cell>
          <cell r="E112">
            <v>86.152410000000003</v>
          </cell>
          <cell r="F112">
            <v>23.219840000000001</v>
          </cell>
          <cell r="G112">
            <v>161.779023</v>
          </cell>
          <cell r="H112">
            <v>335.89867409999994</v>
          </cell>
          <cell r="I112">
            <v>461.88513279999995</v>
          </cell>
          <cell r="J112">
            <v>131.73171199999999</v>
          </cell>
          <cell r="K112">
            <v>3.1068799999999999</v>
          </cell>
          <cell r="L112">
            <v>1605.7186068999999</v>
          </cell>
          <cell r="N112">
            <v>2011</v>
          </cell>
          <cell r="O112">
            <v>33.124032</v>
          </cell>
          <cell r="P112">
            <v>0</v>
          </cell>
          <cell r="Q112">
            <v>0.51239999999999986</v>
          </cell>
          <cell r="R112">
            <v>12.138891428571428</v>
          </cell>
          <cell r="S112">
            <v>1.860768</v>
          </cell>
          <cell r="T112">
            <v>9.17028</v>
          </cell>
          <cell r="U112">
            <v>7.8320880000000006</v>
          </cell>
          <cell r="V112">
            <v>4.0838900869565222</v>
          </cell>
          <cell r="W112">
            <v>4.2081673846153853</v>
          </cell>
          <cell r="X112">
            <v>72.930516900143331</v>
          </cell>
          <cell r="Z112">
            <v>2011</v>
          </cell>
          <cell r="AA112">
            <v>16.792044000000001</v>
          </cell>
          <cell r="AB112">
            <v>0</v>
          </cell>
          <cell r="AC112">
            <v>2.337825</v>
          </cell>
          <cell r="AD112">
            <v>32.345752500000003</v>
          </cell>
          <cell r="AE112">
            <v>1.5238020000000001</v>
          </cell>
          <cell r="AF112">
            <v>4.18394025</v>
          </cell>
          <cell r="AG112">
            <v>5.3664891500000005</v>
          </cell>
          <cell r="AH112">
            <v>3.5712768000000001</v>
          </cell>
          <cell r="AI112">
            <v>1.0399871999999999</v>
          </cell>
          <cell r="AJ112">
            <v>67.16111690000001</v>
          </cell>
          <cell r="AL112">
            <v>2011</v>
          </cell>
          <cell r="AM112">
            <v>0.34504200000000002</v>
          </cell>
          <cell r="AN112">
            <v>4.07776909090909</v>
          </cell>
          <cell r="AO112">
            <v>1.1319672000000001</v>
          </cell>
          <cell r="AP112">
            <v>0.69732337499999997</v>
          </cell>
          <cell r="AQ112">
            <v>0.89654949999999989</v>
          </cell>
          <cell r="AR112">
            <v>0.40500000000000003</v>
          </cell>
          <cell r="AS112">
            <v>7.5536511659090904</v>
          </cell>
          <cell r="AU112">
            <v>2011</v>
          </cell>
          <cell r="AV112">
            <v>446.15324709090908</v>
          </cell>
          <cell r="AW112">
            <v>0</v>
          </cell>
          <cell r="AX112">
            <v>12.9808</v>
          </cell>
          <cell r="AY112">
            <v>131.04205392857145</v>
          </cell>
          <cell r="AZ112">
            <v>27.7363772</v>
          </cell>
          <cell r="BA112">
            <v>175.83056662499999</v>
          </cell>
          <cell r="BB112">
            <v>349.99380074999993</v>
          </cell>
          <cell r="BC112">
            <v>469.54029968695647</v>
          </cell>
          <cell r="BD112">
            <v>136.97986658461539</v>
          </cell>
          <cell r="BE112">
            <v>3.1068799999999999</v>
          </cell>
          <cell r="BF112">
            <v>1753.3638918660522</v>
          </cell>
        </row>
        <row r="113">
          <cell r="A113">
            <v>2012</v>
          </cell>
          <cell r="B113">
            <v>451.22721098840003</v>
          </cell>
          <cell r="C113">
            <v>0</v>
          </cell>
          <cell r="D113">
            <v>11.234494439999997</v>
          </cell>
          <cell r="E113">
            <v>95.560420680000007</v>
          </cell>
          <cell r="F113">
            <v>26.938681862400003</v>
          </cell>
          <cell r="G113">
            <v>187.14103495560002</v>
          </cell>
          <cell r="H113">
            <v>370.08132424889999</v>
          </cell>
          <cell r="I113">
            <v>526.93519097855994</v>
          </cell>
          <cell r="J113">
            <v>151.40371640320004</v>
          </cell>
          <cell r="K113">
            <v>3.5708423680000005</v>
          </cell>
          <cell r="L113">
            <v>1824.0929169250599</v>
          </cell>
          <cell r="N113">
            <v>2012</v>
          </cell>
          <cell r="O113">
            <v>38.156918124600004</v>
          </cell>
          <cell r="P113">
            <v>0</v>
          </cell>
          <cell r="Q113">
            <v>0.56837970000000004</v>
          </cell>
          <cell r="R113">
            <v>13.467904251428573</v>
          </cell>
          <cell r="S113">
            <v>2.1593573000999995</v>
          </cell>
          <cell r="T113">
            <v>10.6105871025</v>
          </cell>
          <cell r="U113">
            <v>8.6313118759999981</v>
          </cell>
          <cell r="V113">
            <v>4.6602290754782612</v>
          </cell>
          <cell r="W113">
            <v>4.8378144295384624</v>
          </cell>
          <cell r="X113">
            <v>83.092501859645296</v>
          </cell>
          <cell r="Z113">
            <v>2012</v>
          </cell>
          <cell r="AA113">
            <v>19.382239023039997</v>
          </cell>
          <cell r="AB113">
            <v>0</v>
          </cell>
          <cell r="AC113">
            <v>2.5959508919999998</v>
          </cell>
          <cell r="AD113">
            <v>35.875454850000004</v>
          </cell>
          <cell r="AE113">
            <v>1.7718669460799998</v>
          </cell>
          <cell r="AF113">
            <v>4.8461553171900009</v>
          </cell>
          <cell r="AG113">
            <v>5.9121939167499988</v>
          </cell>
          <cell r="AH113">
            <v>4.0742411673600003</v>
          </cell>
          <cell r="AI113">
            <v>1.1952924979200001</v>
          </cell>
          <cell r="AJ113">
            <v>75.653394610340001</v>
          </cell>
          <cell r="AL113">
            <v>2012</v>
          </cell>
          <cell r="AM113">
            <v>0.372990402</v>
          </cell>
          <cell r="AN113">
            <v>4.4080683872727278</v>
          </cell>
          <cell r="AO113">
            <v>1.2327122808000002</v>
          </cell>
          <cell r="AP113">
            <v>0.75938515537500006</v>
          </cell>
          <cell r="AQ113">
            <v>0.92972183149999987</v>
          </cell>
          <cell r="AR113">
            <v>0.42281999999999997</v>
          </cell>
          <cell r="AS113">
            <v>8.1256980569477282</v>
          </cell>
          <cell r="AU113">
            <v>2012</v>
          </cell>
          <cell r="AV113">
            <v>513.54742692531272</v>
          </cell>
          <cell r="AW113">
            <v>0</v>
          </cell>
          <cell r="AX113">
            <v>14.398825031999996</v>
          </cell>
          <cell r="AY113">
            <v>145.3265997814286</v>
          </cell>
          <cell r="AZ113">
            <v>32.102618389379998</v>
          </cell>
          <cell r="BA113">
            <v>203.35716253066505</v>
          </cell>
          <cell r="BB113">
            <v>385.55455187314993</v>
          </cell>
          <cell r="BC113">
            <v>535.6696612213982</v>
          </cell>
          <cell r="BD113">
            <v>157.43682333065851</v>
          </cell>
          <cell r="BE113">
            <v>3.5708423680000005</v>
          </cell>
          <cell r="BF113">
            <v>1990.9645114519933</v>
          </cell>
        </row>
        <row r="114">
          <cell r="A114">
            <v>2013</v>
          </cell>
          <cell r="B114">
            <v>532.63738709014467</v>
          </cell>
          <cell r="C114">
            <v>0</v>
          </cell>
          <cell r="D114">
            <v>12.774422405628</v>
          </cell>
          <cell r="E114">
            <v>108.88450830575999</v>
          </cell>
          <cell r="F114">
            <v>32.0342745170448</v>
          </cell>
          <cell r="G114">
            <v>221.96482002198206</v>
          </cell>
          <cell r="H114">
            <v>418.85477278401788</v>
          </cell>
          <cell r="I114">
            <v>617.48543110625292</v>
          </cell>
          <cell r="J114">
            <v>178.74299341388803</v>
          </cell>
          <cell r="K114">
            <v>4.2156366371200011</v>
          </cell>
          <cell r="L114">
            <v>2127.5942462818384</v>
          </cell>
          <cell r="N114">
            <v>2013</v>
          </cell>
          <cell r="O114">
            <v>45.037733163575396</v>
          </cell>
          <cell r="P114">
            <v>0</v>
          </cell>
          <cell r="Q114">
            <v>0.64624485312000013</v>
          </cell>
          <cell r="R114">
            <v>15.344825909348572</v>
          </cell>
          <cell r="S114">
            <v>2.5676151431930996</v>
          </cell>
          <cell r="T114">
            <v>12.584191969404001</v>
          </cell>
          <cell r="U114">
            <v>9.7682555432953304</v>
          </cell>
          <cell r="V114">
            <v>5.460731113561045</v>
          </cell>
          <cell r="W114">
            <v>5.7110467097206152</v>
          </cell>
          <cell r="X114">
            <v>97.120644405218059</v>
          </cell>
          <cell r="Z114">
            <v>2013</v>
          </cell>
          <cell r="AA114">
            <v>22.861588812665396</v>
          </cell>
          <cell r="AB114">
            <v>0</v>
          </cell>
          <cell r="AC114">
            <v>2.9540104883280001</v>
          </cell>
          <cell r="AD114">
            <v>40.849325506656008</v>
          </cell>
          <cell r="AE114">
            <v>2.1054055168376995</v>
          </cell>
          <cell r="AF114">
            <v>5.7522833466728844</v>
          </cell>
          <cell r="AG114">
            <v>6.6867394616048381</v>
          </cell>
          <cell r="AH114">
            <v>4.7743718899968002</v>
          </cell>
          <cell r="AI114">
            <v>1.4111288953728001</v>
          </cell>
          <cell r="AJ114">
            <v>87.39485391813443</v>
          </cell>
          <cell r="AL114">
            <v>2013</v>
          </cell>
          <cell r="AM114">
            <v>0.42201874704156001</v>
          </cell>
          <cell r="AN114">
            <v>4.9874942832184361</v>
          </cell>
          <cell r="AO114">
            <v>1.4319185853772796</v>
          </cell>
          <cell r="AP114">
            <v>0.85899193777435501</v>
          </cell>
          <cell r="AQ114">
            <v>1.0089201729804116</v>
          </cell>
          <cell r="AR114">
            <v>0.46202387039999993</v>
          </cell>
          <cell r="AS114">
            <v>9.1713675967920416</v>
          </cell>
          <cell r="AU114">
            <v>2013</v>
          </cell>
          <cell r="AV114">
            <v>605.94622209664544</v>
          </cell>
          <cell r="AW114">
            <v>0</v>
          </cell>
          <cell r="AX114">
            <v>16.374677747075999</v>
          </cell>
          <cell r="AY114">
            <v>165.54068359216458</v>
          </cell>
          <cell r="AZ114">
            <v>38.139213762452883</v>
          </cell>
          <cell r="BA114">
            <v>241.16028727583333</v>
          </cell>
          <cell r="BB114">
            <v>436.31868796189843</v>
          </cell>
          <cell r="BC114">
            <v>627.72053410981073</v>
          </cell>
          <cell r="BD114">
            <v>185.86516901898145</v>
          </cell>
          <cell r="BE114">
            <v>4.2156366371200011</v>
          </cell>
          <cell r="BF114">
            <v>2321.2811122019825</v>
          </cell>
        </row>
        <row r="115">
          <cell r="A115">
            <v>2014</v>
          </cell>
          <cell r="B115">
            <v>619.08875174697403</v>
          </cell>
          <cell r="C115">
            <v>0</v>
          </cell>
          <cell r="D115">
            <v>14.324569469404276</v>
          </cell>
          <cell r="E115">
            <v>122.05151074172393</v>
          </cell>
          <cell r="F115">
            <v>37.509246914525953</v>
          </cell>
          <cell r="G115">
            <v>259.62818268341971</v>
          </cell>
          <cell r="H115">
            <v>466.35731301533372</v>
          </cell>
          <cell r="I115">
            <v>712.78483268436651</v>
          </cell>
          <cell r="J115">
            <v>207.86613484024394</v>
          </cell>
          <cell r="K115">
            <v>4.902503180194433</v>
          </cell>
          <cell r="L115">
            <v>2444.5130452761864</v>
          </cell>
          <cell r="N115">
            <v>2014</v>
          </cell>
          <cell r="O115">
            <v>52.34703066189779</v>
          </cell>
          <cell r="P115">
            <v>0</v>
          </cell>
          <cell r="Q115">
            <v>0.72465589529856012</v>
          </cell>
          <cell r="R115">
            <v>17.199941463193785</v>
          </cell>
          <cell r="S115">
            <v>3.006406089539551</v>
          </cell>
          <cell r="T115">
            <v>14.719309873546212</v>
          </cell>
          <cell r="U115">
            <v>10.87577648269847</v>
          </cell>
          <cell r="V115">
            <v>6.3033695918694876</v>
          </cell>
          <cell r="W115">
            <v>6.6414158075046208</v>
          </cell>
          <cell r="X115">
            <v>111.81790586554847</v>
          </cell>
          <cell r="Z115">
            <v>2014</v>
          </cell>
          <cell r="AA115">
            <v>26.583709937023713</v>
          </cell>
          <cell r="AB115">
            <v>0</v>
          </cell>
          <cell r="AC115">
            <v>3.3120036754902733</v>
          </cell>
          <cell r="AD115">
            <v>45.794826955438566</v>
          </cell>
          <cell r="AE115">
            <v>2.4663069268537661</v>
          </cell>
          <cell r="AF115">
            <v>6.7273872631340437</v>
          </cell>
          <cell r="AG115">
            <v>7.4460198896987722</v>
          </cell>
          <cell r="AH115">
            <v>5.5112229331265459</v>
          </cell>
          <cell r="AI115">
            <v>1.6410484329492938</v>
          </cell>
          <cell r="AJ115">
            <v>99.482526013714974</v>
          </cell>
          <cell r="AL115">
            <v>2014</v>
          </cell>
          <cell r="AM115">
            <v>0.48937620949068106</v>
          </cell>
          <cell r="AN115">
            <v>5.7935530428143087</v>
          </cell>
          <cell r="AO115">
            <v>1.6568192981930985</v>
          </cell>
          <cell r="AP115">
            <v>0.99548027375943748</v>
          </cell>
          <cell r="AQ115">
            <v>1.1262337422781525</v>
          </cell>
          <cell r="AR115">
            <v>0.51814535080032009</v>
          </cell>
          <cell r="AS115">
            <v>10.579607917335998</v>
          </cell>
          <cell r="AU115">
            <v>2014</v>
          </cell>
          <cell r="AV115">
            <v>704.30242159820057</v>
          </cell>
          <cell r="AW115">
            <v>0</v>
          </cell>
          <cell r="AX115">
            <v>18.361229040193109</v>
          </cell>
          <cell r="AY115">
            <v>185.5644245111566</v>
          </cell>
          <cell r="AZ115">
            <v>44.638779229112373</v>
          </cell>
          <cell r="BA115">
            <v>282.07036009385939</v>
          </cell>
          <cell r="BB115">
            <v>485.80534313000913</v>
          </cell>
          <cell r="BC115">
            <v>724.59942520936249</v>
          </cell>
          <cell r="BD115">
            <v>216.14859908069786</v>
          </cell>
          <cell r="BE115">
            <v>4.902503180194433</v>
          </cell>
          <cell r="BF115">
            <v>2666.3930850727857</v>
          </cell>
        </row>
        <row r="116">
          <cell r="A116">
            <v>2015</v>
          </cell>
          <cell r="B116">
            <v>712.16609456236324</v>
          </cell>
          <cell r="C116">
            <v>0</v>
          </cell>
          <cell r="D116">
            <v>15.88654061064342</v>
          </cell>
          <cell r="E116">
            <v>135.64581143694826</v>
          </cell>
          <cell r="F116">
            <v>43.467925170065506</v>
          </cell>
          <cell r="G116">
            <v>300.34954187481804</v>
          </cell>
          <cell r="H116">
            <v>514.8257697777367</v>
          </cell>
          <cell r="I116">
            <v>814.47022925854026</v>
          </cell>
          <cell r="J116">
            <v>239.28941322928895</v>
          </cell>
          <cell r="K116">
            <v>5.6436182365398349</v>
          </cell>
          <cell r="L116">
            <v>2781.7449441569443</v>
          </cell>
          <cell r="N116">
            <v>2015</v>
          </cell>
          <cell r="O116">
            <v>60.215124984149625</v>
          </cell>
          <cell r="P116">
            <v>0</v>
          </cell>
          <cell r="Q116">
            <v>0.80364338788610323</v>
          </cell>
          <cell r="R116">
            <v>19.115377112750007</v>
          </cell>
          <cell r="S116">
            <v>3.4838814520132844</v>
          </cell>
          <cell r="T116">
            <v>17.027323039838727</v>
          </cell>
          <cell r="U116">
            <v>12.005892008475367</v>
          </cell>
          <cell r="V116">
            <v>7.2024081484510232</v>
          </cell>
          <cell r="W116">
            <v>7.645195704077147</v>
          </cell>
          <cell r="X116">
            <v>127.49884583764128</v>
          </cell>
          <cell r="Z116">
            <v>2015</v>
          </cell>
          <cell r="AA116">
            <v>30.616946221944204</v>
          </cell>
          <cell r="AB116">
            <v>0</v>
          </cell>
          <cell r="AC116">
            <v>3.6727372413469275</v>
          </cell>
          <cell r="AD116">
            <v>50.913033078591099</v>
          </cell>
          <cell r="AE116">
            <v>2.8615121237242698</v>
          </cell>
          <cell r="AF116">
            <v>7.7816708743609224</v>
          </cell>
          <cell r="AG116">
            <v>8.2227104541327662</v>
          </cell>
          <cell r="AH116">
            <v>6.2974502262258287</v>
          </cell>
          <cell r="AI116">
            <v>1.8891269465470184</v>
          </cell>
          <cell r="AJ116">
            <v>112.25518716687306</v>
          </cell>
          <cell r="AL116">
            <v>2015</v>
          </cell>
          <cell r="AM116">
            <v>0.56356791901788439</v>
          </cell>
          <cell r="AN116">
            <v>6.6572546140456588</v>
          </cell>
          <cell r="AO116">
            <v>1.9104101107753599</v>
          </cell>
          <cell r="AP116">
            <v>1.1494594584107543</v>
          </cell>
          <cell r="AQ116">
            <v>1.2508473039871166</v>
          </cell>
          <cell r="AR116">
            <v>0.5755445802854352</v>
          </cell>
          <cell r="AS116">
            <v>12.107083986522209</v>
          </cell>
          <cell r="AU116">
            <v>2015</v>
          </cell>
          <cell r="AV116">
            <v>810.21898830152054</v>
          </cell>
          <cell r="AW116">
            <v>0</v>
          </cell>
          <cell r="AX116">
            <v>20.362921239876449</v>
          </cell>
          <cell r="AY116">
            <v>206.24976620857478</v>
          </cell>
          <cell r="AZ116">
            <v>51.723728856578418</v>
          </cell>
          <cell r="BA116">
            <v>326.30799524742849</v>
          </cell>
          <cell r="BB116">
            <v>536.30521954433198</v>
          </cell>
          <cell r="BC116">
            <v>827.97008763321708</v>
          </cell>
          <cell r="BD116">
            <v>248.8237358799131</v>
          </cell>
          <cell r="BE116">
            <v>5.6436182365398349</v>
          </cell>
          <cell r="BF116">
            <v>3033.6060611479807</v>
          </cell>
        </row>
        <row r="117">
          <cell r="A117">
            <v>2016</v>
          </cell>
          <cell r="B117">
            <v>813.22960391455854</v>
          </cell>
          <cell r="C117">
            <v>0</v>
          </cell>
          <cell r="D117">
            <v>17.535120525763016</v>
          </cell>
          <cell r="E117">
            <v>149.59471015203718</v>
          </cell>
          <cell r="F117">
            <v>50.003796934091547</v>
          </cell>
          <cell r="G117">
            <v>345.80699421270907</v>
          </cell>
          <cell r="H117">
            <v>563.96010668171994</v>
          </cell>
          <cell r="I117">
            <v>923.97593535847602</v>
          </cell>
          <cell r="J117">
            <v>273.48399161554272</v>
          </cell>
          <cell r="K117">
            <v>6.4500941418760078</v>
          </cell>
          <cell r="L117">
            <v>3144.0403535367741</v>
          </cell>
          <cell r="N117">
            <v>2016</v>
          </cell>
          <cell r="O117">
            <v>68.759736029435658</v>
          </cell>
          <cell r="P117">
            <v>0</v>
          </cell>
          <cell r="Q117">
            <v>0.88704403487601435</v>
          </cell>
          <cell r="R117">
            <v>21.080634288502303</v>
          </cell>
          <cell r="S117">
            <v>4.0076903886364086</v>
          </cell>
          <cell r="T117">
            <v>19.604490524549757</v>
          </cell>
          <cell r="U117">
            <v>13.1514456376644</v>
          </cell>
          <cell r="V117">
            <v>8.17067823003954</v>
          </cell>
          <cell r="W117">
            <v>8.7375961108454892</v>
          </cell>
          <cell r="X117">
            <v>144.39931524454957</v>
          </cell>
          <cell r="Z117">
            <v>2016</v>
          </cell>
          <cell r="AA117">
            <v>34.955978395606429</v>
          </cell>
          <cell r="AB117">
            <v>0</v>
          </cell>
          <cell r="AC117">
            <v>4.0494600435627772</v>
          </cell>
          <cell r="AD117">
            <v>56.145887663497803</v>
          </cell>
          <cell r="AE117">
            <v>3.2912234368035245</v>
          </cell>
          <cell r="AF117">
            <v>8.9496798278639691</v>
          </cell>
          <cell r="AG117">
            <v>9.0070430295879156</v>
          </cell>
          <cell r="AH117">
            <v>7.1463492365751708</v>
          </cell>
          <cell r="AI117">
            <v>2.1597506564142264</v>
          </cell>
          <cell r="AJ117">
            <v>125.70537228991184</v>
          </cell>
          <cell r="AL117">
            <v>2016</v>
          </cell>
          <cell r="AM117">
            <v>0.64458715504137609</v>
          </cell>
          <cell r="AN117">
            <v>7.6094879586784527</v>
          </cell>
          <cell r="AO117">
            <v>2.1960164223362755</v>
          </cell>
          <cell r="AP117">
            <v>1.3229617386815566</v>
          </cell>
          <cell r="AQ117">
            <v>1.3581616856538006</v>
          </cell>
          <cell r="AR117">
            <v>0.63494078097089213</v>
          </cell>
          <cell r="AS117">
            <v>13.766155741362352</v>
          </cell>
          <cell r="AU117">
            <v>2016</v>
          </cell>
          <cell r="AV117">
            <v>925.19939345332034</v>
          </cell>
          <cell r="AW117">
            <v>0</v>
          </cell>
          <cell r="AX117">
            <v>22.471624604201807</v>
          </cell>
          <cell r="AY117">
            <v>227.45617288500816</v>
          </cell>
          <cell r="AZ117">
            <v>59.498727181867764</v>
          </cell>
          <cell r="BA117">
            <v>375.68412630380436</v>
          </cell>
          <cell r="BB117">
            <v>587.47675703462608</v>
          </cell>
          <cell r="BC117">
            <v>939.29296282509074</v>
          </cell>
          <cell r="BD117">
            <v>284.38133838280248</v>
          </cell>
          <cell r="BE117">
            <v>6.4500941418760078</v>
          </cell>
          <cell r="BF117">
            <v>3427.9111968125976</v>
          </cell>
        </row>
        <row r="118">
          <cell r="A118">
            <v>2017</v>
          </cell>
          <cell r="B118">
            <v>930.5321657793105</v>
          </cell>
          <cell r="C118">
            <v>0</v>
          </cell>
          <cell r="D118">
            <v>19.337293355335166</v>
          </cell>
          <cell r="E118">
            <v>164.6377590471769</v>
          </cell>
          <cell r="F118">
            <v>57.639921254207749</v>
          </cell>
          <cell r="G118">
            <v>397.78470882772172</v>
          </cell>
          <cell r="H118">
            <v>616.50961077958664</v>
          </cell>
          <cell r="I118">
            <v>1047.3222504973749</v>
          </cell>
          <cell r="J118">
            <v>312.30185177083371</v>
          </cell>
          <cell r="K118">
            <v>7.3656097115762673</v>
          </cell>
          <cell r="L118">
            <v>3553.4311710231236</v>
          </cell>
          <cell r="N118">
            <v>2017</v>
          </cell>
          <cell r="O118">
            <v>78.678913682766435</v>
          </cell>
          <cell r="P118">
            <v>0</v>
          </cell>
          <cell r="Q118">
            <v>0.97820265657183603</v>
          </cell>
          <cell r="R118">
            <v>23.20060503808546</v>
          </cell>
          <cell r="S118">
            <v>4.6197715827248853</v>
          </cell>
          <cell r="T118">
            <v>22.551041270327634</v>
          </cell>
          <cell r="U118">
            <v>14.376970729941755</v>
          </cell>
          <cell r="V118">
            <v>9.2614654020236831</v>
          </cell>
          <cell r="W118">
            <v>9.9778402433811877</v>
          </cell>
          <cell r="X118">
            <v>163.64481060582287</v>
          </cell>
          <cell r="Z118">
            <v>2017</v>
          </cell>
          <cell r="AA118">
            <v>39.926749875637597</v>
          </cell>
          <cell r="AB118">
            <v>0</v>
          </cell>
          <cell r="AC118">
            <v>4.4666384040735139</v>
          </cell>
          <cell r="AD118">
            <v>61.789137338860485</v>
          </cell>
          <cell r="AE118">
            <v>3.7870588118386133</v>
          </cell>
          <cell r="AF118">
            <v>10.297185998543146</v>
          </cell>
          <cell r="AG118">
            <v>9.845883092171654</v>
          </cell>
          <cell r="AH118">
            <v>8.1019304777508889</v>
          </cell>
          <cell r="AI118">
            <v>2.4667825652977422</v>
          </cell>
          <cell r="AJ118">
            <v>140.68136656417363</v>
          </cell>
          <cell r="AL118">
            <v>2017</v>
          </cell>
          <cell r="AM118">
            <v>0.73564570176134536</v>
          </cell>
          <cell r="AN118">
            <v>8.6813422741025601</v>
          </cell>
          <cell r="AO118">
            <v>2.5173282988675831</v>
          </cell>
          <cell r="AP118">
            <v>1.5182425564704904</v>
          </cell>
          <cell r="AQ118">
            <v>1.4789137709508358</v>
          </cell>
          <cell r="AR118">
            <v>0.69923618455488956</v>
          </cell>
          <cell r="AS118">
            <v>15.630708786707705</v>
          </cell>
          <cell r="AU118">
            <v>2017</v>
          </cell>
          <cell r="AV118">
            <v>1058.5548173135783</v>
          </cell>
          <cell r="AW118">
            <v>0</v>
          </cell>
          <cell r="AX118">
            <v>24.782134415980515</v>
          </cell>
          <cell r="AY118">
            <v>250.32673760867772</v>
          </cell>
          <cell r="AZ118">
            <v>68.564079947638831</v>
          </cell>
          <cell r="BA118">
            <v>432.15117865306303</v>
          </cell>
          <cell r="BB118">
            <v>642.21137837265087</v>
          </cell>
          <cell r="BC118">
            <v>1064.6856463771494</v>
          </cell>
          <cell r="BD118">
            <v>324.74647457951266</v>
          </cell>
          <cell r="BE118">
            <v>7.3656097115762673</v>
          </cell>
          <cell r="BF118">
            <v>3873.388056979828</v>
          </cell>
        </row>
        <row r="119">
          <cell r="A119">
            <v>2018</v>
          </cell>
          <cell r="B119">
            <v>1053.2716259473009</v>
          </cell>
          <cell r="C119">
            <v>0</v>
          </cell>
          <cell r="D119">
            <v>21.182637717044692</v>
          </cell>
          <cell r="E119">
            <v>180.8542151877067</v>
          </cell>
          <cell r="F119">
            <v>65.667999512674626</v>
          </cell>
          <cell r="G119">
            <v>452.92343463538526</v>
          </cell>
          <cell r="H119">
            <v>672.67613888325764</v>
          </cell>
          <cell r="I119">
            <v>1179.2517390185842</v>
          </cell>
          <cell r="J119">
            <v>354.27850166871463</v>
          </cell>
          <cell r="K119">
            <v>8.355625039356477</v>
          </cell>
          <cell r="L119">
            <v>3988.4619176100255</v>
          </cell>
          <cell r="N119">
            <v>2018</v>
          </cell>
          <cell r="O119">
            <v>89.05439948405072</v>
          </cell>
          <cell r="P119">
            <v>0</v>
          </cell>
          <cell r="Q119">
            <v>1.0715445943624373</v>
          </cell>
          <cell r="R119">
            <v>25.485925663852356</v>
          </cell>
          <cell r="S119">
            <v>5.2630675016612694</v>
          </cell>
          <cell r="T119">
            <v>25.676768540533661</v>
          </cell>
          <cell r="U119">
            <v>15.68684018377898</v>
          </cell>
          <cell r="V119">
            <v>10.428080108802938</v>
          </cell>
          <cell r="W119">
            <v>11.318926531631963</v>
          </cell>
          <cell r="X119">
            <v>183.98555260867431</v>
          </cell>
          <cell r="Z119">
            <v>2018</v>
          </cell>
          <cell r="AA119">
            <v>45.140212540598618</v>
          </cell>
          <cell r="AB119">
            <v>0</v>
          </cell>
          <cell r="AC119">
            <v>4.8914429495892362</v>
          </cell>
          <cell r="AD119">
            <v>67.872307499405935</v>
          </cell>
          <cell r="AE119">
            <v>4.309462468019273</v>
          </cell>
          <cell r="AF119">
            <v>11.721065936649818</v>
          </cell>
          <cell r="AG119">
            <v>10.74242028125499</v>
          </cell>
          <cell r="AH119">
            <v>9.1197497671074235</v>
          </cell>
          <cell r="AI119">
            <v>2.7974950384975519</v>
          </cell>
          <cell r="AJ119">
            <v>156.59415648112287</v>
          </cell>
          <cell r="AL119">
            <v>2018</v>
          </cell>
          <cell r="AM119">
            <v>0.83344773310844289</v>
          </cell>
          <cell r="AN119">
            <v>9.8401306605237124</v>
          </cell>
          <cell r="AO119">
            <v>2.9933550801834437</v>
          </cell>
          <cell r="AP119">
            <v>1.773721121054777</v>
          </cell>
          <cell r="AQ119">
            <v>1.6198555729084321</v>
          </cell>
          <cell r="AR119">
            <v>0.76719944208049073</v>
          </cell>
          <cell r="AS119">
            <v>17.827709609859298</v>
          </cell>
          <cell r="AU119">
            <v>2018</v>
          </cell>
          <cell r="AV119">
            <v>1198.1398163655824</v>
          </cell>
          <cell r="AW119">
            <v>0</v>
          </cell>
          <cell r="AX119">
            <v>27.145625260996365</v>
          </cell>
          <cell r="AY119">
            <v>274.9796477930455</v>
          </cell>
          <cell r="AZ119">
            <v>78.23388456253862</v>
          </cell>
          <cell r="BA119">
            <v>492.09499023362355</v>
          </cell>
          <cell r="BB119">
            <v>700.72525492120008</v>
          </cell>
          <cell r="BC119">
            <v>1198.7995688944945</v>
          </cell>
          <cell r="BD119">
            <v>368.39492323884417</v>
          </cell>
          <cell r="BE119">
            <v>8.355625039356477</v>
          </cell>
          <cell r="BF119">
            <v>4346.8693363096818</v>
          </cell>
        </row>
        <row r="120">
          <cell r="A120">
            <v>2019</v>
          </cell>
          <cell r="B120">
            <v>1190.538108837907</v>
          </cell>
          <cell r="C120">
            <v>0</v>
          </cell>
          <cell r="D120">
            <v>23.262389543533075</v>
          </cell>
          <cell r="E120">
            <v>198.46711202111362</v>
          </cell>
          <cell r="F120">
            <v>74.709893206370765</v>
          </cell>
          <cell r="G120">
            <v>517.00105824799391</v>
          </cell>
          <cell r="H120">
            <v>733.21766510549048</v>
          </cell>
          <cell r="I120">
            <v>1327.0060442380873</v>
          </cell>
          <cell r="J120">
            <v>401.65688861127796</v>
          </cell>
          <cell r="K120">
            <v>9.473039825737688</v>
          </cell>
          <cell r="L120">
            <v>4475.3321996375116</v>
          </cell>
          <cell r="N120">
            <v>2019</v>
          </cell>
          <cell r="O120">
            <v>100.66162928134445</v>
          </cell>
          <cell r="P120">
            <v>0</v>
          </cell>
          <cell r="Q120">
            <v>1.1767687128276181</v>
          </cell>
          <cell r="R120">
            <v>27.967727528497843</v>
          </cell>
          <cell r="S120">
            <v>5.9878226502881091</v>
          </cell>
          <cell r="T120">
            <v>29.309849219177089</v>
          </cell>
          <cell r="U120">
            <v>17.098547615214372</v>
          </cell>
          <cell r="V120">
            <v>11.734665180739098</v>
          </cell>
          <cell r="W120">
            <v>12.83262873388048</v>
          </cell>
          <cell r="X120">
            <v>206.76963892196906</v>
          </cell>
          <cell r="Z120">
            <v>2019</v>
          </cell>
          <cell r="AA120">
            <v>51.097861195378286</v>
          </cell>
          <cell r="AB120">
            <v>0</v>
          </cell>
          <cell r="AC120">
            <v>5.3727714171695791</v>
          </cell>
          <cell r="AD120">
            <v>74.479222884094142</v>
          </cell>
          <cell r="AE120">
            <v>4.9100242599185275</v>
          </cell>
          <cell r="AF120">
            <v>13.381994134425371</v>
          </cell>
          <cell r="AG120">
            <v>11.708779942649466</v>
          </cell>
          <cell r="AH120">
            <v>10.263052644668221</v>
          </cell>
          <cell r="AI120">
            <v>3.1718088339463595</v>
          </cell>
          <cell r="AJ120">
            <v>174.38551531224996</v>
          </cell>
          <cell r="AL120">
            <v>2019</v>
          </cell>
          <cell r="AM120">
            <v>0.94416586034657446</v>
          </cell>
          <cell r="AN120">
            <v>11.14372958387378</v>
          </cell>
          <cell r="AO120">
            <v>3.3828994253909523</v>
          </cell>
          <cell r="AP120">
            <v>2.0459799647322479</v>
          </cell>
          <cell r="AQ120">
            <v>1.7684889966986643</v>
          </cell>
          <cell r="AR120">
            <v>0.84174972208826015</v>
          </cell>
          <cell r="AS120">
            <v>20.127013553130478</v>
          </cell>
          <cell r="AU120">
            <v>2019</v>
          </cell>
          <cell r="AV120">
            <v>1354.3854947588502</v>
          </cell>
          <cell r="AW120">
            <v>0</v>
          </cell>
          <cell r="AX120">
            <v>29.811929673530273</v>
          </cell>
          <cell r="AY120">
            <v>301.75581215579388</v>
          </cell>
          <cell r="AZ120">
            <v>88.990639541968349</v>
          </cell>
          <cell r="BA120">
            <v>561.73888156632859</v>
          </cell>
          <cell r="BB120">
            <v>763.79348166005298</v>
          </cell>
          <cell r="BC120">
            <v>1349.0037620634946</v>
          </cell>
          <cell r="BD120">
            <v>417.66132617910483</v>
          </cell>
          <cell r="BE120">
            <v>9.473039825737688</v>
          </cell>
          <cell r="BF120">
            <v>4876.6143674248615</v>
          </cell>
        </row>
        <row r="121">
          <cell r="A121">
            <v>2020</v>
          </cell>
          <cell r="B121">
            <v>1352.0341439206218</v>
          </cell>
          <cell r="C121">
            <v>0</v>
          </cell>
          <cell r="D121">
            <v>25.501771434119174</v>
          </cell>
          <cell r="E121">
            <v>217.72211723571604</v>
          </cell>
          <cell r="F121">
            <v>85.397250060540614</v>
          </cell>
          <cell r="G121">
            <v>589.11463486668833</v>
          </cell>
          <cell r="H121">
            <v>798.93951340846729</v>
          </cell>
          <cell r="I121">
            <v>1494.2263509682059</v>
          </cell>
          <cell r="J121">
            <v>455.66193970147646</v>
          </cell>
          <cell r="K121">
            <v>10.746743860883884</v>
          </cell>
          <cell r="L121">
            <v>5029.3444654567193</v>
          </cell>
          <cell r="N121">
            <v>2020</v>
          </cell>
          <cell r="O121">
            <v>114.31757008550333</v>
          </cell>
          <cell r="P121">
            <v>0</v>
          </cell>
          <cell r="Q121">
            <v>1.2900289639685876</v>
          </cell>
          <cell r="R121">
            <v>30.681226728067426</v>
          </cell>
          <cell r="S121">
            <v>6.8444628476942482</v>
          </cell>
          <cell r="T121">
            <v>33.397525265053346</v>
          </cell>
          <cell r="U121">
            <v>18.63123932074447</v>
          </cell>
          <cell r="V121">
            <v>13.213424124808006</v>
          </cell>
          <cell r="W121">
            <v>14.558088230249714</v>
          </cell>
          <cell r="X121">
            <v>232.93356556608913</v>
          </cell>
          <cell r="Z121">
            <v>2020</v>
          </cell>
          <cell r="AA121">
            <v>58.082632284426467</v>
          </cell>
          <cell r="AB121">
            <v>0</v>
          </cell>
          <cell r="AC121">
            <v>5.893131280614214</v>
          </cell>
          <cell r="AD121">
            <v>81.70201207461713</v>
          </cell>
          <cell r="AE121">
            <v>5.6175716254988632</v>
          </cell>
          <cell r="AF121">
            <v>15.256711774060751</v>
          </cell>
          <cell r="AG121">
            <v>12.757813276839279</v>
          </cell>
          <cell r="AH121">
            <v>11.558250381959983</v>
          </cell>
          <cell r="AI121">
            <v>3.5988735763043147</v>
          </cell>
          <cell r="AJ121">
            <v>194.46699627432102</v>
          </cell>
          <cell r="AL121">
            <v>2020</v>
          </cell>
          <cell r="AM121">
            <v>1.0686009932415783</v>
          </cell>
          <cell r="AN121">
            <v>12.6177249774197</v>
          </cell>
          <cell r="AO121">
            <v>3.8159105518409935</v>
          </cell>
          <cell r="AP121">
            <v>2.309650481742652</v>
          </cell>
          <cell r="AQ121">
            <v>1.925168203740155</v>
          </cell>
          <cell r="AR121">
            <v>0.92374008695501675</v>
          </cell>
          <cell r="AS121">
            <v>22.660795294940097</v>
          </cell>
          <cell r="AU121">
            <v>2020</v>
          </cell>
          <cell r="AV121">
            <v>1538.1206722612128</v>
          </cell>
          <cell r="AW121">
            <v>0</v>
          </cell>
          <cell r="AX121">
            <v>32.684931678701979</v>
          </cell>
          <cell r="AY121">
            <v>331.02909612535564</v>
          </cell>
          <cell r="AZ121">
            <v>101.67519508557473</v>
          </cell>
          <cell r="BA121">
            <v>640.07852238754504</v>
          </cell>
          <cell r="BB121">
            <v>832.25373420979122</v>
          </cell>
          <cell r="BC121">
            <v>1518.9980254749739</v>
          </cell>
          <cell r="BD121">
            <v>473.81890150803048</v>
          </cell>
          <cell r="BE121">
            <v>10.746743860883884</v>
          </cell>
          <cell r="BF121">
            <v>5479.4058225920699</v>
          </cell>
        </row>
        <row r="122">
          <cell r="A122">
            <v>2021</v>
          </cell>
          <cell r="B122">
            <v>1535.2709380182494</v>
          </cell>
          <cell r="C122">
            <v>0</v>
          </cell>
          <cell r="D122">
            <v>27.964464268275897</v>
          </cell>
          <cell r="E122">
            <v>238.86377430202575</v>
          </cell>
          <cell r="F122">
            <v>97.602887964854801</v>
          </cell>
          <cell r="G122">
            <v>671.47263936693764</v>
          </cell>
          <cell r="H122">
            <v>870.61996938091283</v>
          </cell>
          <cell r="I122">
            <v>1681.6674886175322</v>
          </cell>
          <cell r="J122">
            <v>516.66677738012891</v>
          </cell>
          <cell r="K122">
            <v>12.185537202361536</v>
          </cell>
          <cell r="L122">
            <v>5652.3144765012794</v>
          </cell>
          <cell r="N122">
            <v>2021</v>
          </cell>
          <cell r="O122">
            <v>129.80964708931015</v>
          </cell>
          <cell r="P122">
            <v>0</v>
          </cell>
          <cell r="Q122">
            <v>1.4146251498549198</v>
          </cell>
          <cell r="R122">
            <v>33.660421370220007</v>
          </cell>
          <cell r="S122">
            <v>7.8226656369746186</v>
          </cell>
          <cell r="T122">
            <v>38.066991519587603</v>
          </cell>
          <cell r="U122">
            <v>20.30278216319082</v>
          </cell>
          <cell r="V122">
            <v>14.870904433939483</v>
          </cell>
          <cell r="W122">
            <v>16.507085449563665</v>
          </cell>
          <cell r="X122">
            <v>262.45512281264126</v>
          </cell>
          <cell r="Z122">
            <v>2021</v>
          </cell>
          <cell r="AA122">
            <v>65.945872821224086</v>
          </cell>
          <cell r="AB122">
            <v>0</v>
          </cell>
          <cell r="AC122">
            <v>6.4617692957138493</v>
          </cell>
          <cell r="AD122">
            <v>89.598423379308699</v>
          </cell>
          <cell r="AE122">
            <v>6.4196501572818292</v>
          </cell>
          <cell r="AF122">
            <v>17.388360231450555</v>
          </cell>
          <cell r="AG122">
            <v>13.896673033505611</v>
          </cell>
          <cell r="AH122">
            <v>13.004799350482568</v>
          </cell>
          <cell r="AI122">
            <v>4.0796433063435318</v>
          </cell>
          <cell r="AJ122">
            <v>216.79519157531072</v>
          </cell>
          <cell r="AL122">
            <v>2021</v>
          </cell>
          <cell r="AM122">
            <v>1.209131118329384</v>
          </cell>
          <cell r="AN122">
            <v>14.30656548120308</v>
          </cell>
          <cell r="AO122">
            <v>4.2968742776459532</v>
          </cell>
          <cell r="AP122">
            <v>2.6026119479601357</v>
          </cell>
          <cell r="AQ122">
            <v>2.0902623539289791</v>
          </cell>
          <cell r="AR122">
            <v>1.0136523617448823</v>
          </cell>
          <cell r="AS122">
            <v>25.51909754081241</v>
          </cell>
          <cell r="AU122">
            <v>2021</v>
          </cell>
          <cell r="AV122">
            <v>1746.5421545283161</v>
          </cell>
          <cell r="AW122">
            <v>0</v>
          </cell>
          <cell r="AX122">
            <v>35.840858713844668</v>
          </cell>
          <cell r="AY122">
            <v>363.13627141329937</v>
          </cell>
          <cell r="AZ122">
            <v>116.14207803675721</v>
          </cell>
          <cell r="BA122">
            <v>729.53060306593591</v>
          </cell>
          <cell r="BB122">
            <v>906.90968693153832</v>
          </cell>
          <cell r="BC122">
            <v>1709.5431924019542</v>
          </cell>
          <cell r="BD122">
            <v>537.25350613603609</v>
          </cell>
          <cell r="BE122">
            <v>12.185537202361536</v>
          </cell>
          <cell r="BF122">
            <v>6157.0838884300429</v>
          </cell>
        </row>
        <row r="123">
          <cell r="A123">
            <v>2022</v>
          </cell>
          <cell r="B123">
            <v>1738.2230386702161</v>
          </cell>
          <cell r="C123">
            <v>0</v>
          </cell>
          <cell r="D123">
            <v>30.678935893433078</v>
          </cell>
          <cell r="E123">
            <v>262.11738999812644</v>
          </cell>
          <cell r="F123">
            <v>111.22554785202068</v>
          </cell>
          <cell r="G123">
            <v>765.6926247795916</v>
          </cell>
          <cell r="H123">
            <v>948.94523871399429</v>
          </cell>
          <cell r="I123">
            <v>1892.2484480008975</v>
          </cell>
          <cell r="J123">
            <v>585.72344885426344</v>
          </cell>
          <cell r="K123">
            <v>13.814232284298669</v>
          </cell>
          <cell r="L123">
            <v>6348.6689050468422</v>
          </cell>
          <cell r="N123">
            <v>2022</v>
          </cell>
          <cell r="O123">
            <v>146.96854847589211</v>
          </cell>
          <cell r="P123">
            <v>0</v>
          </cell>
          <cell r="Q123">
            <v>1.5519297202458018</v>
          </cell>
          <cell r="R123">
            <v>36.937383390644683</v>
          </cell>
          <cell r="S123">
            <v>8.9144307573746833</v>
          </cell>
          <cell r="T123">
            <v>43.4081807967138</v>
          </cell>
          <cell r="U123">
            <v>22.129373355128692</v>
          </cell>
          <cell r="V123">
            <v>16.733093457154489</v>
          </cell>
          <cell r="W123">
            <v>18.713425744867347</v>
          </cell>
          <cell r="X123">
            <v>295.35636569802159</v>
          </cell>
          <cell r="Z123">
            <v>2022</v>
          </cell>
          <cell r="AA123">
            <v>74.65481246307823</v>
          </cell>
          <cell r="AB123">
            <v>0</v>
          </cell>
          <cell r="AC123">
            <v>7.0885230801022816</v>
          </cell>
          <cell r="AD123">
            <v>98.32933842170587</v>
          </cell>
          <cell r="AE123">
            <v>7.3148085237787344</v>
          </cell>
          <cell r="AF123">
            <v>19.826921762541119</v>
          </cell>
          <cell r="AG123">
            <v>15.14818397870491</v>
          </cell>
          <cell r="AH123">
            <v>14.630786969079102</v>
          </cell>
          <cell r="AI123">
            <v>4.6241324909547119</v>
          </cell>
          <cell r="AJ123">
            <v>241.61750768994497</v>
          </cell>
          <cell r="AL123">
            <v>2022</v>
          </cell>
          <cell r="AM123">
            <v>1.3698531731008978</v>
          </cell>
          <cell r="AN123">
            <v>16.22016781515886</v>
          </cell>
          <cell r="AO123">
            <v>5.0165147816660962</v>
          </cell>
          <cell r="AP123">
            <v>2.9943581310575231</v>
          </cell>
          <cell r="AQ123">
            <v>2.294624733183138</v>
          </cell>
          <cell r="AR123">
            <v>1.1122038282002646</v>
          </cell>
          <cell r="AS123">
            <v>29.007722462366779</v>
          </cell>
          <cell r="AU123">
            <v>2022</v>
          </cell>
          <cell r="AV123">
            <v>1977.4364205974462</v>
          </cell>
          <cell r="AW123">
            <v>0</v>
          </cell>
          <cell r="AX123">
            <v>39.319388693781164</v>
          </cell>
          <cell r="AY123">
            <v>398.49631563867729</v>
          </cell>
          <cell r="AZ123">
            <v>132.47130191484021</v>
          </cell>
          <cell r="BA123">
            <v>831.92208546990412</v>
          </cell>
          <cell r="BB123">
            <v>988.51742078101097</v>
          </cell>
          <cell r="BC123">
            <v>1923.6123284271309</v>
          </cell>
          <cell r="BD123">
            <v>609.06100709008547</v>
          </cell>
          <cell r="BE123">
            <v>13.814232284298669</v>
          </cell>
          <cell r="BF123">
            <v>6914.6505008971753</v>
          </cell>
        </row>
        <row r="124">
          <cell r="A124">
            <v>2023</v>
          </cell>
          <cell r="B124">
            <v>1938.5925069547843</v>
          </cell>
          <cell r="C124">
            <v>0</v>
          </cell>
          <cell r="D124">
            <v>33.541501132855103</v>
          </cell>
          <cell r="E124">
            <v>286.18454368056632</v>
          </cell>
          <cell r="F124">
            <v>124.86830662806273</v>
          </cell>
          <cell r="G124">
            <v>860.59327005808757</v>
          </cell>
          <cell r="H124">
            <v>1030.0694708653198</v>
          </cell>
          <cell r="I124">
            <v>2100.5521107131713</v>
          </cell>
          <cell r="J124">
            <v>654.52785472008168</v>
          </cell>
          <cell r="K124">
            <v>15.436977705662308</v>
          </cell>
          <cell r="L124">
            <v>7044.3665424585915</v>
          </cell>
          <cell r="N124">
            <v>2023</v>
          </cell>
          <cell r="O124">
            <v>163.9113943049274</v>
          </cell>
          <cell r="P124">
            <v>0</v>
          </cell>
          <cell r="Q124">
            <v>1.6967540720341889</v>
          </cell>
          <cell r="R124">
            <v>40.328802926111379</v>
          </cell>
          <cell r="S124">
            <v>10.007946989423864</v>
          </cell>
          <cell r="T124">
            <v>48.788752477586478</v>
          </cell>
          <cell r="U124">
            <v>24.0211250957971</v>
          </cell>
          <cell r="V124">
            <v>18.575139717157676</v>
          </cell>
          <cell r="W124">
            <v>20.911701496110318</v>
          </cell>
          <cell r="X124">
            <v>328.24161707914845</v>
          </cell>
          <cell r="Z124">
            <v>2023</v>
          </cell>
          <cell r="AA124">
            <v>83.153223320901546</v>
          </cell>
          <cell r="AB124">
            <v>0</v>
          </cell>
          <cell r="AC124">
            <v>7.7494219609409081</v>
          </cell>
          <cell r="AD124">
            <v>107.38213758213033</v>
          </cell>
          <cell r="AE124">
            <v>8.2014545560326013</v>
          </cell>
          <cell r="AF124">
            <v>22.28281847842829</v>
          </cell>
          <cell r="AG124">
            <v>16.446917874243049</v>
          </cell>
          <cell r="AH124">
            <v>16.244828422257331</v>
          </cell>
          <cell r="AI124">
            <v>5.1684215803067568</v>
          </cell>
          <cell r="AJ124">
            <v>266.6292237752408</v>
          </cell>
          <cell r="AL124">
            <v>2023</v>
          </cell>
          <cell r="AM124">
            <v>1.5287863006793079</v>
          </cell>
          <cell r="AN124">
            <v>18.081124715265215</v>
          </cell>
          <cell r="AO124">
            <v>5.5352595694591251</v>
          </cell>
          <cell r="AP124">
            <v>3.3588262977169219</v>
          </cell>
          <cell r="AQ124">
            <v>2.4917533484376402</v>
          </cell>
          <cell r="AR124">
            <v>1.2144682028525802</v>
          </cell>
          <cell r="AS124">
            <v>32.210218434410791</v>
          </cell>
          <cell r="AU124">
            <v>2023</v>
          </cell>
          <cell r="AV124">
            <v>2205.2670355965574</v>
          </cell>
          <cell r="AW124">
            <v>0</v>
          </cell>
          <cell r="AX124">
            <v>42.987677165830199</v>
          </cell>
          <cell r="AY124">
            <v>435.10995239166061</v>
          </cell>
          <cell r="AZ124">
            <v>148.6129677429783</v>
          </cell>
          <cell r="BA124">
            <v>935.02366731181939</v>
          </cell>
          <cell r="BB124">
            <v>1073.0292671837976</v>
          </cell>
          <cell r="BC124">
            <v>2135.3720788525861</v>
          </cell>
          <cell r="BD124">
            <v>680.60797779649886</v>
          </cell>
          <cell r="BE124">
            <v>15.436977705662308</v>
          </cell>
          <cell r="BF124">
            <v>7671.4476017473908</v>
          </cell>
        </row>
        <row r="125">
          <cell r="A125">
            <v>2024</v>
          </cell>
          <cell r="B125">
            <v>2161.3867619310367</v>
          </cell>
          <cell r="C125">
            <v>0</v>
          </cell>
          <cell r="D125">
            <v>36.669237143622333</v>
          </cell>
          <cell r="E125">
            <v>312.43905647401596</v>
          </cell>
          <cell r="F125">
            <v>140.14087353208578</v>
          </cell>
          <cell r="G125">
            <v>967.20515703968738</v>
          </cell>
          <cell r="H125">
            <v>1118.0486042398218</v>
          </cell>
          <cell r="I125">
            <v>2331.2614390056924</v>
          </cell>
          <cell r="J125">
            <v>731.24999133604126</v>
          </cell>
          <cell r="K125">
            <v>17.246462059812295</v>
          </cell>
          <cell r="L125">
            <v>7815.647582761816</v>
          </cell>
          <cell r="N125">
            <v>2024</v>
          </cell>
          <cell r="O125">
            <v>182.74773248059913</v>
          </cell>
          <cell r="P125">
            <v>0</v>
          </cell>
          <cell r="Q125">
            <v>1.8549619678363451</v>
          </cell>
          <cell r="R125">
            <v>44.028624767116369</v>
          </cell>
          <cell r="S125">
            <v>11.231932615746826</v>
          </cell>
          <cell r="T125">
            <v>54.832380545337585</v>
          </cell>
          <cell r="U125">
            <v>26.072829178957381</v>
          </cell>
          <cell r="V125">
            <v>20.615260322184589</v>
          </cell>
          <cell r="W125">
            <v>23.362877156447045</v>
          </cell>
          <cell r="X125">
            <v>364.74659903422526</v>
          </cell>
          <cell r="Z125">
            <v>2024</v>
          </cell>
          <cell r="AA125">
            <v>92.73438995012522</v>
          </cell>
          <cell r="AB125">
            <v>0</v>
          </cell>
          <cell r="AC125">
            <v>8.4715248382932185</v>
          </cell>
          <cell r="AD125">
            <v>117.22978255924106</v>
          </cell>
          <cell r="AE125">
            <v>9.2070235517562757</v>
          </cell>
          <cell r="AF125">
            <v>25.041692594613618</v>
          </cell>
          <cell r="AG125">
            <v>17.851119748756862</v>
          </cell>
          <cell r="AH125">
            <v>18.027833699456803</v>
          </cell>
          <cell r="AI125">
            <v>5.7738642108816807</v>
          </cell>
          <cell r="AJ125">
            <v>294.33723115312472</v>
          </cell>
          <cell r="AL125">
            <v>2024</v>
          </cell>
          <cell r="AM125">
            <v>1.7038288670429438</v>
          </cell>
          <cell r="AN125">
            <v>20.15635898171324</v>
          </cell>
          <cell r="AO125">
            <v>6.3101959091834017</v>
          </cell>
          <cell r="AP125">
            <v>3.7786265350277581</v>
          </cell>
          <cell r="AQ125">
            <v>2.7073640306779998</v>
          </cell>
          <cell r="AR125">
            <v>1.3259458735243455</v>
          </cell>
          <cell r="AS125">
            <v>35.982320197169692</v>
          </cell>
          <cell r="AU125">
            <v>2024</v>
          </cell>
          <cell r="AV125">
            <v>2458.7290722105172</v>
          </cell>
          <cell r="AW125">
            <v>0</v>
          </cell>
          <cell r="AX125">
            <v>46.995723949751898</v>
          </cell>
          <cell r="AY125">
            <v>475.02340967389773</v>
          </cell>
          <cell r="AZ125">
            <v>166.89002560877225</v>
          </cell>
          <cell r="BA125">
            <v>1050.8578567146665</v>
          </cell>
          <cell r="BB125">
            <v>1164.6799171982141</v>
          </cell>
          <cell r="BC125">
            <v>2369.9045330273339</v>
          </cell>
          <cell r="BD125">
            <v>760.38673270337006</v>
          </cell>
          <cell r="BE125">
            <v>17.246462059812295</v>
          </cell>
          <cell r="BF125">
            <v>8510.7137331463364</v>
          </cell>
        </row>
      </sheetData>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POLICY"/>
      <sheetName val="NEW POLICY"/>
      <sheetName val="IMPACT"/>
      <sheetName val="XREF"/>
      <sheetName val="Tickmarks"/>
      <sheetName val="12.Consolidated- TB-Mar'12"/>
      <sheetName val="Sept 06"/>
      <sheetName val="Leasehold mprov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uotations Procedure"/>
      <sheetName val="Schedule 2006-2007"/>
      <sheetName val="Schedule 2005-2006"/>
      <sheetName val="Schedule C - 2004-2005"/>
      <sheetName val="Vadodara Halol Toll Road"/>
      <sheetName val="Claim Adjust"/>
      <sheetName val="VH Road"/>
      <sheetName val="Office Premises"/>
      <sheetName val="Furniture and Fixtures"/>
      <sheetName val="Office Equipments"/>
      <sheetName val="Data Processing Equipments"/>
      <sheetName val="Vehicles"/>
      <sheetName val="Electrical Installations"/>
      <sheetName val="P&amp;L sale of assets"/>
      <sheetName val="Variance Analysis"/>
      <sheetName val="VHR for 30 years mARCH 2007"/>
      <sheetName val="VHR for 30 years March 2006"/>
      <sheetName val="XREF"/>
      <sheetName val="Tickmarks"/>
      <sheetName val="CWIP"/>
      <sheetName val="VHR for 30 years"/>
      <sheetName val="Investments (2)"/>
      <sheetName val="関連会社明細"/>
      <sheetName val="Leasehold mprovements"/>
      <sheetName val="xSeries255"/>
      <sheetName val="利息連結"/>
      <sheetName val="受取手数料"/>
      <sheetName val="諸原価連結"/>
      <sheetName val="Sheet1"/>
      <sheetName val="1"/>
      <sheetName val="Inventory Count Sheet "/>
      <sheetName val="N3-Segment Information"/>
      <sheetName val="FA TopShee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blockwise"/>
      <sheetName val="finally a reg"/>
      <sheetName val="wkg"/>
      <sheetName val="XREF"/>
      <sheetName val="Tickmarks"/>
      <sheetName val="blockwise"/>
      <sheetName val="FA final reg"/>
      <sheetName val="Sheet1"/>
      <sheetName val="#REF"/>
      <sheetName val="A&amp;M Road"/>
      <sheetName val="DPE"/>
      <sheetName val="Elect. Install."/>
      <sheetName val="F&amp;F"/>
      <sheetName val="Office Equip."/>
      <sheetName val="Office Premises"/>
      <sheetName val="Vehicles"/>
      <sheetName val="Summary"/>
      <sheetName val="Additions"/>
      <sheetName val="TrialBal"/>
      <sheetName val="単体SGA"/>
      <sheetName val="四半期毎MICﾃﾞｰﾀ転記"/>
      <sheetName val="売却可能公債"/>
      <sheetName val="Oustanding Balances"/>
      <sheetName val="% completion"/>
      <sheetName val="CWIP Details"/>
      <sheetName val="Deletions"/>
      <sheetName val="Break up Sheet"/>
      <sheetName val="encl to 21(ii)(B)"/>
      <sheetName val="CWIP-detl-AUC"/>
      <sheetName val="Company"/>
      <sheetName val="현금흐름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1. Policy"/>
      <sheetName val="3. Depreciation Test"/>
      <sheetName val="2. Balance Test"/>
      <sheetName val="4. Repairs &amp; Maintenance"/>
      <sheetName val="Tickmarks "/>
      <sheetName val="XREF"/>
      <sheetName val="3部提出用累計"/>
      <sheetName val="Final FA register blockwise"/>
      <sheetName val="ANNE1"/>
      <sheetName val="ANNE2"/>
      <sheetName val="関連会社明細"/>
      <sheetName val="売却可能公債"/>
      <sheetName val="利息連結"/>
      <sheetName val="受取手数料"/>
      <sheetName val="諸原価連結"/>
      <sheetName val="Current tax"/>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E"/>
      <sheetName val="F &amp; F"/>
      <sheetName val="Vehicles"/>
      <sheetName val="O Equip."/>
      <sheetName val="GH Equip"/>
      <sheetName val="XREF"/>
      <sheetName val="Tickmarks"/>
      <sheetName val="Lead"/>
      <sheetName val="F_&amp;_F"/>
      <sheetName val="O_Equip_"/>
      <sheetName val="GH_Equip"/>
      <sheetName val="Sheet1"/>
      <sheetName val="四半期毎MICﾃﾞｰﾀ転記"/>
    </sheetNames>
    <sheetDataSet>
      <sheetData sheetId="0"/>
      <sheetData sheetId="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resentation"/>
      <sheetName val="Assumptions"/>
      <sheetName val="Scenario Analysis"/>
      <sheetName val="Profit&amp;Loss"/>
      <sheetName val="Balance Sheet"/>
      <sheetName val="Revenue"/>
      <sheetName val="Expenses"/>
      <sheetName val="Assets Schedule"/>
      <sheetName val="Debt"/>
      <sheetName val="Tax"/>
      <sheetName val="Cash Flow"/>
      <sheetName val="Bank"/>
      <sheetName val="FCF"/>
      <sheetName val="Analysis"/>
      <sheetName val="Int on STDeposit"/>
      <sheetName val="Assumption"/>
      <sheetName val="Param"/>
      <sheetName val="Lead"/>
      <sheetName val="?????"/>
      <sheetName val="#REF"/>
      <sheetName val="XREF"/>
    </sheetNames>
    <sheetDataSet>
      <sheetData sheetId="0" refreshError="1"/>
      <sheetData sheetId="1" refreshError="1"/>
      <sheetData sheetId="2" refreshError="1">
        <row r="6">
          <cell r="C6" t="str">
            <v>CPFIS Backroom Processing Company</v>
          </cell>
        </row>
        <row r="8">
          <cell r="C8">
            <v>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Lead"/>
      <sheetName val="XREF"/>
      <sheetName val="cul-invSUBMITTED"/>
      <sheetName val="FORM7"/>
      <sheetName val="AOR"/>
      <sheetName val="sheeet7"/>
      <sheetName val="Silo with internal cone"/>
      <sheetName val="Client Vs.PC"/>
      <sheetName val="Measurment"/>
      <sheetName val="Attributes"/>
      <sheetName val="BOQ Distribution"/>
      <sheetName val="Debit_RMC"/>
      <sheetName val="Embk top (2)"/>
      <sheetName val="RAJU ASSO"/>
      <sheetName val="Rate An"/>
      <sheetName val=""/>
      <sheetName val="Monthly Progress Report (Revise"/>
      <sheetName val="HOC"/>
      <sheetName val="Pier"/>
      <sheetName val="Civil Boq"/>
      <sheetName val="Sweeper Machine"/>
      <sheetName val="Analy_7-10"/>
      <sheetName val="NLD - Assum"/>
      <sheetName val="8200AOC"/>
      <sheetName val="RIP1"/>
      <sheetName val="Details_RMC"/>
      <sheetName val="Abs PMRL"/>
      <sheetName val="doq"/>
      <sheetName val="data"/>
      <sheetName val="Boq_ structure "/>
      <sheetName val="PROCTOR"/>
      <sheetName val="Cul_detail"/>
      <sheetName val="SC revtrgt"/>
      <sheetName val="SOR"/>
      <sheetName val="Abutment "/>
      <sheetName val="Equipment"/>
      <sheetName val="Labour &amp; Plant"/>
      <sheetName val="ABBDATASHEET"/>
      <sheetName val="BOQ"/>
      <sheetName val="LOCAL RATES"/>
      <sheetName val="Assmpns"/>
      <sheetName val="간접비 총괄표"/>
      <sheetName val="Master data"/>
      <sheetName val="77S(O)"/>
      <sheetName val="SUMMARY"/>
      <sheetName val="6000"/>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RATE COMPILATION"/>
      <sheetName val="BHANDUP"/>
      <sheetName val="Anxx 1"/>
      <sheetName val="GM &amp; TA"/>
      <sheetName val="PEP-SUMMARY"/>
      <sheetName val="sch. data"/>
      <sheetName val="FRL-OGL"/>
      <sheetName val="ANALYSIS"/>
      <sheetName val="S2_0 S2_1"/>
      <sheetName val="FORM-W3"/>
      <sheetName val="Customers"/>
      <sheetName val="SCURVE"/>
      <sheetName val="Resourc - Material"/>
      <sheetName val="INPUT"/>
      <sheetName val="Res-P&amp;E (PLL)"/>
      <sheetName val="Prdn Cost"/>
      <sheetName val="Rate Ana"/>
      <sheetName val="DETAIL SHEET"/>
      <sheetName val="3"/>
      <sheetName val="oresreqsum"/>
      <sheetName val="EQUIP1000"/>
      <sheetName val="Fill this out first..."/>
      <sheetName val="ETC Plant Cost"/>
      <sheetName val="fco"/>
      <sheetName val="SITE DATA"/>
      <sheetName val="Bar Budget"/>
      <sheetName val="P&amp;L01-02GR"/>
      <sheetName val="Exist"/>
      <sheetName val="LEFT"/>
      <sheetName val="Final Qty"/>
      <sheetName val="Machine HC - 19.08 "/>
      <sheetName val="PNM Justi"/>
      <sheetName val="Bar"/>
      <sheetName val="Analysed rate"/>
      <sheetName val="RIGHT"/>
      <sheetName val="Shutter"/>
      <sheetName val="BOQ Backup"/>
      <sheetName val="Estimate"/>
      <sheetName val="scurve(2)"/>
      <sheetName val="MRATES"/>
      <sheetName val="Material"/>
      <sheetName val="Sheet2"/>
      <sheetName val="Plant &amp;  Machinery"/>
      <sheetName val="S4"/>
      <sheetName val="Boiler&amp;TG"/>
      <sheetName val="old boq"/>
      <sheetName val="PLAN_FEB97"/>
      <sheetName val="section"/>
    </sheetNames>
    <sheetDataSet>
      <sheetData sheetId="0" refreshError="1">
        <row r="5">
          <cell r="B5" t="str">
            <v>Activity</v>
          </cell>
          <cell r="C5" t="str">
            <v>Unit</v>
          </cell>
          <cell r="D5" t="str">
            <v>Rate</v>
          </cell>
          <cell r="E5" t="str">
            <v>Total Qty.</v>
          </cell>
          <cell r="F5" t="str">
            <v>Amount</v>
          </cell>
          <cell r="G5" t="str">
            <v>MONTH</v>
          </cell>
          <cell r="H5">
            <v>38657</v>
          </cell>
          <cell r="I5">
            <v>38687</v>
          </cell>
          <cell r="J5">
            <v>38718</v>
          </cell>
          <cell r="K5">
            <v>38749</v>
          </cell>
          <cell r="L5">
            <v>38777</v>
          </cell>
          <cell r="M5">
            <v>38808</v>
          </cell>
          <cell r="N5">
            <v>38838</v>
          </cell>
          <cell r="O5">
            <v>38869</v>
          </cell>
          <cell r="P5">
            <v>38899</v>
          </cell>
          <cell r="Q5">
            <v>38930</v>
          </cell>
          <cell r="R5">
            <v>38961</v>
          </cell>
          <cell r="S5">
            <v>38991</v>
          </cell>
          <cell r="T5">
            <v>39022</v>
          </cell>
          <cell r="U5">
            <v>39052</v>
          </cell>
          <cell r="V5">
            <v>39083</v>
          </cell>
          <cell r="W5">
            <v>39114</v>
          </cell>
          <cell r="X5">
            <v>39142</v>
          </cell>
          <cell r="Y5">
            <v>39173</v>
          </cell>
          <cell r="Z5">
            <v>39203</v>
          </cell>
          <cell r="AA5">
            <v>39234</v>
          </cell>
          <cell r="AB5">
            <v>39264</v>
          </cell>
          <cell r="AC5">
            <v>39295</v>
          </cell>
          <cell r="AD5">
            <v>39326</v>
          </cell>
          <cell r="AE5">
            <v>39356</v>
          </cell>
          <cell r="AF5">
            <v>39387</v>
          </cell>
          <cell r="AG5">
            <v>39417</v>
          </cell>
          <cell r="AH5">
            <v>39448</v>
          </cell>
          <cell r="AI5">
            <v>39479</v>
          </cell>
          <cell r="AJ5">
            <v>39508</v>
          </cell>
          <cell r="AK5">
            <v>39539</v>
          </cell>
          <cell r="AL5">
            <v>39569</v>
          </cell>
          <cell r="AM5" t="str">
            <v>Total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めも"/>
      <sheetName val="ｓｔｏｒｙ"/>
      <sheetName val="ﾏﾆｭｱﾙ"/>
      <sheetName val="ふんどし0308"/>
      <sheetName val="1"/>
      <sheetName val="1new0308"/>
      <sheetName val="対象顧客0309"/>
      <sheetName val="対象顧客0309 (2)"/>
      <sheetName val="XREF"/>
      <sheetName val="GuV---% (F)"/>
      <sheetName val="Lead"/>
      <sheetName val="3部提出用累計"/>
      <sheetName val="FORM7"/>
      <sheetName val="Sep WorkSheet"/>
      <sheetName val="ASSET REGISTER 0708"/>
      <sheetName val="Pile径1m･27"/>
      <sheetName val="Wag&amp;Sal"/>
      <sheetName val="Assumptions"/>
    </sheetNames>
    <sheetDataSet>
      <sheetData sheetId="0"/>
      <sheetData sheetId="1"/>
      <sheetData sheetId="2"/>
      <sheetData sheetId="3"/>
      <sheetData sheetId="4" refreshError="1">
        <row r="1">
          <cell r="A1" t="str">
            <v>顧客ｺｰﾄﾞ</v>
          </cell>
          <cell r="B1" t="str">
            <v>顧客名（漢字）</v>
          </cell>
          <cell r="C1" t="str">
            <v>担当課</v>
          </cell>
          <cell r="D1" t="str">
            <v>担当課名</v>
          </cell>
          <cell r="E1" t="str">
            <v>セグメント</v>
          </cell>
          <cell r="F1" t="str">
            <v>SIGN</v>
          </cell>
          <cell r="G1" t="str">
            <v>GROUPING</v>
          </cell>
          <cell r="H1" t="str">
            <v>JYUUTAKU</v>
          </cell>
          <cell r="I1" t="str">
            <v>住宅LOAN</v>
          </cell>
          <cell r="J1" t="str">
            <v>元本残</v>
          </cell>
          <cell r="K1" t="str">
            <v>未収残</v>
          </cell>
          <cell r="L1" t="str">
            <v>債権合計</v>
          </cell>
          <cell r="M1" t="str">
            <v>債権残(３月)</v>
          </cell>
          <cell r="N1" t="str">
            <v>ｵﾌｾｯﾄ残(前期末)</v>
          </cell>
          <cell r="O1" t="str">
            <v>債権残(前期末)</v>
          </cell>
          <cell r="P1" t="str">
            <v>引当金残(前期末)</v>
          </cell>
          <cell r="Q1" t="str">
            <v>FIN貸倒額の合計</v>
          </cell>
        </row>
        <row r="2">
          <cell r="A2" t="str">
            <v>001806</v>
          </cell>
          <cell r="B2" t="str">
            <v>うれしの　　　　　　　　　　　　　　　　　　　　　　　　　　　　　　　</v>
          </cell>
          <cell r="C2" t="str">
            <v>1TC</v>
          </cell>
          <cell r="D2" t="str">
            <v>ｲｹﾌﾞｸﾛｴｲｷﾞﾖｳ1J</v>
          </cell>
          <cell r="E2" t="str">
            <v>東京営本</v>
          </cell>
          <cell r="F2" t="str">
            <v>AB</v>
          </cell>
          <cell r="G2" t="str">
            <v>G</v>
          </cell>
          <cell r="J2">
            <v>4667207</v>
          </cell>
          <cell r="K2">
            <v>0</v>
          </cell>
          <cell r="L2">
            <v>4667207</v>
          </cell>
          <cell r="M2">
            <v>5</v>
          </cell>
          <cell r="N2">
            <v>0</v>
          </cell>
          <cell r="O2">
            <v>5</v>
          </cell>
          <cell r="P2">
            <v>-2</v>
          </cell>
        </row>
        <row r="3">
          <cell r="A3" t="str">
            <v>004308</v>
          </cell>
          <cell r="B3" t="str">
            <v>松屋観光株式会社　　　　　　　　　　　　　　　　　　　　　　　　　　　</v>
          </cell>
          <cell r="C3" t="str">
            <v>0Y2</v>
          </cell>
          <cell r="D3" t="str">
            <v>PJ-ｷｶｸｶｲﾊﾂｶ</v>
          </cell>
          <cell r="E3" t="str">
            <v>近畿営本</v>
          </cell>
          <cell r="F3" t="str">
            <v>CB</v>
          </cell>
          <cell r="G3" t="str">
            <v>L</v>
          </cell>
          <cell r="J3">
            <v>22712452</v>
          </cell>
          <cell r="K3">
            <v>74556875</v>
          </cell>
          <cell r="L3">
            <v>95480379</v>
          </cell>
          <cell r="M3">
            <v>97</v>
          </cell>
          <cell r="N3">
            <v>0</v>
          </cell>
          <cell r="O3">
            <v>97</v>
          </cell>
          <cell r="P3">
            <v>-36</v>
          </cell>
        </row>
        <row r="4">
          <cell r="A4" t="str">
            <v>005080</v>
          </cell>
          <cell r="B4" t="str">
            <v>アイビー株式会社　　　　　　　　　　　　　　　　　　　　　　　　　　　</v>
          </cell>
          <cell r="C4" t="str">
            <v>003</v>
          </cell>
          <cell r="D4" t="str">
            <v>ｵｵｻｶｴｲｷﾞﾖｳ4-2</v>
          </cell>
          <cell r="E4" t="str">
            <v>近畿営本</v>
          </cell>
          <cell r="F4" t="str">
            <v>AB</v>
          </cell>
          <cell r="G4" t="str">
            <v>G</v>
          </cell>
          <cell r="J4">
            <v>253200000</v>
          </cell>
          <cell r="K4">
            <v>0</v>
          </cell>
          <cell r="L4">
            <v>253200000</v>
          </cell>
          <cell r="M4">
            <v>255</v>
          </cell>
          <cell r="N4">
            <v>0</v>
          </cell>
          <cell r="O4">
            <v>258</v>
          </cell>
          <cell r="P4">
            <v>-96</v>
          </cell>
        </row>
        <row r="5">
          <cell r="A5" t="str">
            <v>006541</v>
          </cell>
          <cell r="B5" t="str">
            <v>高弥建設株式会社　　　　　　　　　　　　　　　　　　　　　　　　　　　</v>
          </cell>
          <cell r="C5" t="str">
            <v>054</v>
          </cell>
          <cell r="D5" t="str">
            <v>ﾓﾘｵｶｼﾃﾝ</v>
          </cell>
          <cell r="E5" t="str">
            <v>業務本部</v>
          </cell>
          <cell r="F5" t="str">
            <v>CB</v>
          </cell>
          <cell r="G5" t="str">
            <v>E</v>
          </cell>
          <cell r="J5">
            <v>270791539</v>
          </cell>
          <cell r="K5">
            <v>27953789</v>
          </cell>
          <cell r="L5">
            <v>261892926</v>
          </cell>
          <cell r="M5">
            <v>267</v>
          </cell>
          <cell r="N5">
            <v>0</v>
          </cell>
          <cell r="O5">
            <v>335</v>
          </cell>
          <cell r="P5">
            <v>0</v>
          </cell>
        </row>
        <row r="6">
          <cell r="A6" t="str">
            <v>008204</v>
          </cell>
          <cell r="B6" t="str">
            <v>アイゼン　　　　　　　　　　　　　　　　　　　　　　　　　　　　　　　</v>
          </cell>
          <cell r="C6" t="str">
            <v>05Z</v>
          </cell>
          <cell r="D6" t="str">
            <v>ｵｵｻｶｴｲｷﾞﾖｳ3-1</v>
          </cell>
          <cell r="E6" t="str">
            <v>近畿営本</v>
          </cell>
          <cell r="F6" t="str">
            <v>CA</v>
          </cell>
          <cell r="G6" t="str">
            <v>L</v>
          </cell>
          <cell r="J6">
            <v>816446345</v>
          </cell>
          <cell r="K6">
            <v>128187493</v>
          </cell>
          <cell r="L6">
            <v>858510071</v>
          </cell>
          <cell r="M6">
            <v>858</v>
          </cell>
          <cell r="N6">
            <v>0</v>
          </cell>
          <cell r="O6">
            <v>866</v>
          </cell>
          <cell r="P6">
            <v>-337</v>
          </cell>
        </row>
        <row r="7">
          <cell r="A7" t="str">
            <v>010237</v>
          </cell>
          <cell r="B7" t="str">
            <v>城東重量株式会社　　　　　　　　　　　　　　　　　　　　　　　　　　　</v>
          </cell>
          <cell r="E7" t="str">
            <v>近畿営本</v>
          </cell>
          <cell r="M7">
            <v>192</v>
          </cell>
          <cell r="N7">
            <v>0</v>
          </cell>
          <cell r="O7">
            <v>195</v>
          </cell>
          <cell r="P7">
            <v>-73</v>
          </cell>
        </row>
        <row r="8">
          <cell r="A8" t="str">
            <v>015690</v>
          </cell>
          <cell r="B8" t="str">
            <v>一心　　　　　　　　　　　　　　　　　　　　　　　　　　　　　　　　　</v>
          </cell>
          <cell r="C8" t="str">
            <v>007</v>
          </cell>
          <cell r="D8" t="str">
            <v>ｱｷﾀｼﾃﾝ</v>
          </cell>
          <cell r="E8" t="str">
            <v>業務本部</v>
          </cell>
          <cell r="F8" t="str">
            <v>CB</v>
          </cell>
          <cell r="G8" t="str">
            <v>K</v>
          </cell>
          <cell r="J8">
            <v>710170</v>
          </cell>
          <cell r="K8">
            <v>9959480</v>
          </cell>
          <cell r="L8">
            <v>10284806</v>
          </cell>
          <cell r="M8">
            <v>10</v>
          </cell>
          <cell r="N8">
            <v>0</v>
          </cell>
          <cell r="O8">
            <v>10</v>
          </cell>
          <cell r="P8">
            <v>-4</v>
          </cell>
        </row>
        <row r="9">
          <cell r="A9" t="str">
            <v>015950</v>
          </cell>
          <cell r="B9" t="str">
            <v>三洋住宅　　　　　　　　　　　　　　　　　　　　　　　　　　　　　　　</v>
          </cell>
          <cell r="C9" t="str">
            <v>0Y2</v>
          </cell>
          <cell r="D9" t="str">
            <v>PJ-ｷｶｸｶｲﾊﾂｶ</v>
          </cell>
          <cell r="E9" t="str">
            <v>近畿営本</v>
          </cell>
          <cell r="F9" t="str">
            <v>CA</v>
          </cell>
          <cell r="G9" t="str">
            <v>C</v>
          </cell>
          <cell r="J9">
            <v>0</v>
          </cell>
          <cell r="K9">
            <v>943491838</v>
          </cell>
          <cell r="L9">
            <v>-3645000</v>
          </cell>
          <cell r="M9">
            <v>0</v>
          </cell>
          <cell r="N9">
            <v>-399</v>
          </cell>
          <cell r="O9">
            <v>0</v>
          </cell>
          <cell r="P9">
            <v>0</v>
          </cell>
        </row>
        <row r="10">
          <cell r="A10" t="str">
            <v>01979</v>
          </cell>
          <cell r="B10" t="str">
            <v>アクスハウジング　　　　　　　　　　　　　　　　　　　　　　　　　　　</v>
          </cell>
          <cell r="C10" t="str">
            <v>0Y2</v>
          </cell>
          <cell r="D10" t="str">
            <v>PJ-ｷｶｸｶｲﾊﾂｶ</v>
          </cell>
          <cell r="E10" t="str">
            <v>近畿営本</v>
          </cell>
          <cell r="F10" t="str">
            <v>CA</v>
          </cell>
          <cell r="G10" t="str">
            <v>L</v>
          </cell>
          <cell r="J10">
            <v>0</v>
          </cell>
          <cell r="K10">
            <v>2736178085</v>
          </cell>
          <cell r="L10">
            <v>-50000</v>
          </cell>
          <cell r="M10">
            <v>0</v>
          </cell>
          <cell r="N10">
            <v>-2463</v>
          </cell>
          <cell r="O10">
            <v>0</v>
          </cell>
          <cell r="P10">
            <v>0</v>
          </cell>
        </row>
        <row r="11">
          <cell r="A11" t="str">
            <v>023935</v>
          </cell>
          <cell r="B11" t="str">
            <v>小寺建築設計事務所　　　　　　　　　　　　　　　　　　　　　　　　　　</v>
          </cell>
          <cell r="C11" t="str">
            <v>0MR</v>
          </cell>
          <cell r="D11" t="str">
            <v>ｺｳﾍﾞｼﾃﾝ2ｶ</v>
          </cell>
          <cell r="E11" t="str">
            <v>近畿営本</v>
          </cell>
          <cell r="F11" t="str">
            <v>CB</v>
          </cell>
          <cell r="G11" t="str">
            <v>J</v>
          </cell>
          <cell r="J11">
            <v>0</v>
          </cell>
          <cell r="K11">
            <v>78741228</v>
          </cell>
          <cell r="L11">
            <v>78741228</v>
          </cell>
          <cell r="M11">
            <v>79</v>
          </cell>
          <cell r="N11">
            <v>0</v>
          </cell>
          <cell r="O11">
            <v>79</v>
          </cell>
          <cell r="P11">
            <v>-29</v>
          </cell>
        </row>
        <row r="12">
          <cell r="A12" t="str">
            <v>024685</v>
          </cell>
          <cell r="B12" t="str">
            <v>高橋車輌株式会社　　　　　　　　　　　　　　　　　　　　　　　　　　　</v>
          </cell>
          <cell r="C12" t="str">
            <v>2H2</v>
          </cell>
          <cell r="D12" t="str">
            <v>ﾐﾅﾐｵｵｻｶｼﾃﾝ1ｶ</v>
          </cell>
          <cell r="E12" t="str">
            <v>近畿営本</v>
          </cell>
          <cell r="F12" t="str">
            <v>CB</v>
          </cell>
          <cell r="G12" t="str">
            <v>Ｆ</v>
          </cell>
          <cell r="J12">
            <v>0</v>
          </cell>
          <cell r="K12">
            <v>6113950</v>
          </cell>
          <cell r="L12">
            <v>6087602</v>
          </cell>
          <cell r="M12">
            <v>6</v>
          </cell>
          <cell r="N12">
            <v>0</v>
          </cell>
          <cell r="O12">
            <v>6</v>
          </cell>
          <cell r="P12">
            <v>-2</v>
          </cell>
        </row>
        <row r="13">
          <cell r="A13" t="str">
            <v>026797</v>
          </cell>
          <cell r="B13" t="str">
            <v>宝星商事株式会社　　　　　　　　　　　　　　　　　　　　　　　　　　　</v>
          </cell>
          <cell r="C13" t="str">
            <v>0J1</v>
          </cell>
          <cell r="D13" t="str">
            <v>ｵｵｻｶｴｲｷﾞﾖｳ3-2</v>
          </cell>
          <cell r="E13" t="str">
            <v>近畿営本</v>
          </cell>
          <cell r="F13" t="str">
            <v>AB</v>
          </cell>
          <cell r="G13" t="str">
            <v>L</v>
          </cell>
          <cell r="J13">
            <v>21583341</v>
          </cell>
          <cell r="K13">
            <v>0</v>
          </cell>
          <cell r="L13">
            <v>21583341</v>
          </cell>
          <cell r="M13">
            <v>23</v>
          </cell>
          <cell r="N13">
            <v>0</v>
          </cell>
          <cell r="O13">
            <v>25</v>
          </cell>
          <cell r="P13">
            <v>-9</v>
          </cell>
        </row>
        <row r="14">
          <cell r="A14" t="str">
            <v>02944</v>
          </cell>
          <cell r="B14" t="str">
            <v>イワイ　　　　　　　　　　　　　　　　　　　　　　　　　　　　　　　　</v>
          </cell>
          <cell r="C14" t="str">
            <v>05V</v>
          </cell>
          <cell r="D14" t="str">
            <v>ｵｵｻｶｴｲｷﾞﾖｳ2-3</v>
          </cell>
          <cell r="E14" t="str">
            <v>近畿営本</v>
          </cell>
          <cell r="F14" t="str">
            <v>AB</v>
          </cell>
          <cell r="G14" t="str">
            <v>G</v>
          </cell>
          <cell r="J14">
            <v>7700000</v>
          </cell>
          <cell r="K14">
            <v>0</v>
          </cell>
          <cell r="L14">
            <v>7643798</v>
          </cell>
          <cell r="M14">
            <v>8</v>
          </cell>
          <cell r="N14">
            <v>0</v>
          </cell>
          <cell r="O14">
            <v>8</v>
          </cell>
          <cell r="P14">
            <v>-3</v>
          </cell>
        </row>
        <row r="15">
          <cell r="A15" t="str">
            <v>029490</v>
          </cell>
          <cell r="B15" t="str">
            <v>ビッグ　　　　　　　　　　　　　　　　　　　　　　　　　　　　　　　　</v>
          </cell>
          <cell r="C15" t="str">
            <v>0J1</v>
          </cell>
          <cell r="D15" t="str">
            <v>ｵｵｻｶｴｲｷﾞﾖｳ3-2</v>
          </cell>
          <cell r="E15" t="str">
            <v>近畿営本</v>
          </cell>
          <cell r="F15" t="str">
            <v>AB</v>
          </cell>
          <cell r="G15" t="str">
            <v>L</v>
          </cell>
          <cell r="J15">
            <v>30845258</v>
          </cell>
          <cell r="K15">
            <v>0</v>
          </cell>
          <cell r="L15">
            <v>30791279</v>
          </cell>
          <cell r="M15">
            <v>32</v>
          </cell>
          <cell r="N15">
            <v>0</v>
          </cell>
          <cell r="O15">
            <v>0</v>
          </cell>
          <cell r="P15">
            <v>0</v>
          </cell>
        </row>
        <row r="16">
          <cell r="A16" t="str">
            <v>030340</v>
          </cell>
          <cell r="B16" t="str">
            <v>バンショクサプライ株式会社　　　　　　　　　　　　　　　　　　　　　　</v>
          </cell>
          <cell r="E16" t="str">
            <v>近畿営本</v>
          </cell>
          <cell r="M16">
            <v>8</v>
          </cell>
          <cell r="N16">
            <v>0</v>
          </cell>
          <cell r="O16">
            <v>8</v>
          </cell>
          <cell r="P16">
            <v>-3</v>
          </cell>
        </row>
        <row r="17">
          <cell r="A17" t="str">
            <v>031278</v>
          </cell>
          <cell r="B17" t="str">
            <v>レストラン・インベストメンツ株式会社　　　　　　　　　　　　　　　　　</v>
          </cell>
          <cell r="E17" t="str">
            <v>不動産Ｆ</v>
          </cell>
          <cell r="M17">
            <v>0</v>
          </cell>
          <cell r="N17">
            <v>0</v>
          </cell>
          <cell r="O17">
            <v>1383</v>
          </cell>
          <cell r="P17">
            <v>-1383</v>
          </cell>
        </row>
        <row r="18">
          <cell r="A18" t="str">
            <v>033370</v>
          </cell>
          <cell r="B18" t="str">
            <v>ホームドライ　　　　　　　　　　　　　　　　　　　　　　　　　　　　　</v>
          </cell>
          <cell r="C18" t="str">
            <v>008</v>
          </cell>
          <cell r="D18" t="str">
            <v>ｷﾀｷﾕｳｼﾕｳｼﾃﾝ</v>
          </cell>
          <cell r="F18" t="str">
            <v>CB</v>
          </cell>
          <cell r="G18" t="str">
            <v>K</v>
          </cell>
          <cell r="J18">
            <v>20000000</v>
          </cell>
          <cell r="K18">
            <v>10000000</v>
          </cell>
          <cell r="L18">
            <v>29897023</v>
          </cell>
        </row>
        <row r="19">
          <cell r="A19" t="str">
            <v>039886</v>
          </cell>
          <cell r="B19" t="str">
            <v>ブイ．アイ．ピー　　　　　　　　　　　　　　　　　　　　　　　　　　　</v>
          </cell>
          <cell r="C19" t="str">
            <v>1H1</v>
          </cell>
          <cell r="D19" t="str">
            <v>ｼﾝｼﾞﾕｸｼﾃﾝ1ﾁ-ﾑ</v>
          </cell>
          <cell r="E19" t="str">
            <v>東京営本</v>
          </cell>
          <cell r="F19" t="str">
            <v>AB</v>
          </cell>
          <cell r="G19" t="str">
            <v>H</v>
          </cell>
          <cell r="J19">
            <v>67245796</v>
          </cell>
          <cell r="K19">
            <v>0</v>
          </cell>
          <cell r="L19">
            <v>67282515</v>
          </cell>
          <cell r="M19">
            <v>71</v>
          </cell>
          <cell r="N19">
            <v>0</v>
          </cell>
          <cell r="O19">
            <v>77</v>
          </cell>
          <cell r="P19">
            <v>-29</v>
          </cell>
        </row>
        <row r="20">
          <cell r="A20" t="str">
            <v>041696</v>
          </cell>
          <cell r="B20" t="str">
            <v>山忠建設株式会社　　　　　　　　　　　　　　　　　　　　　　　　　　　</v>
          </cell>
          <cell r="C20" t="str">
            <v>09C</v>
          </cell>
          <cell r="D20" t="str">
            <v>ﾕｳｼｼﾞｷﾞﾖｳ2ﾎｳｼﾞﾝ</v>
          </cell>
          <cell r="E20" t="str">
            <v>不動産Ｆ</v>
          </cell>
          <cell r="F20" t="str">
            <v>CA</v>
          </cell>
          <cell r="G20" t="str">
            <v>E</v>
          </cell>
          <cell r="J20">
            <v>0</v>
          </cell>
          <cell r="K20">
            <v>5436365486</v>
          </cell>
          <cell r="L20">
            <v>-27634514</v>
          </cell>
          <cell r="M20">
            <v>0</v>
          </cell>
          <cell r="N20">
            <v>-5464</v>
          </cell>
          <cell r="O20">
            <v>0</v>
          </cell>
          <cell r="P20">
            <v>0</v>
          </cell>
        </row>
        <row r="21">
          <cell r="A21" t="str">
            <v>041845</v>
          </cell>
          <cell r="B21" t="str">
            <v>地野行夫　　　　　　　　　　　　　　　　　　　　　　　　　　　　　　　</v>
          </cell>
          <cell r="C21" t="str">
            <v>0TF</v>
          </cell>
          <cell r="D21" t="str">
            <v>ﾕｳｼ2ﾌﾞｶｲｶﾞｲIQ</v>
          </cell>
          <cell r="F21" t="str">
            <v>CB</v>
          </cell>
          <cell r="G21" t="str">
            <v>J</v>
          </cell>
          <cell r="J21">
            <v>42715688</v>
          </cell>
          <cell r="K21">
            <v>14164469</v>
          </cell>
          <cell r="L21">
            <v>52876439</v>
          </cell>
        </row>
        <row r="22">
          <cell r="A22" t="str">
            <v>045206</v>
          </cell>
          <cell r="B22" t="str">
            <v>大洋建設　　　　　　　　　　　　　　　　　　　　　　　　　　　　　　　</v>
          </cell>
          <cell r="C22" t="str">
            <v>1E1</v>
          </cell>
          <cell r="D22" t="str">
            <v>ﾖｺﾊﾏｼﾃﾝﾀﾞｲ1ﾁｰﾑ</v>
          </cell>
          <cell r="E22" t="str">
            <v>東京営本</v>
          </cell>
          <cell r="F22" t="str">
            <v>CB</v>
          </cell>
          <cell r="G22" t="str">
            <v>C</v>
          </cell>
          <cell r="J22">
            <v>429282282</v>
          </cell>
          <cell r="K22">
            <v>1044000</v>
          </cell>
          <cell r="L22">
            <v>429419937</v>
          </cell>
          <cell r="M22">
            <v>554</v>
          </cell>
          <cell r="N22">
            <v>0</v>
          </cell>
          <cell r="O22">
            <v>725</v>
          </cell>
          <cell r="P22">
            <v>-23</v>
          </cell>
        </row>
        <row r="23">
          <cell r="A23" t="str">
            <v>048930</v>
          </cell>
          <cell r="B23" t="str">
            <v>ファッションファブリックス有限会社　　　　　　　　　　　　　　　　　　</v>
          </cell>
          <cell r="C23" t="str">
            <v>0Y2</v>
          </cell>
          <cell r="D23" t="str">
            <v>PJ-ｷｶｸｶｲﾊﾂｶ</v>
          </cell>
          <cell r="E23" t="str">
            <v>近畿営本</v>
          </cell>
          <cell r="F23" t="str">
            <v>CB</v>
          </cell>
          <cell r="G23" t="str">
            <v>G</v>
          </cell>
          <cell r="J23">
            <v>36312716</v>
          </cell>
          <cell r="K23">
            <v>1239644</v>
          </cell>
          <cell r="L23">
            <v>36844040</v>
          </cell>
          <cell r="M23">
            <v>38</v>
          </cell>
          <cell r="N23">
            <v>0</v>
          </cell>
          <cell r="O23">
            <v>39</v>
          </cell>
          <cell r="P23">
            <v>-15</v>
          </cell>
        </row>
        <row r="24">
          <cell r="A24" t="str">
            <v>049915</v>
          </cell>
          <cell r="B24" t="str">
            <v>セザール　　　　　　　　　　　　　　　　　　　　　　　　　　　　　　　</v>
          </cell>
          <cell r="C24" t="str">
            <v>1W1</v>
          </cell>
          <cell r="D24" t="str">
            <v>ｷﾁｼﾞﾖｳｼﾞｼﾃﾝ1ﾁｰﾑ</v>
          </cell>
          <cell r="E24" t="str">
            <v>東京営本</v>
          </cell>
          <cell r="F24" t="str">
            <v>CB</v>
          </cell>
          <cell r="G24" t="str">
            <v>C</v>
          </cell>
          <cell r="J24">
            <v>250000000</v>
          </cell>
          <cell r="K24">
            <v>565068</v>
          </cell>
          <cell r="L24">
            <v>247494852</v>
          </cell>
          <cell r="M24">
            <v>249</v>
          </cell>
          <cell r="N24">
            <v>0</v>
          </cell>
          <cell r="O24">
            <v>247</v>
          </cell>
          <cell r="P24">
            <v>0</v>
          </cell>
        </row>
        <row r="25">
          <cell r="A25" t="str">
            <v>051529</v>
          </cell>
          <cell r="B25" t="str">
            <v>小池木材株式会社　　　　　　　　　　　　　　　　　　　　　　　　　　　</v>
          </cell>
          <cell r="C25" t="str">
            <v>09H</v>
          </cell>
          <cell r="D25" t="str">
            <v>ﾌｸｲｼﾃﾝ</v>
          </cell>
          <cell r="F25" t="str">
            <v>CB</v>
          </cell>
          <cell r="G25" t="str">
            <v>G</v>
          </cell>
          <cell r="J25">
            <v>25000000</v>
          </cell>
          <cell r="K25">
            <v>6000000</v>
          </cell>
          <cell r="L25">
            <v>30692113</v>
          </cell>
        </row>
        <row r="26">
          <cell r="A26" t="str">
            <v>052393</v>
          </cell>
          <cell r="B26" t="str">
            <v>創健　　　　　　　　　　　　　　　　　　　　　　　　　　　　　　　　　</v>
          </cell>
          <cell r="C26" t="str">
            <v>1D1</v>
          </cell>
          <cell r="D26" t="str">
            <v>ﾁﾊﾞｼﾃﾝﾀﾞｲ1ﾁｰﾑ</v>
          </cell>
          <cell r="E26" t="str">
            <v>東京営本</v>
          </cell>
          <cell r="F26" t="str">
            <v>AB</v>
          </cell>
          <cell r="G26" t="str">
            <v>K</v>
          </cell>
          <cell r="J26">
            <v>80679824</v>
          </cell>
          <cell r="K26">
            <v>0</v>
          </cell>
          <cell r="L26">
            <v>80679824</v>
          </cell>
          <cell r="M26">
            <v>82</v>
          </cell>
          <cell r="N26">
            <v>0</v>
          </cell>
          <cell r="O26">
            <v>84</v>
          </cell>
          <cell r="P26">
            <v>-31</v>
          </cell>
        </row>
        <row r="27">
          <cell r="A27" t="str">
            <v>052928</v>
          </cell>
          <cell r="B27" t="str">
            <v>乙川博　　　　　　　　　　　　　　　　　　　　　　　　　　　　　　　　</v>
          </cell>
          <cell r="C27" t="str">
            <v>021</v>
          </cell>
          <cell r="D27" t="str">
            <v>ﾆｲｶﾞﾀｼﾃﾝ</v>
          </cell>
          <cell r="E27" t="str">
            <v>業務本部</v>
          </cell>
          <cell r="F27" t="str">
            <v>CB</v>
          </cell>
          <cell r="G27" t="str">
            <v>C</v>
          </cell>
          <cell r="J27">
            <v>103728738</v>
          </cell>
          <cell r="K27">
            <v>115104595</v>
          </cell>
          <cell r="L27">
            <v>1215769</v>
          </cell>
          <cell r="M27">
            <v>0</v>
          </cell>
          <cell r="N27">
            <v>-146</v>
          </cell>
          <cell r="O27">
            <v>0</v>
          </cell>
          <cell r="P27">
            <v>0</v>
          </cell>
        </row>
        <row r="28">
          <cell r="A28" t="str">
            <v>059185</v>
          </cell>
          <cell r="B28" t="str">
            <v>石原プラスチック工業株式会社　　　　　　　　　　　　　　　　　　　　　</v>
          </cell>
          <cell r="E28" t="str">
            <v>東京営本</v>
          </cell>
          <cell r="M28">
            <v>21</v>
          </cell>
          <cell r="N28">
            <v>0</v>
          </cell>
          <cell r="O28">
            <v>21</v>
          </cell>
          <cell r="P28">
            <v>-8</v>
          </cell>
        </row>
        <row r="29">
          <cell r="A29" t="str">
            <v>061863</v>
          </cell>
          <cell r="B29" t="str">
            <v>日証　　　　　　　　　　　　　　　　　　　　　　　　　　　　　　　　　</v>
          </cell>
          <cell r="C29" t="str">
            <v>0Y2</v>
          </cell>
          <cell r="D29" t="str">
            <v>PJ-ｷｶｸｶｲﾊﾂｶ</v>
          </cell>
          <cell r="E29" t="str">
            <v>近畿営本</v>
          </cell>
          <cell r="F29" t="str">
            <v>CA</v>
          </cell>
          <cell r="G29" t="str">
            <v>H</v>
          </cell>
          <cell r="J29">
            <v>0</v>
          </cell>
          <cell r="K29">
            <v>1660110747</v>
          </cell>
          <cell r="L29">
            <v>-9862973</v>
          </cell>
          <cell r="M29">
            <v>0</v>
          </cell>
          <cell r="N29">
            <v>-1644</v>
          </cell>
          <cell r="O29">
            <v>0</v>
          </cell>
          <cell r="P29">
            <v>0</v>
          </cell>
        </row>
        <row r="30">
          <cell r="A30" t="str">
            <v>06257</v>
          </cell>
          <cell r="B30" t="str">
            <v>永廣堂本店　　　　　　　　　　　　　　　　　　　　　　　　　　　　　　</v>
          </cell>
          <cell r="C30" t="str">
            <v>0Y2</v>
          </cell>
          <cell r="D30" t="str">
            <v>PJ-ｷｶｸｶｲﾊﾂｶ</v>
          </cell>
          <cell r="E30" t="str">
            <v>近畿営本</v>
          </cell>
          <cell r="F30" t="str">
            <v>AB</v>
          </cell>
          <cell r="G30" t="str">
            <v>Ｆ</v>
          </cell>
          <cell r="J30">
            <v>28800000</v>
          </cell>
          <cell r="K30">
            <v>0</v>
          </cell>
          <cell r="L30">
            <v>28760548</v>
          </cell>
          <cell r="M30">
            <v>32</v>
          </cell>
          <cell r="N30">
            <v>0</v>
          </cell>
          <cell r="O30">
            <v>37</v>
          </cell>
          <cell r="P30">
            <v>-14</v>
          </cell>
        </row>
        <row r="31">
          <cell r="A31" t="str">
            <v>063126</v>
          </cell>
          <cell r="B31" t="str">
            <v>真里谷　　　　　　　　　　　　　　　　　　　　　　　　　　　　　　　　</v>
          </cell>
          <cell r="C31" t="str">
            <v>09C</v>
          </cell>
          <cell r="D31" t="str">
            <v>ｿｳﾑﾌﾞMﾁ-ﾑ</v>
          </cell>
          <cell r="E31" t="str">
            <v>不動産Ｆ</v>
          </cell>
          <cell r="F31" t="str">
            <v>CA</v>
          </cell>
          <cell r="G31" t="str">
            <v>K</v>
          </cell>
          <cell r="J31">
            <v>0</v>
          </cell>
          <cell r="K31">
            <v>1113242339</v>
          </cell>
          <cell r="L31">
            <v>1113242339</v>
          </cell>
          <cell r="M31">
            <v>1113</v>
          </cell>
          <cell r="N31">
            <v>0</v>
          </cell>
          <cell r="O31">
            <v>1113</v>
          </cell>
          <cell r="P31">
            <v>0</v>
          </cell>
        </row>
        <row r="32">
          <cell r="A32" t="str">
            <v>066570</v>
          </cell>
          <cell r="B32" t="str">
            <v>三和建物総合ファイナンス株式会社　　　　　　　　　　　　　　　　　　　</v>
          </cell>
          <cell r="C32" t="str">
            <v>09C</v>
          </cell>
          <cell r="D32" t="str">
            <v>ﾕｳｼｼﾞｷﾞﾖｳ2ﾎｳｼﾞﾝ</v>
          </cell>
          <cell r="E32" t="str">
            <v>不動産Ｆ</v>
          </cell>
          <cell r="F32" t="str">
            <v>CB</v>
          </cell>
          <cell r="G32" t="str">
            <v>H</v>
          </cell>
          <cell r="J32">
            <v>0</v>
          </cell>
          <cell r="K32">
            <v>198102430</v>
          </cell>
          <cell r="L32">
            <v>198102430</v>
          </cell>
          <cell r="M32">
            <v>198</v>
          </cell>
          <cell r="N32">
            <v>0</v>
          </cell>
          <cell r="O32">
            <v>198</v>
          </cell>
          <cell r="P32">
            <v>-74</v>
          </cell>
        </row>
        <row r="33">
          <cell r="A33" t="str">
            <v>072357</v>
          </cell>
          <cell r="B33" t="str">
            <v>西日本リース興発株式会社　　　　　　　　　　　　　　　　　　　　　　　</v>
          </cell>
          <cell r="C33" t="str">
            <v>0FM</v>
          </cell>
          <cell r="D33" t="str">
            <v>ｸﾏﾓﾄ ﾌﾄﾞｳｻﾝ</v>
          </cell>
          <cell r="E33" t="str">
            <v>業務本部</v>
          </cell>
          <cell r="F33" t="str">
            <v>CB</v>
          </cell>
          <cell r="G33" t="str">
            <v>H</v>
          </cell>
          <cell r="J33">
            <v>0</v>
          </cell>
          <cell r="K33">
            <v>30519815</v>
          </cell>
          <cell r="L33">
            <v>30519815</v>
          </cell>
          <cell r="M33">
            <v>33</v>
          </cell>
          <cell r="N33">
            <v>0</v>
          </cell>
          <cell r="O33">
            <v>35</v>
          </cell>
          <cell r="P33">
            <v>-13</v>
          </cell>
        </row>
        <row r="34">
          <cell r="A34" t="str">
            <v>075820</v>
          </cell>
          <cell r="B34" t="str">
            <v>パテック総研　　　　　　　　　　　　　　　　　　　　　　　　　　　　　</v>
          </cell>
          <cell r="C34" t="str">
            <v>05Z</v>
          </cell>
          <cell r="D34" t="str">
            <v>ｵｵｻｶｴｲｷﾞﾖｳ3-1</v>
          </cell>
          <cell r="F34" t="str">
            <v>AB</v>
          </cell>
          <cell r="G34" t="str">
            <v>L</v>
          </cell>
          <cell r="J34">
            <v>78474006</v>
          </cell>
          <cell r="K34">
            <v>0</v>
          </cell>
          <cell r="L34">
            <v>78474006</v>
          </cell>
        </row>
        <row r="35">
          <cell r="A35" t="str">
            <v>076596</v>
          </cell>
          <cell r="B35" t="str">
            <v>高広商事株式会社　　　　　　　　　　　　　　　　　　　　　　　　　　　</v>
          </cell>
          <cell r="E35" t="str">
            <v>近畿営本</v>
          </cell>
          <cell r="M35">
            <v>0</v>
          </cell>
          <cell r="N35">
            <v>0</v>
          </cell>
          <cell r="O35">
            <v>18</v>
          </cell>
          <cell r="P35">
            <v>-7</v>
          </cell>
        </row>
        <row r="36">
          <cell r="A36" t="str">
            <v>078255</v>
          </cell>
          <cell r="B36" t="str">
            <v>中尾商店　　　　　　　　　　　　　　　　　　　　　　　　　　　　　　　</v>
          </cell>
          <cell r="C36" t="str">
            <v>0Y2</v>
          </cell>
          <cell r="D36" t="str">
            <v>PJ-ｷｶｸｶｲﾊﾂｶ</v>
          </cell>
          <cell r="E36" t="str">
            <v>近畿営本</v>
          </cell>
          <cell r="F36" t="str">
            <v>AB</v>
          </cell>
          <cell r="G36" t="str">
            <v>G</v>
          </cell>
          <cell r="J36">
            <v>36505308</v>
          </cell>
          <cell r="K36">
            <v>0</v>
          </cell>
          <cell r="L36">
            <v>36505308</v>
          </cell>
          <cell r="M36">
            <v>37</v>
          </cell>
          <cell r="N36">
            <v>0</v>
          </cell>
          <cell r="O36">
            <v>39</v>
          </cell>
          <cell r="P36">
            <v>-15</v>
          </cell>
        </row>
        <row r="37">
          <cell r="A37" t="str">
            <v>079112</v>
          </cell>
          <cell r="B37" t="str">
            <v>サニーエステート　　　　　　　　　　　　　　　　　　　　　　　　　　　</v>
          </cell>
          <cell r="C37" t="str">
            <v>05W</v>
          </cell>
          <cell r="D37" t="str">
            <v>ｵｵｻｶｴｲｷﾞﾖｳ1-2</v>
          </cell>
          <cell r="E37" t="str">
            <v>近畿営本</v>
          </cell>
          <cell r="F37" t="str">
            <v>AB</v>
          </cell>
          <cell r="G37" t="str">
            <v>C</v>
          </cell>
          <cell r="J37">
            <v>442561808</v>
          </cell>
          <cell r="K37">
            <v>0</v>
          </cell>
          <cell r="L37">
            <v>442598072</v>
          </cell>
          <cell r="M37">
            <v>446</v>
          </cell>
          <cell r="N37">
            <v>0</v>
          </cell>
          <cell r="O37">
            <v>450</v>
          </cell>
          <cell r="P37">
            <v>-337</v>
          </cell>
        </row>
        <row r="38">
          <cell r="A38" t="str">
            <v>081285</v>
          </cell>
          <cell r="B38" t="str">
            <v>睦建設株式会社　　　　　　　　　　　　　　　　　　　　　　　　　　　　</v>
          </cell>
          <cell r="C38" t="str">
            <v>09C</v>
          </cell>
          <cell r="D38" t="str">
            <v>ﾕｳｼｼﾞｷﾞﾖｳ2ﾎｳｼﾞﾝ</v>
          </cell>
          <cell r="E38" t="str">
            <v>不動産Ｆ</v>
          </cell>
          <cell r="F38" t="str">
            <v>CB</v>
          </cell>
          <cell r="G38" t="str">
            <v>G</v>
          </cell>
          <cell r="J38">
            <v>0</v>
          </cell>
          <cell r="K38">
            <v>231294871</v>
          </cell>
          <cell r="L38">
            <v>231294871</v>
          </cell>
          <cell r="M38">
            <v>231</v>
          </cell>
          <cell r="N38">
            <v>0</v>
          </cell>
          <cell r="O38">
            <v>231</v>
          </cell>
          <cell r="P38">
            <v>-86</v>
          </cell>
        </row>
        <row r="39">
          <cell r="A39" t="str">
            <v>087699</v>
          </cell>
          <cell r="B39" t="str">
            <v>日本企画設計　　　　　　　　　　　　　　　　　　　　　　　　　　　　　</v>
          </cell>
          <cell r="C39" t="str">
            <v>09C</v>
          </cell>
          <cell r="D39" t="str">
            <v>ﾕｳｼｼﾞｷﾞﾖｳ2ﾎｳｼﾞﾝ</v>
          </cell>
          <cell r="E39" t="str">
            <v>不動産Ｆ</v>
          </cell>
          <cell r="F39" t="str">
            <v>CB</v>
          </cell>
          <cell r="G39" t="str">
            <v>C</v>
          </cell>
          <cell r="J39">
            <v>0</v>
          </cell>
          <cell r="K39">
            <v>92271923</v>
          </cell>
          <cell r="L39">
            <v>91649971</v>
          </cell>
          <cell r="M39">
            <v>92</v>
          </cell>
          <cell r="N39">
            <v>0</v>
          </cell>
          <cell r="O39">
            <v>92</v>
          </cell>
          <cell r="P39">
            <v>-34</v>
          </cell>
        </row>
        <row r="40">
          <cell r="A40" t="str">
            <v>089390</v>
          </cell>
          <cell r="B40" t="str">
            <v>坂口建設工業株式会社　　　　　　　　　　　　　　　　　　　　　　　　　</v>
          </cell>
          <cell r="C40" t="str">
            <v>0Y2</v>
          </cell>
          <cell r="D40" t="str">
            <v>PJ-ｷｶｸｶｲﾊﾂｶ</v>
          </cell>
          <cell r="E40" t="str">
            <v>近畿営本</v>
          </cell>
          <cell r="F40" t="str">
            <v>CB</v>
          </cell>
          <cell r="G40" t="str">
            <v>E</v>
          </cell>
          <cell r="J40">
            <v>16161917</v>
          </cell>
          <cell r="K40">
            <v>293322</v>
          </cell>
          <cell r="L40">
            <v>13424694</v>
          </cell>
          <cell r="M40">
            <v>107</v>
          </cell>
          <cell r="N40">
            <v>0</v>
          </cell>
          <cell r="O40">
            <v>107</v>
          </cell>
          <cell r="P40">
            <v>-40</v>
          </cell>
        </row>
        <row r="41">
          <cell r="A41" t="str">
            <v>103990</v>
          </cell>
          <cell r="B41" t="str">
            <v>大輝　　　　　　　　　　　　　　　　　　　　　　　　　　　　　　　　　</v>
          </cell>
          <cell r="C41" t="str">
            <v>0N7</v>
          </cell>
          <cell r="D41" t="str">
            <v>ｷﾖｳﾄ 2ｶ</v>
          </cell>
          <cell r="E41" t="str">
            <v>近畿営本</v>
          </cell>
          <cell r="F41" t="str">
            <v>AB</v>
          </cell>
          <cell r="G41" t="str">
            <v>J</v>
          </cell>
          <cell r="J41">
            <v>27065213</v>
          </cell>
          <cell r="K41">
            <v>0</v>
          </cell>
          <cell r="L41">
            <v>27065213</v>
          </cell>
          <cell r="M41">
            <v>28</v>
          </cell>
          <cell r="N41">
            <v>0</v>
          </cell>
          <cell r="O41">
            <v>0</v>
          </cell>
          <cell r="P41">
            <v>0</v>
          </cell>
        </row>
        <row r="42">
          <cell r="A42" t="str">
            <v>105824</v>
          </cell>
          <cell r="B42" t="str">
            <v>日経ビル　　　　　　　　　　　　　　　　　　　　　　　　　　　　　　　</v>
          </cell>
          <cell r="C42" t="str">
            <v>0Y2</v>
          </cell>
          <cell r="D42" t="str">
            <v>PJ-ｷｶｸｶｲﾊﾂｶ</v>
          </cell>
          <cell r="E42" t="str">
            <v>近畿営本</v>
          </cell>
          <cell r="F42" t="str">
            <v>CA</v>
          </cell>
          <cell r="G42" t="str">
            <v>C</v>
          </cell>
          <cell r="J42">
            <v>0</v>
          </cell>
          <cell r="K42">
            <v>613528802</v>
          </cell>
          <cell r="L42">
            <v>309498567</v>
          </cell>
          <cell r="M42">
            <v>310</v>
          </cell>
          <cell r="N42">
            <v>0</v>
          </cell>
          <cell r="O42">
            <v>310</v>
          </cell>
          <cell r="P42">
            <v>-244</v>
          </cell>
        </row>
        <row r="43">
          <cell r="A43" t="str">
            <v>105898</v>
          </cell>
          <cell r="B43" t="str">
            <v>栄進　　　　　　　　　　　　　　　　　　　　　　　　　　　　　　　　　</v>
          </cell>
          <cell r="C43" t="str">
            <v>0Y2</v>
          </cell>
          <cell r="D43" t="str">
            <v>PJ-ｷｶｸｶｲﾊﾂｶ</v>
          </cell>
          <cell r="E43" t="str">
            <v>近畿営本</v>
          </cell>
          <cell r="F43" t="str">
            <v>CB</v>
          </cell>
          <cell r="G43" t="str">
            <v>G</v>
          </cell>
          <cell r="J43">
            <v>6000000</v>
          </cell>
          <cell r="K43">
            <v>10000000</v>
          </cell>
          <cell r="L43">
            <v>15979318</v>
          </cell>
          <cell r="M43">
            <v>16</v>
          </cell>
          <cell r="P43">
            <v>0</v>
          </cell>
        </row>
        <row r="44">
          <cell r="A44" t="str">
            <v>106289</v>
          </cell>
          <cell r="B44" t="str">
            <v>サンバードシステム　　　　　　　　　　　　　　　　　　　　　　　　　　</v>
          </cell>
          <cell r="C44" t="str">
            <v>09C</v>
          </cell>
          <cell r="D44" t="str">
            <v>ﾕｳｼｼﾞｷﾞﾖｳ2ﾎｳｼﾞﾝ</v>
          </cell>
          <cell r="E44" t="str">
            <v>不動産Ｆ</v>
          </cell>
          <cell r="F44" t="str">
            <v>CB</v>
          </cell>
          <cell r="G44" t="str">
            <v>C</v>
          </cell>
          <cell r="J44">
            <v>10246233</v>
          </cell>
          <cell r="K44">
            <v>23907311</v>
          </cell>
          <cell r="L44">
            <v>30948863</v>
          </cell>
          <cell r="M44">
            <v>31</v>
          </cell>
          <cell r="N44">
            <v>0</v>
          </cell>
          <cell r="O44">
            <v>31</v>
          </cell>
          <cell r="P44">
            <v>-12</v>
          </cell>
        </row>
        <row r="45">
          <cell r="A45" t="str">
            <v>107061</v>
          </cell>
          <cell r="B45" t="str">
            <v>トーショー　　　　　　　　　　　　　　　　　　　　　　　　　　　　　　</v>
          </cell>
          <cell r="C45" t="str">
            <v>1VX</v>
          </cell>
          <cell r="D45" t="str">
            <v>ﾐﾅﾄｴｲｷﾞﾖｳ2ﾁ-ﾑJ</v>
          </cell>
          <cell r="E45" t="str">
            <v>東京営本</v>
          </cell>
          <cell r="F45" t="str">
            <v>CB</v>
          </cell>
          <cell r="G45" t="str">
            <v>H</v>
          </cell>
          <cell r="J45">
            <v>0</v>
          </cell>
          <cell r="K45">
            <v>281377871</v>
          </cell>
          <cell r="L45">
            <v>377871</v>
          </cell>
          <cell r="M45">
            <v>0</v>
          </cell>
          <cell r="N45">
            <v>-281</v>
          </cell>
          <cell r="O45">
            <v>0</v>
          </cell>
          <cell r="P45">
            <v>0</v>
          </cell>
        </row>
        <row r="46">
          <cell r="A46" t="str">
            <v>107577</v>
          </cell>
          <cell r="B46" t="str">
            <v>東京ゼネラル株式会社　　　　　　　　　　　　　　　　　　　　　　　　　</v>
          </cell>
          <cell r="E46" t="str">
            <v>東京営本</v>
          </cell>
          <cell r="M46">
            <v>0</v>
          </cell>
          <cell r="N46">
            <v>0</v>
          </cell>
          <cell r="O46">
            <v>142</v>
          </cell>
          <cell r="P46">
            <v>-53</v>
          </cell>
        </row>
        <row r="47">
          <cell r="A47" t="str">
            <v>109200</v>
          </cell>
          <cell r="B47" t="str">
            <v>西海屋興業　　　　　　　　　　　　　　　　　　　　　　　　　　　　　　</v>
          </cell>
          <cell r="C47" t="str">
            <v>026</v>
          </cell>
          <cell r="D47" t="str">
            <v>ｳﾂﾉﾐﾔｼﾃﾝｴｲｷﾞﾖｳ</v>
          </cell>
          <cell r="E47" t="str">
            <v>業務本部</v>
          </cell>
          <cell r="F47" t="str">
            <v>CB</v>
          </cell>
          <cell r="G47" t="str">
            <v>L</v>
          </cell>
          <cell r="J47">
            <v>0</v>
          </cell>
          <cell r="K47">
            <v>1687656</v>
          </cell>
          <cell r="L47">
            <v>1687656</v>
          </cell>
          <cell r="M47">
            <v>2</v>
          </cell>
          <cell r="N47">
            <v>0</v>
          </cell>
          <cell r="O47">
            <v>2</v>
          </cell>
          <cell r="P47">
            <v>-1</v>
          </cell>
        </row>
        <row r="48">
          <cell r="A48" t="str">
            <v>111281</v>
          </cell>
          <cell r="B48" t="str">
            <v>プラザホームズ株式会社　　　　　　　　　　　　　　　　　　　　　　　　</v>
          </cell>
          <cell r="C48" t="str">
            <v>09Q</v>
          </cell>
          <cell r="D48" t="str">
            <v>ﾇﾏﾂﾞｼﾃﾝ</v>
          </cell>
          <cell r="E48" t="str">
            <v>業務本部</v>
          </cell>
          <cell r="F48" t="str">
            <v>CA</v>
          </cell>
          <cell r="G48" t="str">
            <v>C</v>
          </cell>
          <cell r="J48">
            <v>489997331</v>
          </cell>
          <cell r="K48">
            <v>83552529</v>
          </cell>
          <cell r="L48">
            <v>570721020</v>
          </cell>
          <cell r="M48">
            <v>576</v>
          </cell>
          <cell r="N48">
            <v>0</v>
          </cell>
          <cell r="O48">
            <v>583</v>
          </cell>
          <cell r="P48">
            <v>-228</v>
          </cell>
        </row>
        <row r="49">
          <cell r="A49" t="str">
            <v>111377</v>
          </cell>
          <cell r="B49" t="str">
            <v>コスモ企画　　　　　　　　　　　　　　　　　　　　　　　　　　　　　　</v>
          </cell>
          <cell r="C49" t="str">
            <v>0J1</v>
          </cell>
          <cell r="D49" t="str">
            <v>ｵｵｻｶｴｲｷﾞﾖｳ3-2</v>
          </cell>
          <cell r="E49" t="str">
            <v>近畿営本</v>
          </cell>
          <cell r="F49" t="str">
            <v>CB</v>
          </cell>
          <cell r="G49" t="str">
            <v>L</v>
          </cell>
          <cell r="J49">
            <v>454270769</v>
          </cell>
          <cell r="K49">
            <v>7135529</v>
          </cell>
          <cell r="L49">
            <v>454116660</v>
          </cell>
          <cell r="M49">
            <v>471</v>
          </cell>
          <cell r="N49">
            <v>0</v>
          </cell>
          <cell r="O49">
            <v>505</v>
          </cell>
          <cell r="P49">
            <v>0</v>
          </cell>
        </row>
        <row r="50">
          <cell r="A50" t="str">
            <v>112346</v>
          </cell>
          <cell r="B50" t="str">
            <v>中村勝男　　　　　　　　　　　　　　　　　　　　　　　　　　　　　　　</v>
          </cell>
          <cell r="C50" t="str">
            <v>05V</v>
          </cell>
          <cell r="D50" t="str">
            <v>ｵｵｻｶｴｲｷﾞﾖｳ2-3</v>
          </cell>
          <cell r="E50" t="str">
            <v>近畿営本</v>
          </cell>
          <cell r="F50" t="str">
            <v>CB</v>
          </cell>
          <cell r="G50" t="str">
            <v>B</v>
          </cell>
          <cell r="J50">
            <v>0</v>
          </cell>
          <cell r="K50">
            <v>170496309</v>
          </cell>
          <cell r="L50">
            <v>170496309</v>
          </cell>
          <cell r="M50">
            <v>171</v>
          </cell>
          <cell r="N50">
            <v>0</v>
          </cell>
          <cell r="O50">
            <v>171</v>
          </cell>
          <cell r="P50">
            <v>-64</v>
          </cell>
        </row>
        <row r="51">
          <cell r="A51" t="str">
            <v>114753</v>
          </cell>
          <cell r="B51" t="str">
            <v>ト－チク　　　　　　　　　　　　　　　　　　　　　　　　　　　　　　　</v>
          </cell>
          <cell r="C51" t="str">
            <v>0YV</v>
          </cell>
          <cell r="D51" t="str">
            <v>ﾋﾛｼﾏｼﾃﾝ2ﾁ-ﾑ</v>
          </cell>
          <cell r="E51" t="str">
            <v>業務本部</v>
          </cell>
          <cell r="F51" t="str">
            <v>CB</v>
          </cell>
          <cell r="G51" t="str">
            <v>Ｆ</v>
          </cell>
          <cell r="J51">
            <v>25000000</v>
          </cell>
          <cell r="K51">
            <v>1993273</v>
          </cell>
          <cell r="L51">
            <v>25560321</v>
          </cell>
          <cell r="M51">
            <v>25</v>
          </cell>
          <cell r="N51">
            <v>0</v>
          </cell>
          <cell r="O51">
            <v>25</v>
          </cell>
          <cell r="P51">
            <v>-9</v>
          </cell>
        </row>
        <row r="52">
          <cell r="A52" t="str">
            <v>115710</v>
          </cell>
          <cell r="B52" t="str">
            <v>ホクリク　　　　　　　　　　　　　　　　　　　　　　　　　　　　　　　</v>
          </cell>
          <cell r="C52" t="str">
            <v>0G5</v>
          </cell>
          <cell r="D52" t="str">
            <v>ﾎｸﾘｸｼﾃﾝｴｲｷﾞﾖｳ</v>
          </cell>
          <cell r="E52" t="str">
            <v>業務本部</v>
          </cell>
          <cell r="F52" t="str">
            <v>CB</v>
          </cell>
          <cell r="G52" t="str">
            <v>C</v>
          </cell>
          <cell r="J52">
            <v>0</v>
          </cell>
          <cell r="K52">
            <v>307647131</v>
          </cell>
          <cell r="L52">
            <v>307368680</v>
          </cell>
          <cell r="M52">
            <v>310</v>
          </cell>
          <cell r="N52">
            <v>0</v>
          </cell>
          <cell r="O52">
            <v>314</v>
          </cell>
          <cell r="P52">
            <v>-175</v>
          </cell>
        </row>
        <row r="53">
          <cell r="A53" t="str">
            <v>117633</v>
          </cell>
          <cell r="B53" t="str">
            <v>大協建設株式会社　　　　　　　　　　　　　　　　　　　　　　　　　　　</v>
          </cell>
          <cell r="C53" t="str">
            <v>09C</v>
          </cell>
          <cell r="D53" t="str">
            <v>ﾕｳｼｼﾞｷﾞﾖｳ2ﾎｳｼﾞﾝ</v>
          </cell>
          <cell r="E53" t="str">
            <v>不動産Ｆ</v>
          </cell>
          <cell r="F53" t="str">
            <v>CA</v>
          </cell>
          <cell r="G53" t="str">
            <v>C</v>
          </cell>
          <cell r="J53">
            <v>0</v>
          </cell>
          <cell r="K53">
            <v>1313885000</v>
          </cell>
          <cell r="L53">
            <v>-1130000</v>
          </cell>
          <cell r="M53">
            <v>0</v>
          </cell>
          <cell r="N53">
            <v>-1315</v>
          </cell>
          <cell r="O53">
            <v>0</v>
          </cell>
          <cell r="P53">
            <v>0</v>
          </cell>
        </row>
        <row r="54">
          <cell r="A54" t="str">
            <v>118570</v>
          </cell>
          <cell r="B54" t="str">
            <v>上町商事株式会社　　　　　　　　　　　　　　　　　　　　　　　　　　　</v>
          </cell>
          <cell r="C54" t="str">
            <v>09N</v>
          </cell>
          <cell r="E54" t="str">
            <v>近畿営本</v>
          </cell>
          <cell r="G54" t="str">
            <v>D</v>
          </cell>
          <cell r="L54">
            <v>-468270829</v>
          </cell>
          <cell r="M54">
            <v>0</v>
          </cell>
          <cell r="N54">
            <v>-423</v>
          </cell>
          <cell r="O54">
            <v>0</v>
          </cell>
          <cell r="P54">
            <v>0</v>
          </cell>
          <cell r="Q54">
            <v>464006005</v>
          </cell>
        </row>
        <row r="55">
          <cell r="A55" t="str">
            <v>120341</v>
          </cell>
          <cell r="B55" t="str">
            <v>千恵盛興業株式会社　　　　　　　　　　　　　　　　　　　　　　　　　　</v>
          </cell>
          <cell r="C55" t="str">
            <v>09N</v>
          </cell>
          <cell r="E55" t="str">
            <v>不動産Ｆ</v>
          </cell>
          <cell r="G55" t="str">
            <v>D</v>
          </cell>
          <cell r="L55">
            <v>-1134000000</v>
          </cell>
          <cell r="M55">
            <v>0</v>
          </cell>
          <cell r="N55">
            <v>-1134</v>
          </cell>
          <cell r="O55">
            <v>0</v>
          </cell>
          <cell r="P55">
            <v>0</v>
          </cell>
          <cell r="Q55">
            <v>1125839600</v>
          </cell>
        </row>
        <row r="56">
          <cell r="A56" t="str">
            <v>120440</v>
          </cell>
          <cell r="B56" t="str">
            <v>富士商事株式会社　　　　　　　　　　　　　　　　　　　　　　　　　　　</v>
          </cell>
          <cell r="C56" t="str">
            <v>0J1</v>
          </cell>
          <cell r="D56" t="str">
            <v>ｵｵｻｶｴｲｷﾞﾖｳ3-2</v>
          </cell>
          <cell r="E56" t="str">
            <v>近畿営本</v>
          </cell>
          <cell r="F56" t="str">
            <v>AB</v>
          </cell>
          <cell r="G56" t="str">
            <v>L</v>
          </cell>
          <cell r="J56">
            <v>139029632</v>
          </cell>
          <cell r="K56">
            <v>0</v>
          </cell>
          <cell r="L56">
            <v>138690212</v>
          </cell>
          <cell r="M56">
            <v>147</v>
          </cell>
          <cell r="N56">
            <v>0</v>
          </cell>
          <cell r="O56">
            <v>0</v>
          </cell>
          <cell r="P56">
            <v>0</v>
          </cell>
        </row>
        <row r="57">
          <cell r="A57" t="str">
            <v>120448</v>
          </cell>
          <cell r="B57" t="str">
            <v>コスモ建設株式会社　　　　　　　　　　　　　　　　　　　　　　　　　　</v>
          </cell>
          <cell r="C57" t="str">
            <v>0N7</v>
          </cell>
          <cell r="D57" t="str">
            <v>ｷﾖｳﾄ 2ｶ ﾌﾄﾞｳｻﾝ</v>
          </cell>
          <cell r="E57" t="str">
            <v>近畿営本</v>
          </cell>
          <cell r="F57" t="str">
            <v>CB</v>
          </cell>
          <cell r="G57" t="str">
            <v>C</v>
          </cell>
          <cell r="J57">
            <v>0</v>
          </cell>
          <cell r="K57">
            <v>117178888</v>
          </cell>
          <cell r="L57">
            <v>178888</v>
          </cell>
          <cell r="M57">
            <v>0</v>
          </cell>
          <cell r="N57">
            <v>-117</v>
          </cell>
          <cell r="O57">
            <v>0</v>
          </cell>
          <cell r="P57">
            <v>0</v>
          </cell>
        </row>
        <row r="58">
          <cell r="A58" t="str">
            <v>129928</v>
          </cell>
          <cell r="B58" t="str">
            <v>アレイ　　　　　　　　　　　　　　　　　　　　　　　　　　　　　　　　</v>
          </cell>
          <cell r="C58" t="str">
            <v>1VV</v>
          </cell>
          <cell r="D58" t="str">
            <v>ｳｴﾉｴｲｷﾞﾖｳﾁ-ﾑJ</v>
          </cell>
          <cell r="E58" t="str">
            <v>東京営本</v>
          </cell>
          <cell r="F58" t="str">
            <v>CB</v>
          </cell>
          <cell r="G58" t="str">
            <v>C</v>
          </cell>
          <cell r="J58">
            <v>0</v>
          </cell>
          <cell r="K58">
            <v>47574028</v>
          </cell>
          <cell r="L58">
            <v>39548135</v>
          </cell>
          <cell r="M58">
            <v>40</v>
          </cell>
          <cell r="N58">
            <v>0</v>
          </cell>
          <cell r="O58">
            <v>40</v>
          </cell>
          <cell r="P58">
            <v>-15</v>
          </cell>
        </row>
        <row r="59">
          <cell r="A59" t="str">
            <v>131007</v>
          </cell>
          <cell r="B59" t="str">
            <v>北斗商事　　　　　　　　　　　　　　　　　　　　　　　　　　　　　　　</v>
          </cell>
          <cell r="C59" t="str">
            <v>0Y2</v>
          </cell>
          <cell r="D59" t="str">
            <v>PJ-ｷｶｸｶｲﾊﾂｶ</v>
          </cell>
          <cell r="E59" t="str">
            <v>近畿営本</v>
          </cell>
          <cell r="F59" t="str">
            <v>CB</v>
          </cell>
          <cell r="G59" t="str">
            <v>C</v>
          </cell>
          <cell r="J59">
            <v>0</v>
          </cell>
          <cell r="K59">
            <v>207590000</v>
          </cell>
          <cell r="L59">
            <v>207590000</v>
          </cell>
          <cell r="M59">
            <v>208</v>
          </cell>
          <cell r="N59">
            <v>0</v>
          </cell>
          <cell r="O59">
            <v>208</v>
          </cell>
          <cell r="P59">
            <v>-77</v>
          </cell>
        </row>
        <row r="60">
          <cell r="A60" t="str">
            <v>131756</v>
          </cell>
          <cell r="B60" t="str">
            <v>ニユーズ　　　　　　　　　　　　　　　　　　　　　　　　　　　　　　　</v>
          </cell>
          <cell r="C60" t="str">
            <v>09C</v>
          </cell>
          <cell r="D60" t="str">
            <v>ﾕｳｼｼﾞｷﾞﾖｳ2ﾎｳｼﾞﾝ</v>
          </cell>
          <cell r="E60" t="str">
            <v>不動産Ｆ</v>
          </cell>
          <cell r="F60" t="str">
            <v>AB</v>
          </cell>
          <cell r="G60" t="str">
            <v>C</v>
          </cell>
          <cell r="J60">
            <v>246563668</v>
          </cell>
          <cell r="K60">
            <v>0</v>
          </cell>
          <cell r="L60">
            <v>246394789</v>
          </cell>
          <cell r="M60">
            <v>247</v>
          </cell>
          <cell r="N60">
            <v>0</v>
          </cell>
          <cell r="O60">
            <v>0</v>
          </cell>
          <cell r="P60">
            <v>0</v>
          </cell>
        </row>
        <row r="61">
          <cell r="A61" t="str">
            <v>133396</v>
          </cell>
          <cell r="B61" t="str">
            <v>石井達男　　　　　　　　　　　　　　　　　　　　　　　　　　　　　　　</v>
          </cell>
          <cell r="C61" t="str">
            <v>0Y2</v>
          </cell>
          <cell r="D61" t="str">
            <v>PJ-ｷｶｸｶｲﾊﾂｶ</v>
          </cell>
          <cell r="E61" t="str">
            <v>近畿営本</v>
          </cell>
          <cell r="F61" t="str">
            <v>CB</v>
          </cell>
          <cell r="G61" t="str">
            <v>G</v>
          </cell>
          <cell r="J61">
            <v>0</v>
          </cell>
          <cell r="K61">
            <v>27068715</v>
          </cell>
          <cell r="L61">
            <v>27068715</v>
          </cell>
          <cell r="M61">
            <v>27</v>
          </cell>
          <cell r="N61">
            <v>0</v>
          </cell>
          <cell r="O61">
            <v>27</v>
          </cell>
          <cell r="P61">
            <v>-10</v>
          </cell>
        </row>
        <row r="62">
          <cell r="A62" t="str">
            <v>137987</v>
          </cell>
          <cell r="B62" t="str">
            <v>コーエイ建設　　　　　　　　　　　　　　　　　　　　　　　　　　　　　</v>
          </cell>
          <cell r="E62" t="str">
            <v>東京営本</v>
          </cell>
          <cell r="M62">
            <v>0</v>
          </cell>
          <cell r="N62">
            <v>0</v>
          </cell>
          <cell r="O62">
            <v>23</v>
          </cell>
          <cell r="P62">
            <v>-9</v>
          </cell>
          <cell r="Q62">
            <v>1188735</v>
          </cell>
        </row>
        <row r="63">
          <cell r="A63" t="str">
            <v>139081</v>
          </cell>
          <cell r="B63" t="str">
            <v>まるよし　　　　　　　　　　　　　　　　　　　　　　　　　　　　　　　</v>
          </cell>
          <cell r="E63" t="str">
            <v>業務本部</v>
          </cell>
          <cell r="M63">
            <v>0</v>
          </cell>
          <cell r="N63">
            <v>0</v>
          </cell>
          <cell r="O63">
            <v>0</v>
          </cell>
          <cell r="P63">
            <v>0</v>
          </cell>
        </row>
        <row r="64">
          <cell r="A64" t="str">
            <v>139464</v>
          </cell>
          <cell r="B64" t="str">
            <v>友康建設株式会社　　　　　　　　　　　　　　　　　　　　　　　　　　　</v>
          </cell>
          <cell r="C64" t="str">
            <v>09C</v>
          </cell>
          <cell r="D64" t="str">
            <v>ﾕｳｼｼﾞｷﾞﾖｳ2ﾎｳｼﾞﾝ</v>
          </cell>
          <cell r="E64" t="str">
            <v>不動産Ｆ</v>
          </cell>
          <cell r="F64" t="str">
            <v>CB</v>
          </cell>
          <cell r="G64" t="str">
            <v>E</v>
          </cell>
          <cell r="J64">
            <v>0</v>
          </cell>
          <cell r="K64">
            <v>79411138</v>
          </cell>
          <cell r="L64">
            <v>-636112</v>
          </cell>
          <cell r="M64">
            <v>0</v>
          </cell>
          <cell r="N64">
            <v>-80</v>
          </cell>
          <cell r="O64">
            <v>0</v>
          </cell>
          <cell r="P64">
            <v>0</v>
          </cell>
        </row>
        <row r="65">
          <cell r="A65" t="str">
            <v>141157</v>
          </cell>
          <cell r="B65" t="str">
            <v>エスポ　　　　　　　　　　　　　　　　　　　　　　　　　　　　　　　　</v>
          </cell>
          <cell r="E65" t="str">
            <v>東京営本</v>
          </cell>
          <cell r="M65">
            <v>0</v>
          </cell>
          <cell r="N65">
            <v>0</v>
          </cell>
          <cell r="O65">
            <v>125</v>
          </cell>
          <cell r="P65">
            <v>-47</v>
          </cell>
          <cell r="Q65">
            <v>138070455</v>
          </cell>
        </row>
        <row r="66">
          <cell r="A66" t="str">
            <v>142053</v>
          </cell>
          <cell r="B66" t="str">
            <v>サンライク　　　　　　　　　　　　　　　　　　　　　　　　　　　　　　</v>
          </cell>
          <cell r="C66" t="str">
            <v>1D1</v>
          </cell>
          <cell r="D66" t="str">
            <v>ﾁﾊﾞｼﾃﾝﾀﾞｲ1ﾁｰﾑ</v>
          </cell>
          <cell r="E66" t="str">
            <v>東京営本</v>
          </cell>
          <cell r="F66" t="str">
            <v>CB</v>
          </cell>
          <cell r="G66" t="str">
            <v>G</v>
          </cell>
          <cell r="J66">
            <v>0</v>
          </cell>
          <cell r="K66">
            <v>84064</v>
          </cell>
          <cell r="L66">
            <v>84064</v>
          </cell>
          <cell r="M66">
            <v>20</v>
          </cell>
          <cell r="N66">
            <v>0</v>
          </cell>
          <cell r="O66">
            <v>20</v>
          </cell>
          <cell r="P66">
            <v>-7</v>
          </cell>
        </row>
        <row r="67">
          <cell r="A67" t="str">
            <v>146880</v>
          </cell>
          <cell r="B67" t="str">
            <v>光和商事株式会社　　　　　　　　　　　　　　　　　　　　　　　　　　　</v>
          </cell>
          <cell r="C67" t="str">
            <v>05V</v>
          </cell>
          <cell r="D67" t="str">
            <v>ｵｵｻｶｴｲｷﾞﾖｳ2-3</v>
          </cell>
          <cell r="E67" t="str">
            <v>近畿営本</v>
          </cell>
          <cell r="F67" t="str">
            <v>CB</v>
          </cell>
          <cell r="G67" t="str">
            <v>G</v>
          </cell>
          <cell r="J67">
            <v>0</v>
          </cell>
          <cell r="K67">
            <v>149564927</v>
          </cell>
          <cell r="L67">
            <v>141508049</v>
          </cell>
          <cell r="M67">
            <v>147</v>
          </cell>
          <cell r="N67">
            <v>0</v>
          </cell>
          <cell r="O67">
            <v>147</v>
          </cell>
          <cell r="P67">
            <v>-55</v>
          </cell>
        </row>
        <row r="68">
          <cell r="A68" t="str">
            <v>147409</v>
          </cell>
          <cell r="B68" t="str">
            <v>清進電設株式会社　　　　　　　　　　　　　　　　　　　　　　　　　　　</v>
          </cell>
          <cell r="E68" t="str">
            <v>東京営本</v>
          </cell>
          <cell r="M68">
            <v>0</v>
          </cell>
          <cell r="N68">
            <v>0</v>
          </cell>
          <cell r="O68">
            <v>2</v>
          </cell>
          <cell r="P68">
            <v>-1</v>
          </cell>
        </row>
        <row r="69">
          <cell r="A69" t="str">
            <v>153591</v>
          </cell>
          <cell r="B69" t="str">
            <v>陰山七五三　　　　　　　　　　　　　　　　　　　　　　　　　　　　　　</v>
          </cell>
          <cell r="C69" t="str">
            <v>073</v>
          </cell>
          <cell r="D69" t="str">
            <v>ﾋﾒｼﾞｼﾃﾝ</v>
          </cell>
          <cell r="F69" t="str">
            <v>AB</v>
          </cell>
          <cell r="G69" t="str">
            <v>E</v>
          </cell>
          <cell r="J69">
            <v>71633065</v>
          </cell>
          <cell r="K69">
            <v>0</v>
          </cell>
          <cell r="L69">
            <v>71633065</v>
          </cell>
        </row>
        <row r="70">
          <cell r="A70" t="str">
            <v>159684</v>
          </cell>
          <cell r="B70" t="str">
            <v>田口工務店　　　　　　　　　　　　　　　　　　　　　　　　　　　　　　</v>
          </cell>
          <cell r="C70" t="str">
            <v>0Y2</v>
          </cell>
          <cell r="D70" t="str">
            <v>PJ-ｷｶｸｶｲﾊﾂｶ</v>
          </cell>
          <cell r="E70" t="str">
            <v>近畿営本</v>
          </cell>
          <cell r="F70" t="str">
            <v>CB</v>
          </cell>
          <cell r="G70" t="str">
            <v>E</v>
          </cell>
          <cell r="J70">
            <v>0</v>
          </cell>
          <cell r="K70">
            <v>329601530</v>
          </cell>
          <cell r="L70">
            <v>19601530</v>
          </cell>
          <cell r="M70">
            <v>20</v>
          </cell>
          <cell r="N70">
            <v>-310</v>
          </cell>
          <cell r="O70">
            <v>20</v>
          </cell>
          <cell r="P70">
            <v>-20</v>
          </cell>
        </row>
        <row r="71">
          <cell r="A71" t="str">
            <v>159832</v>
          </cell>
          <cell r="B71" t="str">
            <v>佐々久株式会社　　　　　　　　　　　　　　　　　　　　　　　　　　　　</v>
          </cell>
          <cell r="C71" t="str">
            <v>0Y2</v>
          </cell>
          <cell r="D71" t="str">
            <v>PJ-ｷｶｸｶｲﾊﾂｶ</v>
          </cell>
          <cell r="E71" t="str">
            <v>近畿営本</v>
          </cell>
          <cell r="F71" t="str">
            <v>CB</v>
          </cell>
          <cell r="G71" t="str">
            <v>C</v>
          </cell>
          <cell r="J71">
            <v>0</v>
          </cell>
          <cell r="K71">
            <v>189919669</v>
          </cell>
          <cell r="L71">
            <v>135197708</v>
          </cell>
          <cell r="M71">
            <v>135</v>
          </cell>
          <cell r="N71">
            <v>0</v>
          </cell>
          <cell r="O71">
            <v>135</v>
          </cell>
          <cell r="P71">
            <v>-50</v>
          </cell>
        </row>
        <row r="72">
          <cell r="A72" t="str">
            <v>161148</v>
          </cell>
          <cell r="B72" t="str">
            <v>甲南企業株式会社　　　　　　　　　　　　　　　　　　　　　　　　　　　</v>
          </cell>
          <cell r="C72" t="str">
            <v>0Y2</v>
          </cell>
          <cell r="D72" t="str">
            <v>PJ-ｷｶｸｶｲﾊﾂｶ</v>
          </cell>
          <cell r="E72" t="str">
            <v>近畿営本</v>
          </cell>
          <cell r="F72" t="str">
            <v>CB</v>
          </cell>
          <cell r="G72" t="str">
            <v>K</v>
          </cell>
          <cell r="J72">
            <v>127983954</v>
          </cell>
          <cell r="K72">
            <v>127983954</v>
          </cell>
          <cell r="L72">
            <v>84507</v>
          </cell>
          <cell r="M72">
            <v>130</v>
          </cell>
          <cell r="N72">
            <v>0</v>
          </cell>
          <cell r="O72">
            <v>133</v>
          </cell>
          <cell r="P72">
            <v>-49</v>
          </cell>
        </row>
        <row r="73">
          <cell r="A73" t="str">
            <v>162593</v>
          </cell>
          <cell r="B73" t="str">
            <v>日本総合能率協会　　　　　　　　　　　　　　　　　　　　　　　　　　　</v>
          </cell>
          <cell r="C73" t="str">
            <v>1E5</v>
          </cell>
          <cell r="D73" t="str">
            <v>ｱﾂｷﾞｼﾃﾝﾀﾞｲ1ﾁｰﾑ</v>
          </cell>
          <cell r="E73" t="str">
            <v>東京営本</v>
          </cell>
          <cell r="F73" t="str">
            <v>CB</v>
          </cell>
          <cell r="G73" t="str">
            <v>K</v>
          </cell>
          <cell r="J73">
            <v>243411013</v>
          </cell>
          <cell r="K73">
            <v>8951007</v>
          </cell>
          <cell r="L73">
            <v>249366623</v>
          </cell>
          <cell r="M73">
            <v>248</v>
          </cell>
          <cell r="P73">
            <v>0</v>
          </cell>
        </row>
        <row r="74">
          <cell r="A74" t="str">
            <v>164905</v>
          </cell>
          <cell r="B74" t="str">
            <v>日活住宅株式会社　　　　　　　　　　　　　　　　　　　　　　　　　　　</v>
          </cell>
          <cell r="C74" t="str">
            <v>0Y2</v>
          </cell>
          <cell r="D74" t="str">
            <v>PJ-ｷｶｸｶｲﾊﾂｶ</v>
          </cell>
          <cell r="E74" t="str">
            <v>近畿営本</v>
          </cell>
          <cell r="F74" t="str">
            <v>CB</v>
          </cell>
          <cell r="G74" t="str">
            <v>C</v>
          </cell>
          <cell r="J74">
            <v>0</v>
          </cell>
          <cell r="K74">
            <v>425864890</v>
          </cell>
          <cell r="L74">
            <v>425864890</v>
          </cell>
          <cell r="M74">
            <v>428</v>
          </cell>
          <cell r="N74">
            <v>0</v>
          </cell>
          <cell r="O74">
            <v>432</v>
          </cell>
          <cell r="P74">
            <v>-341</v>
          </cell>
        </row>
        <row r="75">
          <cell r="A75" t="str">
            <v>165017</v>
          </cell>
          <cell r="B75" t="str">
            <v>信友リース株式会社　　　　　　　　　　　　　　　　　　　　　　　　　　</v>
          </cell>
          <cell r="C75" t="str">
            <v>0H4</v>
          </cell>
          <cell r="D75" t="str">
            <v>ﾄｳﾕｳｼSKｼﾝｻ1</v>
          </cell>
          <cell r="E75" t="str">
            <v>東京営本</v>
          </cell>
          <cell r="F75" t="str">
            <v>CA</v>
          </cell>
          <cell r="G75" t="str">
            <v>H</v>
          </cell>
          <cell r="J75">
            <v>0</v>
          </cell>
          <cell r="K75">
            <v>1144769128</v>
          </cell>
          <cell r="L75">
            <v>485201</v>
          </cell>
          <cell r="M75">
            <v>0</v>
          </cell>
          <cell r="N75">
            <v>-1102</v>
          </cell>
          <cell r="O75">
            <v>0</v>
          </cell>
          <cell r="P75">
            <v>0</v>
          </cell>
        </row>
        <row r="76">
          <cell r="A76" t="str">
            <v>165601</v>
          </cell>
          <cell r="B76" t="str">
            <v>コアクリスタル　　　　　　　　　　　　　　　　　　　　　　　　　　　　</v>
          </cell>
          <cell r="C76" t="str">
            <v>05V</v>
          </cell>
          <cell r="D76" t="str">
            <v>ｵｵｻｶｴｲｷﾞﾖｳ2-3</v>
          </cell>
          <cell r="E76" t="str">
            <v>近畿営本</v>
          </cell>
          <cell r="F76" t="str">
            <v>CB</v>
          </cell>
          <cell r="G76" t="str">
            <v>C</v>
          </cell>
          <cell r="J76">
            <v>0</v>
          </cell>
          <cell r="K76">
            <v>8465757</v>
          </cell>
          <cell r="L76">
            <v>8465757</v>
          </cell>
          <cell r="M76">
            <v>8</v>
          </cell>
          <cell r="N76">
            <v>0</v>
          </cell>
          <cell r="O76">
            <v>8</v>
          </cell>
          <cell r="P76">
            <v>-3</v>
          </cell>
        </row>
        <row r="77">
          <cell r="A77" t="str">
            <v>168040</v>
          </cell>
          <cell r="B77" t="str">
            <v>創建　　　　　　　　　　　　　　　　　　　　　　　　　　　　　　　　　</v>
          </cell>
          <cell r="C77" t="str">
            <v>0Y2</v>
          </cell>
          <cell r="D77" t="str">
            <v>PJ-ｷｶｸｶｲﾊﾂｶ</v>
          </cell>
          <cell r="E77" t="str">
            <v>近畿営本</v>
          </cell>
          <cell r="F77" t="str">
            <v>AB</v>
          </cell>
          <cell r="G77" t="str">
            <v>E</v>
          </cell>
          <cell r="J77">
            <v>38789944</v>
          </cell>
          <cell r="K77">
            <v>0</v>
          </cell>
          <cell r="L77">
            <v>38722992</v>
          </cell>
          <cell r="M77">
            <v>40</v>
          </cell>
          <cell r="N77">
            <v>0</v>
          </cell>
          <cell r="O77">
            <v>0</v>
          </cell>
          <cell r="P77">
            <v>0</v>
          </cell>
        </row>
        <row r="78">
          <cell r="A78" t="str">
            <v>168098</v>
          </cell>
          <cell r="B78" t="str">
            <v>藤原工務店　　　　　　　　　　　　　　　　　　　　　　　　　　　　　　</v>
          </cell>
          <cell r="E78" t="str">
            <v>近畿営本</v>
          </cell>
          <cell r="M78">
            <v>0</v>
          </cell>
          <cell r="N78">
            <v>0</v>
          </cell>
          <cell r="O78">
            <v>0</v>
          </cell>
          <cell r="P78">
            <v>0</v>
          </cell>
        </row>
        <row r="79">
          <cell r="A79" t="str">
            <v>171852</v>
          </cell>
          <cell r="B79" t="str">
            <v>南部興業株式会社　　　　　　　　　　　　　　　　　　　　　　　　　　　</v>
          </cell>
          <cell r="C79" t="str">
            <v>1H9</v>
          </cell>
          <cell r="D79" t="str">
            <v>ｲｹﾌﾞｸﾛｼﾃﾝ2ﾁｰﾑ</v>
          </cell>
          <cell r="E79" t="str">
            <v>東京営本</v>
          </cell>
          <cell r="F79" t="str">
            <v>CB</v>
          </cell>
          <cell r="G79" t="str">
            <v>J</v>
          </cell>
          <cell r="J79">
            <v>6000000</v>
          </cell>
          <cell r="K79">
            <v>12000000</v>
          </cell>
          <cell r="L79">
            <v>17993195</v>
          </cell>
          <cell r="M79">
            <v>18</v>
          </cell>
          <cell r="P79">
            <v>0</v>
          </cell>
        </row>
        <row r="80">
          <cell r="A80" t="str">
            <v>172677</v>
          </cell>
          <cell r="B80" t="str">
            <v>ワールドアオヤマ　　　　　　　　　　　　　　　　　　　　　　　　　　　</v>
          </cell>
          <cell r="C80" t="str">
            <v>09N</v>
          </cell>
          <cell r="E80" t="str">
            <v>近畿営本</v>
          </cell>
          <cell r="G80" t="str">
            <v>D</v>
          </cell>
          <cell r="L80">
            <v>-2363529</v>
          </cell>
          <cell r="M80">
            <v>38</v>
          </cell>
          <cell r="N80">
            <v>0</v>
          </cell>
          <cell r="O80">
            <v>39</v>
          </cell>
          <cell r="P80">
            <v>-15</v>
          </cell>
        </row>
        <row r="81">
          <cell r="A81" t="str">
            <v>172751</v>
          </cell>
          <cell r="B81" t="str">
            <v>キヤマ都市開発株式会社　　　　　　　　　　　　　　　　　　　　　　　　</v>
          </cell>
          <cell r="C81" t="str">
            <v>1VG</v>
          </cell>
          <cell r="D81" t="str">
            <v>ﾕｳｼｼﾞｷﾞﾖｳ2ﾎｳｼﾞﾝ</v>
          </cell>
          <cell r="E81" t="str">
            <v>不動産Ｆ</v>
          </cell>
          <cell r="F81" t="str">
            <v>CB</v>
          </cell>
          <cell r="G81" t="str">
            <v>C</v>
          </cell>
          <cell r="J81">
            <v>0</v>
          </cell>
          <cell r="K81">
            <v>442253192</v>
          </cell>
          <cell r="L81">
            <v>-33098971</v>
          </cell>
          <cell r="M81">
            <v>0</v>
          </cell>
          <cell r="N81">
            <v>-473</v>
          </cell>
          <cell r="O81">
            <v>0</v>
          </cell>
          <cell r="P81">
            <v>0</v>
          </cell>
        </row>
        <row r="82">
          <cell r="A82" t="str">
            <v>174164</v>
          </cell>
          <cell r="B82" t="str">
            <v>綜和　　　　　　　　　　　　　　　　　　　　　　　　　　　　　　　　　</v>
          </cell>
          <cell r="C82" t="str">
            <v>084</v>
          </cell>
          <cell r="D82" t="str">
            <v>ﾕｳｼｼﾞｷﾞﾖｳ2ｵｵｻｶ</v>
          </cell>
          <cell r="E82" t="str">
            <v>不動産Ｆ</v>
          </cell>
          <cell r="F82" t="str">
            <v>CB</v>
          </cell>
          <cell r="G82" t="str">
            <v>L</v>
          </cell>
          <cell r="H82" t="str">
            <v>1</v>
          </cell>
          <cell r="J82">
            <v>0</v>
          </cell>
          <cell r="K82">
            <v>393255225</v>
          </cell>
          <cell r="L82">
            <v>262477</v>
          </cell>
          <cell r="M82">
            <v>0</v>
          </cell>
          <cell r="N82">
            <v>-370</v>
          </cell>
          <cell r="O82">
            <v>0</v>
          </cell>
          <cell r="P82">
            <v>0</v>
          </cell>
        </row>
        <row r="83">
          <cell r="A83" t="str">
            <v>174713</v>
          </cell>
          <cell r="B83" t="str">
            <v>伴野貿易株式会社　　　　　　　　　　　　　　　　　　　　　　　　　　　</v>
          </cell>
          <cell r="C83" t="str">
            <v>09C</v>
          </cell>
          <cell r="D83" t="str">
            <v>ﾕｳｼｼﾞｷﾞﾖｳ2ﾎｳｼﾞﾝ</v>
          </cell>
          <cell r="E83" t="str">
            <v>不動産Ｆ</v>
          </cell>
          <cell r="F83" t="str">
            <v>AB</v>
          </cell>
          <cell r="G83" t="str">
            <v>C</v>
          </cell>
          <cell r="J83">
            <v>263000000</v>
          </cell>
          <cell r="K83">
            <v>0</v>
          </cell>
          <cell r="L83">
            <v>262729795</v>
          </cell>
          <cell r="M83">
            <v>265</v>
          </cell>
          <cell r="N83">
            <v>0</v>
          </cell>
          <cell r="O83">
            <v>0</v>
          </cell>
          <cell r="P83">
            <v>0</v>
          </cell>
        </row>
        <row r="84">
          <cell r="A84" t="str">
            <v>175590</v>
          </cell>
          <cell r="B84" t="str">
            <v>岡本　祥均　　　　　　　　　　　　　　　　　　　　　　　　　　　　　　</v>
          </cell>
          <cell r="C84" t="str">
            <v>0Y2</v>
          </cell>
          <cell r="D84" t="str">
            <v>ｵｵｻｶｴｲｷﾞﾖｳ3-3</v>
          </cell>
          <cell r="E84" t="str">
            <v>近畿営本</v>
          </cell>
          <cell r="F84" t="str">
            <v>CB</v>
          </cell>
          <cell r="G84" t="str">
            <v>L</v>
          </cell>
          <cell r="J84">
            <v>21388890</v>
          </cell>
          <cell r="K84">
            <v>103554686</v>
          </cell>
          <cell r="L84">
            <v>122987056</v>
          </cell>
          <cell r="M84">
            <v>123</v>
          </cell>
          <cell r="N84">
            <v>0</v>
          </cell>
          <cell r="O84">
            <v>123</v>
          </cell>
          <cell r="P84">
            <v>-46</v>
          </cell>
        </row>
        <row r="85">
          <cell r="A85" t="str">
            <v>181669</v>
          </cell>
          <cell r="B85" t="str">
            <v>高橋住宅株式会社　　　　　　　　　　　　　　　　　　　　　　　　　　　</v>
          </cell>
          <cell r="C85" t="str">
            <v>0Y2</v>
          </cell>
          <cell r="D85" t="str">
            <v>PJ-ｷｶｸｶｲﾊﾂｶ</v>
          </cell>
          <cell r="E85" t="str">
            <v>近畿営本</v>
          </cell>
          <cell r="F85" t="str">
            <v>CB</v>
          </cell>
          <cell r="G85" t="str">
            <v>C</v>
          </cell>
          <cell r="J85">
            <v>0</v>
          </cell>
          <cell r="K85">
            <v>321611117</v>
          </cell>
          <cell r="L85">
            <v>277908</v>
          </cell>
          <cell r="M85">
            <v>0</v>
          </cell>
          <cell r="N85">
            <v>-317</v>
          </cell>
          <cell r="O85">
            <v>0</v>
          </cell>
          <cell r="P85">
            <v>0</v>
          </cell>
        </row>
        <row r="86">
          <cell r="A86" t="str">
            <v>188718</v>
          </cell>
          <cell r="B86" t="str">
            <v>徳永通商株式会社　　　　　　　　　　　　　　　　　　　　　　　　　　　</v>
          </cell>
          <cell r="C86" t="str">
            <v>0Y2</v>
          </cell>
          <cell r="D86" t="str">
            <v>PJ-ｷｶｸｶｲﾊﾂｶ</v>
          </cell>
          <cell r="E86" t="str">
            <v>近畿営本</v>
          </cell>
          <cell r="F86" t="str">
            <v>CB</v>
          </cell>
          <cell r="G86" t="str">
            <v>G</v>
          </cell>
          <cell r="J86">
            <v>0</v>
          </cell>
          <cell r="K86">
            <v>81640544</v>
          </cell>
          <cell r="L86">
            <v>81640544</v>
          </cell>
          <cell r="M86">
            <v>82</v>
          </cell>
          <cell r="N86">
            <v>0</v>
          </cell>
          <cell r="O86">
            <v>82</v>
          </cell>
          <cell r="P86">
            <v>-31</v>
          </cell>
        </row>
        <row r="87">
          <cell r="A87" t="str">
            <v>188916</v>
          </cell>
          <cell r="B87" t="str">
            <v>嵯峨建設株式会社　　　　　　　　　　　　　　　　　　　　　　　　　　　</v>
          </cell>
          <cell r="C87" t="str">
            <v>0Y2</v>
          </cell>
          <cell r="D87" t="str">
            <v>PJ-ｷｶｸｶｲﾊﾂｶ</v>
          </cell>
          <cell r="E87" t="str">
            <v>業務本部</v>
          </cell>
          <cell r="F87" t="str">
            <v>AB</v>
          </cell>
          <cell r="G87" t="str">
            <v>C</v>
          </cell>
          <cell r="J87">
            <v>3231750</v>
          </cell>
          <cell r="K87">
            <v>0</v>
          </cell>
          <cell r="L87">
            <v>3231750</v>
          </cell>
          <cell r="M87">
            <v>3</v>
          </cell>
          <cell r="N87">
            <v>0</v>
          </cell>
          <cell r="O87">
            <v>4</v>
          </cell>
          <cell r="P87">
            <v>-1</v>
          </cell>
        </row>
        <row r="88">
          <cell r="A88" t="str">
            <v>200594</v>
          </cell>
          <cell r="B88" t="str">
            <v>神　司　　　　　　　　　　　　　　　　　　　　　　　　　　　　　　　　</v>
          </cell>
          <cell r="C88" t="str">
            <v>096</v>
          </cell>
          <cell r="D88" t="str">
            <v>ｱｵﾓﾘｼﾃﾝ</v>
          </cell>
          <cell r="E88" t="str">
            <v>業務本部</v>
          </cell>
          <cell r="F88" t="str">
            <v>CB</v>
          </cell>
          <cell r="G88" t="str">
            <v>B</v>
          </cell>
          <cell r="J88">
            <v>23745089</v>
          </cell>
          <cell r="K88">
            <v>8409700</v>
          </cell>
          <cell r="L88">
            <v>30482443</v>
          </cell>
          <cell r="M88">
            <v>30</v>
          </cell>
          <cell r="N88">
            <v>0</v>
          </cell>
          <cell r="O88">
            <v>30</v>
          </cell>
          <cell r="P88">
            <v>-11</v>
          </cell>
        </row>
        <row r="89">
          <cell r="A89" t="str">
            <v>203091</v>
          </cell>
          <cell r="B89" t="str">
            <v>文京電気工業株式会社</v>
          </cell>
          <cell r="E89" t="str">
            <v>不動産Ｆ</v>
          </cell>
          <cell r="M89">
            <v>0</v>
          </cell>
          <cell r="N89">
            <v>0</v>
          </cell>
          <cell r="O89">
            <v>0</v>
          </cell>
          <cell r="P89">
            <v>0</v>
          </cell>
        </row>
        <row r="90">
          <cell r="A90" t="str">
            <v>204100</v>
          </cell>
          <cell r="B90" t="str">
            <v>寿不動産　　　　　　　　　　　　　　　　　　　　　　　　　　　　　　　</v>
          </cell>
          <cell r="C90" t="str">
            <v>0Y2</v>
          </cell>
          <cell r="D90" t="str">
            <v>PJ-ｷｶｸｶｲﾊﾂｶ</v>
          </cell>
          <cell r="E90" t="str">
            <v>近畿営本</v>
          </cell>
          <cell r="F90" t="str">
            <v>CB</v>
          </cell>
          <cell r="G90" t="str">
            <v>C</v>
          </cell>
          <cell r="J90">
            <v>0</v>
          </cell>
          <cell r="K90">
            <v>46245966</v>
          </cell>
          <cell r="L90">
            <v>46245966</v>
          </cell>
          <cell r="M90">
            <v>46</v>
          </cell>
          <cell r="N90">
            <v>0</v>
          </cell>
          <cell r="O90">
            <v>46</v>
          </cell>
          <cell r="P90">
            <v>-17</v>
          </cell>
        </row>
        <row r="91">
          <cell r="A91" t="str">
            <v>204109</v>
          </cell>
          <cell r="B91" t="str">
            <v>アエル株式会社　　　　　　　　　　　　　　　　　　　　　　　　　　　　</v>
          </cell>
          <cell r="C91" t="str">
            <v>1D3</v>
          </cell>
          <cell r="D91" t="str">
            <v>ｳｴﾉｼﾃﾝﾀﾞ1ﾁ-ﾑ</v>
          </cell>
          <cell r="E91" t="str">
            <v>東京営本</v>
          </cell>
          <cell r="F91" t="str">
            <v>CB</v>
          </cell>
          <cell r="G91" t="str">
            <v>H</v>
          </cell>
          <cell r="J91">
            <v>60000000</v>
          </cell>
          <cell r="K91">
            <v>7815308</v>
          </cell>
          <cell r="L91">
            <v>67815308</v>
          </cell>
          <cell r="M91">
            <v>75</v>
          </cell>
          <cell r="N91">
            <v>0</v>
          </cell>
          <cell r="O91">
            <v>98</v>
          </cell>
          <cell r="P91">
            <v>-36</v>
          </cell>
        </row>
        <row r="92">
          <cell r="A92" t="str">
            <v>204180</v>
          </cell>
          <cell r="B92" t="str">
            <v>菅原　久男　　　　　　　　　　　　　　　　　　　　　　　　　　　　　　</v>
          </cell>
          <cell r="C92" t="str">
            <v>1VG</v>
          </cell>
          <cell r="D92" t="str">
            <v>ｴｲｷﾞﾖｳ2-3J</v>
          </cell>
          <cell r="F92" t="str">
            <v>CB</v>
          </cell>
          <cell r="G92" t="str">
            <v>G</v>
          </cell>
          <cell r="J92">
            <v>0</v>
          </cell>
          <cell r="K92">
            <v>4335078</v>
          </cell>
          <cell r="L92">
            <v>4335078</v>
          </cell>
        </row>
        <row r="93">
          <cell r="A93" t="str">
            <v>205166</v>
          </cell>
          <cell r="B93" t="str">
            <v>明大　　　　　　　　　　　　　　　　　　　　　　　　　　　　　　　　　</v>
          </cell>
          <cell r="C93" t="str">
            <v>0Y2</v>
          </cell>
          <cell r="D93" t="str">
            <v>PJ-ｷｶｸｶｲﾊﾂｶ</v>
          </cell>
          <cell r="E93" t="str">
            <v>近畿営本</v>
          </cell>
          <cell r="F93" t="str">
            <v>CB</v>
          </cell>
          <cell r="G93" t="str">
            <v>C</v>
          </cell>
          <cell r="J93">
            <v>0</v>
          </cell>
          <cell r="K93">
            <v>361727041</v>
          </cell>
          <cell r="L93">
            <v>-272959</v>
          </cell>
          <cell r="M93">
            <v>0</v>
          </cell>
          <cell r="N93">
            <v>-362</v>
          </cell>
          <cell r="O93">
            <v>0</v>
          </cell>
          <cell r="P93">
            <v>0</v>
          </cell>
        </row>
        <row r="94">
          <cell r="A94" t="str">
            <v>206950</v>
          </cell>
          <cell r="B94" t="str">
            <v>音坂砕石砿業株式会社　　　　　　　　　　　　　　　　　　　　　　　　　</v>
          </cell>
          <cell r="C94" t="str">
            <v>026</v>
          </cell>
          <cell r="D94" t="str">
            <v>ｳﾂﾉﾐﾔｼﾃﾝｴｲｷﾞﾖｳ</v>
          </cell>
          <cell r="E94" t="str">
            <v>業務本部</v>
          </cell>
          <cell r="F94" t="str">
            <v>AB</v>
          </cell>
          <cell r="G94" t="str">
            <v>D</v>
          </cell>
          <cell r="J94">
            <v>57186219</v>
          </cell>
          <cell r="K94">
            <v>0</v>
          </cell>
          <cell r="L94">
            <v>57186219</v>
          </cell>
          <cell r="M94">
            <v>62</v>
          </cell>
          <cell r="N94">
            <v>0</v>
          </cell>
          <cell r="O94">
            <v>70</v>
          </cell>
          <cell r="P94">
            <v>-26</v>
          </cell>
        </row>
        <row r="95">
          <cell r="A95" t="str">
            <v>207626</v>
          </cell>
          <cell r="B95" t="str">
            <v>丸高繊維株式会社　　　　　　　　　　　　　　　　　　　　　　　　　　　</v>
          </cell>
          <cell r="C95" t="str">
            <v>0Y2</v>
          </cell>
          <cell r="D95" t="str">
            <v>PJ-ｷｶｸｶｲﾊﾂｶ</v>
          </cell>
          <cell r="E95" t="str">
            <v>近畿営本</v>
          </cell>
          <cell r="F95" t="str">
            <v>CB</v>
          </cell>
          <cell r="G95" t="str">
            <v>Ｆ</v>
          </cell>
          <cell r="J95">
            <v>35311238</v>
          </cell>
          <cell r="K95">
            <v>11770412</v>
          </cell>
          <cell r="L95">
            <v>47081650</v>
          </cell>
          <cell r="M95">
            <v>47</v>
          </cell>
          <cell r="N95">
            <v>0</v>
          </cell>
          <cell r="O95">
            <v>47</v>
          </cell>
          <cell r="P95">
            <v>-17</v>
          </cell>
        </row>
        <row r="96">
          <cell r="A96" t="str">
            <v>207630</v>
          </cell>
          <cell r="B96" t="str">
            <v>村松哲二　　　　　　　　　　　　　　　　　　　　　　　　　　　　　　　</v>
          </cell>
          <cell r="C96" t="str">
            <v>0Y2</v>
          </cell>
          <cell r="D96" t="str">
            <v>PJ-ｷｶｸｶｲﾊﾂｶ</v>
          </cell>
          <cell r="E96" t="str">
            <v>近畿営本</v>
          </cell>
          <cell r="F96" t="str">
            <v>CB</v>
          </cell>
          <cell r="G96" t="str">
            <v>C</v>
          </cell>
          <cell r="J96">
            <v>0</v>
          </cell>
          <cell r="K96">
            <v>73705774</v>
          </cell>
          <cell r="L96">
            <v>73705774</v>
          </cell>
          <cell r="M96">
            <v>74</v>
          </cell>
          <cell r="N96">
            <v>0</v>
          </cell>
          <cell r="O96">
            <v>74</v>
          </cell>
          <cell r="P96">
            <v>-28</v>
          </cell>
        </row>
        <row r="97">
          <cell r="A97" t="str">
            <v>207641</v>
          </cell>
          <cell r="B97" t="str">
            <v>草野禮治　　　　　　　　　　　　　　　　　　　　　　　　　　　　　　　</v>
          </cell>
          <cell r="C97" t="str">
            <v>0Y2</v>
          </cell>
          <cell r="D97" t="str">
            <v>PJ-ｷｶｸｶｲﾊﾂｶ</v>
          </cell>
          <cell r="E97" t="str">
            <v>近畿営本</v>
          </cell>
          <cell r="F97" t="str">
            <v>AB</v>
          </cell>
          <cell r="G97" t="str">
            <v>B</v>
          </cell>
          <cell r="J97">
            <v>36408247</v>
          </cell>
          <cell r="K97">
            <v>0</v>
          </cell>
          <cell r="L97">
            <v>39678104</v>
          </cell>
          <cell r="M97">
            <v>40</v>
          </cell>
          <cell r="N97">
            <v>0</v>
          </cell>
          <cell r="O97">
            <v>47</v>
          </cell>
          <cell r="P97">
            <v>-17</v>
          </cell>
        </row>
        <row r="98">
          <cell r="A98" t="str">
            <v>207691</v>
          </cell>
          <cell r="B98" t="str">
            <v>白凰産業株式会社　　　　　　　　　　　　　　　　　　　　　　　　　　　</v>
          </cell>
          <cell r="C98" t="str">
            <v>0Y2</v>
          </cell>
          <cell r="D98" t="str">
            <v>PJ-ｷｶｸｶｲﾊﾂｶ</v>
          </cell>
          <cell r="E98" t="str">
            <v>近畿営本</v>
          </cell>
          <cell r="F98" t="str">
            <v>CB</v>
          </cell>
          <cell r="G98" t="str">
            <v>J</v>
          </cell>
          <cell r="J98">
            <v>0</v>
          </cell>
          <cell r="K98">
            <v>380703782</v>
          </cell>
          <cell r="L98">
            <v>318655468</v>
          </cell>
          <cell r="M98">
            <v>322</v>
          </cell>
          <cell r="N98">
            <v>0</v>
          </cell>
          <cell r="O98">
            <v>326</v>
          </cell>
          <cell r="P98">
            <v>-295</v>
          </cell>
        </row>
        <row r="99">
          <cell r="A99" t="str">
            <v>208336</v>
          </cell>
          <cell r="B99" t="str">
            <v>東ブラ本社　　　　　　　　　　　　　　　　　　　　　　　　　　　　　　</v>
          </cell>
          <cell r="C99" t="str">
            <v>0TF</v>
          </cell>
          <cell r="D99" t="str">
            <v>ﾕｳｼ2ﾌﾞｶｲｶﾞｲIQ</v>
          </cell>
          <cell r="E99" t="str">
            <v>東京営本</v>
          </cell>
          <cell r="F99" t="str">
            <v>CB</v>
          </cell>
          <cell r="G99" t="str">
            <v>C</v>
          </cell>
          <cell r="J99">
            <v>0</v>
          </cell>
          <cell r="K99">
            <v>171037751</v>
          </cell>
          <cell r="L99">
            <v>169550234</v>
          </cell>
          <cell r="M99">
            <v>170</v>
          </cell>
          <cell r="N99">
            <v>0</v>
          </cell>
          <cell r="O99">
            <v>170</v>
          </cell>
          <cell r="P99">
            <v>-63</v>
          </cell>
        </row>
        <row r="100">
          <cell r="A100" t="str">
            <v>210998</v>
          </cell>
          <cell r="B100" t="str">
            <v>大同殖産株式会社　　　　　　　　　　　　　　　　　　　　　　　　　　　</v>
          </cell>
          <cell r="C100" t="str">
            <v>0Y2</v>
          </cell>
          <cell r="D100" t="str">
            <v>PJ-ｷｶｸｶｲﾊﾂｶ</v>
          </cell>
          <cell r="E100" t="str">
            <v>近畿営本</v>
          </cell>
          <cell r="F100" t="str">
            <v>CB</v>
          </cell>
          <cell r="G100" t="str">
            <v>C</v>
          </cell>
          <cell r="J100">
            <v>0</v>
          </cell>
          <cell r="K100">
            <v>316420357</v>
          </cell>
          <cell r="L100">
            <v>14420357</v>
          </cell>
          <cell r="M100">
            <v>14</v>
          </cell>
          <cell r="N100">
            <v>-302</v>
          </cell>
          <cell r="O100">
            <v>15</v>
          </cell>
          <cell r="P100">
            <v>-15</v>
          </cell>
        </row>
        <row r="101">
          <cell r="A101" t="str">
            <v>214630</v>
          </cell>
          <cell r="B101" t="str">
            <v>矢島崇光　　　　　　　　　　　　　　　　　　　　　　　　　　　　　　　</v>
          </cell>
          <cell r="C101" t="str">
            <v>1TL</v>
          </cell>
          <cell r="D101" t="str">
            <v>ﾖｺﾊﾏｴｲｷﾞﾖｳJ</v>
          </cell>
          <cell r="E101" t="str">
            <v>東京営本</v>
          </cell>
          <cell r="F101" t="str">
            <v>CB</v>
          </cell>
          <cell r="G101" t="str">
            <v>C</v>
          </cell>
          <cell r="J101">
            <v>0</v>
          </cell>
          <cell r="K101">
            <v>236651348</v>
          </cell>
          <cell r="L101">
            <v>173024816</v>
          </cell>
          <cell r="M101">
            <v>175</v>
          </cell>
          <cell r="N101">
            <v>0</v>
          </cell>
          <cell r="O101">
            <v>175</v>
          </cell>
          <cell r="P101">
            <v>-65</v>
          </cell>
        </row>
        <row r="102">
          <cell r="A102" t="str">
            <v>221279</v>
          </cell>
          <cell r="B102" t="str">
            <v>佐久間電機株式会社　　　　　　　　　　　　　　　　　　　　　　　　　　</v>
          </cell>
          <cell r="C102" t="str">
            <v>0QJ</v>
          </cell>
          <cell r="D102" t="str">
            <v>ｵｵｻｶｴｲｷﾞﾖｳ2-4</v>
          </cell>
          <cell r="F102" t="str">
            <v>CB</v>
          </cell>
          <cell r="G102" t="str">
            <v>Ｆ</v>
          </cell>
          <cell r="J102">
            <v>16000000</v>
          </cell>
          <cell r="K102">
            <v>2000000</v>
          </cell>
          <cell r="L102">
            <v>17853866</v>
          </cell>
        </row>
        <row r="103">
          <cell r="A103" t="str">
            <v>221812</v>
          </cell>
          <cell r="B103" t="str">
            <v>吉田貿易　　　　　　　　　　　　　　　　　　　　　　　　　　　　　　　</v>
          </cell>
          <cell r="C103" t="str">
            <v>1L4</v>
          </cell>
          <cell r="D103" t="str">
            <v>Qﾆﾎﾝﾊﾞｼ-ｴｲｷﾞﾖｳ2</v>
          </cell>
          <cell r="E103" t="str">
            <v>東京営本</v>
          </cell>
          <cell r="F103" t="str">
            <v>CB</v>
          </cell>
          <cell r="G103" t="str">
            <v>G</v>
          </cell>
          <cell r="J103">
            <v>0</v>
          </cell>
          <cell r="K103">
            <v>65368004</v>
          </cell>
          <cell r="L103">
            <v>65368004</v>
          </cell>
          <cell r="M103">
            <v>65</v>
          </cell>
          <cell r="N103">
            <v>0</v>
          </cell>
          <cell r="O103">
            <v>65</v>
          </cell>
          <cell r="P103">
            <v>-24</v>
          </cell>
        </row>
        <row r="104">
          <cell r="A104" t="str">
            <v>223887</v>
          </cell>
          <cell r="B104" t="str">
            <v>アキモト　　　　　　　　　　　　　　　　　　　　　　　　　　　　　　　</v>
          </cell>
          <cell r="C104" t="str">
            <v>1E5</v>
          </cell>
          <cell r="D104" t="str">
            <v>ｱﾂｷﾞｼﾃﾝﾀﾞｲ1ﾁｰﾑ</v>
          </cell>
          <cell r="E104" t="str">
            <v>東京営本</v>
          </cell>
          <cell r="F104" t="str">
            <v>CB</v>
          </cell>
          <cell r="G104" t="str">
            <v>C</v>
          </cell>
          <cell r="J104">
            <v>0</v>
          </cell>
          <cell r="K104">
            <v>457950</v>
          </cell>
          <cell r="L104">
            <v>457950</v>
          </cell>
          <cell r="M104">
            <v>0</v>
          </cell>
          <cell r="N104">
            <v>0</v>
          </cell>
          <cell r="O104">
            <v>0</v>
          </cell>
          <cell r="P104">
            <v>0</v>
          </cell>
        </row>
        <row r="105">
          <cell r="A105" t="str">
            <v>224958</v>
          </cell>
          <cell r="B105" t="str">
            <v>沼津観光開発株式会社　　　　　　　　　　　　　　　　　　　　　　　　　</v>
          </cell>
          <cell r="C105" t="str">
            <v>09Q</v>
          </cell>
          <cell r="D105" t="str">
            <v>ﾇﾏﾂﾞｼﾃﾝ</v>
          </cell>
          <cell r="E105" t="str">
            <v>業務本部</v>
          </cell>
          <cell r="F105" t="str">
            <v>AB</v>
          </cell>
          <cell r="G105" t="str">
            <v>K</v>
          </cell>
          <cell r="J105">
            <v>38100266</v>
          </cell>
          <cell r="K105">
            <v>0</v>
          </cell>
          <cell r="L105">
            <v>37837820</v>
          </cell>
          <cell r="M105">
            <v>40</v>
          </cell>
          <cell r="N105">
            <v>0</v>
          </cell>
          <cell r="O105">
            <v>43</v>
          </cell>
          <cell r="P105">
            <v>-16</v>
          </cell>
        </row>
        <row r="106">
          <cell r="A106" t="str">
            <v>225317</v>
          </cell>
          <cell r="B106" t="str">
            <v>相互施設株式会社　　　　　　　　　　　　　　　　　　　　　　　　　　　</v>
          </cell>
          <cell r="C106" t="str">
            <v>0Y2</v>
          </cell>
          <cell r="D106" t="str">
            <v>PJ-ｷｶｸｶｲﾊﾂｶ</v>
          </cell>
          <cell r="E106" t="str">
            <v>近畿営本</v>
          </cell>
          <cell r="F106" t="str">
            <v>CA</v>
          </cell>
          <cell r="G106" t="str">
            <v>C</v>
          </cell>
          <cell r="J106">
            <v>366443035</v>
          </cell>
          <cell r="K106">
            <v>397857203</v>
          </cell>
          <cell r="L106">
            <v>763888153</v>
          </cell>
          <cell r="M106">
            <v>765</v>
          </cell>
          <cell r="N106">
            <v>0</v>
          </cell>
          <cell r="O106">
            <v>767</v>
          </cell>
          <cell r="P106">
            <v>-568</v>
          </cell>
        </row>
        <row r="107">
          <cell r="A107" t="str">
            <v>225897</v>
          </cell>
          <cell r="B107" t="str">
            <v>西日本総合経営株式会社　　　　　　　　　　　　　　　　　　　　　　　　</v>
          </cell>
          <cell r="C107" t="str">
            <v>0Y2</v>
          </cell>
          <cell r="D107" t="str">
            <v>PJ-ｷｶｸｶｲﾊﾂｶ</v>
          </cell>
          <cell r="E107" t="str">
            <v>近畿営本</v>
          </cell>
          <cell r="F107" t="str">
            <v>CB</v>
          </cell>
          <cell r="G107" t="str">
            <v>H</v>
          </cell>
          <cell r="J107">
            <v>0</v>
          </cell>
          <cell r="K107">
            <v>312106453</v>
          </cell>
          <cell r="L107">
            <v>-3893547</v>
          </cell>
          <cell r="M107">
            <v>0</v>
          </cell>
          <cell r="N107">
            <v>-316</v>
          </cell>
          <cell r="O107">
            <v>0</v>
          </cell>
          <cell r="P107">
            <v>0</v>
          </cell>
        </row>
        <row r="108">
          <cell r="A108" t="str">
            <v>226407</v>
          </cell>
          <cell r="B108" t="str">
            <v>クボタ商事株式会社　　　　　　　　　　　　　　　　　　　　　　　　　　</v>
          </cell>
          <cell r="C108" t="str">
            <v>0Y1</v>
          </cell>
          <cell r="D108" t="str">
            <v>ｵｵｻｶｴｲｷﾞﾖｳ1-3</v>
          </cell>
          <cell r="E108" t="str">
            <v>近畿営本</v>
          </cell>
          <cell r="F108" t="str">
            <v>AB</v>
          </cell>
          <cell r="G108" t="str">
            <v>C</v>
          </cell>
          <cell r="J108">
            <v>41963944</v>
          </cell>
          <cell r="K108">
            <v>0</v>
          </cell>
          <cell r="L108">
            <v>42187349</v>
          </cell>
          <cell r="M108">
            <v>42</v>
          </cell>
          <cell r="N108">
            <v>0</v>
          </cell>
          <cell r="O108">
            <v>46</v>
          </cell>
          <cell r="P108">
            <v>-17</v>
          </cell>
        </row>
        <row r="109">
          <cell r="A109" t="str">
            <v>226955</v>
          </cell>
          <cell r="B109" t="str">
            <v>ウィズウェイストジャパン　　　　　　　　　　　　　　　　　　　　　　　</v>
          </cell>
          <cell r="C109" t="str">
            <v>09C</v>
          </cell>
          <cell r="D109" t="str">
            <v>ﾕｳｼｼﾞｷﾞﾖｳ2ﾎｳｼﾞﾝ</v>
          </cell>
          <cell r="E109" t="str">
            <v>不動産Ｆ</v>
          </cell>
          <cell r="F109" t="str">
            <v>AB</v>
          </cell>
          <cell r="G109" t="str">
            <v>J</v>
          </cell>
          <cell r="J109">
            <v>84198144</v>
          </cell>
          <cell r="K109">
            <v>0</v>
          </cell>
          <cell r="L109">
            <v>84198146</v>
          </cell>
          <cell r="M109">
            <v>88</v>
          </cell>
          <cell r="N109">
            <v>0</v>
          </cell>
          <cell r="O109">
            <v>0</v>
          </cell>
          <cell r="P109">
            <v>0</v>
          </cell>
        </row>
        <row r="110">
          <cell r="A110" t="str">
            <v>22851</v>
          </cell>
          <cell r="B110" t="str">
            <v>鋠生会今川病院　　　　　　　　　　　　　　　　　　　　　　　　　　　　</v>
          </cell>
          <cell r="C110" t="str">
            <v>0Y2</v>
          </cell>
          <cell r="D110" t="str">
            <v>PJ-ｷｶｸｶｲﾊﾂｶ</v>
          </cell>
          <cell r="E110" t="str">
            <v>近畿営本</v>
          </cell>
          <cell r="F110" t="str">
            <v>AB</v>
          </cell>
          <cell r="G110" t="str">
            <v>K</v>
          </cell>
          <cell r="J110">
            <v>110373771</v>
          </cell>
          <cell r="K110">
            <v>0</v>
          </cell>
          <cell r="L110">
            <v>110373771</v>
          </cell>
          <cell r="M110">
            <v>113</v>
          </cell>
          <cell r="N110">
            <v>0</v>
          </cell>
          <cell r="O110">
            <v>0</v>
          </cell>
          <cell r="P110">
            <v>0</v>
          </cell>
        </row>
        <row r="111">
          <cell r="A111" t="str">
            <v>229395</v>
          </cell>
          <cell r="B111" t="str">
            <v>志村モータース　　　　　　　　　　　　　　　　　　　　　　　　　　　　</v>
          </cell>
          <cell r="C111" t="str">
            <v>09C</v>
          </cell>
          <cell r="D111" t="str">
            <v>ﾕｳｼｼﾞｷﾞﾖｳ2ﾎｳｼﾞﾝ</v>
          </cell>
          <cell r="E111" t="str">
            <v>不動産Ｆ</v>
          </cell>
          <cell r="F111" t="str">
            <v>CB</v>
          </cell>
          <cell r="G111" t="str">
            <v>G</v>
          </cell>
          <cell r="J111">
            <v>0</v>
          </cell>
          <cell r="K111">
            <v>51303325</v>
          </cell>
          <cell r="L111">
            <v>51303325</v>
          </cell>
          <cell r="M111">
            <v>51</v>
          </cell>
          <cell r="N111">
            <v>0</v>
          </cell>
          <cell r="O111">
            <v>55</v>
          </cell>
          <cell r="P111">
            <v>-20</v>
          </cell>
        </row>
        <row r="112">
          <cell r="A112" t="str">
            <v>231507</v>
          </cell>
          <cell r="B112" t="str">
            <v>金津　忠行　　　　　　　　　　　　　　　　　　　　　　　　　　　　　　</v>
          </cell>
          <cell r="C112" t="str">
            <v>024</v>
          </cell>
          <cell r="D112" t="str">
            <v>ｾﾝﾊﾟｸｸﾞﾙ-ﾌﾟ</v>
          </cell>
          <cell r="E112" t="str">
            <v>不動産Ｆ</v>
          </cell>
          <cell r="F112" t="str">
            <v>AB</v>
          </cell>
          <cell r="G112" t="str">
            <v>B</v>
          </cell>
          <cell r="J112">
            <v>35967889</v>
          </cell>
          <cell r="K112">
            <v>0</v>
          </cell>
          <cell r="L112">
            <v>35969538</v>
          </cell>
          <cell r="M112">
            <v>36</v>
          </cell>
          <cell r="N112">
            <v>0</v>
          </cell>
          <cell r="O112">
            <v>0</v>
          </cell>
          <cell r="P112">
            <v>0</v>
          </cell>
        </row>
        <row r="113">
          <cell r="A113" t="str">
            <v>233308</v>
          </cell>
          <cell r="B113" t="str">
            <v>エルアンドティーマイアミ有限会社　　　　　　　　　　　　　　　　　　　</v>
          </cell>
          <cell r="C113" t="str">
            <v>0T8</v>
          </cell>
          <cell r="D113" t="str">
            <v>ﾕｳｼ2ﾌﾞｶｲｶﾞｲIQ</v>
          </cell>
          <cell r="F113" t="str">
            <v>BA</v>
          </cell>
          <cell r="G113" t="str">
            <v>N</v>
          </cell>
          <cell r="J113">
            <v>0</v>
          </cell>
          <cell r="K113">
            <v>835888551</v>
          </cell>
          <cell r="L113">
            <v>835888551</v>
          </cell>
        </row>
        <row r="114">
          <cell r="A114" t="str">
            <v>234159</v>
          </cell>
          <cell r="B114" t="str">
            <v>玉江橋　　　　　　　　　　　　　　　　　　　　　　　　　　　　　　　　</v>
          </cell>
          <cell r="C114" t="str">
            <v>0J1</v>
          </cell>
          <cell r="D114" t="str">
            <v>ｵｵｻｶｴｲｷﾞﾖｳ3-2</v>
          </cell>
          <cell r="E114" t="str">
            <v>近畿営本</v>
          </cell>
          <cell r="F114" t="str">
            <v>AB</v>
          </cell>
          <cell r="G114" t="str">
            <v>L</v>
          </cell>
          <cell r="J114">
            <v>95034235</v>
          </cell>
          <cell r="K114">
            <v>0</v>
          </cell>
          <cell r="L114">
            <v>94857811</v>
          </cell>
          <cell r="M114">
            <v>98</v>
          </cell>
          <cell r="N114">
            <v>0</v>
          </cell>
          <cell r="O114">
            <v>102</v>
          </cell>
          <cell r="P114">
            <v>-38</v>
          </cell>
        </row>
        <row r="115">
          <cell r="A115" t="str">
            <v>234916</v>
          </cell>
          <cell r="B115" t="str">
            <v>望月達朗　　　　　　　　　　　　　　　　　　　　　　　　　　　　　　　</v>
          </cell>
          <cell r="C115" t="str">
            <v>3GC</v>
          </cell>
          <cell r="D115" t="str">
            <v>ｷﾖｳﾄｼﾃﾝ4ｶ</v>
          </cell>
          <cell r="F115" t="str">
            <v>AB</v>
          </cell>
          <cell r="G115" t="str">
            <v>G</v>
          </cell>
          <cell r="J115">
            <v>16144340</v>
          </cell>
          <cell r="K115">
            <v>0</v>
          </cell>
          <cell r="L115">
            <v>16144340</v>
          </cell>
        </row>
        <row r="116">
          <cell r="A116" t="str">
            <v>235133</v>
          </cell>
          <cell r="B116" t="str">
            <v>田原　利明　　　　　　　　　　　　　　　　　　　　　　　　　　　　　　</v>
          </cell>
          <cell r="C116" t="str">
            <v>0TF</v>
          </cell>
          <cell r="D116" t="str">
            <v>ﾕｳｼ2ﾌﾞｶｲｶﾞｲIQ</v>
          </cell>
          <cell r="E116" t="str">
            <v>不動産Ｆ</v>
          </cell>
          <cell r="F116" t="str">
            <v>AB</v>
          </cell>
          <cell r="G116" t="str">
            <v>B</v>
          </cell>
          <cell r="J116">
            <v>18213368</v>
          </cell>
          <cell r="K116">
            <v>0</v>
          </cell>
          <cell r="L116">
            <v>18213368</v>
          </cell>
          <cell r="M116">
            <v>19</v>
          </cell>
          <cell r="N116">
            <v>0</v>
          </cell>
          <cell r="O116">
            <v>0</v>
          </cell>
          <cell r="P116">
            <v>0</v>
          </cell>
        </row>
        <row r="117">
          <cell r="A117" t="str">
            <v>235282</v>
          </cell>
          <cell r="B117" t="str">
            <v>平成企画　　　　　　　　　　　　　　　　　　　　　　　　　　　　　　　</v>
          </cell>
          <cell r="C117" t="str">
            <v>0J1</v>
          </cell>
          <cell r="D117" t="str">
            <v>ｵｵｻｶｴｲｷﾞﾖｳ3-2</v>
          </cell>
          <cell r="E117" t="str">
            <v>近畿営本</v>
          </cell>
          <cell r="F117" t="str">
            <v>AB</v>
          </cell>
          <cell r="G117" t="str">
            <v>L</v>
          </cell>
          <cell r="J117">
            <v>108072714</v>
          </cell>
          <cell r="K117">
            <v>0</v>
          </cell>
          <cell r="L117">
            <v>108072714</v>
          </cell>
          <cell r="M117">
            <v>108</v>
          </cell>
          <cell r="N117">
            <v>0</v>
          </cell>
          <cell r="O117">
            <v>110</v>
          </cell>
          <cell r="P117">
            <v>-41</v>
          </cell>
        </row>
        <row r="118">
          <cell r="A118" t="str">
            <v>236944</v>
          </cell>
          <cell r="B118" t="str">
            <v>サノシャーリング株式会社　　　　　　　　　　　　　　　　　　　　　　　</v>
          </cell>
          <cell r="C118" t="str">
            <v>057</v>
          </cell>
          <cell r="D118" t="str">
            <v>ﾐﾅﾐｵｵｻｶｼﾃﾝ2ｶ</v>
          </cell>
          <cell r="E118" t="str">
            <v>近畿営本</v>
          </cell>
          <cell r="F118" t="str">
            <v>AB</v>
          </cell>
          <cell r="G118" t="str">
            <v>Ｆ</v>
          </cell>
          <cell r="J118">
            <v>17540506</v>
          </cell>
          <cell r="K118">
            <v>0</v>
          </cell>
          <cell r="L118">
            <v>17540506</v>
          </cell>
          <cell r="M118">
            <v>19</v>
          </cell>
          <cell r="N118">
            <v>0</v>
          </cell>
          <cell r="O118">
            <v>21</v>
          </cell>
          <cell r="P118">
            <v>-8</v>
          </cell>
        </row>
        <row r="119">
          <cell r="A119" t="str">
            <v>237773</v>
          </cell>
          <cell r="B119" t="str">
            <v>福田次郎　　　　　　　　　　　　　　　　　　　　　　　　　　　　　　　</v>
          </cell>
          <cell r="C119" t="str">
            <v>2D3</v>
          </cell>
          <cell r="D119" t="str">
            <v>ｵｵｻｶｴｲｷﾞﾖｳ5-3</v>
          </cell>
          <cell r="E119" t="str">
            <v>近畿営本</v>
          </cell>
          <cell r="F119" t="str">
            <v>CB</v>
          </cell>
          <cell r="G119" t="str">
            <v>K</v>
          </cell>
          <cell r="J119">
            <v>0</v>
          </cell>
          <cell r="K119">
            <v>120927096</v>
          </cell>
          <cell r="L119">
            <v>120927096</v>
          </cell>
          <cell r="M119">
            <v>121</v>
          </cell>
          <cell r="N119">
            <v>0</v>
          </cell>
          <cell r="O119">
            <v>121</v>
          </cell>
          <cell r="P119">
            <v>-45</v>
          </cell>
        </row>
        <row r="120">
          <cell r="A120" t="str">
            <v>237823</v>
          </cell>
          <cell r="B120" t="str">
            <v>ミュージックプラザ　　　　　　　　　　　　　　　　　　　　　　　　　　</v>
          </cell>
          <cell r="C120" t="str">
            <v>0Y2</v>
          </cell>
          <cell r="D120" t="str">
            <v>PJ-ｷｶｸｶｲﾊﾂｶ</v>
          </cell>
          <cell r="E120" t="str">
            <v>近畿営本</v>
          </cell>
          <cell r="F120" t="str">
            <v>AB</v>
          </cell>
          <cell r="G120" t="str">
            <v>G</v>
          </cell>
          <cell r="J120">
            <v>56776710</v>
          </cell>
          <cell r="K120">
            <v>0</v>
          </cell>
          <cell r="L120">
            <v>56776710</v>
          </cell>
          <cell r="M120">
            <v>58</v>
          </cell>
          <cell r="N120">
            <v>0</v>
          </cell>
          <cell r="O120">
            <v>60</v>
          </cell>
          <cell r="P120">
            <v>-22</v>
          </cell>
        </row>
        <row r="121">
          <cell r="A121" t="str">
            <v>237900</v>
          </cell>
          <cell r="B121" t="str">
            <v>フジフィールド　　　　　　　　　　　　　　　　　　　　　　　　　　　　</v>
          </cell>
          <cell r="C121" t="str">
            <v>09C</v>
          </cell>
          <cell r="D121" t="str">
            <v>ﾕｳｼｼﾞｷﾞﾖｳ2ﾎｳｼﾞﾝ</v>
          </cell>
          <cell r="E121" t="str">
            <v>不動産Ｆ</v>
          </cell>
          <cell r="F121" t="str">
            <v>CA</v>
          </cell>
          <cell r="G121" t="str">
            <v>C</v>
          </cell>
          <cell r="J121">
            <v>0</v>
          </cell>
          <cell r="K121">
            <v>586066448</v>
          </cell>
          <cell r="L121">
            <v>-13933552</v>
          </cell>
          <cell r="M121">
            <v>0</v>
          </cell>
          <cell r="N121">
            <v>-600</v>
          </cell>
          <cell r="O121">
            <v>0</v>
          </cell>
          <cell r="P121">
            <v>0</v>
          </cell>
        </row>
        <row r="122">
          <cell r="A122" t="str">
            <v>238214</v>
          </cell>
          <cell r="B122" t="str">
            <v>西日本チケット　　　　　　　　　　　　　　　　　　　　　　　　　　　　</v>
          </cell>
          <cell r="C122" t="str">
            <v>053</v>
          </cell>
          <cell r="D122" t="str">
            <v>ｸﾏﾓﾄｼﾃﾝ</v>
          </cell>
          <cell r="E122" t="str">
            <v>業務本部</v>
          </cell>
          <cell r="F122" t="str">
            <v>AB</v>
          </cell>
          <cell r="G122" t="str">
            <v>H</v>
          </cell>
          <cell r="J122">
            <v>25000000</v>
          </cell>
          <cell r="K122">
            <v>0</v>
          </cell>
          <cell r="L122">
            <v>24968415</v>
          </cell>
          <cell r="M122">
            <v>30</v>
          </cell>
          <cell r="N122">
            <v>0</v>
          </cell>
          <cell r="O122">
            <v>0</v>
          </cell>
          <cell r="P122">
            <v>0</v>
          </cell>
        </row>
        <row r="123">
          <cell r="A123" t="str">
            <v>240265</v>
          </cell>
          <cell r="B123" t="str">
            <v>唐和興業株式会社　　　　　　　　　　　　　　　　　　　　　　　　　　　</v>
          </cell>
          <cell r="C123" t="str">
            <v>09C</v>
          </cell>
          <cell r="D123" t="str">
            <v>ﾕｳｼｼﾞｷﾞﾖｳ2ﾎｳｼﾞﾝ</v>
          </cell>
          <cell r="E123" t="str">
            <v>不動産Ｆ</v>
          </cell>
          <cell r="F123" t="str">
            <v>CB</v>
          </cell>
          <cell r="G123" t="str">
            <v>C</v>
          </cell>
          <cell r="J123">
            <v>158838667</v>
          </cell>
          <cell r="K123">
            <v>1626107</v>
          </cell>
          <cell r="L123">
            <v>159758599</v>
          </cell>
          <cell r="M123">
            <v>161</v>
          </cell>
          <cell r="N123">
            <v>0</v>
          </cell>
          <cell r="O123">
            <v>162</v>
          </cell>
          <cell r="P123">
            <v>-60</v>
          </cell>
        </row>
        <row r="124">
          <cell r="A124" t="str">
            <v>240869</v>
          </cell>
          <cell r="B124" t="str">
            <v>アーバンホーム　　　　　　　　　　　　　　　　　　　　　　　　　　　　</v>
          </cell>
          <cell r="C124" t="str">
            <v>0Y2</v>
          </cell>
          <cell r="D124" t="str">
            <v>PJ-ｷｶｸｶｲﾊﾂｶ</v>
          </cell>
          <cell r="E124" t="str">
            <v>近畿営本</v>
          </cell>
          <cell r="F124" t="str">
            <v>CB</v>
          </cell>
          <cell r="G124" t="str">
            <v>C</v>
          </cell>
          <cell r="J124">
            <v>0</v>
          </cell>
          <cell r="K124">
            <v>217692119</v>
          </cell>
          <cell r="L124">
            <v>217692119</v>
          </cell>
          <cell r="M124">
            <v>218</v>
          </cell>
          <cell r="N124">
            <v>0</v>
          </cell>
          <cell r="O124">
            <v>218</v>
          </cell>
          <cell r="P124">
            <v>-81</v>
          </cell>
        </row>
        <row r="125">
          <cell r="A125" t="str">
            <v>241670</v>
          </cell>
          <cell r="B125" t="str">
            <v>王司興産株式会社　　　　　　　　　　　　　　　　　　　　　　　　　　　</v>
          </cell>
          <cell r="C125" t="str">
            <v>09C</v>
          </cell>
          <cell r="D125" t="str">
            <v>ﾕｳｼｼﾞｷﾞﾖｳ2ﾎｳｼﾞﾝ</v>
          </cell>
          <cell r="E125" t="str">
            <v>不動産Ｆ</v>
          </cell>
          <cell r="F125" t="str">
            <v>CB</v>
          </cell>
          <cell r="G125" t="str">
            <v>B</v>
          </cell>
          <cell r="J125">
            <v>0</v>
          </cell>
          <cell r="K125">
            <v>23610624</v>
          </cell>
          <cell r="L125">
            <v>23610624</v>
          </cell>
          <cell r="M125">
            <v>24</v>
          </cell>
          <cell r="N125">
            <v>0</v>
          </cell>
          <cell r="O125">
            <v>24</v>
          </cell>
          <cell r="P125">
            <v>-9</v>
          </cell>
        </row>
        <row r="126">
          <cell r="A126" t="str">
            <v>242139</v>
          </cell>
          <cell r="B126" t="str">
            <v>アート・アンド・アンテイツク・フアイナンシヤル　　　　　　　　　　　　</v>
          </cell>
          <cell r="C126" t="str">
            <v>0Y2</v>
          </cell>
          <cell r="D126" t="str">
            <v>PJ-ｷｶｸｶｲﾊﾂｶ</v>
          </cell>
          <cell r="E126" t="str">
            <v>近畿営本</v>
          </cell>
          <cell r="F126" t="str">
            <v>CB</v>
          </cell>
          <cell r="G126" t="str">
            <v>G</v>
          </cell>
          <cell r="J126">
            <v>12200000</v>
          </cell>
          <cell r="K126">
            <v>125588304</v>
          </cell>
          <cell r="L126">
            <v>137788304</v>
          </cell>
          <cell r="M126">
            <v>138</v>
          </cell>
          <cell r="N126">
            <v>0</v>
          </cell>
          <cell r="O126">
            <v>144</v>
          </cell>
          <cell r="P126">
            <v>-54</v>
          </cell>
        </row>
        <row r="127">
          <cell r="A127" t="str">
            <v>242546</v>
          </cell>
          <cell r="B127" t="str">
            <v>東京出版株式会社　　　　　　　　　　　　　　　　　　　　　　　　　　　</v>
          </cell>
          <cell r="C127" t="str">
            <v>09C</v>
          </cell>
          <cell r="D127" t="str">
            <v>ﾕｳｼｼﾞｷﾞﾖｳ2ﾎｳｼﾞﾝ</v>
          </cell>
          <cell r="E127" t="str">
            <v>不動産Ｆ</v>
          </cell>
          <cell r="F127" t="str">
            <v>CB</v>
          </cell>
          <cell r="G127" t="str">
            <v>Ｆ</v>
          </cell>
          <cell r="J127">
            <v>0</v>
          </cell>
          <cell r="K127">
            <v>21493858</v>
          </cell>
          <cell r="L127">
            <v>21493858</v>
          </cell>
          <cell r="M127">
            <v>21</v>
          </cell>
          <cell r="N127">
            <v>0</v>
          </cell>
          <cell r="O127">
            <v>21</v>
          </cell>
          <cell r="P127">
            <v>-8</v>
          </cell>
        </row>
        <row r="128">
          <cell r="A128" t="str">
            <v>242832</v>
          </cell>
          <cell r="B128" t="str">
            <v>興栄ビル　　　　　　　　　　　　　　　　　　　　　　　　　　　　　　　</v>
          </cell>
          <cell r="C128" t="str">
            <v>0Y2</v>
          </cell>
          <cell r="D128" t="str">
            <v>PJ-ｷｶｸｶｲﾊﾂｶ</v>
          </cell>
          <cell r="E128" t="str">
            <v>近畿営本</v>
          </cell>
          <cell r="F128" t="str">
            <v>CB</v>
          </cell>
          <cell r="G128" t="str">
            <v>C</v>
          </cell>
          <cell r="J128">
            <v>95602411</v>
          </cell>
          <cell r="K128">
            <v>119950000</v>
          </cell>
          <cell r="L128">
            <v>101567587</v>
          </cell>
          <cell r="M128">
            <v>103</v>
          </cell>
          <cell r="N128">
            <v>0</v>
          </cell>
          <cell r="O128">
            <v>106</v>
          </cell>
          <cell r="P128">
            <v>-39</v>
          </cell>
        </row>
        <row r="129">
          <cell r="A129" t="str">
            <v>244231</v>
          </cell>
          <cell r="B129" t="str">
            <v>マルゼン住宅株式会社　　　　　　　　　　　　　　　　　　　　　　　　　</v>
          </cell>
          <cell r="C129" t="str">
            <v>0Y2</v>
          </cell>
          <cell r="D129" t="str">
            <v>PJ-ｷｶｸｶｲﾊﾂｶ</v>
          </cell>
          <cell r="E129" t="str">
            <v>近畿営本</v>
          </cell>
          <cell r="F129" t="str">
            <v>CB</v>
          </cell>
          <cell r="G129" t="str">
            <v>C</v>
          </cell>
          <cell r="J129">
            <v>0</v>
          </cell>
          <cell r="K129">
            <v>148640000</v>
          </cell>
          <cell r="L129">
            <v>-360000</v>
          </cell>
          <cell r="M129">
            <v>0</v>
          </cell>
          <cell r="N129">
            <v>-149</v>
          </cell>
          <cell r="O129">
            <v>0</v>
          </cell>
          <cell r="P129">
            <v>0</v>
          </cell>
        </row>
        <row r="130">
          <cell r="A130" t="str">
            <v>244263</v>
          </cell>
          <cell r="B130" t="str">
            <v>京都亀岡観光株式会社　　　　　　　　　　　　　　　　　　　　　　　　　</v>
          </cell>
          <cell r="C130" t="str">
            <v>0Y2</v>
          </cell>
          <cell r="D130" t="str">
            <v>PJ-ｷｶｸｶｲﾊﾂｶ</v>
          </cell>
          <cell r="E130" t="str">
            <v>近畿営本</v>
          </cell>
          <cell r="F130" t="str">
            <v>CB</v>
          </cell>
          <cell r="G130" t="str">
            <v>K</v>
          </cell>
          <cell r="J130">
            <v>6659102</v>
          </cell>
          <cell r="K130">
            <v>4095016</v>
          </cell>
          <cell r="L130">
            <v>9965291</v>
          </cell>
          <cell r="M130">
            <v>10</v>
          </cell>
          <cell r="N130">
            <v>0</v>
          </cell>
          <cell r="O130">
            <v>10</v>
          </cell>
          <cell r="P130">
            <v>-4</v>
          </cell>
        </row>
        <row r="131">
          <cell r="A131" t="str">
            <v>246038</v>
          </cell>
          <cell r="B131" t="str">
            <v>大進住宅株式会社　　　　　　　　　　　　　　　　　　　　　　　　　　　</v>
          </cell>
          <cell r="C131" t="str">
            <v>0Y2</v>
          </cell>
          <cell r="D131" t="str">
            <v>PJ-ｷｶｸｶｲﾊﾂｶ</v>
          </cell>
          <cell r="E131" t="str">
            <v>近畿営本</v>
          </cell>
          <cell r="F131" t="str">
            <v>CB</v>
          </cell>
          <cell r="G131" t="str">
            <v>C</v>
          </cell>
          <cell r="J131">
            <v>0</v>
          </cell>
          <cell r="K131">
            <v>349664704</v>
          </cell>
          <cell r="L131">
            <v>-313794</v>
          </cell>
          <cell r="M131">
            <v>0</v>
          </cell>
          <cell r="N131">
            <v>-348</v>
          </cell>
          <cell r="O131">
            <v>0</v>
          </cell>
          <cell r="P131">
            <v>0</v>
          </cell>
        </row>
        <row r="132">
          <cell r="A132" t="str">
            <v>248331</v>
          </cell>
          <cell r="B132" t="str">
            <v>高嶋信夫　　　　　　　　　　　　　　　　　　　　　　　　　　　　　　　</v>
          </cell>
          <cell r="C132" t="str">
            <v>0Y2</v>
          </cell>
          <cell r="D132" t="str">
            <v>PJ-ｷｶｸｶｲﾊﾂｶ</v>
          </cell>
          <cell r="E132" t="str">
            <v>近畿営本</v>
          </cell>
          <cell r="F132" t="str">
            <v>CB</v>
          </cell>
          <cell r="G132" t="str">
            <v>G</v>
          </cell>
          <cell r="J132">
            <v>0</v>
          </cell>
          <cell r="K132">
            <v>12621850</v>
          </cell>
          <cell r="L132">
            <v>12621850</v>
          </cell>
          <cell r="M132">
            <v>13</v>
          </cell>
          <cell r="N132">
            <v>0</v>
          </cell>
          <cell r="O132">
            <v>13</v>
          </cell>
          <cell r="P132">
            <v>-5</v>
          </cell>
        </row>
        <row r="133">
          <cell r="A133" t="str">
            <v>249637</v>
          </cell>
          <cell r="B133" t="str">
            <v>北浦善一　　　　　　　　　　　　　　　　　　　　　　　　　　　　　　　</v>
          </cell>
          <cell r="C133" t="str">
            <v>0Y2</v>
          </cell>
          <cell r="D133" t="str">
            <v>PJ-ｷｶｸｶｲﾊﾂｶ</v>
          </cell>
          <cell r="E133" t="str">
            <v>近畿営本</v>
          </cell>
          <cell r="F133" t="str">
            <v>AB</v>
          </cell>
          <cell r="G133" t="str">
            <v>B</v>
          </cell>
          <cell r="J133">
            <v>16642775</v>
          </cell>
          <cell r="K133">
            <v>0</v>
          </cell>
          <cell r="L133">
            <v>16642775</v>
          </cell>
          <cell r="M133">
            <v>17</v>
          </cell>
          <cell r="N133">
            <v>0</v>
          </cell>
          <cell r="O133">
            <v>0</v>
          </cell>
          <cell r="P133">
            <v>0</v>
          </cell>
        </row>
        <row r="134">
          <cell r="A134" t="str">
            <v>251807</v>
          </cell>
          <cell r="B134" t="str">
            <v>クリオネ　　　　　　　　　　　　　　　　　　　　　　　　　　　　　　　</v>
          </cell>
          <cell r="C134" t="str">
            <v>09N</v>
          </cell>
          <cell r="E134" t="str">
            <v>近畿営本</v>
          </cell>
          <cell r="G134" t="str">
            <v>D</v>
          </cell>
          <cell r="L134">
            <v>-12876676</v>
          </cell>
          <cell r="M134">
            <v>244</v>
          </cell>
          <cell r="N134">
            <v>0</v>
          </cell>
          <cell r="O134">
            <v>246</v>
          </cell>
          <cell r="P134">
            <v>-92</v>
          </cell>
          <cell r="Q134">
            <v>257262216</v>
          </cell>
        </row>
        <row r="135">
          <cell r="A135" t="str">
            <v>252258</v>
          </cell>
          <cell r="B135" t="str">
            <v>藍夏商会　　　　　　　　　　　　　　　　　　　　　　　　　　　　　　　</v>
          </cell>
          <cell r="C135" t="str">
            <v>1H1</v>
          </cell>
          <cell r="D135" t="str">
            <v>ｼﾝｼﾞﾕｸｼﾃﾝ1ﾁ-ﾑ</v>
          </cell>
          <cell r="E135" t="str">
            <v>東京営本</v>
          </cell>
          <cell r="F135" t="str">
            <v>AB</v>
          </cell>
          <cell r="G135" t="str">
            <v>G</v>
          </cell>
          <cell r="J135">
            <v>72658900</v>
          </cell>
          <cell r="K135">
            <v>0</v>
          </cell>
          <cell r="L135">
            <v>72765499</v>
          </cell>
          <cell r="M135">
            <v>76</v>
          </cell>
          <cell r="N135">
            <v>0</v>
          </cell>
          <cell r="O135">
            <v>81</v>
          </cell>
          <cell r="P135">
            <v>-30</v>
          </cell>
        </row>
        <row r="136">
          <cell r="A136" t="str">
            <v>252819</v>
          </cell>
          <cell r="B136" t="str">
            <v>古谷誠司　　　　　　　　　　　　　　　　　　　　　　　　　　　　　　　</v>
          </cell>
          <cell r="C136" t="str">
            <v>0Y2</v>
          </cell>
          <cell r="D136" t="str">
            <v>ｵｵｻｶｴｲｷﾞﾖｳ2-3</v>
          </cell>
          <cell r="E136" t="str">
            <v>近畿営本</v>
          </cell>
          <cell r="F136" t="str">
            <v>CB</v>
          </cell>
          <cell r="G136" t="str">
            <v>C</v>
          </cell>
          <cell r="J136">
            <v>0</v>
          </cell>
          <cell r="K136">
            <v>106789836</v>
          </cell>
          <cell r="L136">
            <v>103295649</v>
          </cell>
          <cell r="M136">
            <v>104</v>
          </cell>
          <cell r="N136">
            <v>0</v>
          </cell>
          <cell r="O136">
            <v>106</v>
          </cell>
          <cell r="P136">
            <v>-39</v>
          </cell>
        </row>
        <row r="137">
          <cell r="A137" t="str">
            <v>253351</v>
          </cell>
          <cell r="B137" t="str">
            <v>米正株式会社　　　　　　　　　　　　　　　　　　　　　　　　　　　　　</v>
          </cell>
          <cell r="C137" t="str">
            <v>1M1</v>
          </cell>
          <cell r="D137" t="str">
            <v>Eﾀﾞｲ2ﾌﾞﾀﾞｲ2ﾁｰﾑ</v>
          </cell>
          <cell r="E137" t="str">
            <v>東京営本</v>
          </cell>
          <cell r="F137" t="str">
            <v>CB</v>
          </cell>
          <cell r="G137" t="str">
            <v>G</v>
          </cell>
          <cell r="J137">
            <v>15000000</v>
          </cell>
          <cell r="K137">
            <v>12000000</v>
          </cell>
          <cell r="L137">
            <v>26934468</v>
          </cell>
          <cell r="M137">
            <v>27</v>
          </cell>
          <cell r="P137">
            <v>0</v>
          </cell>
        </row>
        <row r="138">
          <cell r="A138" t="str">
            <v>254415</v>
          </cell>
          <cell r="B138" t="str">
            <v>藤市住建株式会社　　　　　　　　　　　　　　　　　　　　　　　　　　　</v>
          </cell>
          <cell r="C138" t="str">
            <v>09N</v>
          </cell>
          <cell r="E138" t="str">
            <v>近畿営本</v>
          </cell>
          <cell r="G138" t="str">
            <v>D</v>
          </cell>
          <cell r="L138">
            <v>-104000000</v>
          </cell>
          <cell r="M138">
            <v>0</v>
          </cell>
          <cell r="N138">
            <v>-104</v>
          </cell>
          <cell r="O138">
            <v>0</v>
          </cell>
          <cell r="P138">
            <v>0</v>
          </cell>
          <cell r="Q138">
            <v>103479112</v>
          </cell>
        </row>
        <row r="139">
          <cell r="A139" t="str">
            <v>254975</v>
          </cell>
          <cell r="B139" t="str">
            <v>日星興産有限会社　　　　　　　　　　　　　　　　　　　　　　　　　　　</v>
          </cell>
          <cell r="C139" t="str">
            <v>1VG</v>
          </cell>
          <cell r="D139" t="str">
            <v>ｴｲｷﾞﾖｳ2-3J</v>
          </cell>
          <cell r="E139" t="str">
            <v>東京営本</v>
          </cell>
          <cell r="F139" t="str">
            <v>CB</v>
          </cell>
          <cell r="G139" t="str">
            <v>C</v>
          </cell>
          <cell r="J139">
            <v>0</v>
          </cell>
          <cell r="K139">
            <v>49762244</v>
          </cell>
          <cell r="L139">
            <v>49762244</v>
          </cell>
          <cell r="M139">
            <v>50</v>
          </cell>
          <cell r="N139">
            <v>0</v>
          </cell>
          <cell r="O139">
            <v>50</v>
          </cell>
          <cell r="P139">
            <v>-19</v>
          </cell>
        </row>
        <row r="140">
          <cell r="A140" t="str">
            <v>255455</v>
          </cell>
          <cell r="B140" t="str">
            <v>イリ　株式会社　　　　　　　　　　　　　　　　　　　　　　　　　　　　</v>
          </cell>
          <cell r="C140" t="str">
            <v>0VT</v>
          </cell>
          <cell r="D140" t="str">
            <v>ｲｼｶﾞｷﾌﾟﾛｼﾞｴｸﾄ</v>
          </cell>
          <cell r="F140" t="str">
            <v>BA</v>
          </cell>
          <cell r="G140" t="str">
            <v>C</v>
          </cell>
          <cell r="J140">
            <v>0</v>
          </cell>
          <cell r="K140">
            <v>5813910174</v>
          </cell>
          <cell r="L140">
            <v>-1251073043</v>
          </cell>
        </row>
        <row r="141">
          <cell r="A141" t="str">
            <v>256092</v>
          </cell>
          <cell r="B141" t="str">
            <v>ダイワ興産株式会社　　　　　　　　　　　　　　　　　　　　　　　　　　</v>
          </cell>
          <cell r="C141" t="str">
            <v>0Y2</v>
          </cell>
          <cell r="D141" t="str">
            <v>PJ-ｷｶｸｶｲﾊﾂｶ</v>
          </cell>
          <cell r="E141" t="str">
            <v>近畿営本</v>
          </cell>
          <cell r="F141" t="str">
            <v>CB</v>
          </cell>
          <cell r="G141" t="str">
            <v>L</v>
          </cell>
          <cell r="J141">
            <v>0</v>
          </cell>
          <cell r="K141">
            <v>132883851</v>
          </cell>
          <cell r="L141">
            <v>360996</v>
          </cell>
          <cell r="M141">
            <v>0</v>
          </cell>
          <cell r="N141">
            <v>-132</v>
          </cell>
          <cell r="O141">
            <v>0</v>
          </cell>
          <cell r="P141">
            <v>0</v>
          </cell>
        </row>
        <row r="142">
          <cell r="A142" t="str">
            <v>257178</v>
          </cell>
          <cell r="B142" t="str">
            <v>基　　　　　　　　　　　　　　　　　　　　　　　　　　　　　　　　　　</v>
          </cell>
          <cell r="E142" t="str">
            <v>近畿営本</v>
          </cell>
          <cell r="M142">
            <v>0</v>
          </cell>
          <cell r="N142">
            <v>0</v>
          </cell>
          <cell r="O142">
            <v>14</v>
          </cell>
          <cell r="P142">
            <v>-5</v>
          </cell>
          <cell r="Q142">
            <v>14803763</v>
          </cell>
        </row>
        <row r="143">
          <cell r="A143" t="str">
            <v>258077</v>
          </cell>
          <cell r="B143" t="str">
            <v>金　美子（小野美子）　　　　　　　　　　　　　　　　　　　　　　　　　</v>
          </cell>
          <cell r="C143" t="str">
            <v>0Y2</v>
          </cell>
          <cell r="D143" t="str">
            <v>PJ-ｷｶｸｶｲﾊﾂｶ</v>
          </cell>
          <cell r="F143" t="str">
            <v>AB</v>
          </cell>
          <cell r="G143" t="str">
            <v>L</v>
          </cell>
          <cell r="J143">
            <v>15665768</v>
          </cell>
          <cell r="K143">
            <v>0</v>
          </cell>
          <cell r="L143">
            <v>15665768</v>
          </cell>
        </row>
        <row r="144">
          <cell r="A144" t="str">
            <v>259324</v>
          </cell>
          <cell r="B144" t="str">
            <v>中部建工株式会社　　　　　　　　　　　　　　　　　　　　　　　　　　　</v>
          </cell>
          <cell r="C144" t="str">
            <v>09Q</v>
          </cell>
          <cell r="D144" t="str">
            <v>ﾇﾏﾂﾞｼﾃﾝ</v>
          </cell>
          <cell r="E144" t="str">
            <v>業務本部</v>
          </cell>
          <cell r="F144" t="str">
            <v>CB</v>
          </cell>
          <cell r="G144" t="str">
            <v>E</v>
          </cell>
          <cell r="J144">
            <v>30000000</v>
          </cell>
          <cell r="K144">
            <v>50000000</v>
          </cell>
          <cell r="L144">
            <v>79935001</v>
          </cell>
          <cell r="M144">
            <v>80</v>
          </cell>
          <cell r="P144">
            <v>0</v>
          </cell>
        </row>
        <row r="145">
          <cell r="A145" t="str">
            <v>262306</v>
          </cell>
          <cell r="B145" t="str">
            <v>アートギャラリー富士見　　　　　　　　　　　　　　　　　　　　　　　　</v>
          </cell>
          <cell r="C145" t="str">
            <v>2GL</v>
          </cell>
          <cell r="D145" t="str">
            <v>ﾅｺﾞﾔ5ﾁ-ﾑ</v>
          </cell>
          <cell r="E145" t="str">
            <v>業務本部</v>
          </cell>
          <cell r="F145" t="str">
            <v>AB</v>
          </cell>
          <cell r="G145" t="str">
            <v>G</v>
          </cell>
          <cell r="J145">
            <v>115024920</v>
          </cell>
          <cell r="K145">
            <v>0</v>
          </cell>
          <cell r="L145">
            <v>115146040</v>
          </cell>
          <cell r="M145">
            <v>125</v>
          </cell>
          <cell r="N145">
            <v>0</v>
          </cell>
          <cell r="O145">
            <v>124</v>
          </cell>
          <cell r="P145">
            <v>-46</v>
          </cell>
        </row>
        <row r="146">
          <cell r="A146" t="str">
            <v>263239</v>
          </cell>
          <cell r="B146" t="str">
            <v>鈴木和宏　　　　　　　　　　　　　　　　　　　　　　　　　　　　　　　</v>
          </cell>
          <cell r="C146" t="str">
            <v>0Y2</v>
          </cell>
          <cell r="D146" t="str">
            <v>PJ-ｷｶｸｶｲﾊﾂｶ</v>
          </cell>
          <cell r="E146" t="str">
            <v>近畿営本</v>
          </cell>
          <cell r="F146" t="str">
            <v>CB</v>
          </cell>
          <cell r="G146" t="str">
            <v>J</v>
          </cell>
          <cell r="J146">
            <v>0</v>
          </cell>
          <cell r="K146">
            <v>80364392</v>
          </cell>
          <cell r="L146">
            <v>80364392</v>
          </cell>
          <cell r="M146">
            <v>80</v>
          </cell>
          <cell r="N146">
            <v>0</v>
          </cell>
          <cell r="O146">
            <v>81</v>
          </cell>
          <cell r="P146">
            <v>-30</v>
          </cell>
        </row>
        <row r="147">
          <cell r="A147" t="str">
            <v>263265</v>
          </cell>
          <cell r="B147" t="str">
            <v>姜英子　　　　　　　　　　　　　　　　　　　　　　　　　　　　　　　　</v>
          </cell>
          <cell r="C147" t="str">
            <v>0TF</v>
          </cell>
          <cell r="D147" t="str">
            <v>ﾕｳｼ2ﾌﾞｶｲｶﾞｲIQ</v>
          </cell>
          <cell r="E147" t="str">
            <v>東京営本</v>
          </cell>
          <cell r="F147" t="str">
            <v>DB</v>
          </cell>
          <cell r="G147" t="str">
            <v>L</v>
          </cell>
          <cell r="J147">
            <v>67544301</v>
          </cell>
          <cell r="K147">
            <v>0</v>
          </cell>
          <cell r="L147">
            <v>67544301</v>
          </cell>
          <cell r="M147">
            <v>69</v>
          </cell>
          <cell r="N147">
            <v>0</v>
          </cell>
          <cell r="O147">
            <v>72</v>
          </cell>
          <cell r="P147">
            <v>-27</v>
          </cell>
        </row>
        <row r="148">
          <cell r="A148" t="str">
            <v>263266</v>
          </cell>
          <cell r="B148" t="str">
            <v>徐　東湖　　　　　　　　　　　　　　　　　　　　　　　　　　　　　　　</v>
          </cell>
          <cell r="C148" t="str">
            <v>0TF</v>
          </cell>
          <cell r="D148" t="str">
            <v>ﾕｳｼ2ﾌﾞｶｲｶﾞｲIQ</v>
          </cell>
          <cell r="E148" t="str">
            <v>東京営本</v>
          </cell>
          <cell r="F148" t="str">
            <v>DB</v>
          </cell>
          <cell r="G148" t="str">
            <v>B</v>
          </cell>
          <cell r="J148">
            <v>135088609</v>
          </cell>
          <cell r="K148">
            <v>0</v>
          </cell>
          <cell r="L148">
            <v>135088609</v>
          </cell>
          <cell r="M148">
            <v>139</v>
          </cell>
          <cell r="N148">
            <v>0</v>
          </cell>
          <cell r="O148">
            <v>144</v>
          </cell>
          <cell r="P148">
            <v>-54</v>
          </cell>
        </row>
        <row r="149">
          <cell r="A149" t="str">
            <v>264457</v>
          </cell>
          <cell r="B149" t="str">
            <v>財産コンサルティング　　　　　　　　　　　　　　　　　　　　　　　　　</v>
          </cell>
          <cell r="C149" t="str">
            <v>2D4</v>
          </cell>
          <cell r="D149" t="str">
            <v>ｷﾕｳOｼﾞﾖｳﾎｳ2-3</v>
          </cell>
          <cell r="E149" t="str">
            <v>近畿営本</v>
          </cell>
          <cell r="F149" t="str">
            <v>CB</v>
          </cell>
          <cell r="G149" t="str">
            <v>J</v>
          </cell>
          <cell r="J149">
            <v>0</v>
          </cell>
          <cell r="K149">
            <v>33472261</v>
          </cell>
          <cell r="L149">
            <v>33218247</v>
          </cell>
          <cell r="M149">
            <v>33</v>
          </cell>
          <cell r="N149">
            <v>0</v>
          </cell>
          <cell r="O149">
            <v>33</v>
          </cell>
          <cell r="P149">
            <v>-12</v>
          </cell>
        </row>
        <row r="150">
          <cell r="A150" t="str">
            <v>265215</v>
          </cell>
          <cell r="B150" t="str">
            <v>板倉直明　　　　　　　　　　　　　　　　　　　　　　　　　　　　　　　</v>
          </cell>
          <cell r="C150" t="str">
            <v>0Y2</v>
          </cell>
          <cell r="D150" t="str">
            <v>PJ-ｷｶｸｶｲﾊﾂｶ</v>
          </cell>
          <cell r="E150" t="str">
            <v>近畿営本</v>
          </cell>
          <cell r="F150" t="str">
            <v>AB</v>
          </cell>
          <cell r="G150" t="str">
            <v>K</v>
          </cell>
          <cell r="J150">
            <v>145244146</v>
          </cell>
          <cell r="K150">
            <v>0</v>
          </cell>
          <cell r="L150">
            <v>145244146</v>
          </cell>
          <cell r="M150">
            <v>149</v>
          </cell>
          <cell r="N150">
            <v>0</v>
          </cell>
          <cell r="O150">
            <v>0</v>
          </cell>
          <cell r="P150">
            <v>0</v>
          </cell>
        </row>
        <row r="151">
          <cell r="A151" t="str">
            <v>265423</v>
          </cell>
          <cell r="B151" t="str">
            <v>大新建設工業株式会社　　　　　　　　　　　　　　　　　　　　　　　　　</v>
          </cell>
          <cell r="C151" t="str">
            <v>0Y2</v>
          </cell>
          <cell r="D151" t="str">
            <v>PJ-ｷｶｸｶｲﾊﾂｶ</v>
          </cell>
          <cell r="E151" t="str">
            <v>近畿営本</v>
          </cell>
          <cell r="F151" t="str">
            <v>CB</v>
          </cell>
          <cell r="G151" t="str">
            <v>E</v>
          </cell>
          <cell r="J151">
            <v>0</v>
          </cell>
          <cell r="K151">
            <v>36151574</v>
          </cell>
          <cell r="L151">
            <v>36105756</v>
          </cell>
          <cell r="M151">
            <v>36</v>
          </cell>
          <cell r="N151">
            <v>0</v>
          </cell>
          <cell r="O151">
            <v>36</v>
          </cell>
          <cell r="P151">
            <v>-13</v>
          </cell>
        </row>
        <row r="152">
          <cell r="A152" t="str">
            <v>266920</v>
          </cell>
          <cell r="B152" t="str">
            <v>特殊プラント工業株式会社　　　　　　　　　　　　　　　　　　　　　　　</v>
          </cell>
          <cell r="E152" t="str">
            <v>近畿営本</v>
          </cell>
          <cell r="M152">
            <v>8</v>
          </cell>
          <cell r="N152">
            <v>0</v>
          </cell>
          <cell r="O152">
            <v>8</v>
          </cell>
          <cell r="P152">
            <v>-3</v>
          </cell>
        </row>
        <row r="153">
          <cell r="A153" t="str">
            <v>267483</v>
          </cell>
          <cell r="B153" t="str">
            <v>桑原食品　　　　　　　　　　　　　　　　　　　　　　　　　　　　　　　</v>
          </cell>
          <cell r="E153" t="str">
            <v>業務本部</v>
          </cell>
          <cell r="M153">
            <v>0</v>
          </cell>
          <cell r="N153">
            <v>0</v>
          </cell>
          <cell r="O153">
            <v>6</v>
          </cell>
          <cell r="P153">
            <v>-2</v>
          </cell>
        </row>
        <row r="154">
          <cell r="A154" t="str">
            <v>267558</v>
          </cell>
          <cell r="B154" t="str">
            <v>十三興行株式会社　　　　　　　　　　　　　　　　　　　　　　　　　　　</v>
          </cell>
          <cell r="C154" t="str">
            <v>0Y2</v>
          </cell>
          <cell r="D154" t="str">
            <v>PJ-ｷｶｸｶｲﾊﾂｶ</v>
          </cell>
          <cell r="E154" t="str">
            <v>近畿営本</v>
          </cell>
          <cell r="F154" t="str">
            <v>CB</v>
          </cell>
          <cell r="G154" t="str">
            <v>C</v>
          </cell>
          <cell r="J154">
            <v>122972261</v>
          </cell>
          <cell r="K154">
            <v>91245195</v>
          </cell>
          <cell r="L154">
            <v>197841240</v>
          </cell>
          <cell r="M154">
            <v>197</v>
          </cell>
          <cell r="N154">
            <v>0</v>
          </cell>
          <cell r="O154">
            <v>0</v>
          </cell>
          <cell r="P154">
            <v>0</v>
          </cell>
        </row>
        <row r="155">
          <cell r="A155" t="str">
            <v>267558</v>
          </cell>
          <cell r="B155" t="str">
            <v>十三興行株式会社　　　　　　　　　　　　　　　　　　　　　　　　　　　</v>
          </cell>
          <cell r="C155" t="str">
            <v>0Y2</v>
          </cell>
          <cell r="D155" t="str">
            <v>PJ-ｷｶｸｶｲﾊﾂｶ</v>
          </cell>
          <cell r="E155" t="str">
            <v>近畿営本</v>
          </cell>
          <cell r="F155" t="str">
            <v>CB</v>
          </cell>
          <cell r="G155" t="str">
            <v>C</v>
          </cell>
          <cell r="J155">
            <v>122972261</v>
          </cell>
          <cell r="K155">
            <v>91245195</v>
          </cell>
          <cell r="L155">
            <v>197841240</v>
          </cell>
          <cell r="M155">
            <v>197</v>
          </cell>
          <cell r="N155">
            <v>0</v>
          </cell>
          <cell r="O155">
            <v>104</v>
          </cell>
          <cell r="P155">
            <v>-39</v>
          </cell>
        </row>
        <row r="156">
          <cell r="A156" t="str">
            <v>267595</v>
          </cell>
          <cell r="B156" t="str">
            <v>明星興産　　　　　　　　　　　　　　　　　　　　　　　　　　　　　　　</v>
          </cell>
          <cell r="C156" t="str">
            <v>1C1</v>
          </cell>
          <cell r="D156" t="str">
            <v>ﾐﾅﾄｼﾃﾝﾀﾞｲ1ﾁ-ﾑ</v>
          </cell>
          <cell r="E156" t="str">
            <v>東京営本</v>
          </cell>
          <cell r="F156" t="str">
            <v>AB</v>
          </cell>
          <cell r="G156" t="str">
            <v>C</v>
          </cell>
          <cell r="J156">
            <v>72222258</v>
          </cell>
          <cell r="K156">
            <v>0</v>
          </cell>
          <cell r="L156">
            <v>71680507</v>
          </cell>
          <cell r="M156">
            <v>77</v>
          </cell>
          <cell r="N156">
            <v>0</v>
          </cell>
          <cell r="O156">
            <v>85</v>
          </cell>
          <cell r="P156">
            <v>-32</v>
          </cell>
        </row>
        <row r="157">
          <cell r="A157" t="str">
            <v>267807</v>
          </cell>
          <cell r="B157" t="str">
            <v>田中靖七　　　　　　　　　　　　　　　　　　　　　　　　　　　　　　　</v>
          </cell>
          <cell r="C157" t="str">
            <v>0Y2</v>
          </cell>
          <cell r="D157" t="str">
            <v>PJ-ｷｶｸｶｲﾊﾂｶ</v>
          </cell>
          <cell r="E157" t="str">
            <v>近畿営本</v>
          </cell>
          <cell r="F157" t="str">
            <v>CB</v>
          </cell>
          <cell r="G157" t="str">
            <v>C</v>
          </cell>
          <cell r="J157">
            <v>0</v>
          </cell>
          <cell r="K157">
            <v>27940662</v>
          </cell>
          <cell r="L157">
            <v>-59338</v>
          </cell>
          <cell r="M157">
            <v>0</v>
          </cell>
          <cell r="N157">
            <v>-28</v>
          </cell>
          <cell r="O157">
            <v>0</v>
          </cell>
          <cell r="P157">
            <v>0</v>
          </cell>
        </row>
        <row r="158">
          <cell r="A158" t="str">
            <v>268329</v>
          </cell>
          <cell r="B158" t="str">
            <v>長谷川延弘　　　　　　　　　　　　　　　　　　　　　　　　　　　　　　</v>
          </cell>
          <cell r="C158" t="str">
            <v>0Y2</v>
          </cell>
          <cell r="D158" t="str">
            <v>PJ-ｷｶｸｶｲﾊﾂｶ</v>
          </cell>
          <cell r="E158" t="str">
            <v>近畿営本</v>
          </cell>
          <cell r="F158" t="str">
            <v>CA</v>
          </cell>
          <cell r="G158" t="str">
            <v>Ｆ</v>
          </cell>
          <cell r="J158">
            <v>0</v>
          </cell>
          <cell r="K158">
            <v>586266720</v>
          </cell>
          <cell r="L158">
            <v>586266720</v>
          </cell>
          <cell r="M158">
            <v>586</v>
          </cell>
          <cell r="N158">
            <v>0</v>
          </cell>
          <cell r="O158">
            <v>586</v>
          </cell>
          <cell r="P158">
            <v>-586</v>
          </cell>
        </row>
        <row r="159">
          <cell r="A159" t="str">
            <v>268408</v>
          </cell>
          <cell r="B159" t="str">
            <v>アオキ　　　　　　　　　　　　　　　　　　　　　　　　　　　　　　　　</v>
          </cell>
          <cell r="C159" t="str">
            <v>1M2</v>
          </cell>
          <cell r="D159" t="str">
            <v>Eﾀﾞｲ2ﾌﾞﾀﾞｲ4ﾁｰﾑ</v>
          </cell>
          <cell r="E159" t="str">
            <v>東京営本</v>
          </cell>
          <cell r="F159" t="str">
            <v>AB</v>
          </cell>
          <cell r="G159" t="str">
            <v>L</v>
          </cell>
          <cell r="J159">
            <v>3000000</v>
          </cell>
          <cell r="K159">
            <v>0</v>
          </cell>
          <cell r="L159">
            <v>3000000</v>
          </cell>
          <cell r="M159">
            <v>9</v>
          </cell>
          <cell r="N159">
            <v>0</v>
          </cell>
          <cell r="O159">
            <v>18</v>
          </cell>
          <cell r="P159">
            <v>-7</v>
          </cell>
        </row>
        <row r="160">
          <cell r="A160" t="str">
            <v>269809</v>
          </cell>
          <cell r="B160" t="str">
            <v>吉井画廊　　　　　　　　　　　　　　　　　　　　　　　　　　　　　　　</v>
          </cell>
          <cell r="C160" t="str">
            <v>1B1</v>
          </cell>
          <cell r="D160" t="str">
            <v>ﾁﾕｳｵｳｼﾃﾝﾀﾞｲ1ﾁ-ﾑ</v>
          </cell>
          <cell r="E160" t="str">
            <v>東京営本</v>
          </cell>
          <cell r="F160" t="str">
            <v>BD</v>
          </cell>
          <cell r="G160" t="str">
            <v>G</v>
          </cell>
          <cell r="J160">
            <v>0</v>
          </cell>
          <cell r="K160">
            <v>378262</v>
          </cell>
          <cell r="L160">
            <v>378262</v>
          </cell>
          <cell r="M160">
            <v>1</v>
          </cell>
          <cell r="N160">
            <v>0</v>
          </cell>
          <cell r="O160">
            <v>1</v>
          </cell>
          <cell r="P160">
            <v>0</v>
          </cell>
        </row>
        <row r="161">
          <cell r="A161" t="str">
            <v>270605</v>
          </cell>
          <cell r="B161" t="str">
            <v>大撰魚株式会社　　　　　　　　　　　　　　　　　　　　　　　　　　　　</v>
          </cell>
          <cell r="C161" t="str">
            <v>0Y2</v>
          </cell>
          <cell r="D161" t="str">
            <v>PJ-ｷｶｸｶｲﾊﾂｶ</v>
          </cell>
          <cell r="E161" t="str">
            <v>近畿営本</v>
          </cell>
          <cell r="F161" t="str">
            <v>CB</v>
          </cell>
          <cell r="G161" t="str">
            <v>G</v>
          </cell>
          <cell r="J161">
            <v>1460000</v>
          </cell>
          <cell r="K161">
            <v>3357999</v>
          </cell>
          <cell r="L161">
            <v>4817999</v>
          </cell>
          <cell r="M161">
            <v>5</v>
          </cell>
          <cell r="N161">
            <v>0</v>
          </cell>
          <cell r="O161">
            <v>5</v>
          </cell>
          <cell r="P161">
            <v>-2</v>
          </cell>
        </row>
        <row r="162">
          <cell r="A162" t="str">
            <v>270910</v>
          </cell>
          <cell r="B162" t="str">
            <v>スリーアロー　　　　　　　　　　　　　　　　　　　　　　　　　　　　　</v>
          </cell>
          <cell r="E162" t="str">
            <v>近畿営本</v>
          </cell>
          <cell r="M162">
            <v>0</v>
          </cell>
          <cell r="N162">
            <v>0</v>
          </cell>
          <cell r="O162">
            <v>12</v>
          </cell>
          <cell r="P162">
            <v>-4</v>
          </cell>
          <cell r="Q162">
            <v>9198094</v>
          </cell>
        </row>
        <row r="163">
          <cell r="A163" t="str">
            <v>270912</v>
          </cell>
          <cell r="B163" t="str">
            <v>ファーストエンタープライズ　　　　　　　　　　　　　　　　　　　　　　</v>
          </cell>
          <cell r="C163" t="str">
            <v>0Y2</v>
          </cell>
          <cell r="D163" t="str">
            <v>PJ-ｷｶｸｶｲﾊﾂｶ</v>
          </cell>
          <cell r="E163" t="str">
            <v>近畿営本</v>
          </cell>
          <cell r="F163" t="str">
            <v>CB</v>
          </cell>
          <cell r="G163" t="str">
            <v>J</v>
          </cell>
          <cell r="J163">
            <v>0</v>
          </cell>
          <cell r="K163">
            <v>69639598</v>
          </cell>
          <cell r="L163">
            <v>68586148</v>
          </cell>
          <cell r="M163">
            <v>69</v>
          </cell>
          <cell r="N163">
            <v>0</v>
          </cell>
          <cell r="O163">
            <v>70</v>
          </cell>
          <cell r="P163">
            <v>-26</v>
          </cell>
        </row>
        <row r="164">
          <cell r="A164" t="str">
            <v>271371</v>
          </cell>
          <cell r="B164" t="str">
            <v>中筋住宅　　　　　　　　　　　　　　　　　　　　　　　　　　　　　　　</v>
          </cell>
          <cell r="E164" t="str">
            <v>近畿営本</v>
          </cell>
          <cell r="M164">
            <v>0</v>
          </cell>
          <cell r="N164">
            <v>-82</v>
          </cell>
          <cell r="O164">
            <v>0</v>
          </cell>
          <cell r="P164">
            <v>0</v>
          </cell>
          <cell r="Q164">
            <v>81653522</v>
          </cell>
        </row>
        <row r="165">
          <cell r="A165" t="str">
            <v>273456</v>
          </cell>
          <cell r="B165" t="str">
            <v>三晃商事　　　　　　　　　　　　　　　　　　　　　　　　　　　　　　　</v>
          </cell>
          <cell r="C165" t="str">
            <v>0H6</v>
          </cell>
          <cell r="D165" t="str">
            <v>ﾄｳﾕｳｼｼﾝｻ･ｵｵｻｶ</v>
          </cell>
          <cell r="E165" t="str">
            <v>近畿営本</v>
          </cell>
          <cell r="F165" t="str">
            <v>CB</v>
          </cell>
          <cell r="G165" t="str">
            <v>Ｆ</v>
          </cell>
          <cell r="J165">
            <v>0</v>
          </cell>
          <cell r="K165">
            <v>50358345</v>
          </cell>
          <cell r="L165">
            <v>25199200</v>
          </cell>
          <cell r="M165">
            <v>25</v>
          </cell>
          <cell r="N165">
            <v>0</v>
          </cell>
          <cell r="O165">
            <v>25</v>
          </cell>
          <cell r="P165">
            <v>-9</v>
          </cell>
        </row>
        <row r="166">
          <cell r="A166" t="str">
            <v>274071</v>
          </cell>
          <cell r="B166" t="str">
            <v>躍進商事株式会社　　　　　　　　　　　　　　　　　　　　　　　　　　　</v>
          </cell>
          <cell r="C166" t="str">
            <v>0H6</v>
          </cell>
          <cell r="D166" t="str">
            <v>ﾄｳﾕｳｼｼﾝｻ･ｵｵｻｶ</v>
          </cell>
          <cell r="E166" t="str">
            <v>近畿営本</v>
          </cell>
          <cell r="F166" t="str">
            <v>CB</v>
          </cell>
          <cell r="G166" t="str">
            <v>J</v>
          </cell>
          <cell r="J166">
            <v>0</v>
          </cell>
          <cell r="K166">
            <v>1337182</v>
          </cell>
          <cell r="L166">
            <v>1337182</v>
          </cell>
          <cell r="M166">
            <v>1</v>
          </cell>
          <cell r="N166">
            <v>0</v>
          </cell>
          <cell r="O166">
            <v>1</v>
          </cell>
          <cell r="P166">
            <v>0</v>
          </cell>
        </row>
        <row r="167">
          <cell r="A167" t="str">
            <v>274180</v>
          </cell>
          <cell r="B167" t="str">
            <v>信栄土地株式会社　　　　　　　　　　　　　　　　　　　　　　　　　　　</v>
          </cell>
          <cell r="C167" t="str">
            <v>0Y2</v>
          </cell>
          <cell r="D167" t="str">
            <v>PJ-ｷｶｸｶｲﾊﾂｶ</v>
          </cell>
          <cell r="E167" t="str">
            <v>近畿営本</v>
          </cell>
          <cell r="F167" t="str">
            <v>CB</v>
          </cell>
          <cell r="G167" t="str">
            <v>C</v>
          </cell>
          <cell r="J167">
            <v>0</v>
          </cell>
          <cell r="K167">
            <v>254454596</v>
          </cell>
          <cell r="L167">
            <v>254454596</v>
          </cell>
          <cell r="M167">
            <v>255</v>
          </cell>
          <cell r="N167">
            <v>0</v>
          </cell>
          <cell r="O167">
            <v>255</v>
          </cell>
          <cell r="P167">
            <v>-95</v>
          </cell>
        </row>
        <row r="168">
          <cell r="A168" t="str">
            <v>274631</v>
          </cell>
          <cell r="B168" t="str">
            <v>三宝ハウジング株式会社　　　　　　　　　　　　　　　　　　　　　　　　</v>
          </cell>
          <cell r="C168" t="str">
            <v>0Y2</v>
          </cell>
          <cell r="D168" t="str">
            <v>PJ-ｷｶｸｶｲﾊﾂｶ</v>
          </cell>
          <cell r="E168" t="str">
            <v>近畿営本</v>
          </cell>
          <cell r="F168" t="str">
            <v>CB</v>
          </cell>
          <cell r="G168" t="str">
            <v>C</v>
          </cell>
          <cell r="J168">
            <v>0</v>
          </cell>
          <cell r="K168">
            <v>63940593</v>
          </cell>
          <cell r="L168">
            <v>41640593</v>
          </cell>
          <cell r="M168">
            <v>42</v>
          </cell>
          <cell r="N168">
            <v>0</v>
          </cell>
          <cell r="O168">
            <v>42</v>
          </cell>
          <cell r="P168">
            <v>-16</v>
          </cell>
        </row>
        <row r="169">
          <cell r="A169" t="str">
            <v>275579</v>
          </cell>
          <cell r="B169" t="str">
            <v>エス・ティ・ケイ開発　　　　　　　　　　　　　　　　　　　　　　　　　</v>
          </cell>
          <cell r="C169" t="str">
            <v>0NQ</v>
          </cell>
          <cell r="D169" t="str">
            <v>ﾌｸｵｶｼﾃﾝｷﾞﾖｳﾑﾁ-ﾑ</v>
          </cell>
          <cell r="E169" t="str">
            <v>業務本部</v>
          </cell>
          <cell r="F169" t="str">
            <v>CB</v>
          </cell>
          <cell r="G169" t="str">
            <v>C</v>
          </cell>
          <cell r="J169">
            <v>0</v>
          </cell>
          <cell r="K169">
            <v>69512163</v>
          </cell>
          <cell r="L169">
            <v>69235297</v>
          </cell>
          <cell r="M169">
            <v>69</v>
          </cell>
          <cell r="N169">
            <v>0</v>
          </cell>
          <cell r="O169">
            <v>69</v>
          </cell>
          <cell r="P169">
            <v>-26</v>
          </cell>
        </row>
        <row r="170">
          <cell r="A170" t="str">
            <v>277821</v>
          </cell>
          <cell r="B170" t="str">
            <v>南方商事　　　　　　　　　　　　　　　　　　　　　　　　　　　　　　　</v>
          </cell>
          <cell r="C170" t="str">
            <v>0Y2</v>
          </cell>
          <cell r="D170" t="str">
            <v>PJ-ｷｶｸｶｲﾊﾂｶ</v>
          </cell>
          <cell r="E170" t="str">
            <v>近畿営本</v>
          </cell>
          <cell r="F170" t="str">
            <v>CB</v>
          </cell>
          <cell r="G170" t="str">
            <v>C</v>
          </cell>
          <cell r="J170">
            <v>0</v>
          </cell>
          <cell r="K170">
            <v>152901541</v>
          </cell>
          <cell r="L170">
            <v>152901541</v>
          </cell>
          <cell r="M170">
            <v>153</v>
          </cell>
          <cell r="N170">
            <v>0</v>
          </cell>
          <cell r="O170">
            <v>153</v>
          </cell>
          <cell r="P170">
            <v>-57</v>
          </cell>
        </row>
        <row r="171">
          <cell r="A171" t="str">
            <v>278915</v>
          </cell>
          <cell r="B171" t="str">
            <v>胡　英輝　　　　　　　　　　　　　　　　　　　　　　　　　　　　　　　</v>
          </cell>
          <cell r="C171" t="str">
            <v>0Y2</v>
          </cell>
          <cell r="D171" t="str">
            <v>PJ-ｷｶｸｶｲﾊﾂｶ</v>
          </cell>
          <cell r="E171" t="str">
            <v>近畿営本</v>
          </cell>
          <cell r="F171" t="str">
            <v>CB</v>
          </cell>
          <cell r="G171" t="str">
            <v>L</v>
          </cell>
          <cell r="J171">
            <v>0</v>
          </cell>
          <cell r="K171">
            <v>78984229</v>
          </cell>
          <cell r="L171">
            <v>78984229</v>
          </cell>
          <cell r="M171">
            <v>79</v>
          </cell>
          <cell r="N171">
            <v>0</v>
          </cell>
          <cell r="O171">
            <v>79</v>
          </cell>
          <cell r="P171">
            <v>-29</v>
          </cell>
        </row>
        <row r="172">
          <cell r="A172" t="str">
            <v>286849</v>
          </cell>
          <cell r="B172" t="str">
            <v>ユーエスホーム　　　　　　　　　　　　　　　　　　　　　　　　　　　　</v>
          </cell>
          <cell r="C172" t="str">
            <v>0Y2</v>
          </cell>
          <cell r="D172" t="str">
            <v>PJ-ｷｶｸｶｲﾊﾂｶ</v>
          </cell>
          <cell r="E172" t="str">
            <v>近畿営本</v>
          </cell>
          <cell r="F172" t="str">
            <v>CB</v>
          </cell>
          <cell r="G172" t="str">
            <v>E</v>
          </cell>
          <cell r="J172">
            <v>0</v>
          </cell>
          <cell r="K172">
            <v>135701883</v>
          </cell>
          <cell r="L172">
            <v>131850678</v>
          </cell>
          <cell r="M172">
            <v>132</v>
          </cell>
          <cell r="N172">
            <v>0</v>
          </cell>
          <cell r="O172">
            <v>132</v>
          </cell>
          <cell r="P172">
            <v>-49</v>
          </cell>
        </row>
        <row r="173">
          <cell r="A173" t="str">
            <v>287875</v>
          </cell>
          <cell r="B173" t="str">
            <v>斎藤地所株式会社　　　　　　　　　　　　　　　　　　　　　　　　　　　</v>
          </cell>
          <cell r="C173" t="str">
            <v>029</v>
          </cell>
          <cell r="D173" t="str">
            <v>Qﾅｺﾞﾔ2ﾁ-ﾑ</v>
          </cell>
          <cell r="E173" t="str">
            <v>業務本部</v>
          </cell>
          <cell r="F173" t="str">
            <v>CA</v>
          </cell>
          <cell r="G173" t="str">
            <v>C</v>
          </cell>
          <cell r="J173">
            <v>0</v>
          </cell>
          <cell r="K173">
            <v>2352950000</v>
          </cell>
          <cell r="L173">
            <v>39800926</v>
          </cell>
          <cell r="M173">
            <v>40</v>
          </cell>
          <cell r="N173">
            <v>-2077</v>
          </cell>
          <cell r="O173">
            <v>40</v>
          </cell>
          <cell r="P173">
            <v>-40</v>
          </cell>
        </row>
        <row r="174">
          <cell r="A174" t="str">
            <v>287904</v>
          </cell>
          <cell r="B174" t="str">
            <v>山崎不動産株式会社　　　　　　　　　　　　　　　　　　　　　　　　　　</v>
          </cell>
          <cell r="C174" t="str">
            <v>0Y2</v>
          </cell>
          <cell r="D174" t="str">
            <v>PJ-ｷｶｸｶｲﾊﾂｶ</v>
          </cell>
          <cell r="E174" t="str">
            <v>近畿営本</v>
          </cell>
          <cell r="F174" t="str">
            <v>CB</v>
          </cell>
          <cell r="G174" t="str">
            <v>C</v>
          </cell>
          <cell r="J174">
            <v>0</v>
          </cell>
          <cell r="K174">
            <v>52667517</v>
          </cell>
          <cell r="L174">
            <v>52495000</v>
          </cell>
          <cell r="M174">
            <v>54</v>
          </cell>
          <cell r="N174">
            <v>0</v>
          </cell>
          <cell r="O174">
            <v>57</v>
          </cell>
          <cell r="P174">
            <v>-21</v>
          </cell>
        </row>
        <row r="175">
          <cell r="A175" t="str">
            <v>288309</v>
          </cell>
          <cell r="B175" t="str">
            <v>原勇　　　　　　　　　　　　　　　　　　　　　　　　　　　　　　　　　</v>
          </cell>
          <cell r="C175" t="str">
            <v>0Y2</v>
          </cell>
          <cell r="D175" t="str">
            <v>PJ-ｷｶｸｶｲﾊﾂｶ</v>
          </cell>
          <cell r="E175" t="str">
            <v>近畿営本</v>
          </cell>
          <cell r="F175" t="str">
            <v>CB</v>
          </cell>
          <cell r="G175" t="str">
            <v>I</v>
          </cell>
          <cell r="J175">
            <v>0</v>
          </cell>
          <cell r="K175">
            <v>414498241</v>
          </cell>
          <cell r="L175">
            <v>321579078</v>
          </cell>
          <cell r="M175">
            <v>323</v>
          </cell>
          <cell r="N175">
            <v>0</v>
          </cell>
          <cell r="O175">
            <v>325</v>
          </cell>
          <cell r="P175">
            <v>-216</v>
          </cell>
        </row>
        <row r="176">
          <cell r="A176" t="str">
            <v>289842</v>
          </cell>
          <cell r="B176" t="str">
            <v>ワン・エステート　　　　　　　　　　　　　　　　　　　　　　　　　　　</v>
          </cell>
          <cell r="C176" t="str">
            <v>0Y2</v>
          </cell>
          <cell r="D176" t="str">
            <v>PJ-ｷｶｸｶｲﾊﾂｶ</v>
          </cell>
          <cell r="E176" t="str">
            <v>近畿営本</v>
          </cell>
          <cell r="F176" t="str">
            <v>CB</v>
          </cell>
          <cell r="G176" t="str">
            <v>C</v>
          </cell>
          <cell r="J176">
            <v>0</v>
          </cell>
          <cell r="K176">
            <v>129150553</v>
          </cell>
          <cell r="L176">
            <v>150553</v>
          </cell>
          <cell r="M176">
            <v>0</v>
          </cell>
          <cell r="N176">
            <v>-129</v>
          </cell>
          <cell r="O176">
            <v>0</v>
          </cell>
          <cell r="P176">
            <v>0</v>
          </cell>
        </row>
        <row r="177">
          <cell r="A177" t="str">
            <v>29914</v>
          </cell>
          <cell r="B177" t="str">
            <v>昭和観光株式会社　　　　　　　　　　　　　　　　　　　　　　　　　　　</v>
          </cell>
          <cell r="C177" t="str">
            <v>0QE</v>
          </cell>
          <cell r="D177" t="str">
            <v>ｵｵｻｶｴｲｷﾞﾖｳ1-4</v>
          </cell>
          <cell r="E177" t="str">
            <v>近畿営本</v>
          </cell>
          <cell r="F177" t="str">
            <v>AB</v>
          </cell>
          <cell r="G177" t="str">
            <v>K</v>
          </cell>
          <cell r="J177">
            <v>280000052</v>
          </cell>
          <cell r="K177">
            <v>0</v>
          </cell>
          <cell r="L177">
            <v>279751665</v>
          </cell>
          <cell r="M177">
            <v>293</v>
          </cell>
          <cell r="N177">
            <v>0</v>
          </cell>
          <cell r="O177">
            <v>313</v>
          </cell>
          <cell r="P177">
            <v>0</v>
          </cell>
        </row>
        <row r="178">
          <cell r="A178" t="str">
            <v>29968</v>
          </cell>
          <cell r="B178" t="str">
            <v>照明社　　　　　　　　　　　　　　　　　　　　　　　　　　　　　　　　</v>
          </cell>
          <cell r="C178" t="str">
            <v>0Y2</v>
          </cell>
          <cell r="D178" t="str">
            <v>PJ-ｷｶｸｶｲﾊﾂｶ</v>
          </cell>
          <cell r="E178" t="str">
            <v>近畿営本</v>
          </cell>
          <cell r="F178" t="str">
            <v>CB</v>
          </cell>
          <cell r="G178" t="str">
            <v>G</v>
          </cell>
          <cell r="J178">
            <v>0</v>
          </cell>
          <cell r="K178">
            <v>154916281</v>
          </cell>
          <cell r="L178">
            <v>-1127565</v>
          </cell>
          <cell r="M178">
            <v>0</v>
          </cell>
          <cell r="N178">
            <v>-155</v>
          </cell>
          <cell r="O178">
            <v>0</v>
          </cell>
          <cell r="P178">
            <v>0</v>
          </cell>
        </row>
        <row r="179">
          <cell r="A179" t="str">
            <v>300104</v>
          </cell>
          <cell r="B179" t="str">
            <v>川島二郎　　　　　　　　　　　　　　　　　　　　　　　　　　　　　　　</v>
          </cell>
          <cell r="C179" t="str">
            <v>0TF</v>
          </cell>
          <cell r="D179" t="str">
            <v>ﾕｳｼ2ﾌﾞｶｲｶﾞｲIQ</v>
          </cell>
          <cell r="E179" t="str">
            <v>東京営本</v>
          </cell>
          <cell r="F179" t="str">
            <v>CB</v>
          </cell>
          <cell r="G179" t="str">
            <v>B</v>
          </cell>
          <cell r="J179">
            <v>0</v>
          </cell>
          <cell r="K179">
            <v>147988531</v>
          </cell>
          <cell r="L179">
            <v>147121348</v>
          </cell>
          <cell r="M179">
            <v>148</v>
          </cell>
          <cell r="N179">
            <v>0</v>
          </cell>
          <cell r="O179">
            <v>148</v>
          </cell>
          <cell r="P179">
            <v>-55</v>
          </cell>
        </row>
        <row r="180">
          <cell r="A180" t="str">
            <v>300320</v>
          </cell>
          <cell r="B180" t="str">
            <v>宮内油業株式会社　　　　　　　　　　　　　　　　　　　　　　　　　　　</v>
          </cell>
          <cell r="E180" t="str">
            <v>近畿営本</v>
          </cell>
          <cell r="M180">
            <v>0</v>
          </cell>
          <cell r="N180">
            <v>0</v>
          </cell>
          <cell r="O180">
            <v>15</v>
          </cell>
          <cell r="P180">
            <v>-6</v>
          </cell>
        </row>
        <row r="181">
          <cell r="A181" t="str">
            <v>300422</v>
          </cell>
          <cell r="B181" t="str">
            <v>太田実業株式会社　　　　　　　　　　　　　　　　　　　　　　　　　　　</v>
          </cell>
          <cell r="C181" t="str">
            <v>05W</v>
          </cell>
          <cell r="D181" t="str">
            <v>ｵｵｻｶｴｲｷﾞﾖｳ1-2</v>
          </cell>
          <cell r="E181" t="str">
            <v>近畿営本</v>
          </cell>
          <cell r="F181" t="str">
            <v>AB</v>
          </cell>
          <cell r="G181" t="str">
            <v>C</v>
          </cell>
          <cell r="J181">
            <v>237110063</v>
          </cell>
          <cell r="K181">
            <v>0</v>
          </cell>
          <cell r="L181">
            <v>237110063</v>
          </cell>
          <cell r="M181">
            <v>242</v>
          </cell>
          <cell r="N181">
            <v>0</v>
          </cell>
          <cell r="O181">
            <v>249</v>
          </cell>
          <cell r="P181">
            <v>-93</v>
          </cell>
        </row>
        <row r="182">
          <cell r="A182" t="str">
            <v>300685</v>
          </cell>
          <cell r="B182" t="str">
            <v>東亜ハウス株式会社　　　　　　　　　　　　　　　　　　　　　　　　　　</v>
          </cell>
          <cell r="C182" t="str">
            <v>0Y2</v>
          </cell>
          <cell r="D182" t="str">
            <v>PJ-ｷｶｸｶｲﾊﾂｶ</v>
          </cell>
          <cell r="E182" t="str">
            <v>近畿営本</v>
          </cell>
          <cell r="F182" t="str">
            <v>CA</v>
          </cell>
          <cell r="G182" t="str">
            <v>C</v>
          </cell>
          <cell r="J182">
            <v>0</v>
          </cell>
          <cell r="K182">
            <v>1617240280</v>
          </cell>
          <cell r="L182">
            <v>1617240280</v>
          </cell>
          <cell r="M182">
            <v>1617</v>
          </cell>
          <cell r="N182">
            <v>0</v>
          </cell>
          <cell r="O182">
            <v>1617</v>
          </cell>
          <cell r="P182">
            <v>-1617</v>
          </cell>
        </row>
        <row r="183">
          <cell r="A183" t="str">
            <v>300842</v>
          </cell>
          <cell r="B183" t="str">
            <v>ﾏﾙﾀﾌｱｸﾄﾘｰ</v>
          </cell>
          <cell r="C183" t="str">
            <v>12P</v>
          </cell>
          <cell r="E183" t="str">
            <v>東京営本</v>
          </cell>
          <cell r="G183" t="str">
            <v>D</v>
          </cell>
          <cell r="L183">
            <v>76063073</v>
          </cell>
          <cell r="M183">
            <v>76</v>
          </cell>
          <cell r="N183">
            <v>-385</v>
          </cell>
          <cell r="O183">
            <v>76</v>
          </cell>
          <cell r="P183">
            <v>-76</v>
          </cell>
        </row>
        <row r="184">
          <cell r="A184" t="str">
            <v>301033</v>
          </cell>
          <cell r="B184" t="str">
            <v>前川ハウジング株式会社　　　　　　　　　　　　　　　　　　　　　　　　</v>
          </cell>
          <cell r="C184" t="str">
            <v>0Y2</v>
          </cell>
          <cell r="D184" t="str">
            <v>PJ-ｷｶｸｶｲﾊﾂｶ</v>
          </cell>
          <cell r="E184" t="str">
            <v>近畿営本</v>
          </cell>
          <cell r="F184" t="str">
            <v>CB</v>
          </cell>
          <cell r="G184" t="str">
            <v>C</v>
          </cell>
          <cell r="J184">
            <v>0</v>
          </cell>
          <cell r="K184">
            <v>142218614</v>
          </cell>
          <cell r="L184">
            <v>136934673</v>
          </cell>
          <cell r="M184">
            <v>137</v>
          </cell>
          <cell r="N184">
            <v>0</v>
          </cell>
          <cell r="O184">
            <v>137</v>
          </cell>
          <cell r="P184">
            <v>-51</v>
          </cell>
        </row>
        <row r="185">
          <cell r="A185" t="str">
            <v>301215</v>
          </cell>
          <cell r="B185" t="str">
            <v>富士店舗　　　　　　　　　　　　　　　　　　　　　　　　　　　　　　　</v>
          </cell>
          <cell r="C185" t="str">
            <v>0FJ</v>
          </cell>
          <cell r="D185" t="str">
            <v>ﾀｶﾏﾂｼﾃﾝﾌﾄﾞｳｻﾝ</v>
          </cell>
          <cell r="E185" t="str">
            <v>業務本部</v>
          </cell>
          <cell r="F185" t="str">
            <v>CB</v>
          </cell>
          <cell r="G185" t="str">
            <v>C</v>
          </cell>
          <cell r="J185">
            <v>0</v>
          </cell>
          <cell r="K185">
            <v>58595256</v>
          </cell>
          <cell r="L185">
            <v>58595256</v>
          </cell>
          <cell r="M185">
            <v>59</v>
          </cell>
          <cell r="N185">
            <v>0</v>
          </cell>
          <cell r="O185">
            <v>59</v>
          </cell>
          <cell r="P185">
            <v>-22</v>
          </cell>
        </row>
        <row r="186">
          <cell r="A186" t="str">
            <v>302766</v>
          </cell>
          <cell r="B186" t="str">
            <v>協和食品株式会社　　　　　　　　　　　　　　　　　　　　　　　　　　　</v>
          </cell>
          <cell r="C186" t="str">
            <v>0Y2</v>
          </cell>
          <cell r="D186" t="str">
            <v>PJ-ｷｶｸｶｲﾊﾂｶ</v>
          </cell>
          <cell r="E186" t="str">
            <v>近畿営本</v>
          </cell>
          <cell r="F186" t="str">
            <v>CB</v>
          </cell>
          <cell r="G186" t="str">
            <v>G</v>
          </cell>
          <cell r="J186">
            <v>0</v>
          </cell>
          <cell r="K186">
            <v>97335775</v>
          </cell>
          <cell r="L186">
            <v>84071499</v>
          </cell>
          <cell r="M186">
            <v>84</v>
          </cell>
          <cell r="N186">
            <v>0</v>
          </cell>
          <cell r="O186">
            <v>84</v>
          </cell>
          <cell r="P186">
            <v>-31</v>
          </cell>
        </row>
        <row r="187">
          <cell r="A187" t="str">
            <v>303673</v>
          </cell>
          <cell r="B187" t="str">
            <v>三世　　　　　　　　　　　　　　　　　　　　　　　　　　　　　　　　　</v>
          </cell>
          <cell r="C187" t="str">
            <v>0Y2</v>
          </cell>
          <cell r="D187" t="str">
            <v>PJ-ｷｶｸｶｲﾊﾂｶ</v>
          </cell>
          <cell r="E187" t="str">
            <v>近畿営本</v>
          </cell>
          <cell r="F187" t="str">
            <v>CB</v>
          </cell>
          <cell r="G187" t="str">
            <v>C</v>
          </cell>
          <cell r="J187">
            <v>0</v>
          </cell>
          <cell r="K187">
            <v>139159194</v>
          </cell>
          <cell r="L187">
            <v>139159194</v>
          </cell>
          <cell r="M187">
            <v>139</v>
          </cell>
          <cell r="N187">
            <v>0</v>
          </cell>
          <cell r="O187">
            <v>139</v>
          </cell>
          <cell r="P187">
            <v>-52</v>
          </cell>
        </row>
        <row r="188">
          <cell r="A188" t="str">
            <v>303987</v>
          </cell>
          <cell r="B188" t="str">
            <v>大祐海事有限会社　　　　　　　　　　　　　　　　　　　　　　　　　　　</v>
          </cell>
          <cell r="C188" t="str">
            <v>1VX</v>
          </cell>
          <cell r="D188" t="str">
            <v>ﾐﾅﾄｴｲｷﾞﾖｳ2ﾁ-ﾑJ</v>
          </cell>
          <cell r="E188" t="str">
            <v>東京営本</v>
          </cell>
          <cell r="F188" t="str">
            <v>CB</v>
          </cell>
          <cell r="G188" t="str">
            <v>I</v>
          </cell>
          <cell r="J188">
            <v>193700000</v>
          </cell>
          <cell r="K188">
            <v>20227296</v>
          </cell>
          <cell r="L188">
            <v>210216501</v>
          </cell>
          <cell r="M188">
            <v>209</v>
          </cell>
          <cell r="N188">
            <v>0</v>
          </cell>
          <cell r="O188">
            <v>209</v>
          </cell>
          <cell r="P188">
            <v>-78</v>
          </cell>
        </row>
        <row r="189">
          <cell r="A189" t="str">
            <v>306199</v>
          </cell>
          <cell r="B189" t="str">
            <v>プリンスグループ　　　　　　　　　　　　　　　　　　　　　　　　　　　</v>
          </cell>
          <cell r="C189" t="str">
            <v>012</v>
          </cell>
          <cell r="D189" t="str">
            <v>ｾﾝﾀﾞｲ1ﾁ-ﾑ</v>
          </cell>
          <cell r="E189" t="str">
            <v>業務本部</v>
          </cell>
          <cell r="F189" t="str">
            <v>CB</v>
          </cell>
          <cell r="G189" t="str">
            <v>L</v>
          </cell>
          <cell r="J189">
            <v>47981897</v>
          </cell>
          <cell r="K189">
            <v>2626204</v>
          </cell>
          <cell r="L189">
            <v>50601011</v>
          </cell>
          <cell r="M189">
            <v>55</v>
          </cell>
          <cell r="N189">
            <v>0</v>
          </cell>
          <cell r="O189">
            <v>62</v>
          </cell>
          <cell r="P189">
            <v>-23</v>
          </cell>
        </row>
        <row r="190">
          <cell r="A190" t="str">
            <v>307797</v>
          </cell>
          <cell r="B190" t="str">
            <v>宇佐美不動産株式会社　　　　　　　　　　　　　　　　　　　　　　　　　</v>
          </cell>
          <cell r="C190" t="str">
            <v>0Y2</v>
          </cell>
          <cell r="D190" t="str">
            <v>PJ-ｷｶｸｶｲﾊﾂｶ</v>
          </cell>
          <cell r="E190" t="str">
            <v>近畿営本</v>
          </cell>
          <cell r="F190" t="str">
            <v>CB</v>
          </cell>
          <cell r="G190" t="str">
            <v>C</v>
          </cell>
          <cell r="J190">
            <v>0</v>
          </cell>
          <cell r="K190">
            <v>200371632</v>
          </cell>
          <cell r="L190">
            <v>371632</v>
          </cell>
          <cell r="M190">
            <v>0</v>
          </cell>
          <cell r="N190">
            <v>-200</v>
          </cell>
          <cell r="O190">
            <v>0</v>
          </cell>
          <cell r="P190">
            <v>0</v>
          </cell>
        </row>
        <row r="191">
          <cell r="A191" t="str">
            <v>309195</v>
          </cell>
          <cell r="B191" t="str">
            <v>大友宏美　　　　　　　　　　　　　　　　　　　　　　　　　　　　　　　</v>
          </cell>
          <cell r="C191" t="str">
            <v>0TF</v>
          </cell>
          <cell r="D191" t="str">
            <v>ﾕｳｼ2ﾌﾞｶｲｶﾞｲIQ</v>
          </cell>
          <cell r="E191" t="str">
            <v>不動産Ｆ</v>
          </cell>
          <cell r="F191" t="str">
            <v>AB</v>
          </cell>
          <cell r="G191" t="str">
            <v>B</v>
          </cell>
          <cell r="J191">
            <v>578487</v>
          </cell>
          <cell r="K191">
            <v>0</v>
          </cell>
          <cell r="L191">
            <v>579129</v>
          </cell>
          <cell r="M191">
            <v>1</v>
          </cell>
          <cell r="N191">
            <v>0</v>
          </cell>
          <cell r="O191">
            <v>0</v>
          </cell>
          <cell r="P191">
            <v>0</v>
          </cell>
        </row>
        <row r="192">
          <cell r="A192" t="str">
            <v>309778</v>
          </cell>
          <cell r="B192" t="str">
            <v>アイコーテクニカルサービス株式会社　　　　　　　　　　　　　　　　　　</v>
          </cell>
          <cell r="C192" t="str">
            <v>0FA</v>
          </cell>
          <cell r="D192" t="str">
            <v>ﾅｺﾞﾔ4ﾁ-ﾑﾌﾄﾞｳｻﾝ</v>
          </cell>
          <cell r="E192" t="str">
            <v>業務本部</v>
          </cell>
          <cell r="F192" t="str">
            <v>CB</v>
          </cell>
          <cell r="G192" t="str">
            <v>C</v>
          </cell>
          <cell r="J192">
            <v>0</v>
          </cell>
          <cell r="K192">
            <v>229092335</v>
          </cell>
          <cell r="L192">
            <v>229092335</v>
          </cell>
          <cell r="M192">
            <v>235</v>
          </cell>
          <cell r="N192">
            <v>0</v>
          </cell>
          <cell r="O192">
            <v>235</v>
          </cell>
          <cell r="P192">
            <v>-87</v>
          </cell>
        </row>
        <row r="193">
          <cell r="A193" t="str">
            <v>310008</v>
          </cell>
          <cell r="B193" t="str">
            <v>副島商事株式会社　　　　　　　　　　　　　　　　　　　　　　　　　　　</v>
          </cell>
          <cell r="C193" t="str">
            <v>0FN</v>
          </cell>
          <cell r="D193" t="str">
            <v>ｶｺﾞｼﾏｼﾃﾝF</v>
          </cell>
          <cell r="E193" t="str">
            <v>業務本部</v>
          </cell>
          <cell r="F193" t="str">
            <v>CB</v>
          </cell>
          <cell r="G193" t="str">
            <v>C</v>
          </cell>
          <cell r="J193">
            <v>121810969</v>
          </cell>
          <cell r="K193">
            <v>123528513</v>
          </cell>
          <cell r="L193">
            <v>122051643</v>
          </cell>
          <cell r="M193">
            <v>248</v>
          </cell>
          <cell r="N193">
            <v>0</v>
          </cell>
          <cell r="O193">
            <v>126</v>
          </cell>
          <cell r="P193">
            <v>-47</v>
          </cell>
        </row>
        <row r="194">
          <cell r="A194" t="str">
            <v>310011</v>
          </cell>
          <cell r="B194" t="str">
            <v>栄和地所株式会社　　　　　　　　　　　　　　　　　　　　　　　　　　　</v>
          </cell>
          <cell r="C194" t="str">
            <v>0FN</v>
          </cell>
          <cell r="D194" t="str">
            <v>ｶｺﾞｼﾏｼﾃﾝF</v>
          </cell>
          <cell r="E194" t="str">
            <v>業務本部</v>
          </cell>
          <cell r="F194" t="str">
            <v>CB</v>
          </cell>
          <cell r="G194" t="str">
            <v>C</v>
          </cell>
          <cell r="J194">
            <v>118927230</v>
          </cell>
          <cell r="K194">
            <v>121513207</v>
          </cell>
          <cell r="L194">
            <v>-23928698</v>
          </cell>
          <cell r="M194">
            <v>121</v>
          </cell>
          <cell r="N194">
            <v>0</v>
          </cell>
          <cell r="O194">
            <v>123</v>
          </cell>
          <cell r="P194">
            <v>-46</v>
          </cell>
        </row>
        <row r="195">
          <cell r="A195" t="str">
            <v>310014</v>
          </cell>
          <cell r="B195" t="str">
            <v>栄愛　　　　　　　　　　　　　　　　　　　　　　　　　　　　　　　　　</v>
          </cell>
          <cell r="C195" t="str">
            <v>0FN</v>
          </cell>
          <cell r="D195" t="str">
            <v>ｶｺﾞｼﾏｼﾃﾝF</v>
          </cell>
          <cell r="E195" t="str">
            <v>業務本部</v>
          </cell>
          <cell r="F195" t="str">
            <v>CB</v>
          </cell>
          <cell r="G195" t="str">
            <v>C</v>
          </cell>
          <cell r="J195">
            <v>23154152</v>
          </cell>
          <cell r="K195">
            <v>23676200</v>
          </cell>
          <cell r="L195">
            <v>23363176</v>
          </cell>
          <cell r="M195">
            <v>24</v>
          </cell>
          <cell r="N195">
            <v>0</v>
          </cell>
          <cell r="O195">
            <v>24</v>
          </cell>
          <cell r="P195">
            <v>-9</v>
          </cell>
        </row>
        <row r="196">
          <cell r="A196" t="str">
            <v>310717</v>
          </cell>
          <cell r="B196" t="str">
            <v>チヨダ住建　　　　　　　　　　　　　　　　　　　　　　　　　　　　　　</v>
          </cell>
          <cell r="C196" t="str">
            <v>0Y2</v>
          </cell>
          <cell r="D196" t="str">
            <v>PJ-ｷｶｸｶｲﾊﾂｶ</v>
          </cell>
          <cell r="E196" t="str">
            <v>近畿営本</v>
          </cell>
          <cell r="F196" t="str">
            <v>CB</v>
          </cell>
          <cell r="G196" t="str">
            <v>C</v>
          </cell>
          <cell r="J196">
            <v>0</v>
          </cell>
          <cell r="K196">
            <v>84154171</v>
          </cell>
          <cell r="L196">
            <v>154171</v>
          </cell>
          <cell r="M196">
            <v>0</v>
          </cell>
          <cell r="N196">
            <v>-84</v>
          </cell>
          <cell r="O196">
            <v>0</v>
          </cell>
          <cell r="P196">
            <v>0</v>
          </cell>
        </row>
        <row r="197">
          <cell r="A197" t="str">
            <v>310848</v>
          </cell>
          <cell r="B197" t="str">
            <v>三笠スリーエイ株式会社　　　　　　　　　　　　　　　　　　　　　　　　</v>
          </cell>
          <cell r="C197" t="str">
            <v>1J1</v>
          </cell>
          <cell r="D197" t="str">
            <v>ｼﾌﾞﾔｼﾃﾝﾀﾞｲ1ﾁ-ﾑ</v>
          </cell>
          <cell r="E197" t="str">
            <v>東京営本</v>
          </cell>
          <cell r="F197" t="str">
            <v>AA</v>
          </cell>
          <cell r="G197" t="str">
            <v>C</v>
          </cell>
          <cell r="J197">
            <v>1234248439</v>
          </cell>
          <cell r="K197">
            <v>0</v>
          </cell>
          <cell r="L197">
            <v>1236051879</v>
          </cell>
          <cell r="M197">
            <v>1241</v>
          </cell>
          <cell r="N197">
            <v>0</v>
          </cell>
          <cell r="O197">
            <v>1249</v>
          </cell>
          <cell r="P197">
            <v>-514</v>
          </cell>
        </row>
        <row r="198">
          <cell r="A198" t="str">
            <v>311818</v>
          </cell>
          <cell r="B198" t="str">
            <v>花島信　　　　　　　　　　　　　　　　　　　　　　　　　　　　　　　　</v>
          </cell>
          <cell r="C198" t="str">
            <v>09Q</v>
          </cell>
          <cell r="D198" t="str">
            <v>ﾇﾏﾂﾞｼﾃﾝ</v>
          </cell>
          <cell r="E198" t="str">
            <v>業務本部</v>
          </cell>
          <cell r="F198" t="str">
            <v>CB</v>
          </cell>
          <cell r="G198" t="str">
            <v>G</v>
          </cell>
          <cell r="J198">
            <v>0</v>
          </cell>
          <cell r="K198">
            <v>178215813</v>
          </cell>
          <cell r="L198">
            <v>176664169</v>
          </cell>
          <cell r="M198">
            <v>177</v>
          </cell>
          <cell r="N198">
            <v>0</v>
          </cell>
          <cell r="O198">
            <v>178</v>
          </cell>
          <cell r="P198">
            <v>-66</v>
          </cell>
        </row>
        <row r="199">
          <cell r="A199" t="str">
            <v>313490</v>
          </cell>
          <cell r="B199" t="str">
            <v>水本　靖郎　　　　　　　　　　　　　　　　　　　　　　　　　　　　　　</v>
          </cell>
          <cell r="C199" t="str">
            <v>1TF</v>
          </cell>
          <cell r="D199" t="str">
            <v>ﾁﾊﾞｴｲｷﾞﾖｳﾁ-ﾑJ</v>
          </cell>
          <cell r="F199" t="str">
            <v>CB</v>
          </cell>
          <cell r="G199" t="str">
            <v>B</v>
          </cell>
          <cell r="J199">
            <v>25211956</v>
          </cell>
          <cell r="K199">
            <v>351342</v>
          </cell>
          <cell r="L199">
            <v>25563299</v>
          </cell>
        </row>
        <row r="200">
          <cell r="A200" t="str">
            <v>313518</v>
          </cell>
          <cell r="B200" t="str">
            <v>天狗建物　　　　　　　　　　　　　　　　　　　　　　　　　　　　　　　</v>
          </cell>
          <cell r="C200" t="str">
            <v>0N7</v>
          </cell>
          <cell r="D200" t="str">
            <v>ｷﾖｳﾄ 2ｶ</v>
          </cell>
          <cell r="E200" t="str">
            <v>近畿営本</v>
          </cell>
          <cell r="F200" t="str">
            <v>AB</v>
          </cell>
          <cell r="G200" t="str">
            <v>C</v>
          </cell>
          <cell r="J200">
            <v>448174000</v>
          </cell>
          <cell r="K200">
            <v>0</v>
          </cell>
          <cell r="L200">
            <v>-2826000</v>
          </cell>
          <cell r="M200">
            <v>-2</v>
          </cell>
          <cell r="N200">
            <v>-451</v>
          </cell>
          <cell r="O200">
            <v>0</v>
          </cell>
          <cell r="P200">
            <v>0</v>
          </cell>
        </row>
        <row r="201">
          <cell r="A201" t="str">
            <v>313552</v>
          </cell>
          <cell r="B201" t="str">
            <v>サブ　　　　　　　　　　　　　　　　　　　　　　　　　　　　　　　　　</v>
          </cell>
          <cell r="C201" t="str">
            <v>0Y2</v>
          </cell>
          <cell r="D201" t="str">
            <v>PJ-ｷｶｸｶｲﾊﾂｶ</v>
          </cell>
          <cell r="E201" t="str">
            <v>近畿営本</v>
          </cell>
          <cell r="F201" t="str">
            <v>CB</v>
          </cell>
          <cell r="G201" t="str">
            <v>J</v>
          </cell>
          <cell r="J201">
            <v>0</v>
          </cell>
          <cell r="K201">
            <v>95998569</v>
          </cell>
          <cell r="L201">
            <v>95998569</v>
          </cell>
          <cell r="M201">
            <v>96</v>
          </cell>
          <cell r="N201">
            <v>0</v>
          </cell>
          <cell r="O201">
            <v>97</v>
          </cell>
          <cell r="P201">
            <v>-36</v>
          </cell>
        </row>
        <row r="202">
          <cell r="A202" t="str">
            <v>313921</v>
          </cell>
          <cell r="B202" t="str">
            <v>昌和工業株式会社　　　　　　　　　　　　　　　　　　　　　　　　　　　</v>
          </cell>
          <cell r="C202" t="str">
            <v>0Y2</v>
          </cell>
          <cell r="D202" t="str">
            <v>PJ-ｷｶｸｶｲﾊﾂｶ</v>
          </cell>
          <cell r="E202" t="str">
            <v>近畿営本</v>
          </cell>
          <cell r="F202" t="str">
            <v>CB</v>
          </cell>
          <cell r="G202" t="str">
            <v>E</v>
          </cell>
          <cell r="J202">
            <v>0</v>
          </cell>
          <cell r="K202">
            <v>197220091</v>
          </cell>
          <cell r="L202">
            <v>220091</v>
          </cell>
          <cell r="M202">
            <v>0</v>
          </cell>
          <cell r="N202">
            <v>-197</v>
          </cell>
          <cell r="O202">
            <v>0</v>
          </cell>
          <cell r="P202">
            <v>0</v>
          </cell>
        </row>
        <row r="203">
          <cell r="A203" t="str">
            <v>314278</v>
          </cell>
          <cell r="B203" t="str">
            <v>フジケン　　　　　　　　　　　　　　　　　　　　　　　　　　　　　　　</v>
          </cell>
          <cell r="C203" t="str">
            <v>0Y2</v>
          </cell>
          <cell r="D203" t="str">
            <v>PJ-ｷｶｸｶｲﾊﾂｶ</v>
          </cell>
          <cell r="E203" t="str">
            <v>近畿営本</v>
          </cell>
          <cell r="F203" t="str">
            <v>CB</v>
          </cell>
          <cell r="G203" t="str">
            <v>C</v>
          </cell>
          <cell r="J203">
            <v>0</v>
          </cell>
          <cell r="K203">
            <v>137987637</v>
          </cell>
          <cell r="L203">
            <v>137374657</v>
          </cell>
          <cell r="M203">
            <v>138</v>
          </cell>
          <cell r="N203">
            <v>0</v>
          </cell>
          <cell r="O203">
            <v>138</v>
          </cell>
          <cell r="P203">
            <v>-51</v>
          </cell>
        </row>
        <row r="204">
          <cell r="A204" t="str">
            <v>315126</v>
          </cell>
          <cell r="B204" t="str">
            <v>そごう住建　　　　　　　　　　　　　　　　　　　　　　　　　　　　　　</v>
          </cell>
          <cell r="C204" t="str">
            <v>0Y2</v>
          </cell>
          <cell r="D204" t="str">
            <v>PJ-ｷｶｸｶｲﾊﾂｶ</v>
          </cell>
          <cell r="E204" t="str">
            <v>近畿営本</v>
          </cell>
          <cell r="F204" t="str">
            <v>CB</v>
          </cell>
          <cell r="G204" t="str">
            <v>C</v>
          </cell>
          <cell r="J204">
            <v>0</v>
          </cell>
          <cell r="K204">
            <v>467394202</v>
          </cell>
          <cell r="L204">
            <v>60621080</v>
          </cell>
          <cell r="M204">
            <v>61</v>
          </cell>
          <cell r="N204">
            <v>-388</v>
          </cell>
          <cell r="O204">
            <v>61</v>
          </cell>
          <cell r="P204">
            <v>-61</v>
          </cell>
        </row>
        <row r="205">
          <cell r="A205" t="str">
            <v>315538</v>
          </cell>
          <cell r="B205" t="str">
            <v>坂本地所　　　　　　　　　　　　　　　　　　　　　　　　　　　　　　　</v>
          </cell>
          <cell r="C205" t="str">
            <v>09C</v>
          </cell>
          <cell r="D205" t="str">
            <v>ﾕｳｼｼﾞｷﾞﾖｳ2ﾎｳｼﾞﾝ</v>
          </cell>
          <cell r="E205" t="str">
            <v>不動産Ｆ</v>
          </cell>
          <cell r="F205" t="str">
            <v>CB</v>
          </cell>
          <cell r="G205" t="str">
            <v>C</v>
          </cell>
          <cell r="J205">
            <v>207744124</v>
          </cell>
          <cell r="K205">
            <v>141533225</v>
          </cell>
          <cell r="L205">
            <v>567057</v>
          </cell>
          <cell r="M205">
            <v>0</v>
          </cell>
          <cell r="N205">
            <v>-296</v>
          </cell>
          <cell r="O205">
            <v>0</v>
          </cell>
          <cell r="P205">
            <v>0</v>
          </cell>
        </row>
        <row r="206">
          <cell r="A206" t="str">
            <v>315785</v>
          </cell>
          <cell r="B206" t="str">
            <v>タニ工芸株式会社　　　　　　　　　　　　　　　　　　　　　　　　　　　</v>
          </cell>
          <cell r="C206" t="str">
            <v>0Y2</v>
          </cell>
          <cell r="D206" t="str">
            <v>PJ-ｷｶｸｶｲﾊﾂｶ</v>
          </cell>
          <cell r="E206" t="str">
            <v>近畿営本</v>
          </cell>
          <cell r="F206" t="str">
            <v>CB</v>
          </cell>
          <cell r="G206" t="str">
            <v>G</v>
          </cell>
          <cell r="J206">
            <v>0</v>
          </cell>
          <cell r="K206">
            <v>56191989</v>
          </cell>
          <cell r="L206">
            <v>56191989</v>
          </cell>
          <cell r="M206">
            <v>56</v>
          </cell>
          <cell r="N206">
            <v>0</v>
          </cell>
          <cell r="O206">
            <v>56</v>
          </cell>
          <cell r="P206">
            <v>-21</v>
          </cell>
        </row>
        <row r="207">
          <cell r="A207" t="str">
            <v>317397</v>
          </cell>
          <cell r="B207" t="str">
            <v>新成工産株式会社　　　　　　　　　　　　　　　　　　　　　　　　　　　</v>
          </cell>
          <cell r="C207" t="str">
            <v>0TF</v>
          </cell>
          <cell r="D207" t="str">
            <v>ﾕｳｼ2ﾌﾞｶｲｶﾞｲIQ</v>
          </cell>
          <cell r="E207" t="str">
            <v>東京営本</v>
          </cell>
          <cell r="F207" t="str">
            <v>AB</v>
          </cell>
          <cell r="G207" t="str">
            <v>J</v>
          </cell>
          <cell r="J207">
            <v>118996898</v>
          </cell>
          <cell r="K207">
            <v>0</v>
          </cell>
          <cell r="L207">
            <v>118996898</v>
          </cell>
          <cell r="M207">
            <v>120</v>
          </cell>
          <cell r="N207">
            <v>0</v>
          </cell>
          <cell r="O207">
            <v>122</v>
          </cell>
          <cell r="P207">
            <v>-45</v>
          </cell>
        </row>
        <row r="208">
          <cell r="A208" t="str">
            <v>318028</v>
          </cell>
          <cell r="B208" t="str">
            <v>針谷雅英　　　　　　　　　　　　　　　　　　　　　　　　　　　　　　　</v>
          </cell>
          <cell r="C208" t="str">
            <v>1VC</v>
          </cell>
          <cell r="D208" t="str">
            <v>Eﾀﾞｲ1ﾌﾞﾀﾞｲ1ﾁｰﾑJ</v>
          </cell>
          <cell r="F208" t="str">
            <v>CB</v>
          </cell>
          <cell r="G208" t="str">
            <v>B</v>
          </cell>
          <cell r="J208">
            <v>0</v>
          </cell>
          <cell r="K208">
            <v>3968055</v>
          </cell>
          <cell r="L208">
            <v>3735105</v>
          </cell>
        </row>
        <row r="209">
          <cell r="A209" t="str">
            <v>318212</v>
          </cell>
          <cell r="B209" t="str">
            <v>山西直人　　　　　　　　　　　　　　　　　　　　　　　　　　　　　　　</v>
          </cell>
          <cell r="C209" t="str">
            <v>1TC</v>
          </cell>
          <cell r="D209" t="str">
            <v>ｲｹﾌﾞｸﾛｴｲｷﾞﾖｳ1J</v>
          </cell>
          <cell r="E209" t="str">
            <v>東京営本</v>
          </cell>
          <cell r="F209" t="str">
            <v>CB</v>
          </cell>
          <cell r="G209" t="str">
            <v>K</v>
          </cell>
          <cell r="J209">
            <v>0</v>
          </cell>
          <cell r="K209">
            <v>112500568</v>
          </cell>
          <cell r="L209">
            <v>111212454</v>
          </cell>
          <cell r="M209">
            <v>111</v>
          </cell>
          <cell r="N209">
            <v>0</v>
          </cell>
          <cell r="O209">
            <v>173</v>
          </cell>
          <cell r="P209">
            <v>-64</v>
          </cell>
        </row>
        <row r="210">
          <cell r="A210" t="str">
            <v>318479</v>
          </cell>
          <cell r="B210" t="str">
            <v>協和ヱステート株式会社　　　　　　　　　　　　　　　　　　　　　　　　</v>
          </cell>
          <cell r="C210" t="str">
            <v>0TF</v>
          </cell>
          <cell r="D210" t="str">
            <v>ﾕｳｼ2ﾌﾞｶｲｶﾞｲIQ</v>
          </cell>
          <cell r="E210" t="str">
            <v>東京営本</v>
          </cell>
          <cell r="F210" t="str">
            <v>CB</v>
          </cell>
          <cell r="G210" t="str">
            <v>C</v>
          </cell>
          <cell r="J210">
            <v>0</v>
          </cell>
          <cell r="K210">
            <v>37772384</v>
          </cell>
          <cell r="L210">
            <v>34448475</v>
          </cell>
          <cell r="M210">
            <v>34</v>
          </cell>
          <cell r="N210">
            <v>0</v>
          </cell>
          <cell r="O210">
            <v>35</v>
          </cell>
          <cell r="P210">
            <v>-13</v>
          </cell>
        </row>
        <row r="211">
          <cell r="A211" t="str">
            <v>318483</v>
          </cell>
          <cell r="B211" t="str">
            <v>太洋不動産株式会社　　　　　　　　　　　　　　　　　　　　　　　　　　</v>
          </cell>
          <cell r="C211" t="str">
            <v>0TF</v>
          </cell>
          <cell r="D211" t="str">
            <v>ﾕｳｼ2ﾌﾞｶｲｶﾞｲIQ</v>
          </cell>
          <cell r="E211" t="str">
            <v>東京営本</v>
          </cell>
          <cell r="F211" t="str">
            <v>CB</v>
          </cell>
          <cell r="G211" t="str">
            <v>C</v>
          </cell>
          <cell r="J211">
            <v>0</v>
          </cell>
          <cell r="K211">
            <v>12918092</v>
          </cell>
          <cell r="L211">
            <v>12582055</v>
          </cell>
          <cell r="M211">
            <v>13</v>
          </cell>
          <cell r="N211">
            <v>0</v>
          </cell>
          <cell r="O211">
            <v>13</v>
          </cell>
          <cell r="P211">
            <v>-5</v>
          </cell>
        </row>
        <row r="212">
          <cell r="A212" t="str">
            <v>318484</v>
          </cell>
          <cell r="B212" t="str">
            <v>原田金型　　　　　　　　　　　　　　　　　　　　　　　　　　　　　　　</v>
          </cell>
          <cell r="C212" t="str">
            <v>0TF</v>
          </cell>
          <cell r="D212" t="str">
            <v>ﾕｳｼ2ﾌﾞｶｲｶﾞｲIQ</v>
          </cell>
          <cell r="E212" t="str">
            <v>東京営本</v>
          </cell>
          <cell r="F212" t="str">
            <v>AB</v>
          </cell>
          <cell r="G212" t="str">
            <v>Ｆ</v>
          </cell>
          <cell r="J212">
            <v>32970349</v>
          </cell>
          <cell r="K212">
            <v>0</v>
          </cell>
          <cell r="L212">
            <v>33016880</v>
          </cell>
          <cell r="M212">
            <v>34</v>
          </cell>
          <cell r="N212">
            <v>0</v>
          </cell>
          <cell r="O212">
            <v>35</v>
          </cell>
          <cell r="P212">
            <v>-13</v>
          </cell>
        </row>
        <row r="213">
          <cell r="A213" t="str">
            <v>318486</v>
          </cell>
          <cell r="B213" t="str">
            <v>白井克彦　　　　　　　　　　　　　　　　　　　　　　　　　　　　　　　</v>
          </cell>
          <cell r="C213" t="str">
            <v>0TF</v>
          </cell>
          <cell r="D213" t="str">
            <v>ﾕｳｼ2ﾌﾞｶｲｶﾞｲIQ</v>
          </cell>
          <cell r="E213" t="str">
            <v>不動産Ｆ</v>
          </cell>
          <cell r="F213" t="str">
            <v>AB</v>
          </cell>
          <cell r="G213" t="str">
            <v>J</v>
          </cell>
          <cell r="J213">
            <v>25617380</v>
          </cell>
          <cell r="K213">
            <v>0</v>
          </cell>
          <cell r="L213">
            <v>25627985</v>
          </cell>
          <cell r="M213">
            <v>26</v>
          </cell>
          <cell r="P213">
            <v>0</v>
          </cell>
        </row>
        <row r="214">
          <cell r="A214" t="str">
            <v>318862</v>
          </cell>
          <cell r="B214" t="str">
            <v>橋本博司　　　　　　　　　　　　　　　　　　　　　　　　　　　　　　　</v>
          </cell>
          <cell r="C214" t="str">
            <v>1E1</v>
          </cell>
          <cell r="D214" t="str">
            <v>ﾖｺﾊﾏｼﾃﾝﾀﾞｲ1ﾁｰﾑ</v>
          </cell>
          <cell r="F214" t="str">
            <v>AB</v>
          </cell>
          <cell r="G214" t="str">
            <v>J</v>
          </cell>
          <cell r="J214">
            <v>34342419</v>
          </cell>
          <cell r="K214">
            <v>0</v>
          </cell>
          <cell r="L214">
            <v>34342419</v>
          </cell>
        </row>
        <row r="215">
          <cell r="A215" t="str">
            <v>318866</v>
          </cell>
          <cell r="B215" t="str">
            <v>橋本有康　　　　　　　　　　　　　　　　　　　　　　　　　　　　　　　</v>
          </cell>
          <cell r="C215" t="str">
            <v>1E1</v>
          </cell>
          <cell r="D215" t="str">
            <v>ﾖｺﾊﾏｼﾃﾝﾀﾞｲ1ﾁｰﾑ</v>
          </cell>
          <cell r="F215" t="str">
            <v>AB</v>
          </cell>
          <cell r="G215" t="str">
            <v>J</v>
          </cell>
          <cell r="J215">
            <v>34342419</v>
          </cell>
          <cell r="K215">
            <v>0</v>
          </cell>
          <cell r="L215">
            <v>34342419</v>
          </cell>
        </row>
        <row r="216">
          <cell r="A216" t="str">
            <v>318870</v>
          </cell>
          <cell r="B216" t="str">
            <v>高永茂　　　　　　　　　　　　　　　　　　　　　　　　　　　　　　　　</v>
          </cell>
          <cell r="C216" t="str">
            <v>0TF</v>
          </cell>
          <cell r="D216" t="str">
            <v>ﾕｳｼ2ﾌﾞｶｲｶﾞｲIQ</v>
          </cell>
          <cell r="F216" t="str">
            <v>CB</v>
          </cell>
          <cell r="G216" t="str">
            <v>B</v>
          </cell>
          <cell r="J216">
            <v>0</v>
          </cell>
          <cell r="K216">
            <v>13486192</v>
          </cell>
          <cell r="L216">
            <v>13486192</v>
          </cell>
        </row>
        <row r="217">
          <cell r="A217" t="str">
            <v>318901</v>
          </cell>
          <cell r="B217" t="str">
            <v>三高建設　　　　　　　　　　　　　　　　　　　　　　　　　　　　　　　</v>
          </cell>
          <cell r="C217" t="str">
            <v>0TF</v>
          </cell>
          <cell r="D217" t="str">
            <v>ﾕｳｼ2ﾌﾞｶｲｶﾞｲIQ</v>
          </cell>
          <cell r="E217" t="str">
            <v>国際本部</v>
          </cell>
          <cell r="F217" t="str">
            <v>CB</v>
          </cell>
          <cell r="G217" t="str">
            <v>E</v>
          </cell>
          <cell r="J217">
            <v>35862560</v>
          </cell>
          <cell r="K217">
            <v>26290793</v>
          </cell>
          <cell r="L217">
            <v>57442200</v>
          </cell>
          <cell r="M217">
            <v>57</v>
          </cell>
          <cell r="N217">
            <v>0</v>
          </cell>
          <cell r="O217">
            <v>57</v>
          </cell>
          <cell r="P217">
            <v>-21</v>
          </cell>
        </row>
        <row r="218">
          <cell r="A218" t="str">
            <v>318902</v>
          </cell>
          <cell r="B218" t="str">
            <v>青木工業株式会社　　　　　　　　　　　　　　　　　　　　　　　　　　　</v>
          </cell>
          <cell r="C218" t="str">
            <v>0TF</v>
          </cell>
          <cell r="D218" t="str">
            <v>ﾕｳｼ2ﾌﾞｶｲｶﾞｲIQ</v>
          </cell>
          <cell r="E218" t="str">
            <v>近畿営本</v>
          </cell>
          <cell r="F218" t="str">
            <v>AB</v>
          </cell>
          <cell r="G218" t="str">
            <v>Ｆ</v>
          </cell>
          <cell r="J218">
            <v>40786064</v>
          </cell>
          <cell r="K218">
            <v>0</v>
          </cell>
          <cell r="L218">
            <v>40861312</v>
          </cell>
          <cell r="M218">
            <v>41</v>
          </cell>
          <cell r="N218">
            <v>0</v>
          </cell>
          <cell r="O218">
            <v>42</v>
          </cell>
          <cell r="P218">
            <v>-16</v>
          </cell>
        </row>
        <row r="219">
          <cell r="A219" t="str">
            <v>318939</v>
          </cell>
          <cell r="B219" t="str">
            <v>東陽開発株式会社　　　　　　　　　　　　　　　　　　　　　　　　　　　</v>
          </cell>
          <cell r="C219" t="str">
            <v>07R</v>
          </cell>
          <cell r="D219" t="str">
            <v>ｷﾀｵｵｻｶｼﾃﾝ</v>
          </cell>
          <cell r="E219" t="str">
            <v>近畿営本</v>
          </cell>
          <cell r="F219" t="str">
            <v>CB</v>
          </cell>
          <cell r="G219" t="str">
            <v>C</v>
          </cell>
          <cell r="J219">
            <v>0</v>
          </cell>
          <cell r="K219">
            <v>39478904</v>
          </cell>
          <cell r="L219">
            <v>38117496</v>
          </cell>
          <cell r="M219">
            <v>38</v>
          </cell>
          <cell r="N219">
            <v>0</v>
          </cell>
          <cell r="O219">
            <v>38</v>
          </cell>
          <cell r="P219">
            <v>-14</v>
          </cell>
        </row>
        <row r="220">
          <cell r="A220" t="str">
            <v>318968</v>
          </cell>
          <cell r="B220" t="str">
            <v>日高建設株式会社　　　　　　　　　　　　　　　　　　　　　　　　　　　</v>
          </cell>
          <cell r="C220" t="str">
            <v>0TF</v>
          </cell>
          <cell r="D220" t="str">
            <v>ﾕｳｼ2ﾌﾞｶｲｶﾞｲIQ</v>
          </cell>
          <cell r="E220" t="str">
            <v>東京営本</v>
          </cell>
          <cell r="F220" t="str">
            <v>AB</v>
          </cell>
          <cell r="G220" t="str">
            <v>C</v>
          </cell>
          <cell r="J220">
            <v>55467942</v>
          </cell>
          <cell r="K220">
            <v>0</v>
          </cell>
          <cell r="L220">
            <v>55467942</v>
          </cell>
          <cell r="M220">
            <v>56</v>
          </cell>
          <cell r="N220">
            <v>0</v>
          </cell>
          <cell r="O220">
            <v>56</v>
          </cell>
          <cell r="P220">
            <v>-21</v>
          </cell>
        </row>
        <row r="221">
          <cell r="A221" t="str">
            <v>319073</v>
          </cell>
          <cell r="B221" t="str">
            <v>小崎土地興業株式会社　　　　　　　　　　　　　　　　　　　　　　　　　</v>
          </cell>
          <cell r="C221" t="str">
            <v>0Y2</v>
          </cell>
          <cell r="D221" t="str">
            <v>PJ-ｷｶｸｶｲﾊﾂｶ</v>
          </cell>
          <cell r="E221" t="str">
            <v>近畿営本</v>
          </cell>
          <cell r="F221" t="str">
            <v>CA</v>
          </cell>
          <cell r="G221" t="str">
            <v>C</v>
          </cell>
          <cell r="J221">
            <v>0</v>
          </cell>
          <cell r="K221">
            <v>508854641</v>
          </cell>
          <cell r="L221">
            <v>-17567440</v>
          </cell>
          <cell r="M221">
            <v>0</v>
          </cell>
          <cell r="N221">
            <v>-525</v>
          </cell>
          <cell r="O221">
            <v>0</v>
          </cell>
          <cell r="P221">
            <v>0</v>
          </cell>
        </row>
        <row r="222">
          <cell r="A222" t="str">
            <v>319175</v>
          </cell>
          <cell r="B222" t="str">
            <v>幸福土地建物株式会社　　　　　　　　　　　　　　　　　　　　　　　　　</v>
          </cell>
          <cell r="E222" t="str">
            <v>近畿営本</v>
          </cell>
          <cell r="M222">
            <v>0</v>
          </cell>
          <cell r="N222">
            <v>0</v>
          </cell>
          <cell r="O222">
            <v>181</v>
          </cell>
          <cell r="P222">
            <v>-67</v>
          </cell>
          <cell r="Q222">
            <v>200453808</v>
          </cell>
        </row>
        <row r="223">
          <cell r="A223" t="str">
            <v>319212</v>
          </cell>
          <cell r="B223" t="str">
            <v>宮崎五三男　　　　　　　　　　　　　　　　　　　　　　　　　　　　　　</v>
          </cell>
          <cell r="C223" t="str">
            <v>0TF</v>
          </cell>
          <cell r="D223" t="str">
            <v>ﾕｳｼ2ﾌﾞｶｲｶﾞｲIQ</v>
          </cell>
          <cell r="E223" t="str">
            <v>不動産Ｆ</v>
          </cell>
          <cell r="F223" t="str">
            <v>AB</v>
          </cell>
          <cell r="G223" t="str">
            <v>B</v>
          </cell>
          <cell r="J223">
            <v>177645298</v>
          </cell>
          <cell r="K223">
            <v>0</v>
          </cell>
          <cell r="L223">
            <v>177645298</v>
          </cell>
          <cell r="M223">
            <v>178</v>
          </cell>
          <cell r="N223">
            <v>0</v>
          </cell>
          <cell r="O223">
            <v>0</v>
          </cell>
          <cell r="P223">
            <v>0</v>
          </cell>
        </row>
        <row r="224">
          <cell r="A224" t="str">
            <v>320170</v>
          </cell>
          <cell r="B224" t="str">
            <v>新世界一番　　　　　　　　　　　　　　　　　　　　　　　　　　　　　　</v>
          </cell>
          <cell r="C224" t="str">
            <v>0Y2</v>
          </cell>
          <cell r="D224" t="str">
            <v>PJ-ｷｶｸｶｲﾊﾂｶ</v>
          </cell>
          <cell r="E224" t="str">
            <v>近畿営本</v>
          </cell>
          <cell r="F224" t="str">
            <v>CA</v>
          </cell>
          <cell r="G224" t="str">
            <v>L</v>
          </cell>
          <cell r="J224">
            <v>0</v>
          </cell>
          <cell r="K224">
            <v>505040798</v>
          </cell>
          <cell r="L224">
            <v>-2000000</v>
          </cell>
          <cell r="M224">
            <v>0</v>
          </cell>
          <cell r="N224">
            <v>-507</v>
          </cell>
          <cell r="O224">
            <v>0</v>
          </cell>
          <cell r="P224">
            <v>0</v>
          </cell>
        </row>
        <row r="225">
          <cell r="A225" t="str">
            <v>320910</v>
          </cell>
          <cell r="B225" t="str">
            <v>鄭相哲　　　　　　　　　　　　　　　　　　　　　　　　　　　　　　　　</v>
          </cell>
          <cell r="C225" t="str">
            <v>0Y2</v>
          </cell>
          <cell r="D225" t="str">
            <v>PJ-ｷｶｸｶｲﾊﾂｶ</v>
          </cell>
          <cell r="E225" t="str">
            <v>近畿営本</v>
          </cell>
          <cell r="F225" t="str">
            <v>CB</v>
          </cell>
          <cell r="G225" t="str">
            <v>K</v>
          </cell>
          <cell r="J225">
            <v>54631663</v>
          </cell>
          <cell r="K225">
            <v>6396082</v>
          </cell>
          <cell r="L225">
            <v>61027745</v>
          </cell>
          <cell r="M225">
            <v>6</v>
          </cell>
          <cell r="N225">
            <v>0</v>
          </cell>
          <cell r="O225">
            <v>62</v>
          </cell>
          <cell r="P225">
            <v>-23</v>
          </cell>
        </row>
        <row r="226">
          <cell r="A226" t="str">
            <v>321124</v>
          </cell>
          <cell r="B226" t="str">
            <v>グレ－プストーン　　　　　　　　　　　　　　　　　　　　　　　　　　　</v>
          </cell>
          <cell r="C226" t="str">
            <v>1D3</v>
          </cell>
          <cell r="D226" t="str">
            <v>ｳｴﾉｼﾃﾝﾀﾞ1ﾁ-ﾑ</v>
          </cell>
          <cell r="E226" t="str">
            <v>東京営本</v>
          </cell>
          <cell r="F226" t="str">
            <v>DB</v>
          </cell>
          <cell r="G226" t="str">
            <v>G</v>
          </cell>
          <cell r="J226">
            <v>109645721</v>
          </cell>
          <cell r="K226">
            <v>0</v>
          </cell>
          <cell r="L226">
            <v>109885869</v>
          </cell>
          <cell r="M226">
            <v>110</v>
          </cell>
          <cell r="N226">
            <v>0</v>
          </cell>
          <cell r="O226">
            <v>112</v>
          </cell>
          <cell r="P226">
            <v>-42</v>
          </cell>
        </row>
        <row r="227">
          <cell r="A227" t="str">
            <v>321324</v>
          </cell>
          <cell r="B227" t="str">
            <v>相互建商株式会社　　　　　　　　　　　　　　　　　　　　　　　　　　　</v>
          </cell>
          <cell r="C227" t="str">
            <v>0FA</v>
          </cell>
          <cell r="D227" t="str">
            <v>ﾅｺﾞﾔ4ﾁ-ﾑﾌﾄﾞｳｻﾝ</v>
          </cell>
          <cell r="E227" t="str">
            <v>業務本部</v>
          </cell>
          <cell r="F227" t="str">
            <v>AB</v>
          </cell>
          <cell r="G227" t="str">
            <v>C</v>
          </cell>
          <cell r="J227">
            <v>43300000</v>
          </cell>
          <cell r="K227">
            <v>0</v>
          </cell>
          <cell r="L227">
            <v>43202309</v>
          </cell>
          <cell r="M227">
            <v>43</v>
          </cell>
          <cell r="N227">
            <v>0</v>
          </cell>
          <cell r="O227">
            <v>45</v>
          </cell>
          <cell r="P227">
            <v>-17</v>
          </cell>
        </row>
        <row r="228">
          <cell r="A228" t="str">
            <v>322387</v>
          </cell>
          <cell r="B228" t="str">
            <v>大和株式会社　　　　　　　　　　　　　　　　　　　　　　　　　　　　　</v>
          </cell>
          <cell r="C228" t="str">
            <v>0Y2</v>
          </cell>
          <cell r="D228" t="str">
            <v>PJ-ｷｶｸｶｲﾊﾂｶ</v>
          </cell>
          <cell r="E228" t="str">
            <v>近畿営本</v>
          </cell>
          <cell r="F228" t="str">
            <v>CB</v>
          </cell>
          <cell r="G228" t="str">
            <v>K</v>
          </cell>
          <cell r="J228">
            <v>0</v>
          </cell>
          <cell r="K228">
            <v>244205171</v>
          </cell>
          <cell r="L228">
            <v>236947158</v>
          </cell>
          <cell r="M228">
            <v>237</v>
          </cell>
          <cell r="N228">
            <v>0</v>
          </cell>
          <cell r="O228">
            <v>237</v>
          </cell>
          <cell r="P228">
            <v>-88</v>
          </cell>
        </row>
        <row r="229">
          <cell r="A229" t="str">
            <v>323398</v>
          </cell>
          <cell r="B229" t="str">
            <v>福島フアイナンス　　　　　　　　　　　　　　　　　　　　　　　　　　　</v>
          </cell>
          <cell r="C229" t="str">
            <v>036</v>
          </cell>
          <cell r="D229" t="str">
            <v>ｺｵﾘﾔﾏｼﾃﾝ1ﾁ-ﾑ</v>
          </cell>
          <cell r="E229" t="str">
            <v>業務本部</v>
          </cell>
          <cell r="F229" t="str">
            <v>AB</v>
          </cell>
          <cell r="G229" t="str">
            <v>H</v>
          </cell>
          <cell r="J229">
            <v>54660000</v>
          </cell>
          <cell r="K229">
            <v>0</v>
          </cell>
          <cell r="L229">
            <v>54880136</v>
          </cell>
          <cell r="M229">
            <v>57</v>
          </cell>
          <cell r="N229">
            <v>0</v>
          </cell>
          <cell r="O229">
            <v>58</v>
          </cell>
          <cell r="P229">
            <v>-22</v>
          </cell>
        </row>
        <row r="230">
          <cell r="A230" t="str">
            <v>323856</v>
          </cell>
          <cell r="B230" t="str">
            <v>沼田彰　　　　　　　　　　　　　　　　　　　　　　　　　　　　　　　　</v>
          </cell>
          <cell r="C230" t="str">
            <v>0TF</v>
          </cell>
          <cell r="D230" t="str">
            <v>ﾕｳｼ2ﾌﾞｶｲｶﾞｲIQ</v>
          </cell>
          <cell r="F230" t="str">
            <v>CB</v>
          </cell>
          <cell r="G230" t="str">
            <v>B</v>
          </cell>
          <cell r="J230">
            <v>0</v>
          </cell>
          <cell r="K230">
            <v>18886192</v>
          </cell>
          <cell r="L230">
            <v>18886192</v>
          </cell>
        </row>
        <row r="231">
          <cell r="A231" t="str">
            <v>324452</v>
          </cell>
          <cell r="B231" t="str">
            <v>富士建設　　　　　　　　　　　　　　　　　　　　　　　　　　　　　　　</v>
          </cell>
          <cell r="E231" t="str">
            <v>近畿営本</v>
          </cell>
          <cell r="M231">
            <v>0</v>
          </cell>
          <cell r="N231">
            <v>0</v>
          </cell>
          <cell r="O231">
            <v>490</v>
          </cell>
          <cell r="P231">
            <v>-440</v>
          </cell>
          <cell r="Q231">
            <v>400765628</v>
          </cell>
        </row>
        <row r="232">
          <cell r="A232" t="str">
            <v>324659</v>
          </cell>
          <cell r="B232" t="str">
            <v>瀧文彦　　　　　　　　　　　　　　　　　　　　　　　　　　　　　　　　</v>
          </cell>
          <cell r="C232" t="str">
            <v>0Y2</v>
          </cell>
          <cell r="D232" t="str">
            <v>PJ-ｷｶｸｶｲﾊﾂｶ</v>
          </cell>
          <cell r="E232" t="str">
            <v>近畿営本</v>
          </cell>
          <cell r="F232" t="str">
            <v>CB</v>
          </cell>
          <cell r="G232" t="str">
            <v>G</v>
          </cell>
          <cell r="J232">
            <v>0</v>
          </cell>
          <cell r="K232">
            <v>464212659</v>
          </cell>
          <cell r="L232">
            <v>29402</v>
          </cell>
          <cell r="M232">
            <v>0</v>
          </cell>
          <cell r="N232">
            <v>-433</v>
          </cell>
          <cell r="O232">
            <v>0</v>
          </cell>
          <cell r="P232">
            <v>0</v>
          </cell>
        </row>
        <row r="233">
          <cell r="A233" t="str">
            <v>326455</v>
          </cell>
          <cell r="B233" t="str">
            <v>草野光男　　　　　　　　　　　　　　　　　　　　　　　　　　　　　　　</v>
          </cell>
          <cell r="C233" t="str">
            <v>1VV</v>
          </cell>
          <cell r="D233" t="str">
            <v>ｳｴﾉｴｲｷﾞﾖｳﾁ-ﾑJ</v>
          </cell>
          <cell r="F233" t="str">
            <v>CB</v>
          </cell>
          <cell r="G233" t="str">
            <v>B</v>
          </cell>
          <cell r="J233">
            <v>0</v>
          </cell>
          <cell r="K233">
            <v>17144802</v>
          </cell>
          <cell r="L233">
            <v>17144802</v>
          </cell>
        </row>
        <row r="234">
          <cell r="A234" t="str">
            <v>326503</v>
          </cell>
          <cell r="B234" t="str">
            <v>佐野メディカルサービス　　　　　　　　　　　　　　　　　　　　　　　　</v>
          </cell>
          <cell r="C234" t="str">
            <v>1Q5</v>
          </cell>
          <cell r="D234" t="str">
            <v>Qｼﾌﾞﾔｴｲｷﾞﾖｳ2J</v>
          </cell>
          <cell r="E234" t="str">
            <v>東京営本</v>
          </cell>
          <cell r="F234" t="str">
            <v>AB</v>
          </cell>
          <cell r="G234" t="str">
            <v>G</v>
          </cell>
          <cell r="J234">
            <v>27750000</v>
          </cell>
          <cell r="K234">
            <v>0</v>
          </cell>
          <cell r="L234">
            <v>27750000</v>
          </cell>
          <cell r="M234">
            <v>28</v>
          </cell>
          <cell r="N234">
            <v>0</v>
          </cell>
          <cell r="O234">
            <v>29</v>
          </cell>
          <cell r="P234">
            <v>-11</v>
          </cell>
        </row>
        <row r="235">
          <cell r="A235" t="str">
            <v>327995</v>
          </cell>
          <cell r="B235" t="str">
            <v>ニコマートハウジング　　　　　　　　　　　　　　　　　　　　　　　　　</v>
          </cell>
          <cell r="C235" t="str">
            <v>1A6</v>
          </cell>
          <cell r="D235" t="str">
            <v>Eﾀﾞｲ2ﾌﾞﾀﾞｲ3ﾁｰﾑ</v>
          </cell>
          <cell r="E235" t="str">
            <v>東京営本</v>
          </cell>
          <cell r="F235" t="str">
            <v>CB</v>
          </cell>
          <cell r="G235" t="str">
            <v>C</v>
          </cell>
          <cell r="J235">
            <v>0</v>
          </cell>
          <cell r="K235">
            <v>435547812</v>
          </cell>
          <cell r="L235">
            <v>-452188</v>
          </cell>
          <cell r="M235">
            <v>0</v>
          </cell>
          <cell r="N235">
            <v>-436</v>
          </cell>
          <cell r="O235">
            <v>0</v>
          </cell>
          <cell r="P235">
            <v>0</v>
          </cell>
        </row>
        <row r="236">
          <cell r="A236" t="str">
            <v>328354</v>
          </cell>
          <cell r="B236" t="str">
            <v>大成興産株式会社　　　　　　　　　　　　　　　　　　　　　　　　　　　</v>
          </cell>
          <cell r="C236" t="str">
            <v>06L</v>
          </cell>
          <cell r="D236" t="str">
            <v>ﾅｺﾞﾔ 4ﾁ-ﾑ</v>
          </cell>
          <cell r="E236" t="str">
            <v>業務本部</v>
          </cell>
          <cell r="F236" t="str">
            <v>CB</v>
          </cell>
          <cell r="G236" t="str">
            <v>C</v>
          </cell>
          <cell r="J236">
            <v>0</v>
          </cell>
          <cell r="K236">
            <v>3701473</v>
          </cell>
          <cell r="L236">
            <v>1759553</v>
          </cell>
          <cell r="M236">
            <v>2</v>
          </cell>
          <cell r="N236">
            <v>0</v>
          </cell>
          <cell r="O236">
            <v>2</v>
          </cell>
          <cell r="P236">
            <v>-1</v>
          </cell>
        </row>
        <row r="237">
          <cell r="A237" t="str">
            <v>329471</v>
          </cell>
          <cell r="B237" t="str">
            <v>末田忠義　　　　　　　　　　　　　　　　　　　　　　　　　　　　　　　</v>
          </cell>
          <cell r="C237" t="str">
            <v>0YV</v>
          </cell>
          <cell r="D237" t="str">
            <v>ﾋﾛｼﾏｼﾃﾝ2ﾁ-ﾑ</v>
          </cell>
          <cell r="F237" t="str">
            <v>AB</v>
          </cell>
          <cell r="G237" t="str">
            <v>J</v>
          </cell>
          <cell r="J237">
            <v>5331650</v>
          </cell>
          <cell r="K237">
            <v>0</v>
          </cell>
          <cell r="L237">
            <v>5203387</v>
          </cell>
        </row>
        <row r="238">
          <cell r="A238" t="str">
            <v>330328</v>
          </cell>
          <cell r="B238" t="str">
            <v>アトム・エステート　　　　　　　　　　　　　　　　　　　　　　　　　　</v>
          </cell>
          <cell r="C238" t="str">
            <v>0Y2</v>
          </cell>
          <cell r="D238" t="str">
            <v>PJ-ｷｶｸｶｲﾊﾂｶ</v>
          </cell>
          <cell r="E238" t="str">
            <v>近畿営本</v>
          </cell>
          <cell r="F238" t="str">
            <v>CB</v>
          </cell>
          <cell r="G238" t="str">
            <v>C</v>
          </cell>
          <cell r="J238">
            <v>0</v>
          </cell>
          <cell r="K238">
            <v>236026457</v>
          </cell>
          <cell r="L238">
            <v>100000</v>
          </cell>
          <cell r="M238">
            <v>0</v>
          </cell>
          <cell r="N238">
            <v>-232</v>
          </cell>
          <cell r="O238">
            <v>0</v>
          </cell>
          <cell r="P238">
            <v>0</v>
          </cell>
        </row>
        <row r="239">
          <cell r="A239" t="str">
            <v>330568</v>
          </cell>
          <cell r="B239" t="str">
            <v>プラネットワーク　　　　　　　　　　　　　　　　　　　　　　　　　　　</v>
          </cell>
          <cell r="C239" t="str">
            <v>1C2</v>
          </cell>
          <cell r="D239" t="str">
            <v>Qﾐﾅﾄ-ｼﾞﾖｳﾎｳｷｷｶ</v>
          </cell>
          <cell r="E239" t="str">
            <v>東京営本</v>
          </cell>
          <cell r="F239" t="str">
            <v>CB</v>
          </cell>
          <cell r="G239" t="str">
            <v>C</v>
          </cell>
          <cell r="J239">
            <v>0</v>
          </cell>
          <cell r="K239">
            <v>30395229</v>
          </cell>
          <cell r="L239">
            <v>30395229</v>
          </cell>
          <cell r="M239">
            <v>30</v>
          </cell>
          <cell r="N239">
            <v>0</v>
          </cell>
          <cell r="O239">
            <v>30</v>
          </cell>
          <cell r="P239">
            <v>-11</v>
          </cell>
        </row>
        <row r="240">
          <cell r="A240" t="str">
            <v>330864</v>
          </cell>
          <cell r="B240" t="str">
            <v>しむら　　　　　　　　　　　　　　　　　　　　　　　　　　　　　　　　</v>
          </cell>
          <cell r="C240" t="str">
            <v>0TF</v>
          </cell>
          <cell r="D240" t="str">
            <v>ﾕｳｼ2ﾌﾞｶｲｶﾞｲIQ</v>
          </cell>
          <cell r="E240" t="str">
            <v>東京営本</v>
          </cell>
          <cell r="F240" t="str">
            <v>DB</v>
          </cell>
          <cell r="G240" t="str">
            <v>C</v>
          </cell>
          <cell r="J240">
            <v>26168123</v>
          </cell>
          <cell r="K240">
            <v>0</v>
          </cell>
          <cell r="L240">
            <v>26168123</v>
          </cell>
          <cell r="M240">
            <v>27</v>
          </cell>
          <cell r="N240">
            <v>0</v>
          </cell>
          <cell r="O240">
            <v>29</v>
          </cell>
          <cell r="P240">
            <v>-11</v>
          </cell>
        </row>
        <row r="241">
          <cell r="A241" t="str">
            <v>331275</v>
          </cell>
          <cell r="B241" t="str">
            <v>永田人茂　　　　　　　　　　　　　　　　　　　　　　　　　　　　　　　</v>
          </cell>
          <cell r="C241" t="str">
            <v>0Y2</v>
          </cell>
          <cell r="D241" t="str">
            <v>PJ-ｷｶｸｶｲﾊﾂｶ</v>
          </cell>
          <cell r="E241" t="str">
            <v>近畿営本</v>
          </cell>
          <cell r="F241" t="str">
            <v>CB</v>
          </cell>
          <cell r="G241" t="str">
            <v>C</v>
          </cell>
          <cell r="J241">
            <v>0</v>
          </cell>
          <cell r="K241">
            <v>61293435</v>
          </cell>
          <cell r="L241">
            <v>61293435</v>
          </cell>
          <cell r="M241">
            <v>62</v>
          </cell>
          <cell r="N241">
            <v>0</v>
          </cell>
          <cell r="O241">
            <v>62</v>
          </cell>
          <cell r="P241">
            <v>-23</v>
          </cell>
        </row>
        <row r="242">
          <cell r="A242" t="str">
            <v>33271</v>
          </cell>
          <cell r="B242" t="str">
            <v>玉善　　　　　　　　　　　　　　　　　　　　　　　　　　　　　　　　　</v>
          </cell>
          <cell r="C242" t="str">
            <v>014</v>
          </cell>
          <cell r="D242" t="str">
            <v>ｼｽﾞｵｶｼﾃﾝ</v>
          </cell>
          <cell r="E242" t="str">
            <v>業務本部</v>
          </cell>
          <cell r="F242" t="str">
            <v>CB</v>
          </cell>
          <cell r="G242" t="str">
            <v>Ｆ</v>
          </cell>
          <cell r="J242">
            <v>6000000</v>
          </cell>
          <cell r="K242">
            <v>21000000</v>
          </cell>
          <cell r="L242">
            <v>26990925</v>
          </cell>
          <cell r="M242">
            <v>27</v>
          </cell>
          <cell r="N242">
            <v>0</v>
          </cell>
          <cell r="O242">
            <v>34</v>
          </cell>
          <cell r="P242">
            <v>-13</v>
          </cell>
        </row>
        <row r="243">
          <cell r="A243" t="str">
            <v>337569</v>
          </cell>
          <cell r="B243" t="str">
            <v>東京信販　　　　　　　　　　　　　　　　　　　　　　　　　　　　　　　</v>
          </cell>
          <cell r="C243" t="str">
            <v>0G1</v>
          </cell>
          <cell r="D243" t="str">
            <v>ｻﾂﾎﾟﾛ1ﾁ-ﾑﾌﾄﾞｳｻﾝ</v>
          </cell>
          <cell r="E243" t="str">
            <v>業務本部</v>
          </cell>
          <cell r="F243" t="str">
            <v>CB</v>
          </cell>
          <cell r="G243" t="str">
            <v>H</v>
          </cell>
          <cell r="J243">
            <v>0</v>
          </cell>
          <cell r="K243">
            <v>18168838</v>
          </cell>
          <cell r="L243">
            <v>17568838</v>
          </cell>
          <cell r="M243">
            <v>18</v>
          </cell>
          <cell r="N243">
            <v>0</v>
          </cell>
          <cell r="O243">
            <v>18</v>
          </cell>
          <cell r="P243">
            <v>-7</v>
          </cell>
        </row>
        <row r="244">
          <cell r="A244" t="str">
            <v>337678</v>
          </cell>
          <cell r="B244" t="str">
            <v>第一ハウジング株式会社　　　　　　　　　　　　　　　　　　　　　　　　</v>
          </cell>
          <cell r="C244" t="str">
            <v>0J2</v>
          </cell>
          <cell r="D244" t="str">
            <v>ｵｵｻｶｴｲｷﾞﾖｳ2-1</v>
          </cell>
          <cell r="E244" t="str">
            <v>近畿営本</v>
          </cell>
          <cell r="F244" t="str">
            <v>AB</v>
          </cell>
          <cell r="G244" t="str">
            <v>C</v>
          </cell>
          <cell r="J244">
            <v>9355649</v>
          </cell>
          <cell r="K244">
            <v>0</v>
          </cell>
          <cell r="L244">
            <v>9281781</v>
          </cell>
          <cell r="M244">
            <v>10</v>
          </cell>
          <cell r="N244">
            <v>0</v>
          </cell>
          <cell r="O244">
            <v>10</v>
          </cell>
          <cell r="P244">
            <v>-4</v>
          </cell>
        </row>
        <row r="245">
          <cell r="A245" t="str">
            <v>338181</v>
          </cell>
          <cell r="B245" t="str">
            <v>ビー・メディック　　　　　　　　　　　　　　　　　　　　　　　　　　　</v>
          </cell>
          <cell r="C245" t="str">
            <v>1VJ</v>
          </cell>
          <cell r="D245" t="str">
            <v>Eﾀﾞｲ2ﾌﾞﾍﾙｽｹｱﾁ-ﾑ</v>
          </cell>
          <cell r="E245" t="str">
            <v>東京営本</v>
          </cell>
          <cell r="F245" t="str">
            <v>CB</v>
          </cell>
          <cell r="G245" t="str">
            <v>K</v>
          </cell>
          <cell r="J245">
            <v>5986665</v>
          </cell>
          <cell r="K245">
            <v>36577885</v>
          </cell>
          <cell r="L245">
            <v>41589087</v>
          </cell>
          <cell r="M245">
            <v>42</v>
          </cell>
          <cell r="N245">
            <v>0</v>
          </cell>
          <cell r="O245">
            <v>42</v>
          </cell>
          <cell r="P245">
            <v>-16</v>
          </cell>
        </row>
        <row r="246">
          <cell r="A246" t="str">
            <v>339156</v>
          </cell>
          <cell r="B246" t="str">
            <v>桝田金美　　　　　　　　　　　　　　　　　　　　　　　　　　　　　　　</v>
          </cell>
          <cell r="C246" t="str">
            <v>0TF</v>
          </cell>
          <cell r="D246" t="str">
            <v>ﾕｳｼ2ﾌﾞｶｲｶﾞｲIQ</v>
          </cell>
          <cell r="E246" t="str">
            <v>国際本部</v>
          </cell>
          <cell r="F246" t="str">
            <v>CA</v>
          </cell>
          <cell r="G246" t="str">
            <v>B</v>
          </cell>
          <cell r="J246">
            <v>899143173</v>
          </cell>
          <cell r="K246">
            <v>80402407</v>
          </cell>
          <cell r="L246">
            <v>3135078</v>
          </cell>
          <cell r="M246">
            <v>0</v>
          </cell>
          <cell r="N246">
            <v>-950</v>
          </cell>
          <cell r="O246">
            <v>0</v>
          </cell>
          <cell r="P246">
            <v>0</v>
          </cell>
        </row>
        <row r="247">
          <cell r="A247" t="str">
            <v>344756</v>
          </cell>
          <cell r="B247" t="str">
            <v>鈴木明　　　　　　　　　　　　　　　　　　　　　　　　　　　　　　　　</v>
          </cell>
          <cell r="C247" t="str">
            <v>1SY</v>
          </cell>
          <cell r="D247" t="str">
            <v>ﾕｳｼ2ﾌﾞｷｶｸｶﾝﾘﾁ-ﾑ</v>
          </cell>
          <cell r="E247" t="str">
            <v>不動産Ｆ</v>
          </cell>
          <cell r="F247" t="str">
            <v>AB</v>
          </cell>
          <cell r="G247" t="str">
            <v>B</v>
          </cell>
          <cell r="J247">
            <v>7678525</v>
          </cell>
          <cell r="K247">
            <v>0</v>
          </cell>
          <cell r="L247">
            <v>7685868</v>
          </cell>
          <cell r="M247">
            <v>8</v>
          </cell>
          <cell r="N247">
            <v>0</v>
          </cell>
          <cell r="O247">
            <v>0</v>
          </cell>
          <cell r="P247">
            <v>0</v>
          </cell>
        </row>
        <row r="248">
          <cell r="A248" t="str">
            <v>346332</v>
          </cell>
          <cell r="B248" t="str">
            <v>大阪谷正　　　　　　　　　　　　　　　　　　　　　　　　　　　　　　　</v>
          </cell>
          <cell r="C248" t="str">
            <v>0Y2</v>
          </cell>
          <cell r="D248" t="str">
            <v>PJ-ｷｶｸｶｲﾊﾂｶ</v>
          </cell>
          <cell r="E248" t="str">
            <v>近畿営本</v>
          </cell>
          <cell r="F248" t="str">
            <v>CB</v>
          </cell>
          <cell r="G248" t="str">
            <v>C</v>
          </cell>
          <cell r="J248">
            <v>0</v>
          </cell>
          <cell r="K248">
            <v>54504330</v>
          </cell>
          <cell r="L248">
            <v>51353800</v>
          </cell>
          <cell r="M248">
            <v>51</v>
          </cell>
          <cell r="N248">
            <v>0</v>
          </cell>
          <cell r="O248">
            <v>51</v>
          </cell>
          <cell r="P248">
            <v>-19</v>
          </cell>
        </row>
        <row r="249">
          <cell r="A249" t="str">
            <v>350248</v>
          </cell>
          <cell r="B249" t="str">
            <v>宮崎アイ　　　　　　　　　　　　　　　　　　　　　　　　　　　　　　　</v>
          </cell>
          <cell r="C249" t="str">
            <v>0TF</v>
          </cell>
          <cell r="D249" t="str">
            <v>ﾕｳｼ2ﾌﾞｶｲｶﾞｲIQ</v>
          </cell>
          <cell r="E249" t="str">
            <v>不動産Ｆ</v>
          </cell>
          <cell r="F249" t="str">
            <v>AB</v>
          </cell>
          <cell r="G249" t="str">
            <v>B</v>
          </cell>
          <cell r="J249">
            <v>46547740</v>
          </cell>
          <cell r="K249">
            <v>0</v>
          </cell>
          <cell r="L249">
            <v>46547740</v>
          </cell>
          <cell r="M249">
            <v>47</v>
          </cell>
          <cell r="N249">
            <v>0</v>
          </cell>
          <cell r="O249">
            <v>0</v>
          </cell>
          <cell r="P249">
            <v>0</v>
          </cell>
        </row>
        <row r="250">
          <cell r="A250" t="str">
            <v>350607</v>
          </cell>
          <cell r="B250" t="str">
            <v>播備高原開発株式会社　　　　　　　　　　　　　　　　　　　　　　　　　</v>
          </cell>
          <cell r="C250" t="str">
            <v>0Y2</v>
          </cell>
          <cell r="D250" t="str">
            <v>PJ-ｷｶｸｶｲﾊﾂｶ</v>
          </cell>
          <cell r="E250" t="str">
            <v>近畿営本</v>
          </cell>
          <cell r="F250" t="str">
            <v>CA</v>
          </cell>
          <cell r="G250" t="str">
            <v>K</v>
          </cell>
          <cell r="J250">
            <v>0</v>
          </cell>
          <cell r="K250">
            <v>500000000</v>
          </cell>
          <cell r="L250">
            <v>0</v>
          </cell>
          <cell r="M250">
            <v>0</v>
          </cell>
          <cell r="N250">
            <v>-500</v>
          </cell>
          <cell r="O250">
            <v>0</v>
          </cell>
          <cell r="P250">
            <v>0</v>
          </cell>
        </row>
        <row r="251">
          <cell r="A251" t="str">
            <v>352065</v>
          </cell>
          <cell r="B251" t="str">
            <v>出雲屋産業株式会社　　　　　　　　　　　　　　　　　　　　　　　　　　</v>
          </cell>
          <cell r="C251" t="str">
            <v>0Y2</v>
          </cell>
          <cell r="D251" t="str">
            <v>PJ-ｷｶｸｶｲﾊﾂｶ</v>
          </cell>
          <cell r="E251" t="str">
            <v>近畿営本</v>
          </cell>
          <cell r="F251" t="str">
            <v>CB</v>
          </cell>
          <cell r="G251" t="str">
            <v>G</v>
          </cell>
          <cell r="J251">
            <v>0</v>
          </cell>
          <cell r="K251">
            <v>52050696</v>
          </cell>
          <cell r="L251">
            <v>48327740</v>
          </cell>
          <cell r="M251">
            <v>48</v>
          </cell>
          <cell r="N251">
            <v>0</v>
          </cell>
          <cell r="O251">
            <v>48</v>
          </cell>
          <cell r="P251">
            <v>-18</v>
          </cell>
        </row>
        <row r="252">
          <cell r="A252" t="str">
            <v>352279</v>
          </cell>
          <cell r="B252" t="str">
            <v>興栄商事　　　　　　　　　　　　　　　　　　　　　　　　　　　　　　　</v>
          </cell>
          <cell r="C252" t="str">
            <v>0J1</v>
          </cell>
          <cell r="D252" t="str">
            <v>ｵｵｻｶｴｲｷﾞﾖｳ3-2</v>
          </cell>
          <cell r="E252" t="str">
            <v>近畿営本</v>
          </cell>
          <cell r="F252" t="str">
            <v>CB</v>
          </cell>
          <cell r="G252" t="str">
            <v>L</v>
          </cell>
          <cell r="J252">
            <v>0</v>
          </cell>
          <cell r="K252">
            <v>124619064</v>
          </cell>
          <cell r="L252">
            <v>124306262</v>
          </cell>
          <cell r="M252">
            <v>129</v>
          </cell>
          <cell r="N252">
            <v>0</v>
          </cell>
          <cell r="O252">
            <v>142</v>
          </cell>
          <cell r="P252">
            <v>-53</v>
          </cell>
        </row>
        <row r="253">
          <cell r="A253" t="str">
            <v>353831</v>
          </cell>
          <cell r="B253" t="str">
            <v>漆原佐太郎　　　　　　　　　　　　　　　　　　　　　　　　　　　　　　</v>
          </cell>
          <cell r="C253" t="str">
            <v>0TF</v>
          </cell>
          <cell r="D253" t="str">
            <v>ﾕｳｼ2ﾌﾞｶｲｶﾞｲIQ</v>
          </cell>
          <cell r="E253" t="str">
            <v>不動産Ｆ</v>
          </cell>
          <cell r="F253" t="str">
            <v>AB</v>
          </cell>
          <cell r="G253" t="str">
            <v>B</v>
          </cell>
          <cell r="J253">
            <v>150000</v>
          </cell>
          <cell r="K253">
            <v>0</v>
          </cell>
          <cell r="L253">
            <v>150000</v>
          </cell>
          <cell r="M253">
            <v>1</v>
          </cell>
          <cell r="N253">
            <v>0</v>
          </cell>
          <cell r="O253">
            <v>0</v>
          </cell>
          <cell r="P253">
            <v>0</v>
          </cell>
        </row>
        <row r="254">
          <cell r="A254" t="str">
            <v>355486</v>
          </cell>
          <cell r="B254" t="str">
            <v>為永　　　　　　　　　　　　　　　　　　　　　　　　　　　　　　　　　</v>
          </cell>
          <cell r="C254" t="str">
            <v>0Y2</v>
          </cell>
          <cell r="D254" t="str">
            <v>PJ-ｷｶｸｶｲﾊﾂｶ</v>
          </cell>
          <cell r="E254" t="str">
            <v>近畿営本</v>
          </cell>
          <cell r="F254" t="str">
            <v>CB</v>
          </cell>
          <cell r="G254" t="str">
            <v>G</v>
          </cell>
          <cell r="J254">
            <v>0</v>
          </cell>
          <cell r="K254">
            <v>63238389</v>
          </cell>
          <cell r="L254">
            <v>62736935</v>
          </cell>
          <cell r="M254">
            <v>63</v>
          </cell>
          <cell r="N254">
            <v>0</v>
          </cell>
          <cell r="O254">
            <v>63</v>
          </cell>
          <cell r="P254">
            <v>-23</v>
          </cell>
        </row>
        <row r="255">
          <cell r="A255" t="str">
            <v>357940</v>
          </cell>
          <cell r="B255" t="str">
            <v>コマムファイナンス　　　　　　　　　　　　　　　　　　　　　　　　　　</v>
          </cell>
          <cell r="C255" t="str">
            <v>0VT</v>
          </cell>
          <cell r="D255" t="str">
            <v>ｲｼｶﾞｷﾌﾟﾛｼﾞｴｸﾄ</v>
          </cell>
          <cell r="F255" t="str">
            <v>BA</v>
          </cell>
          <cell r="G255" t="str">
            <v>N</v>
          </cell>
          <cell r="J255">
            <v>0</v>
          </cell>
          <cell r="K255">
            <v>3381776099</v>
          </cell>
          <cell r="L255">
            <v>1104924823</v>
          </cell>
        </row>
        <row r="256">
          <cell r="A256" t="str">
            <v>35886</v>
          </cell>
          <cell r="B256" t="str">
            <v>多聞酒造株式会社　　　　　　　　　　　　　　　　　　　　　　　　　　　</v>
          </cell>
          <cell r="C256" t="str">
            <v>05W</v>
          </cell>
          <cell r="D256" t="str">
            <v>ｵｵｻｶｴｲｷﾞﾖｳ1-2</v>
          </cell>
          <cell r="E256" t="str">
            <v>近畿営本</v>
          </cell>
          <cell r="F256" t="str">
            <v>AB</v>
          </cell>
          <cell r="G256" t="str">
            <v>Ｆ</v>
          </cell>
          <cell r="J256">
            <v>4830723</v>
          </cell>
          <cell r="K256">
            <v>0</v>
          </cell>
          <cell r="L256">
            <v>4828738</v>
          </cell>
          <cell r="M256">
            <v>23</v>
          </cell>
          <cell r="N256">
            <v>0</v>
          </cell>
          <cell r="O256">
            <v>8</v>
          </cell>
          <cell r="P256">
            <v>-3</v>
          </cell>
        </row>
        <row r="257">
          <cell r="A257" t="str">
            <v>358932</v>
          </cell>
          <cell r="B257" t="str">
            <v>グーパーズ　　　　　　　　　　　　　　　　　　　　　　　　　　　　　　</v>
          </cell>
          <cell r="C257" t="str">
            <v>1C1</v>
          </cell>
          <cell r="D257" t="str">
            <v>ﾐﾅﾄｼﾃﾝﾀﾞｲ1ﾁ-ﾑ</v>
          </cell>
          <cell r="E257" t="str">
            <v>東京営本</v>
          </cell>
          <cell r="F257" t="str">
            <v>CB</v>
          </cell>
          <cell r="G257" t="str">
            <v>K</v>
          </cell>
          <cell r="J257">
            <v>15000000</v>
          </cell>
          <cell r="K257">
            <v>15000000</v>
          </cell>
          <cell r="L257">
            <v>29934468</v>
          </cell>
          <cell r="M257">
            <v>45</v>
          </cell>
          <cell r="N257">
            <v>0</v>
          </cell>
          <cell r="O257">
            <v>45</v>
          </cell>
          <cell r="P257">
            <v>-17</v>
          </cell>
        </row>
        <row r="258">
          <cell r="A258" t="str">
            <v>359550</v>
          </cell>
          <cell r="B258" t="str">
            <v>長谷川輝男　　　　　　　　　　　　　　　　　　　　　　　　　　　　　　</v>
          </cell>
          <cell r="C258" t="str">
            <v>0TF</v>
          </cell>
          <cell r="D258" t="str">
            <v>ﾕｳｼ2ﾌﾞｶｲｶﾞｲIQ</v>
          </cell>
          <cell r="F258" t="str">
            <v>AB</v>
          </cell>
          <cell r="G258" t="str">
            <v>B</v>
          </cell>
          <cell r="J258">
            <v>55482827</v>
          </cell>
          <cell r="K258">
            <v>0</v>
          </cell>
          <cell r="L258">
            <v>55482827</v>
          </cell>
        </row>
        <row r="259">
          <cell r="A259" t="str">
            <v>360224</v>
          </cell>
          <cell r="B259" t="str">
            <v>松並憲三　　　　　　　　　　　　　　　　　　　　　　　　　　　　　　　</v>
          </cell>
          <cell r="C259" t="str">
            <v>2D4</v>
          </cell>
          <cell r="D259" t="str">
            <v>ｷﾕｳOｼﾞﾖｳﾎｳ2-3</v>
          </cell>
          <cell r="F259" t="str">
            <v>CB</v>
          </cell>
          <cell r="G259" t="str">
            <v>B</v>
          </cell>
          <cell r="J259">
            <v>0</v>
          </cell>
          <cell r="K259">
            <v>36970994</v>
          </cell>
          <cell r="L259">
            <v>36716980</v>
          </cell>
        </row>
        <row r="260">
          <cell r="A260" t="str">
            <v>360571</v>
          </cell>
          <cell r="B260" t="str">
            <v>東京総合リース・トゥエンティーワン　　　　　　　　　　　　　　　　　　</v>
          </cell>
          <cell r="C260" t="str">
            <v>09C</v>
          </cell>
          <cell r="D260" t="str">
            <v>ﾕｳｼｼﾞｷﾞﾖｳ2ﾎｳｼﾞﾝ</v>
          </cell>
          <cell r="E260" t="str">
            <v>東京営本</v>
          </cell>
          <cell r="F260" t="str">
            <v>CB</v>
          </cell>
          <cell r="G260" t="str">
            <v>C</v>
          </cell>
          <cell r="J260">
            <v>0</v>
          </cell>
          <cell r="K260">
            <v>86661255</v>
          </cell>
          <cell r="L260">
            <v>86661255</v>
          </cell>
          <cell r="M260">
            <v>87</v>
          </cell>
          <cell r="N260">
            <v>0</v>
          </cell>
          <cell r="O260">
            <v>87</v>
          </cell>
          <cell r="P260">
            <v>-32</v>
          </cell>
        </row>
        <row r="261">
          <cell r="A261" t="str">
            <v>361489</v>
          </cell>
          <cell r="B261" t="str">
            <v>大友光明　　　　　　　　　　　　　　　　　　　　　　　　　　　　　　　</v>
          </cell>
          <cell r="C261" t="str">
            <v>1SY</v>
          </cell>
          <cell r="D261" t="str">
            <v>ﾕｳｼ2ﾌﾞｷｶｸｶﾝﾘﾁ-ﾑ</v>
          </cell>
          <cell r="E261" t="str">
            <v>不動産Ｆ</v>
          </cell>
          <cell r="F261" t="str">
            <v>AB</v>
          </cell>
          <cell r="G261" t="str">
            <v>B</v>
          </cell>
          <cell r="J261">
            <v>790656</v>
          </cell>
          <cell r="K261">
            <v>0</v>
          </cell>
          <cell r="L261">
            <v>791548</v>
          </cell>
          <cell r="M261">
            <v>1</v>
          </cell>
          <cell r="N261">
            <v>0</v>
          </cell>
          <cell r="O261">
            <v>0</v>
          </cell>
          <cell r="P261">
            <v>0</v>
          </cell>
        </row>
        <row r="262">
          <cell r="A262" t="str">
            <v>363914</v>
          </cell>
          <cell r="B262" t="str">
            <v>池村辰夫　　　　　　　　　　　　　　　　　　　　　　　　　　　　　　　</v>
          </cell>
          <cell r="C262" t="str">
            <v>0Y2</v>
          </cell>
          <cell r="D262" t="str">
            <v>PJ-ｷｶｸｶｲﾊﾂｶ</v>
          </cell>
          <cell r="F262" t="str">
            <v>CB</v>
          </cell>
          <cell r="G262" t="str">
            <v>K</v>
          </cell>
          <cell r="J262">
            <v>0</v>
          </cell>
          <cell r="K262">
            <v>11023506</v>
          </cell>
          <cell r="L262">
            <v>10679780</v>
          </cell>
        </row>
        <row r="263">
          <cell r="A263" t="str">
            <v>365903</v>
          </cell>
          <cell r="B263" t="str">
            <v>アゲイン　　　　　　　　　　　　　　　　　　　　　　　　　　　　　　　</v>
          </cell>
          <cell r="C263" t="str">
            <v>034</v>
          </cell>
          <cell r="D263" t="str">
            <v>ｶｺﾞｼﾏｼﾃﾝ</v>
          </cell>
          <cell r="E263" t="str">
            <v>業務本部</v>
          </cell>
          <cell r="F263" t="str">
            <v>CB</v>
          </cell>
          <cell r="G263" t="str">
            <v>G</v>
          </cell>
          <cell r="J263">
            <v>3636289</v>
          </cell>
          <cell r="K263">
            <v>10845179</v>
          </cell>
          <cell r="L263">
            <v>14401309</v>
          </cell>
          <cell r="M263">
            <v>11</v>
          </cell>
          <cell r="N263">
            <v>0</v>
          </cell>
          <cell r="O263">
            <v>11</v>
          </cell>
          <cell r="P263">
            <v>-4</v>
          </cell>
        </row>
        <row r="264">
          <cell r="A264" t="str">
            <v>366196</v>
          </cell>
          <cell r="B264" t="str">
            <v>辻新　　　　　　　　　　　　　　　　　　　　　　　　　　　　　　　　　</v>
          </cell>
          <cell r="C264" t="str">
            <v>0Y2</v>
          </cell>
          <cell r="D264" t="str">
            <v>PJ-ｷｶｸｶｲﾊﾂｶ</v>
          </cell>
          <cell r="E264" t="str">
            <v>近畿営本</v>
          </cell>
          <cell r="F264" t="str">
            <v>AB</v>
          </cell>
          <cell r="G264" t="str">
            <v>C</v>
          </cell>
          <cell r="J264">
            <v>6798925</v>
          </cell>
          <cell r="K264">
            <v>0</v>
          </cell>
          <cell r="L264">
            <v>6808541</v>
          </cell>
          <cell r="M264">
            <v>7</v>
          </cell>
          <cell r="N264">
            <v>0</v>
          </cell>
          <cell r="O264">
            <v>7</v>
          </cell>
          <cell r="P264">
            <v>-3</v>
          </cell>
        </row>
        <row r="265">
          <cell r="A265" t="str">
            <v>367100</v>
          </cell>
          <cell r="B265" t="str">
            <v>辻新輔　　　　　　　　　　　　　　　　　　　　　　　　　　　　　　　　</v>
          </cell>
          <cell r="C265" t="str">
            <v>0Y2</v>
          </cell>
          <cell r="D265" t="str">
            <v>PJ-ｷｶｸｶｲﾊﾂｶ</v>
          </cell>
          <cell r="E265" t="str">
            <v>近畿営本</v>
          </cell>
          <cell r="F265" t="str">
            <v>CB</v>
          </cell>
          <cell r="G265" t="str">
            <v>C</v>
          </cell>
          <cell r="J265">
            <v>0</v>
          </cell>
          <cell r="K265">
            <v>57341070</v>
          </cell>
          <cell r="L265">
            <v>55171511</v>
          </cell>
          <cell r="M265">
            <v>55</v>
          </cell>
          <cell r="N265">
            <v>0</v>
          </cell>
          <cell r="O265">
            <v>55</v>
          </cell>
          <cell r="P265">
            <v>-20</v>
          </cell>
        </row>
        <row r="266">
          <cell r="A266" t="str">
            <v>368261</v>
          </cell>
          <cell r="B266" t="str">
            <v>長嶋克也　　　　　　　　　　　　　　　　　　　　　　　　　　　　　　　</v>
          </cell>
          <cell r="C266" t="str">
            <v>0Y2</v>
          </cell>
          <cell r="D266" t="str">
            <v>PJ-ｷｶｸｶｲﾊﾂｶ</v>
          </cell>
          <cell r="E266" t="str">
            <v>近畿営本</v>
          </cell>
          <cell r="F266" t="str">
            <v>AB</v>
          </cell>
          <cell r="G266" t="str">
            <v>B</v>
          </cell>
          <cell r="J266">
            <v>3205368</v>
          </cell>
          <cell r="K266">
            <v>0</v>
          </cell>
          <cell r="L266">
            <v>3205368</v>
          </cell>
          <cell r="M266">
            <v>3</v>
          </cell>
          <cell r="N266">
            <v>0</v>
          </cell>
          <cell r="O266">
            <v>0</v>
          </cell>
          <cell r="P266">
            <v>0</v>
          </cell>
        </row>
        <row r="267">
          <cell r="A267" t="str">
            <v>368262</v>
          </cell>
          <cell r="B267" t="str">
            <v>長嶋高代　　　　　　　　　　　　　　　　　　　　　　　　　　　　　　　</v>
          </cell>
          <cell r="C267" t="str">
            <v>0Y2</v>
          </cell>
          <cell r="D267" t="str">
            <v>PJ-ｷｶｸｶｲﾊﾂｶ</v>
          </cell>
          <cell r="E267" t="str">
            <v>近畿営本</v>
          </cell>
          <cell r="F267" t="str">
            <v>AB</v>
          </cell>
          <cell r="G267" t="str">
            <v>B</v>
          </cell>
          <cell r="J267">
            <v>1068452</v>
          </cell>
          <cell r="K267">
            <v>0</v>
          </cell>
          <cell r="L267">
            <v>1068452</v>
          </cell>
          <cell r="M267">
            <v>1</v>
          </cell>
          <cell r="N267">
            <v>0</v>
          </cell>
          <cell r="O267">
            <v>0</v>
          </cell>
          <cell r="P267">
            <v>0</v>
          </cell>
        </row>
        <row r="268">
          <cell r="A268" t="str">
            <v>368282</v>
          </cell>
          <cell r="B268" t="str">
            <v>毎日　　　　　　　　　　　　　　　　　　　　　　　　　　　　　　　　　</v>
          </cell>
          <cell r="C268" t="str">
            <v>0JN</v>
          </cell>
          <cell r="D268" t="str">
            <v>ｾﾝﾀﾞｲｼﾃﾝ2ﾁ-ﾑ</v>
          </cell>
          <cell r="E268" t="str">
            <v>業務本部</v>
          </cell>
          <cell r="F268" t="str">
            <v>AB</v>
          </cell>
          <cell r="G268" t="str">
            <v>L</v>
          </cell>
          <cell r="J268">
            <v>109517275</v>
          </cell>
          <cell r="K268">
            <v>0</v>
          </cell>
          <cell r="L268">
            <v>109517275</v>
          </cell>
          <cell r="M268">
            <v>110</v>
          </cell>
          <cell r="N268">
            <v>0</v>
          </cell>
          <cell r="O268">
            <v>111</v>
          </cell>
          <cell r="P268">
            <v>-41</v>
          </cell>
        </row>
        <row r="269">
          <cell r="A269" t="str">
            <v>369799</v>
          </cell>
          <cell r="B269" t="str">
            <v>五十鈴金属産業株式会社　　　　　　　　　　　　　　　　　　　　　　　　</v>
          </cell>
          <cell r="C269" t="str">
            <v>0Y2</v>
          </cell>
          <cell r="D269" t="str">
            <v>PJ-ｷｶｸｶｲﾊﾂｶ</v>
          </cell>
          <cell r="E269" t="str">
            <v>近畿営本</v>
          </cell>
          <cell r="F269" t="str">
            <v>AB</v>
          </cell>
          <cell r="G269" t="str">
            <v>Ｆ</v>
          </cell>
          <cell r="J269">
            <v>96544999</v>
          </cell>
          <cell r="K269">
            <v>0</v>
          </cell>
          <cell r="L269">
            <v>96544999</v>
          </cell>
          <cell r="M269">
            <v>97</v>
          </cell>
          <cell r="N269">
            <v>0</v>
          </cell>
          <cell r="O269">
            <v>97</v>
          </cell>
          <cell r="P269">
            <v>-36</v>
          </cell>
        </row>
        <row r="270">
          <cell r="A270" t="str">
            <v>370931</v>
          </cell>
          <cell r="B270" t="str">
            <v>松尾鉄建株式会社　　　　　　　　　　　　　　　　　　　　　　　　　　　</v>
          </cell>
          <cell r="C270" t="str">
            <v>2JD</v>
          </cell>
          <cell r="D270" t="str">
            <v>Qｵｵｻｶｴｲｷﾞﾖｳ4-4P</v>
          </cell>
          <cell r="E270" t="str">
            <v>近畿営本</v>
          </cell>
          <cell r="F270" t="str">
            <v>CB</v>
          </cell>
          <cell r="G270" t="str">
            <v>E</v>
          </cell>
          <cell r="J270">
            <v>0</v>
          </cell>
          <cell r="K270">
            <v>50647562</v>
          </cell>
          <cell r="L270">
            <v>49255797</v>
          </cell>
          <cell r="M270">
            <v>57</v>
          </cell>
          <cell r="N270">
            <v>0</v>
          </cell>
          <cell r="O270">
            <v>57</v>
          </cell>
          <cell r="P270">
            <v>-21</v>
          </cell>
        </row>
        <row r="271">
          <cell r="A271" t="str">
            <v>371320</v>
          </cell>
          <cell r="B271" t="str">
            <v>佐藤稔子　　　　　　　　　　　　　　　　　　　　　　　　　　　　　　　</v>
          </cell>
          <cell r="C271" t="str">
            <v>1SY</v>
          </cell>
          <cell r="D271" t="str">
            <v>ﾕｳｼ2ﾌﾞｷｶｸｶﾝﾘﾁ-ﾑ</v>
          </cell>
          <cell r="F271" t="str">
            <v>AB</v>
          </cell>
          <cell r="G271" t="str">
            <v>B</v>
          </cell>
          <cell r="J271">
            <v>298172</v>
          </cell>
          <cell r="K271">
            <v>0</v>
          </cell>
          <cell r="L271">
            <v>298172</v>
          </cell>
        </row>
        <row r="272">
          <cell r="A272" t="str">
            <v>371384</v>
          </cell>
          <cell r="B272" t="str">
            <v>鶴見製作所　　　　　　　　　　　　　　　　　　　　　　　　　　　　　　</v>
          </cell>
          <cell r="E272" t="str">
            <v>業務本部</v>
          </cell>
          <cell r="M272">
            <v>2</v>
          </cell>
          <cell r="N272">
            <v>0</v>
          </cell>
          <cell r="O272">
            <v>2</v>
          </cell>
          <cell r="P272">
            <v>-1</v>
          </cell>
          <cell r="Q272">
            <v>1866201</v>
          </cell>
        </row>
        <row r="273">
          <cell r="A273" t="str">
            <v>371683</v>
          </cell>
          <cell r="B273" t="str">
            <v>ソメヤ　　　　　　　　　　　　　　　　　　　　　　　　　　　　　　　　</v>
          </cell>
          <cell r="C273" t="str">
            <v>1TG</v>
          </cell>
          <cell r="D273" t="str">
            <v>ｻｲﾀﾏｼﾃﾝｴｲｷﾞﾖｳJ</v>
          </cell>
          <cell r="E273" t="str">
            <v>東京営本</v>
          </cell>
          <cell r="F273" t="str">
            <v>CB</v>
          </cell>
          <cell r="G273" t="str">
            <v>C</v>
          </cell>
          <cell r="J273">
            <v>0</v>
          </cell>
          <cell r="K273">
            <v>40432423</v>
          </cell>
          <cell r="L273">
            <v>33773468</v>
          </cell>
          <cell r="M273">
            <v>55</v>
          </cell>
          <cell r="N273">
            <v>0</v>
          </cell>
          <cell r="O273">
            <v>55</v>
          </cell>
          <cell r="P273">
            <v>-20</v>
          </cell>
        </row>
        <row r="274">
          <cell r="A274" t="str">
            <v>372059</v>
          </cell>
          <cell r="B274" t="str">
            <v>清原衛　　　　　　　　　　　　　　　　　　　　　　　　　　　　　　　　</v>
          </cell>
          <cell r="C274" t="str">
            <v>0TF</v>
          </cell>
          <cell r="D274" t="str">
            <v>ﾕｳｼ2ﾌﾞｶｲｶﾞｲIQ</v>
          </cell>
          <cell r="E274" t="str">
            <v>不動産Ｆ</v>
          </cell>
          <cell r="F274" t="str">
            <v>AB</v>
          </cell>
          <cell r="G274" t="str">
            <v>B</v>
          </cell>
          <cell r="J274">
            <v>15347567</v>
          </cell>
          <cell r="K274">
            <v>0</v>
          </cell>
          <cell r="L274">
            <v>15347567</v>
          </cell>
          <cell r="M274">
            <v>15</v>
          </cell>
          <cell r="N274">
            <v>0</v>
          </cell>
          <cell r="O274">
            <v>0</v>
          </cell>
          <cell r="P274">
            <v>0</v>
          </cell>
        </row>
        <row r="275">
          <cell r="A275" t="str">
            <v>372101</v>
          </cell>
          <cell r="B275" t="str">
            <v>オ－マツクフアイナンス　　　　　　　　　　　　　　　　　　　　　　　　</v>
          </cell>
          <cell r="C275" t="str">
            <v>0VM</v>
          </cell>
          <cell r="D275" t="str">
            <v>ﾅﾙﾄｳﾌﾟﾛｼﾞｴｸﾄ</v>
          </cell>
          <cell r="F275" t="str">
            <v>BA</v>
          </cell>
          <cell r="G275" t="str">
            <v>N</v>
          </cell>
          <cell r="J275">
            <v>0</v>
          </cell>
          <cell r="K275">
            <v>3895342528</v>
          </cell>
          <cell r="L275">
            <v>-37318718</v>
          </cell>
        </row>
        <row r="276">
          <cell r="A276" t="str">
            <v>372113</v>
          </cell>
          <cell r="B276" t="str">
            <v>斎藤君子　　　　　　　　　　　　　　　　　　　　　　　　　　　　　　　</v>
          </cell>
          <cell r="C276" t="str">
            <v>1SY</v>
          </cell>
          <cell r="D276" t="str">
            <v>ﾕｳｼ2ﾌﾞｷｶｸｶﾝﾘﾁ-ﾑ</v>
          </cell>
          <cell r="F276" t="str">
            <v>CB</v>
          </cell>
          <cell r="G276" t="str">
            <v>B</v>
          </cell>
          <cell r="J276">
            <v>2393603</v>
          </cell>
          <cell r="K276">
            <v>24489</v>
          </cell>
          <cell r="L276">
            <v>2416912</v>
          </cell>
        </row>
        <row r="277">
          <cell r="A277" t="str">
            <v>373534</v>
          </cell>
          <cell r="B277" t="str">
            <v>高島　章泰　　　　　　　　　　　　　　　　　　　　　　　　　　　　　　</v>
          </cell>
          <cell r="C277" t="str">
            <v>0TF</v>
          </cell>
          <cell r="D277" t="str">
            <v>ﾕｳｼ2ﾌﾞｶｲｶﾞｲIQ</v>
          </cell>
          <cell r="F277" t="str">
            <v>AB</v>
          </cell>
          <cell r="G277" t="str">
            <v>I</v>
          </cell>
          <cell r="J277">
            <v>44493651</v>
          </cell>
          <cell r="K277">
            <v>0</v>
          </cell>
          <cell r="L277">
            <v>44493651</v>
          </cell>
        </row>
        <row r="278">
          <cell r="A278" t="str">
            <v>374072</v>
          </cell>
          <cell r="B278" t="str">
            <v>ホテル・クリスタル　　　　　　　　　　　　　　　　　　　　　　　　　　</v>
          </cell>
          <cell r="C278" t="str">
            <v>1A6</v>
          </cell>
          <cell r="D278" t="str">
            <v>Eﾀﾞｲ2ﾌﾞﾀﾞｲ3ﾁｰﾑ</v>
          </cell>
          <cell r="E278" t="str">
            <v>東京営本</v>
          </cell>
          <cell r="F278" t="str">
            <v>CB</v>
          </cell>
          <cell r="G278" t="str">
            <v>K</v>
          </cell>
          <cell r="J278">
            <v>151823283</v>
          </cell>
          <cell r="K278">
            <v>89941417</v>
          </cell>
          <cell r="L278">
            <v>225254869</v>
          </cell>
          <cell r="M278">
            <v>224</v>
          </cell>
          <cell r="N278">
            <v>0</v>
          </cell>
          <cell r="O278">
            <v>224</v>
          </cell>
          <cell r="P278">
            <v>-83</v>
          </cell>
        </row>
        <row r="279">
          <cell r="A279" t="str">
            <v>374151</v>
          </cell>
          <cell r="B279" t="str">
            <v>太子鋼板株式会社　　　　　　　　　　　　　　　　　　　　　　　　　　　</v>
          </cell>
          <cell r="C279" t="str">
            <v>0Y2</v>
          </cell>
          <cell r="D279" t="str">
            <v>PJ-ｷｶｸｶｲﾊﾂｶ</v>
          </cell>
          <cell r="E279" t="str">
            <v>近畿営本</v>
          </cell>
          <cell r="F279" t="str">
            <v>AB</v>
          </cell>
          <cell r="G279" t="str">
            <v>G</v>
          </cell>
          <cell r="J279">
            <v>47874382</v>
          </cell>
          <cell r="K279">
            <v>0</v>
          </cell>
          <cell r="L279">
            <v>47874382</v>
          </cell>
          <cell r="M279">
            <v>48</v>
          </cell>
          <cell r="N279">
            <v>0</v>
          </cell>
          <cell r="O279">
            <v>48</v>
          </cell>
          <cell r="P279">
            <v>-18</v>
          </cell>
        </row>
        <row r="280">
          <cell r="A280" t="str">
            <v>375030</v>
          </cell>
          <cell r="B280" t="str">
            <v>中央産業株式会社　　　　　　　　　　　　　　　　　　　　　　　　　　　</v>
          </cell>
          <cell r="C280" t="str">
            <v>016</v>
          </cell>
          <cell r="D280" t="str">
            <v>ｵｶﾔﾏｼﾃﾝｴｲｷﾞﾖｳ</v>
          </cell>
          <cell r="E280" t="str">
            <v>業務本部</v>
          </cell>
          <cell r="F280" t="str">
            <v>AB</v>
          </cell>
          <cell r="G280" t="str">
            <v>L</v>
          </cell>
          <cell r="J280">
            <v>143990000</v>
          </cell>
          <cell r="K280">
            <v>0</v>
          </cell>
          <cell r="L280">
            <v>143990000</v>
          </cell>
          <cell r="M280">
            <v>152</v>
          </cell>
          <cell r="N280">
            <v>0</v>
          </cell>
          <cell r="O280">
            <v>162</v>
          </cell>
          <cell r="P280">
            <v>-60</v>
          </cell>
        </row>
        <row r="281">
          <cell r="A281" t="str">
            <v>375401</v>
          </cell>
          <cell r="B281" t="str">
            <v>細井清一　　　　　　　　　　　　　　　　　　　　　　　　　　　　　　　</v>
          </cell>
          <cell r="C281" t="str">
            <v>0Y2</v>
          </cell>
          <cell r="D281" t="str">
            <v>PJ-ｷｶｸｶｲﾊﾂｶ</v>
          </cell>
          <cell r="E281" t="str">
            <v>近畿営本</v>
          </cell>
          <cell r="F281" t="str">
            <v>CB</v>
          </cell>
          <cell r="G281" t="str">
            <v>Ｆ</v>
          </cell>
          <cell r="J281">
            <v>24292720</v>
          </cell>
          <cell r="K281">
            <v>1325658</v>
          </cell>
          <cell r="L281">
            <v>25473313</v>
          </cell>
          <cell r="M281">
            <v>25</v>
          </cell>
          <cell r="N281">
            <v>0</v>
          </cell>
          <cell r="O281">
            <v>25</v>
          </cell>
          <cell r="P281">
            <v>-9</v>
          </cell>
        </row>
        <row r="282">
          <cell r="A282" t="str">
            <v>375403</v>
          </cell>
          <cell r="B282" t="str">
            <v>細井販売株式会社　　　　　　　　　　　　　　　　　　　　　　　　　　　</v>
          </cell>
          <cell r="C282" t="str">
            <v>0Y2</v>
          </cell>
          <cell r="D282" t="str">
            <v>PJ-ｷｶｸｶｲﾊﾂｶ</v>
          </cell>
          <cell r="E282" t="str">
            <v>近畿営本</v>
          </cell>
          <cell r="F282" t="str">
            <v>CB</v>
          </cell>
          <cell r="G282" t="str">
            <v>G</v>
          </cell>
          <cell r="J282">
            <v>41878016</v>
          </cell>
          <cell r="K282">
            <v>1995321</v>
          </cell>
          <cell r="L282">
            <v>43706619</v>
          </cell>
          <cell r="M282">
            <v>44</v>
          </cell>
          <cell r="N282">
            <v>0</v>
          </cell>
          <cell r="O282">
            <v>43</v>
          </cell>
          <cell r="P282">
            <v>-16</v>
          </cell>
        </row>
        <row r="283">
          <cell r="A283" t="str">
            <v>376227</v>
          </cell>
          <cell r="B283" t="str">
            <v>アズワン　　　　　　　　　　　　　　　　　　　　　　　　　　　　　　　</v>
          </cell>
          <cell r="C283" t="str">
            <v>0L0</v>
          </cell>
          <cell r="D283" t="str">
            <v>ｻﾂﾎﾟﾛ4ﾁ-ﾑ</v>
          </cell>
          <cell r="E283" t="str">
            <v>業務本部</v>
          </cell>
          <cell r="F283" t="str">
            <v>AB</v>
          </cell>
          <cell r="G283" t="str">
            <v>G</v>
          </cell>
          <cell r="J283">
            <v>22115228</v>
          </cell>
          <cell r="K283">
            <v>0</v>
          </cell>
          <cell r="L283">
            <v>22115228</v>
          </cell>
          <cell r="M283">
            <v>23</v>
          </cell>
          <cell r="N283">
            <v>0</v>
          </cell>
          <cell r="O283">
            <v>23</v>
          </cell>
          <cell r="P283">
            <v>-9</v>
          </cell>
        </row>
        <row r="284">
          <cell r="A284" t="str">
            <v>377782</v>
          </cell>
          <cell r="B284" t="str">
            <v>ユムラ企画　　　　　　　　　　　　　　　　　　　　　　　　　　　　　　</v>
          </cell>
          <cell r="C284" t="str">
            <v>0TF</v>
          </cell>
          <cell r="D284" t="str">
            <v>ﾕｳｼ2ﾌﾞｶｲｶﾞｲIQ</v>
          </cell>
          <cell r="E284" t="str">
            <v>東京営本</v>
          </cell>
          <cell r="F284" t="str">
            <v>AB</v>
          </cell>
          <cell r="G284" t="str">
            <v>Ｆ</v>
          </cell>
          <cell r="J284">
            <v>279067374</v>
          </cell>
          <cell r="K284">
            <v>0</v>
          </cell>
          <cell r="L284">
            <v>279062989</v>
          </cell>
          <cell r="M284">
            <v>280</v>
          </cell>
          <cell r="N284">
            <v>0</v>
          </cell>
          <cell r="O284">
            <v>282</v>
          </cell>
          <cell r="P284">
            <v>-105</v>
          </cell>
        </row>
        <row r="285">
          <cell r="A285" t="str">
            <v>38406</v>
          </cell>
          <cell r="B285" t="str">
            <v>東洋録音　　　　　　　　　　　　　　　　　　　　　　　　　　　　　　　</v>
          </cell>
          <cell r="C285" t="str">
            <v>1VX</v>
          </cell>
          <cell r="D285" t="str">
            <v>ﾐﾅﾄｴｲｷﾞﾖｳ2ﾁ-ﾑJ</v>
          </cell>
          <cell r="E285" t="str">
            <v>東京営本</v>
          </cell>
          <cell r="F285" t="str">
            <v>CB</v>
          </cell>
          <cell r="G285" t="str">
            <v>Ｆ</v>
          </cell>
          <cell r="J285">
            <v>43224866</v>
          </cell>
          <cell r="K285">
            <v>2435901</v>
          </cell>
          <cell r="L285">
            <v>24964370</v>
          </cell>
          <cell r="M285">
            <v>25</v>
          </cell>
          <cell r="N285">
            <v>0</v>
          </cell>
          <cell r="O285">
            <v>25</v>
          </cell>
          <cell r="P285">
            <v>-9</v>
          </cell>
        </row>
        <row r="286">
          <cell r="A286" t="str">
            <v>412560</v>
          </cell>
          <cell r="B286" t="str">
            <v>ユニックス　　　　　　　　　　　　　　　　　　　　　　　　　　　　　　</v>
          </cell>
          <cell r="C286" t="str">
            <v>1SM</v>
          </cell>
          <cell r="D286" t="str">
            <v>ﾕｳｼｼﾞｷﾞﾖｳ2-5</v>
          </cell>
          <cell r="E286" t="str">
            <v>不動産Ｆ</v>
          </cell>
          <cell r="F286" t="str">
            <v>CB</v>
          </cell>
          <cell r="G286" t="str">
            <v>C</v>
          </cell>
          <cell r="H286" t="str">
            <v>1</v>
          </cell>
          <cell r="J286">
            <v>1381385</v>
          </cell>
          <cell r="K286">
            <v>6806994</v>
          </cell>
          <cell r="L286">
            <v>8188379</v>
          </cell>
          <cell r="M286">
            <v>8</v>
          </cell>
          <cell r="N286">
            <v>0</v>
          </cell>
          <cell r="O286">
            <v>8</v>
          </cell>
          <cell r="P286">
            <v>-3</v>
          </cell>
        </row>
        <row r="287">
          <cell r="A287" t="str">
            <v>41258</v>
          </cell>
          <cell r="B287" t="str">
            <v>仲野　　　　　　　　　　　　　　　　　　　　　　　　　　　　　　　　　</v>
          </cell>
          <cell r="C287" t="str">
            <v>0Y2</v>
          </cell>
          <cell r="D287" t="str">
            <v>PJ-ｷｶｸｶｲﾊﾂｶ</v>
          </cell>
          <cell r="E287" t="str">
            <v>近畿営本</v>
          </cell>
          <cell r="F287" t="str">
            <v>CB</v>
          </cell>
          <cell r="G287" t="str">
            <v>G</v>
          </cell>
          <cell r="J287">
            <v>0</v>
          </cell>
          <cell r="K287">
            <v>37176347</v>
          </cell>
          <cell r="L287">
            <v>36884350</v>
          </cell>
          <cell r="M287">
            <v>37</v>
          </cell>
          <cell r="N287">
            <v>0</v>
          </cell>
          <cell r="O287">
            <v>37</v>
          </cell>
          <cell r="P287">
            <v>-14</v>
          </cell>
        </row>
        <row r="288">
          <cell r="A288" t="str">
            <v>413831</v>
          </cell>
          <cell r="B288" t="str">
            <v>昴　　　　　　　　　　　　　　　　　　　　　　　　　　　　　　　　　　</v>
          </cell>
          <cell r="C288" t="str">
            <v>0Y2</v>
          </cell>
          <cell r="D288" t="str">
            <v>PJ-ｷｶｸｶｲﾊﾂｶ</v>
          </cell>
          <cell r="E288" t="str">
            <v>近畿営本</v>
          </cell>
          <cell r="F288" t="str">
            <v>AB</v>
          </cell>
          <cell r="G288" t="str">
            <v>J</v>
          </cell>
          <cell r="J288">
            <v>24548791</v>
          </cell>
          <cell r="K288">
            <v>0</v>
          </cell>
          <cell r="L288">
            <v>24558743</v>
          </cell>
          <cell r="M288">
            <v>25</v>
          </cell>
          <cell r="N288">
            <v>0</v>
          </cell>
          <cell r="O288">
            <v>25</v>
          </cell>
          <cell r="P288">
            <v>-9</v>
          </cell>
        </row>
        <row r="289">
          <cell r="A289" t="str">
            <v>414458</v>
          </cell>
          <cell r="B289" t="str">
            <v>栄商　　　　　　　　　　　　　　　　　　　　　　　　　　　　　　　　　</v>
          </cell>
          <cell r="C289" t="str">
            <v>012</v>
          </cell>
          <cell r="D289" t="str">
            <v>ｾﾝﾀﾞｲ1ﾁ-ﾑ</v>
          </cell>
          <cell r="E289" t="str">
            <v>業務本部</v>
          </cell>
          <cell r="F289" t="str">
            <v>AA</v>
          </cell>
          <cell r="G289" t="str">
            <v>H</v>
          </cell>
          <cell r="J289">
            <v>959000000</v>
          </cell>
          <cell r="K289">
            <v>0</v>
          </cell>
          <cell r="L289">
            <v>989114597</v>
          </cell>
          <cell r="M289">
            <v>989</v>
          </cell>
          <cell r="N289">
            <v>0</v>
          </cell>
          <cell r="O289">
            <v>966</v>
          </cell>
          <cell r="P289">
            <v>-758</v>
          </cell>
        </row>
        <row r="290">
          <cell r="A290" t="str">
            <v>415844</v>
          </cell>
          <cell r="B290" t="str">
            <v>城北商事株式会社　　　　　　　　　　　　　　　　　　　　　　　　　　　</v>
          </cell>
          <cell r="E290" t="str">
            <v>東京営本</v>
          </cell>
          <cell r="M290">
            <v>0</v>
          </cell>
          <cell r="N290">
            <v>0</v>
          </cell>
          <cell r="O290">
            <v>0</v>
          </cell>
          <cell r="P290">
            <v>0</v>
          </cell>
        </row>
        <row r="291">
          <cell r="A291" t="str">
            <v>420347</v>
          </cell>
          <cell r="B291" t="str">
            <v>シーエイハウジング　　　　　　　　　　　　　　　　　　　　　　　　　　</v>
          </cell>
          <cell r="C291" t="str">
            <v>0Y2</v>
          </cell>
          <cell r="D291" t="str">
            <v>PJ-ｷｶｸｶｲﾊﾂｶ</v>
          </cell>
          <cell r="E291" t="str">
            <v>近畿営本</v>
          </cell>
          <cell r="F291" t="str">
            <v>CB</v>
          </cell>
          <cell r="G291" t="str">
            <v>C</v>
          </cell>
          <cell r="J291">
            <v>2300000</v>
          </cell>
          <cell r="K291">
            <v>207644</v>
          </cell>
          <cell r="L291">
            <v>2507644</v>
          </cell>
          <cell r="M291">
            <v>3</v>
          </cell>
          <cell r="N291">
            <v>0</v>
          </cell>
          <cell r="O291">
            <v>3</v>
          </cell>
          <cell r="P291">
            <v>-1</v>
          </cell>
        </row>
        <row r="292">
          <cell r="A292" t="str">
            <v>430661</v>
          </cell>
          <cell r="B292" t="str">
            <v>ユニオン医科工業株式会社　　　　　　　　　　　　　　　　　　　　　　　</v>
          </cell>
          <cell r="E292" t="str">
            <v>近畿営本</v>
          </cell>
          <cell r="M292">
            <v>0</v>
          </cell>
          <cell r="N292">
            <v>0</v>
          </cell>
          <cell r="O292">
            <v>0</v>
          </cell>
          <cell r="P292">
            <v>0</v>
          </cell>
          <cell r="Q292">
            <v>312427</v>
          </cell>
        </row>
        <row r="293">
          <cell r="A293" t="str">
            <v>432866</v>
          </cell>
          <cell r="B293" t="str">
            <v>ワイドマン　　　　　　　　　　　　　　　　　　　　　　　　　　　　　　</v>
          </cell>
          <cell r="C293" t="str">
            <v>021</v>
          </cell>
          <cell r="D293" t="str">
            <v>ﾆｲｶﾞﾀｼﾃﾝ</v>
          </cell>
          <cell r="F293" t="str">
            <v>CB</v>
          </cell>
          <cell r="G293" t="str">
            <v>Ｆ</v>
          </cell>
          <cell r="J293">
            <v>3000000</v>
          </cell>
          <cell r="K293">
            <v>9000000</v>
          </cell>
          <cell r="L293">
            <v>12000000</v>
          </cell>
        </row>
        <row r="294">
          <cell r="A294" t="str">
            <v>434884</v>
          </cell>
          <cell r="B294" t="str">
            <v>新東洋　　　　　　　　　　　　　　　　　　　　　　　　　　　　　　　　</v>
          </cell>
          <cell r="C294" t="str">
            <v>001</v>
          </cell>
          <cell r="D294" t="str">
            <v>ｵｵｻｶｴｲｷﾞﾖｳ1-1</v>
          </cell>
          <cell r="F294" t="str">
            <v>AB</v>
          </cell>
          <cell r="G294" t="str">
            <v>G</v>
          </cell>
          <cell r="J294">
            <v>48890656</v>
          </cell>
          <cell r="K294">
            <v>0</v>
          </cell>
          <cell r="L294">
            <v>48835108</v>
          </cell>
        </row>
        <row r="295">
          <cell r="A295" t="str">
            <v>440162</v>
          </cell>
          <cell r="B295" t="str">
            <v>ユウビス　　　　　　　　　　　　　　　　　　　　　　　　　　　　　　　</v>
          </cell>
          <cell r="E295" t="str">
            <v>東京営本</v>
          </cell>
          <cell r="M295">
            <v>39</v>
          </cell>
          <cell r="N295">
            <v>0</v>
          </cell>
          <cell r="O295">
            <v>39</v>
          </cell>
          <cell r="P295">
            <v>-15</v>
          </cell>
        </row>
        <row r="296">
          <cell r="A296" t="str">
            <v>442844</v>
          </cell>
          <cell r="B296" t="str">
            <v>マニアツクス　　　　　　　　　　　　　　　　　　　　　　　　　　　　　</v>
          </cell>
          <cell r="C296" t="str">
            <v>1VZ</v>
          </cell>
          <cell r="D296" t="str">
            <v>ｼﾌﾞﾔｴｲｷﾞﾖｳ1ﾁ-ﾑJ</v>
          </cell>
          <cell r="E296" t="str">
            <v>東京営本</v>
          </cell>
          <cell r="F296" t="str">
            <v>CB</v>
          </cell>
          <cell r="G296" t="str">
            <v>G</v>
          </cell>
          <cell r="J296">
            <v>0</v>
          </cell>
          <cell r="K296">
            <v>12363961</v>
          </cell>
          <cell r="L296">
            <v>12363509</v>
          </cell>
          <cell r="M296">
            <v>13</v>
          </cell>
          <cell r="N296">
            <v>0</v>
          </cell>
          <cell r="O296">
            <v>13</v>
          </cell>
          <cell r="P296">
            <v>-5</v>
          </cell>
        </row>
        <row r="297">
          <cell r="A297" t="str">
            <v>450785</v>
          </cell>
          <cell r="B297" t="str">
            <v>東信金型製作所　　　　　　　　　　　　　　　　　　　　　　　　　　　　</v>
          </cell>
          <cell r="C297" t="str">
            <v>09C</v>
          </cell>
          <cell r="D297" t="str">
            <v>ﾕｳｼｼﾞｷﾞﾖｳ2ﾎｳｼﾞﾝ</v>
          </cell>
          <cell r="E297" t="str">
            <v>不動産Ｆ</v>
          </cell>
          <cell r="F297" t="str">
            <v>CB</v>
          </cell>
          <cell r="G297" t="str">
            <v>Ｆ</v>
          </cell>
          <cell r="J297">
            <v>0</v>
          </cell>
          <cell r="K297">
            <v>40990254</v>
          </cell>
          <cell r="L297">
            <v>40990254</v>
          </cell>
          <cell r="M297">
            <v>41</v>
          </cell>
          <cell r="N297">
            <v>0</v>
          </cell>
          <cell r="O297">
            <v>41</v>
          </cell>
          <cell r="P297">
            <v>-15</v>
          </cell>
        </row>
        <row r="298">
          <cell r="A298" t="str">
            <v>453476</v>
          </cell>
          <cell r="B298" t="str">
            <v>安藤　忠　　　　　　　　　　　　　　　　　　　　　　　　　　　　　　　</v>
          </cell>
          <cell r="C298" t="str">
            <v>09C</v>
          </cell>
          <cell r="D298" t="str">
            <v>ﾕｳｼｼﾞｷﾞﾖｳ2ﾎｳｼﾞﾝ</v>
          </cell>
          <cell r="E298" t="str">
            <v>不動産Ｆ</v>
          </cell>
          <cell r="F298" t="str">
            <v>CA</v>
          </cell>
          <cell r="G298" t="str">
            <v>B</v>
          </cell>
          <cell r="J298">
            <v>0</v>
          </cell>
          <cell r="K298">
            <v>983745856</v>
          </cell>
          <cell r="L298">
            <v>983745856</v>
          </cell>
          <cell r="M298">
            <v>984</v>
          </cell>
          <cell r="N298">
            <v>0</v>
          </cell>
          <cell r="O298">
            <v>984</v>
          </cell>
          <cell r="P298">
            <v>-523</v>
          </cell>
        </row>
        <row r="299">
          <cell r="A299" t="str">
            <v>454809</v>
          </cell>
          <cell r="B299" t="str">
            <v>小南　文雄　　　　　　　　　　　　　　　　　　　　　　　　　　　　　　</v>
          </cell>
          <cell r="C299" t="str">
            <v>0Y2</v>
          </cell>
          <cell r="D299" t="str">
            <v>PJ-ｷｶｸｶｲﾊﾂｶ</v>
          </cell>
          <cell r="F299" t="str">
            <v>CB</v>
          </cell>
          <cell r="G299" t="str">
            <v>B</v>
          </cell>
          <cell r="J299">
            <v>3365544</v>
          </cell>
          <cell r="K299">
            <v>686645</v>
          </cell>
          <cell r="L299">
            <v>3967035</v>
          </cell>
        </row>
        <row r="300">
          <cell r="A300" t="str">
            <v>455534</v>
          </cell>
          <cell r="B300" t="str">
            <v>松崎あや子　　　　　　　　　　　　　　　　　　　　　　　　　　　　　　</v>
          </cell>
          <cell r="C300" t="str">
            <v>09C</v>
          </cell>
          <cell r="D300" t="str">
            <v>ﾕｳｼｼﾞｷﾞﾖｳ2ﾎｳｼﾞﾝ</v>
          </cell>
          <cell r="E300" t="str">
            <v>不動産Ｆ</v>
          </cell>
          <cell r="F300" t="str">
            <v>CB</v>
          </cell>
          <cell r="G300" t="str">
            <v>C</v>
          </cell>
          <cell r="J300">
            <v>0</v>
          </cell>
          <cell r="K300">
            <v>463500000</v>
          </cell>
          <cell r="L300">
            <v>-1500000</v>
          </cell>
          <cell r="M300">
            <v>0</v>
          </cell>
          <cell r="N300">
            <v>-465</v>
          </cell>
          <cell r="O300">
            <v>0</v>
          </cell>
          <cell r="P300">
            <v>0</v>
          </cell>
        </row>
        <row r="301">
          <cell r="A301" t="str">
            <v>456188</v>
          </cell>
          <cell r="B301" t="str">
            <v>文原萬一　　　　　　　　　　　　　　　　　　　　　　　　　　　　　　　</v>
          </cell>
          <cell r="C301" t="str">
            <v>0Y2</v>
          </cell>
          <cell r="D301" t="str">
            <v>PJ-ｷｶｸｶｲﾊﾂｶ</v>
          </cell>
          <cell r="F301" t="str">
            <v>CB</v>
          </cell>
          <cell r="G301" t="str">
            <v>B</v>
          </cell>
          <cell r="J301">
            <v>21748474</v>
          </cell>
          <cell r="K301">
            <v>11649733</v>
          </cell>
          <cell r="L301">
            <v>26817453</v>
          </cell>
        </row>
        <row r="302">
          <cell r="A302" t="str">
            <v>458221</v>
          </cell>
          <cell r="B302" t="str">
            <v>花暦　　　　　　　　　　　　　　　　　　　　　　　　　　　　　　　　　</v>
          </cell>
          <cell r="C302" t="str">
            <v>003</v>
          </cell>
          <cell r="D302" t="str">
            <v>ｵｵｻｶｴｲｷﾞﾖｳ4-2</v>
          </cell>
          <cell r="E302" t="str">
            <v>近畿営本</v>
          </cell>
          <cell r="F302" t="str">
            <v>CB</v>
          </cell>
          <cell r="G302" t="str">
            <v>G</v>
          </cell>
          <cell r="J302">
            <v>0</v>
          </cell>
          <cell r="K302">
            <v>18100788</v>
          </cell>
          <cell r="L302">
            <v>0</v>
          </cell>
          <cell r="M302">
            <v>0</v>
          </cell>
          <cell r="N302">
            <v>0</v>
          </cell>
          <cell r="O302">
            <v>0</v>
          </cell>
          <cell r="P302">
            <v>0</v>
          </cell>
        </row>
        <row r="303">
          <cell r="A303" t="str">
            <v>464111</v>
          </cell>
          <cell r="B303" t="str">
            <v>新興組　　　　　　　　　　　　　　　　　　　　　　　　　　　　　　　　</v>
          </cell>
          <cell r="C303" t="str">
            <v>0Y2</v>
          </cell>
          <cell r="D303" t="str">
            <v>PJ-ｷｶｸｶｲﾊﾂｶ</v>
          </cell>
          <cell r="E303" t="str">
            <v>近畿営本</v>
          </cell>
          <cell r="F303" t="str">
            <v>CB</v>
          </cell>
          <cell r="G303" t="str">
            <v>E</v>
          </cell>
          <cell r="J303">
            <v>0</v>
          </cell>
          <cell r="K303">
            <v>40886053</v>
          </cell>
          <cell r="L303">
            <v>40886053</v>
          </cell>
          <cell r="M303">
            <v>41</v>
          </cell>
          <cell r="N303">
            <v>0</v>
          </cell>
          <cell r="O303">
            <v>42</v>
          </cell>
          <cell r="P303">
            <v>-16</v>
          </cell>
        </row>
        <row r="304">
          <cell r="A304" t="str">
            <v>464228</v>
          </cell>
          <cell r="B304" t="str">
            <v>サイトー</v>
          </cell>
          <cell r="E304" t="str">
            <v>業務本部</v>
          </cell>
          <cell r="M304">
            <v>0</v>
          </cell>
          <cell r="N304">
            <v>0</v>
          </cell>
          <cell r="O304">
            <v>0</v>
          </cell>
          <cell r="P304">
            <v>0</v>
          </cell>
        </row>
        <row r="305">
          <cell r="A305" t="str">
            <v>471409</v>
          </cell>
          <cell r="B305" t="str">
            <v>庭商　　　　　　　　　　　　　　　　　　　　　　　　　　　　　　　　　</v>
          </cell>
          <cell r="E305" t="str">
            <v>不動産Ｆ</v>
          </cell>
          <cell r="M305">
            <v>21</v>
          </cell>
          <cell r="N305">
            <v>0</v>
          </cell>
          <cell r="O305">
            <v>21</v>
          </cell>
          <cell r="P305">
            <v>-8</v>
          </cell>
          <cell r="Q305">
            <v>21028264</v>
          </cell>
        </row>
        <row r="306">
          <cell r="A306" t="str">
            <v>474471</v>
          </cell>
          <cell r="B306" t="str">
            <v>ジー・エス情報システム株式会社　　　　　　　　　　　　　　　　　　　　</v>
          </cell>
          <cell r="C306" t="str">
            <v>1M2</v>
          </cell>
          <cell r="D306" t="str">
            <v>Eﾀﾞｲ2ﾌﾞﾀﾞｲ4ﾁｰﾑ</v>
          </cell>
          <cell r="E306" t="str">
            <v>東京営本</v>
          </cell>
          <cell r="F306" t="str">
            <v>CB</v>
          </cell>
          <cell r="G306" t="str">
            <v>J</v>
          </cell>
          <cell r="J306">
            <v>127500065</v>
          </cell>
          <cell r="K306">
            <v>66644969</v>
          </cell>
          <cell r="L306">
            <v>174459871</v>
          </cell>
          <cell r="M306">
            <v>174</v>
          </cell>
          <cell r="N306">
            <v>0</v>
          </cell>
          <cell r="O306">
            <v>174</v>
          </cell>
          <cell r="P306">
            <v>-65</v>
          </cell>
        </row>
        <row r="307">
          <cell r="A307" t="str">
            <v>475568</v>
          </cell>
          <cell r="B307" t="str">
            <v>梶井　啓正　　　　　　　　　　　　　　　　　　　　　　　　　　　　　　</v>
          </cell>
          <cell r="C307" t="str">
            <v>1C4</v>
          </cell>
          <cell r="D307" t="str">
            <v>ﾐﾅﾄｼﾃﾝﾀﾞｲ2ﾁ-ﾑ</v>
          </cell>
          <cell r="F307" t="str">
            <v>CB</v>
          </cell>
          <cell r="G307" t="str">
            <v>N</v>
          </cell>
          <cell r="J307">
            <v>0</v>
          </cell>
          <cell r="K307">
            <v>4644900</v>
          </cell>
          <cell r="L307">
            <v>4559914</v>
          </cell>
        </row>
        <row r="308">
          <cell r="A308" t="str">
            <v>477927</v>
          </cell>
          <cell r="B308" t="str">
            <v>寺嶋正一　　　　　　　　　　　　　　　　　　　　　　　　　　　　　　　</v>
          </cell>
          <cell r="C308" t="str">
            <v>001</v>
          </cell>
          <cell r="D308" t="str">
            <v>ｵｵｻｶｴｲｷﾞﾖｳ1-1</v>
          </cell>
          <cell r="F308" t="str">
            <v>CB</v>
          </cell>
          <cell r="G308" t="str">
            <v>K</v>
          </cell>
          <cell r="J308">
            <v>0</v>
          </cell>
          <cell r="K308">
            <v>274752</v>
          </cell>
          <cell r="L308">
            <v>274752</v>
          </cell>
        </row>
        <row r="309">
          <cell r="A309" t="str">
            <v>489993</v>
          </cell>
          <cell r="B309" t="str">
            <v>大野　英子　　　　　　　　　　　　　　　　　　　　　　　　　　　　　　</v>
          </cell>
          <cell r="C309" t="str">
            <v>09C</v>
          </cell>
          <cell r="D309" t="str">
            <v>ﾕｳｼｼﾞｷﾞﾖｳ2ﾎｳｼﾞﾝ</v>
          </cell>
          <cell r="E309" t="str">
            <v>不動産Ｆ</v>
          </cell>
          <cell r="F309" t="str">
            <v>CB</v>
          </cell>
          <cell r="G309" t="str">
            <v>C</v>
          </cell>
          <cell r="J309">
            <v>446228782</v>
          </cell>
          <cell r="K309">
            <v>44361509</v>
          </cell>
          <cell r="L309">
            <v>465704617</v>
          </cell>
          <cell r="M309">
            <v>468</v>
          </cell>
          <cell r="N309">
            <v>0</v>
          </cell>
          <cell r="O309">
            <v>469</v>
          </cell>
          <cell r="P309">
            <v>-355</v>
          </cell>
        </row>
        <row r="310">
          <cell r="A310" t="str">
            <v>501253</v>
          </cell>
          <cell r="B310" t="str">
            <v>大石商事株式会社　　　　　　　　　　　　　　　　　　　　　　　　　　　</v>
          </cell>
          <cell r="C310" t="str">
            <v>1C4</v>
          </cell>
          <cell r="D310" t="str">
            <v>ﾐﾅﾄｼﾃﾝﾀﾞｲ2ﾁ-ﾑ</v>
          </cell>
          <cell r="E310" t="str">
            <v>業務本部</v>
          </cell>
          <cell r="F310" t="str">
            <v>AB</v>
          </cell>
          <cell r="G310" t="str">
            <v>K</v>
          </cell>
          <cell r="J310">
            <v>19500000</v>
          </cell>
          <cell r="K310">
            <v>0</v>
          </cell>
          <cell r="L310">
            <v>19519687</v>
          </cell>
          <cell r="M310">
            <v>22</v>
          </cell>
          <cell r="N310">
            <v>0</v>
          </cell>
          <cell r="O310">
            <v>0</v>
          </cell>
          <cell r="P310">
            <v>0</v>
          </cell>
        </row>
        <row r="311">
          <cell r="A311" t="str">
            <v>508573</v>
          </cell>
          <cell r="B311" t="str">
            <v>戸井田工業　　　　　　　　　　　　　　　　　　　　　　　　　　　　　　</v>
          </cell>
          <cell r="C311" t="str">
            <v>0NW</v>
          </cell>
          <cell r="D311" t="str">
            <v>Qｲﾜｷｼﾃﾝ</v>
          </cell>
          <cell r="E311" t="str">
            <v>業務本部</v>
          </cell>
          <cell r="F311" t="str">
            <v>CB</v>
          </cell>
          <cell r="G311" t="str">
            <v>E</v>
          </cell>
          <cell r="J311">
            <v>5906724</v>
          </cell>
          <cell r="K311">
            <v>8858115</v>
          </cell>
          <cell r="L311">
            <v>14698286</v>
          </cell>
          <cell r="M311">
            <v>15</v>
          </cell>
          <cell r="N311">
            <v>0</v>
          </cell>
          <cell r="O311">
            <v>15</v>
          </cell>
          <cell r="P311">
            <v>-6</v>
          </cell>
        </row>
        <row r="312">
          <cell r="A312" t="str">
            <v>511721</v>
          </cell>
          <cell r="B312" t="str">
            <v>大徳企業株式会社　　　　　　　　　　　　　　　　　　　　　　　　　　　</v>
          </cell>
          <cell r="C312" t="str">
            <v>0QE</v>
          </cell>
          <cell r="D312" t="str">
            <v>ｵｵｻｶｴｲｷﾞﾖｳ1-4</v>
          </cell>
          <cell r="E312" t="str">
            <v>近畿営本</v>
          </cell>
          <cell r="F312" t="str">
            <v>CB</v>
          </cell>
          <cell r="G312" t="str">
            <v>L</v>
          </cell>
          <cell r="J312">
            <v>0</v>
          </cell>
          <cell r="K312">
            <v>36269100</v>
          </cell>
          <cell r="L312">
            <v>269100</v>
          </cell>
          <cell r="M312">
            <v>0</v>
          </cell>
          <cell r="N312">
            <v>-36</v>
          </cell>
          <cell r="O312">
            <v>0</v>
          </cell>
          <cell r="P312">
            <v>0</v>
          </cell>
        </row>
        <row r="313">
          <cell r="A313" t="str">
            <v>512719</v>
          </cell>
          <cell r="B313" t="str">
            <v>大樹開発　　　　　　　　　　　　　　　　　　　　　　　　　　　　　　　</v>
          </cell>
          <cell r="C313" t="str">
            <v>05T</v>
          </cell>
          <cell r="D313" t="str">
            <v>ｵｵｻｶｴｲｷﾞﾖｳ4-4</v>
          </cell>
          <cell r="E313" t="str">
            <v>近畿営本</v>
          </cell>
          <cell r="F313" t="str">
            <v>BC</v>
          </cell>
          <cell r="G313" t="str">
            <v>K</v>
          </cell>
          <cell r="J313">
            <v>824131916</v>
          </cell>
          <cell r="K313">
            <v>1503247</v>
          </cell>
          <cell r="L313">
            <v>824208322</v>
          </cell>
          <cell r="M313">
            <v>791</v>
          </cell>
          <cell r="N313">
            <v>0</v>
          </cell>
          <cell r="O313">
            <v>791</v>
          </cell>
          <cell r="P313">
            <v>0</v>
          </cell>
        </row>
        <row r="314">
          <cell r="A314" t="str">
            <v>514506</v>
          </cell>
          <cell r="B314" t="str">
            <v>登別観光センタ－　　　　　　　　　　　　　　　　　　　　　　　　　　　</v>
          </cell>
          <cell r="C314" t="str">
            <v>0G1</v>
          </cell>
          <cell r="D314" t="str">
            <v>ｻﾂﾎﾟﾛ1ﾁ-ﾑﾌﾄﾞｳｻﾝ</v>
          </cell>
          <cell r="E314" t="str">
            <v>業務本部</v>
          </cell>
          <cell r="F314" t="str">
            <v>CB</v>
          </cell>
          <cell r="G314" t="str">
            <v>L</v>
          </cell>
          <cell r="J314">
            <v>0</v>
          </cell>
          <cell r="K314">
            <v>128390</v>
          </cell>
          <cell r="L314">
            <v>128390</v>
          </cell>
          <cell r="M314">
            <v>0</v>
          </cell>
          <cell r="N314">
            <v>0</v>
          </cell>
          <cell r="O314">
            <v>0</v>
          </cell>
          <cell r="P314">
            <v>0</v>
          </cell>
        </row>
        <row r="315">
          <cell r="A315" t="str">
            <v>518302</v>
          </cell>
          <cell r="B315" t="str">
            <v>新記総業　　　　　　　　　　　　　　　　　　　　　　　　　　　　　　　</v>
          </cell>
          <cell r="C315" t="str">
            <v>1H9</v>
          </cell>
          <cell r="D315" t="str">
            <v>ｲｹﾌﾞｸﾛｼﾃﾝ2ﾁｰﾑ</v>
          </cell>
          <cell r="E315" t="str">
            <v>東京営本</v>
          </cell>
          <cell r="F315" t="str">
            <v>AB</v>
          </cell>
          <cell r="G315" t="str">
            <v>L</v>
          </cell>
          <cell r="J315">
            <v>344698654</v>
          </cell>
          <cell r="K315">
            <v>0</v>
          </cell>
          <cell r="L315">
            <v>345004435</v>
          </cell>
          <cell r="M315">
            <v>353</v>
          </cell>
          <cell r="N315">
            <v>0</v>
          </cell>
          <cell r="O315">
            <v>352</v>
          </cell>
          <cell r="P315">
            <v>-94</v>
          </cell>
        </row>
        <row r="316">
          <cell r="A316" t="str">
            <v>520210</v>
          </cell>
          <cell r="B316" t="str">
            <v>セントエヴァンス株式会社　　　　　　　　　　　　　　　　　　　　　　　</v>
          </cell>
          <cell r="C316" t="str">
            <v>1VQ</v>
          </cell>
          <cell r="D316" t="str">
            <v>ﾁﾕｳｵｳｴｲｷﾞﾖｳ2J</v>
          </cell>
          <cell r="E316" t="str">
            <v>東京営本</v>
          </cell>
          <cell r="F316" t="str">
            <v>CB</v>
          </cell>
          <cell r="G316" t="str">
            <v>G</v>
          </cell>
          <cell r="J316">
            <v>3000000</v>
          </cell>
          <cell r="K316">
            <v>24000000</v>
          </cell>
          <cell r="L316">
            <v>27000000</v>
          </cell>
          <cell r="M316">
            <v>27</v>
          </cell>
          <cell r="N316">
            <v>0</v>
          </cell>
          <cell r="O316">
            <v>37</v>
          </cell>
          <cell r="P316">
            <v>-14</v>
          </cell>
        </row>
        <row r="317">
          <cell r="A317" t="str">
            <v>520806</v>
          </cell>
          <cell r="B317" t="str">
            <v>コスモス興業株式会社　　　　　　　　　　　　　　　　　　　　　　　　　</v>
          </cell>
          <cell r="C317" t="str">
            <v>080</v>
          </cell>
          <cell r="D317" t="str">
            <v>ｼｶﾞｼﾃﾝ</v>
          </cell>
          <cell r="E317" t="str">
            <v>近畿営本</v>
          </cell>
          <cell r="F317" t="str">
            <v>CB</v>
          </cell>
          <cell r="G317" t="str">
            <v>L</v>
          </cell>
          <cell r="J317">
            <v>0</v>
          </cell>
          <cell r="K317">
            <v>221600000</v>
          </cell>
          <cell r="L317">
            <v>221600000</v>
          </cell>
          <cell r="M317">
            <v>223</v>
          </cell>
          <cell r="N317">
            <v>0</v>
          </cell>
          <cell r="O317">
            <v>223</v>
          </cell>
          <cell r="P317">
            <v>-83</v>
          </cell>
        </row>
        <row r="318">
          <cell r="A318" t="str">
            <v>523714</v>
          </cell>
          <cell r="B318" t="str">
            <v>大都商会　　　　　　　　　　　　　　　　　　　　　　　　　　　　　　　</v>
          </cell>
          <cell r="C318" t="str">
            <v>09N</v>
          </cell>
          <cell r="E318" t="str">
            <v>近畿営本</v>
          </cell>
          <cell r="G318" t="str">
            <v>D</v>
          </cell>
          <cell r="L318">
            <v>-201477</v>
          </cell>
          <cell r="M318">
            <v>10</v>
          </cell>
          <cell r="N318">
            <v>0</v>
          </cell>
          <cell r="O318">
            <v>10</v>
          </cell>
          <cell r="P318">
            <v>-4</v>
          </cell>
          <cell r="Q318">
            <v>10297282</v>
          </cell>
        </row>
        <row r="319">
          <cell r="A319" t="str">
            <v>523767</v>
          </cell>
          <cell r="B319" t="str">
            <v>竹本　徳正　　　　　　　　　　　　　　　　　　　　　　　　　　　　　　</v>
          </cell>
          <cell r="C319" t="str">
            <v>09C</v>
          </cell>
          <cell r="D319" t="str">
            <v>ﾕｳｼｼﾞｷﾞﾖｳ2ﾎｳｼﾞﾝ</v>
          </cell>
          <cell r="E319" t="str">
            <v>不動産Ｆ</v>
          </cell>
          <cell r="F319" t="str">
            <v>CB</v>
          </cell>
          <cell r="G319" t="str">
            <v>C</v>
          </cell>
          <cell r="J319">
            <v>0</v>
          </cell>
          <cell r="K319">
            <v>383222786</v>
          </cell>
          <cell r="L319">
            <v>383222786</v>
          </cell>
          <cell r="M319">
            <v>383</v>
          </cell>
          <cell r="N319">
            <v>0</v>
          </cell>
          <cell r="O319">
            <v>383</v>
          </cell>
          <cell r="P319">
            <v>-341</v>
          </cell>
        </row>
        <row r="320">
          <cell r="A320" t="str">
            <v>528904</v>
          </cell>
          <cell r="B320" t="str">
            <v>東京開発産株式会社　　　　　　　　　　　　　　　　　　　　　　　　　　</v>
          </cell>
          <cell r="C320" t="str">
            <v>0Y2</v>
          </cell>
          <cell r="D320" t="str">
            <v>PJ-ｷｶｸｶｲﾊﾂｶ</v>
          </cell>
          <cell r="E320" t="str">
            <v>近畿営本</v>
          </cell>
          <cell r="F320" t="str">
            <v>CA</v>
          </cell>
          <cell r="G320" t="str">
            <v>K</v>
          </cell>
          <cell r="J320">
            <v>425255510</v>
          </cell>
          <cell r="K320">
            <v>127624102</v>
          </cell>
          <cell r="L320">
            <v>214615077</v>
          </cell>
          <cell r="M320">
            <v>212</v>
          </cell>
          <cell r="N320">
            <v>0</v>
          </cell>
          <cell r="O320">
            <v>250</v>
          </cell>
          <cell r="P320">
            <v>-93</v>
          </cell>
        </row>
        <row r="321">
          <cell r="A321" t="str">
            <v>528906</v>
          </cell>
          <cell r="B321" t="str">
            <v>上田仁美　　　　　　　　　　　　　　　　　　　　　　　　　　　　　　　</v>
          </cell>
          <cell r="C321" t="str">
            <v>0Y2</v>
          </cell>
          <cell r="D321" t="str">
            <v>PJ-ｷｶｸｶｲﾊﾂｶ</v>
          </cell>
          <cell r="E321" t="str">
            <v>近畿営本</v>
          </cell>
          <cell r="F321" t="str">
            <v>CB</v>
          </cell>
          <cell r="G321" t="str">
            <v>C</v>
          </cell>
          <cell r="J321">
            <v>0</v>
          </cell>
          <cell r="K321">
            <v>24783664</v>
          </cell>
          <cell r="L321">
            <v>24783664</v>
          </cell>
          <cell r="M321">
            <v>25</v>
          </cell>
          <cell r="N321">
            <v>0</v>
          </cell>
          <cell r="O321">
            <v>61</v>
          </cell>
          <cell r="P321">
            <v>-23</v>
          </cell>
        </row>
        <row r="322">
          <cell r="A322" t="str">
            <v>539190</v>
          </cell>
          <cell r="B322" t="str">
            <v>ジーアンドイープランニング有限会社　　　　　　　　　　　　　　　　　　</v>
          </cell>
          <cell r="C322" t="str">
            <v>05Z</v>
          </cell>
          <cell r="D322" t="str">
            <v>ｵｵｻｶｴｲｷﾞﾖｳ3-1</v>
          </cell>
          <cell r="E322" t="str">
            <v>近畿営本</v>
          </cell>
          <cell r="F322" t="str">
            <v>CB</v>
          </cell>
          <cell r="G322" t="str">
            <v>L</v>
          </cell>
          <cell r="J322">
            <v>0</v>
          </cell>
          <cell r="K322">
            <v>6896268</v>
          </cell>
          <cell r="L322">
            <v>6226763</v>
          </cell>
          <cell r="M322">
            <v>6</v>
          </cell>
          <cell r="N322">
            <v>0</v>
          </cell>
          <cell r="O322">
            <v>7</v>
          </cell>
          <cell r="P322">
            <v>-3</v>
          </cell>
        </row>
        <row r="323">
          <cell r="A323" t="str">
            <v>539811</v>
          </cell>
          <cell r="B323" t="str">
            <v>ネクステ－ジ　　　　　　　　　　　　　　　　　　　　　　　　　　　　　</v>
          </cell>
          <cell r="C323" t="str">
            <v>09Q</v>
          </cell>
          <cell r="D323" t="str">
            <v>ﾇﾏﾂﾞｼﾃﾝ</v>
          </cell>
          <cell r="E323" t="str">
            <v>業務本部</v>
          </cell>
          <cell r="F323" t="str">
            <v>CA</v>
          </cell>
          <cell r="G323" t="str">
            <v>G</v>
          </cell>
          <cell r="J323">
            <v>0</v>
          </cell>
          <cell r="K323">
            <v>730917301</v>
          </cell>
          <cell r="L323">
            <v>-489384</v>
          </cell>
          <cell r="M323">
            <v>0</v>
          </cell>
          <cell r="N323">
            <v>-711</v>
          </cell>
          <cell r="O323">
            <v>0</v>
          </cell>
          <cell r="P323">
            <v>0</v>
          </cell>
        </row>
        <row r="324">
          <cell r="A324" t="str">
            <v>540795</v>
          </cell>
          <cell r="B324" t="str">
            <v>グルーヴコーポレーション　　　　　　　　　　　　　　　　　　　　　　　</v>
          </cell>
          <cell r="C324" t="str">
            <v>028</v>
          </cell>
          <cell r="D324" t="str">
            <v>ﾅｺﾞﾔ ｴｲｷﾞﾖｳ1ﾁ-ﾑ</v>
          </cell>
          <cell r="E324" t="str">
            <v>業務本部</v>
          </cell>
          <cell r="F324" t="str">
            <v>CB</v>
          </cell>
          <cell r="G324" t="str">
            <v>G</v>
          </cell>
          <cell r="J324">
            <v>18000000</v>
          </cell>
          <cell r="K324">
            <v>18000000</v>
          </cell>
          <cell r="L324">
            <v>35961002</v>
          </cell>
          <cell r="M324">
            <v>36</v>
          </cell>
          <cell r="P324">
            <v>0</v>
          </cell>
        </row>
        <row r="325">
          <cell r="A325" t="str">
            <v>540928</v>
          </cell>
          <cell r="B325" t="str">
            <v>きん商　　　　　　　　　　　　　　　　　　　　　　　　　　　　　　　　</v>
          </cell>
          <cell r="E325" t="str">
            <v>近畿営本</v>
          </cell>
          <cell r="M325">
            <v>3</v>
          </cell>
          <cell r="N325">
            <v>0</v>
          </cell>
          <cell r="O325">
            <v>0</v>
          </cell>
          <cell r="P325">
            <v>0</v>
          </cell>
        </row>
        <row r="326">
          <cell r="A326" t="str">
            <v>546078</v>
          </cell>
          <cell r="B326" t="str">
            <v>本郷会計事務所　　　　　　　　　　　　　　　　　　　　　　　　　　　　</v>
          </cell>
          <cell r="E326" t="str">
            <v>東京営本</v>
          </cell>
          <cell r="M326">
            <v>0</v>
          </cell>
          <cell r="N326">
            <v>0</v>
          </cell>
          <cell r="O326">
            <v>0</v>
          </cell>
          <cell r="P326">
            <v>0</v>
          </cell>
        </row>
        <row r="327">
          <cell r="A327" t="str">
            <v>546301</v>
          </cell>
          <cell r="B327" t="str">
            <v>梁本　照雄　　　　　　　　　　　　　　　　　　　　　　　　　　　　　　</v>
          </cell>
          <cell r="C327" t="str">
            <v>05Z</v>
          </cell>
          <cell r="D327" t="str">
            <v>ｵｵｻｶｴｲｷﾞﾖｳ3-1</v>
          </cell>
          <cell r="E327" t="str">
            <v>近畿営本</v>
          </cell>
          <cell r="F327" t="str">
            <v>AB</v>
          </cell>
          <cell r="G327" t="str">
            <v>L</v>
          </cell>
          <cell r="J327">
            <v>222812500</v>
          </cell>
          <cell r="K327">
            <v>0</v>
          </cell>
          <cell r="L327">
            <v>222812500</v>
          </cell>
          <cell r="M327">
            <v>227</v>
          </cell>
          <cell r="N327">
            <v>0</v>
          </cell>
          <cell r="O327">
            <v>233</v>
          </cell>
          <cell r="P327">
            <v>-87</v>
          </cell>
        </row>
        <row r="328">
          <cell r="A328" t="str">
            <v>552603</v>
          </cell>
          <cell r="B328" t="str">
            <v>後藤　武彦　　　　　　　　　　　　　　　　　　　　　　　　　　　　　　</v>
          </cell>
          <cell r="C328" t="str">
            <v>09C</v>
          </cell>
          <cell r="D328" t="str">
            <v>ﾕｳｼｼﾞｷﾞﾖｳ2ﾎｳｼﾞﾝ</v>
          </cell>
          <cell r="E328" t="str">
            <v>不動産Ｆ</v>
          </cell>
          <cell r="F328" t="str">
            <v>AB</v>
          </cell>
          <cell r="G328" t="str">
            <v>B</v>
          </cell>
          <cell r="J328">
            <v>155800000</v>
          </cell>
          <cell r="K328">
            <v>0</v>
          </cell>
          <cell r="L328">
            <v>154441967</v>
          </cell>
          <cell r="M328">
            <v>154</v>
          </cell>
          <cell r="N328">
            <v>0</v>
          </cell>
          <cell r="O328">
            <v>176</v>
          </cell>
          <cell r="P328">
            <v>-65</v>
          </cell>
        </row>
        <row r="329">
          <cell r="A329" t="str">
            <v>553453</v>
          </cell>
          <cell r="B329" t="str">
            <v>湘和会　　　　　　　　　　　　　　　　　　　　　　　　　　　　　　　　</v>
          </cell>
          <cell r="C329" t="str">
            <v>1A4</v>
          </cell>
          <cell r="D329" t="str">
            <v>Eﾀﾞｲ2ﾌﾞﾍﾙｽｹｱﾁ-ﾑ</v>
          </cell>
          <cell r="E329" t="str">
            <v>東京営本</v>
          </cell>
          <cell r="F329" t="str">
            <v>DB</v>
          </cell>
          <cell r="G329" t="str">
            <v>M</v>
          </cell>
          <cell r="J329">
            <v>65333337</v>
          </cell>
          <cell r="K329">
            <v>0</v>
          </cell>
          <cell r="L329">
            <v>64306601</v>
          </cell>
          <cell r="M329">
            <v>67</v>
          </cell>
          <cell r="N329">
            <v>0</v>
          </cell>
          <cell r="O329">
            <v>71</v>
          </cell>
          <cell r="P329">
            <v>-26</v>
          </cell>
        </row>
        <row r="330">
          <cell r="A330" t="str">
            <v>555035</v>
          </cell>
          <cell r="B330" t="str">
            <v>木村　賢　　　　　　　　　　　　　　　　　　　　　　　　　　　　　　　</v>
          </cell>
          <cell r="C330" t="str">
            <v>09C</v>
          </cell>
          <cell r="D330" t="str">
            <v>ﾕｳｼｼﾞｷﾞﾖｳ2ﾎｳｼﾞﾝ</v>
          </cell>
          <cell r="F330" t="str">
            <v>AB</v>
          </cell>
          <cell r="G330" t="str">
            <v>E</v>
          </cell>
          <cell r="J330">
            <v>29673241</v>
          </cell>
          <cell r="K330">
            <v>0</v>
          </cell>
          <cell r="L330">
            <v>29673241</v>
          </cell>
        </row>
        <row r="331">
          <cell r="A331" t="str">
            <v>557131</v>
          </cell>
          <cell r="B331" t="str">
            <v>久保田　武二　　　　　　　　　　　　　　　　　　　　　　　　　　　　　</v>
          </cell>
          <cell r="C331" t="str">
            <v>09C</v>
          </cell>
          <cell r="D331" t="str">
            <v>ﾕｳｼｼﾞｷﾞﾖｳ2ﾎｳｼﾞﾝ</v>
          </cell>
          <cell r="E331" t="str">
            <v>不動産Ｆ</v>
          </cell>
          <cell r="F331" t="str">
            <v>AB</v>
          </cell>
          <cell r="G331" t="str">
            <v>B</v>
          </cell>
          <cell r="J331">
            <v>210463680</v>
          </cell>
          <cell r="K331">
            <v>0</v>
          </cell>
          <cell r="L331">
            <v>210544798</v>
          </cell>
          <cell r="M331">
            <v>212</v>
          </cell>
          <cell r="N331">
            <v>0</v>
          </cell>
          <cell r="O331">
            <v>0</v>
          </cell>
          <cell r="P331">
            <v>0</v>
          </cell>
        </row>
        <row r="332">
          <cell r="A332" t="str">
            <v>560170</v>
          </cell>
          <cell r="B332" t="str">
            <v>長興株式会社　　　　　　　　　　　　　　　　　　　　　　　　　　　　　</v>
          </cell>
          <cell r="C332" t="str">
            <v>1TL</v>
          </cell>
          <cell r="D332" t="str">
            <v>ﾖｺﾊﾏｴｲｷﾞﾖｳJ</v>
          </cell>
          <cell r="E332" t="str">
            <v>東京営本</v>
          </cell>
          <cell r="F332" t="str">
            <v>CB</v>
          </cell>
          <cell r="G332" t="str">
            <v>C</v>
          </cell>
          <cell r="J332">
            <v>0</v>
          </cell>
          <cell r="K332">
            <v>141884114</v>
          </cell>
          <cell r="L332">
            <v>-115886</v>
          </cell>
          <cell r="M332">
            <v>0</v>
          </cell>
          <cell r="N332">
            <v>-142</v>
          </cell>
          <cell r="O332">
            <v>0</v>
          </cell>
          <cell r="P332">
            <v>0</v>
          </cell>
        </row>
        <row r="333">
          <cell r="A333" t="str">
            <v>561954</v>
          </cell>
          <cell r="B333" t="str">
            <v>朝日住建株式会社　　　　　　　　　　　　　　　　　　　　　　　　　　　</v>
          </cell>
          <cell r="E333" t="str">
            <v>東京営本</v>
          </cell>
          <cell r="M333">
            <v>41</v>
          </cell>
          <cell r="N333">
            <v>0</v>
          </cell>
          <cell r="O333">
            <v>83</v>
          </cell>
          <cell r="P333">
            <v>-31</v>
          </cell>
        </row>
        <row r="334">
          <cell r="A334" t="str">
            <v>570315</v>
          </cell>
          <cell r="B334" t="str">
            <v>湘南リサ－チ　　　　　　　　　　　　　　　　　　　　　　　　　　　　　</v>
          </cell>
          <cell r="C334" t="str">
            <v>09C</v>
          </cell>
          <cell r="D334" t="str">
            <v>ﾕｳｼｼﾞｷﾞﾖｳ2ﾎｳｼﾞﾝ</v>
          </cell>
          <cell r="E334" t="str">
            <v>不動産Ｆ</v>
          </cell>
          <cell r="F334" t="str">
            <v>AB</v>
          </cell>
          <cell r="G334" t="str">
            <v>K</v>
          </cell>
          <cell r="J334">
            <v>446694000</v>
          </cell>
          <cell r="K334">
            <v>0</v>
          </cell>
          <cell r="L334">
            <v>446357450</v>
          </cell>
          <cell r="M334">
            <v>448</v>
          </cell>
          <cell r="N334">
            <v>0</v>
          </cell>
          <cell r="O334">
            <v>450</v>
          </cell>
          <cell r="P334">
            <v>-141</v>
          </cell>
        </row>
        <row r="335">
          <cell r="A335" t="str">
            <v>579612</v>
          </cell>
          <cell r="B335" t="str">
            <v>亀山社　　　　　　　　　　　　　　　　　　　　　　　　　　　　　　　　</v>
          </cell>
          <cell r="C335" t="str">
            <v>1VR</v>
          </cell>
          <cell r="D335" t="str">
            <v>Qﾆﾎﾝﾊﾞｼｴｲｷﾞﾖｳ1J</v>
          </cell>
          <cell r="E335" t="str">
            <v>東京営本</v>
          </cell>
          <cell r="F335" t="str">
            <v>CA</v>
          </cell>
          <cell r="G335" t="str">
            <v>C</v>
          </cell>
          <cell r="J335">
            <v>0</v>
          </cell>
          <cell r="K335">
            <v>1114752107</v>
          </cell>
          <cell r="L335">
            <v>-31049</v>
          </cell>
          <cell r="M335">
            <v>0</v>
          </cell>
          <cell r="N335">
            <v>-1105</v>
          </cell>
          <cell r="O335">
            <v>0</v>
          </cell>
          <cell r="P335">
            <v>0</v>
          </cell>
        </row>
        <row r="336">
          <cell r="A336" t="str">
            <v>583477</v>
          </cell>
          <cell r="B336" t="str">
            <v>應慶寺　　　　　　　　　　　　　　　　　　　　　　　　　　　　　　　　</v>
          </cell>
          <cell r="C336" t="str">
            <v>1Q7</v>
          </cell>
          <cell r="D336" t="str">
            <v>ｼﾌﾞﾔｼﾃﾝﾀﾞｲ2ﾁｰﾑ</v>
          </cell>
          <cell r="E336" t="str">
            <v>東京営本</v>
          </cell>
          <cell r="F336" t="str">
            <v>DB</v>
          </cell>
          <cell r="G336" t="str">
            <v>M</v>
          </cell>
          <cell r="J336">
            <v>105401691</v>
          </cell>
          <cell r="K336">
            <v>0</v>
          </cell>
          <cell r="L336">
            <v>105493634</v>
          </cell>
          <cell r="M336">
            <v>109</v>
          </cell>
          <cell r="N336">
            <v>0</v>
          </cell>
          <cell r="O336">
            <v>113</v>
          </cell>
          <cell r="P336">
            <v>-42</v>
          </cell>
        </row>
        <row r="337">
          <cell r="A337" t="str">
            <v>585591</v>
          </cell>
          <cell r="B337" t="str">
            <v>淡路物産株式会社　　　　　　　　　　　　　　　　　　　　　　　　　　　</v>
          </cell>
          <cell r="C337" t="str">
            <v>1M1</v>
          </cell>
          <cell r="D337" t="str">
            <v>Eﾀﾞｲ2ﾌﾞﾀﾞｲ2ﾁｰﾑ</v>
          </cell>
          <cell r="E337" t="str">
            <v>東京営本</v>
          </cell>
          <cell r="F337" t="str">
            <v>AB</v>
          </cell>
          <cell r="G337" t="str">
            <v>L</v>
          </cell>
          <cell r="J337">
            <v>291666700</v>
          </cell>
          <cell r="K337">
            <v>0</v>
          </cell>
          <cell r="L337">
            <v>290593892</v>
          </cell>
          <cell r="M337">
            <v>299</v>
          </cell>
          <cell r="N337">
            <v>0</v>
          </cell>
          <cell r="O337">
            <v>311</v>
          </cell>
          <cell r="P337">
            <v>0</v>
          </cell>
        </row>
        <row r="338">
          <cell r="A338" t="str">
            <v>587645</v>
          </cell>
          <cell r="B338" t="str">
            <v>小山ゴールドレーン有限会社　　　　　　　　　　　　　　　　　　　　　　</v>
          </cell>
          <cell r="C338" t="str">
            <v>026</v>
          </cell>
          <cell r="D338" t="str">
            <v>ｳﾂﾉﾐﾔｼﾃﾝｴｲｷﾞﾖｳ</v>
          </cell>
          <cell r="E338" t="str">
            <v>業務本部</v>
          </cell>
          <cell r="F338" t="str">
            <v>CB</v>
          </cell>
          <cell r="G338" t="str">
            <v>L</v>
          </cell>
          <cell r="J338">
            <v>202681390</v>
          </cell>
          <cell r="K338">
            <v>1607090</v>
          </cell>
          <cell r="L338">
            <v>202681390</v>
          </cell>
          <cell r="M338">
            <v>205</v>
          </cell>
          <cell r="N338">
            <v>0</v>
          </cell>
          <cell r="O338">
            <v>208</v>
          </cell>
          <cell r="P338">
            <v>-4</v>
          </cell>
        </row>
        <row r="339">
          <cell r="A339" t="str">
            <v>588199</v>
          </cell>
          <cell r="B339" t="str">
            <v>シティー・パレス　　　　　　　　　　　　　　　　　　　　　　　　　　　</v>
          </cell>
          <cell r="E339" t="str">
            <v>業務本部</v>
          </cell>
          <cell r="M339">
            <v>0</v>
          </cell>
          <cell r="N339">
            <v>0</v>
          </cell>
          <cell r="O339">
            <v>177</v>
          </cell>
          <cell r="P339">
            <v>-66</v>
          </cell>
          <cell r="Q339">
            <v>22201412</v>
          </cell>
        </row>
        <row r="340">
          <cell r="A340" t="str">
            <v>589038</v>
          </cell>
          <cell r="B340" t="str">
            <v>総合観光株式会社　　　　　　　　　　　　　　　　　　　　　　　　　　　</v>
          </cell>
          <cell r="C340" t="str">
            <v>017</v>
          </cell>
          <cell r="D340" t="str">
            <v>ﾋﾛｼﾏ1ﾁ-ﾑ</v>
          </cell>
          <cell r="E340" t="str">
            <v>業務本部</v>
          </cell>
          <cell r="F340" t="str">
            <v>BC</v>
          </cell>
          <cell r="G340" t="str">
            <v>L</v>
          </cell>
          <cell r="J340">
            <v>1407872621</v>
          </cell>
          <cell r="K340">
            <v>16342805</v>
          </cell>
          <cell r="L340">
            <v>1391458315</v>
          </cell>
          <cell r="M340">
            <v>1431</v>
          </cell>
          <cell r="N340">
            <v>0</v>
          </cell>
          <cell r="O340">
            <v>1490</v>
          </cell>
          <cell r="P340">
            <v>0</v>
          </cell>
        </row>
        <row r="341">
          <cell r="A341" t="str">
            <v>600650</v>
          </cell>
          <cell r="B341" t="str">
            <v>三洋商事　株式会社　　　　　　　　　　　　　　　　　　　　　　　　　　</v>
          </cell>
          <cell r="C341" t="str">
            <v>0JH</v>
          </cell>
          <cell r="D341" t="str">
            <v>ｵｵｻｶｴｲｷﾞﾖｳ5-2</v>
          </cell>
          <cell r="E341" t="str">
            <v>近畿営本</v>
          </cell>
          <cell r="F341" t="str">
            <v>AB</v>
          </cell>
          <cell r="G341" t="str">
            <v>K</v>
          </cell>
          <cell r="J341">
            <v>271358673</v>
          </cell>
          <cell r="K341">
            <v>0</v>
          </cell>
          <cell r="L341">
            <v>271358673</v>
          </cell>
          <cell r="M341">
            <v>278</v>
          </cell>
          <cell r="N341">
            <v>0</v>
          </cell>
          <cell r="O341">
            <v>287</v>
          </cell>
          <cell r="P341">
            <v>-107</v>
          </cell>
        </row>
        <row r="342">
          <cell r="A342" t="str">
            <v>602639</v>
          </cell>
          <cell r="B342" t="str">
            <v>尾身　厚子　　　　　　　　　　　　　　　　　　　　　　　　　　　　　　</v>
          </cell>
          <cell r="C342" t="str">
            <v>09C</v>
          </cell>
          <cell r="D342" t="str">
            <v>ﾕｳｼｼﾞｷﾞﾖｳ2ﾎｳｼﾞﾝ</v>
          </cell>
          <cell r="E342" t="str">
            <v>不動産Ｆ</v>
          </cell>
          <cell r="F342" t="str">
            <v>AB</v>
          </cell>
          <cell r="G342" t="str">
            <v>K</v>
          </cell>
          <cell r="J342">
            <v>373669853</v>
          </cell>
          <cell r="K342">
            <v>0</v>
          </cell>
          <cell r="L342">
            <v>373838777</v>
          </cell>
          <cell r="M342">
            <v>377</v>
          </cell>
          <cell r="N342">
            <v>0</v>
          </cell>
          <cell r="O342">
            <v>382</v>
          </cell>
          <cell r="P342">
            <v>-127</v>
          </cell>
        </row>
        <row r="343">
          <cell r="A343" t="str">
            <v>602876</v>
          </cell>
          <cell r="B343" t="str">
            <v>高砂企業　　　　　　　　　　　　　　　　　　　　　　　　　　　　　　　</v>
          </cell>
          <cell r="C343" t="str">
            <v>021</v>
          </cell>
          <cell r="D343" t="str">
            <v>ﾆｲｶﾞﾀｼﾃﾝ</v>
          </cell>
          <cell r="E343" t="str">
            <v>業務本部</v>
          </cell>
          <cell r="F343" t="str">
            <v>CB</v>
          </cell>
          <cell r="G343" t="str">
            <v>L</v>
          </cell>
          <cell r="J343">
            <v>0</v>
          </cell>
          <cell r="K343">
            <v>1797416</v>
          </cell>
          <cell r="L343">
            <v>1697337</v>
          </cell>
          <cell r="M343">
            <v>2</v>
          </cell>
          <cell r="N343">
            <v>0</v>
          </cell>
          <cell r="O343">
            <v>2</v>
          </cell>
          <cell r="P343">
            <v>-1</v>
          </cell>
        </row>
        <row r="344">
          <cell r="A344" t="str">
            <v>602889</v>
          </cell>
          <cell r="B344" t="str">
            <v>丸和商事株式会社　　　　　　　　　　　　　　　　　　　　　　　　　　　</v>
          </cell>
          <cell r="C344" t="str">
            <v>021</v>
          </cell>
          <cell r="D344" t="str">
            <v>ﾆｲｶﾞﾀｼﾃﾝ</v>
          </cell>
          <cell r="E344" t="str">
            <v>業務本部</v>
          </cell>
          <cell r="F344" t="str">
            <v>CB</v>
          </cell>
          <cell r="G344" t="str">
            <v>L</v>
          </cell>
          <cell r="J344">
            <v>0</v>
          </cell>
          <cell r="K344">
            <v>8376186</v>
          </cell>
          <cell r="L344">
            <v>7739987</v>
          </cell>
          <cell r="M344">
            <v>8</v>
          </cell>
          <cell r="N344">
            <v>0</v>
          </cell>
          <cell r="O344">
            <v>8</v>
          </cell>
          <cell r="P344">
            <v>-3</v>
          </cell>
        </row>
        <row r="345">
          <cell r="A345" t="str">
            <v>604423</v>
          </cell>
          <cell r="B345" t="str">
            <v>大崎製作所　　　　　　　　　　　　　　　　　　　　　　　　　　　　　　</v>
          </cell>
          <cell r="C345" t="str">
            <v>0PH</v>
          </cell>
          <cell r="D345" t="str">
            <v>ｺｵﾘﾔﾏｼﾃﾝ2ﾁ-ﾑ</v>
          </cell>
          <cell r="E345" t="str">
            <v>業務本部</v>
          </cell>
          <cell r="F345" t="str">
            <v>CB</v>
          </cell>
          <cell r="G345" t="str">
            <v>Ｆ</v>
          </cell>
          <cell r="J345">
            <v>6000000</v>
          </cell>
          <cell r="K345">
            <v>14000000</v>
          </cell>
          <cell r="L345">
            <v>19979318</v>
          </cell>
          <cell r="M345">
            <v>20</v>
          </cell>
          <cell r="N345">
            <v>0</v>
          </cell>
          <cell r="O345">
            <v>20</v>
          </cell>
          <cell r="P345">
            <v>-7</v>
          </cell>
        </row>
        <row r="346">
          <cell r="A346" t="str">
            <v>610527</v>
          </cell>
          <cell r="B346" t="str">
            <v>天工有限会社　　　　　　　　　　　　　　　　　　　　　　　　　　　　　</v>
          </cell>
          <cell r="C346" t="str">
            <v>0XE</v>
          </cell>
          <cell r="D346" t="str">
            <v>PJﾌｱｲﾅﾝｽﾌﾞ1ﾁ-ﾑ</v>
          </cell>
          <cell r="E346" t="str">
            <v>不動産Ｆ</v>
          </cell>
          <cell r="F346" t="str">
            <v>AB</v>
          </cell>
          <cell r="G346" t="str">
            <v>K</v>
          </cell>
          <cell r="J346">
            <v>110030424</v>
          </cell>
          <cell r="K346">
            <v>0</v>
          </cell>
          <cell r="L346">
            <v>110030424</v>
          </cell>
          <cell r="M346">
            <v>116</v>
          </cell>
          <cell r="N346">
            <v>0</v>
          </cell>
          <cell r="O346">
            <v>151</v>
          </cell>
          <cell r="P346">
            <v>-56</v>
          </cell>
        </row>
        <row r="347">
          <cell r="A347" t="str">
            <v>613853</v>
          </cell>
          <cell r="B347" t="str">
            <v>セブンカラーズ</v>
          </cell>
          <cell r="E347" t="str">
            <v>東京営本</v>
          </cell>
          <cell r="M347">
            <v>0</v>
          </cell>
          <cell r="N347">
            <v>0</v>
          </cell>
          <cell r="O347">
            <v>0</v>
          </cell>
          <cell r="P347">
            <v>0</v>
          </cell>
        </row>
        <row r="348">
          <cell r="A348" t="str">
            <v>622836</v>
          </cell>
          <cell r="B348" t="str">
            <v>エム・アップ　　　　　　　　　　　　　　　　　　　　　　　　　　　　　</v>
          </cell>
          <cell r="E348" t="str">
            <v>業務本部</v>
          </cell>
          <cell r="M348">
            <v>0</v>
          </cell>
          <cell r="N348">
            <v>0</v>
          </cell>
          <cell r="O348">
            <v>10</v>
          </cell>
          <cell r="P348">
            <v>-4</v>
          </cell>
        </row>
        <row r="349">
          <cell r="A349" t="str">
            <v>623315</v>
          </cell>
          <cell r="B349" t="str">
            <v>東邦商事株式会社　　　　　　　　　　　　　　　　　　　　　　　　　　　</v>
          </cell>
          <cell r="C349" t="str">
            <v>1VR</v>
          </cell>
          <cell r="D349" t="str">
            <v>Qﾆﾎﾝﾊﾞｼｴｲｷﾞﾖｳ1J</v>
          </cell>
          <cell r="E349" t="str">
            <v>東京営本</v>
          </cell>
          <cell r="F349" t="str">
            <v>AB</v>
          </cell>
          <cell r="G349" t="str">
            <v>C</v>
          </cell>
          <cell r="J349">
            <v>30894696</v>
          </cell>
          <cell r="K349">
            <v>0</v>
          </cell>
          <cell r="L349">
            <v>30895592</v>
          </cell>
          <cell r="M349">
            <v>31</v>
          </cell>
          <cell r="N349">
            <v>0</v>
          </cell>
          <cell r="O349">
            <v>33</v>
          </cell>
          <cell r="P349">
            <v>-12</v>
          </cell>
        </row>
        <row r="350">
          <cell r="A350" t="str">
            <v>623503</v>
          </cell>
          <cell r="B350" t="str">
            <v>たなべハウジング　　　　　　　　　　　　　　　　　　　　　　　　　　　</v>
          </cell>
          <cell r="C350" t="str">
            <v>09N</v>
          </cell>
          <cell r="E350" t="str">
            <v>近畿営本</v>
          </cell>
          <cell r="G350" t="str">
            <v>D</v>
          </cell>
          <cell r="L350">
            <v>-194327</v>
          </cell>
          <cell r="M350">
            <v>1</v>
          </cell>
          <cell r="N350">
            <v>0</v>
          </cell>
          <cell r="O350">
            <v>1</v>
          </cell>
          <cell r="P350">
            <v>0</v>
          </cell>
          <cell r="Q350">
            <v>1428199</v>
          </cell>
        </row>
        <row r="351">
          <cell r="A351" t="str">
            <v>623723</v>
          </cell>
          <cell r="B351" t="str">
            <v>内山　和信　　　　　　　　　　　　　　　　　　　　　　　　　　　　　　</v>
          </cell>
          <cell r="C351" t="str">
            <v>09D</v>
          </cell>
          <cell r="D351" t="str">
            <v>PJﾌｱｲﾅﾝｽﾌﾞ2ﾁ-ﾑ</v>
          </cell>
          <cell r="E351" t="str">
            <v>不動産Ｆ</v>
          </cell>
          <cell r="F351" t="str">
            <v>AB</v>
          </cell>
          <cell r="G351" t="str">
            <v>C</v>
          </cell>
          <cell r="J351">
            <v>176036890</v>
          </cell>
          <cell r="K351">
            <v>0</v>
          </cell>
          <cell r="L351">
            <v>176185243</v>
          </cell>
          <cell r="M351">
            <v>179</v>
          </cell>
          <cell r="N351">
            <v>0</v>
          </cell>
          <cell r="O351">
            <v>182</v>
          </cell>
          <cell r="P351">
            <v>-68</v>
          </cell>
        </row>
        <row r="352">
          <cell r="A352" t="str">
            <v>626225</v>
          </cell>
          <cell r="B352" t="str">
            <v>新清　　　　　　　　　　　　　　　　　　　　　　　　　　　　　　　　　</v>
          </cell>
          <cell r="C352" t="str">
            <v>1M2</v>
          </cell>
          <cell r="D352" t="str">
            <v>Eﾀﾞｲ2ﾌﾞﾀﾞｲ4ﾁｰﾑ</v>
          </cell>
          <cell r="E352" t="str">
            <v>東京営本</v>
          </cell>
          <cell r="F352" t="str">
            <v>AB</v>
          </cell>
          <cell r="G352" t="str">
            <v>L</v>
          </cell>
          <cell r="J352">
            <v>25238110</v>
          </cell>
          <cell r="K352">
            <v>0</v>
          </cell>
          <cell r="L352">
            <v>25079343</v>
          </cell>
          <cell r="M352">
            <v>26</v>
          </cell>
          <cell r="N352">
            <v>0</v>
          </cell>
          <cell r="O352">
            <v>27</v>
          </cell>
          <cell r="P352">
            <v>-10</v>
          </cell>
        </row>
        <row r="353">
          <cell r="A353" t="str">
            <v>626581</v>
          </cell>
          <cell r="B353" t="str">
            <v>進基商事有限会社　　　　　　　　　　　　　　　　　　　　　　　　　　　</v>
          </cell>
          <cell r="C353" t="str">
            <v>026</v>
          </cell>
          <cell r="D353" t="str">
            <v>ｳﾂﾉﾐﾔｼﾃﾝｴｲｷﾞﾖｳ</v>
          </cell>
          <cell r="E353" t="str">
            <v>業務本部</v>
          </cell>
          <cell r="F353" t="str">
            <v>CB</v>
          </cell>
          <cell r="G353" t="str">
            <v>L</v>
          </cell>
          <cell r="J353">
            <v>410507984</v>
          </cell>
          <cell r="K353">
            <v>3205926</v>
          </cell>
          <cell r="L353">
            <v>410507984</v>
          </cell>
          <cell r="M353">
            <v>415</v>
          </cell>
          <cell r="N353">
            <v>0</v>
          </cell>
          <cell r="O353">
            <v>422</v>
          </cell>
          <cell r="P353">
            <v>-28</v>
          </cell>
        </row>
        <row r="354">
          <cell r="A354" t="str">
            <v>627553</v>
          </cell>
          <cell r="B354" t="str">
            <v>孝和　　　　　　　　　　　　　　　　　　　　　　　　　　　　　　　　　</v>
          </cell>
          <cell r="C354" t="str">
            <v>1VF</v>
          </cell>
          <cell r="D354" t="str">
            <v>ｴｲｷﾞﾖｳ2-2J</v>
          </cell>
          <cell r="E354" t="str">
            <v>東京営本</v>
          </cell>
          <cell r="F354" t="str">
            <v>CB</v>
          </cell>
          <cell r="G354" t="str">
            <v>K</v>
          </cell>
          <cell r="J354">
            <v>61481781</v>
          </cell>
          <cell r="K354">
            <v>17030548</v>
          </cell>
          <cell r="L354">
            <v>64916148</v>
          </cell>
          <cell r="M354">
            <v>65</v>
          </cell>
          <cell r="N354">
            <v>0</v>
          </cell>
          <cell r="O354">
            <v>66</v>
          </cell>
          <cell r="P354">
            <v>-25</v>
          </cell>
        </row>
        <row r="355">
          <cell r="A355" t="str">
            <v>634241</v>
          </cell>
          <cell r="B355" t="str">
            <v>加茂博　　　　　　　　　　　　　　　　　　　　　　　　　　　　　　　　</v>
          </cell>
          <cell r="C355" t="str">
            <v>1A6</v>
          </cell>
          <cell r="D355" t="str">
            <v>Eﾀﾞｲ2ﾌﾞﾀﾞｲ3ﾁｰﾑ</v>
          </cell>
          <cell r="F355" t="str">
            <v>CB</v>
          </cell>
          <cell r="G355" t="str">
            <v>G</v>
          </cell>
          <cell r="J355">
            <v>0</v>
          </cell>
          <cell r="K355">
            <v>17166842</v>
          </cell>
          <cell r="L355">
            <v>17015368</v>
          </cell>
        </row>
        <row r="356">
          <cell r="A356" t="str">
            <v>634796</v>
          </cell>
          <cell r="B356" t="str">
            <v>マンハツタンギヤラリー　　　　　　　　　　　　　　　　　　　　　　　　</v>
          </cell>
          <cell r="C356" t="str">
            <v>1G1</v>
          </cell>
          <cell r="D356" t="str">
            <v>ﾁﾖﾀﾞｼﾃﾝﾀﾞｲ1ﾁｰﾑ</v>
          </cell>
          <cell r="E356" t="str">
            <v>東京営本</v>
          </cell>
          <cell r="F356" t="str">
            <v>CB</v>
          </cell>
          <cell r="G356" t="str">
            <v>G</v>
          </cell>
          <cell r="J356">
            <v>0</v>
          </cell>
          <cell r="K356">
            <v>24347392</v>
          </cell>
          <cell r="L356">
            <v>24303673</v>
          </cell>
          <cell r="M356">
            <v>29</v>
          </cell>
          <cell r="N356">
            <v>0</v>
          </cell>
          <cell r="O356">
            <v>29</v>
          </cell>
          <cell r="P356">
            <v>-11</v>
          </cell>
        </row>
        <row r="357">
          <cell r="A357" t="str">
            <v>642031</v>
          </cell>
          <cell r="B357" t="str">
            <v>さくら不動産　　　　　　　　　　　　　　　　　　　　　　　　　　　　　</v>
          </cell>
          <cell r="C357" t="str">
            <v>001</v>
          </cell>
          <cell r="D357" t="str">
            <v>ｵｵｻｶｴｲｷﾞﾖｳ1-1</v>
          </cell>
          <cell r="E357" t="str">
            <v>近畿営本</v>
          </cell>
          <cell r="F357" t="str">
            <v>AB</v>
          </cell>
          <cell r="G357" t="str">
            <v>C</v>
          </cell>
          <cell r="J357">
            <v>5475000</v>
          </cell>
          <cell r="K357">
            <v>0</v>
          </cell>
          <cell r="L357">
            <v>5419479</v>
          </cell>
          <cell r="M357">
            <v>6</v>
          </cell>
          <cell r="N357">
            <v>0</v>
          </cell>
          <cell r="O357">
            <v>6</v>
          </cell>
          <cell r="P357">
            <v>-2</v>
          </cell>
        </row>
        <row r="358">
          <cell r="A358" t="str">
            <v>64219</v>
          </cell>
          <cell r="B358" t="str">
            <v>村松繊維株式会社　　　　　　　　　　　　　　　　　　　　　　　　　　　</v>
          </cell>
          <cell r="C358" t="str">
            <v>0Y2</v>
          </cell>
          <cell r="D358" t="str">
            <v>PJ-ｷｶｸｶｲﾊﾂｶ</v>
          </cell>
          <cell r="E358" t="str">
            <v>近畿営本</v>
          </cell>
          <cell r="F358" t="str">
            <v>CB</v>
          </cell>
          <cell r="G358" t="str">
            <v>Ｆ</v>
          </cell>
          <cell r="J358">
            <v>0</v>
          </cell>
          <cell r="K358">
            <v>132704894</v>
          </cell>
          <cell r="L358">
            <v>103729405</v>
          </cell>
          <cell r="M358">
            <v>104</v>
          </cell>
          <cell r="N358">
            <v>0</v>
          </cell>
          <cell r="O358">
            <v>104</v>
          </cell>
          <cell r="P358">
            <v>-39</v>
          </cell>
        </row>
        <row r="359">
          <cell r="A359" t="str">
            <v>644232</v>
          </cell>
          <cell r="B359" t="str">
            <v>昭和恒産株式会社　　　　　　　　　　　　　　　　　　　　　　　　　　　</v>
          </cell>
          <cell r="C359" t="str">
            <v>0QE</v>
          </cell>
          <cell r="D359" t="str">
            <v>ｵｵｻｶｴｲｷﾞﾖｳ1-4</v>
          </cell>
          <cell r="E359" t="str">
            <v>近畿営本</v>
          </cell>
          <cell r="F359" t="str">
            <v>AB</v>
          </cell>
          <cell r="G359" t="str">
            <v>K</v>
          </cell>
          <cell r="J359">
            <v>402447545</v>
          </cell>
          <cell r="K359">
            <v>0</v>
          </cell>
          <cell r="L359">
            <v>401467358</v>
          </cell>
          <cell r="M359">
            <v>425</v>
          </cell>
          <cell r="N359">
            <v>0</v>
          </cell>
          <cell r="O359">
            <v>460</v>
          </cell>
          <cell r="P359">
            <v>0</v>
          </cell>
        </row>
        <row r="360">
          <cell r="A360" t="str">
            <v>646756</v>
          </cell>
          <cell r="B360" t="str">
            <v>エリエファイナンス　　　　　　　　　　　　　　　　　　　　　　　　　　</v>
          </cell>
          <cell r="C360" t="str">
            <v>0VT</v>
          </cell>
          <cell r="D360" t="str">
            <v>ｲｼｶﾞｷﾌﾟﾛｼﾞｴｸﾄ</v>
          </cell>
          <cell r="F360" t="str">
            <v>BA</v>
          </cell>
          <cell r="G360" t="str">
            <v>N</v>
          </cell>
          <cell r="J360">
            <v>0</v>
          </cell>
          <cell r="K360">
            <v>3696588659</v>
          </cell>
          <cell r="L360">
            <v>175281005</v>
          </cell>
        </row>
        <row r="361">
          <cell r="A361" t="str">
            <v>648141</v>
          </cell>
          <cell r="B361" t="str">
            <v>レジャーシステム</v>
          </cell>
          <cell r="E361" t="str">
            <v>東京営本</v>
          </cell>
          <cell r="M361">
            <v>0</v>
          </cell>
          <cell r="N361">
            <v>0</v>
          </cell>
          <cell r="O361">
            <v>0</v>
          </cell>
          <cell r="P361">
            <v>0</v>
          </cell>
        </row>
        <row r="362">
          <cell r="A362" t="str">
            <v>650414</v>
          </cell>
          <cell r="B362" t="str">
            <v>フォーチュンヒル株式会社　　　　　　　　　　　　　　　　　　　　　　　</v>
          </cell>
          <cell r="C362" t="str">
            <v>039</v>
          </cell>
          <cell r="D362" t="str">
            <v>ｹｲﾔｸｼﾖﾁ-ﾑ</v>
          </cell>
          <cell r="E362" t="str">
            <v>近畿営本</v>
          </cell>
          <cell r="F362" t="str">
            <v>CB</v>
          </cell>
          <cell r="G362" t="str">
            <v>G</v>
          </cell>
          <cell r="J362">
            <v>0</v>
          </cell>
          <cell r="K362">
            <v>22416647</v>
          </cell>
          <cell r="L362">
            <v>2075605</v>
          </cell>
          <cell r="M362">
            <v>4</v>
          </cell>
          <cell r="N362">
            <v>0</v>
          </cell>
          <cell r="O362">
            <v>4</v>
          </cell>
          <cell r="P362">
            <v>-1</v>
          </cell>
        </row>
        <row r="363">
          <cell r="A363" t="str">
            <v>661174</v>
          </cell>
          <cell r="B363" t="str">
            <v>北河すみ江　　　　　　　　　　　　　　　　　　　　　　　　　　　　　　</v>
          </cell>
          <cell r="C363" t="str">
            <v>014</v>
          </cell>
          <cell r="D363" t="str">
            <v>ｼｽﾞｵｶｼﾃﾝ</v>
          </cell>
          <cell r="E363" t="str">
            <v>業務本部</v>
          </cell>
          <cell r="F363" t="str">
            <v>AB</v>
          </cell>
          <cell r="G363" t="str">
            <v>B</v>
          </cell>
          <cell r="J363">
            <v>911336</v>
          </cell>
          <cell r="K363">
            <v>0</v>
          </cell>
          <cell r="L363">
            <v>911336</v>
          </cell>
          <cell r="M363">
            <v>1</v>
          </cell>
          <cell r="N363">
            <v>0</v>
          </cell>
          <cell r="O363">
            <v>0</v>
          </cell>
          <cell r="P363">
            <v>0</v>
          </cell>
        </row>
        <row r="364">
          <cell r="A364" t="str">
            <v>661814</v>
          </cell>
          <cell r="B364" t="str">
            <v>日本アクア株式会社　　　　　　　　　　　　　　　　　　　　　　　　　　</v>
          </cell>
          <cell r="C364" t="str">
            <v>0Y2</v>
          </cell>
          <cell r="D364" t="str">
            <v>PJ-ｷｶｸｶｲﾊﾂｶ</v>
          </cell>
          <cell r="E364" t="str">
            <v>近畿営本</v>
          </cell>
          <cell r="F364" t="str">
            <v>CB</v>
          </cell>
          <cell r="G364" t="str">
            <v>G</v>
          </cell>
          <cell r="J364">
            <v>20296476</v>
          </cell>
          <cell r="K364">
            <v>1416326</v>
          </cell>
          <cell r="L364">
            <v>20710160</v>
          </cell>
          <cell r="M364">
            <v>21</v>
          </cell>
          <cell r="N364">
            <v>0</v>
          </cell>
          <cell r="O364">
            <v>21</v>
          </cell>
          <cell r="P364">
            <v>-8</v>
          </cell>
        </row>
        <row r="365">
          <cell r="A365" t="str">
            <v>665234</v>
          </cell>
          <cell r="B365" t="str">
            <v>平山商事　　　　　　　　　　　　　　　　　　　　　　　　　　　　　　　</v>
          </cell>
          <cell r="C365" t="str">
            <v>1M1</v>
          </cell>
          <cell r="D365" t="str">
            <v>Eﾀﾞｲ2ﾌﾞﾀﾞｲ2ﾁｰﾑ</v>
          </cell>
          <cell r="E365" t="str">
            <v>東京営本</v>
          </cell>
          <cell r="F365" t="str">
            <v>AB</v>
          </cell>
          <cell r="G365" t="str">
            <v>L</v>
          </cell>
          <cell r="J365">
            <v>6000000</v>
          </cell>
          <cell r="K365">
            <v>0</v>
          </cell>
          <cell r="L365">
            <v>5979318</v>
          </cell>
          <cell r="M365">
            <v>10</v>
          </cell>
          <cell r="P365">
            <v>0</v>
          </cell>
        </row>
        <row r="366">
          <cell r="A366" t="str">
            <v>665887</v>
          </cell>
          <cell r="B366" t="str">
            <v>アジエン株式会社　　　　　　　　　　　　　　　　　　　　　　　　　　　</v>
          </cell>
          <cell r="C366" t="str">
            <v>0PK</v>
          </cell>
          <cell r="D366" t="str">
            <v>OQLｵｶﾔﾏﾁ-ﾑ</v>
          </cell>
          <cell r="E366" t="str">
            <v>業務本部</v>
          </cell>
          <cell r="F366" t="str">
            <v>CB</v>
          </cell>
          <cell r="G366" t="str">
            <v>C</v>
          </cell>
          <cell r="J366">
            <v>0</v>
          </cell>
          <cell r="K366">
            <v>60440989</v>
          </cell>
          <cell r="L366">
            <v>41083707</v>
          </cell>
          <cell r="M366">
            <v>42</v>
          </cell>
          <cell r="N366">
            <v>0</v>
          </cell>
          <cell r="O366">
            <v>44</v>
          </cell>
          <cell r="P366">
            <v>-16</v>
          </cell>
        </row>
        <row r="367">
          <cell r="A367" t="str">
            <v>665891</v>
          </cell>
          <cell r="B367" t="str">
            <v>平田興産株式会社　　　　　　　　　　　　　　　　　　　　　　　　　　　</v>
          </cell>
          <cell r="C367" t="str">
            <v>0PK</v>
          </cell>
          <cell r="D367" t="str">
            <v>OQLｵｶﾔﾏﾁ-ﾑ</v>
          </cell>
          <cell r="E367" t="str">
            <v>業務本部</v>
          </cell>
          <cell r="F367" t="str">
            <v>CB</v>
          </cell>
          <cell r="G367" t="str">
            <v>C</v>
          </cell>
          <cell r="J367">
            <v>0</v>
          </cell>
          <cell r="K367">
            <v>248009815</v>
          </cell>
          <cell r="L367">
            <v>148430429</v>
          </cell>
          <cell r="M367">
            <v>153</v>
          </cell>
          <cell r="N367">
            <v>0</v>
          </cell>
          <cell r="O367">
            <v>161</v>
          </cell>
          <cell r="P367">
            <v>-60</v>
          </cell>
        </row>
        <row r="368">
          <cell r="A368" t="str">
            <v>669869</v>
          </cell>
          <cell r="B368" t="str">
            <v>大共開発観光株式会社　　　　　　　　　　　　　　　　　　　　　　　　　</v>
          </cell>
          <cell r="C368" t="str">
            <v>05Z</v>
          </cell>
          <cell r="D368" t="str">
            <v>ｵｵｻｶｴｲｷﾞﾖｳ3-1</v>
          </cell>
          <cell r="E368" t="str">
            <v>近畿営本</v>
          </cell>
          <cell r="F368" t="str">
            <v>CA</v>
          </cell>
          <cell r="G368" t="str">
            <v>L</v>
          </cell>
          <cell r="J368">
            <v>1747979561</v>
          </cell>
          <cell r="K368">
            <v>906313645</v>
          </cell>
          <cell r="L368">
            <v>1894146944</v>
          </cell>
          <cell r="M368">
            <v>1906</v>
          </cell>
          <cell r="N368">
            <v>0</v>
          </cell>
          <cell r="O368">
            <v>1906</v>
          </cell>
          <cell r="P368">
            <v>0</v>
          </cell>
        </row>
        <row r="369">
          <cell r="A369" t="str">
            <v>670308</v>
          </cell>
          <cell r="B369" t="str">
            <v>北日本エンタ－プライズ　　　　　　　　　　　　　　　　　　　　　　　　</v>
          </cell>
          <cell r="C369" t="str">
            <v>0Y2</v>
          </cell>
          <cell r="D369" t="str">
            <v>PJ-ｷｶｸｶｲﾊﾂｶ</v>
          </cell>
          <cell r="E369" t="str">
            <v>近畿営本</v>
          </cell>
          <cell r="F369" t="str">
            <v>AB</v>
          </cell>
          <cell r="G369" t="str">
            <v>L</v>
          </cell>
          <cell r="J369">
            <v>9385285</v>
          </cell>
          <cell r="K369">
            <v>0</v>
          </cell>
          <cell r="L369">
            <v>9385871</v>
          </cell>
          <cell r="M369">
            <v>10</v>
          </cell>
          <cell r="N369">
            <v>0</v>
          </cell>
          <cell r="O369">
            <v>41</v>
          </cell>
          <cell r="P369">
            <v>-15</v>
          </cell>
        </row>
        <row r="370">
          <cell r="A370" t="str">
            <v>671737</v>
          </cell>
          <cell r="B370" t="str">
            <v>モナミ商事株式会社　　　　　　　　　　　　　　　　　　　　　　　　　　</v>
          </cell>
          <cell r="C370" t="str">
            <v>06L</v>
          </cell>
          <cell r="D370" t="str">
            <v>ﾅｺﾞﾔ 4ﾁ-ﾑ</v>
          </cell>
          <cell r="E370" t="str">
            <v>業務本部</v>
          </cell>
          <cell r="F370" t="str">
            <v>CA</v>
          </cell>
          <cell r="G370" t="str">
            <v>L</v>
          </cell>
          <cell r="J370">
            <v>1079668346</v>
          </cell>
          <cell r="K370">
            <v>9690378</v>
          </cell>
          <cell r="L370">
            <v>1089176332</v>
          </cell>
          <cell r="M370">
            <v>1095</v>
          </cell>
          <cell r="N370">
            <v>0</v>
          </cell>
          <cell r="O370">
            <v>1118</v>
          </cell>
          <cell r="P370">
            <v>-17</v>
          </cell>
        </row>
        <row r="371">
          <cell r="A371" t="str">
            <v>675311</v>
          </cell>
          <cell r="B371" t="str">
            <v>ケイ・ホテル開発　　　　　　　　　　　　　　　　　　　　　　　　　　　</v>
          </cell>
          <cell r="C371" t="str">
            <v>084</v>
          </cell>
          <cell r="D371" t="str">
            <v>ﾕｳｼｼﾞｷﾞﾖｳ2ｵｵｻｶ</v>
          </cell>
          <cell r="E371" t="str">
            <v>不動産Ｆ</v>
          </cell>
          <cell r="F371" t="str">
            <v>CA</v>
          </cell>
          <cell r="G371" t="str">
            <v>K</v>
          </cell>
          <cell r="H371" t="str">
            <v>1</v>
          </cell>
          <cell r="J371">
            <v>1418788699</v>
          </cell>
          <cell r="K371">
            <v>33943101</v>
          </cell>
          <cell r="L371">
            <v>1452731800</v>
          </cell>
          <cell r="M371">
            <v>1447</v>
          </cell>
          <cell r="N371">
            <v>0</v>
          </cell>
          <cell r="O371">
            <v>1461</v>
          </cell>
          <cell r="P371">
            <v>-529</v>
          </cell>
        </row>
        <row r="372">
          <cell r="A372" t="str">
            <v>678482</v>
          </cell>
          <cell r="B372" t="str">
            <v>大串　順介　　　　　　　　　　　　　　　　　　　　　　　　　　　　　　</v>
          </cell>
          <cell r="C372" t="str">
            <v>010</v>
          </cell>
          <cell r="D372" t="str">
            <v>ﾌｸｵｶ1ﾁ-ﾑ</v>
          </cell>
          <cell r="E372" t="str">
            <v>業務本部</v>
          </cell>
          <cell r="F372" t="str">
            <v>CB</v>
          </cell>
          <cell r="G372" t="str">
            <v>B</v>
          </cell>
          <cell r="J372">
            <v>0</v>
          </cell>
          <cell r="K372">
            <v>23644478</v>
          </cell>
          <cell r="L372">
            <v>19343001</v>
          </cell>
          <cell r="M372">
            <v>19</v>
          </cell>
          <cell r="N372">
            <v>0</v>
          </cell>
          <cell r="O372">
            <v>19</v>
          </cell>
          <cell r="P372">
            <v>-7</v>
          </cell>
        </row>
        <row r="373">
          <cell r="A373" t="str">
            <v>678528</v>
          </cell>
          <cell r="B373" t="str">
            <v>川村産業株式会社　　　　　　　　　　　　　　　　　　　　　　　　　　　</v>
          </cell>
          <cell r="E373" t="str">
            <v>業務本部</v>
          </cell>
          <cell r="M373">
            <v>21</v>
          </cell>
          <cell r="N373">
            <v>0</v>
          </cell>
          <cell r="O373">
            <v>21</v>
          </cell>
          <cell r="P373">
            <v>-8</v>
          </cell>
        </row>
        <row r="374">
          <cell r="A374" t="str">
            <v>686786</v>
          </cell>
          <cell r="B374" t="str">
            <v>札樽自動車販売株式会社　　　　　　　　　　　　　　　　　　　　　　　　</v>
          </cell>
          <cell r="C374" t="str">
            <v>0PY</v>
          </cell>
          <cell r="D374" t="str">
            <v>ｻﾂﾎﾟﾛ1ﾁ-ﾑ</v>
          </cell>
          <cell r="E374" t="str">
            <v>業務本部</v>
          </cell>
          <cell r="F374" t="str">
            <v>CB</v>
          </cell>
          <cell r="G374" t="str">
            <v>G</v>
          </cell>
          <cell r="J374">
            <v>1000000</v>
          </cell>
          <cell r="K374">
            <v>6000000</v>
          </cell>
          <cell r="L374">
            <v>7000000</v>
          </cell>
          <cell r="M374">
            <v>7</v>
          </cell>
          <cell r="P374">
            <v>0</v>
          </cell>
        </row>
        <row r="375">
          <cell r="A375" t="str">
            <v>687167</v>
          </cell>
          <cell r="B375" t="str">
            <v>紋谷和良　　　　　　　　　　　　　　　　　　　　　　　　　　　　　　　</v>
          </cell>
          <cell r="C375" t="str">
            <v>1VG</v>
          </cell>
          <cell r="D375" t="str">
            <v>ｴｲｷﾞﾖｳ2-3J</v>
          </cell>
          <cell r="F375" t="str">
            <v>CB</v>
          </cell>
          <cell r="G375" t="str">
            <v>G</v>
          </cell>
          <cell r="J375">
            <v>4400000</v>
          </cell>
          <cell r="K375">
            <v>7015749</v>
          </cell>
          <cell r="L375">
            <v>11415749</v>
          </cell>
        </row>
        <row r="376">
          <cell r="A376" t="str">
            <v>687642</v>
          </cell>
          <cell r="B376" t="str">
            <v>森田屋　　　　　　　　　　　　　　　　　　　　　　　　　　　　　　　　</v>
          </cell>
          <cell r="C376" t="str">
            <v>1A1</v>
          </cell>
          <cell r="D376" t="str">
            <v>Eﾀﾞｲ1ﾌﾞﾀﾞｲ1ﾁｰﾑ</v>
          </cell>
          <cell r="E376" t="str">
            <v>東京営本</v>
          </cell>
          <cell r="F376" t="str">
            <v>CB</v>
          </cell>
          <cell r="G376" t="str">
            <v>C</v>
          </cell>
          <cell r="J376">
            <v>0</v>
          </cell>
          <cell r="K376">
            <v>73579964</v>
          </cell>
          <cell r="L376">
            <v>73579964</v>
          </cell>
          <cell r="M376">
            <v>74</v>
          </cell>
          <cell r="N376">
            <v>0</v>
          </cell>
          <cell r="O376">
            <v>73</v>
          </cell>
          <cell r="P376">
            <v>-27</v>
          </cell>
        </row>
        <row r="377">
          <cell r="A377" t="str">
            <v>71364</v>
          </cell>
          <cell r="B377" t="str">
            <v>安岡織物　　　　　　　　　　　　　　　　　　　　　　　　　　　　　　　</v>
          </cell>
          <cell r="C377" t="str">
            <v>0Y2</v>
          </cell>
          <cell r="D377" t="str">
            <v>PJ-ｷｶｸｶｲﾊﾂｶ</v>
          </cell>
          <cell r="E377" t="str">
            <v>近畿営本</v>
          </cell>
          <cell r="F377" t="str">
            <v>CB</v>
          </cell>
          <cell r="G377" t="str">
            <v>L</v>
          </cell>
          <cell r="J377">
            <v>1710423</v>
          </cell>
          <cell r="K377">
            <v>10021</v>
          </cell>
          <cell r="L377">
            <v>1716673</v>
          </cell>
          <cell r="M377">
            <v>2</v>
          </cell>
          <cell r="N377">
            <v>0</v>
          </cell>
          <cell r="O377">
            <v>3</v>
          </cell>
          <cell r="P377">
            <v>-1</v>
          </cell>
        </row>
        <row r="378">
          <cell r="A378" t="str">
            <v>725987</v>
          </cell>
          <cell r="B378" t="str">
            <v>昭和化学機械工作所　　　　　　　　　　　　　　　　　　　　　　　　　　</v>
          </cell>
          <cell r="E378" t="str">
            <v>近畿営本</v>
          </cell>
          <cell r="M378">
            <v>27</v>
          </cell>
          <cell r="N378">
            <v>0</v>
          </cell>
          <cell r="O378">
            <v>27</v>
          </cell>
          <cell r="P378">
            <v>-10</v>
          </cell>
        </row>
        <row r="379">
          <cell r="A379" t="str">
            <v>802389</v>
          </cell>
          <cell r="B379" t="str">
            <v>郡上観光　株式会社　　　　　　　　　　　　　　　　　　　　　　　　　　</v>
          </cell>
          <cell r="C379" t="str">
            <v>037</v>
          </cell>
          <cell r="D379" t="str">
            <v>ｷﾞﾌｼﾃﾝ</v>
          </cell>
          <cell r="E379" t="str">
            <v>業務本部</v>
          </cell>
          <cell r="F379" t="str">
            <v>CB</v>
          </cell>
          <cell r="G379" t="str">
            <v>K</v>
          </cell>
          <cell r="J379">
            <v>51025723</v>
          </cell>
          <cell r="K379">
            <v>69994783</v>
          </cell>
          <cell r="L379">
            <v>121020506</v>
          </cell>
          <cell r="M379">
            <v>123</v>
          </cell>
          <cell r="N379">
            <v>0</v>
          </cell>
          <cell r="O379">
            <v>126</v>
          </cell>
          <cell r="P379">
            <v>-47</v>
          </cell>
        </row>
        <row r="380">
          <cell r="A380" t="str">
            <v>809106</v>
          </cell>
          <cell r="B380" t="str">
            <v>平和相互ビル株式会社　　　　　　　　　　　　　　　　　　　　　　　　　</v>
          </cell>
          <cell r="C380" t="str">
            <v>09C</v>
          </cell>
          <cell r="D380" t="str">
            <v>ﾕｳｼｼﾞｷﾞﾖｳ2ﾎｳｼﾞﾝ</v>
          </cell>
          <cell r="E380" t="str">
            <v>不動産Ｆ</v>
          </cell>
          <cell r="F380" t="str">
            <v>AB</v>
          </cell>
          <cell r="G380" t="str">
            <v>C</v>
          </cell>
          <cell r="J380">
            <v>49812709</v>
          </cell>
          <cell r="K380">
            <v>0</v>
          </cell>
          <cell r="L380">
            <v>49855424</v>
          </cell>
          <cell r="M380">
            <v>51</v>
          </cell>
          <cell r="N380">
            <v>0</v>
          </cell>
          <cell r="O380">
            <v>52</v>
          </cell>
          <cell r="P380">
            <v>-19</v>
          </cell>
        </row>
        <row r="381">
          <cell r="A381" t="str">
            <v>809123</v>
          </cell>
          <cell r="B381" t="str">
            <v>太陽信用株式会社　　　　　　　　　　　　　　　　　　　　　　　　　　　</v>
          </cell>
          <cell r="C381" t="str">
            <v>09C</v>
          </cell>
          <cell r="D381" t="str">
            <v>ﾕｳｼｼﾞｷﾞﾖｳ2ﾎｳｼﾞﾝ</v>
          </cell>
          <cell r="E381" t="str">
            <v>不動産Ｆ</v>
          </cell>
          <cell r="F381" t="str">
            <v>AB</v>
          </cell>
          <cell r="G381" t="str">
            <v>C</v>
          </cell>
          <cell r="J381">
            <v>49812709</v>
          </cell>
          <cell r="K381">
            <v>0</v>
          </cell>
          <cell r="L381">
            <v>49855424</v>
          </cell>
          <cell r="M381">
            <v>51</v>
          </cell>
          <cell r="N381">
            <v>0</v>
          </cell>
          <cell r="O381">
            <v>52</v>
          </cell>
          <cell r="P381">
            <v>-19</v>
          </cell>
        </row>
        <row r="382">
          <cell r="A382" t="str">
            <v>809353</v>
          </cell>
          <cell r="B382" t="str">
            <v>ライフクリエイト大阪　　　　　　　　　　　　　　　　　　　　　　　　　</v>
          </cell>
          <cell r="C382" t="str">
            <v>09N</v>
          </cell>
          <cell r="E382" t="str">
            <v>近畿営本</v>
          </cell>
          <cell r="G382" t="str">
            <v>D</v>
          </cell>
          <cell r="L382">
            <v>-80560</v>
          </cell>
          <cell r="M382">
            <v>6</v>
          </cell>
          <cell r="N382">
            <v>0</v>
          </cell>
          <cell r="O382">
            <v>6</v>
          </cell>
          <cell r="P382">
            <v>-2</v>
          </cell>
          <cell r="Q382">
            <v>6518910</v>
          </cell>
        </row>
        <row r="383">
          <cell r="A383" t="str">
            <v>813312</v>
          </cell>
          <cell r="B383" t="str">
            <v>星田ゴルフ株式会社　　　　　　　　　　　　　　　　　　　　　　　　　　</v>
          </cell>
          <cell r="C383" t="str">
            <v>05W</v>
          </cell>
          <cell r="D383" t="str">
            <v>ｵｵｻｶｴｲｷﾞﾖｳ1-2</v>
          </cell>
          <cell r="E383" t="str">
            <v>近畿営本</v>
          </cell>
          <cell r="F383" t="str">
            <v>AA</v>
          </cell>
          <cell r="G383" t="str">
            <v>K</v>
          </cell>
          <cell r="J383">
            <v>737699582</v>
          </cell>
          <cell r="K383">
            <v>0</v>
          </cell>
          <cell r="L383">
            <v>737699582</v>
          </cell>
          <cell r="M383">
            <v>743</v>
          </cell>
          <cell r="N383">
            <v>0</v>
          </cell>
          <cell r="O383">
            <v>751</v>
          </cell>
          <cell r="P383">
            <v>0</v>
          </cell>
        </row>
        <row r="384">
          <cell r="A384" t="str">
            <v>813670</v>
          </cell>
          <cell r="B384" t="str">
            <v>エス．ビー．エスコーポレーシヨン　　　　　　　　　　　　　　　　　　　</v>
          </cell>
          <cell r="C384" t="str">
            <v>0PY</v>
          </cell>
          <cell r="D384" t="str">
            <v>ｻﾂﾎﾟﾛ1ﾁ-ﾑﾌﾄﾞｳｻﾝ</v>
          </cell>
          <cell r="E384" t="str">
            <v>業務本部</v>
          </cell>
          <cell r="F384" t="str">
            <v>CB</v>
          </cell>
          <cell r="G384" t="str">
            <v>C</v>
          </cell>
          <cell r="J384">
            <v>0</v>
          </cell>
          <cell r="K384">
            <v>101005562</v>
          </cell>
          <cell r="L384">
            <v>98249513</v>
          </cell>
          <cell r="M384">
            <v>98</v>
          </cell>
          <cell r="N384">
            <v>0</v>
          </cell>
          <cell r="O384">
            <v>98</v>
          </cell>
          <cell r="P384">
            <v>-36</v>
          </cell>
        </row>
        <row r="385">
          <cell r="A385" t="str">
            <v>815782</v>
          </cell>
          <cell r="B385" t="str">
            <v>新星商事　　　　　　　　　　　　　　　　　　　　　　　　　　　　　　　</v>
          </cell>
          <cell r="C385" t="str">
            <v>1TL</v>
          </cell>
          <cell r="D385" t="str">
            <v>ﾖｺﾊﾏｴｲｷﾞﾖｳQKｻｷ</v>
          </cell>
          <cell r="E385" t="str">
            <v>東京営本</v>
          </cell>
          <cell r="F385" t="str">
            <v>CB</v>
          </cell>
          <cell r="G385" t="str">
            <v>L</v>
          </cell>
          <cell r="J385">
            <v>0</v>
          </cell>
          <cell r="K385">
            <v>50060128</v>
          </cell>
          <cell r="L385">
            <v>47144375</v>
          </cell>
          <cell r="M385">
            <v>47</v>
          </cell>
          <cell r="N385">
            <v>0</v>
          </cell>
          <cell r="O385">
            <v>47</v>
          </cell>
          <cell r="P385">
            <v>-17</v>
          </cell>
        </row>
        <row r="386">
          <cell r="A386" t="str">
            <v>820134</v>
          </cell>
          <cell r="B386" t="str">
            <v>セツインターナショナル　　　　　　　　　　　　　　　　　　　　　　　　</v>
          </cell>
          <cell r="C386" t="str">
            <v>1VW</v>
          </cell>
          <cell r="D386" t="str">
            <v>ﾐﾅﾄｴｲｷﾞﾖｳ1ﾁ-ﾑJ</v>
          </cell>
          <cell r="E386" t="str">
            <v>東京営本</v>
          </cell>
          <cell r="F386" t="str">
            <v>CB</v>
          </cell>
          <cell r="G386" t="str">
            <v>G</v>
          </cell>
          <cell r="J386">
            <v>0</v>
          </cell>
          <cell r="K386">
            <v>32900000</v>
          </cell>
          <cell r="L386">
            <v>15050500</v>
          </cell>
          <cell r="M386">
            <v>15</v>
          </cell>
          <cell r="N386">
            <v>0</v>
          </cell>
          <cell r="O386">
            <v>15</v>
          </cell>
          <cell r="P386">
            <v>-6</v>
          </cell>
        </row>
        <row r="387">
          <cell r="A387" t="str">
            <v>821603</v>
          </cell>
          <cell r="B387" t="str">
            <v>西日本開発株式会社　　　　　　　　　　　　　　　　　　　　　　　　　　</v>
          </cell>
          <cell r="E387" t="str">
            <v>近畿営本</v>
          </cell>
          <cell r="M387">
            <v>0</v>
          </cell>
          <cell r="N387">
            <v>0</v>
          </cell>
          <cell r="O387">
            <v>7</v>
          </cell>
          <cell r="P387">
            <v>-3</v>
          </cell>
        </row>
        <row r="388">
          <cell r="A388" t="str">
            <v>821616</v>
          </cell>
          <cell r="B388" t="str">
            <v>エッチアンドエー　　　　　　　　　　　　　　　　　　　　　　　　　　　</v>
          </cell>
          <cell r="E388" t="str">
            <v>近畿営本</v>
          </cell>
          <cell r="M388">
            <v>0</v>
          </cell>
          <cell r="N388">
            <v>0</v>
          </cell>
          <cell r="O388">
            <v>626</v>
          </cell>
          <cell r="P388">
            <v>0</v>
          </cell>
        </row>
        <row r="389">
          <cell r="A389" t="str">
            <v>825544</v>
          </cell>
          <cell r="B389" t="str">
            <v>エムプランナー　　　　　　　　　　　　　　　　　　　　　　　　　　　　</v>
          </cell>
          <cell r="C389" t="str">
            <v>0JQ</v>
          </cell>
          <cell r="D389" t="str">
            <v>ｺｳﾌｼﾃﾝ</v>
          </cell>
          <cell r="E389" t="str">
            <v>業務本部</v>
          </cell>
          <cell r="F389" t="str">
            <v>CB</v>
          </cell>
          <cell r="G389" t="str">
            <v>G</v>
          </cell>
          <cell r="J389">
            <v>66882370</v>
          </cell>
          <cell r="K389">
            <v>3392698</v>
          </cell>
          <cell r="L389">
            <v>70095977</v>
          </cell>
          <cell r="M389">
            <v>71</v>
          </cell>
          <cell r="N389">
            <v>0</v>
          </cell>
          <cell r="O389">
            <v>72</v>
          </cell>
          <cell r="P389">
            <v>-27</v>
          </cell>
        </row>
        <row r="390">
          <cell r="A390" t="str">
            <v>827289</v>
          </cell>
          <cell r="B390" t="str">
            <v>ユウザキ　　　　　　　　　　　　　　　　　　　　　　　　　　　　　　　</v>
          </cell>
          <cell r="E390" t="str">
            <v>業務本部</v>
          </cell>
          <cell r="M390">
            <v>18</v>
          </cell>
          <cell r="N390">
            <v>0</v>
          </cell>
          <cell r="O390">
            <v>18</v>
          </cell>
          <cell r="P390">
            <v>-7</v>
          </cell>
        </row>
        <row r="391">
          <cell r="A391" t="str">
            <v>830356</v>
          </cell>
          <cell r="B391" t="str">
            <v>マルキモータース　　　　　　　　　　　　　　　　　　　　　　　　　　　</v>
          </cell>
          <cell r="C391" t="str">
            <v>01H</v>
          </cell>
          <cell r="D391" t="str">
            <v>ﾔﾏｶﾞﾀｼﾃﾝ</v>
          </cell>
          <cell r="E391" t="str">
            <v>業務本部</v>
          </cell>
          <cell r="F391" t="str">
            <v>AB</v>
          </cell>
          <cell r="G391" t="str">
            <v>G</v>
          </cell>
          <cell r="J391">
            <v>8263000</v>
          </cell>
          <cell r="K391">
            <v>0</v>
          </cell>
          <cell r="L391">
            <v>8263000</v>
          </cell>
          <cell r="M391">
            <v>9</v>
          </cell>
          <cell r="N391">
            <v>0</v>
          </cell>
          <cell r="O391">
            <v>11</v>
          </cell>
          <cell r="P391">
            <v>-4</v>
          </cell>
        </row>
        <row r="392">
          <cell r="A392" t="str">
            <v>835965</v>
          </cell>
          <cell r="B392" t="str">
            <v>ダイナテックス株式会社　　　　　　　　　　　　　　　　　　　　　　　　</v>
          </cell>
          <cell r="C392" t="str">
            <v>0Y2</v>
          </cell>
          <cell r="D392" t="str">
            <v>PJ-ｷｶｸｶｲﾊﾂｶ</v>
          </cell>
          <cell r="E392" t="str">
            <v>近畿営本</v>
          </cell>
          <cell r="F392" t="str">
            <v>CB</v>
          </cell>
          <cell r="G392" t="str">
            <v>J</v>
          </cell>
          <cell r="J392">
            <v>0</v>
          </cell>
          <cell r="K392">
            <v>18000000</v>
          </cell>
          <cell r="L392">
            <v>18000000</v>
          </cell>
          <cell r="M392">
            <v>18</v>
          </cell>
          <cell r="N392">
            <v>0</v>
          </cell>
          <cell r="O392">
            <v>18</v>
          </cell>
          <cell r="P392">
            <v>-7</v>
          </cell>
        </row>
        <row r="393">
          <cell r="A393" t="str">
            <v>836569</v>
          </cell>
          <cell r="B393" t="str">
            <v>順天苑　　　　　　　　　　　　　　　　　　　　　　　　　　　　　　　　</v>
          </cell>
          <cell r="C393" t="str">
            <v>09W</v>
          </cell>
          <cell r="D393" t="str">
            <v>ﾕｳｼｼﾞｷﾞﾖｳ2-4</v>
          </cell>
          <cell r="E393" t="str">
            <v>不動産Ｆ</v>
          </cell>
          <cell r="F393" t="str">
            <v>CB</v>
          </cell>
          <cell r="G393" t="str">
            <v>G</v>
          </cell>
          <cell r="H393" t="str">
            <v>1</v>
          </cell>
          <cell r="J393">
            <v>36159019</v>
          </cell>
          <cell r="K393">
            <v>7281265</v>
          </cell>
          <cell r="L393">
            <v>38134786</v>
          </cell>
          <cell r="M393">
            <v>38</v>
          </cell>
          <cell r="N393">
            <v>0</v>
          </cell>
          <cell r="O393">
            <v>38</v>
          </cell>
          <cell r="P393">
            <v>-14</v>
          </cell>
        </row>
        <row r="394">
          <cell r="A394" t="str">
            <v>840111</v>
          </cell>
          <cell r="B394" t="str">
            <v>松本商店　　　　　　　　　　　　　　　　　　　　　　　　　　　　　　　</v>
          </cell>
          <cell r="C394" t="str">
            <v>1PF</v>
          </cell>
          <cell r="D394" t="str">
            <v>ﾆﾎﾝﾊﾞｼｼﾃﾝ1ﾁｰﾑ</v>
          </cell>
          <cell r="E394" t="str">
            <v>東京営本</v>
          </cell>
          <cell r="F394" t="str">
            <v>CB</v>
          </cell>
          <cell r="G394" t="str">
            <v>Ｆ</v>
          </cell>
          <cell r="J394">
            <v>3000000</v>
          </cell>
          <cell r="K394">
            <v>4000000</v>
          </cell>
          <cell r="L394">
            <v>6989660</v>
          </cell>
          <cell r="M394">
            <v>7</v>
          </cell>
          <cell r="P394">
            <v>0</v>
          </cell>
        </row>
        <row r="395">
          <cell r="A395" t="str">
            <v>842104</v>
          </cell>
          <cell r="B395" t="str">
            <v>永和商事　　　　　　　　　　　　　　　　　　　　　　　　　　　　　　　</v>
          </cell>
          <cell r="C395" t="str">
            <v>023</v>
          </cell>
          <cell r="D395" t="str">
            <v>ﾎｸﾘｸｼﾃﾝｴｲｷﾞﾖｳ</v>
          </cell>
          <cell r="E395" t="str">
            <v>業務本部</v>
          </cell>
          <cell r="F395" t="str">
            <v>CA</v>
          </cell>
          <cell r="G395" t="str">
            <v>K</v>
          </cell>
          <cell r="J395">
            <v>405724632</v>
          </cell>
          <cell r="K395">
            <v>144000000</v>
          </cell>
          <cell r="L395">
            <v>549845233</v>
          </cell>
          <cell r="M395">
            <v>423</v>
          </cell>
          <cell r="N395">
            <v>0</v>
          </cell>
          <cell r="O395">
            <v>449</v>
          </cell>
          <cell r="P395">
            <v>0</v>
          </cell>
        </row>
        <row r="396">
          <cell r="A396" t="str">
            <v>842137</v>
          </cell>
          <cell r="B396" t="str">
            <v>ウガワ綜業株式会社　　　　　　　　　　　　　　　　　　　　　　　　　　</v>
          </cell>
          <cell r="C396" t="str">
            <v>0PV</v>
          </cell>
          <cell r="D396" t="str">
            <v>ﾐﾔｻﾞｷｼﾃﾝ</v>
          </cell>
          <cell r="E396" t="str">
            <v>業務本部</v>
          </cell>
          <cell r="F396" t="str">
            <v>AB</v>
          </cell>
          <cell r="G396" t="str">
            <v>L</v>
          </cell>
          <cell r="J396">
            <v>42186043</v>
          </cell>
          <cell r="K396">
            <v>0</v>
          </cell>
          <cell r="L396">
            <v>42186043</v>
          </cell>
          <cell r="M396">
            <v>43</v>
          </cell>
          <cell r="P396">
            <v>0</v>
          </cell>
        </row>
        <row r="397">
          <cell r="A397" t="str">
            <v>843471</v>
          </cell>
          <cell r="B397" t="str">
            <v>マイ大阪　　　　　　　　　　　　　　　　　　　　　　　　　　　　　　　</v>
          </cell>
          <cell r="C397" t="str">
            <v>05W</v>
          </cell>
          <cell r="D397" t="str">
            <v>ｵｵｻｶｴｲｷﾞﾖｳ1-2</v>
          </cell>
          <cell r="E397" t="str">
            <v>近畿営本</v>
          </cell>
          <cell r="F397" t="str">
            <v>AA</v>
          </cell>
          <cell r="G397" t="str">
            <v>L</v>
          </cell>
          <cell r="J397">
            <v>1369316682</v>
          </cell>
          <cell r="K397">
            <v>0</v>
          </cell>
          <cell r="L397">
            <v>1370162657</v>
          </cell>
          <cell r="M397">
            <v>1398</v>
          </cell>
          <cell r="N397">
            <v>0</v>
          </cell>
          <cell r="O397">
            <v>1441</v>
          </cell>
          <cell r="P397">
            <v>-299</v>
          </cell>
        </row>
        <row r="398">
          <cell r="A398" t="str">
            <v>849486</v>
          </cell>
          <cell r="B398" t="str">
            <v>ポウン　　　　　　　　　　　　　　　　　　　　　　　　　　　　　　　　</v>
          </cell>
          <cell r="C398" t="str">
            <v>012</v>
          </cell>
          <cell r="D398" t="str">
            <v>ｾﾝﾀﾞｲ1ﾁ-ﾑ</v>
          </cell>
          <cell r="E398" t="str">
            <v>業務本部</v>
          </cell>
          <cell r="F398" t="str">
            <v>CB</v>
          </cell>
          <cell r="G398" t="str">
            <v>L</v>
          </cell>
          <cell r="J398">
            <v>0</v>
          </cell>
          <cell r="K398">
            <v>119107959</v>
          </cell>
          <cell r="L398">
            <v>93625446</v>
          </cell>
          <cell r="M398">
            <v>94</v>
          </cell>
          <cell r="N398">
            <v>0</v>
          </cell>
          <cell r="O398">
            <v>94</v>
          </cell>
          <cell r="P398">
            <v>-35</v>
          </cell>
        </row>
        <row r="399">
          <cell r="A399" t="str">
            <v>853026</v>
          </cell>
          <cell r="B399" t="str">
            <v>アジアグローブ　　　　　　　　　　　　　　　　　　　　　　　　　　　　</v>
          </cell>
          <cell r="C399" t="str">
            <v>1TP</v>
          </cell>
          <cell r="D399" t="str">
            <v>QｶﾜｻｷｴｲｷﾞﾖｳｶJ</v>
          </cell>
          <cell r="E399" t="str">
            <v>東京営本</v>
          </cell>
          <cell r="F399" t="str">
            <v>CB</v>
          </cell>
          <cell r="G399" t="str">
            <v>G</v>
          </cell>
          <cell r="J399">
            <v>0</v>
          </cell>
          <cell r="K399">
            <v>7607755</v>
          </cell>
          <cell r="L399">
            <v>7591810</v>
          </cell>
          <cell r="M399">
            <v>8</v>
          </cell>
          <cell r="N399">
            <v>0</v>
          </cell>
          <cell r="O399">
            <v>8</v>
          </cell>
          <cell r="P399">
            <v>-3</v>
          </cell>
        </row>
        <row r="400">
          <cell r="A400" t="str">
            <v>854561</v>
          </cell>
          <cell r="B400" t="str">
            <v>共栄商事株式会社　　　　　　　　　　　　　　　　　　　　　　　　　　　</v>
          </cell>
          <cell r="C400" t="str">
            <v>1J6</v>
          </cell>
          <cell r="D400" t="str">
            <v>ﾀﾁｶﾜｼﾃﾝﾀﾞｲ1ﾁｰﾑ</v>
          </cell>
          <cell r="F400" t="str">
            <v>AB</v>
          </cell>
          <cell r="G400" t="str">
            <v>L</v>
          </cell>
          <cell r="J400">
            <v>56800000</v>
          </cell>
          <cell r="K400">
            <v>0</v>
          </cell>
          <cell r="L400">
            <v>56151567</v>
          </cell>
        </row>
        <row r="401">
          <cell r="A401" t="str">
            <v>856522</v>
          </cell>
          <cell r="B401" t="str">
            <v>エイトスター株式会社　　　　　　　　　　　　　　　　　　　　　　　　　</v>
          </cell>
          <cell r="C401" t="str">
            <v>1TL</v>
          </cell>
          <cell r="D401" t="str">
            <v>ﾖｺﾊﾏｴｲｷﾞﾖｳJ</v>
          </cell>
          <cell r="E401" t="str">
            <v>東京営本</v>
          </cell>
          <cell r="F401" t="str">
            <v>CB</v>
          </cell>
          <cell r="G401" t="str">
            <v>G</v>
          </cell>
          <cell r="J401">
            <v>0</v>
          </cell>
          <cell r="K401">
            <v>12539553</v>
          </cell>
          <cell r="L401">
            <v>12408109</v>
          </cell>
          <cell r="M401">
            <v>12</v>
          </cell>
          <cell r="N401">
            <v>0</v>
          </cell>
          <cell r="O401">
            <v>13</v>
          </cell>
          <cell r="P401">
            <v>-5</v>
          </cell>
        </row>
        <row r="402">
          <cell r="A402" t="str">
            <v>857779</v>
          </cell>
          <cell r="B402" t="str">
            <v>木下泉　　　　　　　　　　　　　　　　　　　　　　　　　　　　　　　　</v>
          </cell>
          <cell r="C402" t="str">
            <v>0J2</v>
          </cell>
          <cell r="D402" t="str">
            <v>ｵｵｻｶｴｲｷﾞﾖｳ2-1</v>
          </cell>
          <cell r="E402" t="str">
            <v>近畿営本</v>
          </cell>
          <cell r="F402" t="str">
            <v>CB</v>
          </cell>
          <cell r="G402" t="str">
            <v>C</v>
          </cell>
          <cell r="J402">
            <v>0</v>
          </cell>
          <cell r="K402">
            <v>143857809</v>
          </cell>
          <cell r="L402">
            <v>143857809</v>
          </cell>
          <cell r="M402">
            <v>145</v>
          </cell>
          <cell r="N402">
            <v>0</v>
          </cell>
          <cell r="O402">
            <v>146</v>
          </cell>
          <cell r="P402">
            <v>-54</v>
          </cell>
        </row>
        <row r="403">
          <cell r="A403" t="str">
            <v>859457</v>
          </cell>
          <cell r="B403" t="str">
            <v>荒井　房雄　　　　　　　　　　　　　　　　　　　　　　　　　　　　　　</v>
          </cell>
          <cell r="C403" t="str">
            <v>1TL</v>
          </cell>
          <cell r="D403" t="str">
            <v>ﾖｺﾊﾏｴｲｷﾞﾖｳJ</v>
          </cell>
          <cell r="F403" t="str">
            <v>CB</v>
          </cell>
          <cell r="G403" t="str">
            <v>B</v>
          </cell>
          <cell r="J403">
            <v>0</v>
          </cell>
          <cell r="K403">
            <v>3168420</v>
          </cell>
          <cell r="L403">
            <v>3032987</v>
          </cell>
        </row>
        <row r="404">
          <cell r="A404" t="str">
            <v>867409</v>
          </cell>
          <cell r="B404" t="str">
            <v>東和興産株式会社　　　　　　　　　　　　　　　　　　　　　　　　　　　</v>
          </cell>
          <cell r="C404" t="str">
            <v>037</v>
          </cell>
          <cell r="D404" t="str">
            <v>ｷﾞﾌｼﾃﾝ</v>
          </cell>
          <cell r="E404" t="str">
            <v>業務本部</v>
          </cell>
          <cell r="F404" t="str">
            <v>AB</v>
          </cell>
          <cell r="G404" t="str">
            <v>L</v>
          </cell>
          <cell r="J404">
            <v>57943123</v>
          </cell>
          <cell r="K404">
            <v>0</v>
          </cell>
          <cell r="L404">
            <v>58019798</v>
          </cell>
          <cell r="M404">
            <v>64</v>
          </cell>
          <cell r="N404">
            <v>0</v>
          </cell>
          <cell r="O404">
            <v>73</v>
          </cell>
          <cell r="P404">
            <v>-27</v>
          </cell>
        </row>
        <row r="405">
          <cell r="A405" t="str">
            <v>871988</v>
          </cell>
          <cell r="B405" t="str">
            <v>キユ－ビックエス　　　　　　　　　　　　　　　　　　　　　　　　　　　</v>
          </cell>
          <cell r="C405" t="str">
            <v>09C</v>
          </cell>
          <cell r="D405" t="str">
            <v>ﾕｳｼｼﾞｷﾞﾖｳ2ﾎｳｼﾞﾝ</v>
          </cell>
          <cell r="E405" t="str">
            <v>不動産Ｆ</v>
          </cell>
          <cell r="F405" t="str">
            <v>CA</v>
          </cell>
          <cell r="G405" t="str">
            <v>C</v>
          </cell>
          <cell r="J405">
            <v>0</v>
          </cell>
          <cell r="K405">
            <v>1325642660</v>
          </cell>
          <cell r="L405">
            <v>56642660</v>
          </cell>
          <cell r="M405">
            <v>57</v>
          </cell>
          <cell r="N405">
            <v>-1269</v>
          </cell>
          <cell r="O405">
            <v>57</v>
          </cell>
          <cell r="P405">
            <v>-57</v>
          </cell>
        </row>
        <row r="406">
          <cell r="A406" t="str">
            <v>875477</v>
          </cell>
          <cell r="B406" t="str">
            <v>嘉藤商事株式会社　　　　　　　　　　　　　　　　　　　　　　　　　　　</v>
          </cell>
          <cell r="C406" t="str">
            <v>007</v>
          </cell>
          <cell r="D406" t="str">
            <v>ｱｷﾀｼﾃﾝ</v>
          </cell>
          <cell r="F406" t="str">
            <v>AB</v>
          </cell>
          <cell r="G406" t="str">
            <v>G</v>
          </cell>
          <cell r="J406">
            <v>15000000</v>
          </cell>
          <cell r="K406">
            <v>0</v>
          </cell>
          <cell r="L406">
            <v>14934468</v>
          </cell>
        </row>
        <row r="407">
          <cell r="A407" t="str">
            <v>880147</v>
          </cell>
          <cell r="B407" t="str">
            <v>リバレンス　　　　　　　　　　　　　　　　　　　　　　　　　　　　　　</v>
          </cell>
          <cell r="C407" t="str">
            <v>2GL</v>
          </cell>
          <cell r="D407" t="str">
            <v>ﾅｺﾞﾔ5ﾁ-ﾑ</v>
          </cell>
          <cell r="E407" t="str">
            <v>業務本部</v>
          </cell>
          <cell r="F407" t="str">
            <v>CB</v>
          </cell>
          <cell r="G407" t="str">
            <v>C</v>
          </cell>
          <cell r="J407">
            <v>202952428</v>
          </cell>
          <cell r="K407">
            <v>1276242</v>
          </cell>
          <cell r="L407">
            <v>202952428</v>
          </cell>
          <cell r="M407">
            <v>206</v>
          </cell>
          <cell r="N407">
            <v>0</v>
          </cell>
          <cell r="O407">
            <v>209</v>
          </cell>
          <cell r="P407">
            <v>-78</v>
          </cell>
        </row>
        <row r="408">
          <cell r="A408" t="str">
            <v>884147</v>
          </cell>
          <cell r="B408" t="str">
            <v>渡辺　将　　　　　　　　　　　　　　　　　　　　　　　　　　　　　　　</v>
          </cell>
          <cell r="C408" t="str">
            <v>1E2</v>
          </cell>
          <cell r="D408" t="str">
            <v>ﾖｺﾊﾏｴｲｷﾞﾖｳQKｻｷ</v>
          </cell>
          <cell r="F408" t="str">
            <v>CB</v>
          </cell>
          <cell r="G408" t="str">
            <v>B</v>
          </cell>
          <cell r="J408">
            <v>523884</v>
          </cell>
          <cell r="K408">
            <v>4668056</v>
          </cell>
          <cell r="L408">
            <v>4695113</v>
          </cell>
        </row>
        <row r="409">
          <cell r="A409" t="str">
            <v>887212</v>
          </cell>
          <cell r="B409" t="str">
            <v>宮崎組　　　　　　　　　　　　　　　　　　　　　　　　　　　　　　　　</v>
          </cell>
          <cell r="C409" t="str">
            <v>0Y2</v>
          </cell>
          <cell r="D409" t="str">
            <v>PJ-ｷｶｸｶｲﾊﾂｶ</v>
          </cell>
          <cell r="E409" t="str">
            <v>近畿営本</v>
          </cell>
          <cell r="F409" t="str">
            <v>CB</v>
          </cell>
          <cell r="G409" t="str">
            <v>E</v>
          </cell>
          <cell r="J409">
            <v>0</v>
          </cell>
          <cell r="K409">
            <v>8000000</v>
          </cell>
          <cell r="L409">
            <v>8000000</v>
          </cell>
          <cell r="M409">
            <v>8</v>
          </cell>
          <cell r="P409">
            <v>0</v>
          </cell>
        </row>
        <row r="410">
          <cell r="A410" t="str">
            <v>889487</v>
          </cell>
          <cell r="B410" t="str">
            <v>一橋ゼミナール　　　　　　　　　　　　　　　　　　　　　　　　　　　　</v>
          </cell>
          <cell r="C410" t="str">
            <v>1TC</v>
          </cell>
          <cell r="D410" t="str">
            <v>ｲｹﾌﾞｸﾛｴｲｷﾞﾖｳ1J</v>
          </cell>
          <cell r="E410" t="str">
            <v>東京営本</v>
          </cell>
          <cell r="F410" t="str">
            <v>CB</v>
          </cell>
          <cell r="G410" t="str">
            <v>K</v>
          </cell>
          <cell r="J410">
            <v>0</v>
          </cell>
          <cell r="K410">
            <v>12475230</v>
          </cell>
          <cell r="L410">
            <v>12409153</v>
          </cell>
          <cell r="M410">
            <v>15</v>
          </cell>
          <cell r="N410">
            <v>0</v>
          </cell>
          <cell r="O410">
            <v>15</v>
          </cell>
          <cell r="P410">
            <v>-6</v>
          </cell>
        </row>
        <row r="411">
          <cell r="A411" t="str">
            <v>909836</v>
          </cell>
          <cell r="B411" t="str">
            <v>サンリード　　　　　　　　　　　　　　　　　　　　　　　　　　　　　　</v>
          </cell>
          <cell r="C411" t="str">
            <v>1PF</v>
          </cell>
          <cell r="D411" t="str">
            <v>ﾆﾎﾝﾊﾞｼｼﾃﾝ1ﾁｰﾑ</v>
          </cell>
          <cell r="E411" t="str">
            <v>東京営本</v>
          </cell>
          <cell r="F411" t="str">
            <v>CB</v>
          </cell>
          <cell r="G411" t="str">
            <v>H</v>
          </cell>
          <cell r="J411">
            <v>16013164</v>
          </cell>
          <cell r="K411">
            <v>19543224</v>
          </cell>
          <cell r="L411">
            <v>35170755</v>
          </cell>
          <cell r="M411">
            <v>35</v>
          </cell>
          <cell r="N411">
            <v>0</v>
          </cell>
          <cell r="O411">
            <v>34</v>
          </cell>
          <cell r="P411">
            <v>-13</v>
          </cell>
        </row>
        <row r="412">
          <cell r="A412" t="str">
            <v>912566</v>
          </cell>
          <cell r="B412" t="str">
            <v>松栄　　　　　　　　　　　　　　　　　　　　　　　　　　　　　　　　　</v>
          </cell>
          <cell r="C412" t="str">
            <v>0Y2</v>
          </cell>
          <cell r="D412" t="str">
            <v>PJ-ｷｶｸｶｲﾊﾂｶ</v>
          </cell>
          <cell r="E412" t="str">
            <v>近畿営本</v>
          </cell>
          <cell r="F412" t="str">
            <v>CB</v>
          </cell>
          <cell r="G412" t="str">
            <v>L</v>
          </cell>
          <cell r="J412">
            <v>0</v>
          </cell>
          <cell r="K412">
            <v>122218956</v>
          </cell>
          <cell r="L412">
            <v>121845286</v>
          </cell>
          <cell r="M412">
            <v>122</v>
          </cell>
          <cell r="N412">
            <v>0</v>
          </cell>
          <cell r="O412">
            <v>122</v>
          </cell>
          <cell r="P412">
            <v>-45</v>
          </cell>
        </row>
        <row r="413">
          <cell r="A413" t="str">
            <v>916806</v>
          </cell>
          <cell r="B413" t="str">
            <v>デュプロわかやま株式会社　　　　　　　　　　　　　　　　　　　　　　　</v>
          </cell>
          <cell r="C413" t="str">
            <v>0Y2</v>
          </cell>
          <cell r="D413" t="str">
            <v>PJ-ｷｶｸｶｲﾊﾂｶ</v>
          </cell>
          <cell r="E413" t="str">
            <v>近畿営本</v>
          </cell>
          <cell r="F413" t="str">
            <v>CB</v>
          </cell>
          <cell r="G413" t="str">
            <v>G</v>
          </cell>
          <cell r="J413">
            <v>18000000</v>
          </cell>
          <cell r="K413">
            <v>16000000</v>
          </cell>
          <cell r="L413">
            <v>33869302</v>
          </cell>
          <cell r="M413">
            <v>34</v>
          </cell>
          <cell r="P413">
            <v>0</v>
          </cell>
        </row>
        <row r="414">
          <cell r="A414" t="str">
            <v>916980</v>
          </cell>
          <cell r="B414" t="str">
            <v>エムアンドエスリミテツド　　　　　　　　　　　　　　　　　　　　　　　</v>
          </cell>
          <cell r="C414" t="str">
            <v>1VG</v>
          </cell>
          <cell r="D414" t="str">
            <v>ｴｲｷﾞﾖｳ2-3J</v>
          </cell>
          <cell r="E414" t="str">
            <v>東京営本</v>
          </cell>
          <cell r="F414" t="str">
            <v>CB</v>
          </cell>
          <cell r="G414" t="str">
            <v>G</v>
          </cell>
          <cell r="J414">
            <v>0</v>
          </cell>
          <cell r="K414">
            <v>7799865</v>
          </cell>
          <cell r="L414">
            <v>7799865</v>
          </cell>
          <cell r="M414">
            <v>8</v>
          </cell>
          <cell r="N414">
            <v>0</v>
          </cell>
          <cell r="O414">
            <v>8</v>
          </cell>
          <cell r="P414">
            <v>-3</v>
          </cell>
        </row>
        <row r="415">
          <cell r="A415" t="str">
            <v>933779</v>
          </cell>
          <cell r="B415" t="str">
            <v>アルファ　　　　　　　　　　　　　　　　　　　　　　　　　　　　　　　</v>
          </cell>
          <cell r="C415" t="str">
            <v>1M2</v>
          </cell>
          <cell r="D415" t="str">
            <v>Eﾀﾞｲ2ﾌﾞﾀﾞｲ4ﾁｰﾑ</v>
          </cell>
          <cell r="E415" t="str">
            <v>東京営本</v>
          </cell>
          <cell r="F415" t="str">
            <v>AB</v>
          </cell>
          <cell r="G415" t="str">
            <v>K</v>
          </cell>
          <cell r="J415">
            <v>437883122</v>
          </cell>
          <cell r="K415">
            <v>0</v>
          </cell>
          <cell r="L415">
            <v>438325204</v>
          </cell>
          <cell r="M415">
            <v>443</v>
          </cell>
          <cell r="P415">
            <v>0</v>
          </cell>
        </row>
        <row r="416">
          <cell r="A416" t="str">
            <v>937909</v>
          </cell>
          <cell r="B416" t="str">
            <v>ホテル嵯峨　　　　　　　　　　　　　　　　　　　　　　　　　　　　　　</v>
          </cell>
          <cell r="C416" t="str">
            <v>007</v>
          </cell>
          <cell r="D416" t="str">
            <v>ｱｷﾀｼﾃﾝ</v>
          </cell>
          <cell r="E416" t="str">
            <v>業務本部</v>
          </cell>
          <cell r="F416" t="str">
            <v>AB</v>
          </cell>
          <cell r="G416" t="str">
            <v>K</v>
          </cell>
          <cell r="J416">
            <v>60671389</v>
          </cell>
          <cell r="K416">
            <v>0</v>
          </cell>
          <cell r="L416">
            <v>60744030</v>
          </cell>
          <cell r="M416">
            <v>62</v>
          </cell>
          <cell r="N416">
            <v>0</v>
          </cell>
          <cell r="O416">
            <v>67</v>
          </cell>
          <cell r="P416">
            <v>-25</v>
          </cell>
        </row>
        <row r="417">
          <cell r="A417" t="str">
            <v>938267</v>
          </cell>
          <cell r="B417" t="str">
            <v>ピースリー　　　　　　　　　　　　　　　　　　　　　　　　　　　　　　</v>
          </cell>
          <cell r="C417" t="str">
            <v>0Y2</v>
          </cell>
          <cell r="D417" t="str">
            <v>PJ-ｷｶｸｶｲﾊﾂｶ</v>
          </cell>
          <cell r="E417" t="str">
            <v>近畿営本</v>
          </cell>
          <cell r="F417" t="str">
            <v>CB</v>
          </cell>
          <cell r="G417" t="str">
            <v>E</v>
          </cell>
          <cell r="J417">
            <v>0</v>
          </cell>
          <cell r="K417">
            <v>33632394</v>
          </cell>
          <cell r="L417">
            <v>33632394</v>
          </cell>
          <cell r="M417">
            <v>34</v>
          </cell>
          <cell r="N417">
            <v>0</v>
          </cell>
          <cell r="O417">
            <v>34</v>
          </cell>
          <cell r="P417">
            <v>-13</v>
          </cell>
        </row>
        <row r="418">
          <cell r="A418" t="str">
            <v>940376</v>
          </cell>
          <cell r="B418" t="str">
            <v>優輝　　　　　　　　　　　　　　　　　　　　　　　　　　　　　　　　　</v>
          </cell>
          <cell r="C418" t="str">
            <v>0MR</v>
          </cell>
          <cell r="D418" t="str">
            <v>ｺｳﾍﾞｼﾃﾝ2ｶ</v>
          </cell>
          <cell r="E418" t="str">
            <v>近畿営本</v>
          </cell>
          <cell r="F418" t="str">
            <v>AB</v>
          </cell>
          <cell r="G418" t="str">
            <v>G</v>
          </cell>
          <cell r="J418">
            <v>18000000</v>
          </cell>
          <cell r="K418">
            <v>0</v>
          </cell>
          <cell r="L418">
            <v>17869302</v>
          </cell>
          <cell r="M418">
            <v>28</v>
          </cell>
          <cell r="P418">
            <v>0</v>
          </cell>
        </row>
        <row r="419">
          <cell r="A419" t="str">
            <v>943298</v>
          </cell>
          <cell r="B419" t="str">
            <v>平本工業所　　　　　　　　　　　　　　　　　　　　　　　　　　　　　　</v>
          </cell>
          <cell r="C419" t="str">
            <v>1L1</v>
          </cell>
          <cell r="D419" t="str">
            <v>ｶﾜｺﾞｴｼﾃﾝﾀﾞｲ1ﾁｰﾑ</v>
          </cell>
          <cell r="E419" t="str">
            <v>東京営本</v>
          </cell>
          <cell r="F419" t="str">
            <v>CB</v>
          </cell>
          <cell r="G419" t="str">
            <v>E</v>
          </cell>
          <cell r="J419">
            <v>58276476</v>
          </cell>
          <cell r="K419">
            <v>6165948</v>
          </cell>
          <cell r="L419">
            <v>64232021</v>
          </cell>
          <cell r="M419">
            <v>64</v>
          </cell>
          <cell r="N419">
            <v>0</v>
          </cell>
          <cell r="O419">
            <v>63</v>
          </cell>
          <cell r="P419">
            <v>-23</v>
          </cell>
        </row>
        <row r="420">
          <cell r="A420" t="str">
            <v>953923</v>
          </cell>
          <cell r="B420" t="str">
            <v>東海技研　　　　　　　　　　　　　　　　　　　　　　　　　　　　　　　</v>
          </cell>
          <cell r="C420" t="str">
            <v>0Y2</v>
          </cell>
          <cell r="D420" t="str">
            <v>PJ-ｷｶｸｶｲﾊﾂｶ</v>
          </cell>
          <cell r="E420" t="str">
            <v>近畿営本</v>
          </cell>
          <cell r="F420" t="str">
            <v>CB</v>
          </cell>
          <cell r="G420" t="str">
            <v>E</v>
          </cell>
          <cell r="J420">
            <v>162871400</v>
          </cell>
          <cell r="K420">
            <v>8213669</v>
          </cell>
          <cell r="L420">
            <v>171656419</v>
          </cell>
          <cell r="M420">
            <v>174</v>
          </cell>
          <cell r="N420">
            <v>0</v>
          </cell>
          <cell r="O420">
            <v>179</v>
          </cell>
          <cell r="P420">
            <v>-67</v>
          </cell>
        </row>
        <row r="421">
          <cell r="A421" t="str">
            <v>957532</v>
          </cell>
          <cell r="B421" t="str">
            <v>きくや物流　　　　　　　　　　　　　　　　　　　　　　　　　　　　　　</v>
          </cell>
          <cell r="C421" t="str">
            <v>1TF</v>
          </cell>
          <cell r="D421" t="str">
            <v>ﾁﾊﾞｴｲｷﾞﾖｳﾁ-ﾑJ</v>
          </cell>
          <cell r="E421" t="str">
            <v>東京営本</v>
          </cell>
          <cell r="F421" t="str">
            <v>CB</v>
          </cell>
          <cell r="G421" t="str">
            <v>L</v>
          </cell>
          <cell r="J421">
            <v>14607920</v>
          </cell>
          <cell r="K421">
            <v>3120214</v>
          </cell>
          <cell r="L421">
            <v>14667920</v>
          </cell>
          <cell r="M421">
            <v>15</v>
          </cell>
          <cell r="N421">
            <v>0</v>
          </cell>
          <cell r="O421">
            <v>20</v>
          </cell>
          <cell r="P421">
            <v>-7</v>
          </cell>
        </row>
        <row r="422">
          <cell r="A422" t="str">
            <v>958312</v>
          </cell>
          <cell r="B422" t="str">
            <v>まるい商事有限会社　　　　　　　　　　　　　　　　　　　　　　　　　　</v>
          </cell>
          <cell r="C422" t="str">
            <v>0PZ</v>
          </cell>
          <cell r="D422" t="str">
            <v>ｻﾂﾎﾟﾛ2ﾁ-ﾑ</v>
          </cell>
          <cell r="E422" t="str">
            <v>業務本部</v>
          </cell>
          <cell r="F422" t="str">
            <v>BF</v>
          </cell>
          <cell r="G422" t="str">
            <v>C</v>
          </cell>
          <cell r="J422">
            <v>25225798</v>
          </cell>
          <cell r="K422">
            <v>449805</v>
          </cell>
          <cell r="L422">
            <v>25675603</v>
          </cell>
          <cell r="M422">
            <v>26</v>
          </cell>
          <cell r="N422">
            <v>0</v>
          </cell>
          <cell r="O422">
            <v>28</v>
          </cell>
          <cell r="P422">
            <v>-10</v>
          </cell>
        </row>
        <row r="423">
          <cell r="A423" t="str">
            <v>962000</v>
          </cell>
          <cell r="B423" t="str">
            <v>神山電業</v>
          </cell>
          <cell r="E423" t="str">
            <v>東京営本</v>
          </cell>
          <cell r="M423">
            <v>0</v>
          </cell>
          <cell r="N423">
            <v>0</v>
          </cell>
          <cell r="O423">
            <v>0</v>
          </cell>
          <cell r="P423">
            <v>0</v>
          </cell>
        </row>
        <row r="424">
          <cell r="A424" t="str">
            <v>962812</v>
          </cell>
          <cell r="B424" t="str">
            <v>グランプリレジャ－システム　株式会社　　　　　　　　　　　　　　　　　</v>
          </cell>
          <cell r="C424" t="str">
            <v>0L0</v>
          </cell>
          <cell r="D424" t="str">
            <v>ｻﾂﾎﾟﾛ4ﾁ-ﾑ</v>
          </cell>
          <cell r="E424" t="str">
            <v>業務本部</v>
          </cell>
          <cell r="F424" t="str">
            <v>AB</v>
          </cell>
          <cell r="G424" t="str">
            <v>K</v>
          </cell>
          <cell r="J424">
            <v>10125631</v>
          </cell>
          <cell r="K424">
            <v>0</v>
          </cell>
          <cell r="L424">
            <v>10125631</v>
          </cell>
          <cell r="M424">
            <v>11</v>
          </cell>
          <cell r="N424">
            <v>0</v>
          </cell>
          <cell r="O424">
            <v>11</v>
          </cell>
          <cell r="P424">
            <v>-4</v>
          </cell>
        </row>
        <row r="425">
          <cell r="A425" t="str">
            <v>963473</v>
          </cell>
          <cell r="B425" t="str">
            <v>永井　義雄　　　　　　　　　　　　　　　　　　　　　　　　　　　　　　</v>
          </cell>
          <cell r="C425" t="str">
            <v>09C</v>
          </cell>
          <cell r="D425" t="str">
            <v>ﾕｳｼｼﾞｷﾞﾖｳ2ﾎｳｼﾞﾝ</v>
          </cell>
          <cell r="E425" t="str">
            <v>不動産Ｆ</v>
          </cell>
          <cell r="F425" t="str">
            <v>AB</v>
          </cell>
          <cell r="G425" t="str">
            <v>B</v>
          </cell>
          <cell r="J425">
            <v>31132201</v>
          </cell>
          <cell r="K425">
            <v>0</v>
          </cell>
          <cell r="L425">
            <v>31164421</v>
          </cell>
          <cell r="M425">
            <v>32</v>
          </cell>
          <cell r="N425">
            <v>0</v>
          </cell>
          <cell r="O425">
            <v>0</v>
          </cell>
          <cell r="P425">
            <v>0</v>
          </cell>
        </row>
        <row r="426">
          <cell r="A426" t="str">
            <v>972620</v>
          </cell>
          <cell r="B426" t="str">
            <v>日本ヘルスケアビジネス　　　　　　　　　　　　　　　　　　　　　　　　</v>
          </cell>
          <cell r="E426" t="str">
            <v>東京営本</v>
          </cell>
          <cell r="M426">
            <v>0</v>
          </cell>
          <cell r="N426">
            <v>0</v>
          </cell>
          <cell r="O426">
            <v>78</v>
          </cell>
          <cell r="P426">
            <v>-29</v>
          </cell>
        </row>
        <row r="427">
          <cell r="A427" t="str">
            <v>978836</v>
          </cell>
          <cell r="B427" t="str">
            <v>錦海運建設株式会社　　　　　　　　　　　　　　　　　　　　　　　　　　</v>
          </cell>
          <cell r="C427" t="str">
            <v>1E1</v>
          </cell>
          <cell r="D427" t="str">
            <v>ﾖｺﾊﾏｼﾃﾝﾀﾞｲ1ﾁｰﾑ</v>
          </cell>
          <cell r="E427" t="str">
            <v>東京営本</v>
          </cell>
          <cell r="F427" t="str">
            <v>CB</v>
          </cell>
          <cell r="G427" t="str">
            <v>E</v>
          </cell>
          <cell r="J427">
            <v>0</v>
          </cell>
          <cell r="K427">
            <v>14000000</v>
          </cell>
          <cell r="L427">
            <v>14000000</v>
          </cell>
          <cell r="M427">
            <v>14</v>
          </cell>
          <cell r="N427">
            <v>0</v>
          </cell>
          <cell r="O427">
            <v>14</v>
          </cell>
          <cell r="P427">
            <v>-5</v>
          </cell>
        </row>
        <row r="428">
          <cell r="A428" t="str">
            <v>980467</v>
          </cell>
          <cell r="B428" t="str">
            <v>日栄開発　　　　　　　　　　　　　　　　　　　　　　　　　　　　　　　</v>
          </cell>
          <cell r="C428" t="str">
            <v>015</v>
          </cell>
          <cell r="D428" t="str">
            <v>ｺｳﾍﾞｼﾃﾝ1ｶ</v>
          </cell>
          <cell r="E428" t="str">
            <v>近畿営本</v>
          </cell>
          <cell r="F428" t="str">
            <v>AB</v>
          </cell>
          <cell r="G428" t="str">
            <v>C</v>
          </cell>
          <cell r="J428">
            <v>131941285</v>
          </cell>
          <cell r="K428">
            <v>0</v>
          </cell>
          <cell r="L428">
            <v>132059494</v>
          </cell>
          <cell r="M428">
            <v>156</v>
          </cell>
          <cell r="N428">
            <v>0</v>
          </cell>
          <cell r="O428">
            <v>0</v>
          </cell>
          <cell r="P428">
            <v>0</v>
          </cell>
        </row>
        <row r="429">
          <cell r="A429" t="str">
            <v>981104</v>
          </cell>
          <cell r="B429" t="str">
            <v>鹿志村工務店　　　　　　　　　　　　　　　　　　　　　　　　　　　　　</v>
          </cell>
          <cell r="E429" t="str">
            <v>業務本部</v>
          </cell>
          <cell r="M429">
            <v>0</v>
          </cell>
          <cell r="N429">
            <v>0</v>
          </cell>
          <cell r="O429">
            <v>15</v>
          </cell>
          <cell r="P429">
            <v>-6</v>
          </cell>
        </row>
        <row r="430">
          <cell r="A430" t="str">
            <v>982491</v>
          </cell>
          <cell r="B430" t="str">
            <v>石井誠　　　　　　　　　　　　　　　　　　　　　　　　　　　　　　　　</v>
          </cell>
          <cell r="C430" t="str">
            <v>1TF</v>
          </cell>
          <cell r="D430" t="str">
            <v>ﾁﾊﾞｴｲｷﾞﾖｳﾁ-ﾑJ</v>
          </cell>
          <cell r="F430" t="str">
            <v>CB</v>
          </cell>
          <cell r="G430" t="str">
            <v>B</v>
          </cell>
          <cell r="J430">
            <v>0</v>
          </cell>
          <cell r="K430">
            <v>1734894</v>
          </cell>
          <cell r="L430">
            <v>1725439</v>
          </cell>
        </row>
        <row r="431">
          <cell r="A431" t="str">
            <v>987257</v>
          </cell>
          <cell r="B431" t="str">
            <v>新協和冷熱株式会社　　　　　　　　　　　　　　　　　　　　　　　　　　</v>
          </cell>
          <cell r="C431" t="str">
            <v>1TL</v>
          </cell>
          <cell r="D431" t="str">
            <v>ﾖｺﾊﾏｴｲｷﾞﾖｳJ</v>
          </cell>
          <cell r="E431" t="str">
            <v>東京営本</v>
          </cell>
          <cell r="F431" t="str">
            <v>AB</v>
          </cell>
          <cell r="G431" t="str">
            <v>E</v>
          </cell>
          <cell r="J431">
            <v>1001630</v>
          </cell>
          <cell r="K431">
            <v>0</v>
          </cell>
          <cell r="L431">
            <v>1001630</v>
          </cell>
          <cell r="M431">
            <v>2</v>
          </cell>
          <cell r="N431">
            <v>0</v>
          </cell>
          <cell r="O431">
            <v>2</v>
          </cell>
          <cell r="P431">
            <v>-1</v>
          </cell>
        </row>
        <row r="432">
          <cell r="A432" t="str">
            <v>A05093</v>
          </cell>
          <cell r="B432" t="str">
            <v>藤商事　　　　　　　　　　　　　　　　　　　　　　　　　　　　　　　　</v>
          </cell>
          <cell r="C432" t="str">
            <v>1M2</v>
          </cell>
          <cell r="D432" t="str">
            <v>Eﾀﾞｲ2ﾌﾞﾀﾞｲ4ﾁｰﾑ</v>
          </cell>
          <cell r="E432" t="str">
            <v>東京営本</v>
          </cell>
          <cell r="F432" t="str">
            <v>CB</v>
          </cell>
          <cell r="G432" t="str">
            <v>K</v>
          </cell>
          <cell r="J432">
            <v>175794790</v>
          </cell>
          <cell r="K432">
            <v>15200008</v>
          </cell>
          <cell r="L432">
            <v>191283053</v>
          </cell>
          <cell r="M432">
            <v>198</v>
          </cell>
          <cell r="N432">
            <v>0</v>
          </cell>
          <cell r="O432">
            <v>203</v>
          </cell>
          <cell r="P432">
            <v>-76</v>
          </cell>
        </row>
        <row r="433">
          <cell r="A433" t="str">
            <v>A09660</v>
          </cell>
          <cell r="B433" t="str">
            <v>ナショナル会館　　　　　　　　　　　　　　　　　　　　　　　　　　　　</v>
          </cell>
          <cell r="C433" t="str">
            <v>0Y2</v>
          </cell>
          <cell r="D433" t="str">
            <v>PJ-ｷｶｸｶｲﾊﾂｶ</v>
          </cell>
          <cell r="E433" t="str">
            <v>近畿営本</v>
          </cell>
          <cell r="F433" t="str">
            <v>AB</v>
          </cell>
          <cell r="G433" t="str">
            <v>L</v>
          </cell>
          <cell r="J433">
            <v>14574000</v>
          </cell>
          <cell r="K433">
            <v>0</v>
          </cell>
          <cell r="L433">
            <v>14574000</v>
          </cell>
          <cell r="M433">
            <v>16</v>
          </cell>
          <cell r="N433">
            <v>0</v>
          </cell>
          <cell r="O433">
            <v>17</v>
          </cell>
          <cell r="P433">
            <v>-6</v>
          </cell>
        </row>
        <row r="434">
          <cell r="A434" t="str">
            <v>A30810</v>
          </cell>
          <cell r="B434" t="str">
            <v>奈良ロイヤルゴルフクラブ　　　　　　　　　　　　　　　　　　　　　　　</v>
          </cell>
          <cell r="C434" t="str">
            <v>001</v>
          </cell>
          <cell r="D434" t="str">
            <v>ｵｵｻｶｴｲｷﾞﾖｳ1-1</v>
          </cell>
          <cell r="E434" t="str">
            <v>近畿営本</v>
          </cell>
          <cell r="F434" t="str">
            <v>CA</v>
          </cell>
          <cell r="G434" t="str">
            <v>C</v>
          </cell>
          <cell r="J434">
            <v>898500000</v>
          </cell>
          <cell r="K434">
            <v>908500000</v>
          </cell>
          <cell r="L434">
            <v>898500000</v>
          </cell>
          <cell r="M434">
            <v>909</v>
          </cell>
          <cell r="N434">
            <v>0</v>
          </cell>
          <cell r="O434">
            <v>924</v>
          </cell>
          <cell r="P434">
            <v>0</v>
          </cell>
        </row>
        <row r="435">
          <cell r="A435" t="str">
            <v>A34477</v>
          </cell>
          <cell r="B435" t="str">
            <v>アジア観光株式会社　　　　　　　　　　　　　　　　　　　　　　　　　　</v>
          </cell>
          <cell r="C435" t="str">
            <v>0Y2</v>
          </cell>
          <cell r="D435" t="str">
            <v>PJ-ｷｶｸｶｲﾊﾂｶ</v>
          </cell>
          <cell r="E435" t="str">
            <v>近畿営本</v>
          </cell>
          <cell r="F435" t="str">
            <v>CB</v>
          </cell>
          <cell r="G435" t="str">
            <v>L</v>
          </cell>
          <cell r="J435">
            <v>0</v>
          </cell>
          <cell r="K435">
            <v>79905724</v>
          </cell>
          <cell r="L435">
            <v>79142801</v>
          </cell>
          <cell r="M435">
            <v>79</v>
          </cell>
          <cell r="N435">
            <v>0</v>
          </cell>
          <cell r="O435">
            <v>79</v>
          </cell>
          <cell r="P435">
            <v>-29</v>
          </cell>
        </row>
        <row r="436">
          <cell r="A436" t="str">
            <v>A34494</v>
          </cell>
          <cell r="B436" t="str">
            <v>大倉ツーリスト・コーポレーション　　　　　　　　　　　　　　　　　　　</v>
          </cell>
          <cell r="C436" t="str">
            <v>030</v>
          </cell>
          <cell r="D436" t="str">
            <v>ﾊﾏﾏﾂｼﾃﾝ</v>
          </cell>
          <cell r="E436" t="str">
            <v>業務本部</v>
          </cell>
          <cell r="F436" t="str">
            <v>CB</v>
          </cell>
          <cell r="G436" t="str">
            <v>K</v>
          </cell>
          <cell r="J436">
            <v>97983529</v>
          </cell>
          <cell r="K436">
            <v>16737445</v>
          </cell>
          <cell r="L436">
            <v>101513797</v>
          </cell>
          <cell r="M436">
            <v>102</v>
          </cell>
          <cell r="N436">
            <v>0</v>
          </cell>
          <cell r="O436">
            <v>103</v>
          </cell>
          <cell r="P436">
            <v>-38</v>
          </cell>
        </row>
        <row r="437">
          <cell r="A437" t="str">
            <v>A50807</v>
          </cell>
          <cell r="B437" t="str">
            <v>テンオー企画　　　　　　　　　　　　　　　　　　　　　　　　　　　　　</v>
          </cell>
          <cell r="C437" t="str">
            <v>026</v>
          </cell>
          <cell r="D437" t="str">
            <v>ｳﾂﾉﾐﾔｼﾃﾝｴｲｷﾞﾖｳ</v>
          </cell>
          <cell r="F437" t="str">
            <v>CB</v>
          </cell>
          <cell r="G437" t="str">
            <v>L</v>
          </cell>
          <cell r="J437">
            <v>29000000</v>
          </cell>
          <cell r="K437">
            <v>2000000</v>
          </cell>
          <cell r="L437">
            <v>30160609</v>
          </cell>
        </row>
        <row r="438">
          <cell r="A438" t="str">
            <v>A64110</v>
          </cell>
          <cell r="B438" t="str">
            <v>インターエナジー株式会社　　　　　　　　　　　　　　　　　　　　　　　</v>
          </cell>
          <cell r="E438" t="str">
            <v>東京営本</v>
          </cell>
          <cell r="M438">
            <v>0</v>
          </cell>
          <cell r="N438">
            <v>0</v>
          </cell>
          <cell r="O438">
            <v>4</v>
          </cell>
          <cell r="P438">
            <v>-1</v>
          </cell>
        </row>
        <row r="439">
          <cell r="A439" t="str">
            <v>A65668</v>
          </cell>
          <cell r="B439" t="str">
            <v>松井　慶郎　　　　　　　　　　　　　　　　　　　　　　　　　　　　　　</v>
          </cell>
          <cell r="C439" t="str">
            <v>0JN</v>
          </cell>
          <cell r="D439" t="str">
            <v>ｾﾝﾀﾞｲｼﾃﾝ2ﾁ-ﾑ</v>
          </cell>
          <cell r="F439" t="str">
            <v>CB</v>
          </cell>
          <cell r="G439" t="str">
            <v>B</v>
          </cell>
          <cell r="J439">
            <v>0</v>
          </cell>
          <cell r="K439">
            <v>14409002</v>
          </cell>
          <cell r="L439">
            <v>7020716</v>
          </cell>
        </row>
        <row r="440">
          <cell r="A440" t="str">
            <v>A67561</v>
          </cell>
          <cell r="B440" t="str">
            <v>野田企画　　　　　　　　　　　　　　　　　　　　　　　　　　　　　　　</v>
          </cell>
          <cell r="C440" t="str">
            <v>010</v>
          </cell>
          <cell r="D440" t="str">
            <v>ﾌｸｵｶ1ﾁ-ﾑ</v>
          </cell>
          <cell r="E440" t="str">
            <v>業務本部</v>
          </cell>
          <cell r="F440" t="str">
            <v>CB</v>
          </cell>
          <cell r="G440" t="str">
            <v>J</v>
          </cell>
          <cell r="J440">
            <v>283309554</v>
          </cell>
          <cell r="K440">
            <v>142025463</v>
          </cell>
          <cell r="L440">
            <v>419157099</v>
          </cell>
          <cell r="M440">
            <v>417</v>
          </cell>
          <cell r="N440">
            <v>0</v>
          </cell>
          <cell r="O440">
            <v>442</v>
          </cell>
          <cell r="P440">
            <v>0</v>
          </cell>
        </row>
        <row r="441">
          <cell r="A441" t="str">
            <v>A69994</v>
          </cell>
          <cell r="B441" t="str">
            <v>富士開発株式会社　　　　　　　　　　　　　　　　　　　　　　　　　　　</v>
          </cell>
          <cell r="E441" t="str">
            <v>業務本部</v>
          </cell>
          <cell r="M441">
            <v>6</v>
          </cell>
          <cell r="P441">
            <v>0</v>
          </cell>
        </row>
        <row r="442">
          <cell r="A442" t="str">
            <v>A70895</v>
          </cell>
          <cell r="B442" t="str">
            <v>長野　次雄　　　　　　　　　　　　　　　　　　　　　　　　　　　　　　</v>
          </cell>
          <cell r="C442" t="str">
            <v>0Y2</v>
          </cell>
          <cell r="D442" t="str">
            <v>PJ-ｷｶｸｶｲﾊﾂｶ</v>
          </cell>
          <cell r="E442" t="str">
            <v>近畿営本</v>
          </cell>
          <cell r="F442" t="str">
            <v>CB</v>
          </cell>
          <cell r="G442" t="str">
            <v>E</v>
          </cell>
          <cell r="J442">
            <v>38000000</v>
          </cell>
          <cell r="K442">
            <v>117123</v>
          </cell>
          <cell r="L442">
            <v>37740131</v>
          </cell>
          <cell r="M442">
            <v>38</v>
          </cell>
          <cell r="P442">
            <v>0</v>
          </cell>
        </row>
        <row r="443">
          <cell r="A443" t="str">
            <v>A88690</v>
          </cell>
          <cell r="B443" t="str">
            <v>榎本　守利　　　　　　　　　　　　　　　　　　　　　　　　　　　　　　</v>
          </cell>
          <cell r="C443" t="str">
            <v>0Y2</v>
          </cell>
          <cell r="D443" t="str">
            <v>PJ-ｷｶｸｶｲﾊﾂｶ</v>
          </cell>
          <cell r="F443" t="str">
            <v>CB</v>
          </cell>
          <cell r="G443" t="str">
            <v>C</v>
          </cell>
          <cell r="J443">
            <v>0</v>
          </cell>
          <cell r="K443">
            <v>22091989</v>
          </cell>
          <cell r="L443">
            <v>22058899</v>
          </cell>
        </row>
        <row r="444">
          <cell r="A444" t="str">
            <v>AD566</v>
          </cell>
          <cell r="B444" t="str">
            <v>武蔵精機工業株式会社　　　　　　　　　　　　　　　　　　　　　　　　　</v>
          </cell>
          <cell r="C444" t="str">
            <v>09C</v>
          </cell>
          <cell r="D444" t="str">
            <v>ﾕｳｼｼﾞｷﾞﾖｳ2ﾎｳｼﾞﾝ</v>
          </cell>
          <cell r="E444" t="str">
            <v>不動産Ｆ</v>
          </cell>
          <cell r="F444" t="str">
            <v>CB</v>
          </cell>
          <cell r="G444" t="str">
            <v>Ｆ</v>
          </cell>
          <cell r="J444">
            <v>35434410</v>
          </cell>
          <cell r="K444">
            <v>5750881</v>
          </cell>
          <cell r="L444">
            <v>37272309</v>
          </cell>
          <cell r="M444">
            <v>40</v>
          </cell>
          <cell r="N444">
            <v>0</v>
          </cell>
          <cell r="O444">
            <v>40</v>
          </cell>
          <cell r="P444">
            <v>-15</v>
          </cell>
        </row>
        <row r="445">
          <cell r="A445" t="str">
            <v>AD828</v>
          </cell>
          <cell r="B445" t="str">
            <v>伊東靴店</v>
          </cell>
          <cell r="E445" t="str">
            <v>東京営本</v>
          </cell>
          <cell r="M445">
            <v>0</v>
          </cell>
          <cell r="N445">
            <v>0</v>
          </cell>
          <cell r="O445">
            <v>0</v>
          </cell>
          <cell r="P445">
            <v>0</v>
          </cell>
        </row>
        <row r="446">
          <cell r="A446" t="str">
            <v>B09965</v>
          </cell>
          <cell r="B446" t="str">
            <v>渡辺地所　　　　　　　　　　　　　　　　　　　　　　　　　　　　　　　</v>
          </cell>
          <cell r="E446" t="str">
            <v>業務本部</v>
          </cell>
          <cell r="M446">
            <v>0</v>
          </cell>
          <cell r="N446">
            <v>0</v>
          </cell>
          <cell r="O446">
            <v>1</v>
          </cell>
          <cell r="P446">
            <v>0</v>
          </cell>
        </row>
        <row r="447">
          <cell r="A447" t="str">
            <v>B16697</v>
          </cell>
          <cell r="B447" t="str">
            <v>リビエール倉庫　　　　　　　　　　　　　　　　　　　　　　　　　　　　</v>
          </cell>
          <cell r="C447" t="str">
            <v>0MN</v>
          </cell>
          <cell r="D447" t="str">
            <v>ｷﾖｳﾄｼﾃﾝ3ｶ</v>
          </cell>
          <cell r="E447" t="str">
            <v>近畿営本</v>
          </cell>
          <cell r="F447" t="str">
            <v>AB</v>
          </cell>
          <cell r="G447" t="str">
            <v>I</v>
          </cell>
          <cell r="J447">
            <v>85069860</v>
          </cell>
          <cell r="K447">
            <v>0</v>
          </cell>
          <cell r="L447">
            <v>85069860</v>
          </cell>
          <cell r="M447">
            <v>86</v>
          </cell>
          <cell r="N447">
            <v>0</v>
          </cell>
          <cell r="O447">
            <v>87</v>
          </cell>
          <cell r="P447">
            <v>-32</v>
          </cell>
        </row>
        <row r="448">
          <cell r="A448" t="str">
            <v>B23736</v>
          </cell>
          <cell r="B448" t="str">
            <v>カトギプレックス　　　　　　　　　　　　　　　　　　　　　　　　　　　</v>
          </cell>
          <cell r="C448" t="str">
            <v>07R</v>
          </cell>
          <cell r="D448" t="str">
            <v>ｷﾀｵｵｻｶｼﾃﾝ</v>
          </cell>
          <cell r="F448" t="str">
            <v>CB</v>
          </cell>
          <cell r="G448" t="str">
            <v>Ｆ</v>
          </cell>
          <cell r="J448">
            <v>0</v>
          </cell>
          <cell r="K448">
            <v>2000000</v>
          </cell>
          <cell r="L448">
            <v>2000000</v>
          </cell>
        </row>
        <row r="449">
          <cell r="A449" t="str">
            <v>B25658</v>
          </cell>
          <cell r="B449" t="str">
            <v>富忠　　　　　　　　　　　　　　　　　　　　　　　　　　　　　　　　　</v>
          </cell>
          <cell r="C449" t="str">
            <v>0J1</v>
          </cell>
          <cell r="D449" t="str">
            <v>ｵｵｻｶｴｲｷﾞﾖｳ3-2</v>
          </cell>
          <cell r="E449" t="str">
            <v>近畿営本</v>
          </cell>
          <cell r="F449" t="str">
            <v>AB</v>
          </cell>
          <cell r="G449" t="str">
            <v>L</v>
          </cell>
          <cell r="J449">
            <v>141476086</v>
          </cell>
          <cell r="K449">
            <v>0</v>
          </cell>
          <cell r="L449">
            <v>141476086</v>
          </cell>
          <cell r="M449">
            <v>146</v>
          </cell>
          <cell r="N449">
            <v>0</v>
          </cell>
          <cell r="O449">
            <v>153</v>
          </cell>
          <cell r="P449">
            <v>-57</v>
          </cell>
        </row>
        <row r="450">
          <cell r="A450" t="str">
            <v>B26210</v>
          </cell>
          <cell r="B450" t="str">
            <v>緑マキ　　　　　　　　　　　　　　　　　　　　　　　　　　　　　　　　</v>
          </cell>
          <cell r="C450" t="str">
            <v>029</v>
          </cell>
          <cell r="D450" t="str">
            <v>Qﾅｺﾞﾔ2ﾁ-ﾑ</v>
          </cell>
          <cell r="E450" t="str">
            <v>業務本部</v>
          </cell>
          <cell r="F450" t="str">
            <v>CB</v>
          </cell>
          <cell r="G450" t="str">
            <v>K</v>
          </cell>
          <cell r="J450">
            <v>182287020</v>
          </cell>
          <cell r="K450">
            <v>77965487</v>
          </cell>
          <cell r="L450">
            <v>243364425</v>
          </cell>
          <cell r="M450">
            <v>242</v>
          </cell>
          <cell r="N450">
            <v>0</v>
          </cell>
          <cell r="O450">
            <v>242</v>
          </cell>
          <cell r="P450">
            <v>-90</v>
          </cell>
        </row>
        <row r="451">
          <cell r="A451" t="str">
            <v>B27444</v>
          </cell>
          <cell r="B451" t="str">
            <v>丸菱食品工業株式会社　　　　　　　　　　　　　　　　　　　　　　　　　</v>
          </cell>
          <cell r="C451" t="str">
            <v>1PF</v>
          </cell>
          <cell r="D451" t="str">
            <v>ﾆﾎﾝﾊﾞｼｼﾃﾝ1ﾁｰﾑ</v>
          </cell>
          <cell r="E451" t="str">
            <v>東京営本</v>
          </cell>
          <cell r="F451" t="str">
            <v>CB</v>
          </cell>
          <cell r="G451" t="str">
            <v>G</v>
          </cell>
          <cell r="J451">
            <v>18000000</v>
          </cell>
          <cell r="K451">
            <v>22416495</v>
          </cell>
          <cell r="L451">
            <v>40349340</v>
          </cell>
          <cell r="M451">
            <v>48</v>
          </cell>
          <cell r="N451">
            <v>0</v>
          </cell>
          <cell r="O451">
            <v>48</v>
          </cell>
          <cell r="P451">
            <v>-18</v>
          </cell>
        </row>
        <row r="452">
          <cell r="A452" t="str">
            <v>B29378</v>
          </cell>
          <cell r="B452" t="str">
            <v>番町スタジオ　　　　　　　　　　　　　　　　　　　　　　　　　　　　　</v>
          </cell>
          <cell r="C452" t="str">
            <v>1H6</v>
          </cell>
          <cell r="D452" t="str">
            <v>ｲｹﾌﾞｸﾛｼﾃﾝ1ﾁｰﾑ</v>
          </cell>
          <cell r="E452" t="str">
            <v>東京営本</v>
          </cell>
          <cell r="F452" t="str">
            <v>AB</v>
          </cell>
          <cell r="G452" t="str">
            <v>J</v>
          </cell>
          <cell r="J452">
            <v>140114324</v>
          </cell>
          <cell r="K452">
            <v>0</v>
          </cell>
          <cell r="L452">
            <v>140298695</v>
          </cell>
          <cell r="M452">
            <v>142</v>
          </cell>
          <cell r="N452">
            <v>0</v>
          </cell>
          <cell r="O452">
            <v>145</v>
          </cell>
          <cell r="P452">
            <v>-54</v>
          </cell>
        </row>
        <row r="453">
          <cell r="A453" t="str">
            <v>B30672</v>
          </cell>
          <cell r="B453" t="str">
            <v>相武総合開発株式会社　　　　　　　　　　　　　　　　　　　　　　　　　</v>
          </cell>
          <cell r="C453" t="str">
            <v>1C4</v>
          </cell>
          <cell r="D453" t="str">
            <v>ﾐﾅﾄｼﾃﾝﾀﾞｲ2ﾁ-ﾑ</v>
          </cell>
          <cell r="E453" t="str">
            <v>東京営本</v>
          </cell>
          <cell r="F453" t="str">
            <v>CA</v>
          </cell>
          <cell r="G453" t="str">
            <v>K</v>
          </cell>
          <cell r="J453">
            <v>582076396</v>
          </cell>
          <cell r="K453">
            <v>6674466</v>
          </cell>
          <cell r="L453">
            <v>587076396</v>
          </cell>
          <cell r="M453">
            <v>590</v>
          </cell>
          <cell r="N453">
            <v>0</v>
          </cell>
          <cell r="O453">
            <v>612</v>
          </cell>
          <cell r="P453">
            <v>0</v>
          </cell>
        </row>
        <row r="454">
          <cell r="A454" t="str">
            <v>B33509</v>
          </cell>
          <cell r="B454" t="str">
            <v>桐和食品株式会社　　　　　　　　　　　　　　　　　　　　　　　　　　　</v>
          </cell>
          <cell r="C454" t="str">
            <v>078</v>
          </cell>
          <cell r="D454" t="str">
            <v>ﾏｴﾊﾞｼｼﾃﾝ</v>
          </cell>
          <cell r="E454" t="str">
            <v>業務本部</v>
          </cell>
          <cell r="F454" t="str">
            <v>CB</v>
          </cell>
          <cell r="G454" t="str">
            <v>G</v>
          </cell>
          <cell r="J454">
            <v>0</v>
          </cell>
          <cell r="K454">
            <v>12000000</v>
          </cell>
          <cell r="L454">
            <v>12000000</v>
          </cell>
          <cell r="M454">
            <v>12</v>
          </cell>
          <cell r="N454">
            <v>0</v>
          </cell>
          <cell r="O454">
            <v>12</v>
          </cell>
          <cell r="P454">
            <v>-4</v>
          </cell>
        </row>
        <row r="455">
          <cell r="A455" t="str">
            <v>B33827</v>
          </cell>
          <cell r="B455" t="str">
            <v>三浦　聖平　　　　　　　　　　　　　　　　　　　　　　　　　　　　　　</v>
          </cell>
          <cell r="C455" t="str">
            <v>016</v>
          </cell>
          <cell r="D455" t="str">
            <v>ｵｶﾔﾏｼﾃﾝｴｲｷﾞﾖｳ</v>
          </cell>
          <cell r="F455" t="str">
            <v>CB</v>
          </cell>
          <cell r="G455" t="str">
            <v>B</v>
          </cell>
          <cell r="J455">
            <v>0</v>
          </cell>
          <cell r="K455">
            <v>38263</v>
          </cell>
          <cell r="L455">
            <v>38263</v>
          </cell>
        </row>
        <row r="456">
          <cell r="A456" t="str">
            <v>B48337</v>
          </cell>
          <cell r="B456" t="str">
            <v>東栄興業　　　　　　　　　　　　　　　　　　　　　　　　　　　　　　　</v>
          </cell>
          <cell r="C456" t="str">
            <v>1D1</v>
          </cell>
          <cell r="D456" t="str">
            <v>ﾁﾊﾞｼﾃﾝﾀﾞｲ1ﾁｰﾑ</v>
          </cell>
          <cell r="E456" t="str">
            <v>東京営本</v>
          </cell>
          <cell r="F456" t="str">
            <v>CB</v>
          </cell>
          <cell r="G456" t="str">
            <v>C</v>
          </cell>
          <cell r="J456">
            <v>0</v>
          </cell>
          <cell r="K456">
            <v>207191727</v>
          </cell>
          <cell r="L456">
            <v>194687009</v>
          </cell>
          <cell r="M456">
            <v>194</v>
          </cell>
          <cell r="N456">
            <v>0</v>
          </cell>
          <cell r="O456">
            <v>194</v>
          </cell>
          <cell r="P456">
            <v>-72</v>
          </cell>
        </row>
        <row r="457">
          <cell r="A457" t="str">
            <v>B54449</v>
          </cell>
          <cell r="B457" t="str">
            <v>酒落瑠　　　　　　　　　　　　　　　　　　　　　　　　　　　　　　　　</v>
          </cell>
          <cell r="C457" t="str">
            <v>1A6</v>
          </cell>
          <cell r="D457" t="str">
            <v>Eﾀﾞｲ2ﾌﾞﾀﾞｲ3ﾁｰﾑ</v>
          </cell>
          <cell r="E457" t="str">
            <v>東京営本</v>
          </cell>
          <cell r="F457" t="str">
            <v>CB</v>
          </cell>
          <cell r="G457" t="str">
            <v>G</v>
          </cell>
          <cell r="J457">
            <v>2544998</v>
          </cell>
          <cell r="K457">
            <v>1552600</v>
          </cell>
          <cell r="L457">
            <v>3881533</v>
          </cell>
          <cell r="M457">
            <v>4</v>
          </cell>
          <cell r="N457">
            <v>0</v>
          </cell>
          <cell r="O457">
            <v>4</v>
          </cell>
          <cell r="P457">
            <v>-1</v>
          </cell>
        </row>
        <row r="458">
          <cell r="A458" t="str">
            <v>B65550</v>
          </cell>
          <cell r="B458" t="str">
            <v>柏木　房江　　　　　　　　　　　　　　　　　　　　　　　　　　　　　　</v>
          </cell>
          <cell r="C458" t="str">
            <v>1Q5</v>
          </cell>
          <cell r="D458" t="str">
            <v>Qｼﾌﾞﾔｴｲｷﾞﾖｳ2J</v>
          </cell>
          <cell r="F458" t="str">
            <v>CB</v>
          </cell>
          <cell r="G458" t="str">
            <v>B</v>
          </cell>
          <cell r="J458">
            <v>8982072</v>
          </cell>
          <cell r="K458">
            <v>243595</v>
          </cell>
          <cell r="L458">
            <v>9225667</v>
          </cell>
        </row>
        <row r="459">
          <cell r="A459" t="str">
            <v>B68638</v>
          </cell>
          <cell r="B459" t="str">
            <v>ローバー建築設計事務所　　　　　　　　　　　　　　　　　　　　　　　　</v>
          </cell>
          <cell r="C459" t="str">
            <v>0Y2</v>
          </cell>
          <cell r="D459" t="str">
            <v>PJ-ｷｶｸｶｲﾊﾂｶ</v>
          </cell>
          <cell r="E459" t="str">
            <v>近畿営本</v>
          </cell>
          <cell r="F459" t="str">
            <v>CB</v>
          </cell>
          <cell r="G459" t="str">
            <v>K</v>
          </cell>
          <cell r="J459">
            <v>0</v>
          </cell>
          <cell r="K459">
            <v>1334642</v>
          </cell>
          <cell r="L459">
            <v>1334642</v>
          </cell>
          <cell r="M459">
            <v>1</v>
          </cell>
          <cell r="N459">
            <v>0</v>
          </cell>
          <cell r="O459">
            <v>1</v>
          </cell>
          <cell r="P459">
            <v>0</v>
          </cell>
        </row>
        <row r="460">
          <cell r="A460" t="str">
            <v>B68673</v>
          </cell>
          <cell r="B460" t="str">
            <v>エル・ビー　　　　　　　　　　　　　　　　　　　　　　　　　　　　　　</v>
          </cell>
          <cell r="C460" t="str">
            <v>0Y2</v>
          </cell>
          <cell r="D460" t="str">
            <v>PJ-ｷｶｸｶｲﾊﾂｶ</v>
          </cell>
          <cell r="E460" t="str">
            <v>近畿営本</v>
          </cell>
          <cell r="F460" t="str">
            <v>CB</v>
          </cell>
          <cell r="G460" t="str">
            <v>J</v>
          </cell>
          <cell r="J460">
            <v>0</v>
          </cell>
          <cell r="K460">
            <v>54412175</v>
          </cell>
          <cell r="L460">
            <v>50279258</v>
          </cell>
          <cell r="M460">
            <v>50</v>
          </cell>
          <cell r="N460">
            <v>0</v>
          </cell>
          <cell r="O460">
            <v>50</v>
          </cell>
          <cell r="P460">
            <v>-19</v>
          </cell>
        </row>
        <row r="461">
          <cell r="A461" t="str">
            <v>BQ666</v>
          </cell>
          <cell r="B461" t="str">
            <v>ニコマート　　　　　　　　　　　　　　　　　　　　　　　　　　　　　　</v>
          </cell>
          <cell r="C461" t="str">
            <v>1A6</v>
          </cell>
          <cell r="D461" t="str">
            <v>Eﾀﾞｲ2ﾌﾞﾀﾞｲ3ﾁｰﾑ</v>
          </cell>
          <cell r="E461" t="str">
            <v>東京営本</v>
          </cell>
          <cell r="F461" t="str">
            <v>CB</v>
          </cell>
          <cell r="G461" t="str">
            <v>G</v>
          </cell>
          <cell r="J461">
            <v>0</v>
          </cell>
          <cell r="K461">
            <v>120789041</v>
          </cell>
          <cell r="L461">
            <v>120789041</v>
          </cell>
          <cell r="M461">
            <v>121</v>
          </cell>
          <cell r="N461">
            <v>0</v>
          </cell>
          <cell r="O461">
            <v>121</v>
          </cell>
          <cell r="P461">
            <v>-45</v>
          </cell>
        </row>
        <row r="462">
          <cell r="A462" t="str">
            <v>BW552</v>
          </cell>
          <cell r="B462" t="str">
            <v>東住建　　　　　　　　　　　　　　　　　　　　　　　　　　　　　　　　</v>
          </cell>
          <cell r="C462" t="str">
            <v>05W</v>
          </cell>
          <cell r="D462" t="str">
            <v>ｵｵｻｶｴｲｷﾞﾖｳ1-2</v>
          </cell>
          <cell r="E462" t="str">
            <v>近畿営本</v>
          </cell>
          <cell r="F462" t="str">
            <v>CA</v>
          </cell>
          <cell r="G462" t="str">
            <v>C</v>
          </cell>
          <cell r="J462">
            <v>894444624</v>
          </cell>
          <cell r="K462">
            <v>4000000</v>
          </cell>
          <cell r="L462">
            <v>894444625</v>
          </cell>
          <cell r="M462">
            <v>915</v>
          </cell>
          <cell r="N462">
            <v>0</v>
          </cell>
          <cell r="O462">
            <v>920</v>
          </cell>
          <cell r="P462">
            <v>-830</v>
          </cell>
        </row>
        <row r="463">
          <cell r="A463" t="str">
            <v>C02023</v>
          </cell>
          <cell r="B463" t="str">
            <v>洲本精版印刷株式会社　　　　　　　　　　　　　　　　　　　　　　　　　</v>
          </cell>
          <cell r="E463" t="str">
            <v>近畿営本</v>
          </cell>
          <cell r="M463">
            <v>1</v>
          </cell>
          <cell r="P463">
            <v>0</v>
          </cell>
        </row>
        <row r="464">
          <cell r="A464" t="str">
            <v>C03535</v>
          </cell>
          <cell r="B464" t="str">
            <v>東都実業株式会社　　　　　　　　　　　　　　　　　　　　　　　　　　　</v>
          </cell>
          <cell r="E464" t="str">
            <v>業務本部</v>
          </cell>
          <cell r="M464">
            <v>0</v>
          </cell>
          <cell r="N464">
            <v>0</v>
          </cell>
          <cell r="O464">
            <v>184</v>
          </cell>
          <cell r="P464">
            <v>-68</v>
          </cell>
        </row>
        <row r="465">
          <cell r="A465" t="str">
            <v>C06111</v>
          </cell>
          <cell r="B465" t="str">
            <v>大和土地建物株式会社　　　　　　　　　　　　　　　　　　　　　　　　　</v>
          </cell>
          <cell r="C465" t="str">
            <v>0Y2</v>
          </cell>
          <cell r="D465" t="str">
            <v>PJ-ｷｶｸｶｲﾊﾂｶ</v>
          </cell>
          <cell r="E465" t="str">
            <v>近畿営本</v>
          </cell>
          <cell r="F465" t="str">
            <v>CB</v>
          </cell>
          <cell r="G465" t="str">
            <v>C</v>
          </cell>
          <cell r="J465">
            <v>0</v>
          </cell>
          <cell r="K465">
            <v>34828015</v>
          </cell>
          <cell r="L465">
            <v>34828015</v>
          </cell>
          <cell r="M465">
            <v>35</v>
          </cell>
          <cell r="N465">
            <v>0</v>
          </cell>
          <cell r="O465">
            <v>35</v>
          </cell>
          <cell r="P465">
            <v>-13</v>
          </cell>
        </row>
        <row r="466">
          <cell r="A466" t="str">
            <v>C06557</v>
          </cell>
          <cell r="B466" t="str">
            <v>リーベック　　　　　　　　　　　　　　　　　　　　　　　　　　　　　　</v>
          </cell>
          <cell r="C466" t="str">
            <v>0G1</v>
          </cell>
          <cell r="D466" t="str">
            <v>ｻﾂﾎﾟﾛ1ﾁ-ﾑﾌﾄﾞｳｻﾝ</v>
          </cell>
          <cell r="E466" t="str">
            <v>業務本部</v>
          </cell>
          <cell r="F466" t="str">
            <v>CB</v>
          </cell>
          <cell r="G466" t="str">
            <v>C</v>
          </cell>
          <cell r="J466">
            <v>0</v>
          </cell>
          <cell r="K466">
            <v>1590132</v>
          </cell>
          <cell r="L466">
            <v>1590132</v>
          </cell>
          <cell r="M466">
            <v>2</v>
          </cell>
          <cell r="N466">
            <v>0</v>
          </cell>
          <cell r="O466">
            <v>2</v>
          </cell>
          <cell r="P466">
            <v>-1</v>
          </cell>
        </row>
        <row r="467">
          <cell r="A467" t="str">
            <v>C06614</v>
          </cell>
          <cell r="B467" t="str">
            <v>上原酒造株式会社　　　　　　　　　　　　　　　　　　　　　　　　　　　</v>
          </cell>
          <cell r="C467" t="str">
            <v>021</v>
          </cell>
          <cell r="D467" t="str">
            <v>ﾆｲｶﾞﾀｼﾃﾝ</v>
          </cell>
          <cell r="E467" t="str">
            <v>業務本部</v>
          </cell>
          <cell r="F467" t="str">
            <v>AB</v>
          </cell>
          <cell r="G467" t="str">
            <v>Ｆ</v>
          </cell>
          <cell r="J467">
            <v>45462640</v>
          </cell>
          <cell r="K467">
            <v>0</v>
          </cell>
          <cell r="L467">
            <v>45400986</v>
          </cell>
          <cell r="M467">
            <v>46</v>
          </cell>
          <cell r="N467">
            <v>0</v>
          </cell>
          <cell r="O467">
            <v>47</v>
          </cell>
          <cell r="P467">
            <v>-17</v>
          </cell>
        </row>
        <row r="468">
          <cell r="A468" t="str">
            <v>C09312</v>
          </cell>
          <cell r="B468" t="str">
            <v>旭土地建物株式会社　　　　　　　　　　　　　　　　　　　　　　　　　　</v>
          </cell>
          <cell r="C468" t="str">
            <v>09C</v>
          </cell>
          <cell r="D468" t="str">
            <v>ﾕｳｼｼﾞｷﾞﾖｳ2ﾎｳｼﾞﾝ</v>
          </cell>
          <cell r="E468" t="str">
            <v>不動産Ｆ</v>
          </cell>
          <cell r="F468" t="str">
            <v>CB</v>
          </cell>
          <cell r="G468" t="str">
            <v>C</v>
          </cell>
          <cell r="J468">
            <v>0</v>
          </cell>
          <cell r="K468">
            <v>160287536</v>
          </cell>
          <cell r="L468">
            <v>159359740</v>
          </cell>
          <cell r="M468">
            <v>159</v>
          </cell>
          <cell r="N468">
            <v>0</v>
          </cell>
          <cell r="O468">
            <v>159</v>
          </cell>
          <cell r="P468">
            <v>-59</v>
          </cell>
        </row>
        <row r="469">
          <cell r="A469" t="str">
            <v>C10206</v>
          </cell>
          <cell r="B469" t="str">
            <v>浜ハウジング　　　　　　　　　　　　　　　　　　　　　　　　　　　　　</v>
          </cell>
          <cell r="C469" t="str">
            <v>1TR</v>
          </cell>
          <cell r="D469" t="str">
            <v>ｶﾜｺﾞｴｴｲｷﾞﾖｳJ</v>
          </cell>
          <cell r="E469" t="str">
            <v>東京営本</v>
          </cell>
          <cell r="F469" t="str">
            <v>CB</v>
          </cell>
          <cell r="G469" t="str">
            <v>C</v>
          </cell>
          <cell r="J469">
            <v>0</v>
          </cell>
          <cell r="K469">
            <v>11098510</v>
          </cell>
          <cell r="L469">
            <v>1120599</v>
          </cell>
          <cell r="M469">
            <v>11</v>
          </cell>
          <cell r="N469">
            <v>0</v>
          </cell>
          <cell r="O469">
            <v>11</v>
          </cell>
          <cell r="P469">
            <v>-4</v>
          </cell>
        </row>
        <row r="470">
          <cell r="A470" t="str">
            <v>C19999</v>
          </cell>
          <cell r="B470" t="str">
            <v>第一通信工業株式会社　　　　　　　　　　　　　　　　　　　　　　　　　</v>
          </cell>
          <cell r="E470" t="str">
            <v>東京営本</v>
          </cell>
          <cell r="M470">
            <v>17</v>
          </cell>
          <cell r="N470">
            <v>0</v>
          </cell>
          <cell r="O470">
            <v>19</v>
          </cell>
          <cell r="P470">
            <v>-7</v>
          </cell>
          <cell r="Q470">
            <v>736528</v>
          </cell>
        </row>
        <row r="471">
          <cell r="A471" t="str">
            <v>C38411</v>
          </cell>
          <cell r="B471" t="str">
            <v>電機建工社　　　　　　　　　　　　　　　　　　　　　　　　　　　　　　</v>
          </cell>
          <cell r="C471" t="str">
            <v>012</v>
          </cell>
          <cell r="D471" t="str">
            <v>ｾﾝﾀﾞｲ1ﾁ-ﾑ</v>
          </cell>
          <cell r="E471" t="str">
            <v>業務本部</v>
          </cell>
          <cell r="F471" t="str">
            <v>AB</v>
          </cell>
          <cell r="G471" t="str">
            <v>E</v>
          </cell>
          <cell r="J471">
            <v>15428898</v>
          </cell>
          <cell r="K471">
            <v>0</v>
          </cell>
          <cell r="L471">
            <v>15430334</v>
          </cell>
          <cell r="M471">
            <v>16</v>
          </cell>
          <cell r="N471">
            <v>0</v>
          </cell>
          <cell r="O471">
            <v>16</v>
          </cell>
          <cell r="P471">
            <v>-6</v>
          </cell>
        </row>
        <row r="472">
          <cell r="A472" t="str">
            <v>C41810</v>
          </cell>
          <cell r="B472" t="str">
            <v>ペニ－レイン　　　　　　　　　　　　　　　　　　　　　　　　　　　　　</v>
          </cell>
          <cell r="C472" t="str">
            <v>093</v>
          </cell>
          <cell r="D472" t="str">
            <v>ﾅｶﾞﾉｼﾃﾝ</v>
          </cell>
          <cell r="E472" t="str">
            <v>業務本部</v>
          </cell>
          <cell r="F472" t="str">
            <v>CB</v>
          </cell>
          <cell r="G472" t="str">
            <v>G</v>
          </cell>
          <cell r="J472">
            <v>0</v>
          </cell>
          <cell r="K472">
            <v>11364956</v>
          </cell>
          <cell r="L472">
            <v>8919498</v>
          </cell>
          <cell r="M472">
            <v>9</v>
          </cell>
          <cell r="N472">
            <v>0</v>
          </cell>
          <cell r="O472">
            <v>9</v>
          </cell>
          <cell r="P472">
            <v>-3</v>
          </cell>
        </row>
        <row r="473">
          <cell r="A473" t="str">
            <v>C45201</v>
          </cell>
          <cell r="B473" t="str">
            <v>コマ住建　　　　　　　　　　　　　　　　　　　　　　　　　　　　　　　</v>
          </cell>
          <cell r="C473" t="str">
            <v>0Y2</v>
          </cell>
          <cell r="D473" t="str">
            <v>PJ-ｷｶｸｶｲﾊﾂｶ</v>
          </cell>
          <cell r="F473" t="str">
            <v>CB</v>
          </cell>
          <cell r="G473" t="str">
            <v>C</v>
          </cell>
          <cell r="J473">
            <v>27000000</v>
          </cell>
          <cell r="K473">
            <v>15000000</v>
          </cell>
          <cell r="L473">
            <v>41838218</v>
          </cell>
        </row>
        <row r="474">
          <cell r="A474" t="str">
            <v>C47975</v>
          </cell>
          <cell r="B474" t="str">
            <v>東京環境システム株式会社　　　　　　　　　　　　　　　　　　　　　　　</v>
          </cell>
          <cell r="E474" t="str">
            <v>東京営本</v>
          </cell>
          <cell r="M474">
            <v>0</v>
          </cell>
          <cell r="N474">
            <v>0</v>
          </cell>
          <cell r="O474">
            <v>20</v>
          </cell>
          <cell r="P474">
            <v>-7</v>
          </cell>
          <cell r="Q474">
            <v>8782835</v>
          </cell>
        </row>
        <row r="475">
          <cell r="A475" t="str">
            <v>C58755</v>
          </cell>
          <cell r="B475" t="str">
            <v>テラハウス</v>
          </cell>
          <cell r="E475" t="str">
            <v>東京営本</v>
          </cell>
          <cell r="M475">
            <v>0</v>
          </cell>
          <cell r="N475">
            <v>0</v>
          </cell>
          <cell r="O475">
            <v>0</v>
          </cell>
          <cell r="P475">
            <v>0</v>
          </cell>
        </row>
        <row r="476">
          <cell r="A476" t="str">
            <v>C87054</v>
          </cell>
          <cell r="B476" t="str">
            <v>上田茂子　　　　　　　　　　　　　　　　　　　　　　　　　　　　　　　</v>
          </cell>
          <cell r="C476" t="str">
            <v>0Y2</v>
          </cell>
          <cell r="D476" t="str">
            <v>PJ-ｷｶｸｶｲﾊﾂｶ</v>
          </cell>
          <cell r="F476" t="str">
            <v>AB</v>
          </cell>
          <cell r="G476" t="str">
            <v>Ｆ</v>
          </cell>
          <cell r="J476">
            <v>22662610</v>
          </cell>
          <cell r="K476">
            <v>0</v>
          </cell>
          <cell r="L476">
            <v>22662610</v>
          </cell>
        </row>
        <row r="477">
          <cell r="A477" t="str">
            <v>CM033</v>
          </cell>
          <cell r="B477" t="str">
            <v>大和住宅建設株式会社　　　　　　　　　　　　　　　　　　　　　　　　　</v>
          </cell>
          <cell r="C477" t="str">
            <v>09N</v>
          </cell>
          <cell r="E477" t="str">
            <v>近畿営本</v>
          </cell>
          <cell r="G477" t="str">
            <v>D</v>
          </cell>
          <cell r="L477">
            <v>-2426665378</v>
          </cell>
          <cell r="M477">
            <v>0</v>
          </cell>
          <cell r="N477">
            <v>-2402</v>
          </cell>
          <cell r="O477">
            <v>0</v>
          </cell>
          <cell r="P477">
            <v>0</v>
          </cell>
          <cell r="Q477">
            <v>2423473902</v>
          </cell>
        </row>
        <row r="478">
          <cell r="A478" t="str">
            <v>D00903</v>
          </cell>
          <cell r="B478" t="str">
            <v>マテックス株式会社　　　　　　　　　　　　　　　　　　　　　　　　　　</v>
          </cell>
          <cell r="C478" t="str">
            <v>001</v>
          </cell>
          <cell r="D478" t="str">
            <v>ｵｵｻｶｴｲｷﾞﾖｳ1-1</v>
          </cell>
          <cell r="E478" t="str">
            <v>近畿営本</v>
          </cell>
          <cell r="F478" t="str">
            <v>AB</v>
          </cell>
          <cell r="G478" t="str">
            <v>C</v>
          </cell>
          <cell r="J478">
            <v>211520869</v>
          </cell>
          <cell r="K478">
            <v>0</v>
          </cell>
          <cell r="L478">
            <v>211418903</v>
          </cell>
          <cell r="M478">
            <v>216</v>
          </cell>
          <cell r="N478">
            <v>0</v>
          </cell>
          <cell r="O478">
            <v>0</v>
          </cell>
          <cell r="P478">
            <v>0</v>
          </cell>
        </row>
        <row r="479">
          <cell r="A479" t="str">
            <v>D01748</v>
          </cell>
          <cell r="B479" t="str">
            <v>明和工業株式会社　　　　　　　　　　　　　　　　　　　　　　　　　　　</v>
          </cell>
          <cell r="C479" t="str">
            <v>0JN</v>
          </cell>
          <cell r="D479" t="str">
            <v>ｾﾝﾀﾞｲｼﾃﾝ2ﾁ-ﾑ</v>
          </cell>
          <cell r="E479" t="str">
            <v>業務本部</v>
          </cell>
          <cell r="F479" t="str">
            <v>CB</v>
          </cell>
          <cell r="G479" t="str">
            <v>G</v>
          </cell>
          <cell r="J479">
            <v>0</v>
          </cell>
          <cell r="K479">
            <v>7000000</v>
          </cell>
          <cell r="L479">
            <v>7000000</v>
          </cell>
          <cell r="M479">
            <v>7</v>
          </cell>
          <cell r="N479">
            <v>0</v>
          </cell>
          <cell r="O479">
            <v>7</v>
          </cell>
          <cell r="P479">
            <v>-3</v>
          </cell>
        </row>
        <row r="480">
          <cell r="A480" t="str">
            <v>D04583</v>
          </cell>
          <cell r="B480" t="str">
            <v>澤南小咲　　　　　　　　　　　　　　　　　　　　　　　　　　　　　　　</v>
          </cell>
          <cell r="C480" t="str">
            <v>0Y2</v>
          </cell>
          <cell r="D480" t="str">
            <v>PJ-ｷｶｸｶｲﾊﾂｶ</v>
          </cell>
          <cell r="E480" t="str">
            <v>近畿営本</v>
          </cell>
          <cell r="F480" t="str">
            <v>CB</v>
          </cell>
          <cell r="G480" t="str">
            <v>C</v>
          </cell>
          <cell r="J480">
            <v>0</v>
          </cell>
          <cell r="K480">
            <v>102789158</v>
          </cell>
          <cell r="L480">
            <v>100274506</v>
          </cell>
          <cell r="M480">
            <v>194</v>
          </cell>
          <cell r="N480">
            <v>0</v>
          </cell>
          <cell r="O480">
            <v>194</v>
          </cell>
          <cell r="P480">
            <v>-72</v>
          </cell>
        </row>
        <row r="481">
          <cell r="A481" t="str">
            <v>D08217</v>
          </cell>
          <cell r="B481" t="str">
            <v>ジャック　　　　　　　　　　　　　　　　　　　　　　　　　　　　　　　</v>
          </cell>
          <cell r="C481" t="str">
            <v>05W</v>
          </cell>
          <cell r="D481" t="str">
            <v>ｵｵｻｶｴｲｷﾞﾖｳ1-2</v>
          </cell>
          <cell r="E481" t="str">
            <v>近畿営本</v>
          </cell>
          <cell r="F481" t="str">
            <v>AB</v>
          </cell>
          <cell r="G481" t="str">
            <v>C</v>
          </cell>
          <cell r="J481">
            <v>50444397</v>
          </cell>
          <cell r="K481">
            <v>0</v>
          </cell>
          <cell r="L481">
            <v>49673797</v>
          </cell>
          <cell r="M481">
            <v>51</v>
          </cell>
          <cell r="N481">
            <v>0</v>
          </cell>
          <cell r="O481">
            <v>52</v>
          </cell>
          <cell r="P481">
            <v>-19</v>
          </cell>
        </row>
        <row r="482">
          <cell r="A482" t="str">
            <v>D10734</v>
          </cell>
          <cell r="B482" t="str">
            <v>民野　幹男　　　　　　　　　　　　　　　　　　　　　　　　　　　　　　</v>
          </cell>
          <cell r="C482" t="str">
            <v>0Y2</v>
          </cell>
          <cell r="D482" t="str">
            <v>PJ-ｷｶｸｶｲﾊﾂｶ</v>
          </cell>
          <cell r="E482" t="str">
            <v>近畿営本</v>
          </cell>
          <cell r="F482" t="str">
            <v>CA</v>
          </cell>
          <cell r="G482" t="str">
            <v>B</v>
          </cell>
          <cell r="J482">
            <v>501137820</v>
          </cell>
          <cell r="K482">
            <v>17048922</v>
          </cell>
          <cell r="L482">
            <v>514844869</v>
          </cell>
          <cell r="M482">
            <v>513</v>
          </cell>
          <cell r="N482">
            <v>0</v>
          </cell>
          <cell r="O482">
            <v>513</v>
          </cell>
          <cell r="P482">
            <v>0</v>
          </cell>
        </row>
        <row r="483">
          <cell r="A483" t="str">
            <v>D25258</v>
          </cell>
          <cell r="B483" t="str">
            <v>第一産業　　　　　　　　　　　　　　　　　　　　　　　　　　　　　　　</v>
          </cell>
          <cell r="C483" t="str">
            <v>016</v>
          </cell>
          <cell r="D483" t="str">
            <v>ｵｶﾔﾏｼﾃﾝｴｲｷﾞﾖｳ</v>
          </cell>
          <cell r="E483" t="str">
            <v>業務本部</v>
          </cell>
          <cell r="F483" t="str">
            <v>AA</v>
          </cell>
          <cell r="G483" t="str">
            <v>G</v>
          </cell>
          <cell r="J483">
            <v>519604000</v>
          </cell>
          <cell r="K483">
            <v>0</v>
          </cell>
          <cell r="L483">
            <v>519604000</v>
          </cell>
          <cell r="M483">
            <v>547</v>
          </cell>
          <cell r="N483">
            <v>0</v>
          </cell>
          <cell r="O483">
            <v>588</v>
          </cell>
          <cell r="P483">
            <v>0</v>
          </cell>
        </row>
        <row r="484">
          <cell r="A484" t="str">
            <v>D31395</v>
          </cell>
          <cell r="B484" t="str">
            <v>木村靖夫　　　　　　　　　　　　　　　　　　　　　　　　　　　　　　　</v>
          </cell>
          <cell r="C484" t="str">
            <v>0Y2</v>
          </cell>
          <cell r="D484" t="str">
            <v>PJ-ｷｶｸｶｲﾊﾂｶ</v>
          </cell>
          <cell r="E484" t="str">
            <v>近畿営本</v>
          </cell>
          <cell r="F484" t="str">
            <v>CB</v>
          </cell>
          <cell r="G484" t="str">
            <v>C</v>
          </cell>
          <cell r="J484">
            <v>0</v>
          </cell>
          <cell r="K484">
            <v>300499993</v>
          </cell>
          <cell r="L484">
            <v>287418092</v>
          </cell>
          <cell r="M484">
            <v>288</v>
          </cell>
          <cell r="N484">
            <v>0</v>
          </cell>
          <cell r="O484">
            <v>288</v>
          </cell>
          <cell r="P484">
            <v>-107</v>
          </cell>
        </row>
        <row r="485">
          <cell r="A485" t="str">
            <v>D42034</v>
          </cell>
          <cell r="B485" t="str">
            <v>星野組</v>
          </cell>
          <cell r="E485" t="str">
            <v>業務本部</v>
          </cell>
          <cell r="M485">
            <v>0</v>
          </cell>
          <cell r="N485">
            <v>0</v>
          </cell>
          <cell r="O485">
            <v>0</v>
          </cell>
          <cell r="P485">
            <v>0</v>
          </cell>
        </row>
        <row r="486">
          <cell r="A486" t="str">
            <v>D46534</v>
          </cell>
          <cell r="B486" t="str">
            <v>日新電設株式会社　　　　　　　　　　　　　　　　　　　　　　　　　　　</v>
          </cell>
          <cell r="E486" t="str">
            <v>業務本部</v>
          </cell>
          <cell r="M486">
            <v>0</v>
          </cell>
          <cell r="N486">
            <v>0</v>
          </cell>
          <cell r="O486">
            <v>24</v>
          </cell>
          <cell r="P486">
            <v>-9</v>
          </cell>
        </row>
        <row r="487">
          <cell r="A487" t="str">
            <v>D53108</v>
          </cell>
          <cell r="B487" t="str">
            <v>片平久義　　　　　　　　　　　　　　　　　　　　　　　　　　　　　　　</v>
          </cell>
          <cell r="C487" t="str">
            <v>1TL</v>
          </cell>
          <cell r="D487" t="str">
            <v>ﾖｺﾊﾏｴｲｷﾞﾖｳJ</v>
          </cell>
          <cell r="F487" t="str">
            <v>CB</v>
          </cell>
          <cell r="G487" t="str">
            <v>B</v>
          </cell>
          <cell r="J487">
            <v>0</v>
          </cell>
          <cell r="K487">
            <v>1534030</v>
          </cell>
          <cell r="L487">
            <v>1488176</v>
          </cell>
        </row>
        <row r="488">
          <cell r="A488" t="str">
            <v>D54379</v>
          </cell>
          <cell r="B488" t="str">
            <v>年金ワイドサービス岡山　株式会社　　　　　　　　　　　　　　　　　　　</v>
          </cell>
          <cell r="C488" t="str">
            <v>05Z</v>
          </cell>
          <cell r="D488" t="str">
            <v>ｵｵｻｶｴｲｷﾞﾖｳ3-1</v>
          </cell>
          <cell r="E488" t="str">
            <v>近畿営本</v>
          </cell>
          <cell r="F488" t="str">
            <v>AB</v>
          </cell>
          <cell r="G488" t="str">
            <v>H</v>
          </cell>
          <cell r="J488">
            <v>833341</v>
          </cell>
          <cell r="K488">
            <v>0</v>
          </cell>
          <cell r="L488">
            <v>833341</v>
          </cell>
          <cell r="M488">
            <v>3</v>
          </cell>
          <cell r="P488">
            <v>0</v>
          </cell>
        </row>
        <row r="489">
          <cell r="A489" t="str">
            <v>D55756</v>
          </cell>
          <cell r="B489" t="str">
            <v>全秀興産　　　　　　　　　　　　　　　　　　　　　　　　　　　　　　　</v>
          </cell>
          <cell r="C489" t="str">
            <v>1E2</v>
          </cell>
          <cell r="D489" t="str">
            <v>ﾖｺﾊﾏｴｲｷﾞﾖｳQKｻｷ</v>
          </cell>
          <cell r="E489" t="str">
            <v>東京営本</v>
          </cell>
          <cell r="F489" t="str">
            <v>CB</v>
          </cell>
          <cell r="G489" t="str">
            <v>H</v>
          </cell>
          <cell r="J489">
            <v>0</v>
          </cell>
          <cell r="K489">
            <v>1579667</v>
          </cell>
          <cell r="L489">
            <v>1205495</v>
          </cell>
          <cell r="M489">
            <v>10</v>
          </cell>
          <cell r="N489">
            <v>0</v>
          </cell>
          <cell r="O489">
            <v>10</v>
          </cell>
          <cell r="P489">
            <v>-4</v>
          </cell>
        </row>
        <row r="490">
          <cell r="A490" t="str">
            <v>D68688</v>
          </cell>
          <cell r="B490" t="str">
            <v>ダイワ商会　　　　　　　　　　　　　　　　　　　　　　　　　　　　　　</v>
          </cell>
          <cell r="C490" t="str">
            <v>048</v>
          </cell>
          <cell r="D490" t="str">
            <v>ﾏﾂﾓﾄｼﾃﾝ</v>
          </cell>
          <cell r="E490" t="str">
            <v>業務本部</v>
          </cell>
          <cell r="F490" t="str">
            <v>AB</v>
          </cell>
          <cell r="G490" t="str">
            <v>J</v>
          </cell>
          <cell r="J490">
            <v>38578367</v>
          </cell>
          <cell r="K490">
            <v>0</v>
          </cell>
          <cell r="L490">
            <v>38638086</v>
          </cell>
          <cell r="M490">
            <v>39</v>
          </cell>
          <cell r="N490">
            <v>0</v>
          </cell>
          <cell r="O490">
            <v>41</v>
          </cell>
          <cell r="P490">
            <v>-15</v>
          </cell>
        </row>
        <row r="491">
          <cell r="A491" t="str">
            <v>D69871</v>
          </cell>
          <cell r="B491" t="str">
            <v>金子電器　株式会社　　　　　　　　　　　　　　　　　　　　　　　　　　</v>
          </cell>
          <cell r="E491" t="str">
            <v>近畿営本</v>
          </cell>
          <cell r="M491">
            <v>0</v>
          </cell>
          <cell r="N491">
            <v>0</v>
          </cell>
          <cell r="O491">
            <v>139</v>
          </cell>
          <cell r="P491">
            <v>-52</v>
          </cell>
        </row>
        <row r="492">
          <cell r="A492" t="str">
            <v>D71856</v>
          </cell>
          <cell r="B492" t="str">
            <v>益岡　和正　　　　　　　　　　　　　　　　　　　　　　　　　　　　　　</v>
          </cell>
          <cell r="C492" t="str">
            <v>1C4</v>
          </cell>
          <cell r="D492" t="str">
            <v>ﾐﾅﾄｼﾃﾝﾀﾞｲ2ﾁ-ﾑ</v>
          </cell>
          <cell r="F492" t="str">
            <v>AB</v>
          </cell>
          <cell r="G492" t="str">
            <v>B</v>
          </cell>
          <cell r="J492">
            <v>19007254</v>
          </cell>
          <cell r="K492">
            <v>0</v>
          </cell>
          <cell r="L492">
            <v>19007254</v>
          </cell>
        </row>
        <row r="493">
          <cell r="A493" t="str">
            <v>D73928</v>
          </cell>
          <cell r="B493" t="str">
            <v>ヤオマサハウジング　　　　　　　　　　　　　　　　　　　　　　　　　　</v>
          </cell>
          <cell r="C493" t="str">
            <v>1TS</v>
          </cell>
          <cell r="D493" t="str">
            <v>ｼﾖｳﾅﾝｴｲｷﾞﾖｳJ</v>
          </cell>
          <cell r="E493" t="str">
            <v>東京営本</v>
          </cell>
          <cell r="F493" t="str">
            <v>CB</v>
          </cell>
          <cell r="G493" t="str">
            <v>C</v>
          </cell>
          <cell r="J493">
            <v>3295963</v>
          </cell>
          <cell r="K493">
            <v>1018879</v>
          </cell>
          <cell r="L493">
            <v>4241622</v>
          </cell>
          <cell r="M493">
            <v>4</v>
          </cell>
          <cell r="N493">
            <v>0</v>
          </cell>
          <cell r="O493">
            <v>4</v>
          </cell>
          <cell r="P493">
            <v>-1</v>
          </cell>
        </row>
        <row r="494">
          <cell r="A494" t="str">
            <v>D88029</v>
          </cell>
          <cell r="B494" t="str">
            <v>グランドール企画　　　　　　　　　　　　　　　　　　　　　　　　　　　</v>
          </cell>
          <cell r="C494" t="str">
            <v>2HF</v>
          </cell>
          <cell r="D494" t="str">
            <v>ｻﾂﾎﾟﾛﾄﾞｳﾄｳK</v>
          </cell>
          <cell r="E494" t="str">
            <v>業務本部</v>
          </cell>
          <cell r="F494" t="str">
            <v>CB</v>
          </cell>
          <cell r="G494" t="str">
            <v>G</v>
          </cell>
          <cell r="J494">
            <v>13502234</v>
          </cell>
          <cell r="K494">
            <v>877629</v>
          </cell>
          <cell r="L494">
            <v>14362573</v>
          </cell>
          <cell r="M494">
            <v>15</v>
          </cell>
          <cell r="P494">
            <v>0</v>
          </cell>
        </row>
        <row r="495">
          <cell r="A495" t="str">
            <v>DB046</v>
          </cell>
          <cell r="B495" t="str">
            <v>ハッポー　　　　　　　　　　　　　　　　　　　　　　　　　　　　　　　</v>
          </cell>
          <cell r="E495" t="str">
            <v>近畿営本</v>
          </cell>
          <cell r="M495">
            <v>6</v>
          </cell>
          <cell r="N495">
            <v>0</v>
          </cell>
          <cell r="O495">
            <v>6</v>
          </cell>
          <cell r="P495">
            <v>-2</v>
          </cell>
        </row>
        <row r="496">
          <cell r="A496" t="str">
            <v>DE370</v>
          </cell>
          <cell r="B496" t="str">
            <v>アテックス株式会社　　　　　　　　　　　　　　　　　　　　　　　　　　</v>
          </cell>
          <cell r="C496" t="str">
            <v>1J6</v>
          </cell>
          <cell r="D496" t="str">
            <v>ﾀﾁｶﾜｼﾃﾝﾀﾞｲ1ﾁｰﾑ</v>
          </cell>
          <cell r="E496" t="str">
            <v>東京営本</v>
          </cell>
          <cell r="F496" t="str">
            <v>CB</v>
          </cell>
          <cell r="G496" t="str">
            <v>Ｆ</v>
          </cell>
          <cell r="J496">
            <v>15000000</v>
          </cell>
          <cell r="K496">
            <v>12000000</v>
          </cell>
          <cell r="L496">
            <v>26949774</v>
          </cell>
          <cell r="M496">
            <v>27</v>
          </cell>
          <cell r="P496">
            <v>0</v>
          </cell>
        </row>
        <row r="497">
          <cell r="A497" t="str">
            <v>DJ187</v>
          </cell>
          <cell r="B497" t="str">
            <v>日企設計　　　　　　　　　　　　　　　　　　　　　　　　　　　　　　　</v>
          </cell>
          <cell r="C497" t="str">
            <v>0Y2</v>
          </cell>
          <cell r="D497" t="str">
            <v>PJ-ｷｶｸｶｲﾊﾂｶ</v>
          </cell>
          <cell r="E497" t="str">
            <v>近畿営本</v>
          </cell>
          <cell r="F497" t="str">
            <v>CB</v>
          </cell>
          <cell r="G497" t="str">
            <v>J</v>
          </cell>
          <cell r="J497">
            <v>0</v>
          </cell>
          <cell r="K497">
            <v>46192012</v>
          </cell>
          <cell r="L497">
            <v>44994498</v>
          </cell>
          <cell r="M497">
            <v>45</v>
          </cell>
          <cell r="N497">
            <v>0</v>
          </cell>
          <cell r="O497">
            <v>46</v>
          </cell>
          <cell r="P497">
            <v>-17</v>
          </cell>
        </row>
        <row r="498">
          <cell r="A498" t="str">
            <v>DR545</v>
          </cell>
          <cell r="B498" t="str">
            <v>飛栄産業株式会社　　　　　　　　　　　　　　　　　　　　　　　　　　　</v>
          </cell>
          <cell r="C498" t="str">
            <v>09C</v>
          </cell>
          <cell r="D498" t="str">
            <v>ﾕｳｼｼﾞｷﾞﾖｳ2ﾎｳｼﾞﾝ</v>
          </cell>
          <cell r="E498" t="str">
            <v>不動産Ｆ</v>
          </cell>
          <cell r="F498" t="str">
            <v>CA</v>
          </cell>
          <cell r="G498" t="str">
            <v>C</v>
          </cell>
          <cell r="J498">
            <v>0</v>
          </cell>
          <cell r="K498">
            <v>928832655</v>
          </cell>
          <cell r="L498">
            <v>13832655</v>
          </cell>
          <cell r="M498">
            <v>14</v>
          </cell>
          <cell r="N498">
            <v>-915</v>
          </cell>
          <cell r="O498">
            <v>14</v>
          </cell>
          <cell r="P498">
            <v>-14</v>
          </cell>
        </row>
        <row r="499">
          <cell r="A499" t="str">
            <v>DV125</v>
          </cell>
          <cell r="B499" t="str">
            <v>坂本建材興業所　　　　　　　　　　　　　　　　　　　　　　　　　　　　</v>
          </cell>
          <cell r="C499" t="str">
            <v>09C</v>
          </cell>
          <cell r="D499" t="str">
            <v>ﾕｳｼｼﾞｷﾞﾖｳ2ﾎｳｼﾞﾝ</v>
          </cell>
          <cell r="E499" t="str">
            <v>不動産Ｆ</v>
          </cell>
          <cell r="F499" t="str">
            <v>CB</v>
          </cell>
          <cell r="G499" t="str">
            <v>C</v>
          </cell>
          <cell r="J499">
            <v>302672020</v>
          </cell>
          <cell r="K499">
            <v>4805513</v>
          </cell>
          <cell r="L499">
            <v>-5598280</v>
          </cell>
          <cell r="M499">
            <v>-3</v>
          </cell>
          <cell r="N499">
            <v>-311</v>
          </cell>
          <cell r="O499">
            <v>0</v>
          </cell>
          <cell r="P499">
            <v>0</v>
          </cell>
        </row>
        <row r="500">
          <cell r="A500" t="str">
            <v>DV796</v>
          </cell>
          <cell r="B500" t="str">
            <v>サンケイハウス　　　　　　　　　　　　　　　　　　　　　　　　　　　　</v>
          </cell>
          <cell r="C500" t="str">
            <v>0Y1</v>
          </cell>
          <cell r="D500" t="str">
            <v>ｵｵｻｶｴｲｷﾞﾖｳ1-3</v>
          </cell>
          <cell r="E500" t="str">
            <v>近畿営本</v>
          </cell>
          <cell r="F500" t="str">
            <v>CB</v>
          </cell>
          <cell r="G500" t="str">
            <v>C</v>
          </cell>
          <cell r="J500">
            <v>0</v>
          </cell>
          <cell r="K500">
            <v>138160761</v>
          </cell>
          <cell r="L500">
            <v>90198777</v>
          </cell>
          <cell r="M500">
            <v>90</v>
          </cell>
          <cell r="N500">
            <v>0</v>
          </cell>
          <cell r="O500">
            <v>90</v>
          </cell>
          <cell r="P500">
            <v>-33</v>
          </cell>
        </row>
        <row r="501">
          <cell r="A501" t="str">
            <v>E06830</v>
          </cell>
          <cell r="B501" t="str">
            <v>東港海運株式会社　　　　　　　　　　　　　　　　　　　　　　　　　　　</v>
          </cell>
          <cell r="C501" t="str">
            <v>1D1</v>
          </cell>
          <cell r="D501" t="str">
            <v>ﾁﾊﾞｼﾃﾝﾀﾞｲ1ﾁｰﾑ</v>
          </cell>
          <cell r="E501" t="str">
            <v>東京営本</v>
          </cell>
          <cell r="F501" t="str">
            <v>CB</v>
          </cell>
          <cell r="G501" t="str">
            <v>I</v>
          </cell>
          <cell r="J501">
            <v>0</v>
          </cell>
          <cell r="K501">
            <v>1093756</v>
          </cell>
          <cell r="L501">
            <v>1087900</v>
          </cell>
          <cell r="M501">
            <v>1</v>
          </cell>
          <cell r="N501">
            <v>0</v>
          </cell>
          <cell r="O501">
            <v>1</v>
          </cell>
          <cell r="P501">
            <v>0</v>
          </cell>
        </row>
        <row r="502">
          <cell r="A502" t="str">
            <v>E06856</v>
          </cell>
          <cell r="B502" t="str">
            <v>木村　孝　　　　　　　　　　　　　　　　　　　　　　　　　　　　　　　</v>
          </cell>
          <cell r="C502" t="str">
            <v>CL1</v>
          </cell>
          <cell r="D502" t="str">
            <v>ｸﾗｳﾝﾘ-ｼﾝｸﾞ1</v>
          </cell>
          <cell r="E502" t="str">
            <v>東京営本</v>
          </cell>
          <cell r="F502" t="str">
            <v>AB</v>
          </cell>
          <cell r="G502" t="str">
            <v>B</v>
          </cell>
          <cell r="J502">
            <v>5807849</v>
          </cell>
          <cell r="K502">
            <v>0</v>
          </cell>
          <cell r="L502">
            <v>5807849</v>
          </cell>
          <cell r="M502">
            <v>6</v>
          </cell>
          <cell r="N502">
            <v>0</v>
          </cell>
          <cell r="O502">
            <v>0</v>
          </cell>
          <cell r="P502">
            <v>0</v>
          </cell>
        </row>
        <row r="503">
          <cell r="A503" t="str">
            <v>E27394</v>
          </cell>
          <cell r="B503" t="str">
            <v>駒場均　　　　　　　　　　　　　　　　　　　　　　　　　　　　　　　　</v>
          </cell>
          <cell r="C503" t="str">
            <v>007</v>
          </cell>
          <cell r="D503" t="str">
            <v>ｱｷﾀｼﾃﾝ</v>
          </cell>
          <cell r="F503" t="str">
            <v>CB</v>
          </cell>
          <cell r="G503" t="str">
            <v>B</v>
          </cell>
          <cell r="J503">
            <v>0</v>
          </cell>
          <cell r="K503">
            <v>2074285</v>
          </cell>
          <cell r="L503">
            <v>1967827</v>
          </cell>
        </row>
        <row r="504">
          <cell r="A504" t="str">
            <v>E30647</v>
          </cell>
          <cell r="B504" t="str">
            <v>コーエー流通</v>
          </cell>
          <cell r="E504" t="str">
            <v>業務本部</v>
          </cell>
          <cell r="M504">
            <v>0</v>
          </cell>
          <cell r="N504">
            <v>0</v>
          </cell>
          <cell r="O504">
            <v>0</v>
          </cell>
          <cell r="P504">
            <v>0</v>
          </cell>
        </row>
        <row r="505">
          <cell r="A505" t="str">
            <v>E41050</v>
          </cell>
          <cell r="B505" t="str">
            <v>悠紀総合事務所　　　　　　　　　　　　　　　　　　　　　　　　　　　　</v>
          </cell>
          <cell r="C505" t="str">
            <v>1TA</v>
          </cell>
          <cell r="D505" t="str">
            <v>ｼﾝｼﾞﾕｸ-ｴｲｷﾞﾖｳJ</v>
          </cell>
          <cell r="E505" t="str">
            <v>東京営本</v>
          </cell>
          <cell r="F505" t="str">
            <v>CB</v>
          </cell>
          <cell r="G505" t="str">
            <v>K</v>
          </cell>
          <cell r="J505">
            <v>0</v>
          </cell>
          <cell r="K505">
            <v>1641657</v>
          </cell>
          <cell r="L505">
            <v>1641657</v>
          </cell>
          <cell r="M505">
            <v>2</v>
          </cell>
          <cell r="N505">
            <v>0</v>
          </cell>
          <cell r="O505">
            <v>2</v>
          </cell>
          <cell r="P505">
            <v>-1</v>
          </cell>
        </row>
        <row r="506">
          <cell r="A506" t="str">
            <v>E86095</v>
          </cell>
          <cell r="B506" t="str">
            <v>パルフーズ株式会社　　　　　　　　　　　　　　　　　　　　　　　　　　</v>
          </cell>
          <cell r="C506" t="str">
            <v>1C4</v>
          </cell>
          <cell r="D506" t="str">
            <v>ﾐﾅﾄｼﾃﾝﾀﾞｲ2ﾁ-ﾑ</v>
          </cell>
          <cell r="E506" t="str">
            <v>東京営本</v>
          </cell>
          <cell r="F506" t="str">
            <v>CB</v>
          </cell>
          <cell r="G506" t="str">
            <v>Ｆ</v>
          </cell>
          <cell r="J506">
            <v>20000000</v>
          </cell>
          <cell r="K506">
            <v>10000000</v>
          </cell>
          <cell r="L506">
            <v>29897023</v>
          </cell>
          <cell r="M506">
            <v>30</v>
          </cell>
          <cell r="P506">
            <v>0</v>
          </cell>
        </row>
        <row r="507">
          <cell r="A507" t="str">
            <v>E86125</v>
          </cell>
          <cell r="B507" t="str">
            <v>ダイキューワークス株式会社　　　　　　　　　　　　　　　　　　　　　　</v>
          </cell>
          <cell r="C507" t="str">
            <v>0Y2</v>
          </cell>
          <cell r="D507" t="str">
            <v>PJ-ｷｶｸｶｲﾊﾂｶ</v>
          </cell>
          <cell r="E507" t="str">
            <v>近畿営本</v>
          </cell>
          <cell r="F507" t="str">
            <v>CB</v>
          </cell>
          <cell r="G507" t="str">
            <v>E</v>
          </cell>
          <cell r="J507">
            <v>1500000</v>
          </cell>
          <cell r="K507">
            <v>2500000</v>
          </cell>
          <cell r="L507">
            <v>3994830</v>
          </cell>
          <cell r="M507">
            <v>4</v>
          </cell>
          <cell r="P507">
            <v>0</v>
          </cell>
        </row>
        <row r="508">
          <cell r="A508" t="str">
            <v>EA703</v>
          </cell>
          <cell r="B508" t="str">
            <v>タマタ建材工業株式会社　　　　　　　　　　　　　　　　　　　　　　　　</v>
          </cell>
          <cell r="C508" t="str">
            <v>0Y2</v>
          </cell>
          <cell r="D508" t="str">
            <v>PJ-ｷｶｸｶｲﾊﾂｶ</v>
          </cell>
          <cell r="E508" t="str">
            <v>近畿営本</v>
          </cell>
          <cell r="F508" t="str">
            <v>CB</v>
          </cell>
          <cell r="G508" t="str">
            <v>Ｆ</v>
          </cell>
          <cell r="J508">
            <v>0</v>
          </cell>
          <cell r="K508">
            <v>12000000</v>
          </cell>
          <cell r="L508">
            <v>12000000</v>
          </cell>
          <cell r="M508">
            <v>12</v>
          </cell>
          <cell r="N508">
            <v>0</v>
          </cell>
          <cell r="O508">
            <v>12</v>
          </cell>
          <cell r="P508">
            <v>-4</v>
          </cell>
        </row>
        <row r="509">
          <cell r="A509" t="str">
            <v>EH385</v>
          </cell>
          <cell r="B509" t="str">
            <v>ニチゴ株式会社　　　　　　　　　　　　　　　　　　　　　　　　　　　　</v>
          </cell>
          <cell r="C509" t="str">
            <v>0Y2</v>
          </cell>
          <cell r="D509" t="str">
            <v>PJ-ｷｶｸｶｲﾊﾂｶ</v>
          </cell>
          <cell r="E509" t="str">
            <v>近畿営本</v>
          </cell>
          <cell r="F509" t="str">
            <v>CB</v>
          </cell>
          <cell r="G509" t="str">
            <v>K</v>
          </cell>
          <cell r="J509">
            <v>0</v>
          </cell>
          <cell r="K509">
            <v>39000000</v>
          </cell>
          <cell r="L509">
            <v>38315950</v>
          </cell>
          <cell r="M509">
            <v>39</v>
          </cell>
          <cell r="N509">
            <v>0</v>
          </cell>
          <cell r="O509">
            <v>41</v>
          </cell>
          <cell r="P509">
            <v>-15</v>
          </cell>
        </row>
        <row r="510">
          <cell r="A510" t="str">
            <v>EX065</v>
          </cell>
          <cell r="B510" t="str">
            <v>田辺組</v>
          </cell>
          <cell r="E510" t="str">
            <v>近畿営本</v>
          </cell>
          <cell r="M510">
            <v>0</v>
          </cell>
          <cell r="N510">
            <v>0</v>
          </cell>
          <cell r="O510">
            <v>0</v>
          </cell>
          <cell r="P510">
            <v>0</v>
          </cell>
        </row>
        <row r="511">
          <cell r="A511" t="str">
            <v>F02711</v>
          </cell>
          <cell r="B511" t="str">
            <v>中津川　裕　　　　　　　　　　　　　　　　　　　　　　　　　　　　　　</v>
          </cell>
          <cell r="C511" t="str">
            <v>1H1</v>
          </cell>
          <cell r="D511" t="str">
            <v>ｼﾝｼﾞﾕｸｼﾃﾝ1ﾁ-ﾑ</v>
          </cell>
          <cell r="E511" t="str">
            <v>東京営本</v>
          </cell>
          <cell r="F511" t="str">
            <v>AB</v>
          </cell>
          <cell r="G511" t="str">
            <v>B</v>
          </cell>
          <cell r="J511">
            <v>6173516</v>
          </cell>
          <cell r="K511">
            <v>0</v>
          </cell>
          <cell r="L511">
            <v>6173516</v>
          </cell>
          <cell r="M511">
            <v>6</v>
          </cell>
          <cell r="N511">
            <v>0</v>
          </cell>
          <cell r="O511">
            <v>0</v>
          </cell>
          <cell r="P511">
            <v>0</v>
          </cell>
        </row>
        <row r="512">
          <cell r="A512" t="str">
            <v>F10268</v>
          </cell>
          <cell r="B512" t="str">
            <v>友峰住地建設有限会社　　　　　　　　　　　　　　　　　　　　　　　　　</v>
          </cell>
          <cell r="C512" t="str">
            <v>048</v>
          </cell>
          <cell r="D512" t="str">
            <v>ﾏﾂﾓﾄｼﾃﾝ</v>
          </cell>
          <cell r="E512" t="str">
            <v>業務本部</v>
          </cell>
          <cell r="F512" t="str">
            <v>CB</v>
          </cell>
          <cell r="G512" t="str">
            <v>C</v>
          </cell>
          <cell r="J512">
            <v>3337600</v>
          </cell>
          <cell r="K512">
            <v>11070212</v>
          </cell>
          <cell r="L512">
            <v>12244557</v>
          </cell>
          <cell r="M512">
            <v>12</v>
          </cell>
          <cell r="N512">
            <v>0</v>
          </cell>
          <cell r="O512">
            <v>12</v>
          </cell>
          <cell r="P512">
            <v>-4</v>
          </cell>
        </row>
        <row r="513">
          <cell r="A513" t="str">
            <v>F18630</v>
          </cell>
          <cell r="B513" t="str">
            <v>東亜パーラー　　　　　　　　　　　　　　　　　　　　　　　　　　　　　</v>
          </cell>
          <cell r="E513" t="str">
            <v>東京営本</v>
          </cell>
          <cell r="M513">
            <v>4</v>
          </cell>
          <cell r="P513">
            <v>0</v>
          </cell>
        </row>
        <row r="514">
          <cell r="A514" t="str">
            <v>F37110</v>
          </cell>
          <cell r="B514" t="str">
            <v>堀井　元彦　　　　　　　　　　　　　　　　　　　　　　　　　　　　　　</v>
          </cell>
          <cell r="C514" t="str">
            <v>0QJ</v>
          </cell>
          <cell r="D514" t="str">
            <v>ｵｵｻｶｴｲｷﾞﾖｳ2-4</v>
          </cell>
          <cell r="F514" t="str">
            <v>CB</v>
          </cell>
          <cell r="G514" t="str">
            <v>B</v>
          </cell>
          <cell r="J514">
            <v>0</v>
          </cell>
          <cell r="K514">
            <v>62750701</v>
          </cell>
          <cell r="L514">
            <v>62750701</v>
          </cell>
        </row>
        <row r="515">
          <cell r="A515" t="str">
            <v>F49461</v>
          </cell>
          <cell r="B515" t="str">
            <v>丸栄住宅産業　　　　　　　　　　　　　　　　　　　　　　　　　　　　　</v>
          </cell>
          <cell r="C515" t="str">
            <v>0Y2</v>
          </cell>
          <cell r="D515" t="str">
            <v>PJ-ｷｶｸｶｲﾊﾂｶ</v>
          </cell>
          <cell r="E515" t="str">
            <v>近畿営本</v>
          </cell>
          <cell r="F515" t="str">
            <v>CB</v>
          </cell>
          <cell r="G515" t="str">
            <v>C</v>
          </cell>
          <cell r="J515">
            <v>0</v>
          </cell>
          <cell r="K515">
            <v>66979643</v>
          </cell>
          <cell r="L515">
            <v>66979643</v>
          </cell>
          <cell r="M515">
            <v>67</v>
          </cell>
          <cell r="N515">
            <v>0</v>
          </cell>
          <cell r="O515">
            <v>68</v>
          </cell>
          <cell r="P515">
            <v>-25</v>
          </cell>
        </row>
        <row r="516">
          <cell r="A516" t="str">
            <v>F56823</v>
          </cell>
          <cell r="B516" t="str">
            <v>明星コーポレーション　　　　　　　　　　　　　　　　　　　　　　　　　</v>
          </cell>
          <cell r="C516" t="str">
            <v>1C1</v>
          </cell>
          <cell r="D516" t="str">
            <v>ﾐﾅﾄｼﾃﾝﾀﾞｲ1ﾁ-ﾑ</v>
          </cell>
          <cell r="E516" t="str">
            <v>東京営本</v>
          </cell>
          <cell r="F516" t="str">
            <v>AB</v>
          </cell>
          <cell r="G516" t="str">
            <v>C</v>
          </cell>
          <cell r="J516">
            <v>82638921</v>
          </cell>
          <cell r="K516">
            <v>0</v>
          </cell>
          <cell r="L516">
            <v>81931406</v>
          </cell>
          <cell r="M516">
            <v>87</v>
          </cell>
          <cell r="N516">
            <v>0</v>
          </cell>
          <cell r="O516">
            <v>96</v>
          </cell>
          <cell r="P516">
            <v>-36</v>
          </cell>
        </row>
        <row r="517">
          <cell r="A517" t="str">
            <v>F62017</v>
          </cell>
          <cell r="B517" t="str">
            <v>宏友建設株式会社　　　　　　　　　　　　　　　　　　　　　　　　　　　</v>
          </cell>
          <cell r="C517" t="str">
            <v>0Y2</v>
          </cell>
          <cell r="D517" t="str">
            <v>PJ-ｷｶｸｶｲﾊﾂｶ</v>
          </cell>
          <cell r="E517" t="str">
            <v>近畿営本</v>
          </cell>
          <cell r="F517" t="str">
            <v>CB</v>
          </cell>
          <cell r="G517" t="str">
            <v>C</v>
          </cell>
          <cell r="J517">
            <v>0</v>
          </cell>
          <cell r="K517">
            <v>4181477</v>
          </cell>
          <cell r="L517">
            <v>3977229</v>
          </cell>
          <cell r="M517">
            <v>4</v>
          </cell>
          <cell r="N517">
            <v>0</v>
          </cell>
          <cell r="O517">
            <v>4</v>
          </cell>
          <cell r="P517">
            <v>-1</v>
          </cell>
        </row>
        <row r="518">
          <cell r="A518" t="str">
            <v>F80454</v>
          </cell>
          <cell r="B518" t="str">
            <v>宮崎ハイランド株式会社</v>
          </cell>
          <cell r="E518" t="str">
            <v>業務本部</v>
          </cell>
          <cell r="M518">
            <v>0</v>
          </cell>
          <cell r="N518">
            <v>0</v>
          </cell>
          <cell r="O518">
            <v>0</v>
          </cell>
          <cell r="P518">
            <v>0</v>
          </cell>
        </row>
        <row r="519">
          <cell r="A519" t="str">
            <v>G00004</v>
          </cell>
          <cell r="B519" t="str">
            <v>栄光産業株式会社　　　　　　　　　　　　　　　　　　　　　　　　　　　</v>
          </cell>
          <cell r="C519" t="str">
            <v>05W</v>
          </cell>
          <cell r="D519" t="str">
            <v>ｵｵｻｶｴｲｷﾞﾖｳ1-2</v>
          </cell>
          <cell r="E519" t="str">
            <v>近畿営本</v>
          </cell>
          <cell r="F519" t="str">
            <v>AA</v>
          </cell>
          <cell r="G519" t="str">
            <v>C</v>
          </cell>
          <cell r="J519">
            <v>1070410000</v>
          </cell>
          <cell r="K519">
            <v>0</v>
          </cell>
          <cell r="L519">
            <v>1068342496</v>
          </cell>
          <cell r="M519">
            <v>1078</v>
          </cell>
          <cell r="N519">
            <v>0</v>
          </cell>
          <cell r="O519">
            <v>1094</v>
          </cell>
          <cell r="P519">
            <v>-50</v>
          </cell>
        </row>
        <row r="520">
          <cell r="A520" t="str">
            <v>G02305</v>
          </cell>
          <cell r="B520" t="str">
            <v>窪田建設株式会社　　　　　　　　　　　　　　　　　　　　　　　　　　　</v>
          </cell>
          <cell r="E520" t="str">
            <v>業務本部</v>
          </cell>
          <cell r="M520">
            <v>2</v>
          </cell>
          <cell r="P520">
            <v>0</v>
          </cell>
        </row>
        <row r="521">
          <cell r="A521" t="str">
            <v>G11202</v>
          </cell>
          <cell r="B521" t="str">
            <v>内田建材有限会社　　　　　　　　　　　　　　　　　　　　　　　　　　　</v>
          </cell>
          <cell r="C521" t="str">
            <v>0L4</v>
          </cell>
          <cell r="D521" t="str">
            <v>ﾏﾂｴｼﾃﾝ</v>
          </cell>
          <cell r="E521" t="str">
            <v>業務本部</v>
          </cell>
          <cell r="F521" t="str">
            <v>CB</v>
          </cell>
          <cell r="G521" t="str">
            <v>E</v>
          </cell>
          <cell r="J521">
            <v>0</v>
          </cell>
          <cell r="K521">
            <v>5000000</v>
          </cell>
          <cell r="L521">
            <v>5000000</v>
          </cell>
          <cell r="M521">
            <v>5</v>
          </cell>
          <cell r="N521">
            <v>0</v>
          </cell>
          <cell r="O521">
            <v>5</v>
          </cell>
          <cell r="P521">
            <v>-2</v>
          </cell>
        </row>
        <row r="522">
          <cell r="A522" t="str">
            <v>G27747</v>
          </cell>
          <cell r="B522" t="str">
            <v>和田仁　　　　　　　　　　　　　　　　　　　　　　　　　　　　　　　　</v>
          </cell>
          <cell r="C522" t="str">
            <v>09N</v>
          </cell>
          <cell r="E522" t="str">
            <v>業務本部</v>
          </cell>
          <cell r="G522" t="str">
            <v>D</v>
          </cell>
          <cell r="L522">
            <v>-853</v>
          </cell>
          <cell r="M522">
            <v>0</v>
          </cell>
          <cell r="P522">
            <v>0</v>
          </cell>
        </row>
        <row r="523">
          <cell r="A523" t="str">
            <v>G30240</v>
          </cell>
          <cell r="B523" t="str">
            <v>山口節子　　　　　　　　　　　　　　　　　　　　　　　　　　　　　　　</v>
          </cell>
          <cell r="C523" t="str">
            <v>0Y2</v>
          </cell>
          <cell r="D523" t="str">
            <v>PJ-ｷｶｸｶｲﾊﾂｶ</v>
          </cell>
          <cell r="F523" t="str">
            <v>AB</v>
          </cell>
          <cell r="G523" t="str">
            <v>C</v>
          </cell>
          <cell r="J523">
            <v>18106120</v>
          </cell>
          <cell r="K523">
            <v>0</v>
          </cell>
          <cell r="L523">
            <v>18169144</v>
          </cell>
        </row>
        <row r="524">
          <cell r="A524" t="str">
            <v>G34370</v>
          </cell>
          <cell r="B524" t="str">
            <v>佐野和雄　　　　　　　　　　　　　　　　　　　　　　　　　　　　　　　</v>
          </cell>
          <cell r="C524" t="str">
            <v>007</v>
          </cell>
          <cell r="D524" t="str">
            <v>ｱｷﾀｼﾃﾝ</v>
          </cell>
          <cell r="F524" t="str">
            <v>BD</v>
          </cell>
          <cell r="G524" t="str">
            <v>B</v>
          </cell>
          <cell r="J524">
            <v>1109140</v>
          </cell>
          <cell r="K524">
            <v>263282</v>
          </cell>
          <cell r="L524">
            <v>1353249</v>
          </cell>
        </row>
        <row r="525">
          <cell r="A525" t="str">
            <v>G37350</v>
          </cell>
          <cell r="B525" t="str">
            <v>水馬洋三　　　　　　　　　　　　　　　　　　　　　　　　　　　　　　　</v>
          </cell>
          <cell r="C525" t="str">
            <v>017</v>
          </cell>
          <cell r="D525" t="str">
            <v>ﾋﾛｼﾏ1ﾁ-ﾑ</v>
          </cell>
          <cell r="F525" t="str">
            <v>CB</v>
          </cell>
          <cell r="G525" t="str">
            <v>B</v>
          </cell>
          <cell r="J525">
            <v>0</v>
          </cell>
          <cell r="K525">
            <v>416837</v>
          </cell>
          <cell r="L525">
            <v>406708</v>
          </cell>
        </row>
        <row r="526">
          <cell r="A526" t="str">
            <v>G42680</v>
          </cell>
          <cell r="B526" t="str">
            <v>ドリームプラザ　　　　　　　　　　　　　　　　　　　　　　　　　　　　</v>
          </cell>
          <cell r="C526" t="str">
            <v>0Y2</v>
          </cell>
          <cell r="D526" t="str">
            <v>PJ-ｷｶｸｶｲﾊﾂｶ</v>
          </cell>
          <cell r="E526" t="str">
            <v>近畿営本</v>
          </cell>
          <cell r="F526" t="str">
            <v>CA</v>
          </cell>
          <cell r="G526" t="str">
            <v>L</v>
          </cell>
          <cell r="J526">
            <v>686709912</v>
          </cell>
          <cell r="K526">
            <v>27350000</v>
          </cell>
          <cell r="L526">
            <v>706530274</v>
          </cell>
          <cell r="M526">
            <v>705</v>
          </cell>
          <cell r="N526">
            <v>0</v>
          </cell>
          <cell r="O526">
            <v>707</v>
          </cell>
          <cell r="P526">
            <v>-301</v>
          </cell>
        </row>
        <row r="527">
          <cell r="A527" t="str">
            <v>G43403</v>
          </cell>
          <cell r="B527" t="str">
            <v>仙水会　　　　　　　　　　　　　　　　　　　　　　　　　　　　　　　　</v>
          </cell>
          <cell r="C527" t="str">
            <v>1A4</v>
          </cell>
          <cell r="D527" t="str">
            <v>Eﾀﾞｲ2ﾌﾞﾍﾙｽｹｱﾁ-ﾑ</v>
          </cell>
          <cell r="E527" t="str">
            <v>東京営本</v>
          </cell>
          <cell r="F527" t="str">
            <v>AB</v>
          </cell>
          <cell r="G527" t="str">
            <v>K</v>
          </cell>
          <cell r="J527">
            <v>18399029</v>
          </cell>
          <cell r="K527">
            <v>0</v>
          </cell>
          <cell r="L527">
            <v>18244248</v>
          </cell>
          <cell r="M527">
            <v>20</v>
          </cell>
          <cell r="N527">
            <v>0</v>
          </cell>
          <cell r="O527">
            <v>22</v>
          </cell>
          <cell r="P527">
            <v>-8</v>
          </cell>
        </row>
        <row r="528">
          <cell r="A528" t="str">
            <v>G50084</v>
          </cell>
          <cell r="B528" t="str">
            <v>モール　　　　　　　　　　　　　　　　　　　　　　　　　　　　　　　　</v>
          </cell>
          <cell r="C528" t="str">
            <v>037</v>
          </cell>
          <cell r="D528" t="str">
            <v>ｷﾞﾌｼﾃﾝ</v>
          </cell>
          <cell r="E528" t="str">
            <v>業務本部</v>
          </cell>
          <cell r="F528" t="str">
            <v>CB</v>
          </cell>
          <cell r="G528" t="str">
            <v>Ｆ</v>
          </cell>
          <cell r="J528">
            <v>0</v>
          </cell>
          <cell r="K528">
            <v>10500000</v>
          </cell>
          <cell r="L528">
            <v>10500000</v>
          </cell>
          <cell r="M528">
            <v>10</v>
          </cell>
          <cell r="N528">
            <v>0</v>
          </cell>
          <cell r="O528">
            <v>10</v>
          </cell>
          <cell r="P528">
            <v>-4</v>
          </cell>
        </row>
        <row r="529">
          <cell r="A529" t="str">
            <v>G54400</v>
          </cell>
          <cell r="B529" t="str">
            <v>味の企画エフシ－　　　　　　　　　　　　　　　　　　　　　　　　　　　</v>
          </cell>
          <cell r="C529" t="str">
            <v>1TG</v>
          </cell>
          <cell r="D529" t="str">
            <v>ｻｲﾀﾏｼﾃﾝｴｲｷﾞﾖｳJ</v>
          </cell>
          <cell r="E529" t="str">
            <v>近畿営本</v>
          </cell>
          <cell r="F529" t="str">
            <v>CB</v>
          </cell>
          <cell r="G529" t="str">
            <v>G</v>
          </cell>
          <cell r="J529">
            <v>7833337</v>
          </cell>
          <cell r="K529">
            <v>9697642</v>
          </cell>
          <cell r="L529">
            <v>15292844</v>
          </cell>
          <cell r="M529">
            <v>15</v>
          </cell>
          <cell r="N529">
            <v>0</v>
          </cell>
          <cell r="O529">
            <v>15</v>
          </cell>
          <cell r="P529">
            <v>-6</v>
          </cell>
        </row>
        <row r="530">
          <cell r="A530" t="str">
            <v>G61353</v>
          </cell>
          <cell r="B530" t="str">
            <v>アールケービー　　　　　　　　　　　　　　　　　　　　　　　　　　　　</v>
          </cell>
          <cell r="E530" t="str">
            <v>業務本部</v>
          </cell>
          <cell r="M530">
            <v>17</v>
          </cell>
          <cell r="N530">
            <v>0</v>
          </cell>
          <cell r="O530">
            <v>17</v>
          </cell>
          <cell r="P530">
            <v>-6</v>
          </cell>
        </row>
        <row r="531">
          <cell r="A531" t="str">
            <v>G61683</v>
          </cell>
          <cell r="B531" t="str">
            <v>洸侑商事株式会社　　　　　　　　　　　　　　　　　　　　　　　　　　　</v>
          </cell>
          <cell r="C531" t="str">
            <v>05Z</v>
          </cell>
          <cell r="D531" t="str">
            <v>ｵｵｻｶｴｲｷﾞﾖｳ3-1</v>
          </cell>
          <cell r="E531" t="str">
            <v>近畿営本</v>
          </cell>
          <cell r="F531" t="str">
            <v>CA</v>
          </cell>
          <cell r="G531" t="str">
            <v>L</v>
          </cell>
          <cell r="J531">
            <v>1228138965</v>
          </cell>
          <cell r="K531">
            <v>93741206</v>
          </cell>
          <cell r="L531">
            <v>1319125940</v>
          </cell>
          <cell r="M531">
            <v>1314</v>
          </cell>
          <cell r="N531">
            <v>0</v>
          </cell>
          <cell r="O531">
            <v>1309</v>
          </cell>
          <cell r="P531">
            <v>-50</v>
          </cell>
        </row>
        <row r="532">
          <cell r="A532" t="str">
            <v>G62818</v>
          </cell>
          <cell r="B532" t="str">
            <v>丸隆伊藤建業株式会社　　　　　　　　　　　　　　　　　　　　　　　　　</v>
          </cell>
          <cell r="C532" t="str">
            <v>071</v>
          </cell>
          <cell r="D532" t="str">
            <v>ｱｻﾋｶﾜｼﾃﾝ</v>
          </cell>
          <cell r="F532" t="str">
            <v>AB</v>
          </cell>
          <cell r="G532" t="str">
            <v>E</v>
          </cell>
          <cell r="J532">
            <v>122641537</v>
          </cell>
          <cell r="K532">
            <v>0</v>
          </cell>
          <cell r="L532">
            <v>122641537</v>
          </cell>
        </row>
        <row r="533">
          <cell r="A533" t="str">
            <v>G67000</v>
          </cell>
          <cell r="B533" t="str">
            <v>エコシス　　　　　　　　　　　　　　　　　　　　　　　　　　　　　　　</v>
          </cell>
          <cell r="E533" t="str">
            <v>近畿営本</v>
          </cell>
          <cell r="M533">
            <v>6</v>
          </cell>
          <cell r="N533">
            <v>0</v>
          </cell>
          <cell r="O533">
            <v>6</v>
          </cell>
          <cell r="P533">
            <v>-2</v>
          </cell>
          <cell r="Q533">
            <v>6417450</v>
          </cell>
        </row>
        <row r="534">
          <cell r="A534" t="str">
            <v>H05593</v>
          </cell>
          <cell r="B534" t="str">
            <v>チェリー</v>
          </cell>
          <cell r="E534" t="str">
            <v>東京営本</v>
          </cell>
          <cell r="M534">
            <v>0</v>
          </cell>
          <cell r="N534">
            <v>0</v>
          </cell>
          <cell r="O534">
            <v>0</v>
          </cell>
          <cell r="P534">
            <v>0</v>
          </cell>
        </row>
        <row r="535">
          <cell r="A535" t="str">
            <v>H07374</v>
          </cell>
          <cell r="B535" t="str">
            <v>クリエイト・クラブ・コーポレーション　　　　　　　　　　　　　　　　　</v>
          </cell>
          <cell r="C535" t="str">
            <v>05V</v>
          </cell>
          <cell r="D535" t="str">
            <v>ｵｵｻｶｴｲｷﾞﾖｳ2-3</v>
          </cell>
          <cell r="E535" t="str">
            <v>近畿営本</v>
          </cell>
          <cell r="F535" t="str">
            <v>CB</v>
          </cell>
          <cell r="G535" t="str">
            <v>G</v>
          </cell>
          <cell r="J535">
            <v>0</v>
          </cell>
          <cell r="K535">
            <v>2532373</v>
          </cell>
          <cell r="L535">
            <v>2500432</v>
          </cell>
          <cell r="M535">
            <v>3</v>
          </cell>
          <cell r="N535">
            <v>0</v>
          </cell>
          <cell r="O535">
            <v>1</v>
          </cell>
          <cell r="P535">
            <v>0</v>
          </cell>
        </row>
        <row r="536">
          <cell r="A536" t="str">
            <v>H10622</v>
          </cell>
          <cell r="B536" t="str">
            <v>メコス　　　　　　　　　　　　　　　　　　　　　　　　　　　　　　　　</v>
          </cell>
          <cell r="C536" t="str">
            <v>1H1</v>
          </cell>
          <cell r="D536" t="str">
            <v>ｼﾝｼﾞﾕｸｼﾃﾝ1ﾁ-ﾑ</v>
          </cell>
          <cell r="E536" t="str">
            <v>東京営本</v>
          </cell>
          <cell r="F536" t="str">
            <v>CB</v>
          </cell>
          <cell r="G536" t="str">
            <v>Ｆ</v>
          </cell>
          <cell r="J536">
            <v>12000000</v>
          </cell>
          <cell r="K536">
            <v>15000000</v>
          </cell>
          <cell r="L536">
            <v>26938214</v>
          </cell>
          <cell r="M536">
            <v>27</v>
          </cell>
          <cell r="P536">
            <v>0</v>
          </cell>
        </row>
        <row r="537">
          <cell r="A537" t="str">
            <v>H27986</v>
          </cell>
          <cell r="B537" t="str">
            <v>興志会　　　　　　　　　　　　　　　　　　　　　　　　　　　　　　　　</v>
          </cell>
          <cell r="C537" t="str">
            <v>1A4</v>
          </cell>
          <cell r="D537" t="str">
            <v>Eﾀﾞｲ2ﾌﾞﾍﾙｽｹｱﾁ-ﾑ</v>
          </cell>
          <cell r="E537" t="str">
            <v>東京営本</v>
          </cell>
          <cell r="F537" t="str">
            <v>AB</v>
          </cell>
          <cell r="G537" t="str">
            <v>K</v>
          </cell>
          <cell r="J537">
            <v>78697289</v>
          </cell>
          <cell r="K537">
            <v>0</v>
          </cell>
          <cell r="L537">
            <v>77552369</v>
          </cell>
          <cell r="M537">
            <v>80</v>
          </cell>
          <cell r="N537">
            <v>0</v>
          </cell>
          <cell r="O537">
            <v>84</v>
          </cell>
          <cell r="P537">
            <v>-31</v>
          </cell>
        </row>
        <row r="538">
          <cell r="A538" t="str">
            <v>H34129</v>
          </cell>
          <cell r="B538" t="str">
            <v>福本　生二　　　　　　　　　　　　　　　　　　　　　　　　　　　　　　</v>
          </cell>
          <cell r="C538" t="str">
            <v>0Y2</v>
          </cell>
          <cell r="D538" t="str">
            <v>PJ-ｷｶｸｶｲﾊﾂｶ</v>
          </cell>
          <cell r="E538" t="str">
            <v>近畿営本</v>
          </cell>
          <cell r="F538" t="str">
            <v>CB</v>
          </cell>
          <cell r="G538" t="str">
            <v>B</v>
          </cell>
          <cell r="J538">
            <v>0</v>
          </cell>
          <cell r="K538">
            <v>1043031</v>
          </cell>
          <cell r="L538">
            <v>650292</v>
          </cell>
          <cell r="M538">
            <v>1</v>
          </cell>
          <cell r="N538">
            <v>0</v>
          </cell>
          <cell r="O538">
            <v>1</v>
          </cell>
          <cell r="P538">
            <v>0</v>
          </cell>
        </row>
        <row r="539">
          <cell r="A539" t="str">
            <v>H67725</v>
          </cell>
          <cell r="B539" t="str">
            <v>千葉　充　　　　　　　　　　　　　　　　　　　　　　　　　　　　　　　</v>
          </cell>
          <cell r="C539" t="str">
            <v>1L1</v>
          </cell>
          <cell r="D539" t="str">
            <v>ｶﾜｺﾞｴｼﾃﾝﾀﾞｲ1ﾁｰﾑ</v>
          </cell>
          <cell r="F539" t="str">
            <v>CB</v>
          </cell>
          <cell r="G539" t="str">
            <v>B</v>
          </cell>
          <cell r="J539">
            <v>995933</v>
          </cell>
          <cell r="K539">
            <v>4498276</v>
          </cell>
          <cell r="L539">
            <v>5186061</v>
          </cell>
        </row>
        <row r="540">
          <cell r="A540" t="str">
            <v>H85783</v>
          </cell>
          <cell r="B540" t="str">
            <v>喜楽バスセンター　　　　　　　　　　　　　　　　　　　　　　　　　　　</v>
          </cell>
          <cell r="C540" t="str">
            <v>0QE</v>
          </cell>
          <cell r="D540" t="str">
            <v>ｵｵｻｶｴｲｷﾞﾖｳ1-4</v>
          </cell>
          <cell r="E540" t="str">
            <v>近畿営本</v>
          </cell>
          <cell r="F540" t="str">
            <v>CB</v>
          </cell>
          <cell r="G540" t="str">
            <v>L</v>
          </cell>
          <cell r="J540">
            <v>179944026</v>
          </cell>
          <cell r="K540">
            <v>1743902</v>
          </cell>
          <cell r="L540">
            <v>179944026</v>
          </cell>
          <cell r="M540">
            <v>182</v>
          </cell>
          <cell r="N540">
            <v>0</v>
          </cell>
          <cell r="O540">
            <v>185</v>
          </cell>
          <cell r="P540">
            <v>-69</v>
          </cell>
        </row>
        <row r="541">
          <cell r="A541" t="str">
            <v>H85819</v>
          </cell>
          <cell r="B541" t="str">
            <v>菊地　重人　　　　　　　　　　　　　　　　　　　　　　　　　　　　　　</v>
          </cell>
          <cell r="C541" t="str">
            <v>054</v>
          </cell>
          <cell r="D541" t="str">
            <v>ﾓﾘｵｶｼﾃﾝ</v>
          </cell>
          <cell r="E541" t="str">
            <v>業務本部</v>
          </cell>
          <cell r="F541" t="str">
            <v>CB</v>
          </cell>
          <cell r="G541" t="str">
            <v>B</v>
          </cell>
          <cell r="J541">
            <v>6076703</v>
          </cell>
          <cell r="K541">
            <v>728749</v>
          </cell>
          <cell r="L541">
            <v>6757462</v>
          </cell>
          <cell r="M541">
            <v>7</v>
          </cell>
          <cell r="P541">
            <v>0</v>
          </cell>
        </row>
        <row r="542">
          <cell r="A542" t="str">
            <v>J20583</v>
          </cell>
          <cell r="B542" t="str">
            <v>出口道典　　　　　　　　　　　　　　　　　　　　　　　　　　　　　　　</v>
          </cell>
          <cell r="C542" t="str">
            <v>1TG</v>
          </cell>
          <cell r="D542" t="str">
            <v>ｻｲﾀﾏｼﾃﾝｴｲｷﾞﾖｳJ</v>
          </cell>
          <cell r="F542" t="str">
            <v>CB</v>
          </cell>
          <cell r="G542" t="str">
            <v>B</v>
          </cell>
          <cell r="J542">
            <v>880781</v>
          </cell>
          <cell r="K542">
            <v>96630</v>
          </cell>
          <cell r="L542">
            <v>962157</v>
          </cell>
        </row>
        <row r="543">
          <cell r="A543" t="str">
            <v>J23976</v>
          </cell>
          <cell r="B543" t="str">
            <v>太田組</v>
          </cell>
          <cell r="E543" t="str">
            <v>業務本部</v>
          </cell>
          <cell r="M543">
            <v>0</v>
          </cell>
          <cell r="N543">
            <v>0</v>
          </cell>
          <cell r="O543">
            <v>0</v>
          </cell>
          <cell r="P543">
            <v>0</v>
          </cell>
        </row>
        <row r="544">
          <cell r="A544" t="str">
            <v>J26338</v>
          </cell>
          <cell r="B544" t="str">
            <v>中野修　　　　　　　　　　　　　　　　　　　　　　　　　　　　　　　　</v>
          </cell>
          <cell r="C544" t="str">
            <v>0Y2</v>
          </cell>
          <cell r="D544" t="str">
            <v>PJ-ｷｶｸｶｲﾊﾂｶ</v>
          </cell>
          <cell r="F544" t="str">
            <v>AB</v>
          </cell>
          <cell r="G544" t="str">
            <v>G</v>
          </cell>
          <cell r="J544">
            <v>11629938</v>
          </cell>
          <cell r="K544">
            <v>0</v>
          </cell>
          <cell r="L544">
            <v>11662107</v>
          </cell>
        </row>
        <row r="545">
          <cell r="A545" t="str">
            <v>J28061</v>
          </cell>
          <cell r="B545" t="str">
            <v>オ－シャンコンチネンタル　　　　　　　　　　　　　　　　　　　　　　　</v>
          </cell>
          <cell r="C545" t="str">
            <v>0Y2</v>
          </cell>
          <cell r="D545" t="str">
            <v>PJ-ｷｶｸｶｲﾊﾂｶ</v>
          </cell>
          <cell r="E545" t="str">
            <v>近畿営本</v>
          </cell>
          <cell r="F545" t="str">
            <v>CB</v>
          </cell>
          <cell r="G545" t="str">
            <v>C</v>
          </cell>
          <cell r="J545">
            <v>0</v>
          </cell>
          <cell r="K545">
            <v>101099165</v>
          </cell>
          <cell r="L545">
            <v>100737365</v>
          </cell>
          <cell r="M545">
            <v>101</v>
          </cell>
          <cell r="N545">
            <v>0</v>
          </cell>
          <cell r="O545">
            <v>101</v>
          </cell>
          <cell r="P545">
            <v>-38</v>
          </cell>
        </row>
        <row r="546">
          <cell r="A546" t="str">
            <v>J32061</v>
          </cell>
          <cell r="B546" t="str">
            <v>フナコシヤ　　　　　　　　　　　　　　　　　　　　　　　　　　　　　　</v>
          </cell>
          <cell r="E546" t="str">
            <v>業務本部</v>
          </cell>
          <cell r="M546">
            <v>317</v>
          </cell>
          <cell r="N546">
            <v>0</v>
          </cell>
          <cell r="O546">
            <v>316</v>
          </cell>
          <cell r="P546">
            <v>0</v>
          </cell>
        </row>
        <row r="547">
          <cell r="A547" t="str">
            <v>J39659</v>
          </cell>
          <cell r="B547" t="str">
            <v>ケイムズ・オー　　　　　　　　　　　　　　　　　　　　　　　　　　　　</v>
          </cell>
          <cell r="C547" t="str">
            <v>053</v>
          </cell>
          <cell r="D547" t="str">
            <v>ｸﾏﾓﾄｼﾃﾝ</v>
          </cell>
          <cell r="E547" t="str">
            <v>業務本部</v>
          </cell>
          <cell r="F547" t="str">
            <v>AB</v>
          </cell>
          <cell r="G547" t="str">
            <v>L</v>
          </cell>
          <cell r="J547">
            <v>80535050</v>
          </cell>
          <cell r="K547">
            <v>0</v>
          </cell>
          <cell r="L547">
            <v>80535050</v>
          </cell>
          <cell r="M547">
            <v>81</v>
          </cell>
          <cell r="N547">
            <v>0</v>
          </cell>
          <cell r="O547">
            <v>82</v>
          </cell>
          <cell r="P547">
            <v>-31</v>
          </cell>
        </row>
        <row r="548">
          <cell r="A548" t="str">
            <v>J43783</v>
          </cell>
          <cell r="B548" t="str">
            <v>金沢　冨美子　　　　　　　　　　　　　　　　　　　　　　　　　　　　　</v>
          </cell>
          <cell r="C548" t="str">
            <v>1TG</v>
          </cell>
          <cell r="D548" t="str">
            <v>ｻｲﾀﾏｼﾃﾝｴｲｷﾞﾖｳJ</v>
          </cell>
          <cell r="E548" t="str">
            <v>東京営本</v>
          </cell>
          <cell r="F548" t="str">
            <v>CB</v>
          </cell>
          <cell r="G548" t="str">
            <v>B</v>
          </cell>
          <cell r="J548">
            <v>807955</v>
          </cell>
          <cell r="K548">
            <v>281834</v>
          </cell>
          <cell r="L548">
            <v>1071725</v>
          </cell>
          <cell r="M548">
            <v>1</v>
          </cell>
          <cell r="N548">
            <v>0</v>
          </cell>
          <cell r="O548">
            <v>1</v>
          </cell>
          <cell r="P548">
            <v>0</v>
          </cell>
        </row>
        <row r="549">
          <cell r="A549" t="str">
            <v>J49294</v>
          </cell>
          <cell r="B549" t="str">
            <v>気仙沼都市商業開発株式会社　　　　　　　　　　　　　　　　　　　　　　</v>
          </cell>
          <cell r="C549" t="str">
            <v>012</v>
          </cell>
          <cell r="D549" t="str">
            <v>ｾﾝﾀﾞｲ1ﾁ-ﾑ</v>
          </cell>
          <cell r="E549" t="str">
            <v>業務本部</v>
          </cell>
          <cell r="F549" t="str">
            <v>AB</v>
          </cell>
          <cell r="G549" t="str">
            <v>C</v>
          </cell>
          <cell r="J549">
            <v>9628328</v>
          </cell>
          <cell r="K549">
            <v>0</v>
          </cell>
          <cell r="L549">
            <v>9628328</v>
          </cell>
          <cell r="M549">
            <v>10</v>
          </cell>
          <cell r="N549">
            <v>0</v>
          </cell>
          <cell r="O549">
            <v>34</v>
          </cell>
          <cell r="P549">
            <v>-13</v>
          </cell>
        </row>
        <row r="550">
          <cell r="A550" t="str">
            <v>J64092</v>
          </cell>
          <cell r="B550" t="str">
            <v>加藤　栄子　　　　　　　　　　　　　　　　　　　　　　　　　　　　　　</v>
          </cell>
          <cell r="C550" t="str">
            <v>1VE</v>
          </cell>
          <cell r="D550" t="str">
            <v>ｴｲｷﾞﾖｳ2-1J</v>
          </cell>
          <cell r="F550" t="str">
            <v>CB</v>
          </cell>
          <cell r="G550" t="str">
            <v>B</v>
          </cell>
          <cell r="J550">
            <v>27367396</v>
          </cell>
          <cell r="K550">
            <v>7697736</v>
          </cell>
          <cell r="L550">
            <v>28707447</v>
          </cell>
        </row>
        <row r="551">
          <cell r="A551" t="str">
            <v>J77446</v>
          </cell>
          <cell r="B551" t="str">
            <v>妻鹿　孝憲　　　　　　　　　　　　　　　　　　　　　　　　　　　　　　</v>
          </cell>
          <cell r="C551" t="str">
            <v>2JM</v>
          </cell>
          <cell r="D551" t="str">
            <v>ﾕｳｼ2ﾌﾞｵｵｻｶJP</v>
          </cell>
          <cell r="F551" t="str">
            <v>CB</v>
          </cell>
          <cell r="G551" t="str">
            <v>J</v>
          </cell>
          <cell r="J551">
            <v>3960763</v>
          </cell>
          <cell r="K551">
            <v>614352</v>
          </cell>
          <cell r="L551">
            <v>2977362</v>
          </cell>
        </row>
        <row r="552">
          <cell r="A552" t="str">
            <v>J78659</v>
          </cell>
          <cell r="B552" t="str">
            <v>クリエイトホ－ム　　　　　　　　　　　　　　　　　　　　　　　　　　　</v>
          </cell>
          <cell r="C552" t="str">
            <v>0Y2</v>
          </cell>
          <cell r="D552" t="str">
            <v>PJ-ｷｶｸｶｲﾊﾂｶ</v>
          </cell>
          <cell r="E552" t="str">
            <v>近畿営本</v>
          </cell>
          <cell r="F552" t="str">
            <v>CB</v>
          </cell>
          <cell r="G552" t="str">
            <v>C</v>
          </cell>
          <cell r="J552">
            <v>15178192</v>
          </cell>
          <cell r="K552">
            <v>3572912</v>
          </cell>
          <cell r="L552">
            <v>13557171</v>
          </cell>
          <cell r="M552">
            <v>14</v>
          </cell>
          <cell r="N552">
            <v>0</v>
          </cell>
          <cell r="O552">
            <v>15</v>
          </cell>
          <cell r="P552">
            <v>-6</v>
          </cell>
        </row>
        <row r="553">
          <cell r="A553" t="str">
            <v>J87098</v>
          </cell>
          <cell r="B553" t="str">
            <v>東洋リゾート　　　　　　　　　　　　　　　　　　　　　　　　　　　　　</v>
          </cell>
          <cell r="C553" t="str">
            <v>0JS</v>
          </cell>
          <cell r="D553" t="str">
            <v>ﾄﾔﾏｼﾃﾝ</v>
          </cell>
          <cell r="E553" t="str">
            <v>業務本部</v>
          </cell>
          <cell r="F553" t="str">
            <v>CA</v>
          </cell>
          <cell r="G553" t="str">
            <v>L</v>
          </cell>
          <cell r="J553">
            <v>0</v>
          </cell>
          <cell r="K553">
            <v>1744959275</v>
          </cell>
          <cell r="L553">
            <v>1700691051</v>
          </cell>
          <cell r="M553">
            <v>1701</v>
          </cell>
          <cell r="N553">
            <v>0</v>
          </cell>
          <cell r="O553">
            <v>1701</v>
          </cell>
          <cell r="P553">
            <v>-419</v>
          </cell>
        </row>
        <row r="554">
          <cell r="A554" t="str">
            <v>J89595</v>
          </cell>
          <cell r="B554" t="str">
            <v>入宇田　則次　　　　　　　　　　　　　　　　　　　　　　　　　　　　　</v>
          </cell>
          <cell r="C554" t="str">
            <v>1TG</v>
          </cell>
          <cell r="D554" t="str">
            <v>ｻｲﾀﾏｼﾃﾝｴｲｷﾞﾖｳJ</v>
          </cell>
          <cell r="F554" t="str">
            <v>CB</v>
          </cell>
          <cell r="G554" t="str">
            <v>B</v>
          </cell>
          <cell r="J554">
            <v>1057518</v>
          </cell>
          <cell r="K554">
            <v>482101</v>
          </cell>
          <cell r="L554">
            <v>1509897</v>
          </cell>
        </row>
        <row r="555">
          <cell r="A555" t="str">
            <v>K15692</v>
          </cell>
          <cell r="B555" t="str">
            <v>菅原広隆　　　　　　　　　　　　　　　　　　　　　　　　　　　　　　　</v>
          </cell>
          <cell r="C555" t="str">
            <v>1H6</v>
          </cell>
          <cell r="D555" t="str">
            <v>ｲｹﾌﾞｸﾛｼﾃﾝ1ﾁｰﾑ</v>
          </cell>
          <cell r="E555" t="str">
            <v>東京営本</v>
          </cell>
          <cell r="F555" t="str">
            <v>CB</v>
          </cell>
          <cell r="G555" t="str">
            <v>B</v>
          </cell>
          <cell r="J555">
            <v>94429549</v>
          </cell>
          <cell r="K555">
            <v>994096</v>
          </cell>
          <cell r="L555">
            <v>95514711</v>
          </cell>
          <cell r="M555">
            <v>95</v>
          </cell>
          <cell r="P555">
            <v>0</v>
          </cell>
        </row>
        <row r="556">
          <cell r="A556" t="str">
            <v>K18503</v>
          </cell>
          <cell r="B556" t="str">
            <v>アイテクノ　　　　　　　　　　　　　　　　　　　　　　　　　　　　　　</v>
          </cell>
          <cell r="C556" t="str">
            <v>1H6</v>
          </cell>
          <cell r="D556" t="str">
            <v>ｲｹﾌﾞｸﾛｼﾃﾝ1ﾁｰﾑ</v>
          </cell>
          <cell r="E556" t="str">
            <v>東京営本</v>
          </cell>
          <cell r="F556" t="str">
            <v>AB</v>
          </cell>
          <cell r="G556" t="str">
            <v>E</v>
          </cell>
          <cell r="J556">
            <v>253347740</v>
          </cell>
          <cell r="K556">
            <v>0</v>
          </cell>
          <cell r="L556">
            <v>247162116</v>
          </cell>
          <cell r="M556">
            <v>253</v>
          </cell>
          <cell r="N556">
            <v>0</v>
          </cell>
          <cell r="O556">
            <v>262</v>
          </cell>
          <cell r="P556">
            <v>-97</v>
          </cell>
        </row>
        <row r="557">
          <cell r="A557" t="str">
            <v>K19485</v>
          </cell>
          <cell r="B557" t="str">
            <v>大創　　　　　　　　　　　　　　　　　　　　　　　　　　　　　　　　　</v>
          </cell>
          <cell r="C557" t="str">
            <v>0Y2</v>
          </cell>
          <cell r="D557" t="str">
            <v>PJ-ｷｶｸｶｲﾊﾂｶ</v>
          </cell>
          <cell r="E557" t="str">
            <v>近畿営本</v>
          </cell>
          <cell r="F557" t="str">
            <v>CB</v>
          </cell>
          <cell r="G557" t="str">
            <v>C</v>
          </cell>
          <cell r="J557">
            <v>35119876</v>
          </cell>
          <cell r="K557">
            <v>1110439</v>
          </cell>
          <cell r="L557">
            <v>35585656</v>
          </cell>
          <cell r="M557">
            <v>40</v>
          </cell>
          <cell r="N557">
            <v>0</v>
          </cell>
          <cell r="O557">
            <v>44</v>
          </cell>
          <cell r="P557">
            <v>-16</v>
          </cell>
        </row>
        <row r="558">
          <cell r="A558" t="str">
            <v>K20319</v>
          </cell>
          <cell r="B558" t="str">
            <v>モスト　　　　　　　　　　　　　　　　　　　　　　　　　　　　　　　　</v>
          </cell>
          <cell r="E558" t="str">
            <v>業務本部</v>
          </cell>
          <cell r="M558">
            <v>0</v>
          </cell>
          <cell r="N558">
            <v>0</v>
          </cell>
          <cell r="O558">
            <v>35</v>
          </cell>
          <cell r="P558">
            <v>-13</v>
          </cell>
        </row>
        <row r="559">
          <cell r="A559" t="str">
            <v>K29463</v>
          </cell>
          <cell r="B559" t="str">
            <v>有限会社クボカンパニ－　　　　　　　　　　　　　　　　　　　　　　　　</v>
          </cell>
          <cell r="C559" t="str">
            <v>001</v>
          </cell>
          <cell r="D559" t="str">
            <v>ｵｵｻｶｴｲｷﾞﾖｳ1-1</v>
          </cell>
          <cell r="E559" t="str">
            <v>近畿営本</v>
          </cell>
          <cell r="F559" t="str">
            <v>CB</v>
          </cell>
          <cell r="G559" t="str">
            <v>K</v>
          </cell>
          <cell r="J559">
            <v>11190485</v>
          </cell>
          <cell r="K559">
            <v>284200</v>
          </cell>
          <cell r="L559">
            <v>11411682</v>
          </cell>
          <cell r="M559">
            <v>12</v>
          </cell>
          <cell r="N559">
            <v>0</v>
          </cell>
          <cell r="O559">
            <v>12</v>
          </cell>
          <cell r="P559">
            <v>-4</v>
          </cell>
        </row>
        <row r="560">
          <cell r="A560" t="str">
            <v>K41103</v>
          </cell>
          <cell r="B560" t="str">
            <v>南泰有限公司　　　　　　　　　　　　　　　　　　　　　　　　　　　　　</v>
          </cell>
          <cell r="C560" t="str">
            <v>0Y2</v>
          </cell>
          <cell r="D560" t="str">
            <v>PJ-ｷｶｸｶｲﾊﾂｶ</v>
          </cell>
          <cell r="E560" t="str">
            <v>近畿営本</v>
          </cell>
          <cell r="F560" t="str">
            <v>CA</v>
          </cell>
          <cell r="G560" t="str">
            <v>G</v>
          </cell>
          <cell r="J560">
            <v>1578587149</v>
          </cell>
          <cell r="K560">
            <v>232274948</v>
          </cell>
          <cell r="L560">
            <v>1775866204</v>
          </cell>
          <cell r="M560">
            <v>1769</v>
          </cell>
          <cell r="N560">
            <v>0</v>
          </cell>
          <cell r="O560">
            <v>1769</v>
          </cell>
          <cell r="P560">
            <v>-592</v>
          </cell>
        </row>
        <row r="561">
          <cell r="A561" t="str">
            <v>K41668</v>
          </cell>
          <cell r="B561" t="str">
            <v>新井富春　　　　　　　　　　　　　　　　　　　　　　　　　　　　　　　</v>
          </cell>
          <cell r="C561" t="str">
            <v>021</v>
          </cell>
          <cell r="D561" t="str">
            <v>ﾆｲｶﾞﾀｼﾃﾝ</v>
          </cell>
          <cell r="F561" t="str">
            <v>CB</v>
          </cell>
          <cell r="G561" t="str">
            <v>B</v>
          </cell>
          <cell r="J561">
            <v>0</v>
          </cell>
          <cell r="K561">
            <v>40237219</v>
          </cell>
          <cell r="L561">
            <v>35128896</v>
          </cell>
        </row>
        <row r="562">
          <cell r="A562" t="str">
            <v>K42370</v>
          </cell>
          <cell r="B562" t="str">
            <v>大野木順子　　　　　　　　　　　　　　　　　　　　　　　　　　　　　　</v>
          </cell>
          <cell r="C562" t="str">
            <v>1SM</v>
          </cell>
          <cell r="D562" t="str">
            <v>ﾕｳｼ2-1ｷﾕｳｷｶｸ</v>
          </cell>
          <cell r="F562" t="str">
            <v>AB</v>
          </cell>
          <cell r="G562" t="str">
            <v>B</v>
          </cell>
          <cell r="J562">
            <v>4300000</v>
          </cell>
          <cell r="K562">
            <v>0</v>
          </cell>
          <cell r="L562">
            <v>4289634</v>
          </cell>
        </row>
        <row r="563">
          <cell r="A563" t="str">
            <v>K45133</v>
          </cell>
          <cell r="B563" t="str">
            <v>アフタヌ－ン　　　　　　　　　　　　　　　　　　　　　　　　　　　　　</v>
          </cell>
          <cell r="C563" t="str">
            <v>0Y2</v>
          </cell>
          <cell r="D563" t="str">
            <v>PJ-ｷｶｸｶｲﾊﾂｶ</v>
          </cell>
          <cell r="E563" t="str">
            <v>近畿営本</v>
          </cell>
          <cell r="F563" t="str">
            <v>CB</v>
          </cell>
          <cell r="G563" t="str">
            <v>G</v>
          </cell>
          <cell r="J563">
            <v>11452419</v>
          </cell>
          <cell r="K563">
            <v>4500795</v>
          </cell>
          <cell r="L563">
            <v>15607452</v>
          </cell>
          <cell r="M563">
            <v>16</v>
          </cell>
          <cell r="N563">
            <v>0</v>
          </cell>
          <cell r="O563">
            <v>16</v>
          </cell>
          <cell r="P563">
            <v>-6</v>
          </cell>
        </row>
        <row r="564">
          <cell r="A564" t="str">
            <v>K49014</v>
          </cell>
          <cell r="B564" t="str">
            <v>安田明夫　　　　　　　　　　　　　　　　　　　　　　　　　　　　　　　</v>
          </cell>
          <cell r="C564" t="str">
            <v>090</v>
          </cell>
          <cell r="D564" t="str">
            <v>ﾅｶﾞｻｷｼﾃﾝ</v>
          </cell>
          <cell r="F564" t="str">
            <v>CB</v>
          </cell>
          <cell r="G564" t="str">
            <v>B</v>
          </cell>
          <cell r="J564">
            <v>795416</v>
          </cell>
          <cell r="K564">
            <v>942167</v>
          </cell>
          <cell r="L564">
            <v>1686759</v>
          </cell>
        </row>
        <row r="565">
          <cell r="A565" t="str">
            <v>K55135</v>
          </cell>
          <cell r="B565" t="str">
            <v>環境アシスト株式会社　　　　　　　　　　　　　　　　　　　　　　　　　</v>
          </cell>
          <cell r="E565" t="str">
            <v>業務本部</v>
          </cell>
          <cell r="M565">
            <v>14</v>
          </cell>
          <cell r="N565">
            <v>0</v>
          </cell>
          <cell r="O565">
            <v>14</v>
          </cell>
          <cell r="P565">
            <v>-5</v>
          </cell>
        </row>
        <row r="566">
          <cell r="A566" t="str">
            <v>K88079</v>
          </cell>
          <cell r="B566" t="str">
            <v>シンセンフーズ株式会社　　　　　　　　　　　　　　　　　　　　　　　　</v>
          </cell>
          <cell r="C566" t="str">
            <v>014</v>
          </cell>
          <cell r="D566" t="str">
            <v>ｼｽﾞｵｶｼﾃﾝ</v>
          </cell>
          <cell r="E566" t="str">
            <v>業務本部</v>
          </cell>
          <cell r="F566" t="str">
            <v>CB</v>
          </cell>
          <cell r="G566" t="str">
            <v>G</v>
          </cell>
          <cell r="J566">
            <v>31531208</v>
          </cell>
          <cell r="K566">
            <v>2110722</v>
          </cell>
          <cell r="L566">
            <v>33484644</v>
          </cell>
          <cell r="M566">
            <v>33</v>
          </cell>
          <cell r="N566">
            <v>0</v>
          </cell>
          <cell r="O566">
            <v>33</v>
          </cell>
          <cell r="P566">
            <v>-12</v>
          </cell>
        </row>
        <row r="567">
          <cell r="A567" t="str">
            <v>L017A0</v>
          </cell>
          <cell r="B567" t="str">
            <v>ユメックス　　　　　　　　　　　　　　　　　　　　　　　　　　　　　　</v>
          </cell>
          <cell r="C567" t="str">
            <v>0Y2</v>
          </cell>
          <cell r="D567" t="str">
            <v>PJ-ｷｶｸｶｲﾊﾂｶ</v>
          </cell>
          <cell r="E567" t="str">
            <v>近畿営本</v>
          </cell>
          <cell r="F567" t="str">
            <v>AB</v>
          </cell>
          <cell r="G567" t="str">
            <v>G</v>
          </cell>
          <cell r="J567">
            <v>89955051</v>
          </cell>
          <cell r="K567">
            <v>0</v>
          </cell>
          <cell r="L567">
            <v>89955051</v>
          </cell>
          <cell r="M567">
            <v>91</v>
          </cell>
          <cell r="N567">
            <v>0</v>
          </cell>
          <cell r="O567">
            <v>92</v>
          </cell>
          <cell r="P567">
            <v>-34</v>
          </cell>
        </row>
        <row r="568">
          <cell r="A568" t="str">
            <v>L22414</v>
          </cell>
          <cell r="B568" t="str">
            <v>優曇華　　　　　　　　　　　　　　　　　　　　　　　　　　　　　　　　</v>
          </cell>
          <cell r="E568" t="str">
            <v>業務本部</v>
          </cell>
          <cell r="M568">
            <v>0</v>
          </cell>
          <cell r="N568">
            <v>0</v>
          </cell>
          <cell r="O568">
            <v>4</v>
          </cell>
          <cell r="P568">
            <v>-1</v>
          </cell>
        </row>
        <row r="569">
          <cell r="A569" t="str">
            <v>M10118</v>
          </cell>
          <cell r="B569" t="str">
            <v>武藤商会　（ホテルビバリーヒルズ）　　　　　　　　　　　　　　　　　　</v>
          </cell>
          <cell r="C569" t="str">
            <v>1E5</v>
          </cell>
          <cell r="D569" t="str">
            <v>ｱﾂｷﾞｼﾃﾝﾀﾞｲ1ﾁｰﾑ</v>
          </cell>
          <cell r="E569" t="str">
            <v>東京営本</v>
          </cell>
          <cell r="F569" t="str">
            <v>AB</v>
          </cell>
          <cell r="G569" t="str">
            <v>K</v>
          </cell>
          <cell r="J569">
            <v>137285465</v>
          </cell>
          <cell r="K569">
            <v>0</v>
          </cell>
          <cell r="L569">
            <v>135825922</v>
          </cell>
          <cell r="M569">
            <v>139</v>
          </cell>
          <cell r="N569">
            <v>0</v>
          </cell>
          <cell r="O569">
            <v>146</v>
          </cell>
          <cell r="P569">
            <v>-54</v>
          </cell>
        </row>
        <row r="570">
          <cell r="A570" t="str">
            <v>MO5697</v>
          </cell>
          <cell r="B570" t="str">
            <v>朝日冷暖房株式会社　　　　　　　　　　　　　　　　　　　　　　　　　　</v>
          </cell>
          <cell r="C570" t="str">
            <v>1AG</v>
          </cell>
          <cell r="D570" t="str">
            <v>ｶﾈﾏﾂｿｳｺｳﾌｱｲﾅﾝｽ1</v>
          </cell>
          <cell r="E570" t="str">
            <v>東京営本</v>
          </cell>
          <cell r="F570" t="str">
            <v>CB</v>
          </cell>
          <cell r="G570" t="str">
            <v>N</v>
          </cell>
          <cell r="J570">
            <v>4233347</v>
          </cell>
          <cell r="K570">
            <v>641832</v>
          </cell>
          <cell r="L570">
            <v>4018241</v>
          </cell>
          <cell r="M570">
            <v>5</v>
          </cell>
          <cell r="N570">
            <v>0</v>
          </cell>
          <cell r="O570">
            <v>5</v>
          </cell>
          <cell r="P570">
            <v>-2</v>
          </cell>
        </row>
        <row r="571">
          <cell r="A571" t="str">
            <v>MO5811</v>
          </cell>
          <cell r="B571" t="str">
            <v>山崎　弘道　　　　　　　　　　　　　　　　　　　　　　　　　　　　　　</v>
          </cell>
          <cell r="C571" t="str">
            <v>1AG</v>
          </cell>
          <cell r="D571" t="str">
            <v>ｶﾈﾏﾂｿｳｺｳﾌｱｲﾅﾝｽ1</v>
          </cell>
          <cell r="F571" t="str">
            <v>CB</v>
          </cell>
          <cell r="G571" t="str">
            <v>B</v>
          </cell>
          <cell r="J571">
            <v>0</v>
          </cell>
          <cell r="K571">
            <v>4544049</v>
          </cell>
          <cell r="L571">
            <v>4512322</v>
          </cell>
        </row>
        <row r="572">
          <cell r="A572" t="str">
            <v>MO5956</v>
          </cell>
          <cell r="B572" t="str">
            <v>昌立研究所　　　　　　　　　　　　　　　　　　　　　　　　　　　　　　</v>
          </cell>
          <cell r="C572" t="str">
            <v>1AG</v>
          </cell>
          <cell r="D572" t="str">
            <v>ｶﾈﾏﾂｿｳｺｳﾌｱｲﾅﾝｽ1</v>
          </cell>
          <cell r="E572" t="str">
            <v>東京営本</v>
          </cell>
          <cell r="F572" t="str">
            <v>CB</v>
          </cell>
          <cell r="G572" t="str">
            <v>Ｆ</v>
          </cell>
          <cell r="J572">
            <v>0</v>
          </cell>
          <cell r="K572">
            <v>14495650</v>
          </cell>
          <cell r="L572">
            <v>14475038</v>
          </cell>
          <cell r="M572">
            <v>14</v>
          </cell>
          <cell r="N572">
            <v>0</v>
          </cell>
          <cell r="O572">
            <v>14</v>
          </cell>
          <cell r="P572">
            <v>-5</v>
          </cell>
        </row>
        <row r="573">
          <cell r="A573" t="str">
            <v>MO6339</v>
          </cell>
          <cell r="B573" t="str">
            <v>北村　典之　　　　　　　　　　　　　　　　　　　　　　　　　　　　　　</v>
          </cell>
          <cell r="C573" t="str">
            <v>1AG</v>
          </cell>
          <cell r="D573" t="str">
            <v>ｶﾈﾏﾂｿｳｺｳﾌｱｲﾅﾝｽ1</v>
          </cell>
          <cell r="F573" t="str">
            <v>CB</v>
          </cell>
          <cell r="G573" t="str">
            <v>B</v>
          </cell>
          <cell r="J573">
            <v>0</v>
          </cell>
          <cell r="K573">
            <v>5877451</v>
          </cell>
          <cell r="L573">
            <v>5728804</v>
          </cell>
        </row>
        <row r="574">
          <cell r="A574" t="str">
            <v>P02909</v>
          </cell>
          <cell r="B574" t="str">
            <v>松本　勲　　　　　　　　　　　　　　　　　　　　　　　　　　　　　　　</v>
          </cell>
          <cell r="C574" t="str">
            <v>0Y2</v>
          </cell>
          <cell r="D574" t="str">
            <v>PJ-ｷｶｸｶｲﾊﾂｶ</v>
          </cell>
          <cell r="F574" t="str">
            <v>AB</v>
          </cell>
          <cell r="G574" t="str">
            <v>C</v>
          </cell>
          <cell r="J574">
            <v>2517699</v>
          </cell>
          <cell r="K574">
            <v>0</v>
          </cell>
          <cell r="L574">
            <v>2517699</v>
          </cell>
        </row>
        <row r="575">
          <cell r="A575" t="str">
            <v>P07280</v>
          </cell>
          <cell r="B575" t="str">
            <v>日新住販株式会社　　　　　　　　　　　　　　　　　　　　　　　　　　　</v>
          </cell>
          <cell r="C575" t="str">
            <v>1D1</v>
          </cell>
          <cell r="D575" t="str">
            <v>ﾁﾊﾞｼﾃﾝﾀﾞｲ1ﾁｰﾑ</v>
          </cell>
          <cell r="E575" t="str">
            <v>東京営本</v>
          </cell>
          <cell r="F575" t="str">
            <v>CB</v>
          </cell>
          <cell r="G575" t="str">
            <v>C</v>
          </cell>
          <cell r="J575">
            <v>9500000</v>
          </cell>
          <cell r="K575">
            <v>17241694</v>
          </cell>
          <cell r="L575">
            <v>26662483</v>
          </cell>
          <cell r="M575">
            <v>27</v>
          </cell>
          <cell r="P575">
            <v>0</v>
          </cell>
        </row>
        <row r="576">
          <cell r="A576" t="str">
            <v>P072A0</v>
          </cell>
          <cell r="B576" t="str">
            <v>千葉通信工業　　　　　　　　　　　　　　　　　　　　　　　　　　　　　</v>
          </cell>
          <cell r="E576" t="str">
            <v>業務本部</v>
          </cell>
          <cell r="M576">
            <v>0</v>
          </cell>
          <cell r="N576">
            <v>0</v>
          </cell>
          <cell r="O576">
            <v>9</v>
          </cell>
          <cell r="P576">
            <v>-3</v>
          </cell>
        </row>
        <row r="577">
          <cell r="A577" t="str">
            <v>P39843</v>
          </cell>
          <cell r="B577" t="str">
            <v>美澄　和人　　　　　　　　　　　　　　　　　　　　　　　　　　　　　　</v>
          </cell>
          <cell r="C577" t="str">
            <v>1D3</v>
          </cell>
          <cell r="D577" t="str">
            <v>ｳｴﾉｼﾃﾝﾀﾞ1ﾁ-ﾑ</v>
          </cell>
          <cell r="E577" t="str">
            <v>東京営本</v>
          </cell>
          <cell r="F577" t="str">
            <v>CB</v>
          </cell>
          <cell r="G577" t="str">
            <v>B</v>
          </cell>
          <cell r="J577">
            <v>6941283</v>
          </cell>
          <cell r="K577">
            <v>902752</v>
          </cell>
          <cell r="L577">
            <v>7751001</v>
          </cell>
          <cell r="M577">
            <v>8</v>
          </cell>
          <cell r="N577">
            <v>0</v>
          </cell>
          <cell r="O577">
            <v>8</v>
          </cell>
          <cell r="P577">
            <v>-3</v>
          </cell>
        </row>
        <row r="578">
          <cell r="A578" t="str">
            <v>P41561</v>
          </cell>
          <cell r="B578" t="str">
            <v>エフ・ディ・エム株式会社　　　　　　　　　　　　　　　　　　　　　　　</v>
          </cell>
          <cell r="C578" t="str">
            <v>1A6</v>
          </cell>
          <cell r="D578" t="str">
            <v>Eﾀﾞｲ2ﾌﾞﾀﾞｲ3ﾁｰﾑ</v>
          </cell>
          <cell r="E578" t="str">
            <v>東京営本</v>
          </cell>
          <cell r="F578" t="str">
            <v>CB</v>
          </cell>
          <cell r="G578" t="str">
            <v>Ｆ</v>
          </cell>
          <cell r="J578">
            <v>0</v>
          </cell>
          <cell r="K578">
            <v>33000000</v>
          </cell>
          <cell r="L578">
            <v>33000000</v>
          </cell>
          <cell r="M578">
            <v>33</v>
          </cell>
          <cell r="P578">
            <v>0</v>
          </cell>
        </row>
        <row r="579">
          <cell r="A579" t="str">
            <v>P46709</v>
          </cell>
          <cell r="B579" t="str">
            <v>東栄商事株式会社　　　　　　　　　　　　　　　　　　　　　　　　　　　</v>
          </cell>
          <cell r="C579" t="str">
            <v>1H6</v>
          </cell>
          <cell r="D579" t="str">
            <v>ｲｹﾌﾞｸﾛｼﾃﾝ1ﾁｰﾑ</v>
          </cell>
          <cell r="E579" t="str">
            <v>東京営本</v>
          </cell>
          <cell r="F579" t="str">
            <v>AB</v>
          </cell>
          <cell r="G579" t="str">
            <v>L</v>
          </cell>
          <cell r="J579">
            <v>140029663</v>
          </cell>
          <cell r="K579">
            <v>0</v>
          </cell>
          <cell r="L579">
            <v>138647402</v>
          </cell>
          <cell r="M579">
            <v>143</v>
          </cell>
          <cell r="N579">
            <v>0</v>
          </cell>
          <cell r="O579">
            <v>148</v>
          </cell>
          <cell r="P579">
            <v>-55</v>
          </cell>
        </row>
        <row r="580">
          <cell r="A580" t="str">
            <v>P48684</v>
          </cell>
          <cell r="B580" t="str">
            <v>神甲舗装</v>
          </cell>
          <cell r="E580" t="str">
            <v>業務本部</v>
          </cell>
          <cell r="M580">
            <v>0</v>
          </cell>
          <cell r="N580">
            <v>0</v>
          </cell>
          <cell r="O580">
            <v>0</v>
          </cell>
          <cell r="P580">
            <v>0</v>
          </cell>
        </row>
        <row r="581">
          <cell r="A581" t="str">
            <v>P50643</v>
          </cell>
          <cell r="B581" t="str">
            <v>石井　裕</v>
          </cell>
          <cell r="E581" t="str">
            <v>業務本部</v>
          </cell>
          <cell r="M581">
            <v>0</v>
          </cell>
          <cell r="N581">
            <v>0</v>
          </cell>
          <cell r="O581">
            <v>0</v>
          </cell>
          <cell r="P581">
            <v>0</v>
          </cell>
        </row>
        <row r="582">
          <cell r="A582" t="str">
            <v>P59897</v>
          </cell>
          <cell r="B582" t="str">
            <v>神戸不動産信用株式会社　　　　　　　　　　　　　　　　　　　　　　　　</v>
          </cell>
          <cell r="C582" t="str">
            <v>0MR</v>
          </cell>
          <cell r="D582" t="str">
            <v>ｺｳﾍﾞｼﾃﾝ2ｶ</v>
          </cell>
          <cell r="F582" t="str">
            <v>AB</v>
          </cell>
          <cell r="G582" t="str">
            <v>C</v>
          </cell>
          <cell r="J582">
            <v>429194000</v>
          </cell>
          <cell r="K582">
            <v>0</v>
          </cell>
          <cell r="L582">
            <v>428467574</v>
          </cell>
        </row>
        <row r="583">
          <cell r="A583" t="str">
            <v>P73109</v>
          </cell>
          <cell r="B583" t="str">
            <v>シンエイ　　　　　　　　　　　　　　　　　　　　　　　　　　　　　　　</v>
          </cell>
          <cell r="C583" t="str">
            <v>0L0</v>
          </cell>
          <cell r="D583" t="str">
            <v>ｻﾂﾎﾟﾛ4ﾁ-ﾑ</v>
          </cell>
          <cell r="E583" t="str">
            <v>業務本部</v>
          </cell>
          <cell r="F583" t="str">
            <v>CB</v>
          </cell>
          <cell r="G583" t="str">
            <v>E</v>
          </cell>
          <cell r="J583">
            <v>3000000</v>
          </cell>
          <cell r="K583">
            <v>4000000</v>
          </cell>
          <cell r="L583">
            <v>6989660</v>
          </cell>
          <cell r="M583">
            <v>7</v>
          </cell>
          <cell r="P583">
            <v>0</v>
          </cell>
        </row>
        <row r="584">
          <cell r="A584" t="str">
            <v>P74038</v>
          </cell>
          <cell r="B584" t="str">
            <v>近代システム　　　　　　　　　　　　　　　　　　　　　　　　　　　　　</v>
          </cell>
          <cell r="C584" t="str">
            <v>054</v>
          </cell>
          <cell r="D584" t="str">
            <v>ﾓﾘｵｶｼﾃﾝ</v>
          </cell>
          <cell r="E584" t="str">
            <v>業務本部</v>
          </cell>
          <cell r="F584" t="str">
            <v>DB</v>
          </cell>
          <cell r="G584" t="str">
            <v>K</v>
          </cell>
          <cell r="J584">
            <v>115604178</v>
          </cell>
          <cell r="K584">
            <v>0</v>
          </cell>
          <cell r="L584">
            <v>115382462</v>
          </cell>
          <cell r="M584">
            <v>119</v>
          </cell>
          <cell r="N584">
            <v>0</v>
          </cell>
          <cell r="O584">
            <v>124</v>
          </cell>
          <cell r="P584">
            <v>-46</v>
          </cell>
        </row>
        <row r="585">
          <cell r="A585" t="str">
            <v>P78178</v>
          </cell>
          <cell r="B585" t="str">
            <v>エムケイ　　　　　　　　　　　　　　　　　　　　　　　　　　　　　　　</v>
          </cell>
          <cell r="C585" t="str">
            <v>2HF</v>
          </cell>
          <cell r="D585" t="str">
            <v>ｻﾂﾎﾟﾛﾄﾞｳﾄｳK</v>
          </cell>
          <cell r="F585" t="str">
            <v>CB</v>
          </cell>
          <cell r="G585" t="str">
            <v>G</v>
          </cell>
          <cell r="J585">
            <v>6000000</v>
          </cell>
          <cell r="K585">
            <v>3000000</v>
          </cell>
          <cell r="L585">
            <v>8969107</v>
          </cell>
        </row>
        <row r="586">
          <cell r="A586" t="str">
            <v>P80663</v>
          </cell>
          <cell r="B586" t="str">
            <v>伊藤　徹　　　　　　　　　　　　　　　　　　　　　　　　　　　　　　　</v>
          </cell>
          <cell r="C586" t="str">
            <v>021</v>
          </cell>
          <cell r="D586" t="str">
            <v>ﾆｲｶﾞﾀｼﾃﾝ</v>
          </cell>
          <cell r="F586" t="str">
            <v>CB</v>
          </cell>
          <cell r="G586" t="str">
            <v>B</v>
          </cell>
          <cell r="J586">
            <v>7000000</v>
          </cell>
          <cell r="K586">
            <v>986036</v>
          </cell>
          <cell r="L586">
            <v>7888746</v>
          </cell>
        </row>
        <row r="587">
          <cell r="A587" t="str">
            <v>Q06287</v>
          </cell>
          <cell r="B587" t="str">
            <v>諫早建設株式会社　　　　　　　　　　　　　　　　　　　　　　　　　　　</v>
          </cell>
          <cell r="C587" t="str">
            <v>05W</v>
          </cell>
          <cell r="D587" t="str">
            <v>ｵｵｻｶｴｲｷﾞﾖｳ1-2</v>
          </cell>
          <cell r="E587" t="str">
            <v>近畿営本</v>
          </cell>
          <cell r="F587" t="str">
            <v>CB</v>
          </cell>
          <cell r="G587" t="str">
            <v>C</v>
          </cell>
          <cell r="J587">
            <v>0</v>
          </cell>
          <cell r="K587">
            <v>68322191</v>
          </cell>
          <cell r="L587">
            <v>68322191</v>
          </cell>
          <cell r="M587">
            <v>68</v>
          </cell>
          <cell r="N587">
            <v>0</v>
          </cell>
          <cell r="O587">
            <v>70</v>
          </cell>
          <cell r="P587">
            <v>-26</v>
          </cell>
        </row>
        <row r="588">
          <cell r="A588" t="str">
            <v>Q13041</v>
          </cell>
          <cell r="B588" t="str">
            <v>パパーズ</v>
          </cell>
          <cell r="E588" t="str">
            <v>業務本部</v>
          </cell>
          <cell r="M588">
            <v>0</v>
          </cell>
          <cell r="N588">
            <v>0</v>
          </cell>
          <cell r="O588">
            <v>0</v>
          </cell>
          <cell r="P588">
            <v>0</v>
          </cell>
        </row>
        <row r="589">
          <cell r="A589" t="str">
            <v>Q15002</v>
          </cell>
          <cell r="B589" t="str">
            <v>パリス観光　　　　　　　　　　　　　　　　　　　　　　　　　　　　　　</v>
          </cell>
          <cell r="C589" t="str">
            <v>16H</v>
          </cell>
          <cell r="D589" t="str">
            <v>SITﾌｸｵｶ</v>
          </cell>
          <cell r="F589" t="str">
            <v>BA</v>
          </cell>
          <cell r="G589" t="str">
            <v>L</v>
          </cell>
          <cell r="J589">
            <v>3017675</v>
          </cell>
          <cell r="K589">
            <v>1618027908</v>
          </cell>
          <cell r="L589">
            <v>1288215347</v>
          </cell>
        </row>
        <row r="590">
          <cell r="A590" t="str">
            <v>Q24788</v>
          </cell>
          <cell r="B590" t="str">
            <v>株式会社ユゥ・シー　　　　　　　　　　　　　　　　　　　　　　　　　　</v>
          </cell>
          <cell r="E590" t="str">
            <v>近畿営本</v>
          </cell>
          <cell r="M590">
            <v>4</v>
          </cell>
          <cell r="N590">
            <v>0</v>
          </cell>
          <cell r="O590">
            <v>3</v>
          </cell>
          <cell r="P590">
            <v>-1</v>
          </cell>
        </row>
        <row r="591">
          <cell r="A591" t="str">
            <v>Q29030</v>
          </cell>
          <cell r="B591" t="str">
            <v>ビッグナイン　　　　　　　　　　　　　　　　　　　　　　　　　　　　　</v>
          </cell>
          <cell r="C591" t="str">
            <v>001</v>
          </cell>
          <cell r="D591" t="str">
            <v>ｵｵｻｶｴｲｷﾞﾖｳ1-1</v>
          </cell>
          <cell r="E591" t="str">
            <v>近畿営本</v>
          </cell>
          <cell r="F591" t="str">
            <v>CB</v>
          </cell>
          <cell r="G591" t="str">
            <v>C</v>
          </cell>
          <cell r="J591">
            <v>17523824</v>
          </cell>
          <cell r="K591">
            <v>447101</v>
          </cell>
          <cell r="L591">
            <v>17874135</v>
          </cell>
          <cell r="M591">
            <v>19</v>
          </cell>
          <cell r="N591">
            <v>0</v>
          </cell>
          <cell r="O591">
            <v>19</v>
          </cell>
          <cell r="P591">
            <v>-7</v>
          </cell>
        </row>
        <row r="592">
          <cell r="A592" t="str">
            <v>Q29071</v>
          </cell>
          <cell r="B592" t="str">
            <v>七宝興産株式会社　　　　　　　　　　　　　　　　　　　　　　　　　　　</v>
          </cell>
          <cell r="C592" t="str">
            <v>0QE</v>
          </cell>
          <cell r="D592" t="str">
            <v>ｵｵｻｶｴｲｷﾞﾖｳ1-4</v>
          </cell>
          <cell r="E592" t="str">
            <v>近畿営本</v>
          </cell>
          <cell r="F592" t="str">
            <v>CB</v>
          </cell>
          <cell r="G592" t="str">
            <v>K</v>
          </cell>
          <cell r="J592">
            <v>30060467</v>
          </cell>
          <cell r="K592">
            <v>697446</v>
          </cell>
          <cell r="L592">
            <v>29959452</v>
          </cell>
          <cell r="M592">
            <v>31</v>
          </cell>
          <cell r="N592">
            <v>0</v>
          </cell>
          <cell r="O592">
            <v>34</v>
          </cell>
          <cell r="P592">
            <v>-13</v>
          </cell>
        </row>
        <row r="593">
          <cell r="A593" t="str">
            <v>Q31539</v>
          </cell>
          <cell r="B593" t="str">
            <v>田村　　　　　　　　　　　　　　　　　　　　　　　　　　　　　　　　　</v>
          </cell>
          <cell r="C593" t="str">
            <v>0Y2</v>
          </cell>
          <cell r="D593" t="str">
            <v>PJ-ｷｶｸｶｲﾊﾂｶ</v>
          </cell>
          <cell r="E593" t="str">
            <v>近畿営本</v>
          </cell>
          <cell r="F593" t="str">
            <v>CB</v>
          </cell>
          <cell r="G593" t="str">
            <v>C</v>
          </cell>
          <cell r="J593">
            <v>0</v>
          </cell>
          <cell r="K593">
            <v>18000000</v>
          </cell>
          <cell r="L593">
            <v>18000000</v>
          </cell>
          <cell r="M593">
            <v>23</v>
          </cell>
          <cell r="N593">
            <v>0</v>
          </cell>
          <cell r="O593">
            <v>23</v>
          </cell>
          <cell r="P593">
            <v>-9</v>
          </cell>
        </row>
        <row r="594">
          <cell r="A594" t="str">
            <v>Q50200</v>
          </cell>
          <cell r="B594" t="str">
            <v>荒　渉　　　　　　　　　　　　　　　　　　　　　　　　　　　　　　　　</v>
          </cell>
          <cell r="C594" t="str">
            <v>0JN</v>
          </cell>
          <cell r="D594" t="str">
            <v>ｾﾝﾀﾞｲｼﾃﾝ2ﾁ-ﾑ</v>
          </cell>
          <cell r="F594" t="str">
            <v>CB</v>
          </cell>
          <cell r="G594" t="str">
            <v>B</v>
          </cell>
          <cell r="J594">
            <v>25239975</v>
          </cell>
          <cell r="K594">
            <v>6235885</v>
          </cell>
          <cell r="L594">
            <v>29613196</v>
          </cell>
        </row>
        <row r="595">
          <cell r="A595" t="str">
            <v>Q50835</v>
          </cell>
          <cell r="B595" t="str">
            <v>庄子　正勝　　　　　　　　　　　　　　　　　　　　　　　　　　　　　　</v>
          </cell>
          <cell r="C595" t="str">
            <v>012</v>
          </cell>
          <cell r="D595" t="str">
            <v>ｾﾝﾀﾞｲ1ﾁ-ﾑ</v>
          </cell>
          <cell r="F595" t="str">
            <v>CB</v>
          </cell>
          <cell r="G595" t="str">
            <v>B</v>
          </cell>
          <cell r="J595">
            <v>34223076</v>
          </cell>
          <cell r="K595">
            <v>4350690</v>
          </cell>
          <cell r="L595">
            <v>37880825</v>
          </cell>
        </row>
        <row r="596">
          <cell r="A596" t="str">
            <v>Q59700</v>
          </cell>
          <cell r="B596" t="str">
            <v>長谷川　浩　　　　　　　　　　　　　　　　　　　　　　　　　　　　　　</v>
          </cell>
          <cell r="C596" t="str">
            <v>1TC</v>
          </cell>
          <cell r="D596" t="str">
            <v>ｲｹﾌﾞｸﾛｴｲｷﾞﾖｳ1J</v>
          </cell>
          <cell r="F596" t="str">
            <v>CB</v>
          </cell>
          <cell r="G596" t="str">
            <v>B</v>
          </cell>
          <cell r="J596">
            <v>65216523</v>
          </cell>
          <cell r="K596">
            <v>36220774</v>
          </cell>
          <cell r="L596">
            <v>98738160</v>
          </cell>
        </row>
        <row r="597">
          <cell r="A597" t="str">
            <v>Q62281</v>
          </cell>
          <cell r="B597" t="str">
            <v>木村　武彦　　　　　　　　　　　　　　　　　　　　　　　　　　　　　　</v>
          </cell>
          <cell r="C597" t="str">
            <v>012</v>
          </cell>
          <cell r="D597" t="str">
            <v>ｾﾝﾀﾞｲ1ﾁ-ﾑ</v>
          </cell>
          <cell r="F597" t="str">
            <v>AB</v>
          </cell>
          <cell r="G597" t="str">
            <v>B</v>
          </cell>
          <cell r="J597">
            <v>11260658</v>
          </cell>
          <cell r="K597">
            <v>0</v>
          </cell>
          <cell r="L597">
            <v>11260658</v>
          </cell>
        </row>
        <row r="598">
          <cell r="A598" t="str">
            <v>Q63751</v>
          </cell>
          <cell r="B598" t="str">
            <v>第一コンテク株式会社　　　　　　　　　　　　　　　　　　　　　　　　　</v>
          </cell>
          <cell r="C598" t="str">
            <v>0YV</v>
          </cell>
          <cell r="D598" t="str">
            <v>ﾋﾛｼﾏｼﾃﾝ2ﾁ-ﾑ</v>
          </cell>
          <cell r="E598" t="str">
            <v>業務本部</v>
          </cell>
          <cell r="F598" t="str">
            <v>CB</v>
          </cell>
          <cell r="G598" t="str">
            <v>J</v>
          </cell>
          <cell r="J598">
            <v>0</v>
          </cell>
          <cell r="K598">
            <v>1500000</v>
          </cell>
          <cell r="L598">
            <v>1500000</v>
          </cell>
          <cell r="M598">
            <v>10</v>
          </cell>
          <cell r="N598">
            <v>0</v>
          </cell>
          <cell r="O598">
            <v>10</v>
          </cell>
          <cell r="P598">
            <v>-4</v>
          </cell>
        </row>
        <row r="599">
          <cell r="A599" t="str">
            <v>Q69726</v>
          </cell>
          <cell r="B599" t="str">
            <v>グリンヒル　　　　　　　　　　　　　　　　　　　　　　　　　　　　　　</v>
          </cell>
          <cell r="E599" t="str">
            <v>近畿営本</v>
          </cell>
          <cell r="M599">
            <v>0</v>
          </cell>
          <cell r="N599">
            <v>0</v>
          </cell>
          <cell r="O599">
            <v>16</v>
          </cell>
          <cell r="P599">
            <v>-6</v>
          </cell>
        </row>
        <row r="600">
          <cell r="A600" t="str">
            <v>Q73790</v>
          </cell>
          <cell r="B600" t="str">
            <v>福田定由　　　　　　　　　　　　　　　　　　　　　　　　　　　　　　　</v>
          </cell>
          <cell r="C600" t="str">
            <v>1H9</v>
          </cell>
          <cell r="D600" t="str">
            <v>ｲｹﾌﾞｸﾛｼﾃﾝ2ﾁｰﾑ</v>
          </cell>
          <cell r="F600" t="str">
            <v>AB</v>
          </cell>
          <cell r="G600" t="str">
            <v>C</v>
          </cell>
          <cell r="J600">
            <v>37131456</v>
          </cell>
          <cell r="K600">
            <v>0</v>
          </cell>
          <cell r="L600">
            <v>37131456</v>
          </cell>
        </row>
        <row r="601">
          <cell r="A601" t="str">
            <v>Q84016</v>
          </cell>
          <cell r="B601" t="str">
            <v>大場　小百合　　　　　　　　　　　　　　　　　　　　　　　　　　　　　</v>
          </cell>
          <cell r="C601" t="str">
            <v>1AG</v>
          </cell>
          <cell r="D601" t="str">
            <v>ｶﾈﾏﾂｿｳｺｳﾌｱｲﾅﾝｽ1</v>
          </cell>
          <cell r="F601" t="str">
            <v>CB</v>
          </cell>
          <cell r="G601" t="str">
            <v>B</v>
          </cell>
          <cell r="J601">
            <v>21929812</v>
          </cell>
          <cell r="K601">
            <v>2527942</v>
          </cell>
          <cell r="L601">
            <v>22994369</v>
          </cell>
        </row>
        <row r="602">
          <cell r="A602" t="str">
            <v>Q84181</v>
          </cell>
          <cell r="B602" t="str">
            <v>栗原次男　　　　　　　　　　　　　　　　　　　　　　　　　　　　　　　</v>
          </cell>
          <cell r="C602" t="str">
            <v>1TB</v>
          </cell>
          <cell r="D602" t="str">
            <v>ﾖﾂﾔｴｲｷﾞﾖｳﾁ-ﾑJ</v>
          </cell>
          <cell r="F602" t="str">
            <v>AB</v>
          </cell>
          <cell r="G602" t="str">
            <v>B</v>
          </cell>
          <cell r="J602">
            <v>26033943</v>
          </cell>
          <cell r="K602">
            <v>0</v>
          </cell>
          <cell r="L602">
            <v>26033943</v>
          </cell>
        </row>
        <row r="603">
          <cell r="A603" t="str">
            <v>Q88036</v>
          </cell>
          <cell r="B603" t="str">
            <v>南西信販株式会社　　　　　　　　　　　　　　　　　　　　　　　　　　　</v>
          </cell>
          <cell r="E603" t="str">
            <v>業務本部</v>
          </cell>
          <cell r="M603">
            <v>0</v>
          </cell>
          <cell r="N603">
            <v>0</v>
          </cell>
          <cell r="O603">
            <v>3</v>
          </cell>
          <cell r="P603">
            <v>-1</v>
          </cell>
        </row>
        <row r="604">
          <cell r="A604" t="str">
            <v>R01168</v>
          </cell>
          <cell r="B604" t="str">
            <v>東　幸司　　　　　　　　　　　　　　　　　　　　　　　　　　　　　　　</v>
          </cell>
          <cell r="C604" t="str">
            <v>2JM</v>
          </cell>
          <cell r="D604" t="str">
            <v>ﾕｳｼ2ﾌﾞｵｵｻｶJP</v>
          </cell>
          <cell r="F604" t="str">
            <v>CB</v>
          </cell>
          <cell r="G604" t="str">
            <v>B</v>
          </cell>
          <cell r="J604">
            <v>1550977</v>
          </cell>
          <cell r="K604">
            <v>59645</v>
          </cell>
          <cell r="L604">
            <v>875811</v>
          </cell>
        </row>
        <row r="605">
          <cell r="A605" t="str">
            <v>R01202</v>
          </cell>
          <cell r="B605" t="str">
            <v>田中義博　　　　　　　　　　　　　　　　　　　　　　　　　　　　　　　</v>
          </cell>
          <cell r="C605" t="str">
            <v>2JM</v>
          </cell>
          <cell r="D605" t="str">
            <v>ﾕｳｼ2ﾌﾞｵｵｻｶJP</v>
          </cell>
          <cell r="F605" t="str">
            <v>CB</v>
          </cell>
          <cell r="G605" t="str">
            <v>B</v>
          </cell>
          <cell r="J605">
            <v>5954467</v>
          </cell>
          <cell r="K605">
            <v>377166</v>
          </cell>
          <cell r="L605">
            <v>3487821</v>
          </cell>
        </row>
        <row r="606">
          <cell r="A606" t="str">
            <v>R03502</v>
          </cell>
          <cell r="B606" t="str">
            <v>高戸谷建設株式会社</v>
          </cell>
          <cell r="E606" t="str">
            <v>業務本部</v>
          </cell>
          <cell r="M606">
            <v>0</v>
          </cell>
          <cell r="N606">
            <v>0</v>
          </cell>
          <cell r="O606">
            <v>0</v>
          </cell>
          <cell r="P606">
            <v>0</v>
          </cell>
        </row>
        <row r="607">
          <cell r="A607" t="str">
            <v>R04657</v>
          </cell>
          <cell r="B607" t="str">
            <v>山口勝彦　　　　　　　　　　　　　　　　　　　　　　　　　　　　　　　</v>
          </cell>
          <cell r="C607" t="str">
            <v>2JM</v>
          </cell>
          <cell r="D607" t="str">
            <v>ﾕｳｼ2ﾌﾞｵｵｻｶJP</v>
          </cell>
          <cell r="F607" t="str">
            <v>AB</v>
          </cell>
          <cell r="G607" t="str">
            <v>B</v>
          </cell>
          <cell r="J607">
            <v>9431295</v>
          </cell>
          <cell r="K607">
            <v>0</v>
          </cell>
          <cell r="L607">
            <v>3433218</v>
          </cell>
        </row>
        <row r="608">
          <cell r="A608" t="str">
            <v>R05705</v>
          </cell>
          <cell r="B608" t="str">
            <v>黒木昭吉　　　　　　　　　　　　　　　　　　　　　　　　　　　　　　　</v>
          </cell>
          <cell r="C608" t="str">
            <v>2JM</v>
          </cell>
          <cell r="D608" t="str">
            <v>ﾕｳｼ2ﾌﾞｵｵｻｶJP</v>
          </cell>
          <cell r="F608" t="str">
            <v>CB</v>
          </cell>
          <cell r="G608" t="str">
            <v>B</v>
          </cell>
          <cell r="J608">
            <v>21165098</v>
          </cell>
          <cell r="K608">
            <v>2015630</v>
          </cell>
          <cell r="L608">
            <v>15362451</v>
          </cell>
        </row>
        <row r="609">
          <cell r="A609" t="str">
            <v>R25283</v>
          </cell>
          <cell r="B609" t="str">
            <v>後庵　究　　　　　　　　　　　　　　　　　　　　　　　　　　　　　　　</v>
          </cell>
          <cell r="C609" t="str">
            <v>034</v>
          </cell>
          <cell r="D609" t="str">
            <v>ｶｺﾞｼﾏｼﾃﾝ</v>
          </cell>
          <cell r="F609" t="str">
            <v>CB</v>
          </cell>
          <cell r="G609" t="str">
            <v>B</v>
          </cell>
          <cell r="J609">
            <v>0</v>
          </cell>
          <cell r="K609">
            <v>34154981</v>
          </cell>
          <cell r="L609">
            <v>34055693</v>
          </cell>
        </row>
        <row r="610">
          <cell r="A610" t="str">
            <v>R28961</v>
          </cell>
          <cell r="B610" t="str">
            <v>ロンスター　　　　　　　　　　　　　　　　　　　　　　　　　　　　　　</v>
          </cell>
          <cell r="C610" t="str">
            <v>023</v>
          </cell>
          <cell r="D610" t="str">
            <v>ﾎｸﾘｸｼﾃﾝｴｲｷﾞﾖｳ</v>
          </cell>
          <cell r="E610" t="str">
            <v>業務本部</v>
          </cell>
          <cell r="F610" t="str">
            <v>CB</v>
          </cell>
          <cell r="G610" t="str">
            <v>G</v>
          </cell>
          <cell r="J610">
            <v>3300833</v>
          </cell>
          <cell r="K610">
            <v>1133983</v>
          </cell>
          <cell r="L610">
            <v>4390782</v>
          </cell>
          <cell r="M610">
            <v>35</v>
          </cell>
          <cell r="N610">
            <v>0</v>
          </cell>
          <cell r="O610">
            <v>35</v>
          </cell>
          <cell r="P610">
            <v>-13</v>
          </cell>
        </row>
        <row r="611">
          <cell r="A611" t="str">
            <v>R62983</v>
          </cell>
          <cell r="B611" t="str">
            <v>川上　平八郎　　　　　　　　　　　　　　　　　　　　　　　　　　　　　</v>
          </cell>
          <cell r="C611" t="str">
            <v>003</v>
          </cell>
          <cell r="D611" t="str">
            <v>ｵｵｻｶｴｲｷﾞﾖｳ4-2</v>
          </cell>
          <cell r="E611" t="str">
            <v>近畿営本</v>
          </cell>
          <cell r="F611" t="str">
            <v>BF</v>
          </cell>
          <cell r="G611" t="str">
            <v>Ｆ</v>
          </cell>
          <cell r="J611">
            <v>18146782</v>
          </cell>
          <cell r="K611">
            <v>2020827</v>
          </cell>
          <cell r="L611">
            <v>19997458</v>
          </cell>
          <cell r="M611">
            <v>21</v>
          </cell>
          <cell r="N611">
            <v>0</v>
          </cell>
          <cell r="O611">
            <v>24</v>
          </cell>
          <cell r="P611">
            <v>-9</v>
          </cell>
        </row>
        <row r="612">
          <cell r="A612" t="str">
            <v>R72785</v>
          </cell>
          <cell r="B612" t="str">
            <v>佐藤　三次男　　　　　　　　　　　　　　　　　　　　　　　　　　　　　</v>
          </cell>
          <cell r="E612" t="str">
            <v>東京営本</v>
          </cell>
          <cell r="M612">
            <v>0</v>
          </cell>
          <cell r="N612">
            <v>0</v>
          </cell>
          <cell r="O612">
            <v>2</v>
          </cell>
          <cell r="P612">
            <v>-1</v>
          </cell>
        </row>
        <row r="613">
          <cell r="A613" t="str">
            <v>R72857</v>
          </cell>
          <cell r="B613" t="str">
            <v>チャータードジャパン　　　　　　　　　　　　　　　　　　　　　　　　　</v>
          </cell>
          <cell r="C613" t="str">
            <v>0Y2</v>
          </cell>
          <cell r="D613" t="str">
            <v>PJ-ｷｶｸｶｲﾊﾂｶ</v>
          </cell>
          <cell r="E613" t="str">
            <v>近畿営本</v>
          </cell>
          <cell r="F613" t="str">
            <v>CB</v>
          </cell>
          <cell r="G613" t="str">
            <v>J</v>
          </cell>
          <cell r="J613">
            <v>1273079</v>
          </cell>
          <cell r="K613">
            <v>1024833</v>
          </cell>
          <cell r="L613">
            <v>2288846</v>
          </cell>
          <cell r="M613">
            <v>3</v>
          </cell>
          <cell r="N613">
            <v>0</v>
          </cell>
          <cell r="O613">
            <v>3</v>
          </cell>
          <cell r="P613">
            <v>-1</v>
          </cell>
        </row>
        <row r="614">
          <cell r="A614" t="str">
            <v>R76199</v>
          </cell>
          <cell r="B614" t="str">
            <v>ピ－・スクウェア　　　　　　　　　　　　　　　　　　　　　　　　　　　</v>
          </cell>
          <cell r="C614" t="str">
            <v>1D3</v>
          </cell>
          <cell r="D614" t="str">
            <v>ｳｴﾉｼﾃﾝﾀﾞ1ﾁ-ﾑ</v>
          </cell>
          <cell r="E614" t="str">
            <v>東京営本</v>
          </cell>
          <cell r="F614" t="str">
            <v>CB</v>
          </cell>
          <cell r="G614" t="str">
            <v>J</v>
          </cell>
          <cell r="J614">
            <v>1731221</v>
          </cell>
          <cell r="K614">
            <v>6920151</v>
          </cell>
          <cell r="L614">
            <v>8622716</v>
          </cell>
          <cell r="M614">
            <v>9</v>
          </cell>
          <cell r="P614">
            <v>0</v>
          </cell>
        </row>
        <row r="615">
          <cell r="A615" t="str">
            <v>S05801</v>
          </cell>
          <cell r="B615" t="str">
            <v>三角マーケット協同組合　　　　　　　　　　　　　　　　　　　　　　　　</v>
          </cell>
          <cell r="C615" t="str">
            <v>0Y2</v>
          </cell>
          <cell r="D615" t="str">
            <v>PJ-ｷｶｸｶｲﾊﾂｶ</v>
          </cell>
          <cell r="E615" t="str">
            <v>近畿営本</v>
          </cell>
          <cell r="F615" t="str">
            <v>AB</v>
          </cell>
          <cell r="G615" t="str">
            <v>C</v>
          </cell>
          <cell r="J615">
            <v>14250000</v>
          </cell>
          <cell r="K615">
            <v>0</v>
          </cell>
          <cell r="L615">
            <v>14250000</v>
          </cell>
          <cell r="M615">
            <v>15</v>
          </cell>
          <cell r="N615">
            <v>0</v>
          </cell>
          <cell r="O615">
            <v>15</v>
          </cell>
          <cell r="P615">
            <v>-6</v>
          </cell>
        </row>
        <row r="616">
          <cell r="A616" t="str">
            <v>S09230</v>
          </cell>
          <cell r="B616" t="str">
            <v>森　福二　　　　　　　　　　　　　　　　　　　　　　　　　　　　　　　</v>
          </cell>
          <cell r="E616" t="str">
            <v>業務本部</v>
          </cell>
          <cell r="M616">
            <v>27</v>
          </cell>
          <cell r="P616">
            <v>0</v>
          </cell>
        </row>
        <row r="617">
          <cell r="A617" t="str">
            <v>S11381</v>
          </cell>
          <cell r="B617" t="str">
            <v>信和電材管業株式会社　　　　　　　　　　　　　　　　　　　　　　　　　</v>
          </cell>
          <cell r="C617" t="str">
            <v>093</v>
          </cell>
          <cell r="D617" t="str">
            <v>ﾅｶﾞﾉｼﾃﾝ</v>
          </cell>
          <cell r="E617" t="str">
            <v>業務本部</v>
          </cell>
          <cell r="F617" t="str">
            <v>CB</v>
          </cell>
          <cell r="G617" t="str">
            <v>G</v>
          </cell>
          <cell r="J617">
            <v>30000000</v>
          </cell>
          <cell r="K617">
            <v>15000000</v>
          </cell>
          <cell r="L617">
            <v>44782170</v>
          </cell>
          <cell r="M617">
            <v>52</v>
          </cell>
          <cell r="P617">
            <v>0</v>
          </cell>
        </row>
        <row r="618">
          <cell r="A618" t="str">
            <v>S26549</v>
          </cell>
          <cell r="B618" t="str">
            <v>高橋　正則　　　　　　　　　　　　　　　　　　　　　　　　　　　　　　</v>
          </cell>
          <cell r="E618" t="str">
            <v>業務本部</v>
          </cell>
          <cell r="M618">
            <v>15</v>
          </cell>
          <cell r="P618">
            <v>0</v>
          </cell>
        </row>
        <row r="619">
          <cell r="A619" t="str">
            <v>S27705</v>
          </cell>
          <cell r="B619" t="str">
            <v>セザール　　　　　　　　　　　　　　　　　　　　　　　　　　　　　　　</v>
          </cell>
          <cell r="E619" t="str">
            <v>東京営本</v>
          </cell>
          <cell r="M619">
            <v>0</v>
          </cell>
          <cell r="N619">
            <v>0</v>
          </cell>
          <cell r="O619">
            <v>991</v>
          </cell>
          <cell r="P619">
            <v>0</v>
          </cell>
        </row>
        <row r="620">
          <cell r="A620" t="str">
            <v>S32844</v>
          </cell>
          <cell r="B620" t="str">
            <v>アイエフプロジェクト　　　　　　　　　　　　　　　　　　　　　　　　　</v>
          </cell>
          <cell r="E620" t="str">
            <v>東京営本</v>
          </cell>
          <cell r="M620">
            <v>0</v>
          </cell>
          <cell r="N620">
            <v>0</v>
          </cell>
          <cell r="O620">
            <v>73</v>
          </cell>
          <cell r="P620">
            <v>-27</v>
          </cell>
        </row>
        <row r="621">
          <cell r="A621" t="str">
            <v>S70491</v>
          </cell>
          <cell r="B621" t="str">
            <v>マックスビジョン　　　　　　　　　　　　　　　　　　　　　　　　　　　</v>
          </cell>
          <cell r="C621" t="str">
            <v>1H6</v>
          </cell>
          <cell r="D621" t="str">
            <v>ｲｹﾌﾞｸﾛｼﾃﾝ1ﾁｰﾑ</v>
          </cell>
          <cell r="F621" t="str">
            <v>AB</v>
          </cell>
          <cell r="G621" t="str">
            <v>L</v>
          </cell>
          <cell r="J621">
            <v>358055000</v>
          </cell>
          <cell r="K621">
            <v>0</v>
          </cell>
          <cell r="L621">
            <v>356464973</v>
          </cell>
        </row>
        <row r="622">
          <cell r="A622" t="str">
            <v>S77467</v>
          </cell>
          <cell r="B622" t="str">
            <v>三愛観光　　　　　　　　　　　　　　　　　　　　　　　　　　　　　　　</v>
          </cell>
          <cell r="C622" t="str">
            <v>16H</v>
          </cell>
          <cell r="D622" t="str">
            <v>SITﾌｸｵｶ</v>
          </cell>
          <cell r="F622" t="str">
            <v>BA</v>
          </cell>
          <cell r="G622" t="str">
            <v>L</v>
          </cell>
          <cell r="J622">
            <v>0</v>
          </cell>
          <cell r="K622">
            <v>503737880</v>
          </cell>
          <cell r="L622">
            <v>263266882</v>
          </cell>
        </row>
        <row r="623">
          <cell r="A623" t="str">
            <v>S80592</v>
          </cell>
          <cell r="B623" t="str">
            <v>ワールドフードサ－ビス　　　　　　　　　　　　　　　　　　　　　　　　</v>
          </cell>
          <cell r="C623" t="str">
            <v>07R</v>
          </cell>
          <cell r="D623" t="str">
            <v>ｷﾀｵｵｻｶｼﾃﾝ</v>
          </cell>
          <cell r="E623" t="str">
            <v>近畿営本</v>
          </cell>
          <cell r="F623" t="str">
            <v>CB</v>
          </cell>
          <cell r="G623" t="str">
            <v>G</v>
          </cell>
          <cell r="J623">
            <v>5897207</v>
          </cell>
          <cell r="K623">
            <v>2936156</v>
          </cell>
          <cell r="L623">
            <v>8610510</v>
          </cell>
          <cell r="M623">
            <v>9</v>
          </cell>
          <cell r="N623">
            <v>0</v>
          </cell>
          <cell r="O623">
            <v>9</v>
          </cell>
          <cell r="P623">
            <v>-3</v>
          </cell>
        </row>
        <row r="624">
          <cell r="A624" t="str">
            <v>S89792</v>
          </cell>
          <cell r="B624" t="str">
            <v>藤井鉱業株式会社　　　　　　　　　　　　　　　　　　　　　　　　　　　</v>
          </cell>
          <cell r="C624" t="str">
            <v>09H</v>
          </cell>
          <cell r="D624" t="str">
            <v>ﾌｸｲｼﾃﾝ</v>
          </cell>
          <cell r="E624" t="str">
            <v>業務本部</v>
          </cell>
          <cell r="F624" t="str">
            <v>CB</v>
          </cell>
          <cell r="G624" t="str">
            <v>D</v>
          </cell>
          <cell r="J624">
            <v>6000000</v>
          </cell>
          <cell r="K624">
            <v>6000000</v>
          </cell>
          <cell r="L624">
            <v>11988058</v>
          </cell>
          <cell r="M624">
            <v>12</v>
          </cell>
          <cell r="P624">
            <v>0</v>
          </cell>
        </row>
        <row r="625">
          <cell r="A625" t="str">
            <v>T00904</v>
          </cell>
          <cell r="B625" t="str">
            <v>徳寿　　　　　　　　　　　　　　　　　　　　　　　　　　　　　　　　　</v>
          </cell>
          <cell r="E625" t="str">
            <v>不動産Ｆ</v>
          </cell>
          <cell r="M625">
            <v>0</v>
          </cell>
          <cell r="N625">
            <v>0</v>
          </cell>
          <cell r="O625">
            <v>1573</v>
          </cell>
          <cell r="P625">
            <v>-342</v>
          </cell>
        </row>
        <row r="626">
          <cell r="A626" t="str">
            <v>T12868</v>
          </cell>
          <cell r="B626" t="str">
            <v>溝邊旭　　　　　　　　　　　　　　　　　　　　　　　　　　　　　　　　</v>
          </cell>
          <cell r="C626" t="str">
            <v>3EB</v>
          </cell>
          <cell r="D626" t="str">
            <v>ｸﾏﾓﾄｼﾃﾝﾆｼﾆﾎﾝﾘ-ｽ</v>
          </cell>
          <cell r="F626" t="str">
            <v>CB</v>
          </cell>
          <cell r="G626" t="str">
            <v>B</v>
          </cell>
          <cell r="J626">
            <v>645586</v>
          </cell>
          <cell r="K626">
            <v>37890</v>
          </cell>
          <cell r="L626">
            <v>664202</v>
          </cell>
        </row>
        <row r="627">
          <cell r="A627" t="str">
            <v>T13496</v>
          </cell>
          <cell r="B627" t="str">
            <v>株式会社ユゥ・シー　　　　　　　　　　　　　　　　　　　　　　　　　　</v>
          </cell>
          <cell r="C627" t="str">
            <v>0Y2</v>
          </cell>
          <cell r="D627" t="str">
            <v>PJ-ｷｶｸｶｲﾊﾂｶ</v>
          </cell>
          <cell r="E627" t="str">
            <v>近畿営本</v>
          </cell>
          <cell r="F627" t="str">
            <v>CB</v>
          </cell>
          <cell r="G627" t="str">
            <v>J</v>
          </cell>
          <cell r="J627">
            <v>25423290</v>
          </cell>
          <cell r="K627">
            <v>4711799</v>
          </cell>
          <cell r="L627">
            <v>29221699</v>
          </cell>
          <cell r="M627">
            <v>29</v>
          </cell>
          <cell r="N627">
            <v>0</v>
          </cell>
          <cell r="O627">
            <v>99</v>
          </cell>
          <cell r="P627">
            <v>-37</v>
          </cell>
        </row>
        <row r="628">
          <cell r="A628" t="str">
            <v>T29253</v>
          </cell>
          <cell r="B628" t="str">
            <v>企業組合関東中高年雇用福祉事業団　　　　　　　　　　　　　　　　　　　</v>
          </cell>
          <cell r="C628" t="str">
            <v>1A4</v>
          </cell>
          <cell r="D628" t="str">
            <v>Eﾀﾞｲ2ﾌﾞﾍﾙｽｹｱﾁ-ﾑ</v>
          </cell>
          <cell r="E628" t="str">
            <v>東京営本</v>
          </cell>
          <cell r="F628" t="str">
            <v>AB</v>
          </cell>
          <cell r="G628" t="str">
            <v>M</v>
          </cell>
          <cell r="J628">
            <v>4352943</v>
          </cell>
          <cell r="K628">
            <v>0</v>
          </cell>
          <cell r="L628">
            <v>4326310</v>
          </cell>
          <cell r="M628">
            <v>6</v>
          </cell>
          <cell r="N628">
            <v>0</v>
          </cell>
          <cell r="O628">
            <v>7</v>
          </cell>
          <cell r="P628">
            <v>-3</v>
          </cell>
        </row>
        <row r="629">
          <cell r="A629" t="str">
            <v>T29689</v>
          </cell>
          <cell r="B629" t="str">
            <v>中村組　　　　　　　　　　　　　　　　　　　　　　　　　　　　　　　　</v>
          </cell>
          <cell r="E629" t="str">
            <v>業務本部</v>
          </cell>
          <cell r="M629">
            <v>0</v>
          </cell>
          <cell r="N629">
            <v>0</v>
          </cell>
          <cell r="O629">
            <v>5</v>
          </cell>
          <cell r="P629">
            <v>-2</v>
          </cell>
        </row>
        <row r="630">
          <cell r="A630" t="str">
            <v>T36181</v>
          </cell>
          <cell r="B630" t="str">
            <v>鈴木　廣義　　　　　　　　　　　　　　　　　　　　　　　　　　　　　　</v>
          </cell>
          <cell r="C630" t="str">
            <v>3JD</v>
          </cell>
          <cell r="D630" t="str">
            <v>ｾﾝﾀﾞｲ2ﾁ-ﾑｳﾁｷﾘ</v>
          </cell>
          <cell r="F630" t="str">
            <v>CB</v>
          </cell>
          <cell r="G630" t="str">
            <v>B</v>
          </cell>
          <cell r="J630">
            <v>0</v>
          </cell>
          <cell r="K630">
            <v>32966</v>
          </cell>
          <cell r="L630">
            <v>1920</v>
          </cell>
          <cell r="Q630">
            <v>614890</v>
          </cell>
        </row>
        <row r="631">
          <cell r="A631" t="str">
            <v>T49430</v>
          </cell>
          <cell r="B631" t="str">
            <v>日高　誠　　　　　　　　　　　　　　　　　　　　　　　　　　　　　　　</v>
          </cell>
          <cell r="C631" t="str">
            <v>0PV</v>
          </cell>
          <cell r="D631" t="str">
            <v>ﾐﾔｻﾞｷｼﾃﾝ</v>
          </cell>
          <cell r="F631" t="str">
            <v>CB</v>
          </cell>
          <cell r="G631" t="str">
            <v>Ｆ</v>
          </cell>
          <cell r="J631">
            <v>26908373</v>
          </cell>
          <cell r="K631">
            <v>5224245</v>
          </cell>
          <cell r="L631">
            <v>30821652</v>
          </cell>
        </row>
        <row r="632">
          <cell r="A632" t="str">
            <v>T49668</v>
          </cell>
          <cell r="B632" t="str">
            <v>イレブン　　　　　　　　　　　　　　　　　　　　　　　　　　　　　　　</v>
          </cell>
          <cell r="C632" t="str">
            <v>1D3</v>
          </cell>
          <cell r="D632" t="str">
            <v>ｳｴﾉｼﾃﾝﾀﾞ1ﾁ-ﾑ</v>
          </cell>
          <cell r="E632" t="str">
            <v>東京営本</v>
          </cell>
          <cell r="F632" t="str">
            <v>CB</v>
          </cell>
          <cell r="G632" t="str">
            <v>Ｆ</v>
          </cell>
          <cell r="J632">
            <v>37603992</v>
          </cell>
          <cell r="K632">
            <v>1127025</v>
          </cell>
          <cell r="L632">
            <v>37603992</v>
          </cell>
          <cell r="M632">
            <v>40</v>
          </cell>
          <cell r="P632">
            <v>0</v>
          </cell>
        </row>
        <row r="633">
          <cell r="A633" t="str">
            <v>T56326</v>
          </cell>
          <cell r="B633" t="str">
            <v>農事組合法人資生園早田牧場　　　　　　　　　　　　　　　　　　　　　　</v>
          </cell>
          <cell r="C633" t="str">
            <v>0PH</v>
          </cell>
          <cell r="D633" t="str">
            <v>ｺｵﾘﾔﾏｼﾃﾝ2ﾁ-ﾑ</v>
          </cell>
          <cell r="E633" t="str">
            <v>業務本部</v>
          </cell>
          <cell r="F633" t="str">
            <v>CB</v>
          </cell>
          <cell r="G633" t="str">
            <v>D</v>
          </cell>
          <cell r="J633">
            <v>18000000</v>
          </cell>
          <cell r="K633">
            <v>5137722</v>
          </cell>
          <cell r="L633">
            <v>22780200</v>
          </cell>
          <cell r="M633">
            <v>23</v>
          </cell>
          <cell r="N633">
            <v>0</v>
          </cell>
          <cell r="O633">
            <v>23</v>
          </cell>
          <cell r="P633">
            <v>-9</v>
          </cell>
        </row>
        <row r="634">
          <cell r="A634" t="str">
            <v>T57235</v>
          </cell>
          <cell r="B634" t="str">
            <v>ナオス外語学院　　　　　　　　　　　　　　　　　　　　　　　　　　　　</v>
          </cell>
          <cell r="C634" t="str">
            <v>1H9</v>
          </cell>
          <cell r="D634" t="str">
            <v>ｲｹﾌﾞｸﾛｼﾃﾝ2ﾁｰﾑ</v>
          </cell>
          <cell r="E634" t="str">
            <v>東京営本</v>
          </cell>
          <cell r="F634" t="str">
            <v>CB</v>
          </cell>
          <cell r="G634" t="str">
            <v>K</v>
          </cell>
          <cell r="J634">
            <v>104128586</v>
          </cell>
          <cell r="K634">
            <v>26495982</v>
          </cell>
          <cell r="L634">
            <v>127619449</v>
          </cell>
          <cell r="M634">
            <v>127</v>
          </cell>
          <cell r="N634">
            <v>0</v>
          </cell>
          <cell r="O634">
            <v>127</v>
          </cell>
          <cell r="P634">
            <v>-47</v>
          </cell>
        </row>
        <row r="635">
          <cell r="A635" t="str">
            <v>T58150</v>
          </cell>
          <cell r="B635" t="str">
            <v>高橋繁喜　　　　　　　　　　　　　　　　　　　　　　　　　　　　　　　</v>
          </cell>
          <cell r="C635" t="str">
            <v>007</v>
          </cell>
          <cell r="D635" t="str">
            <v>ｱｷﾀｼﾃﾝ</v>
          </cell>
          <cell r="F635" t="str">
            <v>CB</v>
          </cell>
          <cell r="G635" t="str">
            <v>B</v>
          </cell>
          <cell r="J635">
            <v>0</v>
          </cell>
          <cell r="K635">
            <v>494699</v>
          </cell>
          <cell r="L635">
            <v>476025</v>
          </cell>
        </row>
        <row r="636">
          <cell r="A636" t="str">
            <v>T59322</v>
          </cell>
          <cell r="B636" t="str">
            <v>農事組合法人資生園早田牧場　　　　　　　　　　　　　　　　　　　　　　</v>
          </cell>
          <cell r="C636" t="str">
            <v>036</v>
          </cell>
          <cell r="D636" t="str">
            <v>ｺｵﾘﾔﾏｼﾃﾝ1ﾁ-ﾑ</v>
          </cell>
          <cell r="E636" t="str">
            <v>業務本部</v>
          </cell>
          <cell r="F636" t="str">
            <v>CB</v>
          </cell>
          <cell r="G636" t="str">
            <v>D</v>
          </cell>
          <cell r="J636">
            <v>0</v>
          </cell>
          <cell r="K636">
            <v>22500000</v>
          </cell>
          <cell r="L636">
            <v>22500000</v>
          </cell>
          <cell r="M636">
            <v>23</v>
          </cell>
          <cell r="N636">
            <v>0</v>
          </cell>
          <cell r="O636">
            <v>22</v>
          </cell>
          <cell r="P636">
            <v>-8</v>
          </cell>
        </row>
        <row r="637">
          <cell r="A637" t="str">
            <v>T83334</v>
          </cell>
          <cell r="B637" t="str">
            <v>米沢　成充　　　　　　　　　　　　　　　　　　　　　　　　　　　　　　</v>
          </cell>
          <cell r="C637" t="str">
            <v>1M1</v>
          </cell>
          <cell r="D637" t="str">
            <v>Eﾀﾞｲ2ﾌﾞﾀﾞｲ2ﾁｰﾑ</v>
          </cell>
          <cell r="E637" t="str">
            <v>東京営本</v>
          </cell>
          <cell r="F637" t="str">
            <v>CB</v>
          </cell>
          <cell r="G637" t="str">
            <v>B</v>
          </cell>
          <cell r="J637">
            <v>48817254</v>
          </cell>
          <cell r="K637">
            <v>549352</v>
          </cell>
          <cell r="L637">
            <v>49366606</v>
          </cell>
          <cell r="M637">
            <v>50</v>
          </cell>
          <cell r="P637">
            <v>0</v>
          </cell>
        </row>
        <row r="638">
          <cell r="A638" t="str">
            <v>T87986</v>
          </cell>
          <cell r="B638" t="str">
            <v>鈴正工務店株式会社　　　　　　　　　　　　　　　　　　　　　　　　　　</v>
          </cell>
          <cell r="C638" t="str">
            <v>1D1</v>
          </cell>
          <cell r="D638" t="str">
            <v>ﾁﾊﾞｼﾃﾝﾀﾞｲ1ﾁｰﾑ</v>
          </cell>
          <cell r="F638" t="str">
            <v>CA</v>
          </cell>
          <cell r="G638" t="str">
            <v>E</v>
          </cell>
          <cell r="J638">
            <v>742534139</v>
          </cell>
          <cell r="K638">
            <v>39591239</v>
          </cell>
          <cell r="L638">
            <v>772815028</v>
          </cell>
        </row>
        <row r="639">
          <cell r="A639" t="str">
            <v>TA095</v>
          </cell>
          <cell r="B639" t="str">
            <v>高本産業　株式会社　　　　　　　　　　　　　　　　　　　　　　　　　　</v>
          </cell>
          <cell r="C639" t="str">
            <v>09C</v>
          </cell>
          <cell r="D639" t="str">
            <v>ﾕｳｼｼﾞｷﾞﾖｳ2ﾎｳｼﾞﾝ</v>
          </cell>
          <cell r="E639" t="str">
            <v>東京営本</v>
          </cell>
          <cell r="F639" t="str">
            <v>AB</v>
          </cell>
          <cell r="G639" t="str">
            <v>C</v>
          </cell>
          <cell r="J639">
            <v>108107309</v>
          </cell>
          <cell r="K639">
            <v>0</v>
          </cell>
          <cell r="L639">
            <v>108147268</v>
          </cell>
          <cell r="M639">
            <v>109</v>
          </cell>
          <cell r="N639">
            <v>0</v>
          </cell>
          <cell r="O639">
            <v>111</v>
          </cell>
          <cell r="P639">
            <v>-41</v>
          </cell>
        </row>
        <row r="640">
          <cell r="A640" t="str">
            <v>TA279</v>
          </cell>
          <cell r="B640" t="str">
            <v>幸新　　　　　　　　　　　　　　　　　　　　　　　　　　　　　　　　　</v>
          </cell>
          <cell r="C640" t="str">
            <v>09N</v>
          </cell>
          <cell r="D640" t="str">
            <v>ﾕｳｼｼﾞｷﾞﾖｳ2-2</v>
          </cell>
          <cell r="E640" t="str">
            <v>不動産Ｆ</v>
          </cell>
          <cell r="F640" t="str">
            <v>CB</v>
          </cell>
          <cell r="G640" t="str">
            <v>C</v>
          </cell>
          <cell r="H640" t="str">
            <v>1</v>
          </cell>
          <cell r="J640">
            <v>17587343</v>
          </cell>
          <cell r="K640">
            <v>1485903</v>
          </cell>
          <cell r="L640">
            <v>17679983</v>
          </cell>
          <cell r="M640">
            <v>18</v>
          </cell>
          <cell r="N640">
            <v>0</v>
          </cell>
          <cell r="O640">
            <v>19</v>
          </cell>
          <cell r="P640">
            <v>-7</v>
          </cell>
        </row>
        <row r="641">
          <cell r="A641" t="str">
            <v>TA507</v>
          </cell>
          <cell r="B641" t="str">
            <v>サンバ－ドシステム　　　　　　　　　　　　　　　　　　　　　　　　　　</v>
          </cell>
          <cell r="C641" t="str">
            <v>1SF</v>
          </cell>
          <cell r="D641" t="str">
            <v>ﾕｳｼ2ﾌﾞﾎｳｼﾞﾝｲﾝﾃﾘ</v>
          </cell>
          <cell r="E641" t="str">
            <v>不動産Ｆ</v>
          </cell>
          <cell r="F641" t="str">
            <v>CB</v>
          </cell>
          <cell r="G641" t="str">
            <v>C</v>
          </cell>
          <cell r="J641">
            <v>0</v>
          </cell>
          <cell r="K641">
            <v>391183122</v>
          </cell>
          <cell r="L641">
            <v>183122</v>
          </cell>
          <cell r="M641">
            <v>0</v>
          </cell>
          <cell r="N641">
            <v>-391</v>
          </cell>
          <cell r="O641">
            <v>0</v>
          </cell>
          <cell r="P641">
            <v>0</v>
          </cell>
        </row>
        <row r="642">
          <cell r="A642" t="str">
            <v>TA775</v>
          </cell>
          <cell r="B642" t="str">
            <v>コスモテン　　　　　　　　　　　　　　　　　　　　　　　　　　　　　　</v>
          </cell>
          <cell r="C642" t="str">
            <v>1SB</v>
          </cell>
          <cell r="D642" t="str">
            <v>ﾕｳｼｼﾞｷﾞﾖｳ2-2I</v>
          </cell>
          <cell r="E642" t="str">
            <v>不動産Ｆ</v>
          </cell>
          <cell r="F642" t="str">
            <v>CB</v>
          </cell>
          <cell r="G642" t="str">
            <v>C</v>
          </cell>
          <cell r="J642">
            <v>0</v>
          </cell>
          <cell r="K642">
            <v>49970445</v>
          </cell>
          <cell r="L642">
            <v>49970445</v>
          </cell>
          <cell r="M642">
            <v>50</v>
          </cell>
          <cell r="N642">
            <v>0</v>
          </cell>
          <cell r="O642">
            <v>50</v>
          </cell>
          <cell r="P642">
            <v>-19</v>
          </cell>
        </row>
        <row r="643">
          <cell r="A643" t="str">
            <v>TA888</v>
          </cell>
          <cell r="B643" t="str">
            <v>イ－スト企画　　　　　　　　　　　　　　　　　　　　　　　　　　　　　</v>
          </cell>
          <cell r="C643" t="str">
            <v>09C</v>
          </cell>
          <cell r="D643" t="str">
            <v>ﾕｳｼｼﾞｷﾞﾖｳ2ﾎｳｼﾞﾝ</v>
          </cell>
          <cell r="E643" t="str">
            <v>不動産Ｆ</v>
          </cell>
          <cell r="F643" t="str">
            <v>CB</v>
          </cell>
          <cell r="G643" t="str">
            <v>K</v>
          </cell>
          <cell r="J643">
            <v>0</v>
          </cell>
          <cell r="K643">
            <v>454767858</v>
          </cell>
          <cell r="L643">
            <v>454767858</v>
          </cell>
          <cell r="M643">
            <v>456</v>
          </cell>
          <cell r="N643">
            <v>0</v>
          </cell>
          <cell r="O643">
            <v>457</v>
          </cell>
          <cell r="P643">
            <v>-421</v>
          </cell>
        </row>
        <row r="644">
          <cell r="A644" t="str">
            <v>V23726</v>
          </cell>
          <cell r="B644" t="str">
            <v>サンワエンジニアリング株式会社　　　　　　　　　　　　　　　　　　　　</v>
          </cell>
          <cell r="C644" t="str">
            <v>071</v>
          </cell>
          <cell r="D644" t="str">
            <v>ｱｻﾋｶﾜｼﾃﾝ</v>
          </cell>
          <cell r="E644" t="str">
            <v>業務本部</v>
          </cell>
          <cell r="F644" t="str">
            <v>CB</v>
          </cell>
          <cell r="G644" t="str">
            <v>E</v>
          </cell>
          <cell r="J644">
            <v>1500000</v>
          </cell>
          <cell r="K644">
            <v>1500000</v>
          </cell>
          <cell r="L644">
            <v>2994830</v>
          </cell>
          <cell r="M644">
            <v>3</v>
          </cell>
          <cell r="P644">
            <v>0</v>
          </cell>
        </row>
        <row r="645">
          <cell r="A645" t="str">
            <v>V30125</v>
          </cell>
          <cell r="B645" t="str">
            <v>広交タクシー株式会社　　　　　　　　　　　　　　　　　　　　　　　　　</v>
          </cell>
          <cell r="C645" t="str">
            <v>017</v>
          </cell>
          <cell r="D645" t="str">
            <v>ﾋﾛｼﾏ1ﾁ-ﾑ</v>
          </cell>
          <cell r="E645" t="str">
            <v>業務本部</v>
          </cell>
          <cell r="F645" t="str">
            <v>AB</v>
          </cell>
          <cell r="G645" t="str">
            <v>I</v>
          </cell>
          <cell r="J645">
            <v>70000000</v>
          </cell>
          <cell r="K645">
            <v>0</v>
          </cell>
          <cell r="L645">
            <v>69776097</v>
          </cell>
          <cell r="M645">
            <v>80</v>
          </cell>
          <cell r="P645">
            <v>0</v>
          </cell>
        </row>
        <row r="646">
          <cell r="A646" t="str">
            <v>V44556</v>
          </cell>
          <cell r="B646" t="str">
            <v>日名子　喜美子　　　　　　　　　　　　　　　　　　　　　　　　　　　　</v>
          </cell>
          <cell r="C646" t="str">
            <v>008</v>
          </cell>
          <cell r="D646" t="str">
            <v>ｷﾀｷﾕｳｼﾕｳｼﾃﾝ</v>
          </cell>
          <cell r="E646" t="str">
            <v>業務本部</v>
          </cell>
          <cell r="F646" t="str">
            <v>AB</v>
          </cell>
          <cell r="G646" t="str">
            <v>B</v>
          </cell>
          <cell r="J646">
            <v>484164375</v>
          </cell>
          <cell r="K646">
            <v>0</v>
          </cell>
          <cell r="L646">
            <v>484164375</v>
          </cell>
          <cell r="M646">
            <v>490</v>
          </cell>
          <cell r="P646">
            <v>0</v>
          </cell>
        </row>
        <row r="647">
          <cell r="A647" t="str">
            <v>V54952</v>
          </cell>
          <cell r="B647" t="str">
            <v>広島女子商学園　　　　　　　　　　　　　　　　　　　　　　　　　　　　</v>
          </cell>
          <cell r="C647" t="str">
            <v>0Y2</v>
          </cell>
          <cell r="D647" t="str">
            <v>PJ-ｷｶｸｶｲﾊﾂｶ</v>
          </cell>
          <cell r="E647" t="str">
            <v>近畿営本</v>
          </cell>
          <cell r="F647" t="str">
            <v>AB</v>
          </cell>
          <cell r="G647" t="str">
            <v>M</v>
          </cell>
          <cell r="J647">
            <v>160050000</v>
          </cell>
          <cell r="K647">
            <v>0</v>
          </cell>
          <cell r="L647">
            <v>159028045</v>
          </cell>
          <cell r="M647">
            <v>164</v>
          </cell>
          <cell r="N647">
            <v>0</v>
          </cell>
          <cell r="O647">
            <v>171</v>
          </cell>
          <cell r="P647">
            <v>-64</v>
          </cell>
        </row>
        <row r="648">
          <cell r="A648" t="str">
            <v>V60542</v>
          </cell>
          <cell r="B648" t="str">
            <v>ドラッグマート　　　　　　　　　　　　　　　　　　　　　　　　　　　　</v>
          </cell>
          <cell r="C648" t="str">
            <v>007</v>
          </cell>
          <cell r="D648" t="str">
            <v>ｱｷﾀｼﾃﾝ</v>
          </cell>
          <cell r="E648" t="str">
            <v>業務本部</v>
          </cell>
          <cell r="F648" t="str">
            <v>CB</v>
          </cell>
          <cell r="G648" t="str">
            <v>G</v>
          </cell>
          <cell r="J648">
            <v>5000000</v>
          </cell>
          <cell r="K648">
            <v>30000000</v>
          </cell>
          <cell r="L648">
            <v>35000000</v>
          </cell>
          <cell r="M648">
            <v>35</v>
          </cell>
          <cell r="P648">
            <v>0</v>
          </cell>
        </row>
        <row r="649">
          <cell r="A649" t="str">
            <v>V68954</v>
          </cell>
          <cell r="B649" t="str">
            <v>ジャイロ　　　　　　　　　　　　　　　　　　　　　　　　　　　　　　　</v>
          </cell>
          <cell r="E649" t="str">
            <v>業務本部</v>
          </cell>
          <cell r="M649">
            <v>0</v>
          </cell>
          <cell r="N649">
            <v>0</v>
          </cell>
          <cell r="O649">
            <v>275</v>
          </cell>
          <cell r="P649">
            <v>-102</v>
          </cell>
        </row>
        <row r="650">
          <cell r="A650" t="str">
            <v>V73484</v>
          </cell>
          <cell r="B650" t="str">
            <v>新谷　誠　　　　　　　　　　　　　　　　　　　　　　　　　　　　　　　</v>
          </cell>
          <cell r="C650" t="str">
            <v>1J6</v>
          </cell>
          <cell r="D650" t="str">
            <v>ﾀﾁｶﾜｼﾃﾝﾀﾞｲ1ﾁｰﾑ</v>
          </cell>
          <cell r="E650" t="str">
            <v>東京営本</v>
          </cell>
          <cell r="F650" t="str">
            <v>AB</v>
          </cell>
          <cell r="G650" t="str">
            <v>B</v>
          </cell>
          <cell r="J650">
            <v>8080000</v>
          </cell>
          <cell r="K650">
            <v>0</v>
          </cell>
          <cell r="L650">
            <v>8038741</v>
          </cell>
          <cell r="M650">
            <v>8</v>
          </cell>
          <cell r="P650">
            <v>0</v>
          </cell>
        </row>
        <row r="651">
          <cell r="A651" t="str">
            <v>V87639</v>
          </cell>
          <cell r="B651" t="str">
            <v>ジャパン・キャピタル　　　　　　　　　　　　　　　　　　　　　　　　　</v>
          </cell>
          <cell r="C651" t="str">
            <v>0C0</v>
          </cell>
          <cell r="D651" t="str">
            <v>ｽﾄﾗｸﾁｬ-ﾄﾞﾌｱｲﾅﾝｽ</v>
          </cell>
          <cell r="E651" t="str">
            <v>不動産Ｆ</v>
          </cell>
          <cell r="F651" t="str">
            <v>AA</v>
          </cell>
          <cell r="G651" t="str">
            <v>N</v>
          </cell>
          <cell r="J651">
            <v>3465000000</v>
          </cell>
          <cell r="K651">
            <v>0</v>
          </cell>
          <cell r="L651">
            <v>3469333148</v>
          </cell>
          <cell r="M651">
            <v>3500</v>
          </cell>
          <cell r="P651">
            <v>0</v>
          </cell>
        </row>
        <row r="652">
          <cell r="A652" t="str">
            <v>W02355</v>
          </cell>
          <cell r="B652" t="str">
            <v>原田運送株式会社　　　　　　　　　　　　　　　　　　　　　　　　　　　</v>
          </cell>
          <cell r="C652" t="str">
            <v>030</v>
          </cell>
          <cell r="D652" t="str">
            <v>ﾊﾏﾏﾂｼﾃﾝ</v>
          </cell>
          <cell r="E652" t="str">
            <v>業務本部</v>
          </cell>
          <cell r="F652" t="str">
            <v>AB</v>
          </cell>
          <cell r="G652" t="str">
            <v>I</v>
          </cell>
          <cell r="J652">
            <v>5000000</v>
          </cell>
          <cell r="K652">
            <v>0</v>
          </cell>
          <cell r="L652">
            <v>5000000</v>
          </cell>
          <cell r="M652">
            <v>15</v>
          </cell>
          <cell r="N652">
            <v>0</v>
          </cell>
          <cell r="O652">
            <v>30</v>
          </cell>
          <cell r="P652">
            <v>-11</v>
          </cell>
        </row>
        <row r="653">
          <cell r="A653" t="str">
            <v>W03025</v>
          </cell>
          <cell r="B653" t="str">
            <v>荒屋鋪孝　　　　　　　　　　　　　　　　　　　　　　　　　　　　　　　</v>
          </cell>
          <cell r="C653" t="str">
            <v>1D1</v>
          </cell>
          <cell r="D653" t="str">
            <v>ﾁﾊﾞｼﾃﾝﾀﾞｲ1ﾁｰﾑ</v>
          </cell>
          <cell r="E653" t="str">
            <v>東京営本</v>
          </cell>
          <cell r="F653" t="str">
            <v>CB</v>
          </cell>
          <cell r="G653" t="str">
            <v>B</v>
          </cell>
          <cell r="J653">
            <v>13606603</v>
          </cell>
          <cell r="K653">
            <v>134243</v>
          </cell>
          <cell r="L653">
            <v>13775027</v>
          </cell>
          <cell r="M653">
            <v>14</v>
          </cell>
          <cell r="N653">
            <v>0</v>
          </cell>
          <cell r="O653">
            <v>14</v>
          </cell>
          <cell r="P653">
            <v>-5</v>
          </cell>
        </row>
        <row r="654">
          <cell r="A654" t="str">
            <v>W39860</v>
          </cell>
          <cell r="B654" t="str">
            <v>今泉博通　　　　　　　　　　　　　　　　　　　　　　　　　　　　　　　</v>
          </cell>
          <cell r="C654" t="str">
            <v>036</v>
          </cell>
          <cell r="D654" t="str">
            <v>ｺｵﾘﾔﾏｼﾃﾝ1ﾁ-ﾑ</v>
          </cell>
          <cell r="F654" t="str">
            <v>CB</v>
          </cell>
          <cell r="G654" t="str">
            <v>B</v>
          </cell>
          <cell r="J654">
            <v>18400000</v>
          </cell>
          <cell r="K654">
            <v>2000881</v>
          </cell>
          <cell r="L654">
            <v>20141935</v>
          </cell>
        </row>
        <row r="655">
          <cell r="A655" t="str">
            <v>W61617</v>
          </cell>
          <cell r="B655" t="str">
            <v>平生興業株式会社　　　　　　　　　　　　　　　　　　　　　　　　　　　</v>
          </cell>
          <cell r="E655" t="str">
            <v>業務本部</v>
          </cell>
          <cell r="M655">
            <v>21</v>
          </cell>
          <cell r="N655">
            <v>0</v>
          </cell>
          <cell r="O655">
            <v>21</v>
          </cell>
          <cell r="P655">
            <v>-8</v>
          </cell>
        </row>
        <row r="656">
          <cell r="A656" t="str">
            <v>W66442</v>
          </cell>
          <cell r="B656" t="str">
            <v>森　久彦　　　　　　　　　　　　　　　　　　　　　　　　　　　　　　　</v>
          </cell>
          <cell r="E656" t="str">
            <v>業務本部</v>
          </cell>
          <cell r="M656">
            <v>0</v>
          </cell>
          <cell r="P656">
            <v>0</v>
          </cell>
        </row>
        <row r="657">
          <cell r="A657" t="str">
            <v>W82717</v>
          </cell>
          <cell r="B657" t="str">
            <v>カワノ技研株式会社　　　　　　　　　　　　　　　　　　　　　　　　　　</v>
          </cell>
          <cell r="C657" t="str">
            <v>3GD</v>
          </cell>
          <cell r="D657" t="str">
            <v>ﾄｸｼﾏ</v>
          </cell>
          <cell r="E657" t="str">
            <v>業務本部</v>
          </cell>
          <cell r="F657" t="str">
            <v>CB</v>
          </cell>
          <cell r="G657" t="str">
            <v>Ｆ</v>
          </cell>
          <cell r="J657">
            <v>12000000</v>
          </cell>
          <cell r="K657">
            <v>9000000</v>
          </cell>
          <cell r="L657">
            <v>20938214</v>
          </cell>
          <cell r="M657">
            <v>23</v>
          </cell>
          <cell r="P657">
            <v>0</v>
          </cell>
        </row>
        <row r="658">
          <cell r="A658" t="str">
            <v>X36813</v>
          </cell>
          <cell r="B658" t="str">
            <v>ひもろぎ　　　　　　　　　　　　　　　　　　　　　　　　　　　　　　　</v>
          </cell>
          <cell r="C658" t="str">
            <v>09Q</v>
          </cell>
          <cell r="D658" t="str">
            <v>ﾇﾏﾂﾞｼﾃﾝ</v>
          </cell>
          <cell r="E658" t="str">
            <v>業務本部</v>
          </cell>
          <cell r="F658" t="str">
            <v>CB</v>
          </cell>
          <cell r="G658" t="str">
            <v>E</v>
          </cell>
          <cell r="J658">
            <v>40000000</v>
          </cell>
          <cell r="K658">
            <v>1166793</v>
          </cell>
          <cell r="L658">
            <v>40440441</v>
          </cell>
          <cell r="M658">
            <v>40</v>
          </cell>
          <cell r="N658">
            <v>0</v>
          </cell>
          <cell r="O658">
            <v>40</v>
          </cell>
          <cell r="P658">
            <v>-15</v>
          </cell>
        </row>
        <row r="659">
          <cell r="A659" t="str">
            <v>Y08724</v>
          </cell>
          <cell r="B659" t="str">
            <v>成田　清孝　　　　　　　　　　　　　　　　　　　　　　　　　　　　　　</v>
          </cell>
          <cell r="C659" t="str">
            <v>096</v>
          </cell>
          <cell r="D659" t="str">
            <v>ｱｵﾓﾘｼﾃﾝ</v>
          </cell>
          <cell r="E659" t="str">
            <v>業務本部</v>
          </cell>
          <cell r="F659" t="str">
            <v>AB</v>
          </cell>
          <cell r="G659" t="str">
            <v>K</v>
          </cell>
          <cell r="J659">
            <v>43333336</v>
          </cell>
          <cell r="K659">
            <v>0</v>
          </cell>
          <cell r="L659">
            <v>42959027</v>
          </cell>
          <cell r="M659">
            <v>45</v>
          </cell>
          <cell r="N659">
            <v>0</v>
          </cell>
          <cell r="O659">
            <v>47</v>
          </cell>
          <cell r="P659">
            <v>-17</v>
          </cell>
        </row>
        <row r="660">
          <cell r="A660" t="str">
            <v>Y11004</v>
          </cell>
          <cell r="B660" t="str">
            <v>エステート建設　　　　　　　　　　　　　　　　　　　　　　　　　　　　</v>
          </cell>
          <cell r="C660" t="str">
            <v>0Y2</v>
          </cell>
          <cell r="D660" t="str">
            <v>PJ-ｷｶｸｶｲﾊﾂｶ</v>
          </cell>
          <cell r="E660" t="str">
            <v>近畿営本</v>
          </cell>
          <cell r="F660" t="str">
            <v>CB</v>
          </cell>
          <cell r="G660" t="str">
            <v>E</v>
          </cell>
          <cell r="J660">
            <v>54030284</v>
          </cell>
          <cell r="K660">
            <v>7850319</v>
          </cell>
          <cell r="L660">
            <v>61016907</v>
          </cell>
          <cell r="M660">
            <v>61</v>
          </cell>
          <cell r="P660">
            <v>0</v>
          </cell>
        </row>
        <row r="661">
          <cell r="A661" t="str">
            <v>Y245A0</v>
          </cell>
          <cell r="B661" t="str">
            <v>日本化鉱株式会社本社　　　　　　　　　　　　　　　　　　　　　　　　　</v>
          </cell>
          <cell r="C661" t="str">
            <v>1TL</v>
          </cell>
          <cell r="D661" t="str">
            <v>ﾖｺﾊﾏｴｲｷﾞﾖｳJ</v>
          </cell>
          <cell r="E661" t="str">
            <v>東京営本</v>
          </cell>
          <cell r="F661" t="str">
            <v>CB</v>
          </cell>
          <cell r="G661" t="str">
            <v>Ｆ</v>
          </cell>
          <cell r="J661">
            <v>0</v>
          </cell>
          <cell r="K661">
            <v>16048716</v>
          </cell>
          <cell r="L661">
            <v>15729115</v>
          </cell>
          <cell r="M661">
            <v>16</v>
          </cell>
          <cell r="N661">
            <v>0</v>
          </cell>
          <cell r="O661">
            <v>16</v>
          </cell>
          <cell r="P661">
            <v>-6</v>
          </cell>
        </row>
        <row r="662">
          <cell r="A662" t="str">
            <v>Y25273</v>
          </cell>
          <cell r="B662" t="str">
            <v>アップライト　　　　　　　　　　　　　　　　　　　　　　　　　　　　　</v>
          </cell>
          <cell r="C662" t="str">
            <v>090</v>
          </cell>
          <cell r="D662" t="str">
            <v>ﾅｶﾞｻｷｼﾃﾝ</v>
          </cell>
          <cell r="E662" t="str">
            <v>業務本部</v>
          </cell>
          <cell r="F662" t="str">
            <v>CB</v>
          </cell>
          <cell r="G662" t="str">
            <v>J</v>
          </cell>
          <cell r="J662">
            <v>2000000</v>
          </cell>
          <cell r="K662">
            <v>2500000</v>
          </cell>
          <cell r="L662">
            <v>4489702</v>
          </cell>
          <cell r="M662">
            <v>4</v>
          </cell>
          <cell r="P662">
            <v>0</v>
          </cell>
        </row>
        <row r="663">
          <cell r="A663" t="str">
            <v>Y28892</v>
          </cell>
          <cell r="B663" t="str">
            <v>北　寛治　　　　　　　　　　　　　　　　　　　　　　　　　　　　　　　</v>
          </cell>
          <cell r="C663" t="str">
            <v>0QJ</v>
          </cell>
          <cell r="D663" t="str">
            <v>ｵｵｻｶｴｲｷﾞﾖｳ2-4</v>
          </cell>
          <cell r="F663" t="str">
            <v>CB</v>
          </cell>
          <cell r="G663" t="str">
            <v>B</v>
          </cell>
          <cell r="J663">
            <v>18880647</v>
          </cell>
          <cell r="K663">
            <v>197412</v>
          </cell>
          <cell r="L663">
            <v>19078059</v>
          </cell>
        </row>
        <row r="664">
          <cell r="A664" t="str">
            <v>Y77358</v>
          </cell>
          <cell r="B664" t="str">
            <v>佐々木勝義　　　　　　　　　　　　　　　　　　　　　　　　　　　　　　</v>
          </cell>
          <cell r="C664" t="str">
            <v>0PY</v>
          </cell>
          <cell r="D664" t="str">
            <v>ｻﾂﾎﾟﾛ1ﾁ-ﾑ</v>
          </cell>
          <cell r="F664" t="str">
            <v>AB</v>
          </cell>
          <cell r="G664" t="str">
            <v>B</v>
          </cell>
          <cell r="J664">
            <v>34745753</v>
          </cell>
          <cell r="K664">
            <v>0</v>
          </cell>
          <cell r="L664">
            <v>34745753</v>
          </cell>
        </row>
        <row r="665">
          <cell r="A665" t="str">
            <v>Y87284</v>
          </cell>
          <cell r="B665" t="str">
            <v>増田　雅司　　　　　　　　　　　　　　　　　　　　　　　　　　　　　　</v>
          </cell>
          <cell r="C665" t="str">
            <v>030</v>
          </cell>
          <cell r="D665" t="str">
            <v>ﾊﾏﾏﾂｼﾃﾝ</v>
          </cell>
          <cell r="E665" t="str">
            <v>業務本部</v>
          </cell>
          <cell r="F665" t="str">
            <v>BD</v>
          </cell>
          <cell r="G665" t="str">
            <v>B</v>
          </cell>
          <cell r="J665">
            <v>0</v>
          </cell>
          <cell r="K665">
            <v>44183726</v>
          </cell>
          <cell r="L665">
            <v>-241530</v>
          </cell>
          <cell r="M665">
            <v>0</v>
          </cell>
          <cell r="N665">
            <v>0</v>
          </cell>
          <cell r="O665">
            <v>0</v>
          </cell>
          <cell r="P665">
            <v>0</v>
          </cell>
        </row>
        <row r="666">
          <cell r="A666" t="str">
            <v>ｱ104C</v>
          </cell>
          <cell r="B666" t="str">
            <v>アクト　　　　　　　　　　　　　　　　　　　　　　　　　　　　　　　　</v>
          </cell>
          <cell r="C666" t="str">
            <v>1SY</v>
          </cell>
          <cell r="D666" t="str">
            <v>ﾕｳｼ2ﾌﾞｷｶｸｶﾝﾘﾁ-ﾑ</v>
          </cell>
          <cell r="E666" t="str">
            <v>不動産Ｆ</v>
          </cell>
          <cell r="F666" t="str">
            <v>CB</v>
          </cell>
          <cell r="G666" t="str">
            <v>N</v>
          </cell>
          <cell r="J666">
            <v>0</v>
          </cell>
          <cell r="K666">
            <v>22482887</v>
          </cell>
          <cell r="L666">
            <v>18490746</v>
          </cell>
          <cell r="M666">
            <v>19</v>
          </cell>
          <cell r="N666">
            <v>0</v>
          </cell>
          <cell r="O666">
            <v>19</v>
          </cell>
          <cell r="P666">
            <v>-7</v>
          </cell>
        </row>
        <row r="667">
          <cell r="A667" t="str">
            <v>ｱ157C</v>
          </cell>
          <cell r="B667" t="str">
            <v>明日香産業株式会社　　　　　　　　　　　　　　　　　　　　　　　　　　</v>
          </cell>
          <cell r="C667" t="str">
            <v>0XP</v>
          </cell>
          <cell r="D667" t="str">
            <v>ﾕｳｼｼﾞｷﾞﾖｳ2-5</v>
          </cell>
          <cell r="E667" t="str">
            <v>不動産Ｆ</v>
          </cell>
          <cell r="F667" t="str">
            <v>CB</v>
          </cell>
          <cell r="G667" t="str">
            <v>C</v>
          </cell>
          <cell r="H667" t="str">
            <v>1</v>
          </cell>
          <cell r="J667">
            <v>4051754</v>
          </cell>
          <cell r="K667">
            <v>1814656</v>
          </cell>
          <cell r="L667">
            <v>5151668</v>
          </cell>
          <cell r="M667">
            <v>5</v>
          </cell>
          <cell r="N667">
            <v>0</v>
          </cell>
          <cell r="O667">
            <v>5</v>
          </cell>
          <cell r="P667">
            <v>-2</v>
          </cell>
        </row>
        <row r="668">
          <cell r="A668" t="str">
            <v>ｱ3500</v>
          </cell>
          <cell r="B668" t="str">
            <v>青山開発株式会社　　　　　　　　　　　　　　　　　　　　　　　　　　　</v>
          </cell>
          <cell r="C668" t="str">
            <v>0Y2</v>
          </cell>
          <cell r="D668" t="str">
            <v>PJ-ｷｶｸｶｲﾊﾂｶ</v>
          </cell>
          <cell r="E668" t="str">
            <v>業務本部</v>
          </cell>
          <cell r="F668" t="str">
            <v>CA</v>
          </cell>
          <cell r="G668" t="str">
            <v>K</v>
          </cell>
          <cell r="J668">
            <v>755450125</v>
          </cell>
          <cell r="K668">
            <v>3001992</v>
          </cell>
          <cell r="L668">
            <v>758452117</v>
          </cell>
          <cell r="M668">
            <v>758</v>
          </cell>
          <cell r="N668">
            <v>0</v>
          </cell>
          <cell r="O668">
            <v>762</v>
          </cell>
          <cell r="P668">
            <v>0</v>
          </cell>
        </row>
        <row r="669">
          <cell r="A669" t="str">
            <v>ｱ426C</v>
          </cell>
          <cell r="B669" t="str">
            <v>浅田茂雄　　　　　　　　　　　　　　　　　　　　　　　　　　　　　　　</v>
          </cell>
          <cell r="C669" t="str">
            <v>0Y2</v>
          </cell>
          <cell r="D669" t="str">
            <v>PJ-ｷｶｸｶｲﾊﾂｶ</v>
          </cell>
          <cell r="E669" t="str">
            <v>不動産Ｆ</v>
          </cell>
          <cell r="F669" t="str">
            <v>AB</v>
          </cell>
          <cell r="G669" t="str">
            <v>B</v>
          </cell>
          <cell r="J669">
            <v>20507240</v>
          </cell>
          <cell r="K669">
            <v>0</v>
          </cell>
          <cell r="L669">
            <v>20516797</v>
          </cell>
          <cell r="M669">
            <v>21</v>
          </cell>
          <cell r="N669">
            <v>0</v>
          </cell>
          <cell r="O669">
            <v>0</v>
          </cell>
          <cell r="P669">
            <v>0</v>
          </cell>
        </row>
        <row r="670">
          <cell r="A670" t="str">
            <v>ｱ564C</v>
          </cell>
          <cell r="B670" t="str">
            <v>秋山融　　　　　　　　　　　　　　　　　　　　　　　　　　　　　　　　</v>
          </cell>
          <cell r="C670" t="str">
            <v>1SY</v>
          </cell>
          <cell r="D670" t="str">
            <v>ﾕｳｼ2ﾌﾞｷｶｸｶﾝﾘﾁ-ﾑ</v>
          </cell>
          <cell r="E670" t="str">
            <v>不動産Ｆ</v>
          </cell>
          <cell r="F670" t="str">
            <v>AB</v>
          </cell>
          <cell r="G670" t="str">
            <v>B</v>
          </cell>
          <cell r="J670">
            <v>2774767</v>
          </cell>
          <cell r="K670">
            <v>0</v>
          </cell>
          <cell r="L670">
            <v>2777834</v>
          </cell>
          <cell r="M670">
            <v>3</v>
          </cell>
          <cell r="N670">
            <v>0</v>
          </cell>
          <cell r="O670">
            <v>0</v>
          </cell>
          <cell r="P670">
            <v>0</v>
          </cell>
        </row>
        <row r="671">
          <cell r="A671" t="str">
            <v>ｱ768C</v>
          </cell>
          <cell r="B671" t="str">
            <v>アマギ　　　　　　　　　　　　　　　　　　　　　　　　　　　　　　　　</v>
          </cell>
          <cell r="C671" t="str">
            <v>1E5</v>
          </cell>
          <cell r="D671" t="str">
            <v>ｱﾂｷﾞｼﾃﾝﾀﾞｲ1ﾁｰﾑ</v>
          </cell>
          <cell r="E671" t="str">
            <v>東京営本</v>
          </cell>
          <cell r="F671" t="str">
            <v>CB</v>
          </cell>
          <cell r="G671" t="str">
            <v>J</v>
          </cell>
          <cell r="J671">
            <v>27100000</v>
          </cell>
          <cell r="K671">
            <v>2860816</v>
          </cell>
          <cell r="L671">
            <v>28568917</v>
          </cell>
          <cell r="M671">
            <v>29</v>
          </cell>
          <cell r="N671">
            <v>0</v>
          </cell>
          <cell r="O671">
            <v>29</v>
          </cell>
          <cell r="P671">
            <v>-11</v>
          </cell>
        </row>
        <row r="672">
          <cell r="A672" t="str">
            <v>ｲ016E</v>
          </cell>
          <cell r="B672" t="str">
            <v>石川保険事務所　　　　　　　　　　　　　　　　　　　　　　　　　　　　</v>
          </cell>
          <cell r="C672" t="str">
            <v>09N</v>
          </cell>
          <cell r="E672" t="str">
            <v>不動産Ｆ</v>
          </cell>
          <cell r="G672" t="str">
            <v>D</v>
          </cell>
          <cell r="L672">
            <v>-11415331</v>
          </cell>
          <cell r="M672">
            <v>43</v>
          </cell>
          <cell r="N672">
            <v>0</v>
          </cell>
          <cell r="O672">
            <v>43</v>
          </cell>
          <cell r="P672">
            <v>-16</v>
          </cell>
          <cell r="Q672">
            <v>59261905</v>
          </cell>
        </row>
        <row r="673">
          <cell r="A673" t="str">
            <v>ｲ1578</v>
          </cell>
          <cell r="B673" t="str">
            <v>イトー　　　　　　　　　　　　　　　　　　　　　　　　　　　　　　　　</v>
          </cell>
          <cell r="C673" t="str">
            <v>09Q</v>
          </cell>
          <cell r="D673" t="str">
            <v>ﾇﾏﾂﾞｼﾃﾝ</v>
          </cell>
          <cell r="E673" t="str">
            <v>業務本部</v>
          </cell>
          <cell r="F673" t="str">
            <v>CB</v>
          </cell>
          <cell r="G673" t="str">
            <v>E</v>
          </cell>
          <cell r="J673">
            <v>0</v>
          </cell>
          <cell r="K673">
            <v>380538</v>
          </cell>
          <cell r="L673">
            <v>375738</v>
          </cell>
          <cell r="M673">
            <v>0</v>
          </cell>
          <cell r="N673">
            <v>0</v>
          </cell>
          <cell r="O673">
            <v>0</v>
          </cell>
          <cell r="P673">
            <v>0</v>
          </cell>
        </row>
        <row r="674">
          <cell r="A674" t="str">
            <v>ｲ1803</v>
          </cell>
          <cell r="B674" t="str">
            <v>いわもと　　　　　　　　　　　　　　　　　　　　　　　　　　　　　　　</v>
          </cell>
          <cell r="E674" t="str">
            <v>業務本部</v>
          </cell>
          <cell r="M674">
            <v>0</v>
          </cell>
          <cell r="N674">
            <v>0</v>
          </cell>
          <cell r="O674">
            <v>0</v>
          </cell>
          <cell r="P674">
            <v>0</v>
          </cell>
        </row>
        <row r="675">
          <cell r="A675" t="str">
            <v>ｲ1824</v>
          </cell>
          <cell r="B675" t="str">
            <v>市橋会　　　　　　　　　　　　　　　　　　　　　　　　　　　　　　　　</v>
          </cell>
          <cell r="C675" t="str">
            <v>1A4</v>
          </cell>
          <cell r="D675" t="str">
            <v>Eﾀﾞｲ2ﾌﾞﾍﾙｽｹｱﾁ-ﾑ</v>
          </cell>
          <cell r="E675" t="str">
            <v>東京営本</v>
          </cell>
          <cell r="F675" t="str">
            <v>AB</v>
          </cell>
          <cell r="G675" t="str">
            <v>K</v>
          </cell>
          <cell r="J675">
            <v>942824</v>
          </cell>
          <cell r="K675">
            <v>0</v>
          </cell>
          <cell r="L675">
            <v>940495</v>
          </cell>
          <cell r="M675">
            <v>2</v>
          </cell>
          <cell r="N675">
            <v>0</v>
          </cell>
          <cell r="O675">
            <v>4</v>
          </cell>
          <cell r="P675">
            <v>-1</v>
          </cell>
        </row>
        <row r="676">
          <cell r="A676" t="str">
            <v>ｲ560E</v>
          </cell>
          <cell r="B676" t="str">
            <v>イー・エム・アイ　　　　　　　　　　　　　　　　　　　　　　　　　　　</v>
          </cell>
          <cell r="C676" t="str">
            <v>084</v>
          </cell>
          <cell r="D676" t="str">
            <v>ﾕｳｼｼﾞｷﾞﾖｳ2ｵｵｻｶ</v>
          </cell>
          <cell r="E676" t="str">
            <v>不動産Ｆ</v>
          </cell>
          <cell r="F676" t="str">
            <v>AB</v>
          </cell>
          <cell r="G676" t="str">
            <v>A</v>
          </cell>
          <cell r="H676" t="str">
            <v>1</v>
          </cell>
          <cell r="I676" t="str">
            <v>H</v>
          </cell>
          <cell r="J676">
            <v>48042974</v>
          </cell>
          <cell r="K676">
            <v>0</v>
          </cell>
          <cell r="L676">
            <v>48042974</v>
          </cell>
          <cell r="M676">
            <v>48</v>
          </cell>
          <cell r="N676">
            <v>0</v>
          </cell>
          <cell r="O676">
            <v>49</v>
          </cell>
          <cell r="P676">
            <v>-18</v>
          </cell>
        </row>
        <row r="677">
          <cell r="A677" t="str">
            <v>ｲ733E</v>
          </cell>
          <cell r="B677" t="str">
            <v>石塚秀廣　　　　　　　　　　　　　　　　　　　　　　　　　　　　　　　</v>
          </cell>
          <cell r="C677" t="str">
            <v>1SY</v>
          </cell>
          <cell r="D677" t="str">
            <v>ﾕｳｼ2ﾌﾞｷｶｸｶﾝﾘﾁ-ﾑ</v>
          </cell>
          <cell r="E677" t="str">
            <v>不動産Ｆ</v>
          </cell>
          <cell r="F677" t="str">
            <v>AB</v>
          </cell>
          <cell r="G677" t="str">
            <v>B</v>
          </cell>
          <cell r="J677">
            <v>1257304</v>
          </cell>
          <cell r="K677">
            <v>0</v>
          </cell>
          <cell r="L677">
            <v>1257304</v>
          </cell>
          <cell r="M677">
            <v>1</v>
          </cell>
          <cell r="N677">
            <v>0</v>
          </cell>
          <cell r="O677">
            <v>0</v>
          </cell>
          <cell r="P677">
            <v>0</v>
          </cell>
        </row>
        <row r="678">
          <cell r="A678" t="str">
            <v>ｲ818E</v>
          </cell>
          <cell r="B678" t="str">
            <v>伊藤顕　　　　　　　　　　　　　　　　　　　　　　　　　　　　　　　　</v>
          </cell>
          <cell r="C678" t="str">
            <v>0Y2</v>
          </cell>
          <cell r="D678" t="str">
            <v>PJ-ｷｶｸｶｲﾊﾂｶ</v>
          </cell>
          <cell r="E678" t="str">
            <v>近畿営本</v>
          </cell>
          <cell r="F678" t="str">
            <v>AB</v>
          </cell>
          <cell r="G678" t="str">
            <v>B</v>
          </cell>
          <cell r="J678">
            <v>2102938</v>
          </cell>
          <cell r="K678">
            <v>0</v>
          </cell>
          <cell r="L678">
            <v>2102938</v>
          </cell>
          <cell r="M678">
            <v>2</v>
          </cell>
          <cell r="N678">
            <v>0</v>
          </cell>
          <cell r="O678">
            <v>0</v>
          </cell>
          <cell r="P678">
            <v>0</v>
          </cell>
        </row>
        <row r="679">
          <cell r="A679" t="str">
            <v>ｲ821E</v>
          </cell>
          <cell r="B679" t="str">
            <v>伊藤美智代　　　　　　　　　　　　　　　　　　　　　　　　　　　　　　</v>
          </cell>
          <cell r="C679" t="str">
            <v>0Y2</v>
          </cell>
          <cell r="D679" t="str">
            <v>PJ-ｷｶｸｶｲﾊﾂｶ</v>
          </cell>
          <cell r="E679" t="str">
            <v>近畿営本</v>
          </cell>
          <cell r="F679" t="str">
            <v>AB</v>
          </cell>
          <cell r="G679" t="str">
            <v>B</v>
          </cell>
          <cell r="J679">
            <v>1657927</v>
          </cell>
          <cell r="K679">
            <v>0</v>
          </cell>
          <cell r="L679">
            <v>1657927</v>
          </cell>
          <cell r="M679">
            <v>2</v>
          </cell>
          <cell r="N679">
            <v>0</v>
          </cell>
          <cell r="O679">
            <v>0</v>
          </cell>
          <cell r="P679">
            <v>0</v>
          </cell>
        </row>
        <row r="680">
          <cell r="A680" t="str">
            <v>ｳ424B</v>
          </cell>
          <cell r="B680" t="str">
            <v>ウインズ　　　　　　　　　　　　　　　　　　　　　　　　　　　　　　　</v>
          </cell>
          <cell r="C680" t="str">
            <v>1SY</v>
          </cell>
          <cell r="D680" t="str">
            <v>ﾕｳｼ2ﾌﾞｷｶｸｶﾝﾘﾁ-ﾑ</v>
          </cell>
          <cell r="E680" t="str">
            <v>不動産Ｆ</v>
          </cell>
          <cell r="F680" t="str">
            <v>AB</v>
          </cell>
          <cell r="G680" t="str">
            <v>C</v>
          </cell>
          <cell r="J680">
            <v>44145487</v>
          </cell>
          <cell r="K680">
            <v>0</v>
          </cell>
          <cell r="L680">
            <v>44179607</v>
          </cell>
          <cell r="M680">
            <v>45</v>
          </cell>
          <cell r="N680">
            <v>0</v>
          </cell>
          <cell r="O680">
            <v>0</v>
          </cell>
          <cell r="P680">
            <v>0</v>
          </cell>
        </row>
        <row r="681">
          <cell r="A681" t="str">
            <v>ｴ584A</v>
          </cell>
          <cell r="B681" t="str">
            <v>イーソル株式会社　　　　　　　　　　　　　　　　　　　　　　　　　　　</v>
          </cell>
          <cell r="C681" t="str">
            <v>1SY</v>
          </cell>
          <cell r="D681" t="str">
            <v>ﾕｳｼ2ﾌﾞｷｶｸｶﾝﾘﾁ-ﾑ</v>
          </cell>
          <cell r="E681" t="str">
            <v>不動産Ｆ</v>
          </cell>
          <cell r="F681" t="str">
            <v>AB</v>
          </cell>
          <cell r="G681" t="str">
            <v>J</v>
          </cell>
          <cell r="J681">
            <v>44778250</v>
          </cell>
          <cell r="K681">
            <v>0</v>
          </cell>
          <cell r="L681">
            <v>44803528</v>
          </cell>
          <cell r="M681">
            <v>45</v>
          </cell>
          <cell r="N681">
            <v>0</v>
          </cell>
          <cell r="O681">
            <v>0</v>
          </cell>
          <cell r="P681">
            <v>0</v>
          </cell>
        </row>
        <row r="682">
          <cell r="A682" t="str">
            <v>ｴ631A</v>
          </cell>
          <cell r="B682" t="str">
            <v>エス．ケイ．ケイ株式会社　　　　　　　　　　　　　　　　　　　　　　　</v>
          </cell>
          <cell r="C682" t="str">
            <v>0Y2</v>
          </cell>
          <cell r="D682" t="str">
            <v>PJ-ｷｶｸｶｲﾊﾂｶ</v>
          </cell>
          <cell r="E682" t="str">
            <v>近畿営本</v>
          </cell>
          <cell r="F682" t="str">
            <v>CB</v>
          </cell>
          <cell r="G682" t="str">
            <v>C</v>
          </cell>
          <cell r="J682">
            <v>26902848</v>
          </cell>
          <cell r="K682">
            <v>23893681</v>
          </cell>
          <cell r="L682">
            <v>44740546</v>
          </cell>
          <cell r="M682">
            <v>44</v>
          </cell>
          <cell r="N682">
            <v>0</v>
          </cell>
          <cell r="O682">
            <v>44</v>
          </cell>
          <cell r="P682">
            <v>-16</v>
          </cell>
        </row>
        <row r="683">
          <cell r="A683" t="str">
            <v>ｴ648A</v>
          </cell>
          <cell r="B683" t="str">
            <v>エルカクエイ　　　　　　　　　　　　　　　　　　　　　　　　　　　　　</v>
          </cell>
          <cell r="C683" t="str">
            <v>09S</v>
          </cell>
          <cell r="D683" t="str">
            <v>PJﾌｱｲﾅﾝｽﾌﾞ3ﾁ-ﾑ</v>
          </cell>
          <cell r="F683" t="str">
            <v>CA</v>
          </cell>
          <cell r="G683" t="str">
            <v>C</v>
          </cell>
          <cell r="J683">
            <v>1200000000</v>
          </cell>
          <cell r="K683">
            <v>10816438</v>
          </cell>
          <cell r="L683">
            <v>1165626860</v>
          </cell>
        </row>
        <row r="684">
          <cell r="A684" t="str">
            <v>ｴ669A</v>
          </cell>
          <cell r="B684" t="str">
            <v>遠藤文雄　　　　　　　　　　　　　　　　　　　　　　　　　　　　　　　</v>
          </cell>
          <cell r="C684" t="str">
            <v>0TF</v>
          </cell>
          <cell r="D684" t="str">
            <v>ﾕｳｼ2ﾌﾞｶｲｶﾞｲIQ</v>
          </cell>
          <cell r="F684" t="str">
            <v>CB</v>
          </cell>
          <cell r="G684" t="str">
            <v>B</v>
          </cell>
          <cell r="J684">
            <v>0</v>
          </cell>
          <cell r="K684">
            <v>322499</v>
          </cell>
          <cell r="L684">
            <v>318916</v>
          </cell>
        </row>
        <row r="685">
          <cell r="A685" t="str">
            <v>ｵ326E</v>
          </cell>
          <cell r="B685" t="str">
            <v>オーシャン建築設計事務所　　　　　　　　　　　　　　　　　　　　　　　</v>
          </cell>
          <cell r="E685" t="str">
            <v>近畿営本</v>
          </cell>
          <cell r="M685">
            <v>0</v>
          </cell>
          <cell r="N685">
            <v>0</v>
          </cell>
          <cell r="O685">
            <v>24</v>
          </cell>
          <cell r="P685">
            <v>-9</v>
          </cell>
          <cell r="Q685">
            <v>25607747</v>
          </cell>
        </row>
        <row r="686">
          <cell r="A686" t="str">
            <v>ｶ114A</v>
          </cell>
          <cell r="B686" t="str">
            <v>大志　　　　　　　　　　　　　　　　　　　　　　　　　　　　　　　　　</v>
          </cell>
          <cell r="C686" t="str">
            <v>09C</v>
          </cell>
          <cell r="D686" t="str">
            <v>ﾕｳｼｼﾞｷﾞﾖｳ2ﾎｳｼﾞﾝ</v>
          </cell>
          <cell r="E686" t="str">
            <v>不動産Ｆ</v>
          </cell>
          <cell r="F686" t="str">
            <v>CB</v>
          </cell>
          <cell r="G686" t="str">
            <v>C</v>
          </cell>
          <cell r="J686">
            <v>0</v>
          </cell>
          <cell r="K686">
            <v>435579597</v>
          </cell>
          <cell r="L686">
            <v>-476407</v>
          </cell>
          <cell r="M686">
            <v>0</v>
          </cell>
          <cell r="N686">
            <v>-364</v>
          </cell>
          <cell r="O686">
            <v>0</v>
          </cell>
          <cell r="P686">
            <v>0</v>
          </cell>
        </row>
        <row r="687">
          <cell r="A687" t="str">
            <v>ｶ4236</v>
          </cell>
          <cell r="B687" t="str">
            <v>桂化学株式会社</v>
          </cell>
          <cell r="E687" t="str">
            <v>東京営本</v>
          </cell>
          <cell r="M687">
            <v>0</v>
          </cell>
          <cell r="N687">
            <v>0</v>
          </cell>
          <cell r="O687">
            <v>0</v>
          </cell>
          <cell r="P687">
            <v>0</v>
          </cell>
        </row>
        <row r="688">
          <cell r="A688" t="str">
            <v>ｶ4387</v>
          </cell>
          <cell r="B688" t="str">
            <v>カネイチ　　　　　　　　　　　　　　　　　　　　　　　　　　　　　　　</v>
          </cell>
          <cell r="C688" t="str">
            <v>1G3</v>
          </cell>
          <cell r="D688" t="str">
            <v>Qﾆﾎﾝﾊﾞｼｴｲｷﾞﾖｳ1</v>
          </cell>
          <cell r="E688" t="str">
            <v>東京営本</v>
          </cell>
          <cell r="F688" t="str">
            <v>CB</v>
          </cell>
          <cell r="G688" t="str">
            <v>K</v>
          </cell>
          <cell r="J688">
            <v>0</v>
          </cell>
          <cell r="K688">
            <v>95885383</v>
          </cell>
          <cell r="L688">
            <v>77621845</v>
          </cell>
          <cell r="M688">
            <v>78</v>
          </cell>
          <cell r="N688">
            <v>0</v>
          </cell>
          <cell r="O688">
            <v>78</v>
          </cell>
          <cell r="P688">
            <v>-29</v>
          </cell>
        </row>
        <row r="689">
          <cell r="A689" t="str">
            <v>ｶ638D</v>
          </cell>
          <cell r="B689" t="str">
            <v>関西建物　　　　　　　　　　　　　　　　　　　　　　　　　　　　　　　</v>
          </cell>
          <cell r="C689" t="str">
            <v>0Y2</v>
          </cell>
          <cell r="D689" t="str">
            <v>PJ-ｷｶｸｶｲﾊﾂｶ</v>
          </cell>
          <cell r="E689" t="str">
            <v>近畿営本</v>
          </cell>
          <cell r="F689" t="str">
            <v>CB</v>
          </cell>
          <cell r="G689" t="str">
            <v>C</v>
          </cell>
          <cell r="J689">
            <v>19007101</v>
          </cell>
          <cell r="K689">
            <v>92596268</v>
          </cell>
          <cell r="L689">
            <v>106156405</v>
          </cell>
          <cell r="M689">
            <v>106</v>
          </cell>
          <cell r="N689">
            <v>0</v>
          </cell>
          <cell r="O689">
            <v>106</v>
          </cell>
          <cell r="P689">
            <v>-39</v>
          </cell>
        </row>
        <row r="690">
          <cell r="A690" t="str">
            <v>ｶ869D</v>
          </cell>
          <cell r="B690" t="str">
            <v>川原田寛一　　　　　　　　　　　　　　　　　　　　　　　　　　　　　　</v>
          </cell>
          <cell r="C690" t="str">
            <v>1TD</v>
          </cell>
          <cell r="D690" t="str">
            <v>ﾀﾁｶﾜｴｲｷﾞﾖｳﾁ-ﾑJ</v>
          </cell>
          <cell r="E690" t="str">
            <v>東京営本</v>
          </cell>
          <cell r="F690" t="str">
            <v>AB</v>
          </cell>
          <cell r="G690" t="str">
            <v>B</v>
          </cell>
          <cell r="J690">
            <v>5333548</v>
          </cell>
          <cell r="K690">
            <v>0</v>
          </cell>
          <cell r="L690">
            <v>5335913</v>
          </cell>
          <cell r="M690">
            <v>5</v>
          </cell>
          <cell r="N690">
            <v>0</v>
          </cell>
          <cell r="O690">
            <v>0</v>
          </cell>
          <cell r="P690">
            <v>0</v>
          </cell>
        </row>
        <row r="691">
          <cell r="A691" t="str">
            <v>ｶ875D</v>
          </cell>
          <cell r="B691" t="str">
            <v>柿栖和子　　　　　　　　　　　　　　　　　　　　　　　　　　　　　　　</v>
          </cell>
          <cell r="C691" t="str">
            <v>1P4</v>
          </cell>
          <cell r="D691" t="str">
            <v>ﾄｳｷﾖｳｻｲｹﾝｶﾝﾘｼﾂ</v>
          </cell>
          <cell r="E691" t="str">
            <v>東京営本</v>
          </cell>
          <cell r="F691" t="str">
            <v>AB</v>
          </cell>
          <cell r="G691" t="str">
            <v>B</v>
          </cell>
          <cell r="J691">
            <v>5347188</v>
          </cell>
          <cell r="K691">
            <v>0</v>
          </cell>
          <cell r="L691">
            <v>5349559</v>
          </cell>
          <cell r="M691">
            <v>6</v>
          </cell>
          <cell r="N691">
            <v>0</v>
          </cell>
          <cell r="O691">
            <v>0</v>
          </cell>
          <cell r="P691">
            <v>0</v>
          </cell>
        </row>
        <row r="692">
          <cell r="A692" t="str">
            <v>ｶ965D</v>
          </cell>
          <cell r="B692" t="str">
            <v>川鍋工務店　　　　　　　　　　　　　　　　　　　　　　　　　　　　　　</v>
          </cell>
          <cell r="C692" t="str">
            <v>0TF</v>
          </cell>
          <cell r="D692" t="str">
            <v>ﾕｳｼ2ﾌﾞｶｲｶﾞｲIQ</v>
          </cell>
          <cell r="E692" t="str">
            <v>国際本部</v>
          </cell>
          <cell r="F692" t="str">
            <v>CB</v>
          </cell>
          <cell r="G692" t="str">
            <v>E</v>
          </cell>
          <cell r="J692">
            <v>4083041</v>
          </cell>
          <cell r="K692">
            <v>2621206</v>
          </cell>
          <cell r="L692">
            <v>6239093</v>
          </cell>
          <cell r="M692">
            <v>6</v>
          </cell>
          <cell r="N692">
            <v>0</v>
          </cell>
          <cell r="O692">
            <v>6</v>
          </cell>
          <cell r="P692">
            <v>-2</v>
          </cell>
        </row>
        <row r="693">
          <cell r="A693" t="str">
            <v>ｶ971D</v>
          </cell>
          <cell r="B693" t="str">
            <v>鎌田俊一郎　　　　　　　　　　　　　　　　　　　　　　　　　　　　　　</v>
          </cell>
          <cell r="C693" t="str">
            <v>1SM</v>
          </cell>
          <cell r="D693" t="str">
            <v>ﾕｳｼ2-1ｷﾕｳｷｶｸ</v>
          </cell>
          <cell r="E693" t="str">
            <v>不動産Ｆ</v>
          </cell>
          <cell r="F693" t="str">
            <v>AB</v>
          </cell>
          <cell r="G693" t="str">
            <v>B</v>
          </cell>
          <cell r="J693">
            <v>5912000</v>
          </cell>
          <cell r="K693">
            <v>0</v>
          </cell>
          <cell r="L693">
            <v>5912000</v>
          </cell>
          <cell r="M693">
            <v>6</v>
          </cell>
          <cell r="N693">
            <v>0</v>
          </cell>
          <cell r="O693">
            <v>0</v>
          </cell>
          <cell r="P693">
            <v>0</v>
          </cell>
        </row>
        <row r="694">
          <cell r="A694" t="str">
            <v>ｶ989D</v>
          </cell>
          <cell r="B694" t="str">
            <v>加治澄廣　　　　　　　　　　　　　　　　　　　　　　　　　　　　　　　</v>
          </cell>
          <cell r="C694" t="str">
            <v>0TF</v>
          </cell>
          <cell r="D694" t="str">
            <v>ﾕｳｼ2ﾌﾞｶｲｶﾞｲIQ</v>
          </cell>
          <cell r="E694" t="str">
            <v>不動産Ｆ</v>
          </cell>
          <cell r="F694" t="str">
            <v>AB</v>
          </cell>
          <cell r="G694" t="str">
            <v>B</v>
          </cell>
          <cell r="J694">
            <v>84160</v>
          </cell>
          <cell r="K694">
            <v>0</v>
          </cell>
          <cell r="L694">
            <v>84160</v>
          </cell>
          <cell r="M694">
            <v>0</v>
          </cell>
          <cell r="N694">
            <v>0</v>
          </cell>
          <cell r="O694">
            <v>0</v>
          </cell>
          <cell r="P694">
            <v>0</v>
          </cell>
        </row>
        <row r="695">
          <cell r="A695" t="str">
            <v>ｷ3079</v>
          </cell>
          <cell r="B695" t="str">
            <v>共栄建設株式会社　　　　　　　　　　　　　　　　　　　　　　　　　　　</v>
          </cell>
          <cell r="C695" t="str">
            <v>0Y2</v>
          </cell>
          <cell r="D695" t="str">
            <v>PJ-ｷｶｸｶｲﾊﾂｶ</v>
          </cell>
          <cell r="E695" t="str">
            <v>近畿営本</v>
          </cell>
          <cell r="F695" t="str">
            <v>CB</v>
          </cell>
          <cell r="G695" t="str">
            <v>C</v>
          </cell>
          <cell r="J695">
            <v>293382908</v>
          </cell>
          <cell r="K695">
            <v>146975521</v>
          </cell>
          <cell r="L695">
            <v>439546023</v>
          </cell>
          <cell r="M695">
            <v>445</v>
          </cell>
          <cell r="N695">
            <v>0</v>
          </cell>
          <cell r="O695">
            <v>455</v>
          </cell>
          <cell r="P695">
            <v>-190</v>
          </cell>
        </row>
        <row r="696">
          <cell r="A696" t="str">
            <v>ｷ523B</v>
          </cell>
          <cell r="B696" t="str">
            <v>金融研修センター　　　　　　　　　　　　　　　　　　　　　　　　　　　</v>
          </cell>
          <cell r="C696" t="str">
            <v>1SY</v>
          </cell>
          <cell r="D696" t="str">
            <v>ﾕｳｼ2ﾌﾞｷｶｸｶﾝﾘﾁ-ﾑ</v>
          </cell>
          <cell r="E696" t="str">
            <v>不動産Ｆ</v>
          </cell>
          <cell r="F696" t="str">
            <v>CB</v>
          </cell>
          <cell r="G696" t="str">
            <v>J</v>
          </cell>
          <cell r="J696">
            <v>0</v>
          </cell>
          <cell r="K696">
            <v>22479523</v>
          </cell>
          <cell r="L696">
            <v>19262581</v>
          </cell>
          <cell r="M696">
            <v>19</v>
          </cell>
          <cell r="N696">
            <v>0</v>
          </cell>
          <cell r="O696">
            <v>19</v>
          </cell>
          <cell r="P696">
            <v>-7</v>
          </cell>
        </row>
        <row r="697">
          <cell r="A697" t="str">
            <v>ｷ632B</v>
          </cell>
          <cell r="B697" t="str">
            <v>北川明　　　　　　　　　　　　　　　　　　　　　　　　　　　　　　　　</v>
          </cell>
          <cell r="C697" t="str">
            <v>0Y2</v>
          </cell>
          <cell r="D697" t="str">
            <v>PJ-ｷｶｸｶｲﾊﾂｶ</v>
          </cell>
          <cell r="F697" t="str">
            <v>AB</v>
          </cell>
          <cell r="G697" t="str">
            <v>G</v>
          </cell>
          <cell r="J697">
            <v>7693203</v>
          </cell>
          <cell r="K697">
            <v>0</v>
          </cell>
          <cell r="L697">
            <v>7696615</v>
          </cell>
        </row>
        <row r="698">
          <cell r="A698" t="str">
            <v>ｷ633B</v>
          </cell>
          <cell r="B698" t="str">
            <v>北川脩　　　　　　　　　　　　　　　　　　　　　　　　　　　　　　　　</v>
          </cell>
          <cell r="C698" t="str">
            <v>0Y2</v>
          </cell>
          <cell r="D698" t="str">
            <v>PJ-ｷｶｸｶｲﾊﾂｶ</v>
          </cell>
          <cell r="E698" t="str">
            <v>近畿営本</v>
          </cell>
          <cell r="F698" t="str">
            <v>CB</v>
          </cell>
          <cell r="G698" t="str">
            <v>G</v>
          </cell>
          <cell r="J698">
            <v>7005141</v>
          </cell>
          <cell r="K698">
            <v>9757</v>
          </cell>
          <cell r="L698">
            <v>7018005</v>
          </cell>
          <cell r="M698">
            <v>7</v>
          </cell>
          <cell r="N698">
            <v>0</v>
          </cell>
          <cell r="O698">
            <v>7</v>
          </cell>
          <cell r="P698">
            <v>-3</v>
          </cell>
        </row>
        <row r="699">
          <cell r="A699" t="str">
            <v>ｷ634B</v>
          </cell>
          <cell r="B699" t="str">
            <v>北川孝　　　　　　　　　　　　　　　　　　　　　　　　　　　　　　　　</v>
          </cell>
          <cell r="C699" t="str">
            <v>0Y2</v>
          </cell>
          <cell r="D699" t="str">
            <v>PJ-ｷｶｸｶｲﾊﾂｶ</v>
          </cell>
          <cell r="E699" t="str">
            <v>近畿営本</v>
          </cell>
          <cell r="F699" t="str">
            <v>AB</v>
          </cell>
          <cell r="G699" t="str">
            <v>G</v>
          </cell>
          <cell r="J699">
            <v>6950084</v>
          </cell>
          <cell r="K699">
            <v>0</v>
          </cell>
          <cell r="L699">
            <v>6953166</v>
          </cell>
          <cell r="M699">
            <v>7</v>
          </cell>
          <cell r="N699">
            <v>0</v>
          </cell>
          <cell r="O699">
            <v>7</v>
          </cell>
          <cell r="P699">
            <v>-3</v>
          </cell>
        </row>
        <row r="700">
          <cell r="A700" t="str">
            <v>ｸ527B</v>
          </cell>
          <cell r="B700" t="str">
            <v>倉貫　　　　　　　　　　　　　　　　　　　　　　　　　　　　　　　　　</v>
          </cell>
          <cell r="C700" t="str">
            <v>0Y2</v>
          </cell>
          <cell r="D700" t="str">
            <v>PJ-ｷｶｸｶｲﾊﾂｶ</v>
          </cell>
          <cell r="E700" t="str">
            <v>近畿営本</v>
          </cell>
          <cell r="F700" t="str">
            <v>CB</v>
          </cell>
          <cell r="G700" t="str">
            <v>G</v>
          </cell>
          <cell r="J700">
            <v>0</v>
          </cell>
          <cell r="K700">
            <v>16998991</v>
          </cell>
          <cell r="L700">
            <v>11778913</v>
          </cell>
          <cell r="M700">
            <v>12</v>
          </cell>
          <cell r="N700">
            <v>0</v>
          </cell>
          <cell r="O700">
            <v>12</v>
          </cell>
          <cell r="P700">
            <v>-4</v>
          </cell>
        </row>
        <row r="701">
          <cell r="A701" t="str">
            <v>ｹ147A</v>
          </cell>
          <cell r="B701" t="str">
            <v>ケイ・アイジャパン　　　　　　　　　　　　　　　　　　　　　　　　　　</v>
          </cell>
          <cell r="C701" t="str">
            <v>09W</v>
          </cell>
          <cell r="D701" t="str">
            <v>ﾕｳｼｼﾞｷﾞﾖｳ2-4</v>
          </cell>
          <cell r="E701" t="str">
            <v>不動産Ｆ</v>
          </cell>
          <cell r="F701" t="str">
            <v>CB</v>
          </cell>
          <cell r="G701" t="str">
            <v>C</v>
          </cell>
          <cell r="H701" t="str">
            <v>1</v>
          </cell>
          <cell r="J701">
            <v>15632440</v>
          </cell>
          <cell r="K701">
            <v>200000</v>
          </cell>
          <cell r="L701">
            <v>15832440</v>
          </cell>
          <cell r="M701">
            <v>16</v>
          </cell>
          <cell r="N701">
            <v>0</v>
          </cell>
          <cell r="O701">
            <v>16</v>
          </cell>
          <cell r="P701">
            <v>-6</v>
          </cell>
        </row>
        <row r="702">
          <cell r="A702" t="str">
            <v>ｺ505C</v>
          </cell>
          <cell r="B702" t="str">
            <v>コーケンホーム株式会社　　　　　　　　　　　　　　　　　　　　　　　　</v>
          </cell>
          <cell r="C702" t="str">
            <v>028</v>
          </cell>
          <cell r="D702" t="str">
            <v>ﾅｺﾞﾔ ｴｲｷﾞﾖｳ1ﾁ-ﾑ</v>
          </cell>
          <cell r="E702" t="str">
            <v>業務本部</v>
          </cell>
          <cell r="F702" t="str">
            <v>AB</v>
          </cell>
          <cell r="G702" t="str">
            <v>E</v>
          </cell>
          <cell r="J702">
            <v>6000195</v>
          </cell>
          <cell r="K702">
            <v>0</v>
          </cell>
          <cell r="L702">
            <v>6002945</v>
          </cell>
          <cell r="M702">
            <v>6</v>
          </cell>
          <cell r="N702">
            <v>0</v>
          </cell>
          <cell r="O702">
            <v>6</v>
          </cell>
          <cell r="P702">
            <v>-2</v>
          </cell>
        </row>
        <row r="703">
          <cell r="A703" t="str">
            <v>ｺ507C</v>
          </cell>
          <cell r="B703" t="str">
            <v>小鶴大助　　　　　　　　　　　　　　　　　　　　　　　　　　　　　　　</v>
          </cell>
          <cell r="C703" t="str">
            <v>028</v>
          </cell>
          <cell r="D703" t="str">
            <v>ﾅｺﾞﾔ ｴｲｷﾞﾖｳ1ﾁ-ﾑ</v>
          </cell>
          <cell r="F703" t="str">
            <v>AB</v>
          </cell>
          <cell r="G703" t="str">
            <v>B</v>
          </cell>
          <cell r="J703">
            <v>3963020</v>
          </cell>
          <cell r="K703">
            <v>0</v>
          </cell>
          <cell r="L703">
            <v>3964836</v>
          </cell>
        </row>
        <row r="704">
          <cell r="A704" t="str">
            <v>ｺ520C</v>
          </cell>
          <cell r="B704" t="str">
            <v>小竹光一　　　　　　　　　　　　　　　　　　　　　　　　　　　　　　　</v>
          </cell>
          <cell r="C704" t="str">
            <v>1SY</v>
          </cell>
          <cell r="D704" t="str">
            <v>ﾕｳｼ2ﾌﾞｷｶｸｶﾝﾘﾁ-ﾑ</v>
          </cell>
          <cell r="F704" t="str">
            <v>CB</v>
          </cell>
          <cell r="G704" t="str">
            <v>B</v>
          </cell>
          <cell r="J704">
            <v>5384267</v>
          </cell>
          <cell r="K704">
            <v>105263</v>
          </cell>
          <cell r="L704">
            <v>5489530</v>
          </cell>
        </row>
        <row r="705">
          <cell r="A705" t="str">
            <v>ｺ579C</v>
          </cell>
          <cell r="B705" t="str">
            <v>小西昭　　　　　　　　　　　　　　　　　　　　　　　　　　　　　　　　</v>
          </cell>
          <cell r="C705" t="str">
            <v>1SY</v>
          </cell>
          <cell r="D705" t="str">
            <v>ﾕｳｼ2ﾌﾞｷｶｸｶﾝﾘﾁ-ﾑ</v>
          </cell>
          <cell r="E705" t="str">
            <v>不動産Ｆ</v>
          </cell>
          <cell r="F705" t="str">
            <v>AB</v>
          </cell>
          <cell r="G705" t="str">
            <v>B</v>
          </cell>
          <cell r="J705">
            <v>862846</v>
          </cell>
          <cell r="K705">
            <v>0</v>
          </cell>
          <cell r="L705">
            <v>863333</v>
          </cell>
          <cell r="M705">
            <v>1</v>
          </cell>
          <cell r="N705">
            <v>0</v>
          </cell>
          <cell r="O705">
            <v>0</v>
          </cell>
          <cell r="P705">
            <v>0</v>
          </cell>
        </row>
        <row r="706">
          <cell r="A706" t="str">
            <v>ｺ803C</v>
          </cell>
          <cell r="B706" t="str">
            <v>広新測量株式会社　　　　　　　　　　　　　　　　　　　　　　　　　　　</v>
          </cell>
          <cell r="C706" t="str">
            <v>0TF</v>
          </cell>
          <cell r="D706" t="str">
            <v>ﾕｳｼ2ﾌﾞｶｲｶﾞｲIQ</v>
          </cell>
          <cell r="E706" t="str">
            <v>国際本部</v>
          </cell>
          <cell r="F706" t="str">
            <v>CB</v>
          </cell>
          <cell r="G706" t="str">
            <v>J</v>
          </cell>
          <cell r="J706">
            <v>17995005</v>
          </cell>
          <cell r="K706">
            <v>19692621</v>
          </cell>
          <cell r="L706">
            <v>32427920</v>
          </cell>
          <cell r="M706">
            <v>32</v>
          </cell>
          <cell r="N706">
            <v>0</v>
          </cell>
          <cell r="O706">
            <v>32</v>
          </cell>
          <cell r="P706">
            <v>-12</v>
          </cell>
        </row>
        <row r="707">
          <cell r="A707" t="str">
            <v>ｺ885C</v>
          </cell>
          <cell r="B707" t="str">
            <v>向陽観光開発株式会社　　　　　　　　　　　　　　　　　　　　　　　　　</v>
          </cell>
          <cell r="C707" t="str">
            <v>0Y2</v>
          </cell>
          <cell r="D707" t="str">
            <v>PJ-ｷｶｸｶｲﾊﾂｶ</v>
          </cell>
          <cell r="E707" t="str">
            <v>近畿営本</v>
          </cell>
          <cell r="F707" t="str">
            <v>AB</v>
          </cell>
          <cell r="G707" t="str">
            <v>C</v>
          </cell>
          <cell r="J707">
            <v>10977243</v>
          </cell>
          <cell r="K707">
            <v>0</v>
          </cell>
          <cell r="L707">
            <v>10977243</v>
          </cell>
          <cell r="M707">
            <v>11</v>
          </cell>
          <cell r="N707">
            <v>0</v>
          </cell>
          <cell r="O707">
            <v>11</v>
          </cell>
          <cell r="P707">
            <v>-4</v>
          </cell>
        </row>
        <row r="708">
          <cell r="A708" t="str">
            <v>ｻ0521</v>
          </cell>
          <cell r="B708" t="str">
            <v>西府建設</v>
          </cell>
          <cell r="E708" t="str">
            <v>業務本部</v>
          </cell>
          <cell r="M708">
            <v>0</v>
          </cell>
          <cell r="N708">
            <v>0</v>
          </cell>
          <cell r="O708">
            <v>0</v>
          </cell>
          <cell r="P708">
            <v>0</v>
          </cell>
        </row>
        <row r="709">
          <cell r="A709" t="str">
            <v>ｻ480D</v>
          </cell>
          <cell r="B709" t="str">
            <v>三瓶　充　　　　　　　　　　　　　　　　　　　　　　　　　　　　　　　</v>
          </cell>
          <cell r="C709" t="str">
            <v>036</v>
          </cell>
          <cell r="D709" t="str">
            <v>ｺｵﾘﾔﾏｼﾃﾝ1ﾁ-ﾑ</v>
          </cell>
          <cell r="F709" t="str">
            <v>AB</v>
          </cell>
          <cell r="G709" t="str">
            <v>B</v>
          </cell>
          <cell r="J709">
            <v>3863457</v>
          </cell>
          <cell r="K709">
            <v>0</v>
          </cell>
          <cell r="L709">
            <v>3936162</v>
          </cell>
        </row>
        <row r="710">
          <cell r="A710" t="str">
            <v>ｼ0978</v>
          </cell>
          <cell r="B710" t="str">
            <v>ジェック　　　　　　　　　　　　　　　　　　　　　　　　　　　　　　　</v>
          </cell>
          <cell r="E710" t="str">
            <v>近畿営本</v>
          </cell>
          <cell r="M710">
            <v>0</v>
          </cell>
          <cell r="N710">
            <v>0</v>
          </cell>
          <cell r="O710">
            <v>100</v>
          </cell>
          <cell r="P710">
            <v>-37</v>
          </cell>
        </row>
        <row r="711">
          <cell r="A711" t="str">
            <v>ｼ1238</v>
          </cell>
          <cell r="B711" t="str">
            <v>昭苑都市開発株式会社　　　　　　　　　　　　　　　　　　　　　　　　　</v>
          </cell>
          <cell r="C711" t="str">
            <v>09C</v>
          </cell>
          <cell r="D711" t="str">
            <v>ﾕｳｼｼﾞｷﾞﾖｳ2ﾎｳｼﾞﾝ</v>
          </cell>
          <cell r="E711" t="str">
            <v>不動産Ｆ</v>
          </cell>
          <cell r="F711" t="str">
            <v>CB</v>
          </cell>
          <cell r="G711" t="str">
            <v>C</v>
          </cell>
          <cell r="J711">
            <v>0</v>
          </cell>
          <cell r="K711">
            <v>233003186</v>
          </cell>
          <cell r="L711">
            <v>60424</v>
          </cell>
          <cell r="M711">
            <v>0</v>
          </cell>
          <cell r="N711">
            <v>-225</v>
          </cell>
          <cell r="O711">
            <v>0</v>
          </cell>
          <cell r="P711">
            <v>0</v>
          </cell>
        </row>
        <row r="712">
          <cell r="A712" t="str">
            <v>ｼ2178</v>
          </cell>
          <cell r="B712" t="str">
            <v>ディエフ松栄　　　　　　　　　　　　　　　　　　　　　　　　　　　　　</v>
          </cell>
          <cell r="E712" t="str">
            <v>東京営本</v>
          </cell>
          <cell r="M712">
            <v>0</v>
          </cell>
          <cell r="N712">
            <v>0</v>
          </cell>
          <cell r="O712">
            <v>40</v>
          </cell>
          <cell r="P712">
            <v>-15</v>
          </cell>
        </row>
        <row r="713">
          <cell r="A713" t="str">
            <v>ｼ251C</v>
          </cell>
          <cell r="B713" t="str">
            <v>城　州司郎　　　　　　　　　　　　　　　　　　　　　　　　　　　　　　</v>
          </cell>
          <cell r="E713" t="str">
            <v>近畿営本</v>
          </cell>
          <cell r="M713">
            <v>0</v>
          </cell>
          <cell r="N713">
            <v>0</v>
          </cell>
          <cell r="O713">
            <v>0</v>
          </cell>
          <cell r="P713">
            <v>0</v>
          </cell>
        </row>
        <row r="714">
          <cell r="A714" t="str">
            <v>ｼ3517</v>
          </cell>
          <cell r="B714" t="str">
            <v>昭和開発株式会社　　　　　　　　　　　　　　　　　　　　　　　　　　　</v>
          </cell>
          <cell r="C714" t="str">
            <v>0QE</v>
          </cell>
          <cell r="D714" t="str">
            <v>ｵｵｻｶｴｲｷﾞﾖｳ1-4</v>
          </cell>
          <cell r="E714" t="str">
            <v>近畿営本</v>
          </cell>
          <cell r="F714" t="str">
            <v>AB</v>
          </cell>
          <cell r="G714" t="str">
            <v>K</v>
          </cell>
          <cell r="J714">
            <v>79444460</v>
          </cell>
          <cell r="K714">
            <v>0</v>
          </cell>
          <cell r="L714">
            <v>79336584</v>
          </cell>
          <cell r="M714">
            <v>95</v>
          </cell>
          <cell r="N714">
            <v>0</v>
          </cell>
          <cell r="O714">
            <v>120</v>
          </cell>
          <cell r="P714">
            <v>0</v>
          </cell>
        </row>
        <row r="715">
          <cell r="A715" t="str">
            <v>ｼ365C</v>
          </cell>
          <cell r="B715" t="str">
            <v>神誠自動車　　　　　　　　　　　　　　　　　　　　　　　　　　　　　　</v>
          </cell>
          <cell r="C715" t="str">
            <v>1SY</v>
          </cell>
          <cell r="D715" t="str">
            <v>ﾕｳｼ2ﾌﾞｷｶｸｶﾝﾘﾁ-ﾑ</v>
          </cell>
          <cell r="E715" t="str">
            <v>不動産Ｆ</v>
          </cell>
          <cell r="F715" t="str">
            <v>CB</v>
          </cell>
          <cell r="G715" t="str">
            <v>J</v>
          </cell>
          <cell r="J715">
            <v>8084249</v>
          </cell>
          <cell r="K715">
            <v>1015660</v>
          </cell>
          <cell r="L715">
            <v>8318024</v>
          </cell>
          <cell r="M715">
            <v>8</v>
          </cell>
          <cell r="N715">
            <v>0</v>
          </cell>
          <cell r="O715">
            <v>8</v>
          </cell>
          <cell r="P715">
            <v>-3</v>
          </cell>
        </row>
        <row r="716">
          <cell r="A716" t="str">
            <v>ｼ656A</v>
          </cell>
          <cell r="B716" t="str">
            <v>重富正三　　　　　　　　　　　　　　　　　　　　　　　　　　　　　　　</v>
          </cell>
          <cell r="C716" t="str">
            <v>084</v>
          </cell>
          <cell r="D716" t="str">
            <v>ﾕｳｼｼﾞｷﾞﾖｳ2ｵｵｻｶ</v>
          </cell>
          <cell r="E716" t="str">
            <v>不動産Ｆ</v>
          </cell>
          <cell r="F716" t="str">
            <v>CA</v>
          </cell>
          <cell r="G716" t="str">
            <v>A</v>
          </cell>
          <cell r="H716" t="str">
            <v>1</v>
          </cell>
          <cell r="I716" t="str">
            <v>H</v>
          </cell>
          <cell r="J716">
            <v>99870224</v>
          </cell>
          <cell r="K716">
            <v>430394770</v>
          </cell>
          <cell r="L716">
            <v>1509152</v>
          </cell>
          <cell r="M716">
            <v>0</v>
          </cell>
          <cell r="N716">
            <v>-293</v>
          </cell>
          <cell r="O716">
            <v>0</v>
          </cell>
          <cell r="P716">
            <v>0</v>
          </cell>
        </row>
        <row r="717">
          <cell r="A717" t="str">
            <v>ｼ735A</v>
          </cell>
          <cell r="B717" t="str">
            <v>志賀　貢　　　　　　　　　　　　　　　　　　　　　　　　　　　　　　　</v>
          </cell>
          <cell r="C717" t="str">
            <v>0GX</v>
          </cell>
          <cell r="D717" t="str">
            <v>ｻﾂﾎﾟﾛｷﾞﾖｳﾑﾁ-ﾑ</v>
          </cell>
          <cell r="F717" t="str">
            <v>CB</v>
          </cell>
          <cell r="G717" t="str">
            <v>K</v>
          </cell>
          <cell r="J717">
            <v>1445465</v>
          </cell>
          <cell r="K717">
            <v>6790000</v>
          </cell>
          <cell r="L717">
            <v>7649622</v>
          </cell>
        </row>
        <row r="718">
          <cell r="A718" t="str">
            <v>ｼ995B</v>
          </cell>
          <cell r="B718" t="str">
            <v>新建商事　　　　　　　　　　　　　　　　　　　　　　　　　　　　　　　</v>
          </cell>
          <cell r="C718" t="str">
            <v>09C</v>
          </cell>
          <cell r="D718" t="str">
            <v>ﾕｳｼｼﾞｷﾞﾖｳ2ﾎｳｼﾞﾝ</v>
          </cell>
          <cell r="E718" t="str">
            <v>不動産Ｆ</v>
          </cell>
          <cell r="F718" t="str">
            <v>CB</v>
          </cell>
          <cell r="G718" t="str">
            <v>C</v>
          </cell>
          <cell r="J718">
            <v>0</v>
          </cell>
          <cell r="K718">
            <v>29105165</v>
          </cell>
          <cell r="L718">
            <v>29105165</v>
          </cell>
          <cell r="M718">
            <v>29</v>
          </cell>
          <cell r="N718">
            <v>0</v>
          </cell>
          <cell r="O718">
            <v>29</v>
          </cell>
          <cell r="P718">
            <v>-11</v>
          </cell>
        </row>
        <row r="719">
          <cell r="A719" t="str">
            <v>ｽ908B</v>
          </cell>
          <cell r="B719" t="str">
            <v>鈴木洋　　　　　　　　　　　　　　　　　　　　　　　　　　　　　　　　</v>
          </cell>
          <cell r="C719" t="str">
            <v>029</v>
          </cell>
          <cell r="D719" t="str">
            <v>Qﾅｺﾞﾔ2ﾁ-ﾑ</v>
          </cell>
          <cell r="F719" t="str">
            <v>AB</v>
          </cell>
          <cell r="G719" t="str">
            <v>B</v>
          </cell>
          <cell r="J719">
            <v>3950406</v>
          </cell>
          <cell r="K719">
            <v>0</v>
          </cell>
          <cell r="L719">
            <v>3950406</v>
          </cell>
        </row>
        <row r="720">
          <cell r="A720" t="str">
            <v>ｽ909B</v>
          </cell>
          <cell r="B720" t="str">
            <v>鈴木喬　　　　　　　　　　　　　　　　　　　　　　　　　　　　　　　　</v>
          </cell>
          <cell r="C720" t="str">
            <v>029</v>
          </cell>
          <cell r="D720" t="str">
            <v>Qﾅｺﾞﾔ2ﾁ-ﾑ</v>
          </cell>
          <cell r="F720" t="str">
            <v>AB</v>
          </cell>
          <cell r="G720" t="str">
            <v>B</v>
          </cell>
          <cell r="J720">
            <v>1580118</v>
          </cell>
          <cell r="K720">
            <v>0</v>
          </cell>
          <cell r="L720">
            <v>1580118</v>
          </cell>
        </row>
        <row r="721">
          <cell r="A721" t="str">
            <v>ｾ470A</v>
          </cell>
          <cell r="B721" t="str">
            <v>西友　　　　　　　　　　　　　　　　　　　　　　　　　　　　　　　　　</v>
          </cell>
          <cell r="C721" t="str">
            <v>0XP</v>
          </cell>
          <cell r="D721" t="str">
            <v>ﾕｳｼｼﾞｷﾞﾖｳ2-5</v>
          </cell>
          <cell r="E721" t="str">
            <v>不動産Ｆ</v>
          </cell>
          <cell r="F721" t="str">
            <v>CB</v>
          </cell>
          <cell r="G721" t="str">
            <v>C</v>
          </cell>
          <cell r="H721" t="str">
            <v>1</v>
          </cell>
          <cell r="J721">
            <v>3915917</v>
          </cell>
          <cell r="K721">
            <v>1953730</v>
          </cell>
          <cell r="L721">
            <v>5385176</v>
          </cell>
          <cell r="M721">
            <v>5</v>
          </cell>
          <cell r="N721">
            <v>0</v>
          </cell>
          <cell r="O721">
            <v>5</v>
          </cell>
          <cell r="P721">
            <v>-2</v>
          </cell>
        </row>
        <row r="722">
          <cell r="A722" t="str">
            <v>ｾ531A</v>
          </cell>
          <cell r="B722" t="str">
            <v>清真株式会社　　　　　　　　　　　　　　　　　　　　　　　　　　　　　</v>
          </cell>
          <cell r="C722" t="str">
            <v>0Y2</v>
          </cell>
          <cell r="D722" t="str">
            <v>PJ-ｷｶｸｶｲﾊﾂｶ</v>
          </cell>
          <cell r="E722" t="str">
            <v>近畿営本</v>
          </cell>
          <cell r="F722" t="str">
            <v>CB</v>
          </cell>
          <cell r="G722" t="str">
            <v>G</v>
          </cell>
          <cell r="J722">
            <v>26730812</v>
          </cell>
          <cell r="K722">
            <v>9757959</v>
          </cell>
          <cell r="L722">
            <v>33424520</v>
          </cell>
          <cell r="M722">
            <v>34</v>
          </cell>
          <cell r="N722">
            <v>0</v>
          </cell>
          <cell r="O722">
            <v>34</v>
          </cell>
          <cell r="P722">
            <v>-13</v>
          </cell>
        </row>
        <row r="723">
          <cell r="A723" t="str">
            <v>ｾ603A</v>
          </cell>
          <cell r="B723" t="str">
            <v>芹沢道江　　　　　　　　　　　　　　　　　　　　　　　　　　　　　　　</v>
          </cell>
          <cell r="C723" t="str">
            <v>1SY</v>
          </cell>
          <cell r="D723" t="str">
            <v>ﾕｳｼ2ﾌﾞｷｶｸｶﾝﾘﾁ-ﾑ</v>
          </cell>
          <cell r="F723" t="str">
            <v>CB</v>
          </cell>
          <cell r="G723" t="str">
            <v>B</v>
          </cell>
          <cell r="J723">
            <v>3405600</v>
          </cell>
          <cell r="K723">
            <v>607163</v>
          </cell>
          <cell r="L723">
            <v>3405600</v>
          </cell>
        </row>
        <row r="724">
          <cell r="A724" t="str">
            <v>ﾀ102A</v>
          </cell>
          <cell r="B724" t="str">
            <v>エフ・アール・イー　　　　　　　　　　　　　　　　　　　　　　　　　　</v>
          </cell>
          <cell r="C724" t="str">
            <v>09C</v>
          </cell>
          <cell r="D724" t="str">
            <v>ﾕｳｼｼﾞｷﾞﾖｳ2ﾎｳｼﾞﾝ</v>
          </cell>
          <cell r="E724" t="str">
            <v>不動産Ｆ</v>
          </cell>
          <cell r="F724" t="str">
            <v>CA</v>
          </cell>
          <cell r="G724" t="str">
            <v>C</v>
          </cell>
          <cell r="J724">
            <v>0</v>
          </cell>
          <cell r="K724">
            <v>3469410846</v>
          </cell>
          <cell r="L724">
            <v>3458967522</v>
          </cell>
          <cell r="M724">
            <v>3472</v>
          </cell>
          <cell r="N724">
            <v>0</v>
          </cell>
          <cell r="O724">
            <v>3473</v>
          </cell>
          <cell r="P724">
            <v>-2192</v>
          </cell>
        </row>
        <row r="725">
          <cell r="A725" t="str">
            <v>ﾀ1443</v>
          </cell>
          <cell r="B725" t="str">
            <v>大紙ケース工業株式会社　　　　　　　　　　　　　　　　　　　　　　　　</v>
          </cell>
          <cell r="C725" t="str">
            <v>09N</v>
          </cell>
          <cell r="E725" t="str">
            <v>近畿営本</v>
          </cell>
          <cell r="G725" t="str">
            <v>D</v>
          </cell>
          <cell r="L725">
            <v>-206594</v>
          </cell>
          <cell r="M725">
            <v>22</v>
          </cell>
          <cell r="N725">
            <v>0</v>
          </cell>
          <cell r="O725">
            <v>29</v>
          </cell>
          <cell r="P725">
            <v>-11</v>
          </cell>
          <cell r="Q725">
            <v>21707912</v>
          </cell>
        </row>
        <row r="726">
          <cell r="A726" t="str">
            <v>ﾀ384E</v>
          </cell>
          <cell r="B726" t="str">
            <v>團株式会社　　　　　　　　　　　　　　　　　　　　　　　　　　　　　　</v>
          </cell>
          <cell r="C726" t="str">
            <v>1SY</v>
          </cell>
          <cell r="D726" t="str">
            <v>ﾕｳｼ2ﾌﾞｷｶｸｶﾝﾘﾁ-ﾑ</v>
          </cell>
          <cell r="E726" t="str">
            <v>不動産Ｆ</v>
          </cell>
          <cell r="F726" t="str">
            <v>CB</v>
          </cell>
          <cell r="G726" t="str">
            <v>J</v>
          </cell>
          <cell r="J726">
            <v>0</v>
          </cell>
          <cell r="K726">
            <v>489832</v>
          </cell>
          <cell r="L726">
            <v>488515</v>
          </cell>
          <cell r="M726">
            <v>0</v>
          </cell>
          <cell r="N726">
            <v>0</v>
          </cell>
          <cell r="O726">
            <v>0</v>
          </cell>
          <cell r="P726">
            <v>0</v>
          </cell>
        </row>
        <row r="727">
          <cell r="A727" t="str">
            <v>ﾀ4424</v>
          </cell>
          <cell r="B727" t="str">
            <v>高山物産株式会社　　　　　　　　　　　　　　　　　　　　　　　　　　　</v>
          </cell>
          <cell r="C727" t="str">
            <v>0N7</v>
          </cell>
          <cell r="D727" t="str">
            <v>ｷﾖｳﾄ 2ｶ</v>
          </cell>
          <cell r="E727" t="str">
            <v>近畿営本</v>
          </cell>
          <cell r="F727" t="str">
            <v>DA</v>
          </cell>
          <cell r="G727" t="str">
            <v>L</v>
          </cell>
          <cell r="J727">
            <v>1752083375</v>
          </cell>
          <cell r="K727">
            <v>0</v>
          </cell>
          <cell r="L727">
            <v>1738628783</v>
          </cell>
          <cell r="M727">
            <v>1777</v>
          </cell>
          <cell r="O727">
            <v>1849</v>
          </cell>
          <cell r="P727">
            <v>0</v>
          </cell>
        </row>
        <row r="728">
          <cell r="A728" t="str">
            <v>ﾀ650E</v>
          </cell>
          <cell r="B728" t="str">
            <v>高橋宏爾　　　　　　　　　　　　　　　　　　　　　　　　　　　　　　　</v>
          </cell>
          <cell r="C728" t="str">
            <v>0Y2</v>
          </cell>
          <cell r="D728" t="str">
            <v>PJ-ｷｶｸｶｲﾊﾂｶ</v>
          </cell>
          <cell r="E728" t="str">
            <v>近畿営本</v>
          </cell>
          <cell r="F728" t="str">
            <v>CB</v>
          </cell>
          <cell r="G728" t="str">
            <v>B</v>
          </cell>
          <cell r="J728">
            <v>21482311</v>
          </cell>
          <cell r="K728">
            <v>20000</v>
          </cell>
          <cell r="L728">
            <v>21502311</v>
          </cell>
          <cell r="M728">
            <v>22</v>
          </cell>
          <cell r="N728">
            <v>0</v>
          </cell>
          <cell r="O728">
            <v>22</v>
          </cell>
          <cell r="P728">
            <v>-8</v>
          </cell>
        </row>
        <row r="729">
          <cell r="A729" t="str">
            <v>ﾀ698E</v>
          </cell>
          <cell r="B729" t="str">
            <v>高橋　勝　　　　　　　　　　　　　　　　　　　　　　　　　　　　　　　</v>
          </cell>
          <cell r="C729" t="str">
            <v>01H</v>
          </cell>
          <cell r="D729" t="str">
            <v>ﾔﾏｶﾞﾀｼﾃﾝ</v>
          </cell>
          <cell r="E729" t="str">
            <v>業務本部</v>
          </cell>
          <cell r="F729" t="str">
            <v>AB</v>
          </cell>
          <cell r="G729" t="str">
            <v>B</v>
          </cell>
          <cell r="J729">
            <v>8536890</v>
          </cell>
          <cell r="K729">
            <v>0</v>
          </cell>
          <cell r="L729">
            <v>8718533</v>
          </cell>
          <cell r="M729">
            <v>9</v>
          </cell>
          <cell r="N729">
            <v>0</v>
          </cell>
          <cell r="O729">
            <v>0</v>
          </cell>
          <cell r="P729">
            <v>0</v>
          </cell>
        </row>
        <row r="730">
          <cell r="A730" t="str">
            <v>ﾀ791D</v>
          </cell>
          <cell r="B730" t="str">
            <v>大建設　　　　　　　　　　　　　　　　　　　　　　　　　　　　　　　　</v>
          </cell>
          <cell r="C730" t="str">
            <v>0XP</v>
          </cell>
          <cell r="D730" t="str">
            <v>ﾕｳｼｼﾞｷﾞﾖｳ2-5</v>
          </cell>
          <cell r="E730" t="str">
            <v>不動産Ｆ</v>
          </cell>
          <cell r="F730" t="str">
            <v>CB</v>
          </cell>
          <cell r="G730" t="str">
            <v>J</v>
          </cell>
          <cell r="H730" t="str">
            <v>1</v>
          </cell>
          <cell r="J730">
            <v>5000887</v>
          </cell>
          <cell r="K730">
            <v>2065458</v>
          </cell>
          <cell r="L730">
            <v>6405947</v>
          </cell>
          <cell r="M730">
            <v>6</v>
          </cell>
          <cell r="N730">
            <v>0</v>
          </cell>
          <cell r="O730">
            <v>6</v>
          </cell>
          <cell r="P730">
            <v>-2</v>
          </cell>
        </row>
        <row r="731">
          <cell r="A731" t="str">
            <v>ﾀ806E</v>
          </cell>
          <cell r="B731" t="str">
            <v>田中　幸男　　　　　　　　　　　　　　　　　　　　　　　　　　　　　　</v>
          </cell>
          <cell r="C731" t="str">
            <v>0TF</v>
          </cell>
          <cell r="D731" t="str">
            <v>ﾕｳｼ2ﾌﾞｶｲｶﾞｲIQ</v>
          </cell>
          <cell r="F731" t="str">
            <v>CB</v>
          </cell>
          <cell r="G731" t="str">
            <v>B</v>
          </cell>
          <cell r="J731">
            <v>0</v>
          </cell>
          <cell r="K731">
            <v>101427</v>
          </cell>
          <cell r="L731">
            <v>101427</v>
          </cell>
        </row>
        <row r="732">
          <cell r="A732" t="str">
            <v>ﾀ810E</v>
          </cell>
          <cell r="B732" t="str">
            <v>竹岡康雄　　　　　　　　　　　　　　　　　　　　　　　　　　　　　　　</v>
          </cell>
          <cell r="C732" t="str">
            <v>0Y2</v>
          </cell>
          <cell r="D732" t="str">
            <v>PJ-ｷｶｸｶｲﾊﾂｶ</v>
          </cell>
          <cell r="F732" t="str">
            <v>CB</v>
          </cell>
          <cell r="G732" t="str">
            <v>B</v>
          </cell>
          <cell r="J732">
            <v>29018745</v>
          </cell>
          <cell r="K732">
            <v>2489231</v>
          </cell>
          <cell r="L732">
            <v>29824955</v>
          </cell>
        </row>
        <row r="733">
          <cell r="A733" t="str">
            <v>ﾀ811E</v>
          </cell>
          <cell r="B733" t="str">
            <v>竹内秀樹　　　　　　　　　　　　　　　　　　　　　　　　　　　　　　　</v>
          </cell>
          <cell r="C733" t="str">
            <v>0YV</v>
          </cell>
          <cell r="D733" t="str">
            <v>ﾋﾛｼﾏｼﾃﾝ2ﾁ-ﾑ</v>
          </cell>
          <cell r="F733" t="str">
            <v>CB</v>
          </cell>
          <cell r="G733" t="str">
            <v>B</v>
          </cell>
          <cell r="J733">
            <v>1936262</v>
          </cell>
          <cell r="K733">
            <v>3767370</v>
          </cell>
          <cell r="L733">
            <v>5293423</v>
          </cell>
        </row>
        <row r="734">
          <cell r="A734" t="str">
            <v>ﾀ814E</v>
          </cell>
          <cell r="B734" t="str">
            <v>高柳鈴子　　　　　　　　　　　　　　　　　　　　　　　　　　　　　　　</v>
          </cell>
          <cell r="C734" t="str">
            <v>029</v>
          </cell>
          <cell r="D734" t="str">
            <v>Qﾅｺﾞﾔ2ﾁ-ﾑ</v>
          </cell>
          <cell r="F734" t="str">
            <v>AB</v>
          </cell>
          <cell r="G734" t="str">
            <v>B</v>
          </cell>
          <cell r="J734">
            <v>721792</v>
          </cell>
          <cell r="K734">
            <v>0</v>
          </cell>
          <cell r="L734">
            <v>721792</v>
          </cell>
        </row>
        <row r="735">
          <cell r="A735" t="str">
            <v>ﾀ906A</v>
          </cell>
          <cell r="B735" t="str">
            <v>高橋ビルデイング株式会社　　　　　　　　　　　　　　　　　　　　　　　</v>
          </cell>
          <cell r="C735" t="str">
            <v>0Y2</v>
          </cell>
          <cell r="D735" t="str">
            <v>PJ-ｷｶｸｶｲﾊﾂｶ</v>
          </cell>
          <cell r="E735" t="str">
            <v>近畿営本</v>
          </cell>
          <cell r="F735" t="str">
            <v>CB</v>
          </cell>
          <cell r="G735" t="str">
            <v>C</v>
          </cell>
          <cell r="J735">
            <v>0</v>
          </cell>
          <cell r="K735">
            <v>9017090</v>
          </cell>
          <cell r="L735">
            <v>8970904</v>
          </cell>
          <cell r="M735">
            <v>9</v>
          </cell>
          <cell r="N735">
            <v>-3380</v>
          </cell>
          <cell r="O735">
            <v>9</v>
          </cell>
          <cell r="P735">
            <v>-9</v>
          </cell>
        </row>
        <row r="736">
          <cell r="A736" t="str">
            <v>ﾀ914A</v>
          </cell>
          <cell r="B736" t="str">
            <v>高橋清良　　　　　　　　　　　　　　　　　　　　　　　　　　　　　　　</v>
          </cell>
          <cell r="C736" t="str">
            <v>0Y2</v>
          </cell>
          <cell r="D736" t="str">
            <v>PJ-ｷｶｸｶｲﾊﾂｶ</v>
          </cell>
          <cell r="E736" t="str">
            <v>近畿営本</v>
          </cell>
          <cell r="F736" t="str">
            <v>CB</v>
          </cell>
          <cell r="G736" t="str">
            <v>C</v>
          </cell>
          <cell r="J736">
            <v>0</v>
          </cell>
          <cell r="K736">
            <v>78898557</v>
          </cell>
          <cell r="L736">
            <v>-480650</v>
          </cell>
          <cell r="M736">
            <v>0</v>
          </cell>
          <cell r="N736">
            <v>-79</v>
          </cell>
          <cell r="O736">
            <v>0</v>
          </cell>
          <cell r="P736">
            <v>0</v>
          </cell>
        </row>
        <row r="737">
          <cell r="A737" t="str">
            <v>ﾁ0733</v>
          </cell>
          <cell r="B737" t="str">
            <v>ちまきや　　　　　　　　　　　　　　　　　　　　　　　　　　　　　　　</v>
          </cell>
          <cell r="C737" t="str">
            <v>0YV</v>
          </cell>
          <cell r="D737" t="str">
            <v>ﾋﾛｼﾏｼﾃﾝ2ﾁ-ﾑ</v>
          </cell>
          <cell r="E737" t="str">
            <v>業務本部</v>
          </cell>
          <cell r="F737" t="str">
            <v>AA</v>
          </cell>
          <cell r="G737" t="str">
            <v>G</v>
          </cell>
          <cell r="J737">
            <v>518027975</v>
          </cell>
          <cell r="K737">
            <v>0</v>
          </cell>
          <cell r="L737">
            <v>518027975</v>
          </cell>
          <cell r="M737">
            <v>513</v>
          </cell>
          <cell r="N737">
            <v>0</v>
          </cell>
          <cell r="O737">
            <v>512</v>
          </cell>
          <cell r="P737">
            <v>0</v>
          </cell>
        </row>
        <row r="738">
          <cell r="A738" t="str">
            <v>ﾂ928A</v>
          </cell>
          <cell r="B738" t="str">
            <v>蔦松男　　　　　　　　　　　　　　　　　　　　　　　　　　　　　　　　</v>
          </cell>
          <cell r="C738" t="str">
            <v>1E5</v>
          </cell>
          <cell r="D738" t="str">
            <v>ｱﾂｷﾞｼﾃﾝﾀﾞｲ1ﾁｰﾑ</v>
          </cell>
          <cell r="E738" t="str">
            <v>東京営本</v>
          </cell>
          <cell r="F738" t="str">
            <v>CB</v>
          </cell>
          <cell r="G738" t="str">
            <v>B</v>
          </cell>
          <cell r="J738">
            <v>82032644</v>
          </cell>
          <cell r="K738">
            <v>10647665</v>
          </cell>
          <cell r="L738">
            <v>84355069</v>
          </cell>
          <cell r="M738">
            <v>85</v>
          </cell>
          <cell r="N738">
            <v>0</v>
          </cell>
          <cell r="O738">
            <v>85</v>
          </cell>
          <cell r="P738">
            <v>-32</v>
          </cell>
        </row>
        <row r="739">
          <cell r="A739" t="str">
            <v>ﾄ008B</v>
          </cell>
          <cell r="B739" t="str">
            <v>登高　　　　　　　　　　　　　　　　　　　　　　　　　　　　　　　　　</v>
          </cell>
          <cell r="C739" t="str">
            <v>1SY</v>
          </cell>
          <cell r="D739" t="str">
            <v>ﾕｳｼ2ﾌﾞｷｶｸｶﾝﾘﾁ-ﾑ</v>
          </cell>
          <cell r="E739" t="str">
            <v>不動産Ｆ</v>
          </cell>
          <cell r="F739" t="str">
            <v>CB</v>
          </cell>
          <cell r="G739" t="str">
            <v>G</v>
          </cell>
          <cell r="J739">
            <v>28529427</v>
          </cell>
          <cell r="K739">
            <v>13573210</v>
          </cell>
          <cell r="L739">
            <v>33426813</v>
          </cell>
          <cell r="M739">
            <v>16</v>
          </cell>
          <cell r="N739">
            <v>0</v>
          </cell>
          <cell r="O739">
            <v>16</v>
          </cell>
          <cell r="P739">
            <v>-6</v>
          </cell>
        </row>
        <row r="740">
          <cell r="A740" t="str">
            <v>ﾄ1256</v>
          </cell>
          <cell r="B740" t="str">
            <v>豊間隆　　　　　　　　　　　　　　　　　　　　　　　　　　　　　　　　</v>
          </cell>
          <cell r="C740" t="str">
            <v>007</v>
          </cell>
          <cell r="D740" t="str">
            <v>ｱｷﾀｼﾃﾝ</v>
          </cell>
          <cell r="F740" t="str">
            <v>CB</v>
          </cell>
          <cell r="G740" t="str">
            <v>K</v>
          </cell>
          <cell r="J740">
            <v>365026</v>
          </cell>
          <cell r="K740">
            <v>1857683</v>
          </cell>
          <cell r="L740">
            <v>1973193</v>
          </cell>
        </row>
        <row r="741">
          <cell r="A741" t="str">
            <v>ﾄ133B</v>
          </cell>
          <cell r="B741" t="str">
            <v>都市開発研究所　　　　　　　　　　　　　　　　　　　　　　　　　　　　</v>
          </cell>
          <cell r="C741" t="str">
            <v>1SY</v>
          </cell>
          <cell r="D741" t="str">
            <v>ﾕｳｼ2ﾌﾞｷｶｸｶﾝﾘﾁ-ﾑ</v>
          </cell>
          <cell r="E741" t="str">
            <v>不動産Ｆ</v>
          </cell>
          <cell r="F741" t="str">
            <v>AB</v>
          </cell>
          <cell r="G741" t="str">
            <v>J</v>
          </cell>
          <cell r="J741">
            <v>58909797</v>
          </cell>
          <cell r="K741">
            <v>0</v>
          </cell>
          <cell r="L741">
            <v>58961748</v>
          </cell>
          <cell r="M741">
            <v>59</v>
          </cell>
          <cell r="N741">
            <v>0</v>
          </cell>
          <cell r="O741">
            <v>0</v>
          </cell>
          <cell r="P741">
            <v>0</v>
          </cell>
        </row>
        <row r="742">
          <cell r="A742" t="str">
            <v>ﾄ151B</v>
          </cell>
          <cell r="B742" t="str">
            <v>東海設備設計事務所　　　　　　　　　　　　　　　　　　　　　　　　　　</v>
          </cell>
          <cell r="C742" t="str">
            <v>1SY</v>
          </cell>
          <cell r="D742" t="str">
            <v>ﾕｳｼ2ﾌﾞｷｶｸｶﾝﾘﾁ-ﾑ</v>
          </cell>
          <cell r="E742" t="str">
            <v>不動産Ｆ</v>
          </cell>
          <cell r="F742" t="str">
            <v>CB</v>
          </cell>
          <cell r="G742" t="str">
            <v>J</v>
          </cell>
          <cell r="J742">
            <v>47735821</v>
          </cell>
          <cell r="K742">
            <v>16631244</v>
          </cell>
          <cell r="L742">
            <v>49960799</v>
          </cell>
          <cell r="M742">
            <v>50</v>
          </cell>
          <cell r="N742">
            <v>0</v>
          </cell>
          <cell r="O742">
            <v>51</v>
          </cell>
          <cell r="P742">
            <v>-19</v>
          </cell>
        </row>
        <row r="743">
          <cell r="A743" t="str">
            <v>ﾅ0006</v>
          </cell>
          <cell r="B743" t="str">
            <v>長澤建設工業株式会社　　　　　　　　　　　　　　　　　　　　　　　　　</v>
          </cell>
          <cell r="E743" t="str">
            <v>業務本部</v>
          </cell>
          <cell r="M743">
            <v>0</v>
          </cell>
          <cell r="N743">
            <v>0</v>
          </cell>
          <cell r="O743">
            <v>27</v>
          </cell>
          <cell r="P743">
            <v>-10</v>
          </cell>
        </row>
        <row r="744">
          <cell r="A744" t="str">
            <v>ﾅ0863</v>
          </cell>
          <cell r="B744" t="str">
            <v>長野鍛工株式会社　　　　　　　　　　　　　　　　　　　　　　　　　　　</v>
          </cell>
          <cell r="C744" t="str">
            <v>093</v>
          </cell>
          <cell r="D744" t="str">
            <v>ﾅｶﾞﾉｼﾃﾝ</v>
          </cell>
          <cell r="E744" t="str">
            <v>業務本部</v>
          </cell>
          <cell r="F744" t="str">
            <v>CB</v>
          </cell>
          <cell r="G744" t="str">
            <v>Ｆ</v>
          </cell>
          <cell r="J744">
            <v>0</v>
          </cell>
          <cell r="K744">
            <v>12000000</v>
          </cell>
          <cell r="L744">
            <v>12000000</v>
          </cell>
          <cell r="M744">
            <v>12</v>
          </cell>
          <cell r="N744">
            <v>0</v>
          </cell>
          <cell r="O744">
            <v>21</v>
          </cell>
          <cell r="P744">
            <v>-8</v>
          </cell>
        </row>
        <row r="745">
          <cell r="A745" t="str">
            <v>ﾅ914C</v>
          </cell>
          <cell r="B745" t="str">
            <v>中本好男　　　　　　　　　　　　　　　　　　　　　　　　　　　　　　　</v>
          </cell>
          <cell r="C745" t="str">
            <v>06D</v>
          </cell>
          <cell r="D745" t="str">
            <v>ﾌｸﾔﾏｼﾃﾝ</v>
          </cell>
          <cell r="F745" t="str">
            <v>CB</v>
          </cell>
          <cell r="G745" t="str">
            <v>B</v>
          </cell>
          <cell r="J745">
            <v>5854561</v>
          </cell>
          <cell r="K745">
            <v>732810</v>
          </cell>
          <cell r="L745">
            <v>6494014</v>
          </cell>
        </row>
        <row r="746">
          <cell r="A746" t="str">
            <v>ﾅ916C</v>
          </cell>
          <cell r="B746" t="str">
            <v>仲甚三　　　　　　　　　　　　　　　　　　　　　　　　　　　　　　　　</v>
          </cell>
          <cell r="C746" t="str">
            <v>0Y2</v>
          </cell>
          <cell r="D746" t="str">
            <v>PJ-ｷｶｸｶｲﾊﾂｶ</v>
          </cell>
          <cell r="E746" t="str">
            <v>近畿営本</v>
          </cell>
          <cell r="F746" t="str">
            <v>AB</v>
          </cell>
          <cell r="G746" t="str">
            <v>B</v>
          </cell>
          <cell r="J746">
            <v>21098738</v>
          </cell>
          <cell r="K746">
            <v>0</v>
          </cell>
          <cell r="L746">
            <v>21108567</v>
          </cell>
          <cell r="M746">
            <v>21</v>
          </cell>
          <cell r="N746">
            <v>0</v>
          </cell>
          <cell r="O746">
            <v>0</v>
          </cell>
          <cell r="P746">
            <v>0</v>
          </cell>
        </row>
        <row r="747">
          <cell r="A747" t="str">
            <v>ﾅ980C</v>
          </cell>
          <cell r="B747" t="str">
            <v>中右和宏　　　　　　　　　　　　　　　　　　　　　　　　　　　　　　　</v>
          </cell>
          <cell r="C747" t="str">
            <v>1E5</v>
          </cell>
          <cell r="D747" t="str">
            <v>ｱﾂｷﾞｼﾃﾝﾀﾞｲ1ﾁｰﾑ</v>
          </cell>
          <cell r="E747" t="str">
            <v>東京営本</v>
          </cell>
          <cell r="F747" t="str">
            <v>AB</v>
          </cell>
          <cell r="G747" t="str">
            <v>B</v>
          </cell>
          <cell r="J747">
            <v>8499467</v>
          </cell>
          <cell r="K747">
            <v>0</v>
          </cell>
          <cell r="L747">
            <v>8503237</v>
          </cell>
          <cell r="M747">
            <v>9</v>
          </cell>
          <cell r="N747">
            <v>0</v>
          </cell>
          <cell r="O747">
            <v>0</v>
          </cell>
          <cell r="P747">
            <v>0</v>
          </cell>
        </row>
        <row r="748">
          <cell r="A748" t="str">
            <v>ﾅ985B</v>
          </cell>
          <cell r="B748" t="str">
            <v>萬翠株式会社　　　　　　　　　　　　　　　　　　　　　　　　　　　　　</v>
          </cell>
          <cell r="C748" t="str">
            <v>1SY</v>
          </cell>
          <cell r="D748" t="str">
            <v>ﾕｳｼ2ﾌﾞｷｶｸｶﾝﾘﾁ-ﾑ</v>
          </cell>
          <cell r="E748" t="str">
            <v>不動産Ｆ</v>
          </cell>
          <cell r="F748" t="str">
            <v>CB</v>
          </cell>
          <cell r="G748" t="str">
            <v>C</v>
          </cell>
          <cell r="J748">
            <v>0</v>
          </cell>
          <cell r="K748">
            <v>21196796</v>
          </cell>
          <cell r="L748">
            <v>21196796</v>
          </cell>
          <cell r="M748">
            <v>21</v>
          </cell>
          <cell r="N748">
            <v>0</v>
          </cell>
          <cell r="O748">
            <v>21</v>
          </cell>
          <cell r="P748">
            <v>-8</v>
          </cell>
        </row>
        <row r="749">
          <cell r="A749" t="str">
            <v>ﾆ017B</v>
          </cell>
          <cell r="B749" t="str">
            <v>日本コンサートビューロー　　　　　　　　　　　　　　　　　　　　　　　</v>
          </cell>
          <cell r="C749" t="str">
            <v>0XP</v>
          </cell>
          <cell r="D749" t="str">
            <v>ﾕｳｼｼﾞｷﾞﾖｳ2-5</v>
          </cell>
          <cell r="E749" t="str">
            <v>不動産Ｆ</v>
          </cell>
          <cell r="F749" t="str">
            <v>CB</v>
          </cell>
          <cell r="G749" t="str">
            <v>N</v>
          </cell>
          <cell r="H749" t="str">
            <v>1</v>
          </cell>
          <cell r="J749">
            <v>10131623</v>
          </cell>
          <cell r="K749">
            <v>2076000</v>
          </cell>
          <cell r="L749">
            <v>11029860</v>
          </cell>
          <cell r="M749">
            <v>11</v>
          </cell>
          <cell r="N749">
            <v>0</v>
          </cell>
          <cell r="O749">
            <v>11</v>
          </cell>
          <cell r="P749">
            <v>-4</v>
          </cell>
        </row>
        <row r="750">
          <cell r="A750" t="str">
            <v>ﾆ018B</v>
          </cell>
          <cell r="B750" t="str">
            <v>日報　　　　　　　　　　　　　　　　　　　　　　　　　　　　　　　　　</v>
          </cell>
          <cell r="C750" t="str">
            <v>1SY</v>
          </cell>
          <cell r="D750" t="str">
            <v>ﾕｳｼ2ﾌﾞｷｶｸｶﾝﾘﾁ-ﾑ</v>
          </cell>
          <cell r="E750" t="str">
            <v>不動産Ｆ</v>
          </cell>
          <cell r="F750" t="str">
            <v>AB</v>
          </cell>
          <cell r="G750" t="str">
            <v>Ｆ</v>
          </cell>
          <cell r="J750">
            <v>140658474</v>
          </cell>
          <cell r="K750">
            <v>0</v>
          </cell>
          <cell r="L750">
            <v>140731314</v>
          </cell>
          <cell r="M750">
            <v>143</v>
          </cell>
          <cell r="N750">
            <v>0</v>
          </cell>
          <cell r="O750">
            <v>0</v>
          </cell>
          <cell r="P750">
            <v>0</v>
          </cell>
        </row>
        <row r="751">
          <cell r="A751" t="str">
            <v>ﾆ885A</v>
          </cell>
          <cell r="B751" t="str">
            <v>ライベスト　　　　　　　　　　　　　　　　　　　　　　　　　　　　　　</v>
          </cell>
          <cell r="C751" t="str">
            <v>09C</v>
          </cell>
          <cell r="D751" t="str">
            <v>ﾕｳｼｼﾞｷﾞﾖｳ2ﾎｳｼﾞﾝ</v>
          </cell>
          <cell r="E751" t="str">
            <v>不動産Ｆ</v>
          </cell>
          <cell r="F751" t="str">
            <v>CB</v>
          </cell>
          <cell r="G751" t="str">
            <v>C</v>
          </cell>
          <cell r="J751">
            <v>0</v>
          </cell>
          <cell r="K751">
            <v>173541839</v>
          </cell>
          <cell r="L751">
            <v>163670848</v>
          </cell>
          <cell r="M751">
            <v>173</v>
          </cell>
          <cell r="N751">
            <v>0</v>
          </cell>
          <cell r="O751">
            <v>173</v>
          </cell>
          <cell r="P751">
            <v>-64</v>
          </cell>
        </row>
        <row r="752">
          <cell r="A752" t="str">
            <v>ﾋ0780</v>
          </cell>
          <cell r="B752" t="str">
            <v>平田育也　　　　　　　　　　　　　　　　　　　　　　　　　　　　　　　</v>
          </cell>
          <cell r="C752" t="str">
            <v>0QJ</v>
          </cell>
          <cell r="D752" t="str">
            <v>ｵｵｻｶｴｲｷﾞﾖｳ2-4</v>
          </cell>
          <cell r="E752" t="str">
            <v>近畿営本</v>
          </cell>
          <cell r="F752" t="str">
            <v>AB</v>
          </cell>
          <cell r="G752" t="str">
            <v>B</v>
          </cell>
          <cell r="J752">
            <v>1097161</v>
          </cell>
          <cell r="K752">
            <v>0</v>
          </cell>
          <cell r="L752">
            <v>1101020</v>
          </cell>
          <cell r="M752">
            <v>1</v>
          </cell>
          <cell r="N752">
            <v>0</v>
          </cell>
          <cell r="O752">
            <v>2</v>
          </cell>
          <cell r="P752">
            <v>-1</v>
          </cell>
        </row>
        <row r="753">
          <cell r="A753" t="str">
            <v>ﾋ1567</v>
          </cell>
          <cell r="B753" t="str">
            <v>ヒメカン　　　　　　　　　　　　　　　　　　　　　　　　　　　　　　　</v>
          </cell>
          <cell r="C753" t="str">
            <v>0J1</v>
          </cell>
          <cell r="D753" t="str">
            <v>ｵｵｻｶｴｲｷﾞﾖｳ3-2</v>
          </cell>
          <cell r="E753" t="str">
            <v>近畿営本</v>
          </cell>
          <cell r="F753" t="str">
            <v>AA</v>
          </cell>
          <cell r="G753" t="str">
            <v>L</v>
          </cell>
          <cell r="J753">
            <v>3466665128</v>
          </cell>
          <cell r="K753">
            <v>0</v>
          </cell>
          <cell r="L753">
            <v>3446022986</v>
          </cell>
          <cell r="M753">
            <v>3064</v>
          </cell>
          <cell r="N753">
            <v>0</v>
          </cell>
          <cell r="O753">
            <v>3209</v>
          </cell>
          <cell r="P753">
            <v>0</v>
          </cell>
        </row>
        <row r="754">
          <cell r="A754" t="str">
            <v>ﾋ1875</v>
          </cell>
          <cell r="B754" t="str">
            <v>ビッグボックス　　　　　　　　　　　　　　　　　　　　　　　　　　　　</v>
          </cell>
          <cell r="C754" t="str">
            <v>0J1</v>
          </cell>
          <cell r="D754" t="str">
            <v>ｵｵｻｶｴｲｷﾞﾖｳ3-2</v>
          </cell>
          <cell r="E754" t="str">
            <v>近畿営本</v>
          </cell>
          <cell r="F754" t="str">
            <v>CA</v>
          </cell>
          <cell r="G754" t="str">
            <v>L</v>
          </cell>
          <cell r="J754">
            <v>1044778020</v>
          </cell>
          <cell r="K754">
            <v>9426744</v>
          </cell>
          <cell r="L754">
            <v>1044755335</v>
          </cell>
          <cell r="M754">
            <v>1064</v>
          </cell>
          <cell r="N754">
            <v>0</v>
          </cell>
          <cell r="O754">
            <v>1115</v>
          </cell>
          <cell r="P754">
            <v>0</v>
          </cell>
        </row>
        <row r="755">
          <cell r="A755" t="str">
            <v>ﾋ378B</v>
          </cell>
          <cell r="B755" t="str">
            <v>ビジヨンクエスト　　　　　　　　　　　　　　　　　　　　　　　　　　　</v>
          </cell>
          <cell r="C755" t="str">
            <v>09C</v>
          </cell>
          <cell r="D755" t="str">
            <v>ﾕｳｼｼﾞｷﾞﾖｳ2ﾎｳｼﾞﾝ</v>
          </cell>
          <cell r="E755" t="str">
            <v>不動産Ｆ</v>
          </cell>
          <cell r="F755" t="str">
            <v>AB</v>
          </cell>
          <cell r="G755" t="str">
            <v>C</v>
          </cell>
          <cell r="J755">
            <v>21536890</v>
          </cell>
          <cell r="K755">
            <v>0</v>
          </cell>
          <cell r="L755">
            <v>21568488</v>
          </cell>
          <cell r="M755">
            <v>23</v>
          </cell>
          <cell r="N755">
            <v>0</v>
          </cell>
          <cell r="O755">
            <v>0</v>
          </cell>
          <cell r="P755">
            <v>0</v>
          </cell>
        </row>
        <row r="756">
          <cell r="A756" t="str">
            <v>ﾋ451B</v>
          </cell>
          <cell r="B756" t="str">
            <v>ビクトリー　　　　　　　　　　　　　　　　　　　　　　　　　　　　　　</v>
          </cell>
          <cell r="C756" t="str">
            <v>0Y2</v>
          </cell>
          <cell r="D756" t="str">
            <v>PJ-ｷｶｸｶｲﾊﾂｶ</v>
          </cell>
          <cell r="E756" t="str">
            <v>国際本部</v>
          </cell>
          <cell r="F756" t="str">
            <v>CB</v>
          </cell>
          <cell r="G756" t="str">
            <v>G</v>
          </cell>
          <cell r="J756">
            <v>6152290</v>
          </cell>
          <cell r="K756">
            <v>9530085</v>
          </cell>
          <cell r="L756">
            <v>12533685</v>
          </cell>
          <cell r="M756">
            <v>12</v>
          </cell>
          <cell r="N756">
            <v>0</v>
          </cell>
          <cell r="O756">
            <v>12</v>
          </cell>
          <cell r="P756">
            <v>-4</v>
          </cell>
        </row>
        <row r="757">
          <cell r="A757" t="str">
            <v>ﾌ0081</v>
          </cell>
          <cell r="B757" t="str">
            <v>藤木工務店</v>
          </cell>
          <cell r="E757" t="str">
            <v>近畿営本</v>
          </cell>
          <cell r="M757">
            <v>0</v>
          </cell>
          <cell r="N757">
            <v>0</v>
          </cell>
          <cell r="O757">
            <v>0</v>
          </cell>
          <cell r="P757">
            <v>0</v>
          </cell>
        </row>
        <row r="758">
          <cell r="A758" t="str">
            <v>ﾌ037C</v>
          </cell>
          <cell r="B758" t="str">
            <v>福原武雄</v>
          </cell>
          <cell r="C758" t="str">
            <v>09N</v>
          </cell>
          <cell r="E758" t="str">
            <v>不動産Ｆ</v>
          </cell>
          <cell r="G758" t="str">
            <v>C</v>
          </cell>
          <cell r="L758">
            <v>9704772</v>
          </cell>
          <cell r="M758">
            <v>10</v>
          </cell>
          <cell r="N758">
            <v>0</v>
          </cell>
          <cell r="O758">
            <v>10</v>
          </cell>
          <cell r="P758">
            <v>-4</v>
          </cell>
        </row>
        <row r="759">
          <cell r="A759" t="str">
            <v>ﾌ180C</v>
          </cell>
          <cell r="B759" t="str">
            <v>ブレインズ　　　　　　　　　　　　　　　　　　　　　　　　　　　　　　</v>
          </cell>
          <cell r="C759" t="str">
            <v>028</v>
          </cell>
          <cell r="D759" t="str">
            <v>ﾅｺﾞﾔ ｴｲｷﾞﾖｳ1ﾁ-ﾑ</v>
          </cell>
          <cell r="E759" t="str">
            <v>業務本部</v>
          </cell>
          <cell r="F759" t="str">
            <v>CB</v>
          </cell>
          <cell r="G759" t="str">
            <v>J</v>
          </cell>
          <cell r="J759">
            <v>4299777</v>
          </cell>
          <cell r="K759">
            <v>797609</v>
          </cell>
          <cell r="L759">
            <v>5045072</v>
          </cell>
          <cell r="M759">
            <v>5</v>
          </cell>
          <cell r="N759">
            <v>0</v>
          </cell>
          <cell r="O759">
            <v>5</v>
          </cell>
          <cell r="P759">
            <v>-2</v>
          </cell>
        </row>
        <row r="760">
          <cell r="A760" t="str">
            <v>ﾌ207C</v>
          </cell>
          <cell r="B760" t="str">
            <v>深谷冠二　　　　　　　　　　　　　　　　　　　　　　　　　　　　　　　</v>
          </cell>
          <cell r="C760" t="str">
            <v>1G3</v>
          </cell>
          <cell r="D760" t="str">
            <v>Qﾆﾎﾝﾊﾞｼｴｲｷﾞﾖｳ1</v>
          </cell>
          <cell r="E760" t="str">
            <v>東京営本</v>
          </cell>
          <cell r="F760" t="str">
            <v>AB</v>
          </cell>
          <cell r="G760" t="str">
            <v>B</v>
          </cell>
          <cell r="J760">
            <v>2407127</v>
          </cell>
          <cell r="K760">
            <v>0</v>
          </cell>
          <cell r="L760">
            <v>2407127</v>
          </cell>
          <cell r="M760">
            <v>3</v>
          </cell>
          <cell r="N760">
            <v>0</v>
          </cell>
          <cell r="O760">
            <v>0</v>
          </cell>
          <cell r="P760">
            <v>0</v>
          </cell>
        </row>
        <row r="761">
          <cell r="A761" t="str">
            <v>ﾌ213C</v>
          </cell>
          <cell r="B761" t="str">
            <v>福洋水産株式会社　　　　　　　　　　　　　　　　　　　　　　　　　　　</v>
          </cell>
          <cell r="C761" t="str">
            <v>012</v>
          </cell>
          <cell r="D761" t="str">
            <v>ｾﾝﾀﾞｲ1ﾁ-ﾑ</v>
          </cell>
          <cell r="E761" t="str">
            <v>業務本部</v>
          </cell>
          <cell r="F761" t="str">
            <v>CB</v>
          </cell>
          <cell r="G761" t="str">
            <v>Ｆ</v>
          </cell>
          <cell r="J761">
            <v>0</v>
          </cell>
          <cell r="K761">
            <v>16277234</v>
          </cell>
          <cell r="L761">
            <v>16277234</v>
          </cell>
          <cell r="M761">
            <v>16</v>
          </cell>
          <cell r="N761">
            <v>0</v>
          </cell>
          <cell r="O761">
            <v>16</v>
          </cell>
          <cell r="P761">
            <v>-6</v>
          </cell>
        </row>
        <row r="762">
          <cell r="A762" t="str">
            <v>ﾌ324C</v>
          </cell>
          <cell r="B762" t="str">
            <v>フロムエ－ジャパン　　　　　　　　　　　　　　　　　　　　　　　　　　</v>
          </cell>
          <cell r="C762" t="str">
            <v>1SY</v>
          </cell>
          <cell r="D762" t="str">
            <v>ﾕｳｼ2ﾌﾞｷｶｸｶﾝﾘﾁ-ﾑ</v>
          </cell>
          <cell r="E762" t="str">
            <v>不動産Ｆ</v>
          </cell>
          <cell r="F762" t="str">
            <v>AB</v>
          </cell>
          <cell r="G762" t="str">
            <v>J</v>
          </cell>
          <cell r="J762">
            <v>7453432</v>
          </cell>
          <cell r="K762">
            <v>0</v>
          </cell>
          <cell r="L762">
            <v>7462637</v>
          </cell>
          <cell r="M762">
            <v>8</v>
          </cell>
          <cell r="N762">
            <v>0</v>
          </cell>
          <cell r="O762">
            <v>0</v>
          </cell>
          <cell r="P762">
            <v>0</v>
          </cell>
        </row>
        <row r="763">
          <cell r="A763" t="str">
            <v>ﾍ161A</v>
          </cell>
          <cell r="B763" t="str">
            <v>戸来勝男　　　　　　　　　　　　　　　　　　　　　　　　　　　　　　　</v>
          </cell>
          <cell r="C763" t="str">
            <v>1D5</v>
          </cell>
          <cell r="D763" t="str">
            <v>ｻｲﾀﾏｼﾃﾝﾀﾞｲ1ﾁｰﾑ</v>
          </cell>
          <cell r="E763" t="str">
            <v>東京営本</v>
          </cell>
          <cell r="F763" t="str">
            <v>AB</v>
          </cell>
          <cell r="G763" t="str">
            <v>B</v>
          </cell>
          <cell r="J763">
            <v>45157742</v>
          </cell>
          <cell r="K763">
            <v>0</v>
          </cell>
          <cell r="L763">
            <v>45157742</v>
          </cell>
          <cell r="M763">
            <v>46</v>
          </cell>
          <cell r="N763">
            <v>0</v>
          </cell>
          <cell r="O763">
            <v>0</v>
          </cell>
          <cell r="P763">
            <v>0</v>
          </cell>
        </row>
        <row r="764">
          <cell r="A764" t="str">
            <v>ﾎ0471</v>
          </cell>
          <cell r="B764" t="str">
            <v>豊和　　　　　　　　　　　　　　　　　　　　　　　　　　　　　　　　　</v>
          </cell>
          <cell r="C764" t="str">
            <v>0Y2</v>
          </cell>
          <cell r="D764" t="str">
            <v>PJ-ｷｶｸｶｲﾊﾂｶ</v>
          </cell>
          <cell r="E764" t="str">
            <v>近畿営本</v>
          </cell>
          <cell r="F764" t="str">
            <v>AB</v>
          </cell>
          <cell r="G764" t="str">
            <v>G</v>
          </cell>
          <cell r="J764">
            <v>15800581</v>
          </cell>
          <cell r="K764">
            <v>0</v>
          </cell>
          <cell r="L764">
            <v>15800581</v>
          </cell>
          <cell r="M764">
            <v>17</v>
          </cell>
          <cell r="N764">
            <v>0</v>
          </cell>
          <cell r="O764">
            <v>18</v>
          </cell>
          <cell r="P764">
            <v>-7</v>
          </cell>
        </row>
        <row r="765">
          <cell r="A765" t="str">
            <v>ﾎ1938</v>
          </cell>
          <cell r="B765" t="str">
            <v>ホワード商事　　　　　　　　　　　　　　　　　　　　　　　　　　　　　</v>
          </cell>
          <cell r="C765" t="str">
            <v>05V</v>
          </cell>
          <cell r="D765" t="str">
            <v>ｵｵｻｶｴｲｷﾞﾖｳ2-3</v>
          </cell>
          <cell r="E765" t="str">
            <v>近畿営本</v>
          </cell>
          <cell r="F765" t="str">
            <v>CB</v>
          </cell>
          <cell r="G765" t="str">
            <v>C</v>
          </cell>
          <cell r="J765">
            <v>0</v>
          </cell>
          <cell r="K765">
            <v>66572533</v>
          </cell>
          <cell r="L765">
            <v>66572533</v>
          </cell>
          <cell r="M765">
            <v>67</v>
          </cell>
          <cell r="N765">
            <v>0</v>
          </cell>
          <cell r="O765">
            <v>67</v>
          </cell>
          <cell r="P765">
            <v>-25</v>
          </cell>
        </row>
        <row r="766">
          <cell r="A766" t="str">
            <v>ﾎ804A</v>
          </cell>
          <cell r="B766" t="str">
            <v>星野清興　　　　　　　　　　　　　　　　　　　　　　　　　　　　　　　</v>
          </cell>
          <cell r="C766" t="str">
            <v>0XP</v>
          </cell>
          <cell r="D766" t="str">
            <v>ﾕｳｼｼﾞｷﾞﾖｳ2-5</v>
          </cell>
          <cell r="E766" t="str">
            <v>不動産Ｆ</v>
          </cell>
          <cell r="F766" t="str">
            <v>CA</v>
          </cell>
          <cell r="G766" t="str">
            <v>A</v>
          </cell>
          <cell r="H766" t="str">
            <v>1</v>
          </cell>
          <cell r="I766" t="str">
            <v>H</v>
          </cell>
          <cell r="J766">
            <v>334139817</v>
          </cell>
          <cell r="K766">
            <v>308234004</v>
          </cell>
          <cell r="L766">
            <v>1617550</v>
          </cell>
          <cell r="M766">
            <v>-3</v>
          </cell>
          <cell r="N766">
            <v>-401</v>
          </cell>
          <cell r="O766">
            <v>0</v>
          </cell>
          <cell r="P766">
            <v>0</v>
          </cell>
        </row>
        <row r="767">
          <cell r="A767" t="str">
            <v>ﾏ0425</v>
          </cell>
          <cell r="B767" t="str">
            <v>マツコ工業株式会社　　　　　　　　　　　　　　　　　　　　　　　　　　</v>
          </cell>
          <cell r="C767" t="str">
            <v>09Q</v>
          </cell>
          <cell r="D767" t="str">
            <v>ﾇﾏﾂﾞｼﾃﾝ</v>
          </cell>
          <cell r="E767" t="str">
            <v>業務本部</v>
          </cell>
          <cell r="F767" t="str">
            <v>AB</v>
          </cell>
          <cell r="G767" t="str">
            <v>Ｆ</v>
          </cell>
          <cell r="J767">
            <v>31253213</v>
          </cell>
          <cell r="K767">
            <v>0</v>
          </cell>
          <cell r="L767">
            <v>31253213</v>
          </cell>
          <cell r="M767">
            <v>32</v>
          </cell>
          <cell r="N767">
            <v>0</v>
          </cell>
          <cell r="O767">
            <v>33</v>
          </cell>
          <cell r="P767">
            <v>-12</v>
          </cell>
        </row>
        <row r="768">
          <cell r="A768" t="str">
            <v>ﾏ304C</v>
          </cell>
          <cell r="B768" t="str">
            <v>牧主住宅センター株式会社　　　　　　　　　　　　　　　　　　　　　　　</v>
          </cell>
          <cell r="C768" t="str">
            <v>2D3</v>
          </cell>
          <cell r="D768" t="str">
            <v>ｵｵｻｶｴｲｷﾞﾖｳ5-3</v>
          </cell>
          <cell r="E768" t="str">
            <v>近畿営本</v>
          </cell>
          <cell r="F768" t="str">
            <v>AB</v>
          </cell>
          <cell r="G768" t="str">
            <v>C</v>
          </cell>
          <cell r="J768">
            <v>13150862</v>
          </cell>
          <cell r="K768">
            <v>0</v>
          </cell>
          <cell r="L768">
            <v>13162369</v>
          </cell>
          <cell r="M768">
            <v>13</v>
          </cell>
          <cell r="N768">
            <v>0</v>
          </cell>
          <cell r="O768">
            <v>24</v>
          </cell>
          <cell r="P768">
            <v>-9</v>
          </cell>
        </row>
        <row r="769">
          <cell r="A769" t="str">
            <v>ﾏ334B</v>
          </cell>
          <cell r="B769" t="str">
            <v>マンション管理センター　　　　　　　　　　　　　　　　　　　　　　　　</v>
          </cell>
          <cell r="C769" t="str">
            <v>083</v>
          </cell>
          <cell r="D769" t="str">
            <v>ﾕｳｼｼﾞｷﾞﾖｳ2-3</v>
          </cell>
          <cell r="E769" t="str">
            <v>業務本部</v>
          </cell>
          <cell r="F769" t="str">
            <v>CB</v>
          </cell>
          <cell r="G769" t="str">
            <v>C</v>
          </cell>
          <cell r="H769" t="str">
            <v>1</v>
          </cell>
          <cell r="J769">
            <v>21338984</v>
          </cell>
          <cell r="K769">
            <v>13474552</v>
          </cell>
          <cell r="L769">
            <v>27803571</v>
          </cell>
          <cell r="M769">
            <v>28</v>
          </cell>
          <cell r="N769">
            <v>0</v>
          </cell>
          <cell r="O769">
            <v>29</v>
          </cell>
          <cell r="P769">
            <v>-11</v>
          </cell>
        </row>
        <row r="770">
          <cell r="A770" t="str">
            <v>ﾏ508C</v>
          </cell>
          <cell r="B770" t="str">
            <v>増井千代一　　　　　　　　　　　　　　　　　　　　　　　　　　　　　　</v>
          </cell>
          <cell r="C770" t="str">
            <v>001</v>
          </cell>
          <cell r="D770" t="str">
            <v>ｵｵｻｶｴｲｷﾞﾖｳ5-3</v>
          </cell>
          <cell r="F770" t="str">
            <v>CB</v>
          </cell>
          <cell r="G770" t="str">
            <v>B</v>
          </cell>
          <cell r="J770">
            <v>11178293</v>
          </cell>
          <cell r="K770">
            <v>2956519</v>
          </cell>
          <cell r="L770">
            <v>10837105</v>
          </cell>
        </row>
        <row r="771">
          <cell r="A771" t="str">
            <v>ﾏ554C</v>
          </cell>
          <cell r="B771" t="str">
            <v>前田圭功　　　　　　　　　　　　　　　　　　　　　　　　　　　　　　　</v>
          </cell>
          <cell r="C771" t="str">
            <v>0Y2</v>
          </cell>
          <cell r="D771" t="str">
            <v>PJ-ｷｶｸｶｲﾊﾂｶ</v>
          </cell>
          <cell r="E771" t="str">
            <v>近畿営本</v>
          </cell>
          <cell r="F771" t="str">
            <v>CB</v>
          </cell>
          <cell r="G771" t="str">
            <v>J</v>
          </cell>
          <cell r="J771">
            <v>0</v>
          </cell>
          <cell r="K771">
            <v>9941697</v>
          </cell>
          <cell r="L771">
            <v>9941697</v>
          </cell>
          <cell r="M771">
            <v>10</v>
          </cell>
          <cell r="N771">
            <v>0</v>
          </cell>
          <cell r="O771">
            <v>10</v>
          </cell>
          <cell r="P771">
            <v>-4</v>
          </cell>
        </row>
        <row r="772">
          <cell r="A772" t="str">
            <v>ﾏ566C</v>
          </cell>
          <cell r="B772" t="str">
            <v>松永武　　　　　　　　　　　　　　　　　　　　　　　　　　　　　　　　</v>
          </cell>
          <cell r="C772" t="str">
            <v>1PF</v>
          </cell>
          <cell r="D772" t="str">
            <v>ﾆﾎﾝﾊﾞｼｼﾃﾝ1ﾁｰﾑ</v>
          </cell>
          <cell r="E772" t="str">
            <v>東京営本</v>
          </cell>
          <cell r="F772" t="str">
            <v>AB</v>
          </cell>
          <cell r="G772" t="str">
            <v>B</v>
          </cell>
          <cell r="J772">
            <v>4541079</v>
          </cell>
          <cell r="K772">
            <v>0</v>
          </cell>
          <cell r="L772">
            <v>4543093</v>
          </cell>
          <cell r="M772">
            <v>5</v>
          </cell>
          <cell r="N772">
            <v>0</v>
          </cell>
          <cell r="O772">
            <v>0</v>
          </cell>
          <cell r="P772">
            <v>0</v>
          </cell>
        </row>
        <row r="773">
          <cell r="A773" t="str">
            <v>ﾏ630C</v>
          </cell>
          <cell r="B773" t="str">
            <v>松村貴司　　　　　　　　　　　　　　　　　　　　　　　　　　　　　　　</v>
          </cell>
          <cell r="E773" t="str">
            <v>国際本部</v>
          </cell>
          <cell r="M773">
            <v>0</v>
          </cell>
          <cell r="N773">
            <v>0</v>
          </cell>
          <cell r="O773">
            <v>6</v>
          </cell>
          <cell r="P773">
            <v>-2</v>
          </cell>
          <cell r="Q773">
            <v>2870862</v>
          </cell>
        </row>
        <row r="774">
          <cell r="A774" t="str">
            <v>ﾐ2711</v>
          </cell>
          <cell r="B774" t="str">
            <v>三河精機株式会社　　　　　　　　　　　　　　　　　　　　　　　　　　　</v>
          </cell>
          <cell r="C774" t="str">
            <v>0JZ</v>
          </cell>
          <cell r="D774" t="str">
            <v>ﾄﾖﾊｼｼﾃﾝ</v>
          </cell>
          <cell r="E774" t="str">
            <v>業務本部</v>
          </cell>
          <cell r="F774" t="str">
            <v>CB</v>
          </cell>
          <cell r="G774" t="str">
            <v>Ｆ</v>
          </cell>
          <cell r="J774">
            <v>8000000</v>
          </cell>
          <cell r="K774">
            <v>12000000</v>
          </cell>
          <cell r="L774">
            <v>19958809</v>
          </cell>
          <cell r="M774">
            <v>26</v>
          </cell>
          <cell r="N774">
            <v>0</v>
          </cell>
          <cell r="O774">
            <v>24</v>
          </cell>
          <cell r="P774">
            <v>-9</v>
          </cell>
        </row>
        <row r="775">
          <cell r="A775" t="str">
            <v>ﾐ667B</v>
          </cell>
          <cell r="B775" t="str">
            <v>水沢真澄　　　　　　　　　　　　　　　　　　　　　　　　　　　　　　　</v>
          </cell>
          <cell r="C775" t="str">
            <v>0TF</v>
          </cell>
          <cell r="D775" t="str">
            <v>ﾕｳｼ2ﾌﾞｶｲｶﾞｲIQ</v>
          </cell>
          <cell r="E775" t="str">
            <v>国際本部</v>
          </cell>
          <cell r="F775" t="str">
            <v>AB</v>
          </cell>
          <cell r="G775" t="str">
            <v>B</v>
          </cell>
          <cell r="J775">
            <v>19700000</v>
          </cell>
          <cell r="K775">
            <v>0</v>
          </cell>
          <cell r="L775">
            <v>19700000</v>
          </cell>
          <cell r="M775">
            <v>20</v>
          </cell>
          <cell r="N775">
            <v>0</v>
          </cell>
          <cell r="O775">
            <v>24</v>
          </cell>
          <cell r="P775">
            <v>-9</v>
          </cell>
        </row>
        <row r="776">
          <cell r="A776" t="str">
            <v>ﾐ696B</v>
          </cell>
          <cell r="B776" t="str">
            <v>三越ホーム　　　　　　　　　　　　　　　　　　　　　　　　　　　　　　</v>
          </cell>
          <cell r="C776" t="str">
            <v>09C</v>
          </cell>
          <cell r="D776" t="str">
            <v>ﾕｳｼｼﾞｷﾞﾖｳ2ﾎｳｼﾞﾝ</v>
          </cell>
          <cell r="E776" t="str">
            <v>不動産Ｆ</v>
          </cell>
          <cell r="F776" t="str">
            <v>AB</v>
          </cell>
          <cell r="G776" t="str">
            <v>C</v>
          </cell>
          <cell r="J776">
            <v>136886640</v>
          </cell>
          <cell r="K776">
            <v>0</v>
          </cell>
          <cell r="L776">
            <v>136886640</v>
          </cell>
          <cell r="M776">
            <v>137</v>
          </cell>
          <cell r="N776">
            <v>0</v>
          </cell>
          <cell r="O776">
            <v>138</v>
          </cell>
          <cell r="P776">
            <v>-51</v>
          </cell>
        </row>
        <row r="777">
          <cell r="A777" t="str">
            <v>ﾑ0210</v>
          </cell>
          <cell r="B777" t="str">
            <v>ムサシ　　　　　　　　　　　　　　　　　　　　　　　　　　　　　　　　</v>
          </cell>
          <cell r="C777" t="str">
            <v>2D1</v>
          </cell>
          <cell r="D777" t="str">
            <v>ｵｵｻｶｴｲｷﾞﾖｳ4-1</v>
          </cell>
          <cell r="F777" t="str">
            <v>CB</v>
          </cell>
          <cell r="G777" t="str">
            <v>G</v>
          </cell>
          <cell r="J777">
            <v>19000000</v>
          </cell>
          <cell r="K777">
            <v>14000000</v>
          </cell>
          <cell r="L777">
            <v>32875066</v>
          </cell>
        </row>
        <row r="778">
          <cell r="A778" t="str">
            <v>ﾑ733A</v>
          </cell>
          <cell r="B778" t="str">
            <v>村松哲二　　　　　　　　　　　　　　　　　　　　　　　　　　　　　　　</v>
          </cell>
          <cell r="C778" t="str">
            <v>0Y2</v>
          </cell>
          <cell r="D778" t="str">
            <v>PJ-ｷｶｸｶｲﾊﾂｶ</v>
          </cell>
          <cell r="E778" t="str">
            <v>近畿営本</v>
          </cell>
          <cell r="F778" t="str">
            <v>CB</v>
          </cell>
          <cell r="G778" t="str">
            <v>Ｆ</v>
          </cell>
          <cell r="J778">
            <v>10702963</v>
          </cell>
          <cell r="K778">
            <v>9507600</v>
          </cell>
          <cell r="L778">
            <v>17801273</v>
          </cell>
          <cell r="M778">
            <v>18</v>
          </cell>
          <cell r="N778">
            <v>0</v>
          </cell>
          <cell r="O778">
            <v>18</v>
          </cell>
          <cell r="P778">
            <v>-7</v>
          </cell>
        </row>
        <row r="779">
          <cell r="A779" t="str">
            <v>ﾒ160A</v>
          </cell>
          <cell r="B779" t="str">
            <v>名徳建設工業株式会社　　　　　　　　　　　　　　　　　　　　　　　　　</v>
          </cell>
          <cell r="C779" t="str">
            <v>0TF</v>
          </cell>
          <cell r="D779" t="str">
            <v>ﾕｳｼ2ﾌﾞｶｲｶﾞｲIQ</v>
          </cell>
          <cell r="E779" t="str">
            <v>国際本部</v>
          </cell>
          <cell r="F779" t="str">
            <v>CB</v>
          </cell>
          <cell r="G779" t="str">
            <v>E</v>
          </cell>
          <cell r="J779">
            <v>3141849</v>
          </cell>
          <cell r="K779">
            <v>4216176</v>
          </cell>
          <cell r="L779">
            <v>6980875</v>
          </cell>
          <cell r="M779">
            <v>7</v>
          </cell>
          <cell r="N779">
            <v>0</v>
          </cell>
          <cell r="O779">
            <v>7</v>
          </cell>
          <cell r="P779">
            <v>-3</v>
          </cell>
        </row>
        <row r="780">
          <cell r="A780" t="str">
            <v>ﾓ160B</v>
          </cell>
          <cell r="B780" t="str">
            <v>守屋修　　　　　　　　　　　　　　　　　　　　　　　　　　　　　　　　</v>
          </cell>
          <cell r="C780" t="str">
            <v>2D1</v>
          </cell>
          <cell r="D780" t="str">
            <v>ｵｵｻｶｴｲｷﾞﾖｳ4-1</v>
          </cell>
          <cell r="E780" t="str">
            <v>近畿営本</v>
          </cell>
          <cell r="F780" t="str">
            <v>AB</v>
          </cell>
          <cell r="G780" t="str">
            <v>B</v>
          </cell>
          <cell r="J780">
            <v>1692053</v>
          </cell>
          <cell r="K780">
            <v>0</v>
          </cell>
          <cell r="L780">
            <v>1692053</v>
          </cell>
          <cell r="M780">
            <v>2</v>
          </cell>
          <cell r="N780">
            <v>0</v>
          </cell>
          <cell r="O780">
            <v>0</v>
          </cell>
          <cell r="P780">
            <v>0</v>
          </cell>
        </row>
        <row r="781">
          <cell r="A781" t="str">
            <v>ﾔ280D</v>
          </cell>
          <cell r="B781" t="str">
            <v>山縣有徳　　　　　　　　　　　　　　　　　　　　　　　　　　　　　　　</v>
          </cell>
          <cell r="C781" t="str">
            <v>0TF</v>
          </cell>
          <cell r="D781" t="str">
            <v>ﾕｳｼ2ﾌﾞｶｲｶﾞｲIQ</v>
          </cell>
          <cell r="E781" t="str">
            <v>国際本部</v>
          </cell>
          <cell r="F781" t="str">
            <v>CB</v>
          </cell>
          <cell r="G781" t="str">
            <v>B</v>
          </cell>
          <cell r="J781">
            <v>0</v>
          </cell>
          <cell r="K781">
            <v>5207164</v>
          </cell>
          <cell r="L781">
            <v>5020496</v>
          </cell>
          <cell r="M781">
            <v>5</v>
          </cell>
          <cell r="N781">
            <v>0</v>
          </cell>
          <cell r="O781">
            <v>5</v>
          </cell>
          <cell r="P781">
            <v>-2</v>
          </cell>
        </row>
        <row r="782">
          <cell r="A782" t="str">
            <v>ﾔ285D</v>
          </cell>
          <cell r="B782" t="str">
            <v>山崎修三　　　　　　　　　　　　　　　　　　　　　　　　　　　　　　　</v>
          </cell>
          <cell r="C782" t="str">
            <v>0J1</v>
          </cell>
          <cell r="D782" t="str">
            <v>ｵｵｻｶｴｲｷﾞﾖｳ3-2</v>
          </cell>
          <cell r="F782" t="str">
            <v>CB</v>
          </cell>
          <cell r="G782" t="str">
            <v>B</v>
          </cell>
          <cell r="J782">
            <v>11820497</v>
          </cell>
          <cell r="K782">
            <v>167163</v>
          </cell>
          <cell r="L782">
            <v>11908246</v>
          </cell>
        </row>
        <row r="783">
          <cell r="A783" t="str">
            <v>ﾔ934C</v>
          </cell>
          <cell r="B783" t="str">
            <v>薮内　正明　　　　　　　　　　　　　　　　　　　　　　　　　　　　　　</v>
          </cell>
          <cell r="C783" t="str">
            <v>0Y2</v>
          </cell>
          <cell r="D783" t="str">
            <v>Qｵｵｻｶｴｲｷﾞﾖｳ4-4</v>
          </cell>
          <cell r="E783" t="str">
            <v>近畿営本</v>
          </cell>
          <cell r="F783" t="str">
            <v>CB</v>
          </cell>
          <cell r="G783" t="str">
            <v>B</v>
          </cell>
          <cell r="J783">
            <v>152643143</v>
          </cell>
          <cell r="K783">
            <v>32682844</v>
          </cell>
          <cell r="L783">
            <v>167475281</v>
          </cell>
          <cell r="M783">
            <v>168</v>
          </cell>
          <cell r="N783">
            <v>0</v>
          </cell>
          <cell r="O783">
            <v>168</v>
          </cell>
          <cell r="P783">
            <v>-63</v>
          </cell>
        </row>
        <row r="784">
          <cell r="A784" t="str">
            <v>ﾕ0434</v>
          </cell>
          <cell r="B784" t="str">
            <v>日本実務翻訳学院　　　　　　　　　　　　　　　　　　　　　　　　　　　</v>
          </cell>
          <cell r="C784" t="str">
            <v>1H4</v>
          </cell>
          <cell r="D784" t="str">
            <v>ﾖﾂﾔｼﾃﾝﾀﾞｲ1ﾁｰﾑ</v>
          </cell>
          <cell r="E784" t="str">
            <v>東京営本</v>
          </cell>
          <cell r="F784" t="str">
            <v>AB</v>
          </cell>
          <cell r="G784" t="str">
            <v>J</v>
          </cell>
          <cell r="J784">
            <v>38497984</v>
          </cell>
          <cell r="K784">
            <v>0</v>
          </cell>
          <cell r="L784">
            <v>38497984</v>
          </cell>
          <cell r="M784">
            <v>39</v>
          </cell>
          <cell r="N784">
            <v>0</v>
          </cell>
          <cell r="O784">
            <v>39</v>
          </cell>
          <cell r="P784">
            <v>-15</v>
          </cell>
        </row>
        <row r="785">
          <cell r="A785" t="str">
            <v>ﾛ126A</v>
          </cell>
          <cell r="B785" t="str">
            <v>ロイヤルリース　　　　　　　　　　　　　　　　　　　　　　　　　　　　</v>
          </cell>
          <cell r="C785" t="str">
            <v>01H</v>
          </cell>
          <cell r="D785" t="str">
            <v>ﾔﾏｶﾞﾀｼﾃﾝ</v>
          </cell>
          <cell r="E785" t="str">
            <v>業務本部</v>
          </cell>
          <cell r="F785" t="str">
            <v>CB</v>
          </cell>
          <cell r="G785" t="str">
            <v>H</v>
          </cell>
          <cell r="J785">
            <v>10846056</v>
          </cell>
          <cell r="K785">
            <v>119550</v>
          </cell>
          <cell r="L785">
            <v>10970096</v>
          </cell>
          <cell r="M785">
            <v>22</v>
          </cell>
          <cell r="N785">
            <v>0</v>
          </cell>
          <cell r="O785">
            <v>11</v>
          </cell>
          <cell r="P785">
            <v>-4</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UNK"/>
      <sheetName val="平残連結"/>
      <sheetName val="平残DFL"/>
      <sheetName val="平残LOAN"/>
      <sheetName val="平残ﾚﾝﾀﾙ"/>
      <sheetName val="平残投資"/>
      <sheetName val="残高連結"/>
      <sheetName val="残高DFL"/>
      <sheetName val="残高LOAN"/>
      <sheetName val="残高ﾚﾝﾀﾙ"/>
      <sheetName val="残高投資"/>
      <sheetName val="人"/>
      <sheetName val="DFL連結"/>
      <sheetName val="LOAN連結"/>
      <sheetName val="ﾚﾝﾀﾙ連結"/>
      <sheetName val="その他連結"/>
      <sheetName val="受取手数料"/>
      <sheetName val="再ﾘｰｽ収益"/>
      <sheetName val="諸原価連結"/>
      <sheetName val="発生連結"/>
      <sheetName val="利息連結"/>
      <sheetName val="ﾚﾝﾀ償却連結"/>
      <sheetName val="その他原価"/>
      <sheetName val="支払手数料"/>
      <sheetName val="販管連結"/>
      <sheetName val="繰入連結"/>
      <sheetName val="雑損失"/>
      <sheetName val="粗利調整"/>
      <sheetName val="仕切ｺｽﾄ"/>
      <sheetName val="1"/>
      <sheetName val="末人員"/>
      <sheetName val="平均人員"/>
      <sheetName val="ﾚﾝﾀﾙ原価連結"/>
      <sheetName val="貸倒繰入連結"/>
      <sheetName val="Lead"/>
      <sheetName val="data"/>
      <sheetName val="FORM7"/>
      <sheetName val="（前期比）3部提出"/>
      <sheetName val="산출기준(파견전산실)"/>
      <sheetName val="単体SGA"/>
      <sheetName val="売却可能公債"/>
      <sheetName val="3部提出用累計"/>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sheetData sheetId="18"/>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まとめ"/>
      <sheetName val="0312"/>
      <sheetName val="有価"/>
      <sheetName val="0309"/>
      <sheetName val="Sheet1"/>
      <sheetName val="利息連結"/>
      <sheetName val="受取手数料"/>
      <sheetName val="諸原価連結"/>
      <sheetName val="1"/>
      <sheetName val="再ﾘｰｽ収益"/>
      <sheetName val="発生連結"/>
      <sheetName val="繰入連結"/>
      <sheetName val="販管連結"/>
      <sheetName val="平残連結"/>
      <sheetName val="data"/>
      <sheetName val="（前期比）3部提出"/>
    </sheetNames>
    <sheetDataSet>
      <sheetData sheetId="0"/>
      <sheetData sheetId="1"/>
      <sheetData sheetId="2"/>
      <sheetData sheetId="3"/>
      <sheetData sheetId="4" refreshError="1">
        <row r="3">
          <cell r="K3" t="str">
            <v>売却額＠E</v>
          </cell>
          <cell r="L3" t="str">
            <v>評価損＠E</v>
          </cell>
          <cell r="M3" t="str">
            <v>売却額＠A</v>
          </cell>
          <cell r="N3" t="str">
            <v>評価損＠A</v>
          </cell>
          <cell r="O3" t="str">
            <v>計</v>
          </cell>
        </row>
        <row r="4">
          <cell r="J4" t="str">
            <v>D001</v>
          </cell>
          <cell r="K4">
            <v>1426019</v>
          </cell>
          <cell r="L4">
            <v>-1039543</v>
          </cell>
          <cell r="M4">
            <v>0</v>
          </cell>
          <cell r="N4">
            <v>0</v>
          </cell>
          <cell r="O4">
            <v>386476</v>
          </cell>
        </row>
        <row r="5">
          <cell r="J5" t="str">
            <v>D002</v>
          </cell>
          <cell r="K5">
            <v>5214</v>
          </cell>
          <cell r="L5">
            <v>0</v>
          </cell>
          <cell r="M5">
            <v>0</v>
          </cell>
          <cell r="N5">
            <v>0</v>
          </cell>
          <cell r="O5">
            <v>5214</v>
          </cell>
        </row>
        <row r="6">
          <cell r="J6" t="str">
            <v>D005</v>
          </cell>
          <cell r="K6">
            <v>-2337</v>
          </cell>
          <cell r="L6">
            <v>0</v>
          </cell>
          <cell r="M6">
            <v>0</v>
          </cell>
          <cell r="N6">
            <v>0</v>
          </cell>
          <cell r="O6">
            <v>-2337</v>
          </cell>
        </row>
        <row r="7">
          <cell r="J7" t="str">
            <v>D016</v>
          </cell>
          <cell r="K7">
            <v>1890</v>
          </cell>
          <cell r="L7">
            <v>0</v>
          </cell>
          <cell r="M7">
            <v>0</v>
          </cell>
          <cell r="N7">
            <v>0</v>
          </cell>
          <cell r="O7">
            <v>1890</v>
          </cell>
        </row>
        <row r="8">
          <cell r="J8" t="str">
            <v>D004</v>
          </cell>
          <cell r="K8">
            <v>0</v>
          </cell>
          <cell r="L8">
            <v>0</v>
          </cell>
          <cell r="M8">
            <v>82500</v>
          </cell>
          <cell r="N8">
            <v>0</v>
          </cell>
          <cell r="O8">
            <v>82500</v>
          </cell>
        </row>
        <row r="9">
          <cell r="J9" t="str">
            <v>D018</v>
          </cell>
          <cell r="K9">
            <v>155630</v>
          </cell>
          <cell r="L9">
            <v>0</v>
          </cell>
          <cell r="M9">
            <v>1006</v>
          </cell>
          <cell r="N9">
            <v>-2199</v>
          </cell>
          <cell r="O9">
            <v>154437</v>
          </cell>
        </row>
        <row r="10">
          <cell r="J10" t="str">
            <v>D020</v>
          </cell>
          <cell r="K10">
            <v>0</v>
          </cell>
          <cell r="L10">
            <v>-178162</v>
          </cell>
          <cell r="M10">
            <v>107941</v>
          </cell>
          <cell r="N10">
            <v>0</v>
          </cell>
          <cell r="O10">
            <v>-70221</v>
          </cell>
        </row>
        <row r="11">
          <cell r="J11" t="str">
            <v>D151</v>
          </cell>
          <cell r="K11">
            <v>251756</v>
          </cell>
          <cell r="L11">
            <v>0</v>
          </cell>
          <cell r="M11">
            <v>0</v>
          </cell>
          <cell r="N11">
            <v>0</v>
          </cell>
          <cell r="O11">
            <v>251756</v>
          </cell>
        </row>
        <row r="12">
          <cell r="J12" t="str">
            <v>D156</v>
          </cell>
          <cell r="K12">
            <v>-6385</v>
          </cell>
          <cell r="L12">
            <v>0</v>
          </cell>
          <cell r="M12">
            <v>0</v>
          </cell>
          <cell r="N12">
            <v>0</v>
          </cell>
          <cell r="O12">
            <v>-6385</v>
          </cell>
        </row>
        <row r="13">
          <cell r="J13" t="str">
            <v>D173</v>
          </cell>
          <cell r="K13">
            <v>56</v>
          </cell>
          <cell r="L13">
            <v>0</v>
          </cell>
          <cell r="M13">
            <v>0</v>
          </cell>
          <cell r="N13">
            <v>0</v>
          </cell>
          <cell r="O13">
            <v>56</v>
          </cell>
        </row>
        <row r="14">
          <cell r="J14" t="str">
            <v>D120</v>
          </cell>
          <cell r="K14">
            <v>0</v>
          </cell>
          <cell r="L14">
            <v>0</v>
          </cell>
          <cell r="M14">
            <v>34662</v>
          </cell>
          <cell r="N14">
            <v>0</v>
          </cell>
          <cell r="O14">
            <v>34662</v>
          </cell>
        </row>
        <row r="15">
          <cell r="J15" t="str">
            <v>D139</v>
          </cell>
          <cell r="K15">
            <v>0</v>
          </cell>
          <cell r="L15">
            <v>0</v>
          </cell>
          <cell r="M15">
            <v>-1096</v>
          </cell>
          <cell r="N15">
            <v>0</v>
          </cell>
          <cell r="O15">
            <v>-1096</v>
          </cell>
        </row>
        <row r="16">
          <cell r="J16" t="str">
            <v>D145</v>
          </cell>
          <cell r="K16">
            <v>0</v>
          </cell>
          <cell r="L16">
            <v>0</v>
          </cell>
          <cell r="M16">
            <v>-70162</v>
          </cell>
          <cell r="N16">
            <v>0</v>
          </cell>
          <cell r="O16">
            <v>-70162</v>
          </cell>
        </row>
        <row r="17">
          <cell r="J17" t="str">
            <v>F051</v>
          </cell>
          <cell r="K17">
            <v>8547</v>
          </cell>
          <cell r="L17">
            <v>0</v>
          </cell>
          <cell r="M17">
            <v>63714</v>
          </cell>
          <cell r="N17">
            <v>-67063</v>
          </cell>
          <cell r="O17">
            <v>5198</v>
          </cell>
        </row>
        <row r="18">
          <cell r="J18" t="str">
            <v>F052</v>
          </cell>
          <cell r="K18">
            <v>0</v>
          </cell>
          <cell r="L18">
            <v>0</v>
          </cell>
          <cell r="M18">
            <v>720</v>
          </cell>
          <cell r="N18">
            <v>-76814</v>
          </cell>
          <cell r="O18">
            <v>-76094</v>
          </cell>
        </row>
        <row r="19">
          <cell r="J19" t="str">
            <v>F069</v>
          </cell>
          <cell r="K19">
            <v>92063</v>
          </cell>
          <cell r="L19">
            <v>0</v>
          </cell>
          <cell r="M19">
            <v>-394204</v>
          </cell>
          <cell r="N19">
            <v>-461874</v>
          </cell>
          <cell r="O19">
            <v>-764015</v>
          </cell>
        </row>
        <row r="20">
          <cell r="J20" t="str">
            <v>F054</v>
          </cell>
          <cell r="K20">
            <v>132323</v>
          </cell>
          <cell r="L20">
            <v>0</v>
          </cell>
          <cell r="M20">
            <v>19491</v>
          </cell>
          <cell r="N20">
            <v>0</v>
          </cell>
          <cell r="O20">
            <v>151814</v>
          </cell>
        </row>
        <row r="21">
          <cell r="J21" t="str">
            <v>F056</v>
          </cell>
          <cell r="K21">
            <v>0</v>
          </cell>
          <cell r="L21">
            <v>0</v>
          </cell>
          <cell r="M21">
            <v>77893</v>
          </cell>
          <cell r="N21">
            <v>0</v>
          </cell>
          <cell r="O21">
            <v>77893</v>
          </cell>
        </row>
        <row r="22">
          <cell r="J22" t="str">
            <v>EJE</v>
          </cell>
          <cell r="K22">
            <v>224210</v>
          </cell>
          <cell r="L22">
            <v>770489</v>
          </cell>
          <cell r="M22">
            <v>63399</v>
          </cell>
          <cell r="N22">
            <v>0</v>
          </cell>
          <cell r="O22">
            <v>1058098</v>
          </cell>
        </row>
        <row r="23">
          <cell r="K23">
            <v>2288986</v>
          </cell>
          <cell r="L23">
            <v>-447216</v>
          </cell>
          <cell r="M23">
            <v>-14136</v>
          </cell>
          <cell r="N23">
            <v>-607950</v>
          </cell>
          <cell r="O23">
            <v>1219684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H.O"/>
      <sheetName val="R&amp;D BLR"/>
      <sheetName val="BELAPUR"/>
      <sheetName val="DERABASSI"/>
      <sheetName val="HOWRAH"/>
      <sheetName val="BLR PROD"/>
      <sheetName val="AKOLA"/>
      <sheetName val="LOTE"/>
      <sheetName val="IPPCO BHOPAL"/>
      <sheetName val="S BAD PROD"/>
      <sheetName val="LUCKNOW"/>
      <sheetName val="AHMEDABAD"/>
      <sheetName val="RANCHI"/>
      <sheetName val="PUNE"/>
      <sheetName val="DELHI"/>
      <sheetName val="CALCUTTA"/>
      <sheetName val="S BAD"/>
      <sheetName val="BANGLORE "/>
      <sheetName val="VIJAYWADA"/>
      <sheetName val="Profit Center"/>
      <sheetName val="Schedules"/>
      <sheetName val="Balance Sheet"/>
      <sheetName val="Profit &amp; Loss"/>
      <sheetName val="CURRAC03-04"/>
      <sheetName val="#REF"/>
      <sheetName val="Masters"/>
      <sheetName val="Annex 1 (2)"/>
      <sheetName val="Pre_XML"/>
      <sheetName val="GENERAL"/>
      <sheetName val="10A"/>
      <sheetName val="CFL"/>
      <sheetName val="BALANCE_SHEET"/>
      <sheetName val="CYLA BFLA"/>
      <sheetName val="CG_OS"/>
      <sheetName val="FRINGE_BENEFIT_INFO"/>
      <sheetName val="HOUSE_PROPERTY"/>
      <sheetName val="NATUREOFBUSINESS"/>
      <sheetName val="OTHER_INFORMATION"/>
      <sheetName val="GENERAL2"/>
      <sheetName val="SUBSIDIARY DETAILS"/>
      <sheetName val="80G"/>
      <sheetName val="QUANTITATIVE_DETAILS"/>
      <sheetName val="SI"/>
      <sheetName val="IT_FBT_DDTP"/>
      <sheetName val="DPM_DOA"/>
      <sheetName val="DEP_DCG"/>
      <sheetName val="EI"/>
      <sheetName val="ESR"/>
      <sheetName val="Instructions"/>
      <sheetName val="80_"/>
      <sheetName val="PART_C"/>
      <sheetName val="PROFIT_LOSS"/>
      <sheetName val="BP"/>
      <sheetName val="PART_B"/>
      <sheetName val="Sensitivities"/>
      <sheetName val="Sheet2"/>
      <sheetName val="132417"/>
      <sheetName val="MAIN-COMP"/>
      <sheetName val="CEP99"/>
      <sheetName val="EM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有価証券残高明細0312"/>
      <sheetName val="有価証券残高（仮提出）"/>
      <sheetName val="Sheet1"/>
      <sheetName val="利息連結"/>
      <sheetName val="諸原価連結"/>
      <sheetName val="受取手数料"/>
    </sheetNames>
    <sheetDataSet>
      <sheetData sheetId="0"/>
      <sheetData sheetId="1" refreshError="1">
        <row r="1">
          <cell r="A1" t="str">
            <v>最上位部課(漢字情報有り)部課名(漢字)</v>
          </cell>
          <cell r="B1" t="str">
            <v>部課ｺｰﾄﾞ</v>
          </cell>
          <cell r="C1" t="str">
            <v>部課(漢字情報有り_WAVE月次後更新)部課名(漢字)</v>
          </cell>
          <cell r="D1" t="str">
            <v>会社名</v>
          </cell>
          <cell r="E1" t="str">
            <v>証券ｺｰﾄﾞ</v>
          </cell>
          <cell r="F1" t="str">
            <v>購入月</v>
          </cell>
          <cell r="G1" t="str">
            <v>株数</v>
          </cell>
          <cell r="H1" t="str">
            <v>0312末簿価</v>
          </cell>
          <cell r="I1" t="str">
            <v>期末時価</v>
          </cell>
        </row>
        <row r="2">
          <cell r="A2" t="str">
            <v>役員　　　　　　　　　　　　　　　　　　</v>
          </cell>
          <cell r="B2" t="str">
            <v>0A2</v>
          </cell>
          <cell r="C2" t="str">
            <v>役員　　　　　　　　　　　　　　　　　　</v>
          </cell>
          <cell r="D2" t="str">
            <v>あいおい損害保険(株)</v>
          </cell>
          <cell r="E2" t="str">
            <v>8761</v>
          </cell>
          <cell r="F2" t="str">
            <v>72/11</v>
          </cell>
          <cell r="G2">
            <v>65772</v>
          </cell>
          <cell r="H2">
            <v>8196</v>
          </cell>
          <cell r="I2">
            <v>28019</v>
          </cell>
        </row>
        <row r="3">
          <cell r="A3" t="str">
            <v>役員　　　　　　　　　　　　　　　　　　</v>
          </cell>
          <cell r="B3" t="str">
            <v>0A2</v>
          </cell>
          <cell r="C3" t="str">
            <v>役員　　　　　　　　　　　　　　　　　　</v>
          </cell>
          <cell r="D3" t="str">
            <v>(株)大京</v>
          </cell>
          <cell r="E3" t="str">
            <v>8840</v>
          </cell>
          <cell r="F3" t="str">
            <v>73/03</v>
          </cell>
          <cell r="G3">
            <v>5001067</v>
          </cell>
          <cell r="H3">
            <v>220046</v>
          </cell>
          <cell r="I3">
            <v>965206</v>
          </cell>
        </row>
        <row r="4">
          <cell r="A4" t="str">
            <v>役員　　　　　　　　　　　　　　　　　　</v>
          </cell>
          <cell r="B4" t="str">
            <v>0A2</v>
          </cell>
          <cell r="C4" t="str">
            <v>役員　　　　　　　　　　　　　　　　　　</v>
          </cell>
          <cell r="D4" t="str">
            <v>(株)ｺｰﾎﾟﾚｲﾄ・ﾃﾞｨﾚｸｼｮﾝ</v>
          </cell>
          <cell r="E4">
            <v>0</v>
          </cell>
          <cell r="F4" t="str">
            <v>86/02</v>
          </cell>
          <cell r="G4">
            <v>30</v>
          </cell>
          <cell r="H4">
            <v>1500</v>
          </cell>
          <cell r="I4">
            <v>1500</v>
          </cell>
        </row>
        <row r="5">
          <cell r="A5" t="str">
            <v>役員　　　　　　　　　　　　　　　　　　</v>
          </cell>
          <cell r="B5" t="str">
            <v>0A2</v>
          </cell>
          <cell r="C5" t="str">
            <v>役員　　　　　　　　　　　　　　　　　　</v>
          </cell>
          <cell r="D5" t="str">
            <v>東京ｹｰﾌﾞﾙﾈｯﾄﾜｰｸ(株)</v>
          </cell>
          <cell r="E5">
            <v>0</v>
          </cell>
          <cell r="F5" t="str">
            <v>90/03</v>
          </cell>
          <cell r="G5">
            <v>100</v>
          </cell>
          <cell r="H5">
            <v>10000</v>
          </cell>
          <cell r="I5">
            <v>10000</v>
          </cell>
        </row>
        <row r="6">
          <cell r="A6" t="str">
            <v>役員　　　　　　　　　　　　　　　　　　</v>
          </cell>
          <cell r="B6" t="str">
            <v>0A2</v>
          </cell>
          <cell r="C6" t="str">
            <v>役員　　　　　　　　　　　　　　　　　　</v>
          </cell>
          <cell r="D6" t="str">
            <v>(株)毎日放送</v>
          </cell>
          <cell r="E6">
            <v>0</v>
          </cell>
          <cell r="F6" t="str">
            <v>91/06</v>
          </cell>
          <cell r="G6">
            <v>150000</v>
          </cell>
          <cell r="H6">
            <v>267500</v>
          </cell>
          <cell r="I6">
            <v>267500</v>
          </cell>
        </row>
        <row r="7">
          <cell r="A7" t="str">
            <v>役員　　　　　　　　　　　　　　　　　　</v>
          </cell>
          <cell r="B7" t="str">
            <v>0A2</v>
          </cell>
          <cell r="C7" t="str">
            <v>役員　　　　　　　　　　　　　　　　　　</v>
          </cell>
          <cell r="D7" t="str">
            <v>兵庫ｴﾌｴﾑﾗｼﾞｵ放送(株)</v>
          </cell>
          <cell r="E7">
            <v>0</v>
          </cell>
          <cell r="F7" t="str">
            <v>92/11</v>
          </cell>
          <cell r="G7">
            <v>1320</v>
          </cell>
          <cell r="H7">
            <v>6446</v>
          </cell>
          <cell r="I7">
            <v>6447</v>
          </cell>
        </row>
        <row r="8">
          <cell r="A8" t="str">
            <v>役員　　　　　　　　　　　　　　　　　　</v>
          </cell>
          <cell r="B8" t="str">
            <v>0A2</v>
          </cell>
          <cell r="C8" t="str">
            <v>役員　　　　　　　　　　　　　　　　　　</v>
          </cell>
          <cell r="D8" t="str">
            <v>(株)ｹ-ﾌﾞﾙﾃﾚﾋﾞ神戸</v>
          </cell>
          <cell r="E8">
            <v>0</v>
          </cell>
          <cell r="F8" t="str">
            <v>93/07</v>
          </cell>
          <cell r="G8">
            <v>400</v>
          </cell>
          <cell r="H8">
            <v>9808</v>
          </cell>
          <cell r="I8">
            <v>9808</v>
          </cell>
        </row>
        <row r="9">
          <cell r="A9" t="str">
            <v>役員　　　　　　　　　　　　　　　　　　</v>
          </cell>
          <cell r="B9" t="str">
            <v>0A2</v>
          </cell>
          <cell r="C9" t="str">
            <v>役員　　　　　　　　　　　　　　　　　　</v>
          </cell>
          <cell r="D9" t="str">
            <v>日本ﾍﾞﾝﾁｬ-ｷｬﾋﾟﾀﾙ(株)</v>
          </cell>
          <cell r="E9">
            <v>0</v>
          </cell>
          <cell r="F9" t="str">
            <v>96/01</v>
          </cell>
          <cell r="G9">
            <v>600</v>
          </cell>
          <cell r="H9">
            <v>30000</v>
          </cell>
          <cell r="I9">
            <v>30000</v>
          </cell>
        </row>
        <row r="10">
          <cell r="A10" t="str">
            <v>役員　　　　　　　　　　　　　　　　　　</v>
          </cell>
          <cell r="B10" t="str">
            <v>0A2</v>
          </cell>
          <cell r="C10" t="str">
            <v>役員　　　　　　　　　　　　　　　　　　</v>
          </cell>
          <cell r="D10" t="str">
            <v>ｹ-ﾌﾞﾙﾈｯﾄ神戸芦屋(株)</v>
          </cell>
          <cell r="E10">
            <v>0</v>
          </cell>
          <cell r="F10" t="str">
            <v>96/04</v>
          </cell>
          <cell r="G10">
            <v>600</v>
          </cell>
          <cell r="H10">
            <v>30000</v>
          </cell>
          <cell r="I10">
            <v>30000</v>
          </cell>
        </row>
        <row r="11">
          <cell r="A11" t="str">
            <v>役員　　　　　　　　　　　　　　　　　　</v>
          </cell>
          <cell r="B11" t="str">
            <v>0A2</v>
          </cell>
          <cell r="C11" t="str">
            <v>役員　　　　　　　　　　　　　　　　　　</v>
          </cell>
          <cell r="D11" t="str">
            <v>ﾍﾞﾘﾄﾗﾝｽ㈱</v>
          </cell>
          <cell r="E11">
            <v>0</v>
          </cell>
          <cell r="F11" t="str">
            <v>97/08</v>
          </cell>
          <cell r="G11">
            <v>264</v>
          </cell>
          <cell r="H11">
            <v>10639</v>
          </cell>
          <cell r="I11">
            <v>10640</v>
          </cell>
        </row>
        <row r="12">
          <cell r="A12" t="str">
            <v>役員　　　　　　　　　　　　　　　　　　</v>
          </cell>
          <cell r="B12" t="str">
            <v>0A2</v>
          </cell>
          <cell r="C12" t="str">
            <v>役員　　　　　　　　　　　　　　　　　　</v>
          </cell>
          <cell r="D12" t="str">
            <v>ｿﾌﾄﾌﾞﾚｰﾝ(株)</v>
          </cell>
          <cell r="E12" t="str">
            <v>4779</v>
          </cell>
          <cell r="F12" t="str">
            <v>99/12</v>
          </cell>
          <cell r="G12">
            <v>200</v>
          </cell>
          <cell r="H12">
            <v>15000</v>
          </cell>
          <cell r="I12">
            <v>133200</v>
          </cell>
        </row>
        <row r="13">
          <cell r="A13" t="str">
            <v>役員　　　　　　　　　　　　　　　　　　</v>
          </cell>
          <cell r="B13" t="str">
            <v>0A2</v>
          </cell>
          <cell r="C13" t="str">
            <v>役員　　　　　　　　　　　　　　　　　　</v>
          </cell>
          <cell r="D13" t="str">
            <v>（株）レゾナンス</v>
          </cell>
          <cell r="E13">
            <v>0</v>
          </cell>
          <cell r="F13" t="str">
            <v>00/06</v>
          </cell>
          <cell r="G13">
            <v>200</v>
          </cell>
          <cell r="H13">
            <v>67500</v>
          </cell>
          <cell r="I13">
            <v>67500</v>
          </cell>
        </row>
        <row r="14">
          <cell r="A14" t="str">
            <v>役員　　　　　　　　　　　　　　　　　　</v>
          </cell>
          <cell r="B14" t="str">
            <v>0A2</v>
          </cell>
          <cell r="C14" t="str">
            <v>役員　　　　　　　　　　　　　　　　　　</v>
          </cell>
          <cell r="D14" t="str">
            <v>Norfolk Reinsurance Company Ltd.</v>
          </cell>
          <cell r="E14">
            <v>0</v>
          </cell>
          <cell r="F14" t="str">
            <v>00/07</v>
          </cell>
          <cell r="G14">
            <v>10</v>
          </cell>
          <cell r="H14">
            <v>80000</v>
          </cell>
          <cell r="I14">
            <v>80000</v>
          </cell>
        </row>
        <row r="15">
          <cell r="A15" t="str">
            <v>役員　　　　　　　　　　　　　　　　　　</v>
          </cell>
          <cell r="B15" t="str">
            <v>0A2</v>
          </cell>
          <cell r="C15" t="str">
            <v>役員　　　　　　　　　　　　　　　　　　</v>
          </cell>
          <cell r="D15" t="str">
            <v>㈱あおぞら銀行</v>
          </cell>
          <cell r="E15">
            <v>0</v>
          </cell>
          <cell r="F15" t="str">
            <v>00/09</v>
          </cell>
          <cell r="G15">
            <v>425041000</v>
          </cell>
          <cell r="H15">
            <v>15142826</v>
          </cell>
          <cell r="I15">
            <v>15142826</v>
          </cell>
        </row>
        <row r="16">
          <cell r="A16" t="str">
            <v>役員　　　　　　　　　　　　　　　　　　</v>
          </cell>
          <cell r="B16" t="str">
            <v>0A2</v>
          </cell>
          <cell r="C16" t="str">
            <v>役員　　　　　　　　　　　　　　　　　　</v>
          </cell>
          <cell r="D16" t="str">
            <v>㈱ｻﾞ･ｱｰﾙ</v>
          </cell>
          <cell r="E16">
            <v>0</v>
          </cell>
          <cell r="F16" t="str">
            <v>00/10</v>
          </cell>
          <cell r="G16">
            <v>10000</v>
          </cell>
          <cell r="H16">
            <v>50000</v>
          </cell>
          <cell r="I16">
            <v>50000</v>
          </cell>
        </row>
        <row r="17">
          <cell r="A17" t="str">
            <v>役員　　　　　　　　　　　　　　　　　　</v>
          </cell>
          <cell r="B17" t="str">
            <v>0A2</v>
          </cell>
          <cell r="C17" t="str">
            <v>役員　　　　　　　　　　　　　　　　　　</v>
          </cell>
          <cell r="D17" t="str">
            <v>㈱ｴﾌﾞﾘﾃﾞｲ･ﾄﾞｯﾄ･ｺﾑ</v>
          </cell>
          <cell r="E17">
            <v>0</v>
          </cell>
          <cell r="F17" t="str">
            <v>00/12</v>
          </cell>
          <cell r="G17">
            <v>140</v>
          </cell>
          <cell r="H17">
            <v>210000</v>
          </cell>
          <cell r="I17">
            <v>210000</v>
          </cell>
        </row>
        <row r="18">
          <cell r="A18" t="str">
            <v>役員　　　　　　　　　　　　　　　　　　</v>
          </cell>
          <cell r="B18" t="str">
            <v>0A2</v>
          </cell>
          <cell r="C18" t="str">
            <v>役員　　　　　　　　　　　　　　　　　　</v>
          </cell>
          <cell r="D18" t="str">
            <v>㈱ﾄﾞﾘｰﾑｲﾝｷｭﾍﾞｰﾀ</v>
          </cell>
          <cell r="E18" t="str">
            <v>4310</v>
          </cell>
          <cell r="F18" t="str">
            <v>01/02</v>
          </cell>
          <cell r="G18">
            <v>1500</v>
          </cell>
          <cell r="H18">
            <v>90150</v>
          </cell>
          <cell r="I18">
            <v>309000</v>
          </cell>
        </row>
        <row r="19">
          <cell r="A19" t="str">
            <v>役員　　　　　　　　　　　　　　　　　　</v>
          </cell>
          <cell r="B19" t="str">
            <v>0A2</v>
          </cell>
          <cell r="C19" t="str">
            <v>役員　　　　　　　　　　　　　　　　　　</v>
          </cell>
          <cell r="D19" t="str">
            <v>㈱ﾊﾟｿﾅ</v>
          </cell>
          <cell r="E19" t="str">
            <v>4332</v>
          </cell>
          <cell r="F19" t="str">
            <v>01/03</v>
          </cell>
          <cell r="G19">
            <v>350</v>
          </cell>
          <cell r="H19">
            <v>98000</v>
          </cell>
          <cell r="I19">
            <v>249200</v>
          </cell>
        </row>
        <row r="20">
          <cell r="A20" t="str">
            <v>役員　　　　　　　　　　　　　　　　　　</v>
          </cell>
          <cell r="B20" t="str">
            <v>0A2</v>
          </cell>
          <cell r="C20" t="str">
            <v>役員　　　　　　　　　　　　　　　　　　</v>
          </cell>
          <cell r="D20" t="str">
            <v>MAC International LTD</v>
          </cell>
          <cell r="E20">
            <v>0</v>
          </cell>
          <cell r="F20" t="str">
            <v>01/09</v>
          </cell>
          <cell r="G20">
            <v>0</v>
          </cell>
          <cell r="H20">
            <v>4</v>
          </cell>
          <cell r="I20">
            <v>5</v>
          </cell>
        </row>
        <row r="21">
          <cell r="A21" t="str">
            <v>役員　　　　　　　　　　　　　　　　　　</v>
          </cell>
          <cell r="B21" t="str">
            <v>0A2</v>
          </cell>
          <cell r="C21" t="str">
            <v>役員　　　　　　　　　　　　　　　　　　</v>
          </cell>
          <cell r="D21" t="str">
            <v>ＴＩＳ(株)</v>
          </cell>
          <cell r="E21" t="str">
            <v>9751</v>
          </cell>
          <cell r="F21" t="str">
            <v>71/04</v>
          </cell>
          <cell r="G21">
            <v>1045440</v>
          </cell>
          <cell r="H21">
            <v>214200</v>
          </cell>
          <cell r="I21">
            <v>3784493</v>
          </cell>
        </row>
        <row r="22">
          <cell r="A22" t="str">
            <v>役員　　　　　　　　　　　　　　　　　　</v>
          </cell>
          <cell r="B22" t="str">
            <v>0A2</v>
          </cell>
          <cell r="C22" t="str">
            <v>役員　　　　　　　　　　　　　　　　　　</v>
          </cell>
          <cell r="D22" t="str">
            <v>東洋石油開発(株)</v>
          </cell>
          <cell r="E22">
            <v>0</v>
          </cell>
          <cell r="F22" t="str">
            <v>73/02</v>
          </cell>
          <cell r="G22">
            <v>103974</v>
          </cell>
          <cell r="H22">
            <v>8987</v>
          </cell>
          <cell r="I22">
            <v>8987</v>
          </cell>
        </row>
        <row r="23">
          <cell r="A23" t="str">
            <v>役員　　　　　　　　　　　　　　　　　　</v>
          </cell>
          <cell r="B23" t="str">
            <v>0A2</v>
          </cell>
          <cell r="C23" t="str">
            <v>役員　　　　　　　　　　　　　　　　　　</v>
          </cell>
          <cell r="D23" t="str">
            <v>ニチメン・日商岩井ﾎｰﾙﾃﾞｨﾝｸﾞｽ</v>
          </cell>
          <cell r="E23" t="str">
            <v>8004</v>
          </cell>
          <cell r="F23" t="str">
            <v>77/10</v>
          </cell>
          <cell r="G23">
            <v>1156873</v>
          </cell>
          <cell r="H23">
            <v>583229</v>
          </cell>
          <cell r="I23">
            <v>1160815</v>
          </cell>
        </row>
        <row r="24">
          <cell r="A24" t="str">
            <v>役員　　　　　　　　　　　　　　　　　　</v>
          </cell>
          <cell r="B24" t="str">
            <v>0A2</v>
          </cell>
          <cell r="C24" t="str">
            <v>役員　　　　　　　　　　　　　　　　　　</v>
          </cell>
          <cell r="D24" t="str">
            <v>(株)カナモト</v>
          </cell>
          <cell r="E24" t="str">
            <v>9678</v>
          </cell>
          <cell r="F24" t="str">
            <v>80/03</v>
          </cell>
          <cell r="G24">
            <v>2028519</v>
          </cell>
          <cell r="H24">
            <v>331586</v>
          </cell>
          <cell r="I24">
            <v>929062</v>
          </cell>
        </row>
        <row r="25">
          <cell r="A25" t="str">
            <v>役員　　　　　　　　　　　　　　　　　　</v>
          </cell>
          <cell r="B25" t="str">
            <v>0A2</v>
          </cell>
          <cell r="C25" t="str">
            <v>役員　　　　　　　　　　　　　　　　　　</v>
          </cell>
          <cell r="D25" t="str">
            <v>東宝(株)</v>
          </cell>
          <cell r="E25" t="str">
            <v>9602</v>
          </cell>
          <cell r="F25" t="str">
            <v>83/10</v>
          </cell>
          <cell r="G25">
            <v>252950</v>
          </cell>
          <cell r="H25">
            <v>57393</v>
          </cell>
          <cell r="I25">
            <v>182435</v>
          </cell>
        </row>
        <row r="26">
          <cell r="A26" t="str">
            <v>役員　　　　　　　　　　　　　　　　　　</v>
          </cell>
          <cell r="B26" t="str">
            <v>0A2</v>
          </cell>
          <cell r="C26" t="str">
            <v>役員　　　　　　　　　　　　　　　　　　</v>
          </cell>
          <cell r="D26" t="str">
            <v>しんきんﾘｰｽ(株)</v>
          </cell>
          <cell r="E26">
            <v>0</v>
          </cell>
          <cell r="F26" t="str">
            <v>83/11</v>
          </cell>
          <cell r="G26">
            <v>2</v>
          </cell>
          <cell r="H26">
            <v>2000</v>
          </cell>
          <cell r="I26">
            <v>2000</v>
          </cell>
        </row>
        <row r="27">
          <cell r="A27" t="str">
            <v>役員　　　　　　　　　　　　　　　　　　</v>
          </cell>
          <cell r="B27" t="str">
            <v>0A2</v>
          </cell>
          <cell r="C27" t="str">
            <v>役員　　　　　　　　　　　　　　　　　　</v>
          </cell>
          <cell r="D27" t="str">
            <v>UFJｷｬﾋﾟﾀﾙ㈱</v>
          </cell>
          <cell r="E27">
            <v>0</v>
          </cell>
          <cell r="F27" t="str">
            <v>84/07</v>
          </cell>
          <cell r="G27">
            <v>200</v>
          </cell>
          <cell r="H27">
            <v>10000</v>
          </cell>
          <cell r="I27">
            <v>10000</v>
          </cell>
        </row>
        <row r="28">
          <cell r="A28" t="str">
            <v>東京営業本部　　　　　　　　　　　　　　</v>
          </cell>
          <cell r="B28" t="str">
            <v>12V</v>
          </cell>
          <cell r="C28" t="str">
            <v>湘南支店第一チーム　　　　　　　　　　　</v>
          </cell>
          <cell r="D28" t="str">
            <v>相模ﾊﾑ(株)</v>
          </cell>
          <cell r="E28" t="str">
            <v>2289</v>
          </cell>
          <cell r="F28" t="str">
            <v>85/06</v>
          </cell>
          <cell r="G28">
            <v>121000</v>
          </cell>
          <cell r="H28">
            <v>37510</v>
          </cell>
          <cell r="I28">
            <v>50336</v>
          </cell>
        </row>
        <row r="29">
          <cell r="A29" t="str">
            <v>役員　　　　　　　　　　　　　　　　　　</v>
          </cell>
          <cell r="B29" t="str">
            <v>0A2</v>
          </cell>
          <cell r="C29" t="str">
            <v>役員　　　　　　　　　　　　　　　　　　</v>
          </cell>
          <cell r="D29" t="str">
            <v>うるま資源開発(株)</v>
          </cell>
          <cell r="E29">
            <v>0</v>
          </cell>
          <cell r="F29" t="str">
            <v>89/08</v>
          </cell>
          <cell r="G29">
            <v>4200</v>
          </cell>
          <cell r="H29">
            <v>2100</v>
          </cell>
          <cell r="I29">
            <v>2100</v>
          </cell>
        </row>
        <row r="30">
          <cell r="A30" t="str">
            <v>役員　　　　　　　　　　　　　　　　　　</v>
          </cell>
          <cell r="B30" t="str">
            <v>0A2</v>
          </cell>
          <cell r="C30" t="str">
            <v>役員　　　　　　　　　　　　　　　　　　</v>
          </cell>
          <cell r="D30" t="str">
            <v>スカイマークエアラインズ（株）</v>
          </cell>
          <cell r="E30" t="str">
            <v>9204</v>
          </cell>
          <cell r="F30" t="str">
            <v>99/10</v>
          </cell>
          <cell r="G30">
            <v>10084</v>
          </cell>
          <cell r="H30">
            <v>384444</v>
          </cell>
          <cell r="I30">
            <v>595789</v>
          </cell>
        </row>
        <row r="31">
          <cell r="A31" t="str">
            <v>役員　　　　　　　　　　　　　　　　　　</v>
          </cell>
          <cell r="B31" t="str">
            <v>0A2</v>
          </cell>
          <cell r="C31" t="str">
            <v>役員　　　　　　　　　　　　　　　　　　</v>
          </cell>
          <cell r="D31" t="str">
            <v>山口キャピタル</v>
          </cell>
          <cell r="E31">
            <v>0</v>
          </cell>
          <cell r="F31" t="str">
            <v>99/10</v>
          </cell>
          <cell r="G31">
            <v>400</v>
          </cell>
          <cell r="H31">
            <v>8641</v>
          </cell>
          <cell r="I31">
            <v>8641</v>
          </cell>
        </row>
        <row r="32">
          <cell r="A32" t="str">
            <v>役員　　　　　　　　　　　　　　　　　　</v>
          </cell>
          <cell r="B32" t="str">
            <v>0A2</v>
          </cell>
          <cell r="C32" t="str">
            <v>役員　　　　　　　　　　　　　　　　　　</v>
          </cell>
          <cell r="D32" t="str">
            <v>(株)みどり会</v>
          </cell>
          <cell r="E32">
            <v>0</v>
          </cell>
          <cell r="F32" t="str">
            <v>73/06</v>
          </cell>
          <cell r="G32">
            <v>10000</v>
          </cell>
          <cell r="H32">
            <v>690</v>
          </cell>
          <cell r="I32">
            <v>690</v>
          </cell>
        </row>
        <row r="33">
          <cell r="A33" t="str">
            <v>役員　　　　　　　　　　　　　　　　　　</v>
          </cell>
          <cell r="B33" t="str">
            <v>0A2</v>
          </cell>
          <cell r="C33" t="str">
            <v>役員　　　　　　　　　　　　　　　　　　</v>
          </cell>
          <cell r="D33" t="str">
            <v>岡三証券(株)</v>
          </cell>
          <cell r="E33" t="str">
            <v>8609</v>
          </cell>
          <cell r="F33" t="str">
            <v>73/05</v>
          </cell>
          <cell r="G33">
            <v>438447</v>
          </cell>
          <cell r="H33">
            <v>72004</v>
          </cell>
          <cell r="I33">
            <v>212647</v>
          </cell>
        </row>
        <row r="34">
          <cell r="A34" t="str">
            <v>役員　　　　　　　　　　　　　　　　　　</v>
          </cell>
          <cell r="B34" t="str">
            <v>0A2</v>
          </cell>
          <cell r="C34" t="str">
            <v>役員　　　　　　　　　　　　　　　　　　</v>
          </cell>
          <cell r="D34" t="str">
            <v>(株)百五銀行</v>
          </cell>
          <cell r="E34" t="str">
            <v>8368</v>
          </cell>
          <cell r="F34" t="str">
            <v>82/03</v>
          </cell>
          <cell r="G34">
            <v>213686</v>
          </cell>
          <cell r="H34">
            <v>90800</v>
          </cell>
          <cell r="I34">
            <v>108339</v>
          </cell>
        </row>
        <row r="35">
          <cell r="A35" t="str">
            <v>役員　　　　　　　　　　　　　　　　　　</v>
          </cell>
          <cell r="B35" t="str">
            <v>0A2</v>
          </cell>
          <cell r="C35" t="str">
            <v>役員　　　　　　　　　　　　　　　　　　</v>
          </cell>
          <cell r="D35" t="str">
            <v>(株)千葉銀行</v>
          </cell>
          <cell r="E35" t="str">
            <v>8331</v>
          </cell>
          <cell r="F35" t="str">
            <v>83/11</v>
          </cell>
          <cell r="G35">
            <v>198346</v>
          </cell>
          <cell r="H35">
            <v>13407</v>
          </cell>
          <cell r="I35">
            <v>23419</v>
          </cell>
        </row>
        <row r="36">
          <cell r="A36" t="str">
            <v>役員　　　　　　　　　　　　　　　　　　</v>
          </cell>
          <cell r="B36" t="str">
            <v>0A2</v>
          </cell>
          <cell r="C36" t="str">
            <v>役員　　　　　　　　　　　　　　　　　　</v>
          </cell>
          <cell r="D36" t="str">
            <v>(株)大正銀行</v>
          </cell>
          <cell r="E36">
            <v>0</v>
          </cell>
          <cell r="F36" t="str">
            <v>84/09</v>
          </cell>
          <cell r="G36">
            <v>118965</v>
          </cell>
          <cell r="H36">
            <v>15860</v>
          </cell>
          <cell r="I36">
            <v>15860</v>
          </cell>
        </row>
        <row r="37">
          <cell r="A37" t="str">
            <v>役員　　　　　　　　　　　　　　　　　　</v>
          </cell>
          <cell r="B37" t="str">
            <v>0A2</v>
          </cell>
          <cell r="C37" t="str">
            <v>役員　　　　　　　　　　　　　　　　　　</v>
          </cell>
          <cell r="D37" t="str">
            <v>(株)みなと銀行</v>
          </cell>
          <cell r="E37" t="str">
            <v>8543</v>
          </cell>
          <cell r="F37" t="str">
            <v>85/05</v>
          </cell>
          <cell r="G37">
            <v>866250</v>
          </cell>
          <cell r="H37">
            <v>239819</v>
          </cell>
          <cell r="I37">
            <v>207900</v>
          </cell>
        </row>
        <row r="38">
          <cell r="A38" t="str">
            <v>役員　　　　　　　　　　　　　　　　　　</v>
          </cell>
          <cell r="B38" t="str">
            <v>0A2</v>
          </cell>
          <cell r="C38" t="str">
            <v>役員　　　　　　　　　　　　　　　　　　</v>
          </cell>
          <cell r="D38" t="str">
            <v>岡三投資顧問(株)</v>
          </cell>
          <cell r="E38">
            <v>0</v>
          </cell>
          <cell r="F38" t="str">
            <v>87/01</v>
          </cell>
          <cell r="G38">
            <v>400</v>
          </cell>
          <cell r="H38">
            <v>20000</v>
          </cell>
          <cell r="I38">
            <v>20000</v>
          </cell>
        </row>
        <row r="39">
          <cell r="A39" t="str">
            <v>役員　　　　　　　　　　　　　　　　　　</v>
          </cell>
          <cell r="B39" t="str">
            <v>0A2</v>
          </cell>
          <cell r="C39" t="str">
            <v>役員　　　　　　　　　　　　　　　　　　</v>
          </cell>
          <cell r="D39" t="str">
            <v>(株)北陸銀行</v>
          </cell>
          <cell r="E39" t="str">
            <v>8357</v>
          </cell>
          <cell r="F39" t="str">
            <v>87/09</v>
          </cell>
          <cell r="G39">
            <v>22689</v>
          </cell>
          <cell r="H39">
            <v>5036</v>
          </cell>
          <cell r="I39">
            <v>5037</v>
          </cell>
        </row>
        <row r="40">
          <cell r="A40" t="str">
            <v>役員　　　　　　　　　　　　　　　　　　</v>
          </cell>
          <cell r="B40" t="str">
            <v>0A2</v>
          </cell>
          <cell r="C40" t="str">
            <v>役員　　　　　　　　　　　　　　　　　　</v>
          </cell>
          <cell r="D40" t="str">
            <v>(株)大和総研</v>
          </cell>
          <cell r="E40">
            <v>0</v>
          </cell>
          <cell r="F40" t="str">
            <v>91/01</v>
          </cell>
          <cell r="G40">
            <v>10000</v>
          </cell>
          <cell r="H40">
            <v>120000</v>
          </cell>
          <cell r="I40">
            <v>120000</v>
          </cell>
        </row>
        <row r="41">
          <cell r="A41" t="str">
            <v>役員　　　　　　　　　　　　　　　　　　</v>
          </cell>
          <cell r="B41" t="str">
            <v>0A2</v>
          </cell>
          <cell r="C41" t="str">
            <v>役員　　　　　　　　　　　　　　　　　　</v>
          </cell>
          <cell r="D41" t="str">
            <v>(株)徳島銀行</v>
          </cell>
          <cell r="E41" t="str">
            <v>8561</v>
          </cell>
          <cell r="F41" t="str">
            <v>94/02</v>
          </cell>
          <cell r="G41">
            <v>88704</v>
          </cell>
          <cell r="H41">
            <v>58563</v>
          </cell>
          <cell r="I41">
            <v>62891</v>
          </cell>
        </row>
        <row r="42">
          <cell r="A42" t="str">
            <v>役員　　　　　　　　　　　　　　　　　　</v>
          </cell>
          <cell r="B42" t="str">
            <v>0A2</v>
          </cell>
          <cell r="C42" t="str">
            <v>役員　　　　　　　　　　　　　　　　　　</v>
          </cell>
          <cell r="D42" t="str">
            <v>㈱もみじﾎｰﾙﾃﾞｨﾝｸﾞｽ</v>
          </cell>
          <cell r="E42" t="str">
            <v>8329</v>
          </cell>
          <cell r="F42" t="str">
            <v>94/03</v>
          </cell>
          <cell r="G42">
            <v>5</v>
          </cell>
          <cell r="H42">
            <v>1500</v>
          </cell>
          <cell r="I42">
            <v>1035</v>
          </cell>
        </row>
        <row r="43">
          <cell r="A43" t="str">
            <v>役員　　　　　　　　　　　　　　　　　　</v>
          </cell>
          <cell r="B43" t="str">
            <v>0A2</v>
          </cell>
          <cell r="C43" t="str">
            <v>役員　　　　　　　　　　　　　　　　　　</v>
          </cell>
          <cell r="D43" t="str">
            <v>(株)山口銀行</v>
          </cell>
          <cell r="E43" t="str">
            <v>8380</v>
          </cell>
          <cell r="F43" t="str">
            <v>94/08</v>
          </cell>
          <cell r="G43">
            <v>105000</v>
          </cell>
          <cell r="H43">
            <v>71610</v>
          </cell>
          <cell r="I43">
            <v>102690</v>
          </cell>
        </row>
        <row r="44">
          <cell r="A44" t="str">
            <v>役員　　　　　　　　　　　　　　　　　　</v>
          </cell>
          <cell r="B44" t="str">
            <v>0A2</v>
          </cell>
          <cell r="C44" t="str">
            <v>役員　　　　　　　　　　　　　　　　　　</v>
          </cell>
          <cell r="D44" t="str">
            <v>ABF Cube Limited</v>
          </cell>
          <cell r="E44">
            <v>0</v>
          </cell>
          <cell r="F44" t="str">
            <v>98/01</v>
          </cell>
          <cell r="G44">
            <v>900</v>
          </cell>
          <cell r="H44">
            <v>9641</v>
          </cell>
          <cell r="I44">
            <v>9642</v>
          </cell>
        </row>
        <row r="45">
          <cell r="A45" t="str">
            <v>役員　　　　　　　　　　　　　　　　　　</v>
          </cell>
          <cell r="B45" t="str">
            <v>0A2</v>
          </cell>
          <cell r="C45" t="str">
            <v>役員　　　　　　　　　　　　　　　　　　</v>
          </cell>
          <cell r="D45" t="str">
            <v>ABF Prism Limited</v>
          </cell>
          <cell r="E45">
            <v>0</v>
          </cell>
          <cell r="F45" t="str">
            <v>98/01</v>
          </cell>
          <cell r="G45">
            <v>900</v>
          </cell>
          <cell r="H45">
            <v>9641</v>
          </cell>
          <cell r="I45">
            <v>9642</v>
          </cell>
        </row>
        <row r="46">
          <cell r="A46" t="str">
            <v>役員　　　　　　　　　　　　　　　　　　</v>
          </cell>
          <cell r="B46" t="str">
            <v>0A2</v>
          </cell>
          <cell r="C46" t="str">
            <v>役員　　　　　　　　　　　　　　　　　　</v>
          </cell>
          <cell r="D46" t="str">
            <v>BWFC Funding Company</v>
          </cell>
          <cell r="E46">
            <v>0</v>
          </cell>
          <cell r="F46" t="str">
            <v>98/03</v>
          </cell>
          <cell r="G46">
            <v>1</v>
          </cell>
          <cell r="H46">
            <v>500000</v>
          </cell>
          <cell r="I46">
            <v>500000</v>
          </cell>
        </row>
        <row r="47">
          <cell r="A47" t="str">
            <v>役員　　　　　　　　　　　　　　　　　　</v>
          </cell>
          <cell r="B47" t="str">
            <v>0A2</v>
          </cell>
          <cell r="C47" t="str">
            <v>役員　　　　　　　　　　　　　　　　　　</v>
          </cell>
          <cell r="D47" t="str">
            <v>MUFFIN ASSET FINANCE COPORATION</v>
          </cell>
          <cell r="E47">
            <v>0</v>
          </cell>
          <cell r="F47" t="str">
            <v>99/10</v>
          </cell>
          <cell r="G47">
            <v>20</v>
          </cell>
          <cell r="H47">
            <v>2200000</v>
          </cell>
          <cell r="I47">
            <v>2200000</v>
          </cell>
        </row>
        <row r="48">
          <cell r="A48" t="str">
            <v>役員　　　　　　　　　　　　　　　　　　</v>
          </cell>
          <cell r="B48" t="str">
            <v>0A2</v>
          </cell>
          <cell r="C48" t="str">
            <v>役員　　　　　　　　　　　　　　　　　　</v>
          </cell>
          <cell r="D48" t="str">
            <v>LRS FUNDING CORPORATIONⅠ</v>
          </cell>
          <cell r="E48">
            <v>0</v>
          </cell>
          <cell r="F48" t="str">
            <v>00/02</v>
          </cell>
          <cell r="G48">
            <v>100</v>
          </cell>
          <cell r="H48">
            <v>500000</v>
          </cell>
          <cell r="I48">
            <v>500000</v>
          </cell>
        </row>
        <row r="49">
          <cell r="A49" t="str">
            <v>役員　　　　　　　　　　　　　　　　　　</v>
          </cell>
          <cell r="B49" t="str">
            <v>0A2</v>
          </cell>
          <cell r="C49" t="str">
            <v>役員　　　　　　　　　　　　　　　　　　</v>
          </cell>
          <cell r="D49" t="str">
            <v>三友ｼｽﾃﾑｱﾌﾟﾚｲｻﾞﾙ(株)</v>
          </cell>
          <cell r="E49">
            <v>0</v>
          </cell>
          <cell r="F49" t="str">
            <v>90/11</v>
          </cell>
          <cell r="G49">
            <v>2000</v>
          </cell>
          <cell r="H49">
            <v>1000</v>
          </cell>
          <cell r="I49">
            <v>1000</v>
          </cell>
        </row>
        <row r="50">
          <cell r="A50" t="str">
            <v>東京営業本部　　　　　　　　　　　　　　</v>
          </cell>
          <cell r="B50" t="str">
            <v>1A1</v>
          </cell>
          <cell r="C50" t="str">
            <v>営業第一部第一チーム　　　　　　　　　　</v>
          </cell>
          <cell r="D50" t="str">
            <v>(株)たちかわ風力発電研究所</v>
          </cell>
          <cell r="E50">
            <v>0</v>
          </cell>
          <cell r="F50" t="str">
            <v>95/09</v>
          </cell>
          <cell r="G50">
            <v>20</v>
          </cell>
          <cell r="H50">
            <v>1000</v>
          </cell>
          <cell r="I50">
            <v>1000</v>
          </cell>
        </row>
        <row r="51">
          <cell r="A51" t="str">
            <v>東京営業本部　　　　　　　　　　　　　　</v>
          </cell>
          <cell r="B51" t="str">
            <v>1A1</v>
          </cell>
          <cell r="C51" t="str">
            <v>営業第一部第一チーム　　　　　　　　　　</v>
          </cell>
          <cell r="D51" t="str">
            <v>(株)秋田ｳｨﾝﾄﾞﾊﾟﾜ-研究所</v>
          </cell>
          <cell r="E51">
            <v>0</v>
          </cell>
          <cell r="F51" t="str">
            <v>97/02</v>
          </cell>
          <cell r="G51">
            <v>40</v>
          </cell>
          <cell r="H51">
            <v>2000</v>
          </cell>
          <cell r="I51">
            <v>2000</v>
          </cell>
        </row>
        <row r="52">
          <cell r="A52" t="str">
            <v>東京営業本部　　　　　　　　　　　　　　</v>
          </cell>
          <cell r="B52" t="str">
            <v>1F1</v>
          </cell>
          <cell r="C52" t="str">
            <v>環境エネルギー部第一チーム　　　　　　　</v>
          </cell>
          <cell r="D52" t="str">
            <v>(株)五島岐宿風力発電研究所</v>
          </cell>
          <cell r="E52">
            <v>0</v>
          </cell>
          <cell r="F52" t="str">
            <v>97/02</v>
          </cell>
          <cell r="G52">
            <v>38</v>
          </cell>
          <cell r="H52">
            <v>1900</v>
          </cell>
          <cell r="I52">
            <v>1900</v>
          </cell>
        </row>
        <row r="53">
          <cell r="A53" t="str">
            <v>東京営業本部　　　　　　　　　　　　　　</v>
          </cell>
          <cell r="B53" t="str">
            <v>1F1</v>
          </cell>
          <cell r="C53" t="str">
            <v>環境エネルギー部第一チーム　　　　　　　</v>
          </cell>
          <cell r="D53" t="str">
            <v>ｴｺ･ﾊﾟﾜｰ(株)</v>
          </cell>
          <cell r="E53">
            <v>0</v>
          </cell>
          <cell r="F53">
            <v>0</v>
          </cell>
          <cell r="G53">
            <v>6700</v>
          </cell>
          <cell r="H53">
            <v>3954</v>
          </cell>
          <cell r="I53">
            <v>3955</v>
          </cell>
        </row>
        <row r="54">
          <cell r="A54" t="str">
            <v>東京営業本部　　　　　　　　　　　　　　</v>
          </cell>
          <cell r="B54" t="str">
            <v>1F1</v>
          </cell>
          <cell r="C54" t="str">
            <v>環境エネルギー部第一チーム　　　　　　　</v>
          </cell>
          <cell r="D54" t="str">
            <v>ｲｰｻﾎﾟｰﾄ㈱</v>
          </cell>
          <cell r="E54">
            <v>0</v>
          </cell>
          <cell r="F54">
            <v>0</v>
          </cell>
          <cell r="G54">
            <v>1111</v>
          </cell>
          <cell r="H54">
            <v>199980</v>
          </cell>
          <cell r="I54">
            <v>199980</v>
          </cell>
        </row>
        <row r="55">
          <cell r="A55" t="str">
            <v>東京営業本部　　　　　　　　　　　　　　</v>
          </cell>
          <cell r="B55" t="str">
            <v>1F1</v>
          </cell>
          <cell r="C55" t="str">
            <v>環境エネルギー部第一チーム　　　　　　　</v>
          </cell>
          <cell r="D55" t="str">
            <v>フレッシュリミックス(株)</v>
          </cell>
          <cell r="E55">
            <v>0</v>
          </cell>
          <cell r="F55" t="str">
            <v>01/10</v>
          </cell>
          <cell r="G55">
            <v>2150</v>
          </cell>
          <cell r="H55">
            <v>134000</v>
          </cell>
          <cell r="I55">
            <v>134000</v>
          </cell>
        </row>
        <row r="56">
          <cell r="A56" t="str">
            <v>東京営業本部　　　　　　　　　　　　　　</v>
          </cell>
          <cell r="B56" t="str">
            <v>1F1</v>
          </cell>
          <cell r="C56" t="str">
            <v>環境エネルギー部第一チーム　　　　　　　</v>
          </cell>
          <cell r="D56" t="str">
            <v>㈱ｲｰ･ｹｱｰ･ｻﾎﾟｰﾄ</v>
          </cell>
          <cell r="E56">
            <v>0</v>
          </cell>
          <cell r="F56" t="str">
            <v>00/07</v>
          </cell>
          <cell r="G56">
            <v>400</v>
          </cell>
          <cell r="H56">
            <v>20000</v>
          </cell>
          <cell r="I56">
            <v>20000</v>
          </cell>
        </row>
        <row r="57">
          <cell r="A57" t="str">
            <v>東京営業本部　　　　　　　　　　　　　　</v>
          </cell>
          <cell r="B57" t="str">
            <v>1NW</v>
          </cell>
          <cell r="C57" t="str">
            <v>営業第一部第二チーム　　　　　　　　　　</v>
          </cell>
          <cell r="D57" t="str">
            <v>新日本建販(株)</v>
          </cell>
          <cell r="E57">
            <v>0</v>
          </cell>
          <cell r="F57" t="str">
            <v>97/12</v>
          </cell>
          <cell r="G57">
            <v>3000</v>
          </cell>
          <cell r="H57">
            <v>9600</v>
          </cell>
          <cell r="I57">
            <v>9600</v>
          </cell>
        </row>
        <row r="58">
          <cell r="A58" t="str">
            <v>東京営業本部　　　　　　　　　　　　　　</v>
          </cell>
          <cell r="B58" t="str">
            <v>1A2</v>
          </cell>
          <cell r="C58" t="str">
            <v>環境エネルギー部第三チーム　　　　　　　</v>
          </cell>
          <cell r="D58" t="str">
            <v>(株)伊藤園</v>
          </cell>
          <cell r="E58" t="str">
            <v>2593</v>
          </cell>
          <cell r="F58" t="str">
            <v>98/11</v>
          </cell>
          <cell r="G58">
            <v>1600</v>
          </cell>
          <cell r="H58">
            <v>7906</v>
          </cell>
          <cell r="I58">
            <v>7376</v>
          </cell>
        </row>
        <row r="59">
          <cell r="A59" t="str">
            <v>東京営業本部　　　　　　　　　　　　　　</v>
          </cell>
          <cell r="B59" t="str">
            <v>1A3</v>
          </cell>
          <cell r="C59" t="str">
            <v>営業第二部第一チーム　　　　　　　　　　</v>
          </cell>
          <cell r="D59" t="str">
            <v>ｼﾞｬﾊﾟﾝﾈｯﾄﾜ-ｸｼｽﾃﾑ(株)</v>
          </cell>
          <cell r="E59">
            <v>0</v>
          </cell>
          <cell r="F59" t="str">
            <v>96/07</v>
          </cell>
          <cell r="G59">
            <v>500</v>
          </cell>
          <cell r="H59">
            <v>50000</v>
          </cell>
          <cell r="I59">
            <v>50000</v>
          </cell>
        </row>
        <row r="60">
          <cell r="A60" t="str">
            <v>東京営業本部　　　　　　　　　　　　　　</v>
          </cell>
          <cell r="B60" t="str">
            <v>1M1</v>
          </cell>
          <cell r="C60" t="str">
            <v>営業第二部第二チーム　　　　　　　　　　</v>
          </cell>
          <cell r="D60" t="str">
            <v>(株)アトラス</v>
          </cell>
          <cell r="E60" t="str">
            <v>7866</v>
          </cell>
          <cell r="F60" t="str">
            <v>97/10</v>
          </cell>
          <cell r="G60">
            <v>20000</v>
          </cell>
          <cell r="H60">
            <v>9360</v>
          </cell>
          <cell r="I60">
            <v>9340</v>
          </cell>
        </row>
        <row r="61">
          <cell r="A61" t="str">
            <v>東京営業本部　　　　　　　　　　　　　　</v>
          </cell>
          <cell r="B61" t="str">
            <v>1M2</v>
          </cell>
          <cell r="C61" t="str">
            <v>営業第二部第四チーム　　　　　　　　　　</v>
          </cell>
          <cell r="D61" t="str">
            <v>(株)アリサカ</v>
          </cell>
          <cell r="E61" t="str">
            <v>2328</v>
          </cell>
          <cell r="F61" t="str">
            <v>96/09</v>
          </cell>
          <cell r="G61">
            <v>11000</v>
          </cell>
          <cell r="H61">
            <v>41680</v>
          </cell>
          <cell r="I61">
            <v>46750</v>
          </cell>
        </row>
        <row r="62">
          <cell r="A62" t="str">
            <v>東京営業本部　　　　　　　　　　　　　　</v>
          </cell>
          <cell r="B62" t="str">
            <v>1A6</v>
          </cell>
          <cell r="C62" t="str">
            <v>営業第二部第三チーム　　　　　　　　　　</v>
          </cell>
          <cell r="D62" t="str">
            <v>ミニストップ(株)</v>
          </cell>
          <cell r="E62" t="str">
            <v>9946</v>
          </cell>
          <cell r="F62" t="str">
            <v>95/07</v>
          </cell>
          <cell r="G62">
            <v>1331</v>
          </cell>
          <cell r="H62">
            <v>2021</v>
          </cell>
          <cell r="I62">
            <v>2162</v>
          </cell>
        </row>
        <row r="63">
          <cell r="A63" t="str">
            <v>東京営業本部　　　　　　　　　　　　　　</v>
          </cell>
          <cell r="B63" t="str">
            <v>1A6</v>
          </cell>
          <cell r="C63" t="str">
            <v>営業第二部第三チーム　　　　　　　　　　</v>
          </cell>
          <cell r="D63" t="str">
            <v>エイベックス(株)</v>
          </cell>
          <cell r="E63" t="str">
            <v>7860</v>
          </cell>
          <cell r="F63" t="str">
            <v>95/12</v>
          </cell>
          <cell r="G63">
            <v>658124</v>
          </cell>
          <cell r="H63">
            <v>64799</v>
          </cell>
          <cell r="I63">
            <v>1286632</v>
          </cell>
        </row>
        <row r="64">
          <cell r="A64" t="str">
            <v>東京営業本部　　　　　　　　　　　　　　</v>
          </cell>
          <cell r="B64" t="str">
            <v>1A4</v>
          </cell>
          <cell r="C64" t="str">
            <v>営業第二部ヘルスケアチーム　　　　　　　</v>
          </cell>
          <cell r="D64" t="str">
            <v>(株)ホスピタルネット</v>
          </cell>
          <cell r="E64">
            <v>0</v>
          </cell>
          <cell r="F64" t="str">
            <v>00/02</v>
          </cell>
          <cell r="G64">
            <v>400</v>
          </cell>
          <cell r="H64">
            <v>20000</v>
          </cell>
          <cell r="I64">
            <v>20000</v>
          </cell>
        </row>
        <row r="65">
          <cell r="A65" t="str">
            <v>東京営業本部　　　　　　　　　　　　　　</v>
          </cell>
          <cell r="B65" t="str">
            <v>1A4</v>
          </cell>
          <cell r="C65" t="str">
            <v>営業第二部ヘルスケアチーム　　　　　　　</v>
          </cell>
          <cell r="D65" t="str">
            <v>(株)コムスン</v>
          </cell>
          <cell r="E65">
            <v>0</v>
          </cell>
          <cell r="F65" t="str">
            <v>00/03</v>
          </cell>
          <cell r="G65">
            <v>12000</v>
          </cell>
          <cell r="H65">
            <v>300000</v>
          </cell>
          <cell r="I65">
            <v>300000</v>
          </cell>
        </row>
        <row r="66">
          <cell r="A66" t="str">
            <v>東京営業本部　　　　　　　　　　　　　　</v>
          </cell>
          <cell r="B66" t="str">
            <v>1A4</v>
          </cell>
          <cell r="C66" t="str">
            <v>営業第二部ヘルスケアチーム　　　　　　　</v>
          </cell>
          <cell r="D66" t="str">
            <v>ﾒﾃﾞｨｶﾙ･ﾃﾞｰﾀ･ｺﾐｭﾆｹｰｼｮﾝ</v>
          </cell>
          <cell r="E66">
            <v>0</v>
          </cell>
          <cell r="F66" t="str">
            <v>02/01</v>
          </cell>
          <cell r="G66">
            <v>600</v>
          </cell>
          <cell r="H66">
            <v>30000</v>
          </cell>
          <cell r="I66">
            <v>30000</v>
          </cell>
        </row>
        <row r="67">
          <cell r="A67" t="str">
            <v>東京営業本部　　　　　　　　　　　　　　</v>
          </cell>
          <cell r="B67" t="str">
            <v>1F4</v>
          </cell>
          <cell r="C67" t="str">
            <v>情報通信部デルチーム　　　　　　　　　　</v>
          </cell>
          <cell r="D67" t="str">
            <v>ｻｰｸﾙ(株)</v>
          </cell>
          <cell r="E67">
            <v>0</v>
          </cell>
          <cell r="F67" t="str">
            <v>81/12</v>
          </cell>
          <cell r="G67">
            <v>1000</v>
          </cell>
          <cell r="H67">
            <v>500</v>
          </cell>
          <cell r="I67">
            <v>500</v>
          </cell>
        </row>
        <row r="68">
          <cell r="A68" t="str">
            <v>東京営業本部　　　　　　　　　　　　　　</v>
          </cell>
          <cell r="B68" t="str">
            <v>1F4</v>
          </cell>
          <cell r="C68" t="str">
            <v>情報通信部デルチーム　　　　　　　　　　</v>
          </cell>
          <cell r="D68" t="str">
            <v>東洋証券(株)</v>
          </cell>
          <cell r="E68" t="str">
            <v>8614</v>
          </cell>
          <cell r="F68" t="str">
            <v>84/04</v>
          </cell>
          <cell r="G68">
            <v>345645</v>
          </cell>
          <cell r="H68">
            <v>46389</v>
          </cell>
          <cell r="I68">
            <v>102311</v>
          </cell>
        </row>
        <row r="69">
          <cell r="A69" t="str">
            <v>東京営業本部　　　　　　　　　　　　　　</v>
          </cell>
          <cell r="B69" t="str">
            <v>1F5</v>
          </cell>
          <cell r="C69" t="str">
            <v>情報通信部第二チーム　　　　　　　　　　</v>
          </cell>
          <cell r="D69" t="str">
            <v>日本ﾃﾚｺﾑ(株)</v>
          </cell>
          <cell r="E69" t="str">
            <v>9434</v>
          </cell>
          <cell r="F69" t="str">
            <v>85/07</v>
          </cell>
          <cell r="G69">
            <v>1366.65</v>
          </cell>
          <cell r="H69">
            <v>21295</v>
          </cell>
          <cell r="I69">
            <v>392229</v>
          </cell>
        </row>
        <row r="70">
          <cell r="A70" t="str">
            <v>東京営業本部　　　　　　　　　　　　　　</v>
          </cell>
          <cell r="B70" t="str">
            <v>1F5</v>
          </cell>
          <cell r="C70" t="str">
            <v>情報通信部第二チーム　　　　　　　　　　</v>
          </cell>
          <cell r="D70" t="str">
            <v>東京通信ﾈｯﾄﾜｰｸ(株）</v>
          </cell>
          <cell r="E70">
            <v>0</v>
          </cell>
          <cell r="F70" t="str">
            <v>86/12</v>
          </cell>
          <cell r="G70">
            <v>100.035528</v>
          </cell>
          <cell r="H70">
            <v>627</v>
          </cell>
          <cell r="I70">
            <v>627</v>
          </cell>
        </row>
        <row r="71">
          <cell r="A71" t="str">
            <v>東京営業本部　　　　　　　　　　　　　　</v>
          </cell>
          <cell r="B71" t="str">
            <v>1F5</v>
          </cell>
          <cell r="C71" t="str">
            <v>情報通信部第二チーム　　　　　　　　　　</v>
          </cell>
          <cell r="D71" t="str">
            <v>(株)ﾕ-･ｴｽ･ｴｽ･ｼﾞｬﾊﾟﾝ</v>
          </cell>
          <cell r="E71">
            <v>0</v>
          </cell>
          <cell r="F71" t="str">
            <v>94/05</v>
          </cell>
          <cell r="G71">
            <v>35520</v>
          </cell>
          <cell r="H71">
            <v>24000</v>
          </cell>
          <cell r="I71">
            <v>269242</v>
          </cell>
        </row>
        <row r="72">
          <cell r="A72" t="str">
            <v>東京営業本部　　　　　　　　　　　　　　</v>
          </cell>
          <cell r="B72" t="str">
            <v>1F5</v>
          </cell>
          <cell r="C72" t="str">
            <v>情報通信部第二チーム　　　　　　　　　　</v>
          </cell>
          <cell r="D72" t="str">
            <v>ｳｪﾌﾞ･ﾘｰｽ(株)</v>
          </cell>
          <cell r="E72">
            <v>0</v>
          </cell>
          <cell r="F72" t="str">
            <v>00/01</v>
          </cell>
          <cell r="G72">
            <v>1272</v>
          </cell>
          <cell r="H72">
            <v>60000</v>
          </cell>
          <cell r="I72">
            <v>141192</v>
          </cell>
        </row>
        <row r="73">
          <cell r="A73" t="str">
            <v>東京営業本部　　　　　　　　　　　　　　</v>
          </cell>
          <cell r="B73" t="str">
            <v>1F5</v>
          </cell>
          <cell r="C73" t="str">
            <v>情報通信部第二チーム　　　　　　　　　　</v>
          </cell>
          <cell r="D73" t="str">
            <v>日本ｴﾝﾀｰﾌﾟﾗｲｽﾞ(株)</v>
          </cell>
          <cell r="E73" t="str">
            <v>4829</v>
          </cell>
          <cell r="F73" t="str">
            <v>00/05</v>
          </cell>
          <cell r="G73">
            <v>240</v>
          </cell>
          <cell r="H73">
            <v>21984</v>
          </cell>
          <cell r="I73">
            <v>46560</v>
          </cell>
        </row>
        <row r="74">
          <cell r="A74" t="str">
            <v>東京営業本部　　　　　　　　　　　　　　</v>
          </cell>
          <cell r="B74" t="str">
            <v>1F5</v>
          </cell>
          <cell r="C74" t="str">
            <v>情報通信部第二チーム　　　　　　　　　　</v>
          </cell>
          <cell r="D74" t="str">
            <v>ｲｰｱｸｾｽ㈱</v>
          </cell>
          <cell r="E74">
            <v>0</v>
          </cell>
          <cell r="F74" t="str">
            <v>01/02</v>
          </cell>
          <cell r="G74">
            <v>167</v>
          </cell>
          <cell r="H74">
            <v>50100</v>
          </cell>
          <cell r="I74">
            <v>47428</v>
          </cell>
        </row>
        <row r="75">
          <cell r="A75" t="str">
            <v>東京営業本部　　　　　　　　　　　　　　</v>
          </cell>
          <cell r="B75" t="str">
            <v>1F5</v>
          </cell>
          <cell r="C75" t="str">
            <v>情報通信部第二チーム　　　　　　　　　　</v>
          </cell>
          <cell r="D75" t="str">
            <v>㈱ｱｯｶﾈｯﾄﾜｰｸｽ</v>
          </cell>
          <cell r="E75">
            <v>0</v>
          </cell>
          <cell r="F75" t="str">
            <v>01/02</v>
          </cell>
          <cell r="G75">
            <v>71</v>
          </cell>
          <cell r="H75">
            <v>99400</v>
          </cell>
          <cell r="I75">
            <v>99400</v>
          </cell>
        </row>
        <row r="76">
          <cell r="A76" t="str">
            <v>東京営業本部　　　　　　　　　　　　　　</v>
          </cell>
          <cell r="B76" t="str">
            <v>1F5</v>
          </cell>
          <cell r="C76" t="str">
            <v>情報通信部第二チーム　　　　　　　　　　</v>
          </cell>
          <cell r="D76" t="str">
            <v>サイバー・ソリューション(株)</v>
          </cell>
          <cell r="E76">
            <v>0</v>
          </cell>
          <cell r="F76" t="str">
            <v>01/11</v>
          </cell>
          <cell r="G76">
            <v>500</v>
          </cell>
          <cell r="H76">
            <v>25000</v>
          </cell>
          <cell r="I76">
            <v>25000</v>
          </cell>
        </row>
        <row r="77">
          <cell r="A77" t="str">
            <v>東京営業本部　　　　　　　　　　　　　　</v>
          </cell>
          <cell r="B77" t="str">
            <v>1F7</v>
          </cell>
          <cell r="C77" t="str">
            <v>情報通信部第三チーム　　　　　　　　　　</v>
          </cell>
          <cell r="D77" t="str">
            <v>(株)日本文字放送</v>
          </cell>
          <cell r="E77">
            <v>0</v>
          </cell>
          <cell r="F77" t="str">
            <v>89/05</v>
          </cell>
          <cell r="G77">
            <v>20</v>
          </cell>
          <cell r="H77">
            <v>1000</v>
          </cell>
          <cell r="I77">
            <v>1000</v>
          </cell>
        </row>
        <row r="78">
          <cell r="A78" t="str">
            <v>東京営業本部　　　　　　　　　　　　　　</v>
          </cell>
          <cell r="B78" t="str">
            <v>1F7</v>
          </cell>
          <cell r="C78" t="str">
            <v>情報通信部第三チーム　　　　　　　　　　</v>
          </cell>
          <cell r="D78" t="str">
            <v>(株)ﾜｳﾜｳ</v>
          </cell>
          <cell r="E78" t="str">
            <v>4839</v>
          </cell>
          <cell r="F78" t="str">
            <v>91/04</v>
          </cell>
          <cell r="G78">
            <v>70</v>
          </cell>
          <cell r="H78">
            <v>5404</v>
          </cell>
          <cell r="I78">
            <v>8540</v>
          </cell>
        </row>
        <row r="79">
          <cell r="A79" t="str">
            <v>東京営業本部　　　　　　　　　　　　　　</v>
          </cell>
          <cell r="B79" t="str">
            <v>1F7</v>
          </cell>
          <cell r="C79" t="str">
            <v>情報通信部第三チーム　　　　　　　　　　</v>
          </cell>
          <cell r="D79" t="str">
            <v>東京ﾒﾄﾛﾎﾟﾘﾀﾝﾃﾚﾋﾞｼﾞｮﾝ(株)</v>
          </cell>
          <cell r="E79">
            <v>0</v>
          </cell>
          <cell r="F79" t="str">
            <v>93/04</v>
          </cell>
          <cell r="G79">
            <v>900</v>
          </cell>
          <cell r="H79">
            <v>14352</v>
          </cell>
          <cell r="I79">
            <v>14352</v>
          </cell>
        </row>
        <row r="80">
          <cell r="A80" t="str">
            <v>東京営業本部　　　　　　　　　　　　　　</v>
          </cell>
          <cell r="B80" t="str">
            <v>1F7</v>
          </cell>
          <cell r="C80" t="str">
            <v>情報通信部第三チーム　　　　　　　　　　</v>
          </cell>
          <cell r="D80" t="str">
            <v>武蔵野三鷹ｹ-ﾌﾞﾙﾃﾚﾋﾞ(株)</v>
          </cell>
          <cell r="E80">
            <v>0</v>
          </cell>
          <cell r="F80" t="str">
            <v>96/04</v>
          </cell>
          <cell r="G80">
            <v>300</v>
          </cell>
          <cell r="H80">
            <v>4268</v>
          </cell>
          <cell r="I80">
            <v>4268</v>
          </cell>
        </row>
        <row r="81">
          <cell r="A81" t="str">
            <v>東京営業本部　　　　　　　　　　　　　　</v>
          </cell>
          <cell r="B81" t="str">
            <v>1F7</v>
          </cell>
          <cell r="C81" t="str">
            <v>情報通信部第三チーム　　　　　　　　　　</v>
          </cell>
          <cell r="D81" t="str">
            <v>ｹ-ﾌﾞﾙﾈｯﾄ埼玉(株)</v>
          </cell>
          <cell r="E81">
            <v>0</v>
          </cell>
          <cell r="F81" t="str">
            <v>96/06</v>
          </cell>
          <cell r="G81">
            <v>600</v>
          </cell>
          <cell r="H81">
            <v>6259</v>
          </cell>
          <cell r="I81">
            <v>6259</v>
          </cell>
        </row>
        <row r="82">
          <cell r="A82" t="str">
            <v>東京営業本部　　　　　　　　　　　　　　</v>
          </cell>
          <cell r="B82" t="str">
            <v>1F7</v>
          </cell>
          <cell r="C82" t="str">
            <v>情報通信部第三チーム　　　　　　　　　　</v>
          </cell>
          <cell r="D82" t="str">
            <v>（株）ｽｶｲﾊﾟｰﾌｪｸﾄ・ｺﾐｭﾆｹｰｼｮﾝｽﾞ</v>
          </cell>
          <cell r="E82" t="str">
            <v>4795</v>
          </cell>
          <cell r="F82" t="str">
            <v>96/09</v>
          </cell>
          <cell r="G82">
            <v>21944</v>
          </cell>
          <cell r="H82">
            <v>800000</v>
          </cell>
          <cell r="I82">
            <v>2016000</v>
          </cell>
        </row>
        <row r="83">
          <cell r="A83" t="str">
            <v>東京営業本部　　　　　　　　　　　　　　</v>
          </cell>
          <cell r="B83" t="str">
            <v>1F7</v>
          </cell>
          <cell r="C83" t="str">
            <v>情報通信部第三チーム　　　　　　　　　　</v>
          </cell>
          <cell r="D83" t="str">
            <v>（株）ｷﾞｬｶﾞ･ｺﾐｭﾆｹｰｼｮﾝｽﾞ</v>
          </cell>
          <cell r="E83" t="str">
            <v>4280</v>
          </cell>
          <cell r="F83" t="str">
            <v>99/07</v>
          </cell>
          <cell r="G83">
            <v>150000</v>
          </cell>
          <cell r="H83">
            <v>110100</v>
          </cell>
          <cell r="I83">
            <v>81000</v>
          </cell>
        </row>
        <row r="84">
          <cell r="A84" t="str">
            <v>東京営業本部　　　　　　　　　　　　　　</v>
          </cell>
          <cell r="B84" t="str">
            <v>1F7</v>
          </cell>
          <cell r="C84" t="str">
            <v>情報通信部第三チーム　　　　　　　　　　</v>
          </cell>
          <cell r="D84" t="str">
            <v>㈱ﾕｰｽﾞｺﾐｭﾆｹｰｼｮﾝｽﾞ</v>
          </cell>
          <cell r="E84">
            <v>0</v>
          </cell>
          <cell r="F84" t="str">
            <v>00/12</v>
          </cell>
          <cell r="G84">
            <v>1200</v>
          </cell>
          <cell r="H84">
            <v>300000</v>
          </cell>
          <cell r="I84">
            <v>300000</v>
          </cell>
        </row>
        <row r="85">
          <cell r="A85" t="str">
            <v>東京営業本部　　　　　　　　　　　　　　</v>
          </cell>
          <cell r="B85" t="str">
            <v>1F7</v>
          </cell>
          <cell r="C85" t="str">
            <v>情報通信部第三チーム　　　　　　　　　　</v>
          </cell>
          <cell r="D85" t="str">
            <v>㈱ｼｰｴｽ･ﾌﾟﾛｼﾞｪｸﾄ</v>
          </cell>
          <cell r="E85">
            <v>0</v>
          </cell>
          <cell r="F85" t="str">
            <v>01/03</v>
          </cell>
          <cell r="G85">
            <v>1200</v>
          </cell>
          <cell r="H85">
            <v>60000</v>
          </cell>
          <cell r="I85">
            <v>60000</v>
          </cell>
        </row>
        <row r="86">
          <cell r="A86" t="str">
            <v>東京営業本部　　　　　　　　　　　　　　</v>
          </cell>
          <cell r="B86" t="str">
            <v>1F7</v>
          </cell>
          <cell r="C86" t="str">
            <v>情報通信部第三チーム　　　　　　　　　　</v>
          </cell>
          <cell r="D86" t="str">
            <v>東京ｺﾝｻﾙﾃｨﾝｸﾞ㈱</v>
          </cell>
          <cell r="E86">
            <v>0</v>
          </cell>
          <cell r="F86" t="str">
            <v>01/03</v>
          </cell>
          <cell r="G86">
            <v>100</v>
          </cell>
          <cell r="H86">
            <v>5000</v>
          </cell>
          <cell r="I86">
            <v>5000</v>
          </cell>
        </row>
        <row r="87">
          <cell r="A87" t="str">
            <v>東京営業本部　　　　　　　　　　　　　　</v>
          </cell>
          <cell r="B87" t="str">
            <v>1F7</v>
          </cell>
          <cell r="C87" t="str">
            <v>情報通信部第三チーム　　　　　　　　　　</v>
          </cell>
          <cell r="D87" t="str">
            <v>㈱ﾚﾝﾄﾗｯｸｼﾞｬﾊﾟﾝ</v>
          </cell>
          <cell r="E87" t="str">
            <v>2314</v>
          </cell>
          <cell r="F87" t="str">
            <v>01/06</v>
          </cell>
          <cell r="G87">
            <v>50000</v>
          </cell>
          <cell r="H87">
            <v>80000</v>
          </cell>
          <cell r="I87">
            <v>68700</v>
          </cell>
        </row>
        <row r="88">
          <cell r="A88" t="str">
            <v>東京営業本部　　　　　　　　　　　　　　</v>
          </cell>
          <cell r="B88" t="str">
            <v>1F6</v>
          </cell>
          <cell r="C88" t="str">
            <v>情報通信部システム営業チーム　　　　　　</v>
          </cell>
          <cell r="D88" t="str">
            <v>(株)ｲﾝﾃｯｸｺﾐｭﾆｹ-ｼｮﾝｽﾞ</v>
          </cell>
          <cell r="E88" t="str">
            <v>9443</v>
          </cell>
          <cell r="F88" t="str">
            <v>98/05</v>
          </cell>
          <cell r="G88">
            <v>80000</v>
          </cell>
          <cell r="H88">
            <v>15000</v>
          </cell>
          <cell r="I88">
            <v>23580</v>
          </cell>
        </row>
        <row r="89">
          <cell r="A89" t="str">
            <v>東京営業本部　　　　　　　　　　　　　　</v>
          </cell>
          <cell r="B89" t="str">
            <v>1F6</v>
          </cell>
          <cell r="C89" t="str">
            <v>情報通信部システム営業チーム　　　　　　</v>
          </cell>
          <cell r="D89" t="str">
            <v>ｴﾝﾄﾗﾝｽｼﾞｬﾊﾟﾝ(株)</v>
          </cell>
          <cell r="E89">
            <v>0</v>
          </cell>
          <cell r="F89" t="str">
            <v>98/12</v>
          </cell>
          <cell r="G89">
            <v>480</v>
          </cell>
          <cell r="H89">
            <v>24000</v>
          </cell>
          <cell r="I89">
            <v>24000</v>
          </cell>
        </row>
        <row r="90">
          <cell r="A90" t="str">
            <v>東京営業本部　　　　　　　　　　　　　　</v>
          </cell>
          <cell r="B90" t="str">
            <v>1B1</v>
          </cell>
          <cell r="C90" t="str">
            <v>中央支店第一チーム　　　　　　　　　　　</v>
          </cell>
          <cell r="D90" t="str">
            <v>岡藤商事(株)</v>
          </cell>
          <cell r="E90" t="str">
            <v>8748</v>
          </cell>
          <cell r="F90" t="str">
            <v>91/07</v>
          </cell>
          <cell r="G90">
            <v>36000</v>
          </cell>
          <cell r="H90">
            <v>8027</v>
          </cell>
          <cell r="I90">
            <v>18936</v>
          </cell>
        </row>
        <row r="91">
          <cell r="A91" t="str">
            <v>東京営業本部　　　　　　　　　　　　　　</v>
          </cell>
          <cell r="B91" t="str">
            <v>1B1</v>
          </cell>
          <cell r="C91" t="str">
            <v>中央支店第一チーム　　　　　　　　　　　</v>
          </cell>
          <cell r="D91" t="str">
            <v>東洋ｱﾚｯｸｽ(株)</v>
          </cell>
          <cell r="E91">
            <v>0</v>
          </cell>
          <cell r="F91" t="str">
            <v>95/01</v>
          </cell>
          <cell r="G91">
            <v>10000</v>
          </cell>
          <cell r="H91">
            <v>5546</v>
          </cell>
          <cell r="I91">
            <v>5546</v>
          </cell>
        </row>
        <row r="92">
          <cell r="A92" t="str">
            <v>東京営業本部　　　　　　　　　　　　　　</v>
          </cell>
          <cell r="B92" t="str">
            <v>1B1</v>
          </cell>
          <cell r="C92" t="str">
            <v>中央支店第一チーム　　　　　　　　　　　</v>
          </cell>
          <cell r="D92" t="str">
            <v>前澤化成工業(株)</v>
          </cell>
          <cell r="E92" t="str">
            <v>7925</v>
          </cell>
          <cell r="F92" t="str">
            <v>93/11</v>
          </cell>
          <cell r="G92">
            <v>7200</v>
          </cell>
          <cell r="H92">
            <v>7610</v>
          </cell>
          <cell r="I92">
            <v>9648</v>
          </cell>
        </row>
        <row r="93">
          <cell r="A93" t="str">
            <v>東京営業本部　　　　　　　　　　　　　　</v>
          </cell>
          <cell r="B93" t="str">
            <v>1B1</v>
          </cell>
          <cell r="C93" t="str">
            <v>中央支店第一チーム　　　　　　　　　　　</v>
          </cell>
          <cell r="D93" t="str">
            <v>ﾈｯﾄｳｨｰﾅｰｽﾞ(株)</v>
          </cell>
          <cell r="E93">
            <v>0</v>
          </cell>
          <cell r="F93" t="str">
            <v>00/04</v>
          </cell>
          <cell r="G93">
            <v>250</v>
          </cell>
          <cell r="H93">
            <v>1250</v>
          </cell>
          <cell r="I93">
            <v>1250</v>
          </cell>
        </row>
        <row r="94">
          <cell r="A94" t="str">
            <v>東京営業本部　　　　　　　　　　　　　　</v>
          </cell>
          <cell r="B94" t="str">
            <v>1B1</v>
          </cell>
          <cell r="C94" t="str">
            <v>中央支店第一チーム　　　　　　　　　　　</v>
          </cell>
          <cell r="D94" t="str">
            <v>㈱ﾃｨ・ｼﾞｮｲ</v>
          </cell>
          <cell r="E94">
            <v>0</v>
          </cell>
          <cell r="F94" t="str">
            <v>00/08</v>
          </cell>
          <cell r="G94">
            <v>2000</v>
          </cell>
          <cell r="H94">
            <v>100000</v>
          </cell>
          <cell r="I94">
            <v>100000</v>
          </cell>
        </row>
        <row r="95">
          <cell r="A95" t="str">
            <v>東京営業本部　　　　　　　　　　　　　　</v>
          </cell>
          <cell r="B95" t="str">
            <v>1B1</v>
          </cell>
          <cell r="C95" t="str">
            <v>中央支店第一チーム　　　　　　　　　　　</v>
          </cell>
          <cell r="D95" t="str">
            <v>日本ｼｬｸﾘｰ㈱</v>
          </cell>
          <cell r="E95" t="str">
            <v>8205</v>
          </cell>
          <cell r="F95" t="str">
            <v>01/03</v>
          </cell>
          <cell r="G95">
            <v>20000</v>
          </cell>
          <cell r="H95">
            <v>16096</v>
          </cell>
          <cell r="I95">
            <v>18000</v>
          </cell>
        </row>
        <row r="96">
          <cell r="A96" t="str">
            <v>東京営業本部　　　　　　　　　　　　　　</v>
          </cell>
          <cell r="B96" t="str">
            <v>1B1</v>
          </cell>
          <cell r="C96" t="str">
            <v>中央支店第一チーム　　　　　　　　　　　</v>
          </cell>
          <cell r="D96" t="str">
            <v>東京企業情報㈱</v>
          </cell>
          <cell r="E96">
            <v>0</v>
          </cell>
          <cell r="F96" t="str">
            <v>01/07</v>
          </cell>
          <cell r="G96">
            <v>72</v>
          </cell>
          <cell r="H96">
            <v>4608</v>
          </cell>
          <cell r="I96">
            <v>4608</v>
          </cell>
        </row>
        <row r="97">
          <cell r="A97" t="str">
            <v>東京営業本部　　　　　　　　　　　　　　</v>
          </cell>
          <cell r="B97" t="str">
            <v>1B4</v>
          </cell>
          <cell r="C97" t="str">
            <v>中央支店第二チーム　　　　　　　　　　　</v>
          </cell>
          <cell r="D97" t="str">
            <v>メルテックス(株）</v>
          </cell>
          <cell r="E97" t="str">
            <v>4105</v>
          </cell>
          <cell r="F97" t="str">
            <v>88/02</v>
          </cell>
          <cell r="G97">
            <v>55000</v>
          </cell>
          <cell r="H97">
            <v>25121</v>
          </cell>
          <cell r="I97">
            <v>33990</v>
          </cell>
        </row>
        <row r="98">
          <cell r="A98" t="str">
            <v>東京営業本部　　　　　　　　　　　　　　</v>
          </cell>
          <cell r="B98" t="str">
            <v>1B4</v>
          </cell>
          <cell r="C98" t="str">
            <v>中央支店第二チーム　　　　　　　　　　　</v>
          </cell>
          <cell r="D98" t="str">
            <v>(株)武井工業所</v>
          </cell>
          <cell r="E98" t="str">
            <v>5286</v>
          </cell>
          <cell r="F98" t="str">
            <v>97/01</v>
          </cell>
          <cell r="G98">
            <v>20000</v>
          </cell>
          <cell r="H98">
            <v>4200</v>
          </cell>
          <cell r="I98">
            <v>3720</v>
          </cell>
        </row>
        <row r="99">
          <cell r="A99" t="str">
            <v>東京営業本部　　　　　　　　　　　　　　</v>
          </cell>
          <cell r="B99" t="str">
            <v>1B4</v>
          </cell>
          <cell r="C99" t="str">
            <v>中央支店第二チーム　　　　　　　　　　　</v>
          </cell>
          <cell r="D99" t="str">
            <v>大日精化工業(株)</v>
          </cell>
          <cell r="E99" t="str">
            <v>4116</v>
          </cell>
          <cell r="F99" t="str">
            <v>97/10</v>
          </cell>
          <cell r="G99">
            <v>50000</v>
          </cell>
          <cell r="H99">
            <v>13300</v>
          </cell>
          <cell r="I99">
            <v>18500</v>
          </cell>
        </row>
        <row r="100">
          <cell r="A100" t="str">
            <v>東京営業本部　　　　　　　　　　　　　　</v>
          </cell>
          <cell r="B100" t="str">
            <v>1B4</v>
          </cell>
          <cell r="C100" t="str">
            <v>中央支店第二チーム　　　　　　　　　　　</v>
          </cell>
          <cell r="D100" t="str">
            <v>(株)大塚家具</v>
          </cell>
          <cell r="E100" t="str">
            <v>8186</v>
          </cell>
          <cell r="F100" t="str">
            <v>79/12</v>
          </cell>
          <cell r="G100">
            <v>192000</v>
          </cell>
          <cell r="H100">
            <v>82318</v>
          </cell>
          <cell r="I100">
            <v>637440</v>
          </cell>
        </row>
        <row r="101">
          <cell r="A101" t="str">
            <v>東京営業本部　　　　　　　　　　　　　　</v>
          </cell>
          <cell r="B101" t="str">
            <v>1B4</v>
          </cell>
          <cell r="C101" t="str">
            <v>中央支店第二チーム　　　　　　　　　　　</v>
          </cell>
          <cell r="D101" t="str">
            <v>(株)ｷﾃｨｰ</v>
          </cell>
          <cell r="E101">
            <v>0</v>
          </cell>
          <cell r="F101" t="str">
            <v>97/04</v>
          </cell>
          <cell r="G101">
            <v>30</v>
          </cell>
          <cell r="H101">
            <v>3000</v>
          </cell>
          <cell r="I101">
            <v>3000</v>
          </cell>
        </row>
        <row r="102">
          <cell r="A102" t="str">
            <v>東京営業本部　　　　　　　　　　　　　　</v>
          </cell>
          <cell r="B102" t="str">
            <v>1PH</v>
          </cell>
          <cell r="C102" t="str">
            <v>中央支店第三チーム　　　　　　　　　　　</v>
          </cell>
          <cell r="D102" t="str">
            <v>(株)ｵｰﾋﾞｯｸ</v>
          </cell>
          <cell r="E102" t="str">
            <v>4684</v>
          </cell>
          <cell r="F102" t="str">
            <v>95/12</v>
          </cell>
          <cell r="G102">
            <v>144000</v>
          </cell>
          <cell r="H102">
            <v>170000</v>
          </cell>
          <cell r="I102">
            <v>3104640</v>
          </cell>
        </row>
        <row r="103">
          <cell r="A103" t="str">
            <v>東京営業本部　　　　　　　　　　　　　　</v>
          </cell>
          <cell r="B103" t="str">
            <v>12L</v>
          </cell>
          <cell r="C103" t="str">
            <v>日本橋支店　　　　　　　　　　　　　　　</v>
          </cell>
          <cell r="D103" t="str">
            <v>(株)ｼｰｴｰｼｰ</v>
          </cell>
          <cell r="E103" t="str">
            <v>4725</v>
          </cell>
          <cell r="F103" t="str">
            <v>96/12</v>
          </cell>
          <cell r="G103">
            <v>260000</v>
          </cell>
          <cell r="H103">
            <v>70000</v>
          </cell>
          <cell r="I103">
            <v>202800</v>
          </cell>
        </row>
        <row r="104">
          <cell r="A104" t="str">
            <v>東京営業本部　　　　　　　　　　　　　　</v>
          </cell>
          <cell r="B104" t="str">
            <v>12L</v>
          </cell>
          <cell r="C104" t="str">
            <v>日本橋支店　　　　　　　　　　　　　　　</v>
          </cell>
          <cell r="D104" t="str">
            <v>(株)東京ﾃﾞﾘｶ</v>
          </cell>
          <cell r="E104" t="str">
            <v>9990</v>
          </cell>
          <cell r="F104" t="str">
            <v>95/05</v>
          </cell>
          <cell r="G104">
            <v>10000</v>
          </cell>
          <cell r="H104">
            <v>1770</v>
          </cell>
          <cell r="I104">
            <v>2705</v>
          </cell>
        </row>
        <row r="105">
          <cell r="A105" t="str">
            <v>東京営業本部　　　　　　　　　　　　　　</v>
          </cell>
          <cell r="B105" t="str">
            <v>12K</v>
          </cell>
          <cell r="C105" t="str">
            <v>千代田支店　　　　　　　　　　　　　　　</v>
          </cell>
          <cell r="D105" t="str">
            <v>(株)日新</v>
          </cell>
          <cell r="E105" t="str">
            <v>9066</v>
          </cell>
          <cell r="F105" t="str">
            <v>81/08</v>
          </cell>
          <cell r="G105">
            <v>36300</v>
          </cell>
          <cell r="H105">
            <v>7623</v>
          </cell>
          <cell r="I105">
            <v>8531</v>
          </cell>
        </row>
        <row r="106">
          <cell r="A106" t="str">
            <v>東京営業本部　　　　　　　　　　　　　　</v>
          </cell>
          <cell r="B106" t="str">
            <v>12K</v>
          </cell>
          <cell r="C106" t="str">
            <v>千代田支店　　　　　　　　　　　　　　　</v>
          </cell>
          <cell r="D106" t="str">
            <v>アコム(株)</v>
          </cell>
          <cell r="E106" t="str">
            <v>8572</v>
          </cell>
          <cell r="F106" t="str">
            <v>83/11</v>
          </cell>
          <cell r="G106">
            <v>247104</v>
          </cell>
          <cell r="H106">
            <v>61170</v>
          </cell>
          <cell r="I106">
            <v>1200925</v>
          </cell>
        </row>
        <row r="107">
          <cell r="A107" t="str">
            <v>東京営業本部　　　　　　　　　　　　　　</v>
          </cell>
          <cell r="B107" t="str">
            <v>1C1</v>
          </cell>
          <cell r="C107" t="str">
            <v>港支店第一チーム　　　　　　　　　　　　</v>
          </cell>
          <cell r="D107" t="str">
            <v>日本ﾋﾞｼﾞﾈｽｺﾝﾋﾟｭｰﾀｰ(株)</v>
          </cell>
          <cell r="E107" t="str">
            <v>9889</v>
          </cell>
          <cell r="F107" t="str">
            <v>78/11</v>
          </cell>
          <cell r="G107">
            <v>198000</v>
          </cell>
          <cell r="H107">
            <v>120388</v>
          </cell>
          <cell r="I107">
            <v>139194</v>
          </cell>
        </row>
        <row r="108">
          <cell r="A108" t="str">
            <v>東京営業本部　　　　　　　　　　　　　　</v>
          </cell>
          <cell r="B108" t="str">
            <v>1C1</v>
          </cell>
          <cell r="C108" t="str">
            <v>港支店第一チーム　　　　　　　　　　　　</v>
          </cell>
          <cell r="D108" t="str">
            <v>(株)ﾓｯｸ</v>
          </cell>
          <cell r="E108">
            <v>0</v>
          </cell>
          <cell r="F108" t="str">
            <v>02/01</v>
          </cell>
          <cell r="G108">
            <v>10</v>
          </cell>
          <cell r="H108">
            <v>5000</v>
          </cell>
          <cell r="I108">
            <v>11560</v>
          </cell>
        </row>
        <row r="109">
          <cell r="A109" t="str">
            <v>東京営業本部　　　　　　　　　　　　　　</v>
          </cell>
          <cell r="B109" t="str">
            <v>1C4</v>
          </cell>
          <cell r="C109" t="str">
            <v>港支店第二チーム　　　　　　　　　　　　</v>
          </cell>
          <cell r="D109" t="str">
            <v>ﾋﾋﾞﾉ㈱</v>
          </cell>
          <cell r="E109">
            <v>0</v>
          </cell>
          <cell r="F109" t="str">
            <v>00/06</v>
          </cell>
          <cell r="G109">
            <v>37400</v>
          </cell>
          <cell r="H109">
            <v>34840</v>
          </cell>
          <cell r="I109">
            <v>34840</v>
          </cell>
        </row>
        <row r="110">
          <cell r="A110" t="str">
            <v>東京営業本部　　　　　　　　　　　　　　</v>
          </cell>
          <cell r="B110" t="str">
            <v>1C4</v>
          </cell>
          <cell r="C110" t="str">
            <v>港支店第二チーム　　　　　　　　　　　　</v>
          </cell>
          <cell r="D110" t="str">
            <v>㈱ｲｰﾗｲｾﾝｽ</v>
          </cell>
          <cell r="E110">
            <v>0</v>
          </cell>
          <cell r="F110" t="str">
            <v>00/09</v>
          </cell>
          <cell r="G110">
            <v>30</v>
          </cell>
          <cell r="H110">
            <v>4500</v>
          </cell>
          <cell r="I110">
            <v>4500</v>
          </cell>
        </row>
        <row r="111">
          <cell r="A111" t="str">
            <v>東京営業本部　　　　　　　　　　　　　　</v>
          </cell>
          <cell r="B111" t="str">
            <v>1J1</v>
          </cell>
          <cell r="C111" t="str">
            <v>渋谷支店第一チーム　　　　　　　　　　　</v>
          </cell>
          <cell r="D111" t="str">
            <v>協栄産業(株)</v>
          </cell>
          <cell r="E111" t="str">
            <v>6973</v>
          </cell>
          <cell r="F111" t="str">
            <v>79/11</v>
          </cell>
          <cell r="G111">
            <v>52806</v>
          </cell>
          <cell r="H111">
            <v>16105</v>
          </cell>
          <cell r="I111">
            <v>13782</v>
          </cell>
        </row>
        <row r="112">
          <cell r="A112" t="str">
            <v>東京営業本部　　　　　　　　　　　　　　</v>
          </cell>
          <cell r="B112" t="str">
            <v>1J1</v>
          </cell>
          <cell r="C112" t="str">
            <v>渋谷支店第一チーム　　　　　　　　　　　</v>
          </cell>
          <cell r="D112" t="str">
            <v>(株)ﾊﾟｿﾅｷｬﾘｱｾｯﾄ</v>
          </cell>
          <cell r="E112">
            <v>0</v>
          </cell>
          <cell r="F112" t="str">
            <v>88/04</v>
          </cell>
          <cell r="G112">
            <v>100</v>
          </cell>
          <cell r="H112">
            <v>1505</v>
          </cell>
          <cell r="I112">
            <v>1505</v>
          </cell>
        </row>
        <row r="113">
          <cell r="A113" t="str">
            <v>東京営業本部　　　　　　　　　　　　　　</v>
          </cell>
          <cell r="B113" t="str">
            <v>1J1</v>
          </cell>
          <cell r="C113" t="str">
            <v>渋谷支店第一チーム　　　　　　　　　　　</v>
          </cell>
          <cell r="D113" t="str">
            <v>(株)ｼｰｲｰｼｰ</v>
          </cell>
          <cell r="E113" t="str">
            <v>9692</v>
          </cell>
          <cell r="F113" t="str">
            <v>90/11</v>
          </cell>
          <cell r="G113">
            <v>24000</v>
          </cell>
          <cell r="H113">
            <v>29880</v>
          </cell>
          <cell r="I113">
            <v>24216</v>
          </cell>
        </row>
        <row r="114">
          <cell r="A114" t="str">
            <v>役員　　　　　　　　　　　　　　　　　　</v>
          </cell>
          <cell r="B114" t="str">
            <v>0A2</v>
          </cell>
          <cell r="C114" t="str">
            <v>役員　　　　　　　　　　　　　　　　　　</v>
          </cell>
          <cell r="D114" t="str">
            <v>ﾊﾟｼﾌｨｯｸ･ｾﾝﾁｭﾘｰ･ｻｲﾊﾞｰﾜｰｸｽ･ｼﾞｬﾊﾟﾝ(株）</v>
          </cell>
          <cell r="E114" t="str">
            <v>7954</v>
          </cell>
          <cell r="F114" t="str">
            <v>87/08</v>
          </cell>
          <cell r="G114">
            <v>936000</v>
          </cell>
          <cell r="H114">
            <v>51480</v>
          </cell>
          <cell r="I114">
            <v>46020</v>
          </cell>
        </row>
        <row r="115">
          <cell r="A115" t="str">
            <v>東京営業本部　　　　　　　　　　　　　　</v>
          </cell>
          <cell r="B115" t="str">
            <v>1H1</v>
          </cell>
          <cell r="C115" t="str">
            <v>新宿支店第一チーム　　　　　　　　　　　</v>
          </cell>
          <cell r="D115" t="str">
            <v>ﾃﾞﾝﾖｰ(株）</v>
          </cell>
          <cell r="E115" t="str">
            <v>6517</v>
          </cell>
          <cell r="F115" t="str">
            <v>88/12</v>
          </cell>
          <cell r="G115">
            <v>139150</v>
          </cell>
          <cell r="H115">
            <v>77367</v>
          </cell>
          <cell r="I115">
            <v>69436</v>
          </cell>
        </row>
        <row r="116">
          <cell r="A116" t="str">
            <v>東京営業本部　　　　　　　　　　　　　　</v>
          </cell>
          <cell r="B116" t="str">
            <v>1H1</v>
          </cell>
          <cell r="C116" t="str">
            <v>新宿支店第一チーム　　　　　　　　　　　</v>
          </cell>
          <cell r="D116" t="str">
            <v>(株)武富士</v>
          </cell>
          <cell r="E116" t="str">
            <v>8564</v>
          </cell>
          <cell r="F116" t="str">
            <v>86/11</v>
          </cell>
          <cell r="G116">
            <v>195000</v>
          </cell>
          <cell r="H116">
            <v>521667</v>
          </cell>
          <cell r="I116">
            <v>976950</v>
          </cell>
        </row>
        <row r="117">
          <cell r="A117" t="str">
            <v>東京営業本部　　　　　　　　　　　　　　</v>
          </cell>
          <cell r="B117" t="str">
            <v>1H1</v>
          </cell>
          <cell r="C117" t="str">
            <v>新宿支店第一チーム　　　　　　　　　　　</v>
          </cell>
          <cell r="D117" t="str">
            <v>ﾀﾜ-投資顧問(株）</v>
          </cell>
          <cell r="E117">
            <v>0</v>
          </cell>
          <cell r="F117" t="str">
            <v>90/04</v>
          </cell>
          <cell r="G117">
            <v>40</v>
          </cell>
          <cell r="H117">
            <v>2000</v>
          </cell>
          <cell r="I117">
            <v>2000</v>
          </cell>
        </row>
        <row r="118">
          <cell r="A118" t="str">
            <v>東京営業本部　　　　　　　　　　　　　　</v>
          </cell>
          <cell r="B118" t="str">
            <v>1H1</v>
          </cell>
          <cell r="C118" t="str">
            <v>新宿支店第一チーム　　　　　　　　　　　</v>
          </cell>
          <cell r="D118" t="str">
            <v>(株)日本M&amp;Aｾﾝﾀｰ</v>
          </cell>
          <cell r="E118">
            <v>0</v>
          </cell>
          <cell r="F118" t="str">
            <v>91/08</v>
          </cell>
          <cell r="G118">
            <v>40</v>
          </cell>
          <cell r="H118">
            <v>2000</v>
          </cell>
          <cell r="I118">
            <v>2000</v>
          </cell>
        </row>
        <row r="119">
          <cell r="A119" t="str">
            <v>東京営業本部　　　　　　　　　　　　　　</v>
          </cell>
          <cell r="B119" t="str">
            <v>1H1</v>
          </cell>
          <cell r="C119" t="str">
            <v>新宿支店第一チーム　　　　　　　　　　　</v>
          </cell>
          <cell r="D119" t="str">
            <v>(株)ｻﾝﾐｯｼｪﾙ南青山</v>
          </cell>
          <cell r="E119">
            <v>0</v>
          </cell>
          <cell r="F119" t="str">
            <v>96/09</v>
          </cell>
          <cell r="G119">
            <v>36000</v>
          </cell>
          <cell r="H119">
            <v>4748</v>
          </cell>
          <cell r="I119">
            <v>4748</v>
          </cell>
        </row>
        <row r="120">
          <cell r="A120" t="str">
            <v>東京営業本部　　　　　　　　　　　　　　</v>
          </cell>
          <cell r="B120" t="str">
            <v>1H1</v>
          </cell>
          <cell r="C120" t="str">
            <v>新宿支店第一チーム　　　　　　　　　　　</v>
          </cell>
          <cell r="D120" t="str">
            <v>(株)ビｲー・ジャパン</v>
          </cell>
          <cell r="E120">
            <v>0</v>
          </cell>
          <cell r="F120" t="str">
            <v>99/08</v>
          </cell>
          <cell r="G120">
            <v>40000</v>
          </cell>
          <cell r="H120">
            <v>1000</v>
          </cell>
          <cell r="I120">
            <v>1000</v>
          </cell>
        </row>
        <row r="121">
          <cell r="A121" t="str">
            <v>東京営業本部　　　　　　　　　　　　　　</v>
          </cell>
          <cell r="B121" t="str">
            <v>1H1</v>
          </cell>
          <cell r="C121" t="str">
            <v>新宿支店第一チーム　　　　　　　　　　　</v>
          </cell>
          <cell r="D121" t="str">
            <v>東新重機販売㈱</v>
          </cell>
          <cell r="E121">
            <v>0</v>
          </cell>
          <cell r="F121" t="str">
            <v>00/08</v>
          </cell>
          <cell r="G121">
            <v>4000</v>
          </cell>
          <cell r="H121">
            <v>2000</v>
          </cell>
          <cell r="I121">
            <v>2000</v>
          </cell>
        </row>
        <row r="122">
          <cell r="A122" t="str">
            <v>東京営業本部　　　　　　　　　　　　　　</v>
          </cell>
          <cell r="B122" t="str">
            <v>1H4</v>
          </cell>
          <cell r="C122" t="str">
            <v>四谷支店第一チーム　　　　　　　　　　　</v>
          </cell>
          <cell r="D122" t="str">
            <v>ﾀﾞｲｷｻｳﾝﾄﾞ㈱</v>
          </cell>
          <cell r="E122">
            <v>0</v>
          </cell>
          <cell r="F122" t="str">
            <v>01/05</v>
          </cell>
          <cell r="G122">
            <v>20</v>
          </cell>
          <cell r="H122">
            <v>30000</v>
          </cell>
          <cell r="I122">
            <v>30000</v>
          </cell>
        </row>
        <row r="123">
          <cell r="A123" t="str">
            <v>東京営業本部　　　　　　　　　　　　　　</v>
          </cell>
          <cell r="B123" t="str">
            <v>1H6</v>
          </cell>
          <cell r="C123" t="str">
            <v>池袋支店第一チーム　　　　　　　　　　　</v>
          </cell>
          <cell r="D123" t="str">
            <v>(株)テレコメディア</v>
          </cell>
          <cell r="E123">
            <v>0</v>
          </cell>
          <cell r="F123" t="str">
            <v>00/02</v>
          </cell>
          <cell r="G123">
            <v>1000</v>
          </cell>
          <cell r="H123">
            <v>5000</v>
          </cell>
          <cell r="I123">
            <v>5000</v>
          </cell>
        </row>
        <row r="124">
          <cell r="A124" t="str">
            <v>東京営業本部　　　　　　　　　　　　　　</v>
          </cell>
          <cell r="B124" t="str">
            <v>1H6</v>
          </cell>
          <cell r="C124" t="str">
            <v>池袋支店第一チーム　　　　　　　　　　　</v>
          </cell>
          <cell r="D124" t="str">
            <v>㈱ﾀﾞｲﾅｼﾃｨ</v>
          </cell>
          <cell r="E124" t="str">
            <v>8901</v>
          </cell>
          <cell r="F124" t="str">
            <v>00/12</v>
          </cell>
          <cell r="G124">
            <v>9</v>
          </cell>
          <cell r="H124">
            <v>1425</v>
          </cell>
          <cell r="I124">
            <v>1320</v>
          </cell>
        </row>
        <row r="125">
          <cell r="A125" t="str">
            <v>東京営業本部　　　　　　　　　　　　　　</v>
          </cell>
          <cell r="B125" t="str">
            <v>1J6</v>
          </cell>
          <cell r="C125" t="str">
            <v>立川支店第一チーム　　　　　　　　　　　</v>
          </cell>
          <cell r="D125" t="str">
            <v>ﾌｫｽﾀｰ電機(株）</v>
          </cell>
          <cell r="E125" t="str">
            <v>6794</v>
          </cell>
          <cell r="F125" t="str">
            <v>85/04</v>
          </cell>
          <cell r="G125">
            <v>30000</v>
          </cell>
          <cell r="H125">
            <v>14972</v>
          </cell>
          <cell r="I125">
            <v>11850</v>
          </cell>
        </row>
        <row r="126">
          <cell r="A126" t="str">
            <v>東京営業本部　　　　　　　　　　　　　　</v>
          </cell>
          <cell r="B126" t="str">
            <v>1J6</v>
          </cell>
          <cell r="C126" t="str">
            <v>立川支店第一チーム　　　　　　　　　　　</v>
          </cell>
          <cell r="D126" t="str">
            <v>(株)ｽｰﾊﾟｰｱﾙﾌﾟｽ</v>
          </cell>
          <cell r="E126">
            <v>0</v>
          </cell>
          <cell r="F126" t="str">
            <v>94/11</v>
          </cell>
          <cell r="G126">
            <v>20000</v>
          </cell>
          <cell r="H126">
            <v>15000</v>
          </cell>
          <cell r="I126">
            <v>15000</v>
          </cell>
        </row>
        <row r="127">
          <cell r="A127" t="str">
            <v>東京営業本部　　　　　　　　　　　　　　</v>
          </cell>
          <cell r="B127" t="str">
            <v>1J6</v>
          </cell>
          <cell r="C127" t="str">
            <v>立川支店第一チーム　　　　　　　　　　　</v>
          </cell>
          <cell r="D127" t="str">
            <v>国際ｼｽﾃﾑ(株)</v>
          </cell>
          <cell r="E127" t="str">
            <v>9687</v>
          </cell>
          <cell r="F127" t="str">
            <v>96/12</v>
          </cell>
          <cell r="G127">
            <v>10000</v>
          </cell>
          <cell r="H127">
            <v>1510</v>
          </cell>
          <cell r="I127">
            <v>2960</v>
          </cell>
        </row>
        <row r="128">
          <cell r="A128" t="str">
            <v>東京営業本部　　　　　　　　　　　　　　</v>
          </cell>
          <cell r="B128" t="str">
            <v>1J6</v>
          </cell>
          <cell r="C128" t="str">
            <v>立川支店第一チーム　　　　　　　　　　　</v>
          </cell>
          <cell r="D128" t="str">
            <v>(株)エコス</v>
          </cell>
          <cell r="E128" t="str">
            <v>7520</v>
          </cell>
          <cell r="F128" t="str">
            <v>89/01</v>
          </cell>
          <cell r="G128">
            <v>30187</v>
          </cell>
          <cell r="H128">
            <v>12765</v>
          </cell>
          <cell r="I128">
            <v>17847</v>
          </cell>
        </row>
        <row r="129">
          <cell r="A129" t="str">
            <v>東京営業本部　　　　　　　　　　　　　　</v>
          </cell>
          <cell r="B129" t="str">
            <v>1W1</v>
          </cell>
          <cell r="C129" t="str">
            <v>吉祥寺支店第一チーム　　　　　　　　　　</v>
          </cell>
          <cell r="D129" t="str">
            <v>（株）船井財産ｺﾝｻﾙﾀﾝﾂ</v>
          </cell>
          <cell r="E129">
            <v>0</v>
          </cell>
          <cell r="F129" t="str">
            <v>91/12</v>
          </cell>
          <cell r="G129">
            <v>60</v>
          </cell>
          <cell r="H129">
            <v>3000</v>
          </cell>
          <cell r="I129">
            <v>3000</v>
          </cell>
        </row>
        <row r="130">
          <cell r="A130" t="str">
            <v>東京営業本部　　　　　　　　　　　　　　</v>
          </cell>
          <cell r="B130" t="str">
            <v>1W1</v>
          </cell>
          <cell r="C130" t="str">
            <v>吉祥寺支店第一チーム　　　　　　　　　　</v>
          </cell>
          <cell r="D130" t="str">
            <v>(株)ｷｭ-ｿｰ流通ｼｽﾃﾑ</v>
          </cell>
          <cell r="E130" t="str">
            <v>9369</v>
          </cell>
          <cell r="F130" t="str">
            <v>95/10</v>
          </cell>
          <cell r="G130">
            <v>36300</v>
          </cell>
          <cell r="H130">
            <v>36735</v>
          </cell>
          <cell r="I130">
            <v>44395</v>
          </cell>
        </row>
        <row r="131">
          <cell r="A131" t="str">
            <v>東京営業本部　　　　　　　　　　　　　　</v>
          </cell>
          <cell r="B131" t="str">
            <v>1W1</v>
          </cell>
          <cell r="C131" t="str">
            <v>吉祥寺支店第一チーム　　　　　　　　　　</v>
          </cell>
          <cell r="D131" t="str">
            <v>㈱ｾﾞｸｽ</v>
          </cell>
          <cell r="E131">
            <v>0</v>
          </cell>
          <cell r="F131" t="str">
            <v>00/08</v>
          </cell>
          <cell r="G131">
            <v>12</v>
          </cell>
          <cell r="H131">
            <v>4802</v>
          </cell>
          <cell r="I131">
            <v>11491</v>
          </cell>
        </row>
        <row r="132">
          <cell r="A132" t="str">
            <v>東京営業本部　　　　　　　　　　　　　　</v>
          </cell>
          <cell r="B132" t="str">
            <v>1W1</v>
          </cell>
          <cell r="C132" t="str">
            <v>吉祥寺支店第一チーム　　　　　　　　　　</v>
          </cell>
          <cell r="D132" t="str">
            <v>㈱ﾀｶﾗﾚｰﾍﾞﾝ</v>
          </cell>
          <cell r="E132" t="str">
            <v>8897</v>
          </cell>
          <cell r="F132" t="str">
            <v>01/01</v>
          </cell>
          <cell r="G132">
            <v>40000</v>
          </cell>
          <cell r="H132">
            <v>18000</v>
          </cell>
          <cell r="I132">
            <v>25036</v>
          </cell>
        </row>
        <row r="133">
          <cell r="A133" t="str">
            <v>東京営業本部　　　　　　　　　　　　　　</v>
          </cell>
          <cell r="B133" t="str">
            <v>1D5</v>
          </cell>
          <cell r="C133" t="str">
            <v>さいたま支店第一チーム　　　　　　　　　</v>
          </cell>
          <cell r="D133" t="str">
            <v>池上金型工業(株)</v>
          </cell>
          <cell r="E133">
            <v>0</v>
          </cell>
          <cell r="F133" t="str">
            <v>88/04</v>
          </cell>
          <cell r="G133">
            <v>60000</v>
          </cell>
          <cell r="H133">
            <v>38500</v>
          </cell>
          <cell r="I133">
            <v>38500</v>
          </cell>
        </row>
        <row r="134">
          <cell r="A134" t="str">
            <v>東京営業本部　　　　　　　　　　　　　　</v>
          </cell>
          <cell r="B134" t="str">
            <v>1D5</v>
          </cell>
          <cell r="C134" t="str">
            <v>さいたま支店第一チーム　　　　　　　　　</v>
          </cell>
          <cell r="D134" t="str">
            <v>(株)フコク</v>
          </cell>
          <cell r="E134" t="str">
            <v>5185</v>
          </cell>
          <cell r="F134" t="str">
            <v>95/02</v>
          </cell>
          <cell r="G134">
            <v>50820</v>
          </cell>
          <cell r="H134">
            <v>20805</v>
          </cell>
          <cell r="I134">
            <v>41317</v>
          </cell>
        </row>
        <row r="135">
          <cell r="A135" t="str">
            <v>東京営業本部　　　　　　　　　　　　　　</v>
          </cell>
          <cell r="B135" t="str">
            <v>1D5</v>
          </cell>
          <cell r="C135" t="str">
            <v>さいたま支店第一チーム　　　　　　　　　</v>
          </cell>
          <cell r="D135" t="str">
            <v>(株)日本ﾒﾃﾞｨｹｱｻﾎﾟｰﾄ</v>
          </cell>
          <cell r="E135">
            <v>0</v>
          </cell>
          <cell r="F135" t="str">
            <v>99/12</v>
          </cell>
          <cell r="G135">
            <v>4000</v>
          </cell>
          <cell r="H135">
            <v>200000</v>
          </cell>
          <cell r="I135">
            <v>200000</v>
          </cell>
        </row>
        <row r="136">
          <cell r="A136" t="str">
            <v>東京営業本部　　　　　　　　　　　　　　</v>
          </cell>
          <cell r="B136" t="str">
            <v>1D8</v>
          </cell>
          <cell r="C136" t="str">
            <v>さいたま支店開発グループ　　　　　　　　</v>
          </cell>
          <cell r="D136" t="str">
            <v>(株)レオ</v>
          </cell>
          <cell r="E136" t="str">
            <v>7495</v>
          </cell>
          <cell r="F136" t="str">
            <v>96/12</v>
          </cell>
          <cell r="G136">
            <v>26000</v>
          </cell>
          <cell r="H136">
            <v>5019</v>
          </cell>
          <cell r="I136">
            <v>13754</v>
          </cell>
        </row>
        <row r="137">
          <cell r="A137" t="str">
            <v>東京営業本部　　　　　　　　　　　　　　</v>
          </cell>
          <cell r="B137" t="str">
            <v>1D8</v>
          </cell>
          <cell r="C137" t="str">
            <v>さいたま支店開発グループ　　　　　　　　</v>
          </cell>
          <cell r="D137" t="str">
            <v>ユニパルス(株）</v>
          </cell>
          <cell r="E137" t="str">
            <v>6842</v>
          </cell>
          <cell r="F137" t="str">
            <v>94/09</v>
          </cell>
          <cell r="G137">
            <v>50000</v>
          </cell>
          <cell r="H137">
            <v>25000</v>
          </cell>
          <cell r="I137">
            <v>27900</v>
          </cell>
        </row>
        <row r="138">
          <cell r="A138" t="str">
            <v>東京営業本部　　　　　　　　　　　　　　</v>
          </cell>
          <cell r="B138" t="str">
            <v>1PF</v>
          </cell>
          <cell r="C138" t="str">
            <v>日本橋支店第一チーム　　　　　　　　　　</v>
          </cell>
          <cell r="D138" t="str">
            <v>(株)幸洋ｺｰﾎﾟﾚｰｼｮﾝ</v>
          </cell>
          <cell r="E138" t="str">
            <v>8866</v>
          </cell>
          <cell r="F138" t="str">
            <v>94/09</v>
          </cell>
          <cell r="G138">
            <v>12500</v>
          </cell>
          <cell r="H138">
            <v>3262</v>
          </cell>
          <cell r="I138">
            <v>5788</v>
          </cell>
        </row>
        <row r="139">
          <cell r="A139" t="str">
            <v>東京営業本部　　　　　　　　　　　　　　</v>
          </cell>
          <cell r="B139" t="str">
            <v>1D1</v>
          </cell>
          <cell r="C139" t="str">
            <v>千葉支店第一チーム　　　　　　　　　　　</v>
          </cell>
          <cell r="D139" t="str">
            <v>(株)ｼ-･ｳﾞｨ-･ｴｽ･ﾍﾞｲｴﾘｱ</v>
          </cell>
          <cell r="E139" t="str">
            <v>2687</v>
          </cell>
          <cell r="F139" t="str">
            <v>99/02</v>
          </cell>
          <cell r="G139">
            <v>16000</v>
          </cell>
          <cell r="H139">
            <v>4000</v>
          </cell>
          <cell r="I139">
            <v>8000</v>
          </cell>
        </row>
        <row r="140">
          <cell r="A140" t="str">
            <v>東京営業本部　　　　　　　　　　　　　　</v>
          </cell>
          <cell r="B140" t="str">
            <v>12Y</v>
          </cell>
          <cell r="C140" t="str">
            <v>吉祥寺支店　　　　　　　　　　　　　　　</v>
          </cell>
          <cell r="D140" t="str">
            <v>ﾕﾆﾀﾞｯｸｽ(株）</v>
          </cell>
          <cell r="E140" t="str">
            <v>9897</v>
          </cell>
          <cell r="F140" t="str">
            <v>91/09</v>
          </cell>
          <cell r="G140">
            <v>2930</v>
          </cell>
          <cell r="H140">
            <v>1500</v>
          </cell>
          <cell r="I140">
            <v>1553</v>
          </cell>
        </row>
        <row r="141">
          <cell r="A141" t="str">
            <v>東京営業本部　　　　　　　　　　　　　　</v>
          </cell>
          <cell r="B141" t="str">
            <v>1E1</v>
          </cell>
          <cell r="C141" t="str">
            <v>横浜支店第一チーム　　　　　　　　　　　</v>
          </cell>
          <cell r="D141" t="str">
            <v>ﾕｰﾃﾚﾋﾞ(株)</v>
          </cell>
          <cell r="E141">
            <v>0</v>
          </cell>
          <cell r="F141" t="str">
            <v>95/09</v>
          </cell>
          <cell r="G141">
            <v>400</v>
          </cell>
          <cell r="H141">
            <v>20000</v>
          </cell>
          <cell r="I141">
            <v>20000</v>
          </cell>
        </row>
        <row r="142">
          <cell r="A142" t="str">
            <v>東京営業本部　　　　　　　　　　　　　　</v>
          </cell>
          <cell r="B142" t="str">
            <v>1E1</v>
          </cell>
          <cell r="C142" t="str">
            <v>横浜支店第一チーム　　　　　　　　　　　</v>
          </cell>
          <cell r="D142" t="str">
            <v>(株)オークラホテル新潟</v>
          </cell>
          <cell r="E142">
            <v>0</v>
          </cell>
          <cell r="F142" t="str">
            <v>01/10</v>
          </cell>
          <cell r="G142">
            <v>40000</v>
          </cell>
          <cell r="H142">
            <v>20000</v>
          </cell>
          <cell r="I142">
            <v>20000</v>
          </cell>
        </row>
        <row r="143">
          <cell r="A143" t="str">
            <v>東京営業本部　　　　　　　　　　　　　　</v>
          </cell>
          <cell r="B143" t="str">
            <v>1E5</v>
          </cell>
          <cell r="C143" t="str">
            <v>厚木支店第一チーム　　　　　　　　　　　</v>
          </cell>
          <cell r="D143" t="str">
            <v>(株)鈴機商事</v>
          </cell>
          <cell r="E143">
            <v>0</v>
          </cell>
          <cell r="F143" t="str">
            <v>89/02</v>
          </cell>
          <cell r="G143">
            <v>4000</v>
          </cell>
          <cell r="H143">
            <v>22200</v>
          </cell>
          <cell r="I143">
            <v>22200</v>
          </cell>
        </row>
        <row r="144">
          <cell r="A144" t="str">
            <v>東京営業本部　　　　　　　　　　　　　　</v>
          </cell>
          <cell r="B144" t="str">
            <v>1E5</v>
          </cell>
          <cell r="C144" t="str">
            <v>厚木支店第一チーム　　　　　　　　　　　</v>
          </cell>
          <cell r="D144" t="str">
            <v>㈱ﾒｲｺｰ</v>
          </cell>
          <cell r="E144" t="str">
            <v>6787</v>
          </cell>
          <cell r="F144" t="str">
            <v>00/12</v>
          </cell>
          <cell r="G144">
            <v>5000</v>
          </cell>
          <cell r="H144">
            <v>2950</v>
          </cell>
          <cell r="I144">
            <v>16625</v>
          </cell>
        </row>
        <row r="145">
          <cell r="A145" t="str">
            <v>東京営業本部　　　　　　　　　　　　　　</v>
          </cell>
          <cell r="B145" t="str">
            <v>1E5</v>
          </cell>
          <cell r="C145" t="str">
            <v>厚木支店第一チーム　　　　　　　　　　　</v>
          </cell>
          <cell r="D145" t="str">
            <v>㈱放電精密加工研究所</v>
          </cell>
          <cell r="E145" t="str">
            <v>6469</v>
          </cell>
          <cell r="F145" t="str">
            <v>00/12</v>
          </cell>
          <cell r="G145">
            <v>4000</v>
          </cell>
          <cell r="H145">
            <v>2040</v>
          </cell>
          <cell r="I145">
            <v>2680</v>
          </cell>
        </row>
        <row r="146">
          <cell r="A146" t="str">
            <v>近畿営業本部　　　　　　　　　　　　　　</v>
          </cell>
          <cell r="B146" t="str">
            <v>001</v>
          </cell>
          <cell r="C146" t="str">
            <v>大阪営業１部１課　　　　　　　　　　　　</v>
          </cell>
          <cell r="D146" t="str">
            <v>笹原ﾒｰｿﾝﾘｰ(株)</v>
          </cell>
          <cell r="E146">
            <v>0</v>
          </cell>
          <cell r="F146" t="str">
            <v>94/07</v>
          </cell>
          <cell r="G146">
            <v>5000</v>
          </cell>
          <cell r="H146">
            <v>7697</v>
          </cell>
          <cell r="I146">
            <v>7698</v>
          </cell>
        </row>
        <row r="147">
          <cell r="A147" t="str">
            <v>近畿営業本部　　　　　　　　　　　　　　</v>
          </cell>
          <cell r="B147" t="str">
            <v>001</v>
          </cell>
          <cell r="C147" t="str">
            <v>大阪営業１部１課　　　　　　　　　　　　</v>
          </cell>
          <cell r="D147" t="str">
            <v>日本基礎技術(株)</v>
          </cell>
          <cell r="E147" t="str">
            <v>1914</v>
          </cell>
          <cell r="F147" t="str">
            <v>95/02</v>
          </cell>
          <cell r="G147">
            <v>24200</v>
          </cell>
          <cell r="H147">
            <v>6534</v>
          </cell>
          <cell r="I147">
            <v>5566</v>
          </cell>
        </row>
        <row r="148">
          <cell r="A148" t="str">
            <v>近畿営業本部　　　　　　　　　　　　　　</v>
          </cell>
          <cell r="B148" t="str">
            <v>001</v>
          </cell>
          <cell r="C148" t="str">
            <v>大阪営業１部１課　　　　　　　　　　　　</v>
          </cell>
          <cell r="D148" t="str">
            <v>西日本旅客鉄道(株)</v>
          </cell>
          <cell r="E148" t="str">
            <v>9021</v>
          </cell>
          <cell r="F148" t="str">
            <v>96/07</v>
          </cell>
          <cell r="G148">
            <v>600</v>
          </cell>
          <cell r="H148">
            <v>227359</v>
          </cell>
          <cell r="I148">
            <v>252600</v>
          </cell>
        </row>
        <row r="149">
          <cell r="A149" t="str">
            <v>近畿営業本部　　　　　　　　　　　　　　</v>
          </cell>
          <cell r="B149" t="str">
            <v>001</v>
          </cell>
          <cell r="C149" t="str">
            <v>大阪営業１部１課　　　　　　　　　　　　</v>
          </cell>
          <cell r="D149" t="str">
            <v>テレセン(株)</v>
          </cell>
          <cell r="E149">
            <v>0</v>
          </cell>
          <cell r="F149" t="str">
            <v>97/02</v>
          </cell>
          <cell r="G149">
            <v>100</v>
          </cell>
          <cell r="H149">
            <v>503</v>
          </cell>
          <cell r="I149">
            <v>503</v>
          </cell>
        </row>
        <row r="150">
          <cell r="A150" t="str">
            <v>近畿営業本部　　　　　　　　　　　　　　</v>
          </cell>
          <cell r="B150" t="str">
            <v>001</v>
          </cell>
          <cell r="C150" t="str">
            <v>大阪営業１部１課　　　　　　　　　　　　</v>
          </cell>
          <cell r="D150" t="str">
            <v>ﾒﾃﾞｨｱﾏ-ｹﾃｨﾝｸﾞｼｽﾃﾑ(株)</v>
          </cell>
          <cell r="E150">
            <v>0</v>
          </cell>
          <cell r="F150" t="str">
            <v>97/09</v>
          </cell>
          <cell r="G150">
            <v>4</v>
          </cell>
          <cell r="H150">
            <v>26</v>
          </cell>
          <cell r="I150">
            <v>26</v>
          </cell>
        </row>
        <row r="151">
          <cell r="A151" t="str">
            <v>近畿営業本部　　　　　　　　　　　　　　</v>
          </cell>
          <cell r="B151" t="str">
            <v>001</v>
          </cell>
          <cell r="C151" t="str">
            <v>大阪営業１部１課　　　　　　　　　　　　</v>
          </cell>
          <cell r="D151" t="str">
            <v>(株)吉本ﾌｧｲﾅﾝｽ</v>
          </cell>
          <cell r="E151">
            <v>0</v>
          </cell>
          <cell r="F151" t="str">
            <v>98/06</v>
          </cell>
          <cell r="G151">
            <v>72</v>
          </cell>
          <cell r="H151">
            <v>3600</v>
          </cell>
          <cell r="I151">
            <v>3600</v>
          </cell>
        </row>
        <row r="152">
          <cell r="A152" t="str">
            <v>近畿営業本部　　　　　　　　　　　　　　</v>
          </cell>
          <cell r="B152" t="str">
            <v>001</v>
          </cell>
          <cell r="C152" t="str">
            <v>大阪営業１部１課　　　　　　　　　　　　</v>
          </cell>
          <cell r="D152" t="str">
            <v>関西ｹｰﾌﾞﾙﾈｯﾄ㈱</v>
          </cell>
          <cell r="E152">
            <v>0</v>
          </cell>
          <cell r="F152" t="str">
            <v>99/09</v>
          </cell>
          <cell r="G152">
            <v>664</v>
          </cell>
          <cell r="H152">
            <v>80000</v>
          </cell>
          <cell r="I152">
            <v>80000</v>
          </cell>
        </row>
        <row r="153">
          <cell r="A153" t="str">
            <v>近畿営業本部　　　　　　　　　　　　　　</v>
          </cell>
          <cell r="B153" t="str">
            <v>0Y1</v>
          </cell>
          <cell r="C153" t="str">
            <v>大阪営業１部３課　　　　　　　　　　　　</v>
          </cell>
          <cell r="D153" t="str">
            <v>関西国際空港(株)</v>
          </cell>
          <cell r="E153">
            <v>0</v>
          </cell>
          <cell r="F153" t="str">
            <v>85/07</v>
          </cell>
          <cell r="G153">
            <v>1580</v>
          </cell>
          <cell r="H153">
            <v>79000</v>
          </cell>
          <cell r="I153">
            <v>79000</v>
          </cell>
        </row>
        <row r="154">
          <cell r="A154" t="str">
            <v>近畿営業本部　　　　　　　　　　　　　　</v>
          </cell>
          <cell r="B154" t="str">
            <v>0Y1</v>
          </cell>
          <cell r="C154" t="str">
            <v>大阪営業１部３課　　　　　　　　　　　　</v>
          </cell>
          <cell r="D154" t="str">
            <v>(株)ﾄ-ﾀﾙﾗｲﾌｻ-ﾋﾞｽｺﾐｭﾆﾃｨ-</v>
          </cell>
          <cell r="E154">
            <v>0</v>
          </cell>
          <cell r="F154" t="str">
            <v>98/09</v>
          </cell>
          <cell r="G154">
            <v>100</v>
          </cell>
          <cell r="H154">
            <v>5000</v>
          </cell>
          <cell r="I154">
            <v>5000</v>
          </cell>
        </row>
        <row r="155">
          <cell r="A155" t="str">
            <v>近畿営業本部　　　　　　　　　　　　　　</v>
          </cell>
          <cell r="B155" t="str">
            <v>0Y1</v>
          </cell>
          <cell r="C155" t="str">
            <v>大阪営業１部３課　　　　　　　　　　　　</v>
          </cell>
          <cell r="D155" t="str">
            <v>ﾌｭｰﾁｬｰﾍﾞﾝﾁｬｰｷｬﾋﾟﾀﾙ（株）</v>
          </cell>
          <cell r="E155" t="str">
            <v>8462</v>
          </cell>
          <cell r="F155" t="str">
            <v>00/06</v>
          </cell>
          <cell r="G155">
            <v>80</v>
          </cell>
          <cell r="H155">
            <v>2656</v>
          </cell>
          <cell r="I155">
            <v>4624</v>
          </cell>
        </row>
        <row r="156">
          <cell r="A156" t="str">
            <v>近畿営業本部　　　　　　　　　　　　　　</v>
          </cell>
          <cell r="B156" t="str">
            <v>0QE</v>
          </cell>
          <cell r="C156" t="str">
            <v>大阪営業１部４課　　　　　　　　　　　　</v>
          </cell>
          <cell r="D156" t="str">
            <v>ｴﾝｾﾞﾙ証券㈱</v>
          </cell>
          <cell r="E156">
            <v>0</v>
          </cell>
          <cell r="F156" t="str">
            <v>01/03</v>
          </cell>
          <cell r="G156">
            <v>50</v>
          </cell>
          <cell r="H156">
            <v>20000</v>
          </cell>
          <cell r="I156">
            <v>20000</v>
          </cell>
        </row>
        <row r="157">
          <cell r="A157" t="str">
            <v>近畿営業本部　　　　　　　　　　　　　　</v>
          </cell>
          <cell r="B157" t="str">
            <v>0J2</v>
          </cell>
          <cell r="C157" t="str">
            <v>大阪営業２部１課　　　　　　　　　　　　</v>
          </cell>
          <cell r="D157" t="str">
            <v>㈱ﾊﾞﾙﾆﾊﾞｰﾋﾞ</v>
          </cell>
          <cell r="E157">
            <v>0</v>
          </cell>
          <cell r="F157" t="str">
            <v>00/09</v>
          </cell>
          <cell r="G157">
            <v>10</v>
          </cell>
          <cell r="H157">
            <v>5000</v>
          </cell>
          <cell r="I157">
            <v>5000</v>
          </cell>
        </row>
        <row r="158">
          <cell r="A158" t="str">
            <v>近畿営業本部　　　　　　　　　　　　　　</v>
          </cell>
          <cell r="B158" t="str">
            <v>0J2</v>
          </cell>
          <cell r="C158" t="str">
            <v>大阪営業２部１課　　　　　　　　　　　　</v>
          </cell>
          <cell r="D158" t="str">
            <v>ｱﾛｼｽﾃﾑ㈱</v>
          </cell>
          <cell r="E158">
            <v>0</v>
          </cell>
          <cell r="F158" t="str">
            <v>00/09</v>
          </cell>
          <cell r="G158">
            <v>9</v>
          </cell>
          <cell r="H158">
            <v>4653</v>
          </cell>
          <cell r="I158">
            <v>4653</v>
          </cell>
        </row>
        <row r="159">
          <cell r="A159" t="str">
            <v>近畿営業本部　　　　　　　　　　　　　　</v>
          </cell>
          <cell r="B159" t="str">
            <v>05V</v>
          </cell>
          <cell r="C159" t="str">
            <v>大阪営業２部３課　　　　　　　　　　　　</v>
          </cell>
          <cell r="D159" t="str">
            <v>㈱ｷｬﾋﾟｵﾝ</v>
          </cell>
          <cell r="E159">
            <v>0</v>
          </cell>
          <cell r="F159" t="str">
            <v>00/08</v>
          </cell>
          <cell r="G159">
            <v>100</v>
          </cell>
          <cell r="H159">
            <v>5000</v>
          </cell>
          <cell r="I159">
            <v>5000</v>
          </cell>
        </row>
        <row r="160">
          <cell r="A160" t="str">
            <v>近畿営業本部　　　　　　　　　　　　　　</v>
          </cell>
          <cell r="B160" t="str">
            <v>05V</v>
          </cell>
          <cell r="C160" t="str">
            <v>大阪営業２部３課　　　　　　　　　　　　</v>
          </cell>
          <cell r="D160" t="str">
            <v>(株)ｴﾙｸｺｰﾎﾟﾚｰｼｮﾝ</v>
          </cell>
          <cell r="E160" t="str">
            <v>9833</v>
          </cell>
          <cell r="F160" t="str">
            <v>89/04</v>
          </cell>
          <cell r="G160">
            <v>110000</v>
          </cell>
          <cell r="H160">
            <v>64029</v>
          </cell>
          <cell r="I160">
            <v>55000</v>
          </cell>
        </row>
        <row r="161">
          <cell r="A161" t="str">
            <v>近畿営業本部　　　　　　　　　　　　　　</v>
          </cell>
          <cell r="B161" t="str">
            <v>0QJ</v>
          </cell>
          <cell r="C161" t="str">
            <v>大阪営業２部４課　　　　　　　　　　　　</v>
          </cell>
          <cell r="D161" t="str">
            <v>(株)モリサワ</v>
          </cell>
          <cell r="E161">
            <v>0</v>
          </cell>
          <cell r="F161" t="str">
            <v>82/05</v>
          </cell>
          <cell r="G161">
            <v>40000</v>
          </cell>
          <cell r="H161">
            <v>32670</v>
          </cell>
          <cell r="I161">
            <v>32670</v>
          </cell>
        </row>
        <row r="162">
          <cell r="A162" t="str">
            <v>近畿営業本部　　　　　　　　　　　　　　</v>
          </cell>
          <cell r="B162" t="str">
            <v>0QJ</v>
          </cell>
          <cell r="C162" t="str">
            <v>大阪営業２部４課　　　　　　　　　　　　</v>
          </cell>
          <cell r="D162" t="str">
            <v>(株)ｼﾞｰﾈｯﾄ</v>
          </cell>
          <cell r="E162" t="str">
            <v>8087</v>
          </cell>
          <cell r="F162" t="str">
            <v>87/04</v>
          </cell>
          <cell r="G162">
            <v>9250</v>
          </cell>
          <cell r="H162">
            <v>3000</v>
          </cell>
          <cell r="I162">
            <v>3108</v>
          </cell>
        </row>
        <row r="163">
          <cell r="A163" t="str">
            <v>近畿営業本部　　　　　　　　　　　　　　</v>
          </cell>
          <cell r="B163" t="str">
            <v>0QJ</v>
          </cell>
          <cell r="C163" t="str">
            <v>大阪営業２部４課　　　　　　　　　　　　</v>
          </cell>
          <cell r="D163" t="str">
            <v>（株）ジャパンブリッジ</v>
          </cell>
          <cell r="E163">
            <v>0</v>
          </cell>
          <cell r="F163" t="str">
            <v>99/12</v>
          </cell>
          <cell r="G163">
            <v>8</v>
          </cell>
          <cell r="H163">
            <v>4800</v>
          </cell>
          <cell r="I163">
            <v>4800</v>
          </cell>
        </row>
        <row r="164">
          <cell r="A164" t="str">
            <v>近畿営業本部　　　　　　　　　　　　　　</v>
          </cell>
          <cell r="B164" t="str">
            <v>05Z</v>
          </cell>
          <cell r="C164" t="str">
            <v>大阪営業３部１課　　　　　　　　　　　　</v>
          </cell>
          <cell r="D164" t="str">
            <v>(株)鶴見製作所</v>
          </cell>
          <cell r="E164" t="str">
            <v>6351</v>
          </cell>
          <cell r="F164" t="str">
            <v>81/04</v>
          </cell>
          <cell r="G164">
            <v>178080</v>
          </cell>
          <cell r="H164">
            <v>92392</v>
          </cell>
          <cell r="I164">
            <v>105423</v>
          </cell>
        </row>
        <row r="165">
          <cell r="A165" t="str">
            <v>近畿営業本部　　　　　　　　　　　　　　</v>
          </cell>
          <cell r="B165" t="str">
            <v>05Z</v>
          </cell>
          <cell r="C165" t="str">
            <v>大阪営業３部１課　　　　　　　　　　　　</v>
          </cell>
          <cell r="D165" t="str">
            <v>西尾ﾚﾝﾄｵｰﾙ(株)</v>
          </cell>
          <cell r="E165" t="str">
            <v>9699</v>
          </cell>
          <cell r="F165" t="str">
            <v>82/04</v>
          </cell>
          <cell r="G165">
            <v>147620</v>
          </cell>
          <cell r="H165">
            <v>27878</v>
          </cell>
          <cell r="I165">
            <v>133448</v>
          </cell>
        </row>
        <row r="166">
          <cell r="A166" t="str">
            <v>近畿営業本部　　　　　　　　　　　　　　</v>
          </cell>
          <cell r="B166" t="str">
            <v>05Z</v>
          </cell>
          <cell r="C166" t="str">
            <v>大阪営業３部１課　　　　　　　　　　　　</v>
          </cell>
          <cell r="D166" t="str">
            <v>日本ｹﾞｰﾑｶｰﾄﾞ(株)</v>
          </cell>
          <cell r="E166">
            <v>0</v>
          </cell>
          <cell r="F166" t="str">
            <v>89/08</v>
          </cell>
          <cell r="G166">
            <v>800</v>
          </cell>
          <cell r="H166">
            <v>40000</v>
          </cell>
          <cell r="I166">
            <v>40000</v>
          </cell>
        </row>
        <row r="167">
          <cell r="A167" t="str">
            <v>近畿営業本部　　　　　　　　　　　　　　</v>
          </cell>
          <cell r="B167" t="str">
            <v>05Z</v>
          </cell>
          <cell r="C167" t="str">
            <v>大阪営業３部１課　　　　　　　　　　　　</v>
          </cell>
          <cell r="D167" t="str">
            <v>(株)梅の花</v>
          </cell>
          <cell r="E167" t="str">
            <v>7604</v>
          </cell>
          <cell r="F167" t="str">
            <v>96/12</v>
          </cell>
          <cell r="G167">
            <v>36</v>
          </cell>
          <cell r="H167">
            <v>2892</v>
          </cell>
          <cell r="I167">
            <v>14580</v>
          </cell>
        </row>
        <row r="168">
          <cell r="A168" t="str">
            <v>近畿営業本部　　　　　　　　　　　　　　</v>
          </cell>
          <cell r="B168" t="str">
            <v>05Z</v>
          </cell>
          <cell r="C168" t="str">
            <v>大阪営業３部１課　　　　　　　　　　　　</v>
          </cell>
          <cell r="D168" t="str">
            <v>ｸﾘｴ-ｼｮﾝｶ-ﾄﾞ情報ｼｽﾃﾑ(株)</v>
          </cell>
          <cell r="E168" t="str">
            <v>6423</v>
          </cell>
          <cell r="F168" t="str">
            <v>99/02</v>
          </cell>
          <cell r="G168">
            <v>214</v>
          </cell>
          <cell r="H168">
            <v>62206</v>
          </cell>
          <cell r="I168">
            <v>51223</v>
          </cell>
        </row>
        <row r="169">
          <cell r="A169" t="str">
            <v>近畿営業本部　　　　　　　　　　　　　　</v>
          </cell>
          <cell r="B169" t="str">
            <v>05Z</v>
          </cell>
          <cell r="C169" t="str">
            <v>大阪営業３部１課　　　　　　　　　　　　</v>
          </cell>
          <cell r="D169" t="str">
            <v>(株)自然堂</v>
          </cell>
          <cell r="E169" t="str">
            <v>2340</v>
          </cell>
          <cell r="F169" t="str">
            <v>00/03</v>
          </cell>
          <cell r="G169">
            <v>4000</v>
          </cell>
          <cell r="H169">
            <v>4488</v>
          </cell>
          <cell r="I169">
            <v>5920</v>
          </cell>
        </row>
        <row r="170">
          <cell r="A170" t="str">
            <v>近畿営業本部　　　　　　　　　　　　　　</v>
          </cell>
          <cell r="B170" t="str">
            <v>05Z</v>
          </cell>
          <cell r="C170" t="str">
            <v>大阪営業３部１課　　　　　　　　　　　　</v>
          </cell>
          <cell r="D170" t="str">
            <v>ｸﾘｴｲｼｮﾝﾈｯﾄｺﾑ㈱</v>
          </cell>
          <cell r="E170">
            <v>0</v>
          </cell>
          <cell r="F170" t="str">
            <v>00/11</v>
          </cell>
          <cell r="G170">
            <v>400</v>
          </cell>
          <cell r="H170">
            <v>20000</v>
          </cell>
          <cell r="I170">
            <v>20000</v>
          </cell>
        </row>
        <row r="171">
          <cell r="A171" t="str">
            <v>近畿営業本部　　　　　　　　　　　　　　</v>
          </cell>
          <cell r="B171" t="str">
            <v>05Z</v>
          </cell>
          <cell r="C171" t="str">
            <v>大阪営業３部１課　　　　　　　　　　　　</v>
          </cell>
          <cell r="D171" t="str">
            <v>㈱ﾌﾟﾘｵ</v>
          </cell>
          <cell r="E171">
            <v>0</v>
          </cell>
          <cell r="F171" t="str">
            <v>01/12</v>
          </cell>
          <cell r="G171">
            <v>5000</v>
          </cell>
          <cell r="H171">
            <v>5000</v>
          </cell>
          <cell r="I171">
            <v>5000</v>
          </cell>
        </row>
        <row r="172">
          <cell r="A172" t="str">
            <v>近畿営業本部　　　　　　　　　　　　　　</v>
          </cell>
          <cell r="B172" t="str">
            <v>0J1</v>
          </cell>
          <cell r="C172" t="str">
            <v>大阪営業３部２課　　　　　　　　　　　　</v>
          </cell>
          <cell r="D172" t="str">
            <v>日本ﾋﾞｼﾞﾈｽﾀﾝｸ㈱</v>
          </cell>
          <cell r="E172">
            <v>0</v>
          </cell>
          <cell r="F172" t="str">
            <v>00/12</v>
          </cell>
          <cell r="G172">
            <v>15</v>
          </cell>
          <cell r="H172">
            <v>4500</v>
          </cell>
          <cell r="I172">
            <v>4500</v>
          </cell>
        </row>
        <row r="173">
          <cell r="A173" t="str">
            <v>近畿営業本部　　　　　　　　　　　　　　</v>
          </cell>
          <cell r="B173" t="str">
            <v>0JH</v>
          </cell>
          <cell r="C173" t="str">
            <v>大阪営業５部２課　　　　　　　　　　　　</v>
          </cell>
          <cell r="D173" t="str">
            <v>関西ﾍﾟｲﾝﾄ(株)</v>
          </cell>
          <cell r="E173" t="str">
            <v>4613</v>
          </cell>
          <cell r="F173" t="str">
            <v>73/10</v>
          </cell>
          <cell r="G173">
            <v>213890</v>
          </cell>
          <cell r="H173">
            <v>65161</v>
          </cell>
          <cell r="I173">
            <v>110367</v>
          </cell>
        </row>
        <row r="174">
          <cell r="A174" t="str">
            <v>近畿営業本部　　　　　　　　　　　　　　</v>
          </cell>
          <cell r="B174" t="str">
            <v>0JH</v>
          </cell>
          <cell r="C174" t="str">
            <v>大阪営業５部２課　　　　　　　　　　　　</v>
          </cell>
          <cell r="D174" t="str">
            <v>ｾﾝｺｰ(株)</v>
          </cell>
          <cell r="E174" t="str">
            <v>9069</v>
          </cell>
          <cell r="F174" t="str">
            <v>77/10</v>
          </cell>
          <cell r="G174">
            <v>711485</v>
          </cell>
          <cell r="H174">
            <v>180546</v>
          </cell>
          <cell r="I174">
            <v>212734</v>
          </cell>
        </row>
        <row r="175">
          <cell r="A175" t="str">
            <v>近畿営業本部　　　　　　　　　　　　　　</v>
          </cell>
          <cell r="B175" t="str">
            <v>0JH</v>
          </cell>
          <cell r="C175" t="str">
            <v>大阪営業５部２課　　　　　　　　　　　　</v>
          </cell>
          <cell r="D175" t="str">
            <v>ｲｻﾑ塗料(株）</v>
          </cell>
          <cell r="E175" t="str">
            <v>4624</v>
          </cell>
          <cell r="F175" t="str">
            <v>85/01</v>
          </cell>
          <cell r="G175">
            <v>20000</v>
          </cell>
          <cell r="H175">
            <v>6400</v>
          </cell>
          <cell r="I175">
            <v>7800</v>
          </cell>
        </row>
        <row r="176">
          <cell r="A176" t="str">
            <v>近畿営業本部　　　　　　　　　　　　　　</v>
          </cell>
          <cell r="B176" t="str">
            <v>2GY</v>
          </cell>
          <cell r="C176" t="str">
            <v>大阪営業５部１課　　　　　　　　　　　　</v>
          </cell>
          <cell r="D176" t="str">
            <v>三洋電機ｸﾚｼﾞｯﾄ(株)</v>
          </cell>
          <cell r="E176" t="str">
            <v>8565</v>
          </cell>
          <cell r="F176" t="str">
            <v>94/11</v>
          </cell>
          <cell r="G176">
            <v>101000</v>
          </cell>
          <cell r="H176">
            <v>118499</v>
          </cell>
          <cell r="I176">
            <v>158570</v>
          </cell>
        </row>
        <row r="177">
          <cell r="A177" t="str">
            <v>近畿営業本部　　　　　　　　　　　　　　</v>
          </cell>
          <cell r="B177" t="str">
            <v>2GY</v>
          </cell>
          <cell r="C177" t="str">
            <v>大阪営業５部１課　　　　　　　　　　　　</v>
          </cell>
          <cell r="D177" t="str">
            <v>㈱ｵｰｴｽｼﾞｰ･ｺｰﾎﾟﾚｰｼｮﾝ</v>
          </cell>
          <cell r="E177" t="str">
            <v>6757</v>
          </cell>
          <cell r="F177" t="str">
            <v>01/01</v>
          </cell>
          <cell r="G177">
            <v>10000</v>
          </cell>
          <cell r="H177">
            <v>4000</v>
          </cell>
          <cell r="I177">
            <v>8100</v>
          </cell>
        </row>
        <row r="178">
          <cell r="A178" t="str">
            <v>近畿営業本部　　　　　　　　　　　　　　</v>
          </cell>
          <cell r="B178" t="str">
            <v>07R</v>
          </cell>
          <cell r="C178" t="str">
            <v>北大阪支店　　　　　　　　　　　　　　　</v>
          </cell>
          <cell r="D178" t="str">
            <v>(株)瑞光</v>
          </cell>
          <cell r="E178" t="str">
            <v>6279</v>
          </cell>
          <cell r="F178" t="str">
            <v>90/01</v>
          </cell>
          <cell r="G178">
            <v>12000</v>
          </cell>
          <cell r="H178">
            <v>6480</v>
          </cell>
          <cell r="I178">
            <v>8820</v>
          </cell>
        </row>
        <row r="179">
          <cell r="A179" t="str">
            <v>近畿営業本部　　　　　　　　　　　　　　</v>
          </cell>
          <cell r="B179" t="str">
            <v>07R</v>
          </cell>
          <cell r="C179" t="str">
            <v>北大阪支店　　　　　　　　　　　　　　　</v>
          </cell>
          <cell r="D179" t="str">
            <v>(株)ジャパン</v>
          </cell>
          <cell r="E179" t="str">
            <v>7498</v>
          </cell>
          <cell r="F179" t="str">
            <v>96/12</v>
          </cell>
          <cell r="G179">
            <v>16940</v>
          </cell>
          <cell r="H179">
            <v>15982</v>
          </cell>
          <cell r="I179">
            <v>22988</v>
          </cell>
        </row>
        <row r="180">
          <cell r="A180" t="str">
            <v>近畿営業本部　　　　　　　　　　　　　　</v>
          </cell>
          <cell r="B180" t="str">
            <v>2D1</v>
          </cell>
          <cell r="C180" t="str">
            <v>大阪営業４部１課　　　　　　　　　　　　</v>
          </cell>
          <cell r="D180" t="str">
            <v>ﾄﾐﾔｱﾊﾟﾚﾙ(株）</v>
          </cell>
          <cell r="E180" t="str">
            <v>8067</v>
          </cell>
          <cell r="F180" t="str">
            <v>86/08</v>
          </cell>
          <cell r="G180">
            <v>52152</v>
          </cell>
          <cell r="H180">
            <v>10341</v>
          </cell>
          <cell r="I180">
            <v>13664</v>
          </cell>
        </row>
        <row r="181">
          <cell r="A181" t="str">
            <v>近畿営業本部　　　　　　　　　　　　　　</v>
          </cell>
          <cell r="B181" t="str">
            <v>2D1</v>
          </cell>
          <cell r="C181" t="str">
            <v>大阪営業４部１課　　　　　　　　　　　　</v>
          </cell>
          <cell r="D181" t="str">
            <v>日本ﾋﾟﾗｰ工業(株）</v>
          </cell>
          <cell r="E181" t="str">
            <v>6490</v>
          </cell>
          <cell r="F181" t="str">
            <v>87/05</v>
          </cell>
          <cell r="G181">
            <v>102100</v>
          </cell>
          <cell r="H181">
            <v>62545</v>
          </cell>
          <cell r="I181">
            <v>56870</v>
          </cell>
        </row>
        <row r="182">
          <cell r="A182" t="str">
            <v>近畿営業本部　　　　　　　　　　　　　　</v>
          </cell>
          <cell r="B182" t="str">
            <v>2D1</v>
          </cell>
          <cell r="C182" t="str">
            <v>大阪営業４部１課　　　　　　　　　　　　</v>
          </cell>
          <cell r="D182" t="str">
            <v>ﾊﾘﾏ化成(株）</v>
          </cell>
          <cell r="E182" t="str">
            <v>4410</v>
          </cell>
          <cell r="F182" t="str">
            <v>89/03</v>
          </cell>
          <cell r="G182">
            <v>1000</v>
          </cell>
          <cell r="H182">
            <v>392</v>
          </cell>
          <cell r="I182">
            <v>624</v>
          </cell>
        </row>
        <row r="183">
          <cell r="A183" t="str">
            <v>近畿営業本部　　　　　　　　　　　　　　</v>
          </cell>
          <cell r="B183" t="str">
            <v>2D1</v>
          </cell>
          <cell r="C183" t="str">
            <v>大阪営業４部１課　　　　　　　　　　　　</v>
          </cell>
          <cell r="D183" t="str">
            <v>(株)船井総合研究所</v>
          </cell>
          <cell r="E183" t="str">
            <v>9757</v>
          </cell>
          <cell r="F183" t="str">
            <v>89/11</v>
          </cell>
          <cell r="G183">
            <v>146410</v>
          </cell>
          <cell r="H183">
            <v>70423</v>
          </cell>
          <cell r="I183">
            <v>178620</v>
          </cell>
        </row>
        <row r="184">
          <cell r="A184" t="str">
            <v>近畿営業本部　　　　　　　　　　　　　　</v>
          </cell>
          <cell r="B184" t="str">
            <v>2D1</v>
          </cell>
          <cell r="C184" t="str">
            <v>大阪営業４部１課　　　　　　　　　　　　</v>
          </cell>
          <cell r="D184" t="str">
            <v>船井ｷｬﾋﾟﾀﾙ(株)</v>
          </cell>
          <cell r="E184">
            <v>0</v>
          </cell>
          <cell r="F184" t="str">
            <v>91/01</v>
          </cell>
          <cell r="G184">
            <v>72</v>
          </cell>
          <cell r="H184">
            <v>6468</v>
          </cell>
          <cell r="I184">
            <v>6468</v>
          </cell>
        </row>
        <row r="185">
          <cell r="A185" t="str">
            <v>近畿営業本部　　　　　　　　　　　　　　</v>
          </cell>
          <cell r="B185" t="str">
            <v>2D1</v>
          </cell>
          <cell r="C185" t="str">
            <v>大阪営業４部１課　　　　　　　　　　　　</v>
          </cell>
          <cell r="D185" t="str">
            <v>ウッドランド(株)</v>
          </cell>
          <cell r="E185" t="str">
            <v>4652</v>
          </cell>
          <cell r="F185" t="str">
            <v>95/08</v>
          </cell>
          <cell r="G185">
            <v>90000</v>
          </cell>
          <cell r="H185">
            <v>23400</v>
          </cell>
          <cell r="I185">
            <v>26550</v>
          </cell>
        </row>
        <row r="186">
          <cell r="A186" t="str">
            <v>近畿営業本部　　　　　　　　　　　　　　</v>
          </cell>
          <cell r="B186" t="str">
            <v>2D1</v>
          </cell>
          <cell r="C186" t="str">
            <v>大阪営業４部１課　　　　　　　　　　　　</v>
          </cell>
          <cell r="D186" t="str">
            <v>江崎グリコ(株)</v>
          </cell>
          <cell r="E186" t="str">
            <v>2206</v>
          </cell>
          <cell r="F186" t="str">
            <v>00/06</v>
          </cell>
          <cell r="G186">
            <v>40000</v>
          </cell>
          <cell r="H186">
            <v>21842</v>
          </cell>
          <cell r="I186">
            <v>28240</v>
          </cell>
        </row>
        <row r="187">
          <cell r="A187" t="str">
            <v>近畿営業本部　　　　　　　　　　　　　　</v>
          </cell>
          <cell r="B187" t="str">
            <v>2D3</v>
          </cell>
          <cell r="C187" t="str">
            <v>大阪営業５部３課　　　　　　　　　　　　</v>
          </cell>
          <cell r="D187" t="str">
            <v>日本ｺﾝﾋﾟｭｰﾀｰ･ｼｽﾃﾑ(株）</v>
          </cell>
          <cell r="E187" t="str">
            <v>9709</v>
          </cell>
          <cell r="F187" t="str">
            <v>90/03</v>
          </cell>
          <cell r="G187">
            <v>7488</v>
          </cell>
          <cell r="H187">
            <v>565</v>
          </cell>
          <cell r="I187">
            <v>455</v>
          </cell>
        </row>
        <row r="188">
          <cell r="A188" t="str">
            <v>近畿営業本部　　　　　　　　　　　　　　</v>
          </cell>
          <cell r="B188" t="str">
            <v>2D3</v>
          </cell>
          <cell r="C188" t="str">
            <v>大阪営業５部３課　　　　　　　　　　　　</v>
          </cell>
          <cell r="D188" t="str">
            <v>北恵(株)</v>
          </cell>
          <cell r="E188" t="str">
            <v>9872</v>
          </cell>
          <cell r="F188" t="str">
            <v>90/10</v>
          </cell>
          <cell r="G188">
            <v>3381</v>
          </cell>
          <cell r="H188">
            <v>611</v>
          </cell>
          <cell r="I188">
            <v>801</v>
          </cell>
        </row>
        <row r="189">
          <cell r="A189" t="str">
            <v>近畿営業本部　　　　　　　　　　　　　　</v>
          </cell>
          <cell r="B189" t="str">
            <v>2D3</v>
          </cell>
          <cell r="C189" t="str">
            <v>大阪営業５部３課　　　　　　　　　　　　</v>
          </cell>
          <cell r="D189" t="str">
            <v>尾家産業(株)</v>
          </cell>
          <cell r="E189" t="str">
            <v>7481</v>
          </cell>
          <cell r="F189" t="str">
            <v>93/02</v>
          </cell>
          <cell r="G189">
            <v>12650</v>
          </cell>
          <cell r="H189">
            <v>7000</v>
          </cell>
          <cell r="I189">
            <v>9741</v>
          </cell>
        </row>
        <row r="190">
          <cell r="A190" t="str">
            <v>近畿営業本部　　　　　　　　　　　　　　</v>
          </cell>
          <cell r="B190" t="str">
            <v>2D3</v>
          </cell>
          <cell r="C190" t="str">
            <v>大阪営業５部３課　　　　　　　　　　　　</v>
          </cell>
          <cell r="D190" t="str">
            <v>日本ﾊﾑ(株)</v>
          </cell>
          <cell r="E190" t="str">
            <v>2282</v>
          </cell>
          <cell r="F190" t="str">
            <v>70/05</v>
          </cell>
          <cell r="G190">
            <v>666825</v>
          </cell>
          <cell r="H190">
            <v>920885</v>
          </cell>
          <cell r="I190">
            <v>698833</v>
          </cell>
        </row>
        <row r="191">
          <cell r="A191" t="str">
            <v>近畿営業本部　　　　　　　　　　　　　　</v>
          </cell>
          <cell r="B191" t="str">
            <v>2D3</v>
          </cell>
          <cell r="C191" t="str">
            <v>大阪営業５部３課　　　　　　　　　　　　</v>
          </cell>
          <cell r="D191" t="str">
            <v>明星工業(株)</v>
          </cell>
          <cell r="E191" t="str">
            <v>1976</v>
          </cell>
          <cell r="F191" t="str">
            <v>72/01</v>
          </cell>
          <cell r="G191">
            <v>175692</v>
          </cell>
          <cell r="H191">
            <v>20506</v>
          </cell>
          <cell r="I191">
            <v>31293</v>
          </cell>
        </row>
        <row r="192">
          <cell r="A192" t="str">
            <v>近畿営業本部　　　　　　　　　　　　　　</v>
          </cell>
          <cell r="B192" t="str">
            <v>2D3</v>
          </cell>
          <cell r="C192" t="str">
            <v>大阪営業５部３課　　　　　　　　　　　　</v>
          </cell>
          <cell r="D192" t="str">
            <v>ﾆﾌﾟﾛ(株)</v>
          </cell>
          <cell r="E192" t="str">
            <v>8086</v>
          </cell>
          <cell r="F192" t="str">
            <v>82/10</v>
          </cell>
          <cell r="G192">
            <v>31311</v>
          </cell>
          <cell r="H192">
            <v>9000</v>
          </cell>
          <cell r="I192">
            <v>44211</v>
          </cell>
        </row>
        <row r="193">
          <cell r="A193" t="str">
            <v>近畿営業本部　　　　　　　　　　　　　　</v>
          </cell>
          <cell r="B193" t="str">
            <v>2DV</v>
          </cell>
          <cell r="C193" t="str">
            <v>大阪営業４部３課　　　　　　　　　　　　</v>
          </cell>
          <cell r="D193" t="str">
            <v>(株)日本ｼｽﾃﾑﾃﾞｨﾍﾞﾛｯﾌﾟﾒﾝﾄ</v>
          </cell>
          <cell r="E193" t="str">
            <v>9759</v>
          </cell>
          <cell r="F193" t="str">
            <v>89/03</v>
          </cell>
          <cell r="G193">
            <v>49334.400000000001</v>
          </cell>
          <cell r="H193">
            <v>24864</v>
          </cell>
          <cell r="I193">
            <v>21186</v>
          </cell>
        </row>
        <row r="194">
          <cell r="A194" t="str">
            <v>近畿営業本部　　　　　　　　　　　　　　</v>
          </cell>
          <cell r="B194" t="str">
            <v>2DV</v>
          </cell>
          <cell r="C194" t="str">
            <v>大阪営業４部３課　　　　　　　　　　　　</v>
          </cell>
          <cell r="D194" t="str">
            <v>㈱ﾃﾞｼﾞｺﾑ</v>
          </cell>
          <cell r="E194">
            <v>0</v>
          </cell>
          <cell r="F194" t="str">
            <v>01/12</v>
          </cell>
          <cell r="G194">
            <v>50</v>
          </cell>
          <cell r="H194">
            <v>10000</v>
          </cell>
          <cell r="I194">
            <v>10000</v>
          </cell>
        </row>
        <row r="195">
          <cell r="A195" t="str">
            <v>近畿営業本部　　　　　　　　　　　　　　</v>
          </cell>
          <cell r="B195" t="str">
            <v>003</v>
          </cell>
          <cell r="C195" t="str">
            <v>大阪営業４部２課　　　　　　　　　　　　</v>
          </cell>
          <cell r="D195" t="str">
            <v>愛眼(株）</v>
          </cell>
          <cell r="E195" t="str">
            <v>9854</v>
          </cell>
          <cell r="F195" t="str">
            <v>90/01</v>
          </cell>
          <cell r="G195">
            <v>7623</v>
          </cell>
          <cell r="H195">
            <v>4913</v>
          </cell>
          <cell r="I195">
            <v>4696</v>
          </cell>
        </row>
        <row r="196">
          <cell r="A196" t="str">
            <v>近畿営業本部　　　　　　　　　　　　　　</v>
          </cell>
          <cell r="B196" t="str">
            <v>003</v>
          </cell>
          <cell r="C196" t="str">
            <v>大阪営業４部２課　　　　　　　　　　　　</v>
          </cell>
          <cell r="D196" t="str">
            <v>岸本建設(株)</v>
          </cell>
          <cell r="E196">
            <v>0</v>
          </cell>
          <cell r="F196" t="str">
            <v>91/01</v>
          </cell>
          <cell r="G196">
            <v>9450</v>
          </cell>
          <cell r="H196">
            <v>19845</v>
          </cell>
          <cell r="I196">
            <v>19845</v>
          </cell>
        </row>
        <row r="197">
          <cell r="A197" t="str">
            <v>近畿営業本部　　　　　　　　　　　　　　</v>
          </cell>
          <cell r="B197" t="str">
            <v>003</v>
          </cell>
          <cell r="C197" t="str">
            <v>大阪営業４部２課　　　　　　　　　　　　</v>
          </cell>
          <cell r="D197" t="str">
            <v>アイコム（株）</v>
          </cell>
          <cell r="E197" t="str">
            <v>6820</v>
          </cell>
          <cell r="F197" t="str">
            <v>91/03</v>
          </cell>
          <cell r="G197">
            <v>13500</v>
          </cell>
          <cell r="H197">
            <v>9501</v>
          </cell>
          <cell r="I197">
            <v>27405</v>
          </cell>
        </row>
        <row r="198">
          <cell r="A198" t="str">
            <v>近畿営業本部　　　　　　　　　　　　　　</v>
          </cell>
          <cell r="B198" t="str">
            <v>003</v>
          </cell>
          <cell r="C198" t="str">
            <v>大阪営業４部２課　　　　　　　　　　　　</v>
          </cell>
          <cell r="D198" t="str">
            <v>共和薬品工業(株)</v>
          </cell>
          <cell r="E198">
            <v>0</v>
          </cell>
          <cell r="F198" t="str">
            <v>96/01</v>
          </cell>
          <cell r="G198">
            <v>1500</v>
          </cell>
          <cell r="H198">
            <v>14250</v>
          </cell>
          <cell r="I198">
            <v>14250</v>
          </cell>
        </row>
        <row r="199">
          <cell r="A199" t="str">
            <v>東京営業本部　　　　　　　　　　　　　　</v>
          </cell>
          <cell r="B199" t="str">
            <v>1F5</v>
          </cell>
          <cell r="C199" t="str">
            <v>情報通信部第二チーム　　　　　　　　　　</v>
          </cell>
          <cell r="D199" t="str">
            <v>(株)サイバード</v>
          </cell>
          <cell r="E199" t="str">
            <v>4823</v>
          </cell>
          <cell r="F199" t="str">
            <v>00/03</v>
          </cell>
          <cell r="G199">
            <v>300</v>
          </cell>
          <cell r="H199">
            <v>50000</v>
          </cell>
          <cell r="I199">
            <v>86100</v>
          </cell>
        </row>
        <row r="200">
          <cell r="A200" t="str">
            <v>近畿営業本部　　　　　　　　　　　　　　</v>
          </cell>
          <cell r="B200" t="str">
            <v>003</v>
          </cell>
          <cell r="C200" t="str">
            <v>大阪営業４部２課　　　　　　　　　　　　</v>
          </cell>
          <cell r="D200" t="str">
            <v>㈱ｷﾘﾝ堂</v>
          </cell>
          <cell r="E200" t="str">
            <v>2660</v>
          </cell>
          <cell r="F200" t="str">
            <v>00/08</v>
          </cell>
          <cell r="G200">
            <v>10000</v>
          </cell>
          <cell r="H200">
            <v>7306</v>
          </cell>
          <cell r="I200">
            <v>11400</v>
          </cell>
        </row>
        <row r="201">
          <cell r="A201" t="str">
            <v>近畿営業本部　　　　　　　　　　　　　　</v>
          </cell>
          <cell r="B201" t="str">
            <v>05T</v>
          </cell>
          <cell r="C201" t="str">
            <v>大阪営業４部４課　　　　　　　　　　　　</v>
          </cell>
          <cell r="D201" t="str">
            <v>(株)ワキタ</v>
          </cell>
          <cell r="E201" t="str">
            <v>8125</v>
          </cell>
          <cell r="F201" t="str">
            <v>71/09</v>
          </cell>
          <cell r="G201">
            <v>1926005</v>
          </cell>
          <cell r="H201">
            <v>539281</v>
          </cell>
          <cell r="I201">
            <v>1194123</v>
          </cell>
        </row>
        <row r="202">
          <cell r="A202" t="str">
            <v>近畿営業本部　　　　　　　　　　　　　　</v>
          </cell>
          <cell r="B202" t="str">
            <v>05T</v>
          </cell>
          <cell r="C202" t="str">
            <v>大阪営業４部４課　　　　　　　　　　　　</v>
          </cell>
          <cell r="D202" t="str">
            <v>象印ﾏﾎｰﾋﾞﾝ(株）</v>
          </cell>
          <cell r="E202" t="str">
            <v>7965</v>
          </cell>
          <cell r="F202" t="str">
            <v>86/10</v>
          </cell>
          <cell r="G202">
            <v>115500</v>
          </cell>
          <cell r="H202">
            <v>51051</v>
          </cell>
          <cell r="I202">
            <v>57173</v>
          </cell>
        </row>
        <row r="203">
          <cell r="A203" t="str">
            <v>近畿営業本部　　　　　　　　　　　　　　</v>
          </cell>
          <cell r="B203" t="str">
            <v>05T</v>
          </cell>
          <cell r="C203" t="str">
            <v>大阪営業４部４課　　　　　　　　　　　　</v>
          </cell>
          <cell r="D203" t="str">
            <v>(株)オグラ</v>
          </cell>
          <cell r="E203">
            <v>0</v>
          </cell>
          <cell r="F203" t="str">
            <v>93/11</v>
          </cell>
          <cell r="G203">
            <v>40</v>
          </cell>
          <cell r="H203">
            <v>2000</v>
          </cell>
          <cell r="I203">
            <v>2000</v>
          </cell>
        </row>
        <row r="204">
          <cell r="A204" t="str">
            <v>近畿営業本部　　　　　　　　　　　　　　</v>
          </cell>
          <cell r="B204" t="str">
            <v>05T</v>
          </cell>
          <cell r="C204" t="str">
            <v>大阪営業４部４課　　　　　　　　　　　　</v>
          </cell>
          <cell r="D204" t="str">
            <v>(株)キナン</v>
          </cell>
          <cell r="E204">
            <v>0</v>
          </cell>
          <cell r="F204" t="str">
            <v>95/02</v>
          </cell>
          <cell r="G204">
            <v>20000</v>
          </cell>
          <cell r="H204">
            <v>2277</v>
          </cell>
          <cell r="I204">
            <v>2278</v>
          </cell>
        </row>
        <row r="205">
          <cell r="A205" t="str">
            <v>近畿営業本部　　　　　　　　　　　　　　</v>
          </cell>
          <cell r="B205" t="str">
            <v>05T</v>
          </cell>
          <cell r="C205" t="str">
            <v>大阪営業４部４課　　　　　　　　　　　　</v>
          </cell>
          <cell r="D205" t="str">
            <v>(株)佐賀機工商会</v>
          </cell>
          <cell r="E205">
            <v>0</v>
          </cell>
          <cell r="F205" t="str">
            <v>97/04</v>
          </cell>
          <cell r="G205">
            <v>300</v>
          </cell>
          <cell r="H205">
            <v>11658</v>
          </cell>
          <cell r="I205">
            <v>11659</v>
          </cell>
        </row>
        <row r="206">
          <cell r="A206" t="str">
            <v>近畿営業本部　　　　　　　　　　　　　　</v>
          </cell>
          <cell r="B206" t="str">
            <v>019</v>
          </cell>
          <cell r="C206" t="str">
            <v>京都支店１課　　　　　　　　　　　　　　</v>
          </cell>
          <cell r="D206" t="str">
            <v>(株)京都ｹ-ﾌﾞﾙｺﾐｭﾆｹ-ｼｮﾝｽﾞ</v>
          </cell>
          <cell r="E206">
            <v>0</v>
          </cell>
          <cell r="F206" t="str">
            <v>81/09</v>
          </cell>
          <cell r="G206">
            <v>200</v>
          </cell>
          <cell r="H206">
            <v>3122</v>
          </cell>
          <cell r="I206">
            <v>3123</v>
          </cell>
        </row>
        <row r="207">
          <cell r="A207" t="str">
            <v>近畿営業本部　　　　　　　　　　　　　　</v>
          </cell>
          <cell r="B207" t="str">
            <v>080</v>
          </cell>
          <cell r="C207" t="str">
            <v>滋賀支店　　　　　　　　　　　　　　　　</v>
          </cell>
          <cell r="D207" t="str">
            <v>(株)平和堂</v>
          </cell>
          <cell r="E207" t="str">
            <v>8276</v>
          </cell>
          <cell r="F207" t="str">
            <v>81/09</v>
          </cell>
          <cell r="G207">
            <v>99420</v>
          </cell>
          <cell r="H207">
            <v>71945</v>
          </cell>
          <cell r="I207">
            <v>127755</v>
          </cell>
        </row>
        <row r="208">
          <cell r="A208" t="str">
            <v>近畿営業本部　　　　　　　　　　　　　　</v>
          </cell>
          <cell r="B208" t="str">
            <v>2H2</v>
          </cell>
          <cell r="C208" t="str">
            <v>南大阪支店１課　　　　　　　　　　　　　</v>
          </cell>
          <cell r="D208" t="str">
            <v>(株)泉州銀行</v>
          </cell>
          <cell r="E208" t="str">
            <v>8372</v>
          </cell>
          <cell r="F208" t="str">
            <v>97/03</v>
          </cell>
          <cell r="G208">
            <v>50000</v>
          </cell>
          <cell r="H208">
            <v>12100</v>
          </cell>
          <cell r="I208">
            <v>13500</v>
          </cell>
        </row>
        <row r="209">
          <cell r="A209" t="str">
            <v>近畿営業本部　　　　　　　　　　　　　　</v>
          </cell>
          <cell r="B209" t="str">
            <v>2H2</v>
          </cell>
          <cell r="C209" t="str">
            <v>南大阪支店１課　　　　　　　　　　　　　</v>
          </cell>
          <cell r="D209" t="str">
            <v>(株)泉州銀行　優先株</v>
          </cell>
          <cell r="E209">
            <v>0</v>
          </cell>
          <cell r="F209" t="str">
            <v>99/04</v>
          </cell>
          <cell r="G209">
            <v>100000</v>
          </cell>
          <cell r="H209">
            <v>100000</v>
          </cell>
          <cell r="I209">
            <v>100000</v>
          </cell>
        </row>
        <row r="210">
          <cell r="A210" t="str">
            <v>近畿営業本部　　　　　　　　　　　　　　</v>
          </cell>
          <cell r="B210" t="str">
            <v>2H2</v>
          </cell>
          <cell r="C210" t="str">
            <v>南大阪支店１課　　　　　　　　　　　　　</v>
          </cell>
          <cell r="D210" t="str">
            <v>永大産業(株)</v>
          </cell>
          <cell r="E210">
            <v>0</v>
          </cell>
          <cell r="F210" t="str">
            <v>98/02</v>
          </cell>
          <cell r="G210">
            <v>3000</v>
          </cell>
          <cell r="H210">
            <v>150</v>
          </cell>
          <cell r="I210">
            <v>150</v>
          </cell>
        </row>
        <row r="211">
          <cell r="A211" t="str">
            <v>近畿営業本部　　　　　　　　　　　　　　</v>
          </cell>
          <cell r="B211" t="str">
            <v>015</v>
          </cell>
          <cell r="C211" t="str">
            <v>神戸支店１課　　　　　　　　　　　　　　</v>
          </cell>
          <cell r="D211" t="str">
            <v>(株)ﾄｰﾎｰ</v>
          </cell>
          <cell r="E211" t="str">
            <v>8142</v>
          </cell>
          <cell r="F211" t="str">
            <v>85/01</v>
          </cell>
          <cell r="G211">
            <v>10500</v>
          </cell>
          <cell r="H211">
            <v>8799</v>
          </cell>
          <cell r="I211">
            <v>8694</v>
          </cell>
        </row>
        <row r="212">
          <cell r="A212" t="str">
            <v>近畿営業本部　　　　　　　　　　　　　　</v>
          </cell>
          <cell r="B212" t="str">
            <v>015</v>
          </cell>
          <cell r="C212" t="str">
            <v>神戸支店１課　　　　　　　　　　　　　　</v>
          </cell>
          <cell r="D212" t="str">
            <v>アサヒプリテック(株)</v>
          </cell>
          <cell r="E212" t="str">
            <v>5855</v>
          </cell>
          <cell r="F212" t="str">
            <v>97/03</v>
          </cell>
          <cell r="G212">
            <v>78000</v>
          </cell>
          <cell r="H212">
            <v>40000</v>
          </cell>
          <cell r="I212">
            <v>68250</v>
          </cell>
        </row>
        <row r="213">
          <cell r="A213" t="str">
            <v>近畿営業本部　　　　　　　　　　　　　　</v>
          </cell>
          <cell r="B213" t="str">
            <v>015</v>
          </cell>
          <cell r="C213" t="str">
            <v>神戸支店１課　　　　　　　　　　　　　　</v>
          </cell>
          <cell r="D213" t="str">
            <v>先端医療振興財団</v>
          </cell>
          <cell r="E213">
            <v>0</v>
          </cell>
          <cell r="F213" t="str">
            <v>00/07</v>
          </cell>
          <cell r="G213">
            <v>200</v>
          </cell>
          <cell r="H213">
            <v>1000</v>
          </cell>
          <cell r="I213">
            <v>1000</v>
          </cell>
        </row>
        <row r="214">
          <cell r="A214" t="str">
            <v>近畿営業本部　　　　　　　　　　　　　　</v>
          </cell>
          <cell r="B214" t="str">
            <v>015</v>
          </cell>
          <cell r="C214" t="str">
            <v>神戸支店１課　　　　　　　　　　　　　　</v>
          </cell>
          <cell r="D214" t="str">
            <v>神戸都市振興ｻｰﾋﾞｽ㈱</v>
          </cell>
          <cell r="E214">
            <v>0</v>
          </cell>
          <cell r="F214" t="str">
            <v>00/08</v>
          </cell>
          <cell r="G214">
            <v>10000</v>
          </cell>
          <cell r="H214">
            <v>50000</v>
          </cell>
          <cell r="I214">
            <v>50000</v>
          </cell>
        </row>
        <row r="215">
          <cell r="A215" t="str">
            <v>近畿営業本部　　　　　　　　　　　　　　</v>
          </cell>
          <cell r="B215" t="str">
            <v>073</v>
          </cell>
          <cell r="C215" t="str">
            <v>姫路支店　　　　　　　　　　　　　　　　</v>
          </cell>
          <cell r="D215" t="str">
            <v>ﾏｯｸｽﾊﾞﾘｭ西日本(株)</v>
          </cell>
          <cell r="E215" t="str">
            <v>8287</v>
          </cell>
          <cell r="F215" t="str">
            <v>95/01</v>
          </cell>
          <cell r="G215">
            <v>20500</v>
          </cell>
          <cell r="H215">
            <v>23595</v>
          </cell>
          <cell r="I215">
            <v>23001</v>
          </cell>
        </row>
        <row r="216">
          <cell r="A216" t="str">
            <v>近畿営業本部　　　　　　　　　　　　　　</v>
          </cell>
          <cell r="B216" t="str">
            <v>073</v>
          </cell>
          <cell r="C216" t="str">
            <v>姫路支店　　　　　　　　　　　　　　　　</v>
          </cell>
          <cell r="D216" t="str">
            <v>極東産機(株)</v>
          </cell>
          <cell r="E216">
            <v>0</v>
          </cell>
          <cell r="F216" t="str">
            <v>96/03</v>
          </cell>
          <cell r="G216">
            <v>40000</v>
          </cell>
          <cell r="H216">
            <v>27500</v>
          </cell>
          <cell r="I216">
            <v>27500</v>
          </cell>
        </row>
        <row r="217">
          <cell r="A217" t="str">
            <v>業務本部　　　　　　　　　　　　　　　　</v>
          </cell>
          <cell r="B217" t="str">
            <v>0PY</v>
          </cell>
          <cell r="C217" t="str">
            <v>札幌支店１チーム　　　　　　　　　　　　</v>
          </cell>
          <cell r="D217" t="str">
            <v>アース(株)</v>
          </cell>
          <cell r="E217" t="str">
            <v>8514</v>
          </cell>
          <cell r="F217" t="str">
            <v>94/11</v>
          </cell>
          <cell r="G217">
            <v>100000</v>
          </cell>
          <cell r="H217">
            <v>26100</v>
          </cell>
          <cell r="I217">
            <v>29100</v>
          </cell>
        </row>
        <row r="218">
          <cell r="A218" t="str">
            <v>業務本部　　　　　　　　　　　　　　　　</v>
          </cell>
          <cell r="B218" t="str">
            <v>0PY</v>
          </cell>
          <cell r="C218" t="str">
            <v>札幌支店１チーム　　　　　　　　　　　　</v>
          </cell>
          <cell r="D218" t="str">
            <v>(株)ユニコ・コーポレーション</v>
          </cell>
          <cell r="E218" t="str">
            <v>8569</v>
          </cell>
          <cell r="F218" t="str">
            <v>95/12</v>
          </cell>
          <cell r="G218">
            <v>11550</v>
          </cell>
          <cell r="H218">
            <v>8289</v>
          </cell>
          <cell r="I218">
            <v>6083</v>
          </cell>
        </row>
        <row r="219">
          <cell r="A219" t="str">
            <v>業務本部　　　　　　　　　　　　　　　　</v>
          </cell>
          <cell r="B219" t="str">
            <v>0PY</v>
          </cell>
          <cell r="C219" t="str">
            <v>札幌支店１チーム　　　　　　　　　　　　</v>
          </cell>
          <cell r="D219" t="str">
            <v>(株)ｽｶﾞｲ･ｴﾝﾀﾃｲﾝﾒﾝﾄ</v>
          </cell>
          <cell r="E219" t="str">
            <v>4650</v>
          </cell>
          <cell r="F219" t="str">
            <v>94/02</v>
          </cell>
          <cell r="G219">
            <v>20000</v>
          </cell>
          <cell r="H219">
            <v>9300</v>
          </cell>
          <cell r="I219">
            <v>9100</v>
          </cell>
        </row>
        <row r="220">
          <cell r="A220" t="str">
            <v>業務本部　　　　　　　　　　　　　　　　</v>
          </cell>
          <cell r="B220" t="str">
            <v>0PY</v>
          </cell>
          <cell r="C220" t="str">
            <v>札幌支店１チーム　　　　　　　　　　　　</v>
          </cell>
          <cell r="D220" t="str">
            <v>共成ﾚﾝﾃﾑ(株)</v>
          </cell>
          <cell r="E220" t="str">
            <v>9680</v>
          </cell>
          <cell r="F220" t="str">
            <v>98/07</v>
          </cell>
          <cell r="G220">
            <v>11000</v>
          </cell>
          <cell r="H220">
            <v>6231</v>
          </cell>
          <cell r="I220">
            <v>7150</v>
          </cell>
        </row>
        <row r="221">
          <cell r="A221" t="str">
            <v>業務本部　　　　　　　　　　　　　　　　</v>
          </cell>
          <cell r="B221" t="str">
            <v>0PZ</v>
          </cell>
          <cell r="C221" t="str">
            <v>札幌支店２チーム　　　　　　　　　　　　</v>
          </cell>
          <cell r="D221" t="str">
            <v>(株)ほくやく</v>
          </cell>
          <cell r="E221" t="str">
            <v>7526</v>
          </cell>
          <cell r="F221" t="str">
            <v>96/11</v>
          </cell>
          <cell r="G221">
            <v>10500</v>
          </cell>
          <cell r="H221">
            <v>2887</v>
          </cell>
          <cell r="I221">
            <v>5198</v>
          </cell>
        </row>
        <row r="222">
          <cell r="A222" t="str">
            <v>業務本部　　　　　　　　　　　　　　　　</v>
          </cell>
          <cell r="B222" t="str">
            <v>0PZ</v>
          </cell>
          <cell r="C222" t="str">
            <v>札幌支店２チーム　　　　　　　　　　　　</v>
          </cell>
          <cell r="D222" t="str">
            <v>(株)ｱｸﾃｨﾌﾞﾊﾟﾜｰ</v>
          </cell>
          <cell r="E222">
            <v>0</v>
          </cell>
          <cell r="F222" t="str">
            <v>99/12</v>
          </cell>
          <cell r="G222">
            <v>200</v>
          </cell>
          <cell r="H222">
            <v>10000</v>
          </cell>
          <cell r="I222">
            <v>10000</v>
          </cell>
        </row>
        <row r="223">
          <cell r="A223" t="str">
            <v>業務本部　　　　　　　　　　　　　　　　</v>
          </cell>
          <cell r="B223" t="str">
            <v>0PZ</v>
          </cell>
          <cell r="C223" t="str">
            <v>札幌支店２チーム　　　　　　　　　　　　</v>
          </cell>
          <cell r="D223" t="str">
            <v>北海道ﾍﾞﾝﾁｬｰｷｬﾋﾟﾀﾙ㈱</v>
          </cell>
          <cell r="E223">
            <v>0</v>
          </cell>
          <cell r="F223" t="str">
            <v>00/09</v>
          </cell>
          <cell r="G223">
            <v>160</v>
          </cell>
          <cell r="H223">
            <v>8000</v>
          </cell>
          <cell r="I223">
            <v>8000</v>
          </cell>
        </row>
        <row r="224">
          <cell r="A224" t="str">
            <v>業務本部　　　　　　　　　　　　　　　　</v>
          </cell>
          <cell r="B224" t="str">
            <v>0L0</v>
          </cell>
          <cell r="C224" t="str">
            <v>札幌支店４チーム　　　　　　　　　　　　</v>
          </cell>
          <cell r="D224" t="str">
            <v>(株)土屋ﾎｰﾑ</v>
          </cell>
          <cell r="E224" t="str">
            <v>1840</v>
          </cell>
          <cell r="F224" t="str">
            <v>89/09</v>
          </cell>
          <cell r="G224">
            <v>89267</v>
          </cell>
          <cell r="H224">
            <v>7892</v>
          </cell>
          <cell r="I224">
            <v>6446</v>
          </cell>
        </row>
        <row r="225">
          <cell r="A225" t="str">
            <v>業務本部　　　　　　　　　　　　　　　　</v>
          </cell>
          <cell r="B225" t="str">
            <v>0L0</v>
          </cell>
          <cell r="C225" t="str">
            <v>札幌支店４チーム　　　　　　　　　　　　</v>
          </cell>
          <cell r="D225" t="str">
            <v>総合商研（株）</v>
          </cell>
          <cell r="E225" t="str">
            <v>7850</v>
          </cell>
          <cell r="F225" t="str">
            <v>94/02</v>
          </cell>
          <cell r="G225">
            <v>10000</v>
          </cell>
          <cell r="H225">
            <v>5000</v>
          </cell>
          <cell r="I225">
            <v>2950</v>
          </cell>
        </row>
        <row r="226">
          <cell r="A226" t="str">
            <v>業務本部　　　　　　　　　　　　　　　　</v>
          </cell>
          <cell r="B226" t="str">
            <v>0L0</v>
          </cell>
          <cell r="C226" t="str">
            <v>札幌支店４チーム　　　　　　　　　　　　</v>
          </cell>
          <cell r="D226" t="str">
            <v>(株)フィッシュランド</v>
          </cell>
          <cell r="E226">
            <v>0</v>
          </cell>
          <cell r="F226" t="str">
            <v>96/07</v>
          </cell>
          <cell r="G226">
            <v>2000</v>
          </cell>
          <cell r="H226">
            <v>7724</v>
          </cell>
          <cell r="I226">
            <v>7724</v>
          </cell>
        </row>
        <row r="227">
          <cell r="A227" t="str">
            <v>業務本部　　　　　　　　　　　　　　　　</v>
          </cell>
          <cell r="B227" t="str">
            <v>0L0</v>
          </cell>
          <cell r="C227" t="str">
            <v>札幌支店４チーム　　　　　　　　　　　　</v>
          </cell>
          <cell r="D227" t="str">
            <v>(株)恵和ﾋﾞｼﾞﾈｽ</v>
          </cell>
          <cell r="E227">
            <v>0</v>
          </cell>
          <cell r="F227" t="str">
            <v>96/09</v>
          </cell>
          <cell r="G227">
            <v>2000</v>
          </cell>
          <cell r="H227">
            <v>9000</v>
          </cell>
          <cell r="I227">
            <v>9000</v>
          </cell>
        </row>
        <row r="228">
          <cell r="A228" t="str">
            <v>業務本部　　　　　　　　　　　　　　　　</v>
          </cell>
          <cell r="B228" t="str">
            <v>0L0</v>
          </cell>
          <cell r="C228" t="str">
            <v>札幌支店４チーム　　　　　　　　　　　　</v>
          </cell>
          <cell r="D228" t="str">
            <v>(株)一高たかはし</v>
          </cell>
          <cell r="E228">
            <v>0</v>
          </cell>
          <cell r="F228" t="str">
            <v>00/03</v>
          </cell>
          <cell r="G228">
            <v>60000</v>
          </cell>
          <cell r="H228">
            <v>16500</v>
          </cell>
          <cell r="I228">
            <v>41850</v>
          </cell>
        </row>
        <row r="229">
          <cell r="A229" t="str">
            <v>業務本部　　　　　　　　　　　　　　　　</v>
          </cell>
          <cell r="B229" t="str">
            <v>0L0</v>
          </cell>
          <cell r="C229" t="str">
            <v>札幌支店４チーム　　　　　　　　　　　　</v>
          </cell>
          <cell r="D229" t="str">
            <v>㈱ｼｰｴｽｱｲ</v>
          </cell>
          <cell r="E229" t="str">
            <v>4320</v>
          </cell>
          <cell r="F229" t="str">
            <v>00/09</v>
          </cell>
          <cell r="G229">
            <v>266</v>
          </cell>
          <cell r="H229">
            <v>4725</v>
          </cell>
          <cell r="I229">
            <v>19551</v>
          </cell>
        </row>
        <row r="230">
          <cell r="A230" t="str">
            <v>業務本部　　　　　　　　　　　　　　　　</v>
          </cell>
          <cell r="B230" t="str">
            <v>007</v>
          </cell>
          <cell r="C230" t="str">
            <v>秋田支店　　　　　　　　　　　　　　　　</v>
          </cell>
          <cell r="D230" t="str">
            <v>(株)秋田ｹ-ﾌﾞﾙﾃﾚﾋﾞ</v>
          </cell>
          <cell r="E230">
            <v>0</v>
          </cell>
          <cell r="F230" t="str">
            <v>98/09</v>
          </cell>
          <cell r="G230">
            <v>300</v>
          </cell>
          <cell r="H230">
            <v>6373</v>
          </cell>
          <cell r="I230">
            <v>6374</v>
          </cell>
        </row>
        <row r="231">
          <cell r="A231" t="str">
            <v>業務本部　　　　　　　　　　　　　　　　</v>
          </cell>
          <cell r="B231" t="str">
            <v>007</v>
          </cell>
          <cell r="C231" t="str">
            <v>秋田支店　　　　　　　　　　　　　　　　</v>
          </cell>
          <cell r="D231" t="str">
            <v>(株)ヤマキ</v>
          </cell>
          <cell r="E231" t="str">
            <v>7418</v>
          </cell>
          <cell r="F231" t="str">
            <v>92/07</v>
          </cell>
          <cell r="G231">
            <v>70500</v>
          </cell>
          <cell r="H231">
            <v>12236</v>
          </cell>
          <cell r="I231">
            <v>10857</v>
          </cell>
        </row>
        <row r="232">
          <cell r="A232" t="str">
            <v>業務本部　　　　　　　　　　　　　　　　</v>
          </cell>
          <cell r="B232" t="str">
            <v>007</v>
          </cell>
          <cell r="C232" t="str">
            <v>秋田支店　　　　　　　　　　　　　　　　</v>
          </cell>
          <cell r="D232" t="str">
            <v>(株)北都銀行</v>
          </cell>
          <cell r="E232">
            <v>0</v>
          </cell>
          <cell r="F232" t="str">
            <v>97/11</v>
          </cell>
          <cell r="G232">
            <v>300000</v>
          </cell>
          <cell r="H232">
            <v>86600</v>
          </cell>
          <cell r="I232">
            <v>86600</v>
          </cell>
        </row>
        <row r="233">
          <cell r="A233" t="str">
            <v>業務本部　　　　　　　　　　　　　　　　</v>
          </cell>
          <cell r="B233" t="str">
            <v>054</v>
          </cell>
          <cell r="C233" t="str">
            <v>盛岡支店　　　　　　　　　　　　　　　　</v>
          </cell>
          <cell r="D233" t="str">
            <v>(株)ジョイス</v>
          </cell>
          <cell r="E233" t="str">
            <v>8080</v>
          </cell>
          <cell r="F233" t="str">
            <v>90/03</v>
          </cell>
          <cell r="G233">
            <v>20000</v>
          </cell>
          <cell r="H233">
            <v>12000</v>
          </cell>
          <cell r="I233">
            <v>22600</v>
          </cell>
        </row>
        <row r="234">
          <cell r="A234" t="str">
            <v>業務本部　　　　　　　　　　　　　　　　</v>
          </cell>
          <cell r="B234" t="str">
            <v>012</v>
          </cell>
          <cell r="C234" t="str">
            <v>仙台支店１チーム　　　　　　　　　　　　</v>
          </cell>
          <cell r="D234" t="str">
            <v>(株)仙台銀行</v>
          </cell>
          <cell r="E234">
            <v>0</v>
          </cell>
          <cell r="F234" t="str">
            <v>94/06</v>
          </cell>
          <cell r="G234">
            <v>20000</v>
          </cell>
          <cell r="H234">
            <v>55400</v>
          </cell>
          <cell r="I234">
            <v>55400</v>
          </cell>
        </row>
        <row r="235">
          <cell r="A235" t="str">
            <v>業務本部　　　　　　　　　　　　　　　　</v>
          </cell>
          <cell r="B235" t="str">
            <v>0JN</v>
          </cell>
          <cell r="C235" t="str">
            <v>仙台支店２チーム　　　　　　　　　　　　</v>
          </cell>
          <cell r="D235" t="str">
            <v>カメイ(株)</v>
          </cell>
          <cell r="E235" t="str">
            <v>8037</v>
          </cell>
          <cell r="F235" t="str">
            <v>94/12</v>
          </cell>
          <cell r="G235">
            <v>30000</v>
          </cell>
          <cell r="H235">
            <v>13770</v>
          </cell>
          <cell r="I235">
            <v>16740</v>
          </cell>
        </row>
        <row r="236">
          <cell r="A236" t="str">
            <v>業務本部　　　　　　　　　　　　　　　　</v>
          </cell>
          <cell r="B236" t="str">
            <v>01H</v>
          </cell>
          <cell r="C236" t="str">
            <v>山形支店　　　　　　　　　　　　　　　　</v>
          </cell>
          <cell r="D236" t="str">
            <v>アムゼ(株)</v>
          </cell>
          <cell r="E236">
            <v>0</v>
          </cell>
          <cell r="F236" t="str">
            <v>96/01</v>
          </cell>
          <cell r="G236">
            <v>60000</v>
          </cell>
          <cell r="H236">
            <v>45800</v>
          </cell>
          <cell r="I236">
            <v>45800</v>
          </cell>
        </row>
        <row r="237">
          <cell r="A237" t="str">
            <v>業務本部　　　　　　　　　　　　　　　　</v>
          </cell>
          <cell r="B237" t="str">
            <v>021</v>
          </cell>
          <cell r="C237" t="str">
            <v>新潟支店　　　　　　　　　　　　　　　　</v>
          </cell>
          <cell r="D237" t="str">
            <v>ｱｰｸﾗﾝﾄﾞｻｶﾓﾄ(株)</v>
          </cell>
          <cell r="E237" t="str">
            <v>9842</v>
          </cell>
          <cell r="F237" t="str">
            <v>91/08</v>
          </cell>
          <cell r="G237">
            <v>22500</v>
          </cell>
          <cell r="H237">
            <v>19165</v>
          </cell>
          <cell r="I237">
            <v>33030</v>
          </cell>
        </row>
        <row r="238">
          <cell r="A238" t="str">
            <v>業務本部　　　　　　　　　　　　　　　　</v>
          </cell>
          <cell r="B238" t="str">
            <v>026</v>
          </cell>
          <cell r="C238" t="str">
            <v>宇都宮支店営業　　　　　　　　　　　　　</v>
          </cell>
          <cell r="D238" t="str">
            <v>(株)宮</v>
          </cell>
          <cell r="E238" t="str">
            <v>9901</v>
          </cell>
          <cell r="F238" t="str">
            <v>95/04</v>
          </cell>
          <cell r="G238">
            <v>30000</v>
          </cell>
          <cell r="H238">
            <v>18750</v>
          </cell>
          <cell r="I238">
            <v>16500</v>
          </cell>
        </row>
        <row r="239">
          <cell r="A239" t="str">
            <v>業務本部　　　　　　　　　　　　　　　　</v>
          </cell>
          <cell r="B239" t="str">
            <v>026</v>
          </cell>
          <cell r="C239" t="str">
            <v>宇都宮支店営業　　　　　　　　　　　　　</v>
          </cell>
          <cell r="D239" t="str">
            <v>(株)ナカニシ</v>
          </cell>
          <cell r="E239" t="str">
            <v>7716</v>
          </cell>
          <cell r="F239" t="str">
            <v>98/02</v>
          </cell>
          <cell r="G239">
            <v>20000</v>
          </cell>
          <cell r="H239">
            <v>14400</v>
          </cell>
          <cell r="I239">
            <v>92900</v>
          </cell>
        </row>
        <row r="240">
          <cell r="A240" t="str">
            <v>業務本部　　　　　　　　　　　　　　　　</v>
          </cell>
          <cell r="B240" t="str">
            <v>067</v>
          </cell>
          <cell r="C240" t="str">
            <v>水戸支店　　　　　　　　　　　　　　　　</v>
          </cell>
          <cell r="D240" t="str">
            <v>(株)カスミ</v>
          </cell>
          <cell r="E240" t="str">
            <v>8196</v>
          </cell>
          <cell r="F240" t="str">
            <v>82/12</v>
          </cell>
          <cell r="G240">
            <v>78540</v>
          </cell>
          <cell r="H240">
            <v>32767</v>
          </cell>
          <cell r="I240">
            <v>40684</v>
          </cell>
        </row>
        <row r="241">
          <cell r="A241" t="str">
            <v>業務本部　　　　　　　　　　　　　　　　</v>
          </cell>
          <cell r="B241" t="str">
            <v>067</v>
          </cell>
          <cell r="C241" t="str">
            <v>水戸支店　　　　　　　　　　　　　　　　</v>
          </cell>
          <cell r="D241" t="str">
            <v>富士電子工業(株）</v>
          </cell>
          <cell r="E241">
            <v>0</v>
          </cell>
          <cell r="F241" t="str">
            <v>87/09</v>
          </cell>
          <cell r="G241">
            <v>20</v>
          </cell>
          <cell r="H241">
            <v>500</v>
          </cell>
          <cell r="I241">
            <v>500</v>
          </cell>
        </row>
        <row r="242">
          <cell r="A242" t="str">
            <v>業務本部　　　　　　　　　　　　　　　　</v>
          </cell>
          <cell r="B242" t="str">
            <v>067</v>
          </cell>
          <cell r="C242" t="str">
            <v>水戸支店　　　　　　　　　　　　　　　　</v>
          </cell>
          <cell r="D242" t="str">
            <v>プレビ(株)</v>
          </cell>
          <cell r="E242">
            <v>0</v>
          </cell>
          <cell r="F242" t="str">
            <v>99/03</v>
          </cell>
          <cell r="G242">
            <v>3000</v>
          </cell>
          <cell r="H242">
            <v>3825</v>
          </cell>
          <cell r="I242">
            <v>3825</v>
          </cell>
        </row>
        <row r="243">
          <cell r="A243" t="str">
            <v>業務本部　　　　　　　　　　　　　　　　</v>
          </cell>
          <cell r="B243" t="str">
            <v>067</v>
          </cell>
          <cell r="C243" t="str">
            <v>水戸支店　　　　　　　　　　　　　　　　</v>
          </cell>
          <cell r="D243" t="str">
            <v>㈱ｱﾄﾞﾊﾞﾝｽ</v>
          </cell>
          <cell r="E243">
            <v>0</v>
          </cell>
          <cell r="F243" t="str">
            <v>00/09</v>
          </cell>
          <cell r="G243">
            <v>5</v>
          </cell>
          <cell r="H243">
            <v>2500</v>
          </cell>
          <cell r="I243">
            <v>2500</v>
          </cell>
        </row>
        <row r="244">
          <cell r="A244" t="str">
            <v>業務本部　　　　　　　　　　　　　　　　</v>
          </cell>
          <cell r="B244" t="str">
            <v>067</v>
          </cell>
          <cell r="C244" t="str">
            <v>水戸支店　　　　　　　　　　　　　　　　</v>
          </cell>
          <cell r="D244" t="str">
            <v>みとしんリース(株)</v>
          </cell>
          <cell r="E244">
            <v>0</v>
          </cell>
          <cell r="F244" t="str">
            <v>01/10</v>
          </cell>
          <cell r="G244">
            <v>100</v>
          </cell>
          <cell r="H244">
            <v>5000</v>
          </cell>
          <cell r="I244">
            <v>5000</v>
          </cell>
        </row>
        <row r="245">
          <cell r="A245" t="str">
            <v>業務本部　　　　　　　　　　　　　　　　</v>
          </cell>
          <cell r="B245" t="str">
            <v>078</v>
          </cell>
          <cell r="C245" t="str">
            <v>前橋支店　　　　　　　　　　　　　　　　</v>
          </cell>
          <cell r="D245" t="str">
            <v>(株)ﾔﾏﾀﾞ電機</v>
          </cell>
          <cell r="E245" t="str">
            <v>9831</v>
          </cell>
          <cell r="F245" t="str">
            <v>89/03</v>
          </cell>
          <cell r="G245">
            <v>99000</v>
          </cell>
          <cell r="H245">
            <v>99501</v>
          </cell>
          <cell r="I245">
            <v>356400</v>
          </cell>
        </row>
        <row r="246">
          <cell r="A246" t="str">
            <v>業務本部　　　　　　　　　　　　　　　　</v>
          </cell>
          <cell r="B246" t="str">
            <v>093</v>
          </cell>
          <cell r="C246" t="str">
            <v>長野支店　　　　　　　　　　　　　　　　</v>
          </cell>
          <cell r="D246" t="str">
            <v>ｴﾑｹｰ精工(株)</v>
          </cell>
          <cell r="E246" t="str">
            <v>5906</v>
          </cell>
          <cell r="F246" t="str">
            <v>89/09</v>
          </cell>
          <cell r="G246">
            <v>88000</v>
          </cell>
          <cell r="H246">
            <v>16104</v>
          </cell>
          <cell r="I246">
            <v>26928</v>
          </cell>
        </row>
        <row r="247">
          <cell r="A247" t="str">
            <v>業務本部　　　　　　　　　　　　　　　　</v>
          </cell>
          <cell r="B247" t="str">
            <v>09Q</v>
          </cell>
          <cell r="C247" t="str">
            <v>沼津支店　　　　　　　　　　　　　　　　</v>
          </cell>
          <cell r="D247" t="str">
            <v>米久(株）</v>
          </cell>
          <cell r="E247" t="str">
            <v>2290</v>
          </cell>
          <cell r="F247" t="str">
            <v>87/02</v>
          </cell>
          <cell r="G247">
            <v>190333</v>
          </cell>
          <cell r="H247">
            <v>151947</v>
          </cell>
          <cell r="I247">
            <v>193759</v>
          </cell>
        </row>
        <row r="248">
          <cell r="A248" t="str">
            <v>業務本部　　　　　　　　　　　　　　　　</v>
          </cell>
          <cell r="B248" t="str">
            <v>014</v>
          </cell>
          <cell r="C248" t="str">
            <v>静岡支店　　　　　　　　　　　　　　　　</v>
          </cell>
          <cell r="D248" t="str">
            <v>(株)ｻﾞ･ﾄｰｶｲ</v>
          </cell>
          <cell r="E248" t="str">
            <v>8134</v>
          </cell>
          <cell r="F248" t="str">
            <v>84/10</v>
          </cell>
          <cell r="G248">
            <v>453720</v>
          </cell>
          <cell r="H248">
            <v>210072</v>
          </cell>
          <cell r="I248">
            <v>200091</v>
          </cell>
        </row>
        <row r="249">
          <cell r="A249" t="str">
            <v>業務本部　　　　　　　　　　　　　　　　</v>
          </cell>
          <cell r="B249" t="str">
            <v>014</v>
          </cell>
          <cell r="C249" t="str">
            <v>静岡支店　　　　　　　　　　　　　　　　</v>
          </cell>
          <cell r="D249" t="str">
            <v>(株)ｴﾝﾁｮｰ</v>
          </cell>
          <cell r="E249" t="str">
            <v>8208</v>
          </cell>
          <cell r="F249" t="str">
            <v>88/06</v>
          </cell>
          <cell r="G249">
            <v>40000</v>
          </cell>
          <cell r="H249">
            <v>6580</v>
          </cell>
          <cell r="I249">
            <v>7260</v>
          </cell>
        </row>
        <row r="250">
          <cell r="A250" t="str">
            <v>業務本部　　　　　　　　　　　　　　　　</v>
          </cell>
          <cell r="B250" t="str">
            <v>014</v>
          </cell>
          <cell r="C250" t="str">
            <v>静岡支店　　　　　　　　　　　　　　　　</v>
          </cell>
          <cell r="D250" t="str">
            <v>丸和商事(株)</v>
          </cell>
          <cell r="E250">
            <v>0</v>
          </cell>
          <cell r="F250" t="str">
            <v>88/12</v>
          </cell>
          <cell r="G250">
            <v>50000</v>
          </cell>
          <cell r="H250">
            <v>6500</v>
          </cell>
          <cell r="I250">
            <v>6500</v>
          </cell>
        </row>
        <row r="251">
          <cell r="A251" t="str">
            <v>業務本部　　　　　　　　　　　　　　　　</v>
          </cell>
          <cell r="B251" t="str">
            <v>014</v>
          </cell>
          <cell r="C251" t="str">
            <v>静岡支店　　　　　　　　　　　　　　　　</v>
          </cell>
          <cell r="D251" t="str">
            <v>(株)クレディア</v>
          </cell>
          <cell r="E251" t="str">
            <v>8567</v>
          </cell>
          <cell r="F251" t="str">
            <v>89/03</v>
          </cell>
          <cell r="G251">
            <v>44000</v>
          </cell>
          <cell r="H251">
            <v>59484</v>
          </cell>
          <cell r="I251">
            <v>50160</v>
          </cell>
        </row>
        <row r="252">
          <cell r="A252" t="str">
            <v>業務本部　　　　　　　　　　　　　　　　</v>
          </cell>
          <cell r="B252" t="str">
            <v>030</v>
          </cell>
          <cell r="C252" t="str">
            <v>浜松支店　　　　　　　　　　　　　　　　</v>
          </cell>
          <cell r="D252" t="str">
            <v>(株)ムトウ</v>
          </cell>
          <cell r="E252" t="str">
            <v>8005</v>
          </cell>
          <cell r="F252" t="str">
            <v>85/07</v>
          </cell>
          <cell r="G252">
            <v>11000</v>
          </cell>
          <cell r="H252">
            <v>2563</v>
          </cell>
          <cell r="I252">
            <v>4554</v>
          </cell>
        </row>
        <row r="253">
          <cell r="A253" t="str">
            <v>業務本部　　　　　　　　　　　　　　　　</v>
          </cell>
          <cell r="B253" t="str">
            <v>023</v>
          </cell>
          <cell r="C253" t="str">
            <v>北陸支店営業チーム　　　　　　　　　　　</v>
          </cell>
          <cell r="D253" t="str">
            <v>ﾆｯｺｰ(株)</v>
          </cell>
          <cell r="E253" t="str">
            <v>5343</v>
          </cell>
          <cell r="F253" t="str">
            <v>92/04</v>
          </cell>
          <cell r="G253">
            <v>10000</v>
          </cell>
          <cell r="H253">
            <v>2110</v>
          </cell>
          <cell r="I253">
            <v>2900</v>
          </cell>
        </row>
        <row r="254">
          <cell r="A254" t="str">
            <v>業務本部　　　　　　　　　　　　　　　　</v>
          </cell>
          <cell r="B254" t="str">
            <v>023</v>
          </cell>
          <cell r="C254" t="str">
            <v>北陸支店営業チーム　　　　　　　　　　　</v>
          </cell>
          <cell r="D254" t="str">
            <v>ｺﾏﾆｰ(株)</v>
          </cell>
          <cell r="E254" t="str">
            <v>7945</v>
          </cell>
          <cell r="F254" t="str">
            <v>98/03</v>
          </cell>
          <cell r="G254">
            <v>10000</v>
          </cell>
          <cell r="H254">
            <v>4482</v>
          </cell>
          <cell r="I254">
            <v>6300</v>
          </cell>
        </row>
        <row r="255">
          <cell r="A255" t="str">
            <v>業務本部　　　　　　　　　　　　　　　　</v>
          </cell>
          <cell r="B255" t="str">
            <v>028</v>
          </cell>
          <cell r="C255" t="str">
            <v>名古屋支店１チーム　　　　　　　　　　　</v>
          </cell>
          <cell r="D255" t="str">
            <v>ｶﾅﾚ電気(株)</v>
          </cell>
          <cell r="E255" t="str">
            <v>5819</v>
          </cell>
          <cell r="F255" t="str">
            <v>89/12</v>
          </cell>
          <cell r="G255">
            <v>30000</v>
          </cell>
          <cell r="H255">
            <v>24600</v>
          </cell>
          <cell r="I255">
            <v>44700</v>
          </cell>
        </row>
        <row r="256">
          <cell r="A256" t="str">
            <v>業務本部　　　　　　　　　　　　　　　　</v>
          </cell>
          <cell r="B256" t="str">
            <v>028</v>
          </cell>
          <cell r="C256" t="str">
            <v>名古屋支店１チーム　　　　　　　　　　　</v>
          </cell>
          <cell r="D256" t="str">
            <v>日邦産業(株)</v>
          </cell>
          <cell r="E256" t="str">
            <v>9913</v>
          </cell>
          <cell r="F256" t="str">
            <v>90/04</v>
          </cell>
          <cell r="G256">
            <v>60500</v>
          </cell>
          <cell r="H256">
            <v>15125</v>
          </cell>
          <cell r="I256">
            <v>26015</v>
          </cell>
        </row>
        <row r="257">
          <cell r="A257" t="str">
            <v>業務本部　　　　　　　　　　　　　　　　</v>
          </cell>
          <cell r="B257" t="str">
            <v>028</v>
          </cell>
          <cell r="C257" t="str">
            <v>名古屋支店１チーム　　　　　　　　　　　</v>
          </cell>
          <cell r="D257" t="str">
            <v>中部国際空港㈱</v>
          </cell>
          <cell r="E257">
            <v>0</v>
          </cell>
          <cell r="F257" t="str">
            <v>00/08</v>
          </cell>
          <cell r="G257">
            <v>100</v>
          </cell>
          <cell r="H257">
            <v>5000</v>
          </cell>
          <cell r="I257">
            <v>5000</v>
          </cell>
        </row>
        <row r="258">
          <cell r="A258" t="str">
            <v>業務本部　　　　　　　　　　　　　　　　</v>
          </cell>
          <cell r="B258" t="str">
            <v>028</v>
          </cell>
          <cell r="C258" t="str">
            <v>名古屋支店１チーム　　　　　　　　　　　</v>
          </cell>
          <cell r="D258" t="str">
            <v>㈱ｴｲﾃﾞﾝ</v>
          </cell>
          <cell r="E258" t="str">
            <v>2730</v>
          </cell>
          <cell r="F258" t="str">
            <v>00/10</v>
          </cell>
          <cell r="G258">
            <v>30000</v>
          </cell>
          <cell r="H258">
            <v>20362</v>
          </cell>
          <cell r="I258">
            <v>30090</v>
          </cell>
        </row>
        <row r="259">
          <cell r="A259" t="str">
            <v>業務本部　　　　　　　　　　　　　　　　</v>
          </cell>
          <cell r="B259" t="str">
            <v>0L2</v>
          </cell>
          <cell r="C259" t="str">
            <v>名古屋３チーム　　　　　　　　　　　　　</v>
          </cell>
          <cell r="D259" t="str">
            <v>日本ﾄﾗﾝｽｼﾃｨ(株)</v>
          </cell>
          <cell r="E259" t="str">
            <v>9310</v>
          </cell>
          <cell r="F259" t="str">
            <v>74/04</v>
          </cell>
          <cell r="G259">
            <v>40516</v>
          </cell>
          <cell r="H259">
            <v>8751</v>
          </cell>
          <cell r="I259">
            <v>9926</v>
          </cell>
        </row>
        <row r="260">
          <cell r="A260" t="str">
            <v>業務本部　　　　　　　　　　　　　　　　</v>
          </cell>
          <cell r="B260" t="str">
            <v>0L2</v>
          </cell>
          <cell r="C260" t="str">
            <v>名古屋３チーム　　　　　　　　　　　　　</v>
          </cell>
          <cell r="D260" t="str">
            <v>ﾕﾆｰ(株)</v>
          </cell>
          <cell r="E260" t="str">
            <v>8270</v>
          </cell>
          <cell r="F260" t="str">
            <v>77/11</v>
          </cell>
          <cell r="G260">
            <v>173505</v>
          </cell>
          <cell r="H260">
            <v>113738</v>
          </cell>
          <cell r="I260">
            <v>190856</v>
          </cell>
        </row>
        <row r="261">
          <cell r="A261" t="str">
            <v>業務本部　　　　　　　　　　　　　　　　</v>
          </cell>
          <cell r="B261" t="str">
            <v>0L2</v>
          </cell>
          <cell r="C261" t="str">
            <v>名古屋３チーム　　　　　　　　　　　　　</v>
          </cell>
          <cell r="D261" t="str">
            <v>(株)ﾎﾟｯｶｺｰﾎﾟﾚｰｼｮﾝ</v>
          </cell>
          <cell r="E261" t="str">
            <v>2592</v>
          </cell>
          <cell r="F261" t="str">
            <v>86/07</v>
          </cell>
          <cell r="G261">
            <v>68404</v>
          </cell>
          <cell r="H261">
            <v>22164</v>
          </cell>
          <cell r="I261">
            <v>26451</v>
          </cell>
        </row>
        <row r="262">
          <cell r="A262" t="str">
            <v>業務本部　　　　　　　　　　　　　　　　</v>
          </cell>
          <cell r="B262" t="str">
            <v>0L2</v>
          </cell>
          <cell r="C262" t="str">
            <v>名古屋３チーム　　　　　　　　　　　　　</v>
          </cell>
          <cell r="D262" t="str">
            <v>太陽化学(株）</v>
          </cell>
          <cell r="E262" t="str">
            <v>2902</v>
          </cell>
          <cell r="F262" t="str">
            <v>87/02</v>
          </cell>
          <cell r="G262">
            <v>12100</v>
          </cell>
          <cell r="H262">
            <v>5908</v>
          </cell>
          <cell r="I262">
            <v>9958</v>
          </cell>
        </row>
        <row r="263">
          <cell r="A263" t="str">
            <v>業務本部　　　　　　　　　　　　　　　　</v>
          </cell>
          <cell r="B263" t="str">
            <v>0L2</v>
          </cell>
          <cell r="C263" t="str">
            <v>名古屋３チーム　　　　　　　　　　　　　</v>
          </cell>
          <cell r="D263" t="str">
            <v>東陽倉庫(株）</v>
          </cell>
          <cell r="E263" t="str">
            <v>9306</v>
          </cell>
          <cell r="F263" t="str">
            <v>88/11</v>
          </cell>
          <cell r="G263">
            <v>10500</v>
          </cell>
          <cell r="H263">
            <v>2005</v>
          </cell>
          <cell r="I263">
            <v>2153</v>
          </cell>
        </row>
        <row r="264">
          <cell r="A264" t="str">
            <v>業務本部　　　　　　　　　　　　　　　　</v>
          </cell>
          <cell r="B264" t="str">
            <v>0L2</v>
          </cell>
          <cell r="C264" t="str">
            <v>名古屋３チーム　　　　　　　　　　　　　</v>
          </cell>
          <cell r="D264" t="str">
            <v>(株)ベルテクノ</v>
          </cell>
          <cell r="E264" t="str">
            <v>7926</v>
          </cell>
          <cell r="F264" t="str">
            <v>91/09</v>
          </cell>
          <cell r="G264">
            <v>38800</v>
          </cell>
          <cell r="H264">
            <v>12314</v>
          </cell>
          <cell r="I264">
            <v>10631</v>
          </cell>
        </row>
        <row r="265">
          <cell r="A265" t="str">
            <v>業務本部　　　　　　　　　　　　　　　　</v>
          </cell>
          <cell r="B265" t="str">
            <v>0L2</v>
          </cell>
          <cell r="C265" t="str">
            <v>名古屋３チーム　　　　　　　　　　　　　</v>
          </cell>
          <cell r="D265" t="str">
            <v>(株)ｼｰｱﾝﾄﾞｴｽ</v>
          </cell>
          <cell r="E265" t="str">
            <v>7437</v>
          </cell>
          <cell r="F265" t="str">
            <v>95/09</v>
          </cell>
          <cell r="G265">
            <v>13464</v>
          </cell>
          <cell r="H265">
            <v>24894</v>
          </cell>
          <cell r="I265">
            <v>26120</v>
          </cell>
        </row>
        <row r="266">
          <cell r="A266" t="str">
            <v>業務本部　　　　　　　　　　　　　　　　</v>
          </cell>
          <cell r="B266" t="str">
            <v>0L2</v>
          </cell>
          <cell r="C266" t="str">
            <v>名古屋３チーム　　　　　　　　　　　　　</v>
          </cell>
          <cell r="D266" t="str">
            <v>(株)ｼｰ･ﾃｨｰ･ﾜｲ</v>
          </cell>
          <cell r="E266">
            <v>0</v>
          </cell>
          <cell r="F266" t="str">
            <v>95/12</v>
          </cell>
          <cell r="G266">
            <v>100</v>
          </cell>
          <cell r="H266">
            <v>5000</v>
          </cell>
          <cell r="I266">
            <v>5000</v>
          </cell>
        </row>
        <row r="267">
          <cell r="A267" t="str">
            <v>業務本部　　　　　　　　　　　　　　　　</v>
          </cell>
          <cell r="B267" t="str">
            <v>0L2</v>
          </cell>
          <cell r="C267" t="str">
            <v>名古屋３チーム　　　　　　　　　　　　　</v>
          </cell>
          <cell r="D267" t="str">
            <v>(株)ｶｼﾞ･ｺｰﾎﾟﾚｰｼｮﾝ</v>
          </cell>
          <cell r="E267">
            <v>0</v>
          </cell>
          <cell r="F267" t="str">
            <v>96/11</v>
          </cell>
          <cell r="G267">
            <v>1000</v>
          </cell>
          <cell r="H267">
            <v>3200</v>
          </cell>
          <cell r="I267">
            <v>3200</v>
          </cell>
        </row>
        <row r="268">
          <cell r="A268" t="str">
            <v>業務本部　　　　　　　　　　　　　　　　</v>
          </cell>
          <cell r="B268" t="str">
            <v>0L2</v>
          </cell>
          <cell r="C268" t="str">
            <v>名古屋３チーム　　　　　　　　　　　　　</v>
          </cell>
          <cell r="D268" t="str">
            <v>テクノエイト(株)</v>
          </cell>
          <cell r="E268" t="str">
            <v>7288</v>
          </cell>
          <cell r="F268" t="str">
            <v>89/11</v>
          </cell>
          <cell r="G268">
            <v>13200</v>
          </cell>
          <cell r="H268">
            <v>2743</v>
          </cell>
          <cell r="I268">
            <v>4712</v>
          </cell>
        </row>
        <row r="269">
          <cell r="A269" t="str">
            <v>業務本部　　　　　　　　　　　　　　　　</v>
          </cell>
          <cell r="B269" t="str">
            <v>0L2</v>
          </cell>
          <cell r="C269" t="str">
            <v>名古屋３チーム　　　　　　　　　　　　　</v>
          </cell>
          <cell r="D269" t="str">
            <v>(株)ﾊﾞﾛｰ</v>
          </cell>
          <cell r="E269" t="str">
            <v>9956</v>
          </cell>
          <cell r="F269" t="str">
            <v>94/01</v>
          </cell>
          <cell r="G269">
            <v>19600</v>
          </cell>
          <cell r="H269">
            <v>27916</v>
          </cell>
          <cell r="I269">
            <v>38024</v>
          </cell>
        </row>
        <row r="270">
          <cell r="A270" t="str">
            <v>業務本部　　　　　　　　　　　　　　　　</v>
          </cell>
          <cell r="B270" t="str">
            <v>0L2</v>
          </cell>
          <cell r="C270" t="str">
            <v>名古屋３チーム　　　　　　　　　　　　　</v>
          </cell>
          <cell r="D270" t="str">
            <v>(株)ゲオ</v>
          </cell>
          <cell r="E270" t="str">
            <v>2681</v>
          </cell>
          <cell r="F270" t="str">
            <v>96/03</v>
          </cell>
          <cell r="G270">
            <v>30</v>
          </cell>
          <cell r="H270">
            <v>5000</v>
          </cell>
          <cell r="I270">
            <v>29520</v>
          </cell>
        </row>
        <row r="271">
          <cell r="A271" t="str">
            <v>業務本部　　　　　　　　　　　　　　　　</v>
          </cell>
          <cell r="B271" t="str">
            <v>0L2</v>
          </cell>
          <cell r="C271" t="str">
            <v>名古屋３チーム　　　　　　　　　　　　　</v>
          </cell>
          <cell r="D271" t="str">
            <v>(株)ショクブン</v>
          </cell>
          <cell r="E271" t="str">
            <v>9969</v>
          </cell>
          <cell r="F271" t="str">
            <v>98/02</v>
          </cell>
          <cell r="G271">
            <v>48510</v>
          </cell>
          <cell r="H271">
            <v>27258</v>
          </cell>
          <cell r="I271">
            <v>43436</v>
          </cell>
        </row>
        <row r="272">
          <cell r="A272" t="str">
            <v>業務本部　　　　　　　　　　　　　　　　</v>
          </cell>
          <cell r="B272" t="str">
            <v>00N</v>
          </cell>
          <cell r="C272" t="str">
            <v>三河支店　　　　　　　　　　　　　　　　</v>
          </cell>
          <cell r="D272" t="str">
            <v>(株)ｵﾘﾊﾞｰ</v>
          </cell>
          <cell r="E272" t="str">
            <v>7959</v>
          </cell>
          <cell r="F272" t="str">
            <v>96/01</v>
          </cell>
          <cell r="G272">
            <v>5000</v>
          </cell>
          <cell r="H272">
            <v>4645</v>
          </cell>
          <cell r="I272">
            <v>5150</v>
          </cell>
        </row>
        <row r="273">
          <cell r="A273" t="str">
            <v>業務本部　　　　　　　　　　　　　　　　</v>
          </cell>
          <cell r="B273" t="str">
            <v>0JZ</v>
          </cell>
          <cell r="C273" t="str">
            <v>豊橋支店　　　　　　　　　　　　　　　　</v>
          </cell>
          <cell r="D273" t="str">
            <v>(株)ｻｰﾗｺｰﾎﾟﾚｰｼｮﾝ</v>
          </cell>
          <cell r="E273" t="str">
            <v>2734</v>
          </cell>
          <cell r="F273" t="str">
            <v>94/04</v>
          </cell>
          <cell r="G273">
            <v>16200</v>
          </cell>
          <cell r="H273">
            <v>11304</v>
          </cell>
          <cell r="I273">
            <v>8473</v>
          </cell>
        </row>
        <row r="274">
          <cell r="A274" t="str">
            <v>業務本部　　　　　　　　　　　　　　　　</v>
          </cell>
          <cell r="B274" t="str">
            <v>0JZ</v>
          </cell>
          <cell r="C274" t="str">
            <v>豊橋支店　　　　　　　　　　　　　　　　</v>
          </cell>
          <cell r="D274" t="str">
            <v>豊橋ｹ-ﾌﾞﾙﾈｯﾄﾜ-ｸ(株)</v>
          </cell>
          <cell r="E274">
            <v>0</v>
          </cell>
          <cell r="F274" t="str">
            <v>96/07</v>
          </cell>
          <cell r="G274">
            <v>400</v>
          </cell>
          <cell r="H274">
            <v>6015</v>
          </cell>
          <cell r="I274">
            <v>6016</v>
          </cell>
        </row>
        <row r="275">
          <cell r="A275" t="str">
            <v>役員　　　　　　　　　　　　　　　　　　</v>
          </cell>
          <cell r="B275" t="str">
            <v>0A2</v>
          </cell>
          <cell r="C275" t="str">
            <v>役員　　　　　　　　　　　　　　　　　　</v>
          </cell>
          <cell r="D275" t="str">
            <v>（株）鳥取銀行</v>
          </cell>
          <cell r="E275" t="str">
            <v>8383</v>
          </cell>
          <cell r="F275" t="str">
            <v>99/12</v>
          </cell>
          <cell r="G275">
            <v>327000</v>
          </cell>
          <cell r="H275">
            <v>99735</v>
          </cell>
          <cell r="I275">
            <v>133743</v>
          </cell>
        </row>
        <row r="276">
          <cell r="A276" t="str">
            <v>業務本部　　　　　　　　　　　　　　　　</v>
          </cell>
          <cell r="B276" t="str">
            <v>016</v>
          </cell>
          <cell r="C276" t="str">
            <v>岡山支店営業　　　　　　　　　　　　　　</v>
          </cell>
          <cell r="D276" t="str">
            <v>(株)シーアールホーム</v>
          </cell>
          <cell r="E276">
            <v>0</v>
          </cell>
          <cell r="F276" t="str">
            <v>99/09</v>
          </cell>
          <cell r="G276">
            <v>25</v>
          </cell>
          <cell r="H276">
            <v>5000</v>
          </cell>
          <cell r="I276">
            <v>5000</v>
          </cell>
        </row>
        <row r="277">
          <cell r="A277" t="str">
            <v>業務本部　　　　　　　　　　　　　　　　</v>
          </cell>
          <cell r="B277" t="str">
            <v>016</v>
          </cell>
          <cell r="C277" t="str">
            <v>岡山支店営業　　　　　　　　　　　　　　</v>
          </cell>
          <cell r="D277" t="str">
            <v>(株)ウエスコ</v>
          </cell>
          <cell r="E277" t="str">
            <v>9648</v>
          </cell>
          <cell r="F277" t="str">
            <v>95/05</v>
          </cell>
          <cell r="G277">
            <v>15600</v>
          </cell>
          <cell r="H277">
            <v>4602</v>
          </cell>
          <cell r="I277">
            <v>4368</v>
          </cell>
        </row>
        <row r="278">
          <cell r="A278" t="str">
            <v>業務本部　　　　　　　　　　　　　　　　</v>
          </cell>
          <cell r="B278" t="str">
            <v>0L4</v>
          </cell>
          <cell r="C278" t="str">
            <v>松江支店　　　　　　　　　　　　　　　　</v>
          </cell>
          <cell r="D278" t="str">
            <v>(株)原商</v>
          </cell>
          <cell r="E278">
            <v>0</v>
          </cell>
          <cell r="F278" t="str">
            <v>92/03</v>
          </cell>
          <cell r="G278">
            <v>2000</v>
          </cell>
          <cell r="H278">
            <v>8120</v>
          </cell>
          <cell r="I278">
            <v>8120</v>
          </cell>
        </row>
        <row r="279">
          <cell r="A279" t="str">
            <v>業務本部　　　　　　　　　　　　　　　　</v>
          </cell>
          <cell r="B279" t="str">
            <v>06D</v>
          </cell>
          <cell r="C279" t="str">
            <v>福山支店　　　　　　　　　　　　　　　　</v>
          </cell>
          <cell r="D279" t="str">
            <v>福山通運（株）</v>
          </cell>
          <cell r="E279" t="str">
            <v>9075</v>
          </cell>
          <cell r="F279" t="str">
            <v>94/01</v>
          </cell>
          <cell r="G279">
            <v>50000</v>
          </cell>
          <cell r="H279">
            <v>23779</v>
          </cell>
          <cell r="I279">
            <v>19900</v>
          </cell>
        </row>
        <row r="280">
          <cell r="A280" t="str">
            <v>業務本部　　　　　　　　　　　　　　　　</v>
          </cell>
          <cell r="B280" t="str">
            <v>0YV</v>
          </cell>
          <cell r="C280" t="str">
            <v>広島支店２チ－ム　　　　　　　　　　　　</v>
          </cell>
          <cell r="D280" t="str">
            <v>(株)ｳｯﾄﾞﾜﾝ</v>
          </cell>
          <cell r="E280" t="str">
            <v>7898</v>
          </cell>
          <cell r="F280" t="str">
            <v>83/01</v>
          </cell>
          <cell r="G280">
            <v>100760</v>
          </cell>
          <cell r="H280">
            <v>30019</v>
          </cell>
          <cell r="I280">
            <v>84739</v>
          </cell>
        </row>
        <row r="281">
          <cell r="A281" t="str">
            <v>業務本部　　　　　　　　　　　　　　　　</v>
          </cell>
          <cell r="B281" t="str">
            <v>022</v>
          </cell>
          <cell r="C281" t="str">
            <v>高松支店営業　　　　　　　　　　　　　　</v>
          </cell>
          <cell r="D281" t="str">
            <v>四国化成工業(株)</v>
          </cell>
          <cell r="E281" t="str">
            <v>4099</v>
          </cell>
          <cell r="F281" t="str">
            <v>76/11</v>
          </cell>
          <cell r="G281">
            <v>98406</v>
          </cell>
          <cell r="H281">
            <v>30895</v>
          </cell>
          <cell r="I281">
            <v>40543</v>
          </cell>
        </row>
        <row r="282">
          <cell r="A282" t="str">
            <v>業務本部　　　　　　　　　　　　　　　　</v>
          </cell>
          <cell r="B282" t="str">
            <v>022</v>
          </cell>
          <cell r="C282" t="str">
            <v>高松支店営業　　　　　　　　　　　　　　</v>
          </cell>
          <cell r="D282" t="str">
            <v>(株)ｼﾑﾘｰ</v>
          </cell>
          <cell r="E282" t="str">
            <v>9947</v>
          </cell>
          <cell r="F282" t="str">
            <v>89/12</v>
          </cell>
          <cell r="G282">
            <v>48000</v>
          </cell>
          <cell r="H282">
            <v>34560</v>
          </cell>
          <cell r="I282">
            <v>19440</v>
          </cell>
        </row>
        <row r="283">
          <cell r="A283" t="str">
            <v>業務本部　　　　　　　　　　　　　　　　</v>
          </cell>
          <cell r="B283" t="str">
            <v>022</v>
          </cell>
          <cell r="C283" t="str">
            <v>高松支店営業　　　　　　　　　　　　　　</v>
          </cell>
          <cell r="D283" t="str">
            <v>㈱ふじや</v>
          </cell>
          <cell r="E283">
            <v>0</v>
          </cell>
          <cell r="F283" t="str">
            <v>01/05</v>
          </cell>
          <cell r="G283">
            <v>1000</v>
          </cell>
          <cell r="H283">
            <v>4600</v>
          </cell>
          <cell r="I283">
            <v>4600</v>
          </cell>
        </row>
        <row r="284">
          <cell r="A284" t="str">
            <v>業務本部　　　　　　　　　　　　　　　　</v>
          </cell>
          <cell r="B284" t="str">
            <v>033</v>
          </cell>
          <cell r="C284" t="str">
            <v>松山支店　　　　　　　　　　　　　　　　</v>
          </cell>
          <cell r="D284" t="str">
            <v>ダイキ(株)</v>
          </cell>
          <cell r="E284" t="str">
            <v>9953</v>
          </cell>
          <cell r="F284" t="str">
            <v>93/11</v>
          </cell>
          <cell r="G284">
            <v>10920</v>
          </cell>
          <cell r="H284">
            <v>12885</v>
          </cell>
          <cell r="I284">
            <v>14032</v>
          </cell>
        </row>
        <row r="285">
          <cell r="A285" t="str">
            <v>業務本部　　　　　　　　　　　　　　　　</v>
          </cell>
          <cell r="B285" t="str">
            <v>010</v>
          </cell>
          <cell r="C285" t="str">
            <v>福岡支店１チ－ム　　　　　　　　　　　　</v>
          </cell>
          <cell r="D285" t="str">
            <v>西日本銀行</v>
          </cell>
          <cell r="E285" t="str">
            <v>8327</v>
          </cell>
          <cell r="F285" t="str">
            <v>01/09</v>
          </cell>
          <cell r="G285">
            <v>1200000</v>
          </cell>
          <cell r="H285">
            <v>433200</v>
          </cell>
          <cell r="I285">
            <v>228000</v>
          </cell>
        </row>
        <row r="286">
          <cell r="A286" t="str">
            <v>業務本部　　　　　　　　　　　　　　　　</v>
          </cell>
          <cell r="B286" t="str">
            <v>0L8</v>
          </cell>
          <cell r="C286" t="str">
            <v>福岡２チーム　　　　　　　　　　　　　　</v>
          </cell>
          <cell r="D286" t="str">
            <v>三洋信販(株)</v>
          </cell>
          <cell r="E286" t="str">
            <v>8573</v>
          </cell>
          <cell r="F286" t="str">
            <v>81/11</v>
          </cell>
          <cell r="G286">
            <v>178200</v>
          </cell>
          <cell r="H286">
            <v>76250</v>
          </cell>
          <cell r="I286">
            <v>632610</v>
          </cell>
        </row>
        <row r="287">
          <cell r="A287" t="str">
            <v>業務本部　　　　　　　　　　　　　　　　</v>
          </cell>
          <cell r="B287" t="str">
            <v>0PT</v>
          </cell>
          <cell r="C287" t="str">
            <v>福岡支店３チ－ム　　　　　　　　　　　　</v>
          </cell>
          <cell r="D287" t="str">
            <v>(株)九州リースサービス</v>
          </cell>
          <cell r="E287" t="str">
            <v>8596</v>
          </cell>
          <cell r="F287" t="str">
            <v>99/07</v>
          </cell>
          <cell r="G287">
            <v>4000000</v>
          </cell>
          <cell r="H287">
            <v>800000</v>
          </cell>
          <cell r="I287">
            <v>560000</v>
          </cell>
        </row>
        <row r="288">
          <cell r="A288" t="str">
            <v>業務本部　　　　　　　　　　　　　　　　</v>
          </cell>
          <cell r="B288" t="str">
            <v>008</v>
          </cell>
          <cell r="C288" t="str">
            <v>北九州支店　　　　　　　　　　　　　　　</v>
          </cell>
          <cell r="D288" t="str">
            <v>(株)マツモト</v>
          </cell>
          <cell r="E288" t="str">
            <v>7901</v>
          </cell>
          <cell r="F288" t="str">
            <v>90/09</v>
          </cell>
          <cell r="G288">
            <v>9000</v>
          </cell>
          <cell r="H288">
            <v>-4400</v>
          </cell>
          <cell r="I288">
            <v>0</v>
          </cell>
        </row>
        <row r="289">
          <cell r="A289" t="str">
            <v>業務本部　　　　　　　　　　　　　　　　</v>
          </cell>
          <cell r="B289" t="str">
            <v>0L8</v>
          </cell>
          <cell r="C289" t="str">
            <v>福岡２チーム　　　　　　　　　　　　　　</v>
          </cell>
          <cell r="D289" t="str">
            <v>ｻｶﾞｼｷ印刷(株)</v>
          </cell>
          <cell r="E289">
            <v>0</v>
          </cell>
          <cell r="F289" t="str">
            <v>93/09</v>
          </cell>
          <cell r="G289">
            <v>2000</v>
          </cell>
          <cell r="H289">
            <v>7200</v>
          </cell>
          <cell r="I289">
            <v>7200</v>
          </cell>
        </row>
        <row r="290">
          <cell r="A290" t="str">
            <v>業務本部　　　　　　　　　　　　　　　　</v>
          </cell>
          <cell r="B290" t="str">
            <v>034</v>
          </cell>
          <cell r="C290" t="str">
            <v>鹿児島支店　　　　　　　　　　　　　　　</v>
          </cell>
          <cell r="D290" t="str">
            <v>(株)ミスミ（Ｍｉｓｕｍｉ）</v>
          </cell>
          <cell r="E290" t="str">
            <v>7441</v>
          </cell>
          <cell r="F290" t="str">
            <v>96/04</v>
          </cell>
          <cell r="G290">
            <v>1000</v>
          </cell>
          <cell r="H290">
            <v>1587</v>
          </cell>
          <cell r="I290">
            <v>1410</v>
          </cell>
        </row>
        <row r="291">
          <cell r="A291" t="str">
            <v>近畿営業本部　　　　　　　　　　　　　　</v>
          </cell>
          <cell r="B291" t="str">
            <v>2D1</v>
          </cell>
          <cell r="C291" t="str">
            <v>大阪営業４部１課　　　　　　　　　　　　</v>
          </cell>
          <cell r="D291" t="str">
            <v>(株)山善</v>
          </cell>
          <cell r="E291" t="str">
            <v>8051</v>
          </cell>
          <cell r="F291" t="str">
            <v>88/07</v>
          </cell>
          <cell r="G291">
            <v>100000</v>
          </cell>
          <cell r="H291">
            <v>20250</v>
          </cell>
          <cell r="I291">
            <v>21200</v>
          </cell>
        </row>
        <row r="292">
          <cell r="A292" t="str">
            <v>ＯＱＬ営業本部　　　　　　　　　　　　　</v>
          </cell>
          <cell r="B292" t="str">
            <v>12B</v>
          </cell>
          <cell r="C292" t="str">
            <v>ＯＱＬ日本橋チーム販管費　　　　　　　　</v>
          </cell>
          <cell r="D292" t="str">
            <v>ｷｬﾉﾝ販売(株)</v>
          </cell>
          <cell r="E292" t="str">
            <v>8060</v>
          </cell>
          <cell r="F292" t="str">
            <v>95/05</v>
          </cell>
          <cell r="G292">
            <v>1155</v>
          </cell>
          <cell r="H292">
            <v>1010</v>
          </cell>
          <cell r="I292">
            <v>1080</v>
          </cell>
        </row>
        <row r="293">
          <cell r="A293" t="str">
            <v>ＯＱＬ営業本部　　　　　　　　　　　　　</v>
          </cell>
          <cell r="B293" t="str">
            <v>12B</v>
          </cell>
          <cell r="C293" t="str">
            <v>ＯＱＬ日本橋チーム販管費　　　　　　　　</v>
          </cell>
          <cell r="D293" t="str">
            <v>(株)ﾌｫｰﾊﾞﾙ</v>
          </cell>
          <cell r="E293" t="str">
            <v>8275</v>
          </cell>
          <cell r="F293" t="str">
            <v>88/11</v>
          </cell>
          <cell r="G293">
            <v>240000</v>
          </cell>
          <cell r="H293">
            <v>90000</v>
          </cell>
          <cell r="I293">
            <v>289200</v>
          </cell>
        </row>
        <row r="294">
          <cell r="A294" t="str">
            <v>ＯＱＬ営業本部　　　　　　　　　　　　　</v>
          </cell>
          <cell r="B294" t="str">
            <v>12B</v>
          </cell>
          <cell r="C294" t="str">
            <v>ＯＱＬ日本橋チーム販管費　　　　　　　　</v>
          </cell>
          <cell r="D294" t="str">
            <v>(株)日本ﾃﾞｼﾞﾀﾙ研究所</v>
          </cell>
          <cell r="E294" t="str">
            <v>6935</v>
          </cell>
          <cell r="F294" t="str">
            <v>89/12</v>
          </cell>
          <cell r="G294">
            <v>32947</v>
          </cell>
          <cell r="H294">
            <v>33902</v>
          </cell>
          <cell r="I294">
            <v>37329</v>
          </cell>
        </row>
        <row r="295">
          <cell r="A295" t="str">
            <v>ＯＱＬ営業本部　　　　　　　　　　　　　</v>
          </cell>
          <cell r="B295" t="str">
            <v>1L3</v>
          </cell>
          <cell r="C295" t="str">
            <v>ＯＱＬ城東チーム　　　　　　　　　　　　</v>
          </cell>
          <cell r="D295" t="str">
            <v>㈱ｴﾌﾃｨｰｺﾐｭﾆｹｰｼｮﾝｽﾞ</v>
          </cell>
          <cell r="E295" t="str">
            <v>2763</v>
          </cell>
          <cell r="F295" t="str">
            <v>01/03</v>
          </cell>
          <cell r="G295">
            <v>26</v>
          </cell>
          <cell r="H295">
            <v>17800</v>
          </cell>
          <cell r="I295">
            <v>71500</v>
          </cell>
        </row>
        <row r="296">
          <cell r="A296" t="str">
            <v>東京営業本部　　　　　　　　　　　　　　</v>
          </cell>
          <cell r="B296" t="str">
            <v>1J1</v>
          </cell>
          <cell r="C296" t="str">
            <v>渋谷支店第一チーム　　　　　　　　　　　</v>
          </cell>
          <cell r="D296" t="str">
            <v>東邦薬品(株)</v>
          </cell>
          <cell r="E296" t="str">
            <v>8129</v>
          </cell>
          <cell r="F296" t="str">
            <v>83/10</v>
          </cell>
          <cell r="G296">
            <v>29040</v>
          </cell>
          <cell r="H296">
            <v>11296</v>
          </cell>
          <cell r="I296">
            <v>31508</v>
          </cell>
        </row>
        <row r="297">
          <cell r="A297" t="str">
            <v>ＯＱＬ営業本部　　　　　　　　　　　　　</v>
          </cell>
          <cell r="B297" t="str">
            <v>1H3</v>
          </cell>
          <cell r="C297" t="str">
            <v>ＯＱＬ新宿チ－ム　　　　　　　　　　　　</v>
          </cell>
          <cell r="D297" t="str">
            <v>㈱ﾃﾚｳｪｲﾌﾞ</v>
          </cell>
          <cell r="E297" t="str">
            <v>2759</v>
          </cell>
          <cell r="F297" t="str">
            <v>01/03</v>
          </cell>
          <cell r="G297">
            <v>65</v>
          </cell>
          <cell r="H297">
            <v>17550</v>
          </cell>
          <cell r="I297">
            <v>286650</v>
          </cell>
        </row>
        <row r="298">
          <cell r="A298" t="str">
            <v>ＯＱＬ営業本部　　　　　　　　　　　　　</v>
          </cell>
          <cell r="B298" t="str">
            <v>1H3</v>
          </cell>
          <cell r="C298" t="str">
            <v>ＯＱＬ新宿チ－ム　　　　　　　　　　　　</v>
          </cell>
          <cell r="D298" t="str">
            <v>工事ﾄﾞｯﾄﾈｯﾄ㈱</v>
          </cell>
          <cell r="E298">
            <v>0</v>
          </cell>
          <cell r="F298" t="str">
            <v>01/04</v>
          </cell>
          <cell r="G298">
            <v>400</v>
          </cell>
          <cell r="H298">
            <v>20000</v>
          </cell>
          <cell r="I298">
            <v>20000</v>
          </cell>
        </row>
        <row r="299">
          <cell r="A299" t="str">
            <v>ＯＱＬ営業本部　　　　　　　　　　　　　</v>
          </cell>
          <cell r="B299" t="str">
            <v>1H3</v>
          </cell>
          <cell r="C299" t="str">
            <v>ＯＱＬ新宿チ－ム　　　　　　　　　　　　</v>
          </cell>
          <cell r="D299" t="str">
            <v>㈱ｽｸﾗﾑ</v>
          </cell>
          <cell r="E299">
            <v>0</v>
          </cell>
          <cell r="F299" t="str">
            <v>00/09</v>
          </cell>
          <cell r="G299">
            <v>100</v>
          </cell>
          <cell r="H299">
            <v>100000</v>
          </cell>
          <cell r="I299">
            <v>100000</v>
          </cell>
        </row>
        <row r="300">
          <cell r="A300" t="str">
            <v>ＯＱＬ営業本部　　　　　　　　　　　　　</v>
          </cell>
          <cell r="B300" t="str">
            <v>1H7</v>
          </cell>
          <cell r="C300" t="str">
            <v>ＯＱＬ池袋チ－ム　　　　　　　　　　　　</v>
          </cell>
          <cell r="D300" t="str">
            <v>(株)光通信</v>
          </cell>
          <cell r="E300" t="str">
            <v>9435</v>
          </cell>
          <cell r="F300" t="str">
            <v>94/08</v>
          </cell>
          <cell r="G300">
            <v>40000</v>
          </cell>
          <cell r="H300">
            <v>19230</v>
          </cell>
          <cell r="I300">
            <v>208000</v>
          </cell>
        </row>
        <row r="301">
          <cell r="A301" t="str">
            <v>ＯＱＬ営業本部　　　　　　　　　　　　　</v>
          </cell>
          <cell r="B301" t="str">
            <v>1H7</v>
          </cell>
          <cell r="C301" t="str">
            <v>ＯＱＬ池袋チ－ム　　　　　　　　　　　　</v>
          </cell>
          <cell r="D301" t="str">
            <v>(株)明光ﾈｯﾄﾜ-ｸｼﾞｬﾊﾟﾝ</v>
          </cell>
          <cell r="E301" t="str">
            <v>4668</v>
          </cell>
          <cell r="F301" t="str">
            <v>97/04</v>
          </cell>
          <cell r="G301">
            <v>30000</v>
          </cell>
          <cell r="H301">
            <v>12215</v>
          </cell>
          <cell r="I301">
            <v>58170</v>
          </cell>
        </row>
        <row r="302">
          <cell r="A302" t="str">
            <v>ＯＱＬ営業本部　　　　　　　　　　　　　</v>
          </cell>
          <cell r="B302" t="str">
            <v>1J7</v>
          </cell>
          <cell r="C302" t="str">
            <v>ＯＱＬ立川チ－ム　　　　　　　　　　　　</v>
          </cell>
          <cell r="D302" t="str">
            <v>日本ﾃｸﾉ㈱</v>
          </cell>
          <cell r="E302">
            <v>0</v>
          </cell>
          <cell r="F302">
            <v>0</v>
          </cell>
          <cell r="G302">
            <v>20</v>
          </cell>
          <cell r="H302">
            <v>4800</v>
          </cell>
          <cell r="I302">
            <v>4800</v>
          </cell>
        </row>
        <row r="303">
          <cell r="A303" t="str">
            <v>ＯＱＬ営業本部　　　　　　　　　　　　　</v>
          </cell>
          <cell r="B303" t="str">
            <v>2E3</v>
          </cell>
          <cell r="C303" t="str">
            <v>旧ＯＱＬ大阪第三チ－ム　　　　　　　　　</v>
          </cell>
          <cell r="D303" t="str">
            <v>(株)立花ｴﾚﾃｯｸ</v>
          </cell>
          <cell r="E303" t="str">
            <v>8159</v>
          </cell>
          <cell r="F303" t="str">
            <v>87/02</v>
          </cell>
          <cell r="G303">
            <v>7719</v>
          </cell>
          <cell r="H303">
            <v>3967</v>
          </cell>
          <cell r="I303">
            <v>6870</v>
          </cell>
        </row>
        <row r="304">
          <cell r="A304" t="str">
            <v>近畿営業本部　　　　　　　　　　　　　　</v>
          </cell>
          <cell r="B304" t="str">
            <v>0MN</v>
          </cell>
          <cell r="C304" t="str">
            <v>京都支店３課　　　　　　　　　　　　　　</v>
          </cell>
          <cell r="D304" t="str">
            <v>(株)キンデン</v>
          </cell>
          <cell r="E304">
            <v>0</v>
          </cell>
          <cell r="F304" t="str">
            <v>81/09</v>
          </cell>
          <cell r="G304">
            <v>3000</v>
          </cell>
          <cell r="H304">
            <v>12000</v>
          </cell>
          <cell r="I304">
            <v>12000</v>
          </cell>
        </row>
        <row r="305">
          <cell r="A305" t="str">
            <v>ＯＱＬ営業本部　　　　　　　　　　　　　</v>
          </cell>
          <cell r="B305" t="str">
            <v>079</v>
          </cell>
          <cell r="C305" t="str">
            <v>ＯＱＬ名古屋チ－ム　　　　　　　　　　　</v>
          </cell>
          <cell r="D305" t="str">
            <v>北川工業(株)</v>
          </cell>
          <cell r="E305" t="str">
            <v>6896</v>
          </cell>
          <cell r="F305" t="str">
            <v>96/03</v>
          </cell>
          <cell r="G305">
            <v>14216</v>
          </cell>
          <cell r="H305">
            <v>10853</v>
          </cell>
          <cell r="I305">
            <v>19192</v>
          </cell>
        </row>
        <row r="306">
          <cell r="A306" t="str">
            <v>不動産ファイナンス本部　　　　　　　　　</v>
          </cell>
          <cell r="B306" t="str">
            <v>09S</v>
          </cell>
          <cell r="C306" t="str">
            <v>プロジェクトファイナンス部３チーム　　　</v>
          </cell>
          <cell r="D306" t="str">
            <v>(株)東京ﾍﾞｲﾎﾃﾙｽﾞ</v>
          </cell>
          <cell r="E306">
            <v>0</v>
          </cell>
          <cell r="F306" t="str">
            <v>88/10</v>
          </cell>
          <cell r="G306">
            <v>9000</v>
          </cell>
          <cell r="H306">
            <v>450000</v>
          </cell>
          <cell r="I306">
            <v>450000</v>
          </cell>
        </row>
        <row r="307">
          <cell r="A307" t="str">
            <v>不動産ファイナンス本部　　　　　　　　　</v>
          </cell>
          <cell r="B307" t="str">
            <v>0XE</v>
          </cell>
          <cell r="C307" t="str">
            <v>プロジェクトファイナンス部１チーム　　　</v>
          </cell>
          <cell r="D307" t="str">
            <v>ｵｰｸﾗﾔ住宅(株)</v>
          </cell>
          <cell r="E307">
            <v>0</v>
          </cell>
          <cell r="F307" t="str">
            <v>83/03</v>
          </cell>
          <cell r="G307">
            <v>114000</v>
          </cell>
          <cell r="H307">
            <v>5714</v>
          </cell>
          <cell r="I307">
            <v>5715</v>
          </cell>
        </row>
        <row r="308">
          <cell r="A308" t="str">
            <v>不動産ファイナンス本部　　　　　　　　　</v>
          </cell>
          <cell r="B308" t="str">
            <v>0XE</v>
          </cell>
          <cell r="C308" t="str">
            <v>プロジェクトファイナンス部１チーム　　　</v>
          </cell>
          <cell r="D308" t="str">
            <v>(株)ﾚｵﾊﾟﾚｽ21</v>
          </cell>
          <cell r="E308" t="str">
            <v>8848</v>
          </cell>
          <cell r="F308" t="str">
            <v>87/09</v>
          </cell>
          <cell r="G308">
            <v>520000</v>
          </cell>
          <cell r="H308">
            <v>120036</v>
          </cell>
          <cell r="I308">
            <v>525200</v>
          </cell>
        </row>
        <row r="309">
          <cell r="A309" t="str">
            <v>不動産ファイナンス本部　　　　　　　　　</v>
          </cell>
          <cell r="B309" t="str">
            <v>0XE</v>
          </cell>
          <cell r="C309" t="str">
            <v>プロジェクトファイナンス部１チーム　　　</v>
          </cell>
          <cell r="D309" t="str">
            <v>日神不動産(株)</v>
          </cell>
          <cell r="E309" t="str">
            <v>8881</v>
          </cell>
          <cell r="F309" t="str">
            <v>95/08</v>
          </cell>
          <cell r="G309">
            <v>7500</v>
          </cell>
          <cell r="H309">
            <v>7500</v>
          </cell>
          <cell r="I309">
            <v>6908</v>
          </cell>
        </row>
        <row r="310">
          <cell r="A310" t="str">
            <v>不動産ファイナンス本部　　　　　　　　　</v>
          </cell>
          <cell r="B310" t="str">
            <v>0XE</v>
          </cell>
          <cell r="C310" t="str">
            <v>プロジェクトファイナンス部１チーム　　　</v>
          </cell>
          <cell r="D310" t="str">
            <v>㈱ﾐﾔﾋﾞｴｽﾃｯｸｽ</v>
          </cell>
          <cell r="E310">
            <v>0</v>
          </cell>
          <cell r="F310" t="str">
            <v>00/08</v>
          </cell>
          <cell r="G310">
            <v>40</v>
          </cell>
          <cell r="H310">
            <v>20000</v>
          </cell>
          <cell r="I310">
            <v>20000</v>
          </cell>
        </row>
        <row r="311">
          <cell r="A311" t="str">
            <v>不動産ファイナンス本部　　　　　　　　　</v>
          </cell>
          <cell r="B311" t="str">
            <v>09C</v>
          </cell>
          <cell r="C311" t="str">
            <v>融資事業２部法人営業チーム　　　　　　　</v>
          </cell>
          <cell r="D311" t="str">
            <v>石川島播磨重工業(株)</v>
          </cell>
          <cell r="E311" t="str">
            <v>7013</v>
          </cell>
          <cell r="F311" t="str">
            <v>91/02</v>
          </cell>
          <cell r="G311">
            <v>50000</v>
          </cell>
          <cell r="H311">
            <v>5650</v>
          </cell>
          <cell r="I311">
            <v>7650</v>
          </cell>
        </row>
        <row r="312">
          <cell r="A312" t="str">
            <v>不動産ファイナンス本部　　　　　　　　　</v>
          </cell>
          <cell r="B312" t="str">
            <v>0V9</v>
          </cell>
          <cell r="C312" t="str">
            <v>融資事業２部大阪営業チーム　　　　　　　</v>
          </cell>
          <cell r="D312" t="str">
            <v>日本ｴｽﾘ-ﾄﾞ(株)</v>
          </cell>
          <cell r="E312" t="str">
            <v>8877</v>
          </cell>
          <cell r="F312" t="str">
            <v>97/02</v>
          </cell>
          <cell r="G312">
            <v>28800</v>
          </cell>
          <cell r="H312">
            <v>7200</v>
          </cell>
          <cell r="I312">
            <v>65376</v>
          </cell>
        </row>
        <row r="313">
          <cell r="A313" t="str">
            <v>不動産ファイナンス本部　　　　　　　　　</v>
          </cell>
          <cell r="B313" t="str">
            <v>0C0</v>
          </cell>
          <cell r="C313" t="str">
            <v>ストラクチヤード・ファイナンス部　　　　</v>
          </cell>
          <cell r="D313" t="str">
            <v>(株)ｸﾘｰﾄﾞ</v>
          </cell>
          <cell r="E313" t="str">
            <v>8888</v>
          </cell>
          <cell r="F313" t="str">
            <v>00/05</v>
          </cell>
          <cell r="G313">
            <v>120</v>
          </cell>
          <cell r="H313">
            <v>5000</v>
          </cell>
          <cell r="I313">
            <v>35040</v>
          </cell>
        </row>
        <row r="314">
          <cell r="A314" t="str">
            <v>不動産ファイナンス本部　　　　　　　　　</v>
          </cell>
          <cell r="B314" t="str">
            <v>0C0</v>
          </cell>
          <cell r="C314" t="str">
            <v>ストラクチヤード・ファイナンス部　　　　</v>
          </cell>
          <cell r="D314" t="str">
            <v>SAF　Holding　Ltd．</v>
          </cell>
          <cell r="E314">
            <v>0</v>
          </cell>
          <cell r="F314" t="str">
            <v>00/08</v>
          </cell>
          <cell r="G314">
            <v>200</v>
          </cell>
          <cell r="H314">
            <v>10000</v>
          </cell>
          <cell r="I314">
            <v>10000</v>
          </cell>
        </row>
        <row r="315">
          <cell r="A315" t="str">
            <v>不動産ファイナンス本部　　　　　　　　　</v>
          </cell>
          <cell r="B315" t="str">
            <v>0C0</v>
          </cell>
          <cell r="C315" t="str">
            <v>ストラクチヤード・ファイナンス部　　　　</v>
          </cell>
          <cell r="D315" t="str">
            <v>ｹﾈﾃﾞｨ･ｳｨﾙｿﾝ･ｼﾞｬﾊﾟﾝ㈱</v>
          </cell>
          <cell r="E315" t="str">
            <v>4321</v>
          </cell>
          <cell r="F315" t="str">
            <v>00/12</v>
          </cell>
          <cell r="G315">
            <v>170</v>
          </cell>
          <cell r="H315">
            <v>14341</v>
          </cell>
          <cell r="I315">
            <v>110500</v>
          </cell>
        </row>
        <row r="316">
          <cell r="A316" t="str">
            <v>不動産ファイナンス本部　　　　　　　　　</v>
          </cell>
          <cell r="B316" t="str">
            <v>0C0</v>
          </cell>
          <cell r="C316" t="str">
            <v>ストラクチヤード・ファイナンス部　　　　</v>
          </cell>
          <cell r="D316" t="str">
            <v>CERVANTES,LTD</v>
          </cell>
          <cell r="E316">
            <v>0</v>
          </cell>
          <cell r="F316">
            <v>0</v>
          </cell>
          <cell r="G316">
            <v>60</v>
          </cell>
          <cell r="H316">
            <v>3000</v>
          </cell>
          <cell r="I316">
            <v>3000</v>
          </cell>
        </row>
        <row r="317">
          <cell r="A317" t="str">
            <v>不動産ファイナンス本部　　　　　　　　　</v>
          </cell>
          <cell r="B317" t="str">
            <v>0C0</v>
          </cell>
          <cell r="C317" t="str">
            <v>ストラクチヤード・ファイナンス部　　　　</v>
          </cell>
          <cell r="D317" t="str">
            <v>ANDY CO.,LTD</v>
          </cell>
          <cell r="E317">
            <v>0</v>
          </cell>
          <cell r="F317">
            <v>0</v>
          </cell>
          <cell r="G317">
            <v>300</v>
          </cell>
          <cell r="H317">
            <v>3971</v>
          </cell>
          <cell r="I317">
            <v>3971</v>
          </cell>
        </row>
        <row r="318">
          <cell r="A318" t="str">
            <v>不動産ファイナンス本部　　　　　　　　　</v>
          </cell>
          <cell r="B318" t="str">
            <v>0C0</v>
          </cell>
          <cell r="C318" t="str">
            <v>ストラクチヤード・ファイナンス部　　　　</v>
          </cell>
          <cell r="D318" t="str">
            <v>VALIANT HOLDING CO.,LTD</v>
          </cell>
          <cell r="E318">
            <v>0</v>
          </cell>
          <cell r="F318">
            <v>0</v>
          </cell>
          <cell r="G318">
            <v>300</v>
          </cell>
          <cell r="H318">
            <v>3000</v>
          </cell>
          <cell r="I318">
            <v>3000</v>
          </cell>
        </row>
        <row r="319">
          <cell r="A319" t="str">
            <v>不動産ファイナンス本部　　　　　　　　　</v>
          </cell>
          <cell r="B319" t="str">
            <v>0C0</v>
          </cell>
          <cell r="C319" t="str">
            <v>ストラクチヤード・ファイナンス部　　　　</v>
          </cell>
          <cell r="D319" t="str">
            <v>R-ONE HOLDING LTD</v>
          </cell>
          <cell r="E319">
            <v>0</v>
          </cell>
          <cell r="F319">
            <v>0</v>
          </cell>
          <cell r="G319">
            <v>3</v>
          </cell>
          <cell r="H319">
            <v>3000</v>
          </cell>
          <cell r="I319">
            <v>3000</v>
          </cell>
        </row>
        <row r="320">
          <cell r="A320" t="str">
            <v>不動産ファイナンス本部　　　　　　　　　</v>
          </cell>
          <cell r="B320" t="str">
            <v>0TN</v>
          </cell>
          <cell r="C320" t="str">
            <v>投資企画部投資企画チーム　　　　　　　　</v>
          </cell>
          <cell r="D320" t="str">
            <v>Asset Backed Funding Ltd.</v>
          </cell>
          <cell r="E320">
            <v>0</v>
          </cell>
          <cell r="F320" t="str">
            <v>96/07</v>
          </cell>
          <cell r="G320">
            <v>27900</v>
          </cell>
          <cell r="H320">
            <v>2988</v>
          </cell>
          <cell r="I320">
            <v>2989</v>
          </cell>
        </row>
        <row r="321">
          <cell r="A321" t="str">
            <v>不動産ファイナンス本部　　　　　　　　　</v>
          </cell>
          <cell r="B321" t="str">
            <v>0TN</v>
          </cell>
          <cell r="C321" t="str">
            <v>投資企画部投資企画チーム　　　　　　　　</v>
          </cell>
          <cell r="D321" t="str">
            <v>O-REIT 1 (CAYMAN) LTD.</v>
          </cell>
          <cell r="E321">
            <v>0</v>
          </cell>
          <cell r="F321" t="str">
            <v>00/03</v>
          </cell>
          <cell r="G321">
            <v>60</v>
          </cell>
          <cell r="H321">
            <v>3000</v>
          </cell>
          <cell r="I321">
            <v>3000</v>
          </cell>
        </row>
        <row r="322">
          <cell r="A322" t="str">
            <v>不動産事業本部　　　　　　　　　　　　　</v>
          </cell>
          <cell r="B322" t="str">
            <v>0WF</v>
          </cell>
          <cell r="C322" t="str">
            <v>不動産事業第１部２課－ＲＥＳ’ＯＲＩＸ　</v>
          </cell>
          <cell r="D322" t="str">
            <v>(株)蔵王休養村</v>
          </cell>
          <cell r="E322">
            <v>0</v>
          </cell>
          <cell r="F322" t="str">
            <v>97/02</v>
          </cell>
          <cell r="G322">
            <v>3</v>
          </cell>
          <cell r="H322">
            <v>3000</v>
          </cell>
          <cell r="I322">
            <v>3000</v>
          </cell>
        </row>
        <row r="323">
          <cell r="A323" t="str">
            <v>役員　　　　　　　　　　　　　　　　　　</v>
          </cell>
          <cell r="B323" t="str">
            <v>0A2</v>
          </cell>
          <cell r="C323" t="str">
            <v>役員　　　　　　　　　　　　　　　　　　</v>
          </cell>
          <cell r="D323" t="str">
            <v>(株)ｼｰ･ｼｰ･ｱｲ</v>
          </cell>
          <cell r="E323">
            <v>0</v>
          </cell>
          <cell r="F323" t="str">
            <v>84/12</v>
          </cell>
          <cell r="G323">
            <v>1000</v>
          </cell>
          <cell r="H323">
            <v>50000</v>
          </cell>
          <cell r="I323">
            <v>50000</v>
          </cell>
        </row>
        <row r="324">
          <cell r="A324" t="str">
            <v>役員　　　　　　　　　　　　　　　　　　</v>
          </cell>
          <cell r="B324" t="str">
            <v>0A2</v>
          </cell>
          <cell r="C324" t="str">
            <v>役員　　　　　　　　　　　　　　　　　　</v>
          </cell>
          <cell r="D324" t="str">
            <v>ASIAN FIN&amp;INV CORP. LTD.</v>
          </cell>
          <cell r="E324">
            <v>0</v>
          </cell>
          <cell r="F324" t="str">
            <v>89/08</v>
          </cell>
          <cell r="G324">
            <v>250</v>
          </cell>
          <cell r="H324">
            <v>152564</v>
          </cell>
          <cell r="I324">
            <v>152564</v>
          </cell>
        </row>
        <row r="325">
          <cell r="A325" t="str">
            <v>役員　　　　　　　　　　　　　　　　　　</v>
          </cell>
          <cell r="B325" t="str">
            <v>0A2</v>
          </cell>
          <cell r="C325" t="str">
            <v>役員　　　　　　　　　　　　　　　　　　</v>
          </cell>
          <cell r="D325" t="str">
            <v>OD Corporation</v>
          </cell>
          <cell r="E325">
            <v>0</v>
          </cell>
          <cell r="F325" t="str">
            <v>01/02</v>
          </cell>
          <cell r="G325">
            <v>500</v>
          </cell>
          <cell r="H325">
            <v>500000</v>
          </cell>
          <cell r="I325">
            <v>500000</v>
          </cell>
        </row>
        <row r="326">
          <cell r="A326" t="str">
            <v>投資銀行本部　　　　　　　　　　　　　　</v>
          </cell>
          <cell r="B326" t="str">
            <v>024</v>
          </cell>
          <cell r="C326" t="str">
            <v>船舶グループ　　　　　　　　　　　　　　</v>
          </cell>
          <cell r="D326" t="str">
            <v>大日ｲﾝﾍﾞｽﾄ(株)</v>
          </cell>
          <cell r="E326">
            <v>0</v>
          </cell>
          <cell r="F326" t="str">
            <v>82/08</v>
          </cell>
          <cell r="G326">
            <v>290400</v>
          </cell>
          <cell r="H326">
            <v>46080</v>
          </cell>
          <cell r="I326">
            <v>46080</v>
          </cell>
        </row>
        <row r="327">
          <cell r="A327" t="str">
            <v>投資銀行本部　　　　　　　　　　　　　　</v>
          </cell>
          <cell r="B327" t="str">
            <v>024</v>
          </cell>
          <cell r="C327" t="str">
            <v>船舶グループ　　　　　　　　　　　　　　</v>
          </cell>
          <cell r="D327" t="str">
            <v>三光汽船㈱</v>
          </cell>
          <cell r="E327">
            <v>0</v>
          </cell>
          <cell r="F327" t="str">
            <v>90/01</v>
          </cell>
          <cell r="G327">
            <v>1811</v>
          </cell>
          <cell r="H327">
            <v>90550</v>
          </cell>
          <cell r="I327">
            <v>90550</v>
          </cell>
        </row>
        <row r="328">
          <cell r="A328" t="str">
            <v>投資銀行本部　　　　　　　　　　　　　　</v>
          </cell>
          <cell r="B328" t="str">
            <v>1MS</v>
          </cell>
          <cell r="C328" t="str">
            <v>プリンシパル・インベストメントＢ　　　　</v>
          </cell>
          <cell r="D328" t="str">
            <v>㈱ｾﾞﾝﾃｯｸ･ﾃｸﾉﾛｼﾞｰ･ｼﾞｬﾊﾟﾝ</v>
          </cell>
          <cell r="E328" t="str">
            <v>4296</v>
          </cell>
          <cell r="F328" t="str">
            <v>01/03</v>
          </cell>
          <cell r="G328">
            <v>3000</v>
          </cell>
          <cell r="H328">
            <v>198000</v>
          </cell>
          <cell r="I328">
            <v>648000</v>
          </cell>
        </row>
        <row r="329">
          <cell r="A329" t="str">
            <v>投資銀行本部　　　　　　　　　　　　　　</v>
          </cell>
          <cell r="B329" t="str">
            <v>1MS</v>
          </cell>
          <cell r="C329" t="str">
            <v>プリンシパル・インベストメントＢ　　　　</v>
          </cell>
          <cell r="D329" t="str">
            <v>㈱ｱﾙﾌｧﾊﾟｰﾁｪｽ</v>
          </cell>
          <cell r="E329">
            <v>0</v>
          </cell>
          <cell r="F329" t="str">
            <v>01/08</v>
          </cell>
          <cell r="G329">
            <v>1400</v>
          </cell>
          <cell r="H329">
            <v>509534</v>
          </cell>
          <cell r="I329">
            <v>509534</v>
          </cell>
        </row>
        <row r="330">
          <cell r="A330" t="str">
            <v>投資銀行本部　　　　　　　　　　　　　　</v>
          </cell>
          <cell r="B330" t="str">
            <v>1F8</v>
          </cell>
          <cell r="C330" t="str">
            <v>プリンシパル・インベストメントＡ　　　　</v>
          </cell>
          <cell r="D330" t="str">
            <v>(株)ベネックス</v>
          </cell>
          <cell r="E330">
            <v>0</v>
          </cell>
          <cell r="F330" t="str">
            <v>01/11</v>
          </cell>
          <cell r="G330">
            <v>9200</v>
          </cell>
          <cell r="H330">
            <v>690377</v>
          </cell>
          <cell r="I330">
            <v>690378</v>
          </cell>
        </row>
        <row r="331">
          <cell r="A331" t="str">
            <v>近畿営業本部　　　　　　　　　　　　　　</v>
          </cell>
          <cell r="B331" t="str">
            <v>003</v>
          </cell>
          <cell r="C331" t="str">
            <v>大阪営業４部２課　　　　　　　　　　　　</v>
          </cell>
          <cell r="D331" t="str">
            <v>㈱ジェノバ</v>
          </cell>
          <cell r="E331">
            <v>0</v>
          </cell>
          <cell r="F331" t="str">
            <v>02/05</v>
          </cell>
          <cell r="G331">
            <v>25</v>
          </cell>
          <cell r="H331">
            <v>5000</v>
          </cell>
          <cell r="I331">
            <v>5000</v>
          </cell>
        </row>
        <row r="332">
          <cell r="A332" t="str">
            <v>東京営業本部　　　　　　　　　　　　　　</v>
          </cell>
          <cell r="B332" t="str">
            <v>1F5</v>
          </cell>
          <cell r="C332" t="str">
            <v>情報通信部第二チーム　　　　　　　　　　</v>
          </cell>
          <cell r="D332" t="str">
            <v>ｼﾞｪｲﾃﾞｨｽｸ㈱</v>
          </cell>
          <cell r="E332">
            <v>0</v>
          </cell>
          <cell r="F332" t="str">
            <v>02/07</v>
          </cell>
          <cell r="G332">
            <v>16</v>
          </cell>
          <cell r="H332">
            <v>4800</v>
          </cell>
          <cell r="I332">
            <v>4800</v>
          </cell>
        </row>
        <row r="333">
          <cell r="A333" t="str">
            <v>投資銀行本部　　　　　　　　　　　　　　</v>
          </cell>
          <cell r="B333" t="str">
            <v>1MS</v>
          </cell>
          <cell r="C333" t="str">
            <v>プリンシパル・インベストメントＢ　　　　</v>
          </cell>
          <cell r="D333" t="str">
            <v>Scumpo　Pharmaceuticals,Inc</v>
          </cell>
          <cell r="E333">
            <v>0</v>
          </cell>
          <cell r="F333" t="str">
            <v>02/08</v>
          </cell>
          <cell r="G333">
            <v>922</v>
          </cell>
          <cell r="H333">
            <v>535453</v>
          </cell>
          <cell r="I333">
            <v>535453</v>
          </cell>
        </row>
        <row r="334">
          <cell r="A334" t="str">
            <v>業務本部　　　　　　　　　　　　　　　　</v>
          </cell>
          <cell r="B334" t="str">
            <v>016</v>
          </cell>
          <cell r="C334" t="str">
            <v>岡山支店営業　　　　　　　　　　　　　　</v>
          </cell>
          <cell r="D334" t="str">
            <v>㈱ﾄﾏﾄ銀行</v>
          </cell>
          <cell r="E334" t="str">
            <v>8542</v>
          </cell>
          <cell r="F334" t="str">
            <v>02/08</v>
          </cell>
          <cell r="G334">
            <v>198000</v>
          </cell>
          <cell r="H334">
            <v>49896</v>
          </cell>
          <cell r="I334">
            <v>43164</v>
          </cell>
        </row>
        <row r="335">
          <cell r="A335" t="str">
            <v>東京営業本部　　　　　　　　　　　　　　</v>
          </cell>
          <cell r="B335" t="str">
            <v>1H4</v>
          </cell>
          <cell r="C335" t="str">
            <v>四谷支店第一チーム　　　　　　　　　　　</v>
          </cell>
          <cell r="D335" t="str">
            <v>㈱ｱｲﾃﾞｨｰﾕｰ</v>
          </cell>
          <cell r="E335">
            <v>0</v>
          </cell>
          <cell r="F335" t="str">
            <v>02/08</v>
          </cell>
          <cell r="G335">
            <v>25</v>
          </cell>
          <cell r="H335">
            <v>5000</v>
          </cell>
          <cell r="I335">
            <v>5000</v>
          </cell>
        </row>
        <row r="336">
          <cell r="A336" t="str">
            <v>業務本部　　　　　　　　　　　　　　　　</v>
          </cell>
          <cell r="B336" t="str">
            <v>0PT</v>
          </cell>
          <cell r="C336" t="str">
            <v>福岡支店３チ－ム　　　　　　　　　　　　</v>
          </cell>
          <cell r="D336" t="str">
            <v>㈱ｼﾉﾊﾗ建設ｼｽﾃﾑ</v>
          </cell>
          <cell r="E336" t="str">
            <v>8909</v>
          </cell>
          <cell r="F336" t="str">
            <v>02/05</v>
          </cell>
          <cell r="G336">
            <v>15</v>
          </cell>
          <cell r="H336">
            <v>3600</v>
          </cell>
          <cell r="I336">
            <v>7380</v>
          </cell>
        </row>
        <row r="337">
          <cell r="A337" t="str">
            <v>投資銀行本部　　　　　　　　　　　　　　</v>
          </cell>
          <cell r="B337" t="str">
            <v>1MS</v>
          </cell>
          <cell r="C337" t="str">
            <v>プリンシパル・インベストメントＢ　　　　</v>
          </cell>
          <cell r="D337" t="str">
            <v>SOMA　Networks、Inc.</v>
          </cell>
          <cell r="E337">
            <v>0</v>
          </cell>
          <cell r="F337" t="str">
            <v>02/05</v>
          </cell>
          <cell r="G337">
            <v>0</v>
          </cell>
          <cell r="H337">
            <v>321384</v>
          </cell>
          <cell r="I337">
            <v>321384</v>
          </cell>
        </row>
        <row r="338">
          <cell r="A338" t="str">
            <v>近畿営業本部　　　　　　　　　　　　　　</v>
          </cell>
          <cell r="B338" t="str">
            <v>2D1</v>
          </cell>
          <cell r="C338" t="str">
            <v>大阪営業４部１課　　　　　　　　　　　　</v>
          </cell>
          <cell r="D338" t="str">
            <v>ﾕｰｻﾞｯｸｼｽﾃﾑ㈱</v>
          </cell>
          <cell r="E338">
            <v>0</v>
          </cell>
          <cell r="F338" t="str">
            <v>02/05</v>
          </cell>
          <cell r="G338">
            <v>10000</v>
          </cell>
          <cell r="H338">
            <v>25000</v>
          </cell>
          <cell r="I338">
            <v>25000</v>
          </cell>
        </row>
        <row r="339">
          <cell r="A339" t="str">
            <v>業務本部　　　　　　　　　　　　　　　　</v>
          </cell>
          <cell r="B339" t="str">
            <v>030</v>
          </cell>
          <cell r="C339" t="str">
            <v>浜松支店　　　　　　　　　　　　　　　　</v>
          </cell>
          <cell r="D339" t="str">
            <v>西遠代弁㈱</v>
          </cell>
          <cell r="E339">
            <v>0</v>
          </cell>
          <cell r="F339" t="str">
            <v>02/03</v>
          </cell>
          <cell r="G339">
            <v>800</v>
          </cell>
          <cell r="H339">
            <v>560</v>
          </cell>
          <cell r="I339">
            <v>560</v>
          </cell>
        </row>
        <row r="340">
          <cell r="A340" t="str">
            <v>東京営業本部　　　　　　　　　　　　　　</v>
          </cell>
          <cell r="B340" t="str">
            <v>1Q7</v>
          </cell>
          <cell r="C340" t="str">
            <v>渋谷支店第二チーム　　　　　　　　　　　</v>
          </cell>
          <cell r="D340" t="str">
            <v>ﾌｨｰﾙｽﾞ㈱</v>
          </cell>
          <cell r="E340" t="str">
            <v>2767</v>
          </cell>
          <cell r="F340" t="str">
            <v>02/03</v>
          </cell>
          <cell r="G340">
            <v>10</v>
          </cell>
          <cell r="H340">
            <v>20000</v>
          </cell>
          <cell r="I340">
            <v>70000</v>
          </cell>
        </row>
        <row r="341">
          <cell r="A341" t="str">
            <v>業務本部　　　　　　　　　　　　　　　　</v>
          </cell>
          <cell r="B341" t="str">
            <v>014</v>
          </cell>
          <cell r="C341" t="str">
            <v>静岡支店　　　　　　　　　　　　　　　　</v>
          </cell>
          <cell r="D341" t="str">
            <v>静岡保険代弁㈱</v>
          </cell>
          <cell r="E341">
            <v>0</v>
          </cell>
          <cell r="F341" t="str">
            <v>02/03</v>
          </cell>
          <cell r="G341">
            <v>800</v>
          </cell>
          <cell r="H341">
            <v>560</v>
          </cell>
          <cell r="I341">
            <v>560</v>
          </cell>
        </row>
        <row r="342">
          <cell r="A342" t="str">
            <v>東京営業本部　　　　　　　　　　　　　　</v>
          </cell>
          <cell r="B342" t="str">
            <v>1A4</v>
          </cell>
          <cell r="C342" t="str">
            <v>営業第二部ヘルスケアチーム　　　　　　　</v>
          </cell>
          <cell r="D342" t="str">
            <v>㈱ｱﾋﾟｳｽ</v>
          </cell>
          <cell r="E342">
            <v>0</v>
          </cell>
          <cell r="F342" t="str">
            <v>02/03</v>
          </cell>
          <cell r="G342">
            <v>200</v>
          </cell>
          <cell r="H342">
            <v>30000</v>
          </cell>
          <cell r="I342">
            <v>30000</v>
          </cell>
        </row>
        <row r="343">
          <cell r="A343" t="str">
            <v>業務本部　　　　　　　　　　　　　　　　</v>
          </cell>
          <cell r="B343" t="str">
            <v>071</v>
          </cell>
          <cell r="C343" t="str">
            <v>旭川支店　　　　　　　　　　　　　　　　</v>
          </cell>
          <cell r="D343" t="str">
            <v>すみれ商事㈱</v>
          </cell>
          <cell r="E343">
            <v>0</v>
          </cell>
          <cell r="F343" t="str">
            <v>02/03</v>
          </cell>
          <cell r="G343">
            <v>100</v>
          </cell>
          <cell r="H343">
            <v>1000</v>
          </cell>
          <cell r="I343">
            <v>1000</v>
          </cell>
        </row>
        <row r="344">
          <cell r="A344" t="str">
            <v>業務本部　　　　　　　　　　　　　　　　</v>
          </cell>
          <cell r="B344" t="str">
            <v>0L2</v>
          </cell>
          <cell r="C344" t="str">
            <v>名古屋３チーム　　　　　　　　　　　　　</v>
          </cell>
          <cell r="D344" t="str">
            <v>㈱名古屋リース</v>
          </cell>
          <cell r="E344">
            <v>0</v>
          </cell>
          <cell r="F344" t="str">
            <v>02/09</v>
          </cell>
          <cell r="G344">
            <v>6000</v>
          </cell>
          <cell r="H344">
            <v>6000</v>
          </cell>
          <cell r="I344">
            <v>6000</v>
          </cell>
        </row>
        <row r="345">
          <cell r="A345" t="str">
            <v>東京営業本部　　　　　　　　　　　　　　</v>
          </cell>
          <cell r="B345" t="str">
            <v>2GQ</v>
          </cell>
          <cell r="C345" t="str">
            <v>情報通信部第一チーム　　　　　　　　　　</v>
          </cell>
          <cell r="D345" t="str">
            <v>小田原ﾋﾙﾄﾝ（株）</v>
          </cell>
          <cell r="E345">
            <v>0</v>
          </cell>
          <cell r="F345" t="str">
            <v>03/11</v>
          </cell>
          <cell r="G345">
            <v>90</v>
          </cell>
          <cell r="H345">
            <v>4500</v>
          </cell>
          <cell r="I345">
            <v>4500</v>
          </cell>
        </row>
        <row r="346">
          <cell r="A346" t="str">
            <v>近畿営業本部　　　　　　　　　　　　　　</v>
          </cell>
          <cell r="B346" t="str">
            <v>001</v>
          </cell>
          <cell r="C346" t="str">
            <v>大阪営業１部１課　　　　　　　　　　　　</v>
          </cell>
          <cell r="D346" t="str">
            <v>（株）ｳﾞｨｳﾞｨｯﾄﾞ</v>
          </cell>
          <cell r="E346">
            <v>0</v>
          </cell>
          <cell r="F346" t="str">
            <v>03/11</v>
          </cell>
          <cell r="G346">
            <v>10000</v>
          </cell>
          <cell r="H346">
            <v>2000</v>
          </cell>
          <cell r="I346">
            <v>2000</v>
          </cell>
        </row>
        <row r="347">
          <cell r="A347" t="str">
            <v>東京営業本部　　　　　　　　　　　　　　</v>
          </cell>
          <cell r="B347" t="str">
            <v>1A1</v>
          </cell>
          <cell r="C347" t="str">
            <v>営業第一部第一チーム　　　　　　　　　　</v>
          </cell>
          <cell r="D347" t="str">
            <v>（株）日本医療ﾃﾞｰﾀｾﾝﾀｰ</v>
          </cell>
          <cell r="E347">
            <v>0</v>
          </cell>
          <cell r="F347" t="str">
            <v>03/11</v>
          </cell>
          <cell r="G347">
            <v>0</v>
          </cell>
          <cell r="H347">
            <v>195</v>
          </cell>
          <cell r="I347">
            <v>195</v>
          </cell>
        </row>
        <row r="348">
          <cell r="A348" t="str">
            <v>東京営業本部　　　　　　　　　　　　　　</v>
          </cell>
          <cell r="B348" t="str">
            <v>1NW</v>
          </cell>
          <cell r="C348" t="str">
            <v>営業第一部第二チーム　　　　　　　　　　</v>
          </cell>
          <cell r="D348" t="str">
            <v>SUNHILL　LIMITED</v>
          </cell>
          <cell r="E348">
            <v>0</v>
          </cell>
          <cell r="F348" t="str">
            <v>03/11</v>
          </cell>
          <cell r="G348">
            <v>2164527</v>
          </cell>
          <cell r="H348">
            <v>2164</v>
          </cell>
          <cell r="I348">
            <v>2165</v>
          </cell>
        </row>
        <row r="349">
          <cell r="A349" t="str">
            <v>東京営業本部　　　　　　　　　　　　　　</v>
          </cell>
          <cell r="B349" t="str">
            <v>1H6</v>
          </cell>
          <cell r="C349" t="str">
            <v>池袋支店第一チーム　　　　　　　　　　　</v>
          </cell>
          <cell r="D349" t="str">
            <v>㈱大秦</v>
          </cell>
          <cell r="E349">
            <v>0</v>
          </cell>
          <cell r="F349" t="str">
            <v>02/06</v>
          </cell>
          <cell r="G349">
            <v>50</v>
          </cell>
          <cell r="H349">
            <v>4075</v>
          </cell>
          <cell r="I349">
            <v>4075</v>
          </cell>
        </row>
        <row r="350">
          <cell r="A350" t="str">
            <v>役員　　　　　　　　　　　　　　　　　　</v>
          </cell>
          <cell r="B350" t="str">
            <v>0A2</v>
          </cell>
          <cell r="C350" t="str">
            <v>役員　　　　　　　　　　　　　　　　　　</v>
          </cell>
          <cell r="D350" t="str">
            <v>ｻﾝﾎﾃﾙﾘﾐﾃｯﾄ</v>
          </cell>
          <cell r="E350">
            <v>0</v>
          </cell>
          <cell r="F350" t="str">
            <v>02/06</v>
          </cell>
          <cell r="G350">
            <v>30000</v>
          </cell>
          <cell r="H350">
            <v>3000</v>
          </cell>
          <cell r="I350">
            <v>3000</v>
          </cell>
        </row>
        <row r="351">
          <cell r="A351" t="str">
            <v>不動産ファイナンス本部　　　　　　　　　</v>
          </cell>
          <cell r="B351" t="str">
            <v>0C0</v>
          </cell>
          <cell r="C351" t="str">
            <v>ストラクチヤード・ファイナンス部　　　　</v>
          </cell>
          <cell r="D351" t="str">
            <v>ﾋﾟｰﾋﾟｰｼｰﾜﾝﾎｰﾙﾃﾞｨﾝｸﾞｽ</v>
          </cell>
          <cell r="E351">
            <v>0</v>
          </cell>
          <cell r="F351" t="str">
            <v>02/09</v>
          </cell>
          <cell r="G351">
            <v>206</v>
          </cell>
          <cell r="H351">
            <v>10300</v>
          </cell>
          <cell r="I351">
            <v>10300</v>
          </cell>
        </row>
        <row r="352">
          <cell r="A352" t="str">
            <v>東京営業本部　　　　　　　　　　　　　　</v>
          </cell>
          <cell r="B352" t="str">
            <v>2GT</v>
          </cell>
          <cell r="C352" t="str">
            <v>環境エネルギー部第二チーム　　　　　　　</v>
          </cell>
          <cell r="D352" t="str">
            <v>Green　Port　Capital　Limited</v>
          </cell>
          <cell r="E352">
            <v>0</v>
          </cell>
          <cell r="F352" t="str">
            <v>02/09</v>
          </cell>
          <cell r="G352">
            <v>1000</v>
          </cell>
          <cell r="H352">
            <v>3500</v>
          </cell>
          <cell r="I352">
            <v>3500</v>
          </cell>
        </row>
        <row r="353">
          <cell r="A353" t="str">
            <v>業務本部　　　　　　　　　　　　　　　　</v>
          </cell>
          <cell r="B353" t="str">
            <v>022</v>
          </cell>
          <cell r="C353" t="str">
            <v>高松支店営業　　　　　　　　　　　　　　</v>
          </cell>
          <cell r="D353" t="str">
            <v>㈱香川銀行</v>
          </cell>
          <cell r="E353" t="str">
            <v>8556</v>
          </cell>
          <cell r="F353" t="str">
            <v>02/10</v>
          </cell>
          <cell r="G353">
            <v>100000</v>
          </cell>
          <cell r="H353">
            <v>62865</v>
          </cell>
          <cell r="I353">
            <v>55300</v>
          </cell>
        </row>
        <row r="354">
          <cell r="A354" t="str">
            <v>近畿営業本部　　　　　　　　　　　　　　</v>
          </cell>
          <cell r="B354" t="str">
            <v>05V</v>
          </cell>
          <cell r="C354" t="str">
            <v>大阪営業２部３課　　　　　　　　　　　　</v>
          </cell>
          <cell r="D354" t="str">
            <v>㈱ﾁｪｰﾝﾏﾈｼﾞﾒﾝﾄ</v>
          </cell>
          <cell r="E354">
            <v>0</v>
          </cell>
          <cell r="F354" t="str">
            <v>02/11</v>
          </cell>
          <cell r="G354">
            <v>600</v>
          </cell>
          <cell r="H354">
            <v>30000</v>
          </cell>
          <cell r="I354">
            <v>30000</v>
          </cell>
        </row>
        <row r="355">
          <cell r="A355" t="str">
            <v>不動産ファイナンス本部　　　　　　　　　</v>
          </cell>
          <cell r="B355" t="str">
            <v>0C0</v>
          </cell>
          <cell r="C355" t="str">
            <v>ストラクチヤード・ファイナンス部　　　　</v>
          </cell>
          <cell r="D355" t="str">
            <v>R-ONE　SHINSAIBASHI　Holding　Ltd.</v>
          </cell>
          <cell r="E355">
            <v>0</v>
          </cell>
          <cell r="F355" t="str">
            <v>02/12</v>
          </cell>
          <cell r="G355">
            <v>60</v>
          </cell>
          <cell r="H355">
            <v>3000</v>
          </cell>
          <cell r="I355">
            <v>3000</v>
          </cell>
        </row>
        <row r="356">
          <cell r="A356" t="str">
            <v>東京営業本部　　　　　　　　　　　　　　</v>
          </cell>
          <cell r="B356" t="str">
            <v>1F7</v>
          </cell>
          <cell r="C356" t="str">
            <v>情報通信部第三チーム　　　　　　　　　　</v>
          </cell>
          <cell r="D356" t="str">
            <v>新衛星ﾋﾞｼﾞﾈｽ㈱</v>
          </cell>
          <cell r="E356">
            <v>0</v>
          </cell>
          <cell r="F356" t="str">
            <v>02/12</v>
          </cell>
          <cell r="G356">
            <v>10</v>
          </cell>
          <cell r="H356">
            <v>500</v>
          </cell>
          <cell r="I356">
            <v>500</v>
          </cell>
        </row>
        <row r="357">
          <cell r="A357" t="str">
            <v>近畿営業本部　　　　　　　　　　　　　　</v>
          </cell>
          <cell r="B357" t="str">
            <v>015</v>
          </cell>
          <cell r="C357" t="str">
            <v>神戸支店１課　　　　　　　　　　　　　　</v>
          </cell>
          <cell r="D357" t="str">
            <v>神戸空港ﾀｰﾐﾅﾙ㈱</v>
          </cell>
          <cell r="E357">
            <v>0</v>
          </cell>
          <cell r="F357" t="str">
            <v>02/12</v>
          </cell>
          <cell r="G357">
            <v>120</v>
          </cell>
          <cell r="H357">
            <v>18000</v>
          </cell>
          <cell r="I357">
            <v>18000</v>
          </cell>
        </row>
        <row r="358">
          <cell r="A358" t="str">
            <v>業務本部　　　　　　　　　　　　　　　　</v>
          </cell>
          <cell r="B358" t="str">
            <v>0PZ</v>
          </cell>
          <cell r="C358" t="str">
            <v>札幌支店２チーム　　　　　　　　　　　　</v>
          </cell>
          <cell r="D358" t="str">
            <v>㈱ﾌｼﾞﾀｺｰﾎﾟﾚｰｼｮﾝ</v>
          </cell>
          <cell r="E358">
            <v>0</v>
          </cell>
          <cell r="F358" t="str">
            <v>03/02</v>
          </cell>
          <cell r="G358">
            <v>12</v>
          </cell>
          <cell r="H358">
            <v>4800</v>
          </cell>
          <cell r="I358">
            <v>4800</v>
          </cell>
        </row>
        <row r="359">
          <cell r="A359" t="str">
            <v>不動産ファイナンス本部　　　　　　　　　</v>
          </cell>
          <cell r="B359" t="str">
            <v>0C0</v>
          </cell>
          <cell r="C359" t="str">
            <v>ストラクチヤード・ファイナンス部　　　　</v>
          </cell>
          <cell r="D359" t="str">
            <v>R-One　Tenjin　Holding　Ltd.</v>
          </cell>
          <cell r="E359">
            <v>0</v>
          </cell>
          <cell r="F359" t="str">
            <v>03/02</v>
          </cell>
          <cell r="G359">
            <v>60</v>
          </cell>
          <cell r="H359">
            <v>3000</v>
          </cell>
          <cell r="I359">
            <v>3000</v>
          </cell>
        </row>
        <row r="360">
          <cell r="A360" t="str">
            <v>不動産ファイナンス本部　　　　　　　　　</v>
          </cell>
          <cell r="B360" t="str">
            <v>0C0</v>
          </cell>
          <cell r="C360" t="str">
            <v>ストラクチヤード・ファイナンス部　　　　</v>
          </cell>
          <cell r="D360" t="str">
            <v>Brave Holding Co. Ltd.</v>
          </cell>
          <cell r="E360">
            <v>0</v>
          </cell>
          <cell r="F360" t="str">
            <v>03/02</v>
          </cell>
          <cell r="G360">
            <v>60</v>
          </cell>
          <cell r="H360">
            <v>3000</v>
          </cell>
          <cell r="I360">
            <v>3000</v>
          </cell>
        </row>
        <row r="361">
          <cell r="A361" t="str">
            <v>不動産ファイナンス本部　　　　　　　　　</v>
          </cell>
          <cell r="B361" t="str">
            <v>0C0</v>
          </cell>
          <cell r="C361" t="str">
            <v>ストラクチヤード・ファイナンス部　　　　</v>
          </cell>
          <cell r="D361" t="str">
            <v>Vanlogic Holdong Ltd.</v>
          </cell>
          <cell r="E361">
            <v>0</v>
          </cell>
          <cell r="F361" t="str">
            <v>03/02</v>
          </cell>
          <cell r="G361">
            <v>60</v>
          </cell>
          <cell r="H361">
            <v>3000</v>
          </cell>
          <cell r="I361">
            <v>3000</v>
          </cell>
        </row>
        <row r="362">
          <cell r="A362" t="str">
            <v>不動産ファイナンス本部　　　　　　　　　</v>
          </cell>
          <cell r="B362" t="str">
            <v>0C0</v>
          </cell>
          <cell r="C362" t="str">
            <v>ストラクチヤード・ファイナンス部　　　　</v>
          </cell>
          <cell r="D362" t="str">
            <v>㈱ｻﾞｲﾏｯｸｽ</v>
          </cell>
          <cell r="E362">
            <v>0</v>
          </cell>
          <cell r="F362" t="str">
            <v>03/02</v>
          </cell>
          <cell r="G362">
            <v>648</v>
          </cell>
          <cell r="H362">
            <v>300000</v>
          </cell>
          <cell r="I362">
            <v>300000</v>
          </cell>
        </row>
        <row r="363">
          <cell r="A363" t="str">
            <v>役員　　　　　　　　　　　　　　　　　　</v>
          </cell>
          <cell r="B363" t="str">
            <v>0A2</v>
          </cell>
          <cell r="C363" t="str">
            <v>役員　　　　　　　　　　　　　　　　　　</v>
          </cell>
          <cell r="D363" t="str">
            <v>（株）関東雇用創出機構</v>
          </cell>
          <cell r="E363">
            <v>0</v>
          </cell>
          <cell r="F363">
            <v>0</v>
          </cell>
          <cell r="G363">
            <v>60</v>
          </cell>
          <cell r="H363">
            <v>3000</v>
          </cell>
          <cell r="I363">
            <v>3000</v>
          </cell>
        </row>
        <row r="364">
          <cell r="A364" t="str">
            <v>東京営業本部　　　　　　　　　　　　　　</v>
          </cell>
          <cell r="B364" t="str">
            <v>1C4</v>
          </cell>
          <cell r="C364" t="str">
            <v>港支店第二チーム　　　　　　　　　　　　</v>
          </cell>
          <cell r="D364" t="str">
            <v>(株）ｴｽｸﾘ</v>
          </cell>
          <cell r="E364">
            <v>0</v>
          </cell>
          <cell r="F364">
            <v>0</v>
          </cell>
          <cell r="G364">
            <v>60</v>
          </cell>
          <cell r="H364">
            <v>3000</v>
          </cell>
          <cell r="I364">
            <v>3000</v>
          </cell>
        </row>
        <row r="365">
          <cell r="A365" t="str">
            <v>役員　　　　　　　　　　　　　　　　　　</v>
          </cell>
          <cell r="B365" t="str">
            <v>0A2</v>
          </cell>
          <cell r="C365" t="str">
            <v>役員　　　　　　　　　　　　　　　　　　</v>
          </cell>
          <cell r="D365" t="str">
            <v>芝ﾌｧｰｽﾄﾌｧﾝﾃﾞｨﾝｸﾞ特定目的会社</v>
          </cell>
          <cell r="E365">
            <v>0</v>
          </cell>
          <cell r="F365" t="str">
            <v>03/09</v>
          </cell>
          <cell r="G365">
            <v>4000</v>
          </cell>
          <cell r="H365">
            <v>200000</v>
          </cell>
          <cell r="I365">
            <v>200000</v>
          </cell>
        </row>
        <row r="366">
          <cell r="A366" t="str">
            <v>役員　　　　　　　　　　　　　　　　　　</v>
          </cell>
          <cell r="B366" t="str">
            <v>0A2</v>
          </cell>
          <cell r="C366" t="str">
            <v>役員　　　　　　　　　　　　　　　　　　</v>
          </cell>
          <cell r="D366" t="str">
            <v>芝ｻﾌｧｲｱﾌｧﾝﾃﾞｨﾝｸﾞｺｰﾎﾟﾚｰｼｮﾝ</v>
          </cell>
          <cell r="E366">
            <v>0</v>
          </cell>
          <cell r="F366" t="str">
            <v>03/09</v>
          </cell>
          <cell r="G366">
            <v>2</v>
          </cell>
          <cell r="H366">
            <v>100</v>
          </cell>
          <cell r="I366">
            <v>100</v>
          </cell>
        </row>
        <row r="367">
          <cell r="A367" t="str">
            <v>東京営業本部　　　　　　　　　　　　　　</v>
          </cell>
          <cell r="B367" t="str">
            <v>2GT</v>
          </cell>
          <cell r="C367" t="str">
            <v>環境エネルギー部第二チーム　　　　　　　</v>
          </cell>
          <cell r="D367" t="str">
            <v>Wisteria Capital Limited</v>
          </cell>
          <cell r="E367">
            <v>0</v>
          </cell>
          <cell r="F367" t="str">
            <v>03/09</v>
          </cell>
          <cell r="G367">
            <v>3000</v>
          </cell>
          <cell r="H367">
            <v>2300</v>
          </cell>
          <cell r="I367">
            <v>2300</v>
          </cell>
        </row>
        <row r="368">
          <cell r="A368" t="str">
            <v>役員　　　　　　　　　　　　　　　　　　</v>
          </cell>
          <cell r="B368" t="str">
            <v>0A2</v>
          </cell>
          <cell r="C368" t="str">
            <v>役員　　　　　　　　　　　　　　　　　　</v>
          </cell>
          <cell r="D368" t="str">
            <v>ｿｰｽﾈｸｽﾄ（株）</v>
          </cell>
          <cell r="E368">
            <v>0</v>
          </cell>
          <cell r="F368" t="str">
            <v>03/12</v>
          </cell>
          <cell r="G368">
            <v>600</v>
          </cell>
          <cell r="H368">
            <v>108000</v>
          </cell>
          <cell r="I368">
            <v>108000</v>
          </cell>
        </row>
        <row r="369">
          <cell r="A369" t="str">
            <v>不動産ファイナンス本部　　　　　　　　　</v>
          </cell>
          <cell r="B369" t="str">
            <v>0C0</v>
          </cell>
          <cell r="C369" t="str">
            <v>ストラクチヤード・ファイナンス部　　　　</v>
          </cell>
          <cell r="D369" t="str">
            <v>Lucky　Plaza　Holding Ltd.</v>
          </cell>
          <cell r="E369">
            <v>0</v>
          </cell>
          <cell r="F369" t="str">
            <v>03/04</v>
          </cell>
          <cell r="G369">
            <v>60</v>
          </cell>
          <cell r="H369">
            <v>3000</v>
          </cell>
          <cell r="I369">
            <v>3000</v>
          </cell>
        </row>
        <row r="370">
          <cell r="A370" t="str">
            <v>不動産ファイナンス本部　　　　　　　　　</v>
          </cell>
          <cell r="B370" t="str">
            <v>09S</v>
          </cell>
          <cell r="C370" t="str">
            <v>プロジェクトファイナンス部３チーム　　　</v>
          </cell>
          <cell r="D370" t="str">
            <v>ｷｬﾋﾟﾀﾙｱﾄﾞﾊﾞｲｻﾞｰｽﾞ㈱</v>
          </cell>
          <cell r="E370">
            <v>0</v>
          </cell>
          <cell r="F370" t="str">
            <v>03/04</v>
          </cell>
          <cell r="G370">
            <v>1000</v>
          </cell>
          <cell r="H370">
            <v>100000</v>
          </cell>
          <cell r="I370">
            <v>100000</v>
          </cell>
        </row>
        <row r="371">
          <cell r="A371" t="str">
            <v>東京営業本部　　　　　　　　　　　　　　</v>
          </cell>
          <cell r="B371" t="str">
            <v>1A4</v>
          </cell>
          <cell r="C371" t="str">
            <v>営業第二部ヘルスケアチーム　　　　　　　</v>
          </cell>
          <cell r="D371" t="str">
            <v>㈱市ヶ谷ﾃｨｰｱｰﾙｴｽ</v>
          </cell>
          <cell r="E371">
            <v>0</v>
          </cell>
          <cell r="F371" t="str">
            <v>03/06</v>
          </cell>
          <cell r="G371">
            <v>400</v>
          </cell>
          <cell r="H371">
            <v>112000</v>
          </cell>
          <cell r="I371">
            <v>112000</v>
          </cell>
        </row>
        <row r="372">
          <cell r="A372" t="str">
            <v>業務本部　　　　　　　　　　　　　　　　</v>
          </cell>
          <cell r="B372" t="str">
            <v>0PZ</v>
          </cell>
          <cell r="C372" t="str">
            <v>札幌支店２チーム　　　　　　　　　　　　</v>
          </cell>
          <cell r="D372" t="str">
            <v>（株）丸千代山岡家</v>
          </cell>
          <cell r="E372">
            <v>0</v>
          </cell>
          <cell r="F372" t="str">
            <v>03/07</v>
          </cell>
          <cell r="G372">
            <v>40</v>
          </cell>
          <cell r="H372">
            <v>4800</v>
          </cell>
          <cell r="I372">
            <v>4800</v>
          </cell>
        </row>
        <row r="373">
          <cell r="A373" t="str">
            <v>近畿営業本部　　　　　　　　　　　　　　</v>
          </cell>
          <cell r="B373" t="str">
            <v>2GY</v>
          </cell>
          <cell r="C373" t="str">
            <v>大阪営業５部１課　　　　　　　　　　　　</v>
          </cell>
          <cell r="D373" t="str">
            <v>大和ｼｽﾃﾑ（株）</v>
          </cell>
          <cell r="E373">
            <v>0</v>
          </cell>
          <cell r="F373" t="str">
            <v>03/07</v>
          </cell>
          <cell r="G373">
            <v>100000</v>
          </cell>
          <cell r="H373">
            <v>75000</v>
          </cell>
          <cell r="I373">
            <v>75000</v>
          </cell>
        </row>
        <row r="374">
          <cell r="A374" t="str">
            <v>不動産ファイナンス本部　　　　　　　　　</v>
          </cell>
          <cell r="B374" t="str">
            <v>16Q</v>
          </cell>
          <cell r="C374" t="str">
            <v>証券化商品部　　　　　　　　　　　　　　</v>
          </cell>
          <cell r="D374" t="str">
            <v>MSAC HOLDINGS INC.</v>
          </cell>
          <cell r="E374">
            <v>0</v>
          </cell>
          <cell r="F374" t="str">
            <v>03/07</v>
          </cell>
          <cell r="G374">
            <v>100</v>
          </cell>
          <cell r="H374">
            <v>5000</v>
          </cell>
          <cell r="I374">
            <v>5000</v>
          </cell>
        </row>
        <row r="375">
          <cell r="A375" t="str">
            <v>役員　　　　　　　　　　　　　　　　　　</v>
          </cell>
          <cell r="B375" t="str">
            <v>0A2</v>
          </cell>
          <cell r="C375" t="str">
            <v>役員　　　　　　　　　　　　　　　　　　</v>
          </cell>
          <cell r="D375" t="str">
            <v>OP　Funding　Corporation</v>
          </cell>
          <cell r="E375">
            <v>0</v>
          </cell>
          <cell r="F375" t="str">
            <v>03/03</v>
          </cell>
          <cell r="G375">
            <v>500</v>
          </cell>
          <cell r="H375">
            <v>500000</v>
          </cell>
          <cell r="I375">
            <v>500000</v>
          </cell>
        </row>
        <row r="376">
          <cell r="A376" t="str">
            <v>役員　　　　　　　　　　　　　　　　　　</v>
          </cell>
          <cell r="B376" t="str">
            <v>0A2</v>
          </cell>
          <cell r="C376" t="str">
            <v>役員　　　　　　　　　　　　　　　　　　</v>
          </cell>
          <cell r="D376" t="str">
            <v>SABOTEN　HOLDING　LTD.</v>
          </cell>
          <cell r="E376">
            <v>0</v>
          </cell>
          <cell r="F376" t="str">
            <v>03/03</v>
          </cell>
          <cell r="G376">
            <v>600</v>
          </cell>
          <cell r="H376">
            <v>15000</v>
          </cell>
          <cell r="I376">
            <v>15000</v>
          </cell>
        </row>
        <row r="377">
          <cell r="A377" t="str">
            <v>東京営業本部　　　　　　　　　　　　　　</v>
          </cell>
          <cell r="B377" t="str">
            <v>1A6</v>
          </cell>
          <cell r="C377" t="str">
            <v>営業第二部第三チーム　　　　　　　　　　</v>
          </cell>
          <cell r="D377" t="str">
            <v>共立印刷㈱</v>
          </cell>
          <cell r="E377">
            <v>0</v>
          </cell>
          <cell r="F377" t="str">
            <v>03/03</v>
          </cell>
          <cell r="G377">
            <v>400</v>
          </cell>
          <cell r="H377">
            <v>20000</v>
          </cell>
          <cell r="I377">
            <v>20000</v>
          </cell>
        </row>
        <row r="378">
          <cell r="A378" t="str">
            <v>東京営業本部　　　　　　　　　　　　　　</v>
          </cell>
          <cell r="B378" t="str">
            <v>1M1</v>
          </cell>
          <cell r="C378" t="str">
            <v>営業第二部第二チーム　　　　　　　　　　</v>
          </cell>
          <cell r="D378" t="str">
            <v>ｻｲﾊﾞｰﾌｧｰﾑ㈱</v>
          </cell>
          <cell r="E378">
            <v>0</v>
          </cell>
          <cell r="F378" t="str">
            <v>03/03</v>
          </cell>
          <cell r="G378">
            <v>200</v>
          </cell>
          <cell r="H378">
            <v>100000</v>
          </cell>
          <cell r="I378">
            <v>181200</v>
          </cell>
        </row>
        <row r="379">
          <cell r="A379" t="str">
            <v>不動産ファイナンス本部　　　　　　　　　</v>
          </cell>
          <cell r="B379" t="str">
            <v>3QQ</v>
          </cell>
          <cell r="C379" t="str">
            <v>不動産ファイナンス本部付　　　　　　　　</v>
          </cell>
          <cell r="D379" t="str">
            <v>ｲﾏｼﾞﾝ･ｷｬﾋﾟﾀﾙ･ﾎｰﾙﾃﾞｨﾝｸﾞ･ｲﾝｸ</v>
          </cell>
          <cell r="E379">
            <v>0</v>
          </cell>
          <cell r="F379" t="str">
            <v>03/03</v>
          </cell>
          <cell r="G379">
            <v>20</v>
          </cell>
          <cell r="H379">
            <v>1000</v>
          </cell>
          <cell r="I379">
            <v>1000</v>
          </cell>
        </row>
        <row r="380">
          <cell r="A380" t="str">
            <v>財務部　　　　　　　　　　　　　　　　　</v>
          </cell>
          <cell r="B380" t="str">
            <v>0K1</v>
          </cell>
          <cell r="C380" t="str">
            <v>財務部財務チ－ム　　　　　　　　　　　　</v>
          </cell>
          <cell r="D380" t="str">
            <v>みずほﾌｨﾅﾝｼｬﾙｸﾞﾙｰﾌﾟ　優先株</v>
          </cell>
          <cell r="E380">
            <v>0</v>
          </cell>
          <cell r="F380" t="str">
            <v>03/03</v>
          </cell>
          <cell r="G380">
            <v>3000</v>
          </cell>
          <cell r="H380">
            <v>3000000</v>
          </cell>
          <cell r="I380">
            <v>3000000</v>
          </cell>
        </row>
        <row r="381">
          <cell r="A381" t="str">
            <v>東京営業本部　　　　　　　　　　　　　　</v>
          </cell>
          <cell r="B381" t="str">
            <v>1L1</v>
          </cell>
          <cell r="C381" t="str">
            <v>川越支店第一チーム　　　　　　　　　　　</v>
          </cell>
          <cell r="D381" t="str">
            <v>㈱武蔵野</v>
          </cell>
          <cell r="E381">
            <v>0</v>
          </cell>
          <cell r="F381" t="str">
            <v>03/03</v>
          </cell>
          <cell r="G381">
            <v>3000</v>
          </cell>
          <cell r="H381">
            <v>121470</v>
          </cell>
          <cell r="I381">
            <v>121470</v>
          </cell>
        </row>
        <row r="382">
          <cell r="A382" t="str">
            <v>近畿営業本部　　　　　　　　　　　　　　</v>
          </cell>
          <cell r="B382" t="str">
            <v>0Y1</v>
          </cell>
          <cell r="C382" t="str">
            <v>大阪営業１部３課　　　　　　　　　　　　</v>
          </cell>
          <cell r="D382" t="str">
            <v>㈱NAJ</v>
          </cell>
          <cell r="E382">
            <v>0</v>
          </cell>
          <cell r="F382" t="str">
            <v>03/03</v>
          </cell>
          <cell r="G382">
            <v>100</v>
          </cell>
          <cell r="H382">
            <v>5000</v>
          </cell>
          <cell r="I382">
            <v>5000</v>
          </cell>
        </row>
        <row r="383">
          <cell r="A383" t="str">
            <v>役員　　　　　　　　　　　　　　　　　　</v>
          </cell>
          <cell r="B383" t="str">
            <v>0A2</v>
          </cell>
          <cell r="C383" t="str">
            <v>役員　　　　　　　　　　　　　　　　　　</v>
          </cell>
          <cell r="D383" t="str">
            <v>農林中央金庫</v>
          </cell>
          <cell r="E383">
            <v>0</v>
          </cell>
          <cell r="F383" t="str">
            <v>95/02</v>
          </cell>
          <cell r="G383">
            <v>386000</v>
          </cell>
          <cell r="H383">
            <v>999740</v>
          </cell>
          <cell r="I383">
            <v>999740</v>
          </cell>
        </row>
        <row r="384">
          <cell r="A384" t="str">
            <v>役員　　　　　　　　　　　　　　　　　　</v>
          </cell>
          <cell r="B384" t="str">
            <v>0A2</v>
          </cell>
          <cell r="C384" t="str">
            <v>役員　　　　　　　　　　　　　　　　　　</v>
          </cell>
          <cell r="D384" t="str">
            <v>国際ﾃﾞｭｱﾙｳｪｰﾌﾞ（投資信託）</v>
          </cell>
          <cell r="E384">
            <v>0</v>
          </cell>
          <cell r="F384" t="str">
            <v>00/08</v>
          </cell>
          <cell r="G384">
            <v>50000</v>
          </cell>
          <cell r="H384">
            <v>419050</v>
          </cell>
          <cell r="I384">
            <v>419050</v>
          </cell>
        </row>
        <row r="385">
          <cell r="A385" t="str">
            <v>不動産ファイナンス本部　　　　　　　　　</v>
          </cell>
          <cell r="B385" t="str">
            <v>0TN</v>
          </cell>
          <cell r="C385" t="str">
            <v>投資企画部投資企画チーム　　　　　　　　</v>
          </cell>
          <cell r="D385" t="str">
            <v>ｱｲﾋﾞｽ･ｱｾｯﾄ･ﾌｧﾝﾃﾞｨﾝｸﾞ㈱</v>
          </cell>
          <cell r="E385">
            <v>0</v>
          </cell>
          <cell r="F385" t="str">
            <v>99/7</v>
          </cell>
          <cell r="G385">
            <v>0</v>
          </cell>
          <cell r="H385">
            <v>700000</v>
          </cell>
          <cell r="I385">
            <v>700000</v>
          </cell>
        </row>
        <row r="386">
          <cell r="A386" t="str">
            <v>不動産ファイナンス本部　　　　　　　　　</v>
          </cell>
          <cell r="B386" t="str">
            <v>09S</v>
          </cell>
          <cell r="C386" t="str">
            <v>プロジェクトファイナンス部３チーム　　　</v>
          </cell>
          <cell r="D386" t="str">
            <v>ｳﾞｨｰﾅｽｷｬﾋﾟﾀﾙﾊﾟｰﾄﾅｰｽﾞ特定目的会社第1回</v>
          </cell>
          <cell r="E386">
            <v>0</v>
          </cell>
          <cell r="F386" t="str">
            <v>02/02</v>
          </cell>
          <cell r="G386">
            <v>0</v>
          </cell>
          <cell r="H386">
            <v>0</v>
          </cell>
          <cell r="I386">
            <v>0</v>
          </cell>
        </row>
        <row r="387">
          <cell r="A387" t="str">
            <v>不動産ファイナンス本部　　　　　　　　　</v>
          </cell>
          <cell r="B387" t="str">
            <v>0TN</v>
          </cell>
          <cell r="C387" t="str">
            <v>投資企画部投資企画チーム　　　　　　　　</v>
          </cell>
          <cell r="D387" t="str">
            <v>UFJ特定目的会社第2回優先出資証券</v>
          </cell>
          <cell r="E387">
            <v>0</v>
          </cell>
          <cell r="F387" t="str">
            <v>02/03</v>
          </cell>
          <cell r="G387">
            <v>360000</v>
          </cell>
          <cell r="H387">
            <v>10000000</v>
          </cell>
          <cell r="I387">
            <v>10000000</v>
          </cell>
        </row>
        <row r="388">
          <cell r="A388" t="str">
            <v>不動産ファイナンス本部　　　　　　　　　</v>
          </cell>
          <cell r="B388" t="str">
            <v>16Q</v>
          </cell>
          <cell r="C388" t="str">
            <v>証券化商品部　　　　　　　　　　　　　　</v>
          </cell>
          <cell r="D388" t="str">
            <v>ｵﾘｵﾝﾚｼﾞﾃﾞﾝｼｬﾙﾌﾟﾛﾊﾟﾃｨｰ</v>
          </cell>
          <cell r="E388">
            <v>0</v>
          </cell>
          <cell r="F388" t="str">
            <v>01/12</v>
          </cell>
          <cell r="G388">
            <v>0</v>
          </cell>
          <cell r="H388">
            <v>1746000</v>
          </cell>
          <cell r="I388">
            <v>1746000</v>
          </cell>
        </row>
        <row r="389">
          <cell r="A389" t="str">
            <v>不動産ファイナンス本部　　　　　　　　　</v>
          </cell>
          <cell r="B389" t="str">
            <v>0C0</v>
          </cell>
          <cell r="C389" t="str">
            <v>ストラクチヤード・ファイナンス部　　　　</v>
          </cell>
          <cell r="D389" t="str">
            <v>芝ｱｾｯﾄﾌｧｲﾅﾝｽ第1号無担保社債E号</v>
          </cell>
          <cell r="E389">
            <v>0</v>
          </cell>
          <cell r="F389">
            <v>0</v>
          </cell>
          <cell r="G389">
            <v>0</v>
          </cell>
          <cell r="H389">
            <v>775100</v>
          </cell>
          <cell r="I389">
            <v>775100</v>
          </cell>
        </row>
        <row r="390">
          <cell r="A390" t="str">
            <v>不動産ファイナンス本部　　　　　　　　　</v>
          </cell>
          <cell r="B390" t="str">
            <v>09S</v>
          </cell>
          <cell r="C390" t="str">
            <v>プロジェクトファイナンス部３チーム　　　</v>
          </cell>
          <cell r="D390" t="str">
            <v>ORIX-NRL 信託Ⅸ号信託受益権（責任財産限定特約付）</v>
          </cell>
          <cell r="E390">
            <v>0</v>
          </cell>
          <cell r="F390" t="str">
            <v>03/03</v>
          </cell>
          <cell r="G390">
            <v>0</v>
          </cell>
          <cell r="H390">
            <v>160039</v>
          </cell>
          <cell r="I390">
            <v>199495</v>
          </cell>
        </row>
        <row r="391">
          <cell r="A391" t="str">
            <v>不動産ファイナンス本部　　　　　　　　　</v>
          </cell>
          <cell r="B391" t="str">
            <v>09S</v>
          </cell>
          <cell r="C391" t="str">
            <v>プロジェクトファイナンス部３チーム　　　</v>
          </cell>
          <cell r="D391" t="str">
            <v>ｳﾞｨｰﾅｽｷｬﾋﾟﾀﾙﾊﾟｰﾄﾅｰｽﾞ特定目的会社第2回</v>
          </cell>
          <cell r="E391">
            <v>0</v>
          </cell>
          <cell r="F391" t="str">
            <v>02/08</v>
          </cell>
          <cell r="G391">
            <v>0</v>
          </cell>
          <cell r="H391">
            <v>0</v>
          </cell>
          <cell r="I391">
            <v>0</v>
          </cell>
        </row>
        <row r="392">
          <cell r="A392" t="str">
            <v>不動産ファイナンス本部　　　　　　　　　</v>
          </cell>
          <cell r="B392" t="str">
            <v>09D</v>
          </cell>
          <cell r="C392" t="str">
            <v>プロジェクトファイナンス部２チーム　　　</v>
          </cell>
          <cell r="D392" t="str">
            <v>ORIX-NRL信託Ⅱ号信託受益権　②</v>
          </cell>
          <cell r="E392">
            <v>0</v>
          </cell>
          <cell r="F392" t="str">
            <v>03/09</v>
          </cell>
          <cell r="G392">
            <v>0</v>
          </cell>
          <cell r="H392">
            <v>18311</v>
          </cell>
          <cell r="I392">
            <v>18701.28</v>
          </cell>
        </row>
        <row r="393">
          <cell r="A393" t="str">
            <v>不動産ファイナンス本部　　　　　　　　　</v>
          </cell>
          <cell r="B393" t="str">
            <v>16K</v>
          </cell>
          <cell r="C393" t="str">
            <v>大阪営業部　　　　　　　　　　　　　　　</v>
          </cell>
          <cell r="D393" t="str">
            <v>ORIX-NRL信託Ⅱ号信託受益権　③</v>
          </cell>
          <cell r="E393">
            <v>0</v>
          </cell>
          <cell r="F393" t="str">
            <v>03/09</v>
          </cell>
          <cell r="G393">
            <v>0</v>
          </cell>
          <cell r="H393">
            <v>32397</v>
          </cell>
          <cell r="I393">
            <v>33086.879999999997</v>
          </cell>
        </row>
        <row r="394">
          <cell r="A394" t="str">
            <v>投資銀行本部　　　　　　　　　　　　　　</v>
          </cell>
          <cell r="B394" t="str">
            <v>1MS</v>
          </cell>
          <cell r="C394" t="str">
            <v>プリンシパル・インベストメントＢ　　　　</v>
          </cell>
          <cell r="D394" t="str">
            <v>㈱ｾﾞﾝﾃｯｸ･ﾃｸﾉﾛｼﾞｰ･ｼﾞｬﾊﾟﾝ第1回無担保転換社債型新株予約権付社債</v>
          </cell>
          <cell r="E394">
            <v>0</v>
          </cell>
          <cell r="F394">
            <v>0</v>
          </cell>
          <cell r="G394">
            <v>0</v>
          </cell>
          <cell r="H394">
            <v>500000</v>
          </cell>
          <cell r="I394">
            <v>500000</v>
          </cell>
        </row>
        <row r="395">
          <cell r="A395" t="str">
            <v>東京営業本部　　　　　　　　　　　　　　</v>
          </cell>
          <cell r="B395" t="str">
            <v>1A1</v>
          </cell>
          <cell r="C395" t="str">
            <v>営業第一部第一チーム　　　　　　　　　　</v>
          </cell>
          <cell r="D395" t="str">
            <v>ｽﾎﾟｰﾂﾌﾚｯｸｽｼﾞｬﾊﾟﾝ</v>
          </cell>
          <cell r="E395">
            <v>0</v>
          </cell>
          <cell r="F395" t="str">
            <v>02/06</v>
          </cell>
          <cell r="G395">
            <v>0</v>
          </cell>
          <cell r="H395">
            <v>500</v>
          </cell>
          <cell r="I395">
            <v>500</v>
          </cell>
        </row>
        <row r="396">
          <cell r="A396" t="str">
            <v>役員　　　　　　　　　　　　　　　　　　</v>
          </cell>
          <cell r="B396" t="str">
            <v>0A2</v>
          </cell>
          <cell r="C396" t="str">
            <v>役員　　　　　　　　　　　　　　　　　　</v>
          </cell>
          <cell r="D396" t="str">
            <v>ﾊﾟｲﾝﾋﾞｰﾁｺﾝﾃﾞｭｲｯﾄﾜﾝ㈱第1回E号無担保社債</v>
          </cell>
          <cell r="E396">
            <v>0</v>
          </cell>
          <cell r="F396" t="str">
            <v>02/09</v>
          </cell>
          <cell r="G396">
            <v>0</v>
          </cell>
          <cell r="H396">
            <v>1300000</v>
          </cell>
          <cell r="I396">
            <v>1300000</v>
          </cell>
        </row>
        <row r="397">
          <cell r="A397" t="str">
            <v>役員　　　　　　　　　　　　　　　　　　</v>
          </cell>
          <cell r="B397" t="str">
            <v>0A2</v>
          </cell>
          <cell r="C397" t="str">
            <v>役員　　　　　　　　　　　　　　　　　　</v>
          </cell>
          <cell r="D397" t="str">
            <v>ﾊﾟｲﾝﾋﾞｰﾁｺﾝﾃﾞｭｲｯﾄﾜﾝ㈱第1回F号無担保社債</v>
          </cell>
          <cell r="E397">
            <v>0</v>
          </cell>
          <cell r="F397" t="str">
            <v>02/09</v>
          </cell>
          <cell r="G397">
            <v>0</v>
          </cell>
          <cell r="H397">
            <v>400000</v>
          </cell>
          <cell r="I397">
            <v>400000</v>
          </cell>
        </row>
        <row r="398">
          <cell r="A398" t="str">
            <v>東京営業本部　　　　　　　　　　　　　　</v>
          </cell>
          <cell r="B398" t="str">
            <v>1A4</v>
          </cell>
          <cell r="C398" t="str">
            <v>営業第二部ヘルスケアチーム　　　　　　　</v>
          </cell>
          <cell r="D398" t="str">
            <v>㈱ﾒﾃﾞｨｶﾙ･ﾃﾞｰﾀ･ｺﾐｭﾆｹｰｼｮﾝｽﾞ第2回転換社債型新株予約権付社債</v>
          </cell>
          <cell r="E398">
            <v>0</v>
          </cell>
          <cell r="F398" t="str">
            <v>03/01</v>
          </cell>
          <cell r="G398">
            <v>0</v>
          </cell>
          <cell r="H398">
            <v>30000</v>
          </cell>
          <cell r="I398">
            <v>30000</v>
          </cell>
        </row>
        <row r="399">
          <cell r="A399" t="str">
            <v>不動産ファイナンス本部　　　　　　　　　</v>
          </cell>
          <cell r="B399" t="str">
            <v>09S</v>
          </cell>
          <cell r="C399" t="str">
            <v>プロジェクトファイナンス部３チーム　　　</v>
          </cell>
          <cell r="D399" t="str">
            <v>ﾏｰｷｭﾘｰｷｬﾋﾟﾀﾙﾊﾟｰﾄﾅｰｽﾞ特定目的会社</v>
          </cell>
          <cell r="E399">
            <v>0</v>
          </cell>
          <cell r="F399" t="str">
            <v>03/02</v>
          </cell>
          <cell r="G399">
            <v>0</v>
          </cell>
          <cell r="H399">
            <v>886584</v>
          </cell>
          <cell r="I399">
            <v>886584</v>
          </cell>
        </row>
        <row r="400">
          <cell r="A400" t="str">
            <v>不動産ファイナンス本部　　　　　　　　　</v>
          </cell>
          <cell r="B400" t="str">
            <v>16Q</v>
          </cell>
          <cell r="C400" t="str">
            <v>証券化商品部　　　　　　　　　　　　　　</v>
          </cell>
          <cell r="D400" t="str">
            <v>J-CORE　NRL1</v>
          </cell>
          <cell r="E400">
            <v>0</v>
          </cell>
          <cell r="F400" t="str">
            <v>03/09</v>
          </cell>
          <cell r="G400">
            <v>0</v>
          </cell>
          <cell r="H400">
            <v>400000</v>
          </cell>
          <cell r="I400">
            <v>400000</v>
          </cell>
        </row>
        <row r="401">
          <cell r="A401" t="str">
            <v>不動産ファイナンス本部　　　　　　　　　</v>
          </cell>
          <cell r="B401" t="str">
            <v>0C0</v>
          </cell>
          <cell r="C401" t="str">
            <v>ストラクチヤード・ファイナンス部　　　　</v>
          </cell>
          <cell r="D401" t="str">
            <v>ORIX-NRL信託Ⅱ号信託受益権　①</v>
          </cell>
          <cell r="E401">
            <v>0</v>
          </cell>
          <cell r="F401" t="str">
            <v>03/09</v>
          </cell>
          <cell r="G401">
            <v>0</v>
          </cell>
          <cell r="H401">
            <v>184050</v>
          </cell>
          <cell r="I401">
            <v>187971.84</v>
          </cell>
        </row>
        <row r="402">
          <cell r="A402" t="str">
            <v>不動産ファイナンス本部　　　　　　　　　</v>
          </cell>
          <cell r="B402" t="str">
            <v>0TN</v>
          </cell>
          <cell r="C402" t="str">
            <v>投資企画部投資企画チーム　　　　　　　　</v>
          </cell>
          <cell r="D402" t="str">
            <v>ｵｰｽﾞｳｨﾙ特定目的会社第1回F号特定社債</v>
          </cell>
          <cell r="E402">
            <v>0</v>
          </cell>
          <cell r="F402" t="str">
            <v>03/04</v>
          </cell>
          <cell r="G402">
            <v>0</v>
          </cell>
          <cell r="H402">
            <v>2657392</v>
          </cell>
          <cell r="I402">
            <v>2657392</v>
          </cell>
        </row>
        <row r="403">
          <cell r="A403" t="str">
            <v>不動産ファイナンス本部　　　　　　　　　</v>
          </cell>
          <cell r="B403" t="str">
            <v>09S</v>
          </cell>
          <cell r="C403" t="str">
            <v>プロジェクトファイナンス部３チーム　　　</v>
          </cell>
          <cell r="D403" t="str">
            <v>特定目的会社ｿﾌｨｱﾊｰﾄ調布ヶ丘</v>
          </cell>
          <cell r="E403">
            <v>0</v>
          </cell>
          <cell r="F403" t="str">
            <v>03/05</v>
          </cell>
          <cell r="G403">
            <v>0</v>
          </cell>
          <cell r="H403">
            <v>1995000</v>
          </cell>
          <cell r="I403">
            <v>1995000</v>
          </cell>
        </row>
        <row r="404">
          <cell r="A404" t="str">
            <v>不動産ファイナンス本部　　　　　　　　　</v>
          </cell>
          <cell r="B404" t="str">
            <v>16Q</v>
          </cell>
          <cell r="C404" t="str">
            <v>証券化商品部　　　　　　　　　　　　　　</v>
          </cell>
          <cell r="D404" t="str">
            <v>J-Blue Sky One-X号債</v>
          </cell>
          <cell r="E404">
            <v>0</v>
          </cell>
          <cell r="F404" t="str">
            <v>03/06</v>
          </cell>
          <cell r="G404">
            <v>0</v>
          </cell>
          <cell r="H404">
            <v>297581</v>
          </cell>
          <cell r="I404">
            <v>297581</v>
          </cell>
        </row>
        <row r="405">
          <cell r="A405" t="str">
            <v>役員　　　　　　　　　　　　　　　　　　</v>
          </cell>
          <cell r="B405" t="str">
            <v>0A2</v>
          </cell>
          <cell r="C405" t="str">
            <v>役員　　　　　　　　　　　　　　　　　　</v>
          </cell>
          <cell r="D405" t="str">
            <v>(株)ｽﾍﾟｰｽﾋﾞｼﾞｮﾝﾈｯﾄﾜｰｸ</v>
          </cell>
          <cell r="E405">
            <v>0</v>
          </cell>
          <cell r="F405" t="str">
            <v>89/10</v>
          </cell>
          <cell r="G405">
            <v>3600</v>
          </cell>
          <cell r="H405">
            <v>0</v>
          </cell>
          <cell r="I405">
            <v>0</v>
          </cell>
        </row>
        <row r="406">
          <cell r="A406" t="str">
            <v>役員　　　　　　　　　　　　　　　　　　</v>
          </cell>
          <cell r="B406" t="str">
            <v>0A2</v>
          </cell>
          <cell r="C406" t="str">
            <v>役員　　　　　　　　　　　　　　　　　　</v>
          </cell>
          <cell r="D406" t="str">
            <v>(株)ｻﾃﾗｲﾄｴｰ･ﾋﾞｰ･ｼｰ</v>
          </cell>
          <cell r="E406">
            <v>0</v>
          </cell>
          <cell r="F406" t="str">
            <v>90/11</v>
          </cell>
          <cell r="G406">
            <v>1600</v>
          </cell>
          <cell r="H406">
            <v>0</v>
          </cell>
          <cell r="I406">
            <v>0</v>
          </cell>
        </row>
        <row r="407">
          <cell r="A407" t="str">
            <v>役員　　　　　　　　　　　　　　　　　　</v>
          </cell>
          <cell r="B407" t="str">
            <v>0A2</v>
          </cell>
          <cell r="C407" t="str">
            <v>役員　　　　　　　　　　　　　　　　　　</v>
          </cell>
          <cell r="D407" t="str">
            <v>(株)神戸ﾊ-ﾊﾞ-ｻ-ｶｽ</v>
          </cell>
          <cell r="E407">
            <v>0</v>
          </cell>
          <cell r="F407" t="str">
            <v>96/02</v>
          </cell>
          <cell r="G407">
            <v>600</v>
          </cell>
          <cell r="H407">
            <v>0</v>
          </cell>
          <cell r="I407">
            <v>0</v>
          </cell>
        </row>
        <row r="408">
          <cell r="A408" t="str">
            <v>役員　　　　　　　　　　　　　　　　　　</v>
          </cell>
          <cell r="B408" t="str">
            <v>0A2</v>
          </cell>
          <cell r="C408" t="str">
            <v>役員　　　　　　　　　　　　　　　　　　</v>
          </cell>
          <cell r="D408" t="str">
            <v>(株)マイカル</v>
          </cell>
          <cell r="E408" t="str">
            <v>8269</v>
          </cell>
          <cell r="F408" t="str">
            <v>99/04</v>
          </cell>
          <cell r="G408">
            <v>8000</v>
          </cell>
          <cell r="H408">
            <v>0</v>
          </cell>
          <cell r="I408">
            <v>0</v>
          </cell>
        </row>
        <row r="409">
          <cell r="A409" t="str">
            <v>役員　　　　　　　　　　　　　　　　　　</v>
          </cell>
          <cell r="B409" t="str">
            <v>0A2</v>
          </cell>
          <cell r="C409" t="str">
            <v>役員　　　　　　　　　　　　　　　　　　</v>
          </cell>
          <cell r="D409" t="str">
            <v>㈱ｱｸｾｽﾁｹｯﾄｼｽﾃﾑｽﾞ</v>
          </cell>
          <cell r="E409">
            <v>0</v>
          </cell>
          <cell r="F409" t="str">
            <v>00/10</v>
          </cell>
          <cell r="G409">
            <v>190</v>
          </cell>
          <cell r="H409">
            <v>0</v>
          </cell>
          <cell r="I409">
            <v>0</v>
          </cell>
        </row>
        <row r="410">
          <cell r="A410" t="str">
            <v>東京営業本部　　　　　　　　　　　　　　</v>
          </cell>
          <cell r="B410" t="str">
            <v>1A1</v>
          </cell>
          <cell r="C410" t="str">
            <v>営業第一部第一チーム　　　　　　　　　　</v>
          </cell>
          <cell r="D410" t="str">
            <v>(株)平成ﾒﾃﾞｨｶﾙｸﾗﾌﾞ</v>
          </cell>
          <cell r="E410">
            <v>0</v>
          </cell>
          <cell r="F410" t="str">
            <v>90/07</v>
          </cell>
          <cell r="G410">
            <v>40</v>
          </cell>
          <cell r="H410">
            <v>0</v>
          </cell>
          <cell r="I410">
            <v>0</v>
          </cell>
        </row>
        <row r="411">
          <cell r="A411" t="str">
            <v>東京営業本部　　　　　　　　　　　　　　</v>
          </cell>
          <cell r="B411" t="str">
            <v>1A1</v>
          </cell>
          <cell r="C411" t="str">
            <v>営業第一部第一チーム　　　　　　　　　　</v>
          </cell>
          <cell r="D411" t="str">
            <v>ｱｲﾄﾛﾝﾃﾞｰﾀﾃｯｸ(株）</v>
          </cell>
          <cell r="E411">
            <v>0</v>
          </cell>
          <cell r="F411" t="str">
            <v>90/08</v>
          </cell>
          <cell r="G411">
            <v>10</v>
          </cell>
          <cell r="H411">
            <v>0</v>
          </cell>
          <cell r="I411">
            <v>0</v>
          </cell>
        </row>
        <row r="412">
          <cell r="A412" t="str">
            <v>東京営業本部　　　　　　　　　　　　　　</v>
          </cell>
          <cell r="B412" t="str">
            <v>1A1</v>
          </cell>
          <cell r="C412" t="str">
            <v>営業第一部第一チーム　　　　　　　　　　</v>
          </cell>
          <cell r="D412" t="str">
            <v>(株)環境ﾈｯﾄﾜｰｸ</v>
          </cell>
          <cell r="E412">
            <v>0</v>
          </cell>
          <cell r="F412" t="str">
            <v>97/08</v>
          </cell>
          <cell r="G412">
            <v>100</v>
          </cell>
          <cell r="H412">
            <v>0</v>
          </cell>
          <cell r="I412">
            <v>0</v>
          </cell>
        </row>
        <row r="413">
          <cell r="A413" t="str">
            <v>東京営業本部　　　　　　　　　　　　　　</v>
          </cell>
          <cell r="B413" t="str">
            <v>1A1</v>
          </cell>
          <cell r="C413" t="str">
            <v>営業第一部第一チーム　　　　　　　　　　</v>
          </cell>
          <cell r="D413" t="str">
            <v>いい在庫ﾄﾞｯﾄｺﾑ（株）</v>
          </cell>
          <cell r="E413">
            <v>0</v>
          </cell>
          <cell r="F413" t="str">
            <v>00/06</v>
          </cell>
          <cell r="G413">
            <v>980</v>
          </cell>
          <cell r="H413">
            <v>0</v>
          </cell>
          <cell r="I413">
            <v>0</v>
          </cell>
        </row>
        <row r="414">
          <cell r="A414" t="str">
            <v>東京営業本部　　　　　　　　　　　　　　</v>
          </cell>
          <cell r="B414" t="str">
            <v>1NW</v>
          </cell>
          <cell r="C414" t="str">
            <v>営業第一部第二チーム　　　　　　　　　　</v>
          </cell>
          <cell r="D414" t="str">
            <v>ﾐｽﾞﾉﾘｿﾞｰﾄ月山(株）</v>
          </cell>
          <cell r="E414">
            <v>0</v>
          </cell>
          <cell r="F414" t="str">
            <v>90/06</v>
          </cell>
          <cell r="G414">
            <v>150</v>
          </cell>
          <cell r="H414">
            <v>0</v>
          </cell>
          <cell r="I414">
            <v>0</v>
          </cell>
        </row>
        <row r="415">
          <cell r="A415" t="str">
            <v>東京営業本部　　　　　　　　　　　　　　</v>
          </cell>
          <cell r="B415" t="str">
            <v>1M1</v>
          </cell>
          <cell r="C415" t="str">
            <v>営業第二部第二チーム　　　　　　　　　　</v>
          </cell>
          <cell r="D415" t="str">
            <v>(株)ユウビス</v>
          </cell>
          <cell r="E415">
            <v>0</v>
          </cell>
          <cell r="F415" t="str">
            <v>98/03</v>
          </cell>
          <cell r="G415">
            <v>5000</v>
          </cell>
          <cell r="H415">
            <v>0</v>
          </cell>
          <cell r="I415">
            <v>0</v>
          </cell>
        </row>
        <row r="416">
          <cell r="A416" t="str">
            <v>東京営業本部　　　　　　　　　　　　　　</v>
          </cell>
          <cell r="B416" t="str">
            <v>1A4</v>
          </cell>
          <cell r="C416" t="str">
            <v>営業第二部ヘルスケアチーム　　　　　　　</v>
          </cell>
          <cell r="D416" t="str">
            <v>(株)菱和ﾒﾃﾞｨｶﾙﾏﾈｼﾞﾒﾝﾄ関東</v>
          </cell>
          <cell r="E416">
            <v>0</v>
          </cell>
          <cell r="F416" t="str">
            <v>94/02</v>
          </cell>
          <cell r="G416">
            <v>40</v>
          </cell>
          <cell r="H416">
            <v>0</v>
          </cell>
          <cell r="I416">
            <v>0</v>
          </cell>
        </row>
        <row r="417">
          <cell r="A417" t="str">
            <v>東京営業本部　　　　　　　　　　　　　　</v>
          </cell>
          <cell r="B417" t="str">
            <v>1F5</v>
          </cell>
          <cell r="C417" t="str">
            <v>情報通信部第二チーム　　　　　　　　　　</v>
          </cell>
          <cell r="D417" t="str">
            <v>ﾃﾞｨｰﾃﾞｨｰｱｲﾎﾟｹｯﾄ(株)</v>
          </cell>
          <cell r="E417">
            <v>0</v>
          </cell>
          <cell r="F417" t="str">
            <v>95/06</v>
          </cell>
          <cell r="G417">
            <v>105.4</v>
          </cell>
          <cell r="H417">
            <v>0</v>
          </cell>
          <cell r="I417">
            <v>0</v>
          </cell>
        </row>
        <row r="418">
          <cell r="A418" t="str">
            <v>東京営業本部　　　　　　　　　　　　　　</v>
          </cell>
          <cell r="B418" t="str">
            <v>1F7</v>
          </cell>
          <cell r="C418" t="str">
            <v>情報通信部第三チーム　　　　　　　　　　</v>
          </cell>
          <cell r="D418" t="str">
            <v>日本ﾃﾚﾒﾃﾞｨｱ･ｻｰﾋﾞｽ(株)</v>
          </cell>
          <cell r="E418">
            <v>0</v>
          </cell>
          <cell r="F418" t="str">
            <v>86/10</v>
          </cell>
          <cell r="G418">
            <v>100</v>
          </cell>
          <cell r="H418">
            <v>0</v>
          </cell>
          <cell r="I418">
            <v>0</v>
          </cell>
        </row>
        <row r="419">
          <cell r="A419" t="str">
            <v>東京営業本部　　　　　　　　　　　　　　</v>
          </cell>
          <cell r="B419" t="str">
            <v>1F7</v>
          </cell>
          <cell r="C419" t="str">
            <v>情報通信部第三チーム　　　　　　　　　　</v>
          </cell>
          <cell r="D419" t="str">
            <v>ネクスネット(株)</v>
          </cell>
          <cell r="E419">
            <v>0</v>
          </cell>
          <cell r="F419" t="str">
            <v>97/12</v>
          </cell>
          <cell r="G419">
            <v>368</v>
          </cell>
          <cell r="H419">
            <v>0</v>
          </cell>
          <cell r="I419">
            <v>0</v>
          </cell>
        </row>
        <row r="420">
          <cell r="A420" t="str">
            <v>東京営業本部　　　　　　　　　　　　　　</v>
          </cell>
          <cell r="B420" t="str">
            <v>1PH</v>
          </cell>
          <cell r="C420" t="str">
            <v>中央支店第三チーム　　　　　　　　　　　</v>
          </cell>
          <cell r="D420" t="str">
            <v>（株）ｲｰﾊﾞｲｾﾙ</v>
          </cell>
          <cell r="E420">
            <v>0</v>
          </cell>
          <cell r="F420" t="str">
            <v>00/07</v>
          </cell>
          <cell r="G420">
            <v>600</v>
          </cell>
          <cell r="H420">
            <v>0</v>
          </cell>
          <cell r="I420">
            <v>0</v>
          </cell>
        </row>
        <row r="421">
          <cell r="A421" t="str">
            <v>東京営業本部　　　　　　　　　　　　　　</v>
          </cell>
          <cell r="B421" t="str">
            <v>1C1</v>
          </cell>
          <cell r="C421" t="str">
            <v>港支店第一チーム　　　　　　　　　　　　</v>
          </cell>
          <cell r="D421" t="str">
            <v>(株)アイネス</v>
          </cell>
          <cell r="E421" t="str">
            <v>9742</v>
          </cell>
          <cell r="F421" t="str">
            <v>84/11</v>
          </cell>
          <cell r="G421">
            <v>192099</v>
          </cell>
          <cell r="H421">
            <v>0</v>
          </cell>
          <cell r="I421">
            <v>98</v>
          </cell>
        </row>
        <row r="422">
          <cell r="A422" t="str">
            <v>東京営業本部　　　　　　　　　　　　　　</v>
          </cell>
          <cell r="B422" t="str">
            <v>12R</v>
          </cell>
          <cell r="C422" t="str">
            <v>城南支店　　　　　　　　　　　　　　　　</v>
          </cell>
          <cell r="D422" t="str">
            <v>(株)ｵｰﾈｯﾄ</v>
          </cell>
          <cell r="E422">
            <v>0</v>
          </cell>
          <cell r="F422" t="str">
            <v>90/08</v>
          </cell>
          <cell r="G422">
            <v>20</v>
          </cell>
          <cell r="H422">
            <v>0</v>
          </cell>
          <cell r="I422">
            <v>0</v>
          </cell>
        </row>
        <row r="423">
          <cell r="A423" t="str">
            <v>東京営業本部　　　　　　　　　　　　　　</v>
          </cell>
          <cell r="B423" t="str">
            <v>1H4</v>
          </cell>
          <cell r="C423" t="str">
            <v>四谷支店第一チーム　　　　　　　　　　　</v>
          </cell>
          <cell r="D423" t="str">
            <v>(株)海外生活総合情報ｾﾝﾀ-</v>
          </cell>
          <cell r="E423">
            <v>0</v>
          </cell>
          <cell r="F423" t="str">
            <v>96/12</v>
          </cell>
          <cell r="G423">
            <v>20</v>
          </cell>
          <cell r="H423">
            <v>0</v>
          </cell>
          <cell r="I423">
            <v>0</v>
          </cell>
        </row>
        <row r="424">
          <cell r="A424" t="str">
            <v>東京営業本部　　　　　　　　　　　　　　</v>
          </cell>
          <cell r="B424" t="str">
            <v>1H6</v>
          </cell>
          <cell r="C424" t="str">
            <v>池袋支店第一チーム　　　　　　　　　　　</v>
          </cell>
          <cell r="D424" t="str">
            <v>(株)ナコス</v>
          </cell>
          <cell r="E424">
            <v>0</v>
          </cell>
          <cell r="F424" t="str">
            <v>81/02</v>
          </cell>
          <cell r="G424">
            <v>20000</v>
          </cell>
          <cell r="H424">
            <v>0</v>
          </cell>
          <cell r="I424">
            <v>0</v>
          </cell>
        </row>
        <row r="425">
          <cell r="A425" t="str">
            <v>東京営業本部　　　　　　　　　　　　　　</v>
          </cell>
          <cell r="B425" t="str">
            <v>1D5</v>
          </cell>
          <cell r="C425" t="str">
            <v>さいたま支店第一チーム　　　　　　　　　</v>
          </cell>
          <cell r="D425" t="str">
            <v>(株)ﾌﾗﾜ-ｺﾐｭﾆﾃｨ放送</v>
          </cell>
          <cell r="E425">
            <v>0</v>
          </cell>
          <cell r="F425" t="str">
            <v>98/03</v>
          </cell>
          <cell r="G425">
            <v>5</v>
          </cell>
          <cell r="H425">
            <v>0</v>
          </cell>
          <cell r="I425">
            <v>0</v>
          </cell>
        </row>
        <row r="426">
          <cell r="A426" t="str">
            <v>近畿営業本部　　　　　　　　　　　　　　</v>
          </cell>
          <cell r="B426" t="str">
            <v>001</v>
          </cell>
          <cell r="C426" t="str">
            <v>大阪営業１部１課　　　　　　　　　　　　</v>
          </cell>
          <cell r="D426" t="str">
            <v>日本ｼｽﾃﾑｻﾌﾟﾗｲ(株)</v>
          </cell>
          <cell r="E426">
            <v>0</v>
          </cell>
          <cell r="F426" t="str">
            <v>98/02</v>
          </cell>
          <cell r="G426">
            <v>10</v>
          </cell>
          <cell r="H426">
            <v>0</v>
          </cell>
          <cell r="I426">
            <v>0</v>
          </cell>
        </row>
        <row r="427">
          <cell r="A427" t="str">
            <v>近畿営業本部　　　　　　　　　　　　　　</v>
          </cell>
          <cell r="B427" t="str">
            <v>0Y1</v>
          </cell>
          <cell r="C427" t="str">
            <v>大阪営業１部３課　　　　　　　　　　　　</v>
          </cell>
          <cell r="D427" t="str">
            <v>(株)神戸ｴｺｶ-ﾊﾟｽｶﾙ研究所</v>
          </cell>
          <cell r="E427">
            <v>0</v>
          </cell>
          <cell r="F427" t="str">
            <v>98/01</v>
          </cell>
          <cell r="G427">
            <v>200</v>
          </cell>
          <cell r="H427">
            <v>0</v>
          </cell>
          <cell r="I427">
            <v>0</v>
          </cell>
        </row>
        <row r="428">
          <cell r="A428" t="str">
            <v>近畿営業本部　　　　　　　　　　　　　　</v>
          </cell>
          <cell r="B428" t="str">
            <v>05V</v>
          </cell>
          <cell r="C428" t="str">
            <v>大阪営業２部３課　　　　　　　　　　　　</v>
          </cell>
          <cell r="D428" t="str">
            <v>(株)ﾒﾃﾞｨｶﾙｺﾝﾌﾟﾚｯｸｽ</v>
          </cell>
          <cell r="E428">
            <v>0</v>
          </cell>
          <cell r="F428" t="str">
            <v>89/09</v>
          </cell>
          <cell r="G428">
            <v>120</v>
          </cell>
          <cell r="H428">
            <v>0</v>
          </cell>
          <cell r="I428">
            <v>0</v>
          </cell>
        </row>
        <row r="429">
          <cell r="A429" t="str">
            <v>近畿営業本部　　　　　　　　　　　　　　</v>
          </cell>
          <cell r="B429" t="str">
            <v>0JH</v>
          </cell>
          <cell r="C429" t="str">
            <v>大阪営業５部２課　　　　　　　　　　　　</v>
          </cell>
          <cell r="D429" t="str">
            <v>(株)タカラブネ</v>
          </cell>
          <cell r="E429" t="str">
            <v>2219</v>
          </cell>
          <cell r="F429" t="str">
            <v>80/02</v>
          </cell>
          <cell r="G429">
            <v>184069</v>
          </cell>
          <cell r="H429">
            <v>0</v>
          </cell>
          <cell r="I429">
            <v>0</v>
          </cell>
        </row>
        <row r="430">
          <cell r="A430" t="str">
            <v>近畿営業本部　　　　　　　　　　　　　　</v>
          </cell>
          <cell r="B430" t="str">
            <v>0JH</v>
          </cell>
          <cell r="C430" t="str">
            <v>大阪営業５部２課　　　　　　　　　　　　</v>
          </cell>
          <cell r="D430" t="str">
            <v>ﾌｯﾄﾜｰｸｲﾝﾀｰﾅｼｮﾅﾙ(株）</v>
          </cell>
          <cell r="E430">
            <v>0</v>
          </cell>
          <cell r="F430" t="str">
            <v>89/01</v>
          </cell>
          <cell r="G430">
            <v>4500</v>
          </cell>
          <cell r="H430">
            <v>0</v>
          </cell>
          <cell r="I430">
            <v>0</v>
          </cell>
        </row>
        <row r="431">
          <cell r="A431" t="str">
            <v>業務本部　　　　　　　　　　　　　　　　</v>
          </cell>
          <cell r="B431" t="str">
            <v>012</v>
          </cell>
          <cell r="C431" t="str">
            <v>仙台支店１チーム　　　　　　　　　　　　</v>
          </cell>
          <cell r="D431" t="str">
            <v>(株)ｺﾐﾈｯﾄ仙台</v>
          </cell>
          <cell r="E431">
            <v>0</v>
          </cell>
          <cell r="F431" t="str">
            <v>86/11</v>
          </cell>
          <cell r="G431">
            <v>20</v>
          </cell>
          <cell r="H431">
            <v>0</v>
          </cell>
          <cell r="I431">
            <v>0</v>
          </cell>
        </row>
        <row r="432">
          <cell r="A432" t="str">
            <v>業務本部　　　　　　　　　　　　　　　　</v>
          </cell>
          <cell r="B432" t="str">
            <v>067</v>
          </cell>
          <cell r="C432" t="str">
            <v>水戸支店　　　　　　　　　　　　　　　　</v>
          </cell>
          <cell r="D432" t="str">
            <v>(株)いしきんﾘ-ｽ</v>
          </cell>
          <cell r="E432">
            <v>0</v>
          </cell>
          <cell r="F432">
            <v>0</v>
          </cell>
          <cell r="G432">
            <v>90</v>
          </cell>
          <cell r="H432">
            <v>0</v>
          </cell>
          <cell r="I432">
            <v>0</v>
          </cell>
        </row>
        <row r="433">
          <cell r="A433" t="str">
            <v>業務本部　　　　　　　　　　　　　　　　</v>
          </cell>
          <cell r="B433" t="str">
            <v>030</v>
          </cell>
          <cell r="C433" t="str">
            <v>浜松支店　　　　　　　　　　　　　　　　</v>
          </cell>
          <cell r="D433" t="str">
            <v>えんしんﾘ-ｽ(株)</v>
          </cell>
          <cell r="E433">
            <v>0</v>
          </cell>
          <cell r="F433" t="str">
            <v>98/09</v>
          </cell>
          <cell r="G433">
            <v>20</v>
          </cell>
          <cell r="H433">
            <v>0</v>
          </cell>
          <cell r="I433">
            <v>0</v>
          </cell>
        </row>
        <row r="434">
          <cell r="A434" t="str">
            <v>業務本部　　　　　　　　　　　　　　　　</v>
          </cell>
          <cell r="B434" t="str">
            <v>023</v>
          </cell>
          <cell r="C434" t="str">
            <v>北陸支店営業チーム　　　　　　　　　　　</v>
          </cell>
          <cell r="D434" t="str">
            <v>(株)ｱｽﾃﾙ北陸</v>
          </cell>
          <cell r="E434">
            <v>0</v>
          </cell>
          <cell r="F434" t="str">
            <v>95/07</v>
          </cell>
          <cell r="G434">
            <v>35</v>
          </cell>
          <cell r="H434">
            <v>0</v>
          </cell>
          <cell r="I434">
            <v>0</v>
          </cell>
        </row>
        <row r="435">
          <cell r="A435" t="str">
            <v>業務本部　　　　　　　　　　　　　　　　</v>
          </cell>
          <cell r="B435" t="str">
            <v>0JS</v>
          </cell>
          <cell r="C435" t="str">
            <v>富山支店　　　　　　　　　　　　　　　　</v>
          </cell>
          <cell r="D435" t="str">
            <v>富山観光開発(株)</v>
          </cell>
          <cell r="E435">
            <v>0</v>
          </cell>
          <cell r="F435" t="str">
            <v>82/05</v>
          </cell>
          <cell r="G435">
            <v>1000</v>
          </cell>
          <cell r="H435">
            <v>0</v>
          </cell>
          <cell r="I435">
            <v>0</v>
          </cell>
        </row>
        <row r="436">
          <cell r="A436" t="str">
            <v>業務本部　　　　　　　　　　　　　　　　</v>
          </cell>
          <cell r="B436" t="str">
            <v>010</v>
          </cell>
          <cell r="C436" t="str">
            <v>福岡支店１チ－ム　　　　　　　　　　　　</v>
          </cell>
          <cell r="D436" t="str">
            <v>(株)ｱｽﾃﾙ九州</v>
          </cell>
          <cell r="E436">
            <v>0</v>
          </cell>
          <cell r="F436" t="str">
            <v>95/10</v>
          </cell>
          <cell r="G436">
            <v>1000</v>
          </cell>
          <cell r="H436">
            <v>0</v>
          </cell>
          <cell r="I436">
            <v>0</v>
          </cell>
        </row>
        <row r="437">
          <cell r="A437" t="str">
            <v>ＯＱＬ営業本部　　　　　　　　　　　　　</v>
          </cell>
          <cell r="B437" t="str">
            <v>12B</v>
          </cell>
          <cell r="C437" t="str">
            <v>ＯＱＬ日本橋チーム販管費　　　　　　　　</v>
          </cell>
          <cell r="D437" t="str">
            <v>(株)ﾄﾞｯﾄﾓﾋﾞ-</v>
          </cell>
          <cell r="E437">
            <v>0</v>
          </cell>
          <cell r="F437" t="str">
            <v>00/02</v>
          </cell>
          <cell r="G437">
            <v>600</v>
          </cell>
          <cell r="H437">
            <v>0</v>
          </cell>
          <cell r="I437">
            <v>0</v>
          </cell>
        </row>
        <row r="438">
          <cell r="A438" t="str">
            <v>ＯＱＬ営業本部　　　　　　　　　　　　　</v>
          </cell>
          <cell r="B438" t="str">
            <v>12B</v>
          </cell>
          <cell r="C438" t="str">
            <v>ＯＱＬ日本橋チーム販管費　　　　　　　　</v>
          </cell>
          <cell r="D438" t="str">
            <v>(株)クスダ</v>
          </cell>
          <cell r="E438">
            <v>0</v>
          </cell>
          <cell r="F438" t="str">
            <v>77/03</v>
          </cell>
          <cell r="G438">
            <v>50000</v>
          </cell>
          <cell r="H438">
            <v>0</v>
          </cell>
          <cell r="I438">
            <v>0</v>
          </cell>
        </row>
        <row r="439">
          <cell r="A439" t="str">
            <v>ＯＱＬ営業本部　　　　　　　　　　　　　</v>
          </cell>
          <cell r="B439" t="str">
            <v>2E1</v>
          </cell>
          <cell r="C439" t="str">
            <v>ＯＱＬ大阪第一チ－ム　　　　　　　　　　</v>
          </cell>
          <cell r="D439" t="str">
            <v>(株)トップス</v>
          </cell>
          <cell r="E439">
            <v>0</v>
          </cell>
          <cell r="F439" t="str">
            <v>97/03</v>
          </cell>
          <cell r="G439">
            <v>25</v>
          </cell>
          <cell r="H439">
            <v>0</v>
          </cell>
          <cell r="I439">
            <v>0</v>
          </cell>
        </row>
        <row r="440">
          <cell r="A440" t="str">
            <v>不動産ファイナンス本部　　　　　　　　　</v>
          </cell>
          <cell r="B440" t="str">
            <v>09C</v>
          </cell>
          <cell r="C440" t="str">
            <v>融資事業２部法人営業チーム　　　　　　　</v>
          </cell>
          <cell r="D440" t="str">
            <v>新都心住宅販売(株)</v>
          </cell>
          <cell r="E440">
            <v>0</v>
          </cell>
          <cell r="F440" t="str">
            <v>85/02</v>
          </cell>
          <cell r="G440">
            <v>80000</v>
          </cell>
          <cell r="H440">
            <v>0</v>
          </cell>
          <cell r="I440">
            <v>0</v>
          </cell>
        </row>
        <row r="441">
          <cell r="A441" t="str">
            <v>不動産ファイナンス本部　　　　　　　　　</v>
          </cell>
          <cell r="B441" t="str">
            <v>09C</v>
          </cell>
          <cell r="C441" t="str">
            <v>融資事業２部法人営業チーム　　　　　　　</v>
          </cell>
          <cell r="D441" t="str">
            <v>(株)ｳｨｽﾞｳｪｲｽﾄｼﾞｬﾊﾟﾝ</v>
          </cell>
          <cell r="E441">
            <v>0</v>
          </cell>
          <cell r="F441" t="str">
            <v>93/04</v>
          </cell>
          <cell r="G441">
            <v>6000</v>
          </cell>
          <cell r="H441">
            <v>0</v>
          </cell>
          <cell r="I441">
            <v>0</v>
          </cell>
        </row>
        <row r="442">
          <cell r="A442" t="str">
            <v>不動産ファイナンス本部　　　　　　　　　</v>
          </cell>
          <cell r="B442" t="str">
            <v>09C</v>
          </cell>
          <cell r="C442" t="str">
            <v>融資事業２部法人営業チーム　　　　　　　</v>
          </cell>
          <cell r="D442" t="str">
            <v>三和建物(株)</v>
          </cell>
          <cell r="E442">
            <v>0</v>
          </cell>
          <cell r="F442" t="str">
            <v>97/03</v>
          </cell>
          <cell r="G442">
            <v>290000</v>
          </cell>
          <cell r="H442">
            <v>0</v>
          </cell>
          <cell r="I442">
            <v>0</v>
          </cell>
        </row>
        <row r="443">
          <cell r="A443" t="str">
            <v>役員　　　　　　　　　　　　　　　　　　</v>
          </cell>
          <cell r="B443" t="str">
            <v>0A2</v>
          </cell>
          <cell r="C443" t="str">
            <v>役員　　　　　　　　　　　　　　　　　　</v>
          </cell>
          <cell r="D443" t="str">
            <v>(株)新生銀行</v>
          </cell>
          <cell r="E443">
            <v>0</v>
          </cell>
          <cell r="F443" t="str">
            <v>87/07</v>
          </cell>
          <cell r="G443">
            <v>11330</v>
          </cell>
          <cell r="H443">
            <v>0</v>
          </cell>
          <cell r="I443">
            <v>0</v>
          </cell>
        </row>
        <row r="444">
          <cell r="A444" t="str">
            <v>近畿営業本部　　　　　　　　　　　　　　</v>
          </cell>
          <cell r="B444" t="str">
            <v>001</v>
          </cell>
          <cell r="C444" t="str">
            <v>大阪営業１部１課　　　　　　　　　　　　</v>
          </cell>
          <cell r="D444" t="str">
            <v>(株)ｱｽﾃﾙ関西</v>
          </cell>
          <cell r="E444">
            <v>0</v>
          </cell>
          <cell r="F444" t="str">
            <v>95/03</v>
          </cell>
          <cell r="G444">
            <v>1000</v>
          </cell>
          <cell r="H444">
            <v>0</v>
          </cell>
          <cell r="I444">
            <v>0</v>
          </cell>
        </row>
        <row r="445">
          <cell r="A445" t="str">
            <v>近畿営業本部　　　　　　　　　　　　　　</v>
          </cell>
          <cell r="B445" t="str">
            <v>0J1</v>
          </cell>
          <cell r="C445" t="str">
            <v>大阪営業３部２課　　　　　　　　　　　　</v>
          </cell>
          <cell r="D445" t="str">
            <v>(株)ｴﾙ</v>
          </cell>
          <cell r="E445">
            <v>0</v>
          </cell>
          <cell r="F445" t="str">
            <v>82/10</v>
          </cell>
          <cell r="G445">
            <v>14823</v>
          </cell>
          <cell r="H445">
            <v>0</v>
          </cell>
          <cell r="I445">
            <v>0</v>
          </cell>
        </row>
        <row r="446">
          <cell r="A446" t="str">
            <v>不動産ファイナンス本部　　　　　　　　　</v>
          </cell>
          <cell r="B446" t="str">
            <v>0XE</v>
          </cell>
          <cell r="C446" t="str">
            <v>プロジェクトファイナンス部１チーム　　　</v>
          </cell>
          <cell r="D446" t="str">
            <v>(株)ｵｰﾀﾆ</v>
          </cell>
          <cell r="E446">
            <v>0</v>
          </cell>
          <cell r="F446" t="str">
            <v>88/11</v>
          </cell>
          <cell r="G446">
            <v>7500</v>
          </cell>
          <cell r="H446">
            <v>0</v>
          </cell>
          <cell r="I446">
            <v>0</v>
          </cell>
        </row>
        <row r="447">
          <cell r="A447" t="str">
            <v>東京営業本部　　　　　　　　　　　　　　</v>
          </cell>
          <cell r="B447" t="str">
            <v>1F1</v>
          </cell>
          <cell r="C447" t="str">
            <v>環境エネルギー部第一チーム　　　　　　　</v>
          </cell>
          <cell r="D447" t="str">
            <v>(株)ﾆｺﾏｰﾄ</v>
          </cell>
          <cell r="E447">
            <v>0</v>
          </cell>
          <cell r="F447" t="str">
            <v>89/09</v>
          </cell>
          <cell r="G447">
            <v>240000</v>
          </cell>
          <cell r="H447">
            <v>0</v>
          </cell>
          <cell r="I447">
            <v>0</v>
          </cell>
        </row>
        <row r="448">
          <cell r="A448" t="str">
            <v>役員　　　　　　　　　　　　　　　　　　</v>
          </cell>
          <cell r="B448" t="str">
            <v>0A2</v>
          </cell>
          <cell r="C448" t="str">
            <v>役員　　　　　　　　　　　　　　　　　　</v>
          </cell>
          <cell r="D448" t="str">
            <v>(株)ﾎﾃﾙ仙台ﾌﾟﾗｻﾞ</v>
          </cell>
          <cell r="E448">
            <v>0</v>
          </cell>
          <cell r="F448" t="str">
            <v>72/09</v>
          </cell>
          <cell r="G448">
            <v>833</v>
          </cell>
          <cell r="H448">
            <v>0</v>
          </cell>
          <cell r="I448">
            <v>0</v>
          </cell>
        </row>
        <row r="449">
          <cell r="A449" t="str">
            <v>役員　　　　　　　　　　　　　　　　　　</v>
          </cell>
          <cell r="B449" t="str">
            <v>0A2</v>
          </cell>
          <cell r="C449" t="str">
            <v>役員　　　　　　　　　　　　　　　　　　</v>
          </cell>
          <cell r="D449" t="str">
            <v>(株)京樽</v>
          </cell>
          <cell r="E449">
            <v>0</v>
          </cell>
          <cell r="F449" t="str">
            <v>79/08</v>
          </cell>
          <cell r="G449">
            <v>50</v>
          </cell>
          <cell r="H449">
            <v>0</v>
          </cell>
          <cell r="I449">
            <v>0</v>
          </cell>
        </row>
        <row r="450">
          <cell r="A450" t="str">
            <v>役員　　　　　　　　　　　　　　　　　　</v>
          </cell>
          <cell r="B450" t="str">
            <v>0A2</v>
          </cell>
          <cell r="C450" t="str">
            <v>役員　　　　　　　　　　　　　　　　　　</v>
          </cell>
          <cell r="D450" t="str">
            <v>(株)第一ｺ-ﾎﾟﾚｰｼｮﾝ</v>
          </cell>
          <cell r="E450">
            <v>0</v>
          </cell>
          <cell r="F450" t="str">
            <v>80/12</v>
          </cell>
          <cell r="G450">
            <v>168000</v>
          </cell>
          <cell r="H450">
            <v>0</v>
          </cell>
          <cell r="I450">
            <v>0</v>
          </cell>
        </row>
        <row r="451">
          <cell r="A451" t="str">
            <v>役員　　　　　　　　　　　　　　　　　　</v>
          </cell>
          <cell r="B451" t="str">
            <v>0A2</v>
          </cell>
          <cell r="C451" t="str">
            <v>役員　　　　　　　　　　　　　　　　　　</v>
          </cell>
          <cell r="D451" t="str">
            <v>Asian Oceanic Holdings Ltd</v>
          </cell>
          <cell r="E451">
            <v>0</v>
          </cell>
          <cell r="F451" t="str">
            <v>88/07</v>
          </cell>
          <cell r="G451">
            <v>378220</v>
          </cell>
          <cell r="H451">
            <v>0</v>
          </cell>
          <cell r="I451">
            <v>0</v>
          </cell>
        </row>
        <row r="452">
          <cell r="A452" t="str">
            <v>役員　　　　　　　　　　　　　　　　　　</v>
          </cell>
          <cell r="B452" t="str">
            <v>0A2</v>
          </cell>
          <cell r="C452" t="str">
            <v>役員　　　　　　　　　　　　　　　　　　</v>
          </cell>
          <cell r="D452" t="str">
            <v>ｱｲ･ﾋﾞｰ･ｴｲ(株)</v>
          </cell>
          <cell r="E452">
            <v>0</v>
          </cell>
          <cell r="F452" t="str">
            <v>89/08</v>
          </cell>
          <cell r="G452">
            <v>50</v>
          </cell>
          <cell r="H452">
            <v>0</v>
          </cell>
          <cell r="I452">
            <v>0</v>
          </cell>
        </row>
        <row r="453">
          <cell r="A453" t="str">
            <v>東京営業本部　　　　　　　　　　　　　　</v>
          </cell>
          <cell r="B453" t="str">
            <v>1GZ</v>
          </cell>
          <cell r="C453" t="str">
            <v>神田・上野業務チ－ム　　　　　　　　　　</v>
          </cell>
          <cell r="D453" t="str">
            <v>ｸﾞﾗﾝﾍﾞﾙﾊｳｽ(株)</v>
          </cell>
          <cell r="E453">
            <v>0</v>
          </cell>
          <cell r="F453" t="str">
            <v>95/01</v>
          </cell>
          <cell r="G453">
            <v>2000</v>
          </cell>
          <cell r="H453">
            <v>0</v>
          </cell>
          <cell r="I453">
            <v>0</v>
          </cell>
        </row>
        <row r="454">
          <cell r="A454" t="str">
            <v>役員　　　　　　　　　　　　　　　　　　</v>
          </cell>
          <cell r="B454" t="str">
            <v>0A2</v>
          </cell>
          <cell r="C454" t="str">
            <v>役員　　　　　　　　　　　　　　　　　　</v>
          </cell>
          <cell r="D454" t="str">
            <v>ﾃﾞｰﾀﾘﾝｸ(株)</v>
          </cell>
          <cell r="E454">
            <v>0</v>
          </cell>
          <cell r="F454">
            <v>0</v>
          </cell>
          <cell r="G454">
            <v>2000</v>
          </cell>
          <cell r="H454">
            <v>0</v>
          </cell>
          <cell r="I454">
            <v>0</v>
          </cell>
        </row>
        <row r="455">
          <cell r="A455" t="str">
            <v>東京営業本部　　　　　　　　　　　　　　</v>
          </cell>
          <cell r="B455" t="str">
            <v>12Y</v>
          </cell>
          <cell r="C455" t="str">
            <v>吉祥寺支店　　　　　　　　　　　　　　　</v>
          </cell>
          <cell r="D455" t="str">
            <v>ﾋｭｰﾏﾝ(株)</v>
          </cell>
          <cell r="E455">
            <v>0</v>
          </cell>
          <cell r="F455" t="str">
            <v>97/09</v>
          </cell>
          <cell r="G455">
            <v>13000</v>
          </cell>
          <cell r="H455">
            <v>0</v>
          </cell>
          <cell r="I455">
            <v>0</v>
          </cell>
        </row>
        <row r="456">
          <cell r="A456" t="str">
            <v>東京営業本部　　　　　　　　　　　　　　</v>
          </cell>
          <cell r="B456" t="str">
            <v>12K</v>
          </cell>
          <cell r="C456" t="str">
            <v>千代田支店　　　　　　　　　　　　　　　</v>
          </cell>
          <cell r="D456" t="str">
            <v>産業ﾘｰｼﾝｸﾞ(株)</v>
          </cell>
          <cell r="E456">
            <v>0</v>
          </cell>
          <cell r="F456" t="str">
            <v>72/01</v>
          </cell>
          <cell r="G456">
            <v>600</v>
          </cell>
          <cell r="H456">
            <v>0</v>
          </cell>
          <cell r="I456">
            <v>0</v>
          </cell>
        </row>
        <row r="457">
          <cell r="A457" t="str">
            <v>役員　　　　　　　　　　　　　　　　　　</v>
          </cell>
          <cell r="B457" t="str">
            <v>0A2</v>
          </cell>
          <cell r="C457" t="str">
            <v>役員　　　　　　　　　　　　　　　　　　</v>
          </cell>
          <cell r="D457" t="str">
            <v>東京抵当信用(株)</v>
          </cell>
          <cell r="E457">
            <v>0</v>
          </cell>
          <cell r="F457" t="str">
            <v>83/07</v>
          </cell>
          <cell r="G457">
            <v>10</v>
          </cell>
          <cell r="H457">
            <v>0</v>
          </cell>
          <cell r="I457">
            <v>0</v>
          </cell>
        </row>
        <row r="458">
          <cell r="A458" t="str">
            <v>役員　　　　　　　　　　　　　　　　　　</v>
          </cell>
          <cell r="B458" t="str">
            <v>0A2</v>
          </cell>
          <cell r="C458" t="str">
            <v>役員　　　　　　　　　　　　　　　　　　</v>
          </cell>
          <cell r="D458" t="str">
            <v>東邦ﾘｰｽ(株)</v>
          </cell>
          <cell r="E458">
            <v>0</v>
          </cell>
          <cell r="F458" t="str">
            <v>84/05</v>
          </cell>
          <cell r="G458">
            <v>180</v>
          </cell>
          <cell r="H458">
            <v>0</v>
          </cell>
          <cell r="I458">
            <v>0</v>
          </cell>
        </row>
        <row r="459">
          <cell r="A459" t="str">
            <v>東京営業本部　　　　　　　　　　　　　　</v>
          </cell>
          <cell r="B459" t="str">
            <v>1TD</v>
          </cell>
          <cell r="C459" t="str">
            <v>立川営業チ－ムＪ　　　　　　　　　　　　</v>
          </cell>
          <cell r="D459" t="str">
            <v>ﾅｶﾐﾁ㈱</v>
          </cell>
          <cell r="E459">
            <v>0</v>
          </cell>
          <cell r="F459" t="str">
            <v>03/06</v>
          </cell>
          <cell r="G459">
            <v>62000</v>
          </cell>
          <cell r="H459">
            <v>0</v>
          </cell>
          <cell r="I459">
            <v>0</v>
          </cell>
        </row>
      </sheetData>
      <sheetData sheetId="2" refreshError="1"/>
      <sheetData sheetId="3" refreshError="1"/>
      <sheetData sheetId="4" refreshError="1"/>
      <sheetData sheetId="5"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関連会社明細"/>
      <sheetName val="子会社まとめ"/>
      <sheetName val="関連会社まとめ"/>
      <sheetName val="子会社明細"/>
      <sheetName val="有価証券残高（仮提出）"/>
      <sheetName val="Sheet1"/>
    </sheetNames>
    <sheetDataSet>
      <sheetData sheetId="0" refreshError="1">
        <row r="14">
          <cell r="BB14">
            <v>1</v>
          </cell>
          <cell r="BC14">
            <v>1</v>
          </cell>
          <cell r="BD14">
            <v>1</v>
          </cell>
          <cell r="BE14">
            <v>1</v>
          </cell>
          <cell r="BF14">
            <v>1</v>
          </cell>
          <cell r="BG14">
            <v>0.35</v>
          </cell>
          <cell r="BH14">
            <v>1</v>
          </cell>
          <cell r="BI14">
            <v>0.45</v>
          </cell>
          <cell r="BJ14">
            <v>1</v>
          </cell>
          <cell r="BK14">
            <v>1</v>
          </cell>
          <cell r="BL14">
            <v>1</v>
          </cell>
          <cell r="BM14">
            <v>1</v>
          </cell>
          <cell r="BN14">
            <v>0.5</v>
          </cell>
          <cell r="BO14">
            <v>1</v>
          </cell>
          <cell r="BP14">
            <v>0.36060188888888889</v>
          </cell>
          <cell r="BQ14">
            <v>0.26200000000000001</v>
          </cell>
          <cell r="BR14">
            <v>0.8</v>
          </cell>
          <cell r="BS14">
            <v>0.57079999999999997</v>
          </cell>
          <cell r="BT14">
            <v>0.2</v>
          </cell>
          <cell r="BU14">
            <v>0.2</v>
          </cell>
        </row>
        <row r="17">
          <cell r="AB17">
            <v>2000</v>
          </cell>
        </row>
        <row r="18">
          <cell r="AB18">
            <v>100000</v>
          </cell>
        </row>
        <row r="19">
          <cell r="AB19">
            <v>4000</v>
          </cell>
        </row>
        <row r="20">
          <cell r="AB20">
            <v>600</v>
          </cell>
        </row>
        <row r="21">
          <cell r="AB21">
            <v>600</v>
          </cell>
        </row>
        <row r="22">
          <cell r="AB22">
            <v>622</v>
          </cell>
        </row>
        <row r="23">
          <cell r="AB23">
            <v>600</v>
          </cell>
        </row>
        <row r="24">
          <cell r="AB24">
            <v>2400</v>
          </cell>
        </row>
        <row r="25">
          <cell r="AB25">
            <v>600</v>
          </cell>
        </row>
        <row r="26">
          <cell r="AB26">
            <v>200000</v>
          </cell>
        </row>
        <row r="27">
          <cell r="AB27">
            <v>1000</v>
          </cell>
        </row>
        <row r="28">
          <cell r="AB28">
            <v>600</v>
          </cell>
        </row>
        <row r="29">
          <cell r="AB29">
            <v>60000</v>
          </cell>
        </row>
        <row r="30">
          <cell r="AB30">
            <v>2000</v>
          </cell>
        </row>
        <row r="31">
          <cell r="AB31">
            <v>200</v>
          </cell>
        </row>
        <row r="32">
          <cell r="AB32">
            <v>400</v>
          </cell>
        </row>
        <row r="33">
          <cell r="AB33">
            <v>600</v>
          </cell>
        </row>
        <row r="34">
          <cell r="AB34">
            <v>600</v>
          </cell>
        </row>
        <row r="35">
          <cell r="AB35">
            <v>2000</v>
          </cell>
        </row>
        <row r="36">
          <cell r="AB36">
            <v>2000</v>
          </cell>
        </row>
        <row r="37">
          <cell r="AB37">
            <v>600</v>
          </cell>
        </row>
        <row r="38">
          <cell r="AB38">
            <v>2000</v>
          </cell>
        </row>
        <row r="39">
          <cell r="AB39">
            <v>600</v>
          </cell>
        </row>
        <row r="40">
          <cell r="AB40">
            <v>8000</v>
          </cell>
        </row>
        <row r="41">
          <cell r="AB41">
            <v>1000</v>
          </cell>
        </row>
        <row r="42">
          <cell r="AB42">
            <v>2700</v>
          </cell>
        </row>
        <row r="43">
          <cell r="AB43">
            <v>9150000</v>
          </cell>
        </row>
        <row r="44">
          <cell r="AB44">
            <v>200</v>
          </cell>
        </row>
        <row r="45">
          <cell r="AB45">
            <v>2000</v>
          </cell>
        </row>
        <row r="46">
          <cell r="AB46">
            <v>2200</v>
          </cell>
        </row>
        <row r="47">
          <cell r="AB47">
            <v>200</v>
          </cell>
        </row>
        <row r="48">
          <cell r="AB48">
            <v>2000</v>
          </cell>
        </row>
        <row r="49">
          <cell r="AB49">
            <v>1800</v>
          </cell>
        </row>
        <row r="50">
          <cell r="AB50">
            <v>2000</v>
          </cell>
        </row>
        <row r="51">
          <cell r="AB51">
            <v>1164</v>
          </cell>
        </row>
        <row r="52">
          <cell r="AB52">
            <v>800</v>
          </cell>
        </row>
        <row r="53">
          <cell r="AB53">
            <v>10000</v>
          </cell>
        </row>
        <row r="54">
          <cell r="AB54">
            <v>2000</v>
          </cell>
        </row>
        <row r="59">
          <cell r="AB59">
            <v>3000000</v>
          </cell>
        </row>
        <row r="60">
          <cell r="AB60">
            <v>3300000</v>
          </cell>
        </row>
        <row r="61">
          <cell r="AB61">
            <v>20000000</v>
          </cell>
        </row>
        <row r="62">
          <cell r="AB62">
            <v>23760000</v>
          </cell>
        </row>
        <row r="63">
          <cell r="AB63">
            <v>2</v>
          </cell>
        </row>
        <row r="64">
          <cell r="AB64">
            <v>2000000</v>
          </cell>
        </row>
        <row r="65">
          <cell r="AB65">
            <v>5</v>
          </cell>
        </row>
        <row r="66">
          <cell r="AB66">
            <v>480771</v>
          </cell>
        </row>
        <row r="67">
          <cell r="AB67">
            <v>88429061</v>
          </cell>
        </row>
        <row r="68">
          <cell r="AB68">
            <v>1000000</v>
          </cell>
        </row>
        <row r="69">
          <cell r="AB69">
            <v>10000000</v>
          </cell>
        </row>
        <row r="70">
          <cell r="AB70">
            <v>10000000</v>
          </cell>
        </row>
        <row r="71">
          <cell r="AB71">
            <v>20000000</v>
          </cell>
        </row>
        <row r="72">
          <cell r="AB72">
            <v>640132</v>
          </cell>
        </row>
        <row r="73">
          <cell r="AB73">
            <v>1</v>
          </cell>
        </row>
        <row r="74">
          <cell r="AB74">
            <v>1</v>
          </cell>
        </row>
        <row r="75">
          <cell r="AB75">
            <v>5000000</v>
          </cell>
        </row>
        <row r="76">
          <cell r="AB76">
            <v>200000</v>
          </cell>
        </row>
        <row r="77">
          <cell r="AB77">
            <v>30000000</v>
          </cell>
        </row>
        <row r="78">
          <cell r="AB78">
            <v>1200000</v>
          </cell>
        </row>
      </sheetData>
      <sheetData sheetId="1"/>
      <sheetData sheetId="2"/>
      <sheetData sheetId="3"/>
      <sheetData sheetId="4" refreshError="1"/>
      <sheetData sheetId="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売却可能公債"/>
      <sheetName val="短期"/>
      <sheetName val="売却可能株式"/>
      <sheetName val="関連会社明細"/>
      <sheetName val="有価証券残高（仮提出）"/>
    </sheetNames>
    <sheetDataSet>
      <sheetData sheetId="0" refreshError="1"/>
      <sheetData sheetId="1" refreshError="1"/>
      <sheetData sheetId="2" refreshError="1"/>
      <sheetData sheetId="3" refreshError="1"/>
      <sheetData sheetId="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別比較"/>
      <sheetName val="課別税前"/>
      <sheetName val="課別税前 (前期)"/>
      <sheetName val="前当期利息"/>
      <sheetName val="前当期営業収入"/>
      <sheetName val="前当期資産"/>
      <sheetName val="3部提出用累計"/>
      <sheetName val="ROUND用"/>
      <sheetName val="組替後"/>
      <sheetName val="ﾃﾞｰﾀ変換"/>
      <sheetName val="SAPﾃﾞｰﾀ貼付用"/>
      <sheetName val="前期ROUND用"/>
      <sheetName val="前期ROUND用0104"/>
      <sheetName val="前期ROUND用0106"/>
      <sheetName val="ROUND用0204"/>
      <sheetName val="ROUND用0204単月"/>
      <sheetName val="売却可能公債"/>
      <sheetName val="関連会社明細"/>
      <sheetName val="有価証券残高（仮提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船舶"/>
      <sheetName val="テーマ"/>
      <sheetName val="備忘"/>
      <sheetName val="四半期毎MICﾃﾞｰﾀ転記"/>
      <sheetName val="融資二部修正・04年09月追加・船舶修正"/>
      <sheetName val="９５年３月期～"/>
      <sheetName val="事業ﾏﾄﾘｯｸｽ②"/>
      <sheetName val="200403"/>
      <sheetName val="ogawa ﾃﾞｰﾀﾒﾝﾃ上の注意"/>
      <sheetName val="ogawa用"/>
      <sheetName val="0412　ＯＵＣ修正"/>
      <sheetName val="事業ﾎﾟｰﾄ"/>
      <sheetName val="3部提出用累計"/>
      <sheetName val="関連会社明細"/>
      <sheetName val="売却可能公債"/>
    </sheetNames>
    <sheetDataSet>
      <sheetData sheetId="0" refreshError="1"/>
      <sheetData sheetId="1" refreshError="1"/>
      <sheetData sheetId="2" refreshError="1"/>
      <sheetData sheetId="3" refreshError="1">
        <row r="4">
          <cell r="C4" t="str">
            <v>貢献利益</v>
          </cell>
        </row>
        <row r="5">
          <cell r="B5" t="str">
            <v>新規、変更ﾁｪｯｸして訂正</v>
          </cell>
        </row>
        <row r="6">
          <cell r="B6" t="str">
            <v>↓</v>
          </cell>
        </row>
        <row r="7">
          <cell r="B7" t="str">
            <v>東京営業本部(単体)</v>
          </cell>
          <cell r="C7">
            <v>7816</v>
          </cell>
        </row>
        <row r="8">
          <cell r="B8" t="str">
            <v>セガリース</v>
          </cell>
          <cell r="C8">
            <v>0</v>
          </cell>
        </row>
        <row r="9">
          <cell r="B9" t="str">
            <v>グリーンアーム</v>
          </cell>
          <cell r="C9">
            <v>-16</v>
          </cell>
        </row>
        <row r="10">
          <cell r="B10" t="str">
            <v>ジャイロサポート</v>
          </cell>
          <cell r="C10">
            <v>0</v>
          </cell>
        </row>
        <row r="11">
          <cell r="B11" t="str">
            <v>薬源</v>
          </cell>
          <cell r="C11">
            <v>0</v>
          </cell>
        </row>
        <row r="12">
          <cell r="B12" t="str">
            <v>ワイオーマシンリース</v>
          </cell>
          <cell r="C12">
            <v>-1</v>
          </cell>
        </row>
        <row r="13">
          <cell r="B13" t="str">
            <v>オンサイトパワー</v>
          </cell>
          <cell r="C13">
            <v>-12</v>
          </cell>
        </row>
        <row r="14">
          <cell r="B14" t="str">
            <v>シグマパワー山口</v>
          </cell>
          <cell r="C14">
            <v>-18</v>
          </cell>
        </row>
        <row r="15">
          <cell r="B15" t="str">
            <v>ｲｰﾐｯｸｽﾊﾞﾝｸ</v>
          </cell>
          <cell r="C15">
            <v>0</v>
          </cell>
        </row>
        <row r="16">
          <cell r="B16" t="str">
            <v>CEVｼｪｱﾘﾝｸﾞ</v>
          </cell>
          <cell r="C16">
            <v>-22</v>
          </cell>
        </row>
        <row r="17">
          <cell r="B17" t="str">
            <v>QBﾊｳｽ</v>
          </cell>
        </row>
        <row r="18">
          <cell r="B18" t="str">
            <v>フレクセス</v>
          </cell>
          <cell r="C18">
            <v>-4</v>
          </cell>
        </row>
        <row r="19">
          <cell r="B19" t="str">
            <v>東京営業本部</v>
          </cell>
          <cell r="C19">
            <v>7743</v>
          </cell>
        </row>
        <row r="20">
          <cell r="B20" t="str">
            <v/>
          </cell>
          <cell r="C20">
            <v>0</v>
          </cell>
        </row>
        <row r="21">
          <cell r="B21" t="str">
            <v>ｸﾗｳﾝﾘｰｼﾝｸﾞ(債権買取)</v>
          </cell>
          <cell r="C21">
            <v>628</v>
          </cell>
        </row>
        <row r="22">
          <cell r="B22" t="str">
            <v>ﾒﾃﾞｨｱｻﾌﾟﾗｲ(DFL移管分)</v>
          </cell>
          <cell r="C22">
            <v>246</v>
          </cell>
        </row>
        <row r="23">
          <cell r="B23" t="str">
            <v>泉佐野SPC</v>
          </cell>
          <cell r="C23">
            <v>0</v>
          </cell>
        </row>
        <row r="24">
          <cell r="B24" t="str">
            <v>近畿営業本部(単体)</v>
          </cell>
          <cell r="C24">
            <v>4485</v>
          </cell>
        </row>
        <row r="25">
          <cell r="B25" t="str">
            <v>アイネットワーク</v>
          </cell>
          <cell r="C25">
            <v>102</v>
          </cell>
        </row>
        <row r="27">
          <cell r="B27" t="str">
            <v>日立造船ビジネスｸﾚｼﾞｯﾄ</v>
          </cell>
          <cell r="C27">
            <v>0</v>
          </cell>
        </row>
        <row r="28">
          <cell r="B28" t="str">
            <v>ｱｼｽﾄ</v>
          </cell>
          <cell r="C28">
            <v>2</v>
          </cell>
        </row>
        <row r="29">
          <cell r="B29" t="str">
            <v>近畿営業本部</v>
          </cell>
          <cell r="C29">
            <v>4589</v>
          </cell>
        </row>
        <row r="30">
          <cell r="B30" t="str">
            <v/>
          </cell>
        </row>
        <row r="31">
          <cell r="B31" t="str">
            <v>地域営業本部(単体)</v>
          </cell>
          <cell r="C31">
            <v>7408</v>
          </cell>
        </row>
        <row r="32">
          <cell r="B32" t="str">
            <v>もみじﾘｰｽ</v>
          </cell>
          <cell r="C32">
            <v>187</v>
          </cell>
        </row>
        <row r="33">
          <cell r="B33" t="str">
            <v>業務本部</v>
          </cell>
          <cell r="C33">
            <v>7595</v>
          </cell>
        </row>
        <row r="34">
          <cell r="B34" t="str">
            <v/>
          </cell>
        </row>
        <row r="35">
          <cell r="B35" t="str">
            <v>ＯＱＬ営業本部</v>
          </cell>
          <cell r="C35">
            <v>3392</v>
          </cell>
        </row>
        <row r="36">
          <cell r="B36" t="str">
            <v/>
          </cell>
        </row>
        <row r="37">
          <cell r="B37" t="str">
            <v>ABS当期売却益</v>
          </cell>
          <cell r="C37">
            <v>0</v>
          </cell>
        </row>
        <row r="38">
          <cell r="B38" t="str">
            <v>ABS売却益戻し</v>
          </cell>
          <cell r="C38">
            <v>-1740</v>
          </cell>
        </row>
        <row r="39">
          <cell r="B39" t="str">
            <v>ABS計</v>
          </cell>
          <cell r="C39">
            <v>-1740</v>
          </cell>
        </row>
        <row r="40">
          <cell r="B40" t="str">
            <v>生命へ債権売却</v>
          </cell>
          <cell r="C40">
            <v>-1768</v>
          </cell>
        </row>
        <row r="41">
          <cell r="B41" t="str">
            <v/>
          </cell>
        </row>
        <row r="42">
          <cell r="B42" t="str">
            <v>ｵﾘｯｸｽ･ｱﾙﾌｧ</v>
          </cell>
          <cell r="C42">
            <v>2211</v>
          </cell>
        </row>
        <row r="43">
          <cell r="B43" t="str">
            <v>ｵﾘｯｸｽ･ｵｰﾄ･ﾘｰｽ</v>
          </cell>
          <cell r="C43">
            <v>7663</v>
          </cell>
        </row>
        <row r="44">
          <cell r="B44" t="str">
            <v>ｻﾝﾘｰｽ</v>
          </cell>
          <cell r="C44">
            <v>102</v>
          </cell>
        </row>
        <row r="45">
          <cell r="B45" t="str">
            <v>ｾﾝｺｰﾘｰｽ</v>
          </cell>
          <cell r="C45">
            <v>94</v>
          </cell>
        </row>
        <row r="46">
          <cell r="B46" t="str">
            <v>ｲﾌｺ</v>
          </cell>
          <cell r="C46">
            <v>1876</v>
          </cell>
        </row>
        <row r="47">
          <cell r="B47" t="str">
            <v>日鐵リース</v>
          </cell>
          <cell r="C47">
            <v>835</v>
          </cell>
        </row>
        <row r="48">
          <cell r="B48" t="str">
            <v>日鐵リースオート</v>
          </cell>
          <cell r="C48">
            <v>100</v>
          </cell>
        </row>
        <row r="49">
          <cell r="B49" t="str">
            <v>ｵｰﾄﾏﾈｼﾞﾒﾝﾄｻｰﾋﾞｽ</v>
          </cell>
          <cell r="C49">
            <v>-381</v>
          </cell>
        </row>
        <row r="50">
          <cell r="B50" t="str">
            <v/>
          </cell>
        </row>
        <row r="51">
          <cell r="B51" t="str">
            <v>連結組替修正額</v>
          </cell>
          <cell r="C51">
            <v>-2478</v>
          </cell>
        </row>
        <row r="52">
          <cell r="B52" t="str">
            <v>法人金融サービス部門　計</v>
          </cell>
          <cell r="C52">
            <v>30707</v>
          </cell>
        </row>
        <row r="53">
          <cell r="B53" t="str">
            <v/>
          </cell>
          <cell r="C53">
            <v>0</v>
          </cell>
        </row>
        <row r="54">
          <cell r="B54" t="str">
            <v>ｵﾘｯｸｽ･ﾚﾝﾃｯｸ</v>
          </cell>
          <cell r="C54">
            <v>4256</v>
          </cell>
        </row>
        <row r="56">
          <cell r="B56" t="str">
            <v>Rentec S'pole</v>
          </cell>
        </row>
        <row r="57">
          <cell r="B57" t="str">
            <v>Rentec Malaysia</v>
          </cell>
        </row>
        <row r="58">
          <cell r="B58" t="str">
            <v>Rentec Korea</v>
          </cell>
        </row>
        <row r="59">
          <cell r="B59" t="str">
            <v>Rentec Limited</v>
          </cell>
        </row>
        <row r="60">
          <cell r="B60" t="str">
            <v>Rentec China</v>
          </cell>
        </row>
        <row r="61">
          <cell r="B61" t="str">
            <v/>
          </cell>
        </row>
        <row r="62">
          <cell r="B62" t="str">
            <v>ｵﾘｯｸｽ･ﾚﾝﾀｶｰ</v>
          </cell>
          <cell r="C62">
            <v>686</v>
          </cell>
        </row>
        <row r="63">
          <cell r="B63" t="str">
            <v>ORAC</v>
          </cell>
        </row>
        <row r="64">
          <cell r="B64" t="str">
            <v>ORAC 北海道</v>
          </cell>
        </row>
        <row r="65">
          <cell r="B65" t="str">
            <v>ORAC 沖縄</v>
          </cell>
        </row>
        <row r="66">
          <cell r="B66" t="str">
            <v>ORAC 北陸</v>
          </cell>
        </row>
        <row r="67">
          <cell r="B67" t="str">
            <v>ｴｯｸｽﾚﾝﾀｶｰ</v>
          </cell>
        </row>
        <row r="68">
          <cell r="B68" t="str">
            <v>ｲﾌｺﾚﾝﾀｶｰ</v>
          </cell>
        </row>
        <row r="69">
          <cell r="B69" t="str">
            <v>ｼﾞｬﾊﾟﾚﾝ</v>
          </cell>
        </row>
        <row r="70">
          <cell r="B70" t="str">
            <v>ﾚﾝﾀｶ- 中国</v>
          </cell>
        </row>
        <row r="71">
          <cell r="B71" t="str">
            <v>ﾚﾝﾀｶ- 福岡</v>
          </cell>
        </row>
        <row r="72">
          <cell r="B72" t="str">
            <v>ﾚﾝﾀｶ- 四国</v>
          </cell>
        </row>
        <row r="73">
          <cell r="B73" t="str">
            <v/>
          </cell>
        </row>
        <row r="74">
          <cell r="B74" t="str">
            <v>連結組替修正額</v>
          </cell>
          <cell r="C74">
            <v>143</v>
          </cell>
        </row>
        <row r="75">
          <cell r="B75" t="str">
            <v>一般オペリース部門　計</v>
          </cell>
          <cell r="C75">
            <v>5085</v>
          </cell>
        </row>
        <row r="76">
          <cell r="B76" t="str">
            <v/>
          </cell>
        </row>
        <row r="77">
          <cell r="B77" t="str">
            <v>融資事業第二部</v>
          </cell>
          <cell r="C77">
            <v>-2166</v>
          </cell>
        </row>
        <row r="78">
          <cell r="B78" t="str">
            <v>債権回収(ｵ-ｴｲ、ｵｰﾂｰｲﾝﾍﾞｽﾄ,扇都市開発含む）</v>
          </cell>
          <cell r="C78">
            <v>2741</v>
          </cell>
        </row>
        <row r="79">
          <cell r="B79" t="str">
            <v>旧不動産ﾌｧｲﾅﾝｽ・投資企画部</v>
          </cell>
          <cell r="C79">
            <v>157</v>
          </cell>
        </row>
        <row r="80">
          <cell r="B80" t="str">
            <v>不動産ﾌｧｲﾅﾝｽ本部付</v>
          </cell>
          <cell r="C80">
            <v>-82</v>
          </cell>
        </row>
        <row r="81">
          <cell r="B81" t="str">
            <v>投資企画部</v>
          </cell>
          <cell r="C81">
            <v>1542</v>
          </cell>
        </row>
        <row r="82">
          <cell r="B82" t="str">
            <v>ﾌﾟﾘﾝｼﾊﾟﾙﾌｧｲﾅﾝｽ部</v>
          </cell>
          <cell r="C82">
            <v>-213</v>
          </cell>
        </row>
        <row r="83">
          <cell r="B83" t="str">
            <v>ﾌﾟﾛｼﾞｪｸﾄﾌｧｲﾅﾝｽ部</v>
          </cell>
          <cell r="C83">
            <v>3089</v>
          </cell>
        </row>
        <row r="84">
          <cell r="B84" t="str">
            <v>ｽﾄﾗｸﾁｬｰﾄﾞﾌｧｲﾅﾝｽ部</v>
          </cell>
          <cell r="C84">
            <v>1410</v>
          </cell>
        </row>
        <row r="85">
          <cell r="B85" t="str">
            <v>大阪営業部</v>
          </cell>
          <cell r="C85">
            <v>-158</v>
          </cell>
        </row>
        <row r="86">
          <cell r="B86" t="str">
            <v>証券化商品室</v>
          </cell>
          <cell r="C86">
            <v>21</v>
          </cell>
        </row>
        <row r="87">
          <cell r="B87" t="str">
            <v>ﾐﾄﾞﾙｵﾌｨｽ</v>
          </cell>
          <cell r="C87">
            <v>-66</v>
          </cell>
        </row>
        <row r="88">
          <cell r="B88" t="str">
            <v>ﾊﾟｲﾝﾋﾞｰﾁﾜﾝ（ｵﾘｯｸｽ･ﾈﾚｲﾄﾞ） CMBS発行</v>
          </cell>
          <cell r="C88">
            <v>132</v>
          </cell>
        </row>
        <row r="89">
          <cell r="B89" t="str">
            <v>ﾊﾟｲﾝﾋﾞｰﾁｺﾝﾃﾞｭｲｯﾄ CMBS発行</v>
          </cell>
          <cell r="C89">
            <v>-2</v>
          </cell>
        </row>
        <row r="90">
          <cell r="B90" t="str">
            <v>FGｺﾝﾃﾞｭｲｯﾄ CMBS発行</v>
          </cell>
          <cell r="C90">
            <v>300</v>
          </cell>
        </row>
        <row r="91">
          <cell r="B91" t="str">
            <v>不動産投資法人</v>
          </cell>
          <cell r="C91">
            <v>1151</v>
          </cell>
        </row>
        <row r="92">
          <cell r="B92" t="str">
            <v>ｵﾘｯｸｽ・ｱｾｯﾄﾏﾈｰｼﾞﾒﾝﾄ</v>
          </cell>
          <cell r="C92">
            <v>155</v>
          </cell>
        </row>
        <row r="93">
          <cell r="B93" t="str">
            <v>オーエックスワン</v>
          </cell>
          <cell r="C93">
            <v>121</v>
          </cell>
        </row>
        <row r="94">
          <cell r="B94" t="str">
            <v>OX2,3,4</v>
          </cell>
          <cell r="C94">
            <v>7</v>
          </cell>
        </row>
        <row r="95">
          <cell r="B95" t="str">
            <v>KDDI開発</v>
          </cell>
          <cell r="C95">
            <v>-122</v>
          </cell>
        </row>
        <row r="96">
          <cell r="B96" t="str">
            <v>ﾘｶﾊﾞﾗﾌﾞﾙｺﾝﾃﾞｭｲｯﾄ</v>
          </cell>
          <cell r="C96">
            <v>0</v>
          </cell>
        </row>
        <row r="97">
          <cell r="B97" t="str">
            <v>神鋼SPC</v>
          </cell>
          <cell r="C97">
            <v>62</v>
          </cell>
        </row>
        <row r="98">
          <cell r="B98" t="str">
            <v>浜松ｱｸﾄｼﾃｨ</v>
          </cell>
          <cell r="C98">
            <v>212</v>
          </cell>
        </row>
        <row r="99">
          <cell r="B99" t="str">
            <v>ｱｸﾄｼﾃｨｲﾝﾍﾞｽﾄﾒﾝﾄ</v>
          </cell>
          <cell r="C99">
            <v>15</v>
          </cell>
        </row>
        <row r="100">
          <cell r="B100" t="str">
            <v>日本地所（01/9にﾘｱﾙに移管）</v>
          </cell>
          <cell r="C100">
            <v>0</v>
          </cell>
        </row>
        <row r="101">
          <cell r="B101" t="str">
            <v>ビル環境（01/9にﾘｱﾙに移管）</v>
          </cell>
          <cell r="C101">
            <v>0</v>
          </cell>
        </row>
        <row r="102">
          <cell r="B102" t="str">
            <v>白金興産</v>
          </cell>
          <cell r="C102">
            <v>-14</v>
          </cell>
        </row>
        <row r="103">
          <cell r="B103" t="str">
            <v>IXｲﾝﾍﾞｽﾄﾒﾝﾄ（旧日本ﾄﾞﾒｲﾝ）</v>
          </cell>
          <cell r="C103">
            <v>2781</v>
          </cell>
        </row>
        <row r="104">
          <cell r="B104" t="str">
            <v>日本地所ﾋﾞﾙﾒﾝﾃﾅﾝｽ</v>
          </cell>
          <cell r="C104">
            <v>0</v>
          </cell>
        </row>
        <row r="105">
          <cell r="B105" t="str">
            <v>ｱｾｯﾄｳｴｰﾌﾞ（ｱｻﾋﾎｰﾑﾈｯﾄ）</v>
          </cell>
          <cell r="C105">
            <v>109</v>
          </cell>
        </row>
        <row r="106">
          <cell r="B106" t="str">
            <v>九段経済研究所</v>
          </cell>
          <cell r="C106">
            <v>-4</v>
          </cell>
        </row>
        <row r="107">
          <cell r="B107" t="str">
            <v>ベーシックキャピタルマネジメント</v>
          </cell>
        </row>
        <row r="108">
          <cell r="B108" t="str">
            <v>ナスステンレス</v>
          </cell>
          <cell r="C108">
            <v>72</v>
          </cell>
        </row>
        <row r="109">
          <cell r="B109" t="str">
            <v>神鳥谷（プロジェクトM）</v>
          </cell>
          <cell r="C109">
            <v>0</v>
          </cell>
        </row>
        <row r="110">
          <cell r="B110" t="str">
            <v>不動産管理</v>
          </cell>
          <cell r="C110">
            <v>2</v>
          </cell>
        </row>
        <row r="111">
          <cell r="B111" t="str">
            <v>生命ﾛﾝﾊﾟ</v>
          </cell>
          <cell r="C111">
            <v>-209</v>
          </cell>
        </row>
        <row r="112">
          <cell r="B112" t="str">
            <v>不動産ﾌｧｲﾅﾝｽ本部</v>
          </cell>
          <cell r="C112">
            <v>11024</v>
          </cell>
        </row>
        <row r="113">
          <cell r="B113" t="str">
            <v/>
          </cell>
        </row>
        <row r="114">
          <cell r="B114" t="str">
            <v>ｵﾘｯｸｽ信託銀行</v>
          </cell>
          <cell r="C114">
            <v>3928</v>
          </cell>
        </row>
        <row r="115">
          <cell r="B115" t="str">
            <v/>
          </cell>
        </row>
        <row r="116">
          <cell r="B116" t="str">
            <v>連結修正組替額</v>
          </cell>
          <cell r="C116">
            <v>-2381</v>
          </cell>
        </row>
        <row r="117">
          <cell r="B117" t="str">
            <v>不動産ファイナンス部門　計</v>
          </cell>
          <cell r="C117">
            <v>12571</v>
          </cell>
        </row>
        <row r="118">
          <cell r="B118" t="str">
            <v/>
          </cell>
        </row>
        <row r="119">
          <cell r="B119" t="str">
            <v>(PFI) ﾜｰｸｼｮｯﾌﾟ24</v>
          </cell>
          <cell r="C119">
            <v>-2</v>
          </cell>
        </row>
        <row r="120">
          <cell r="B120" t="str">
            <v>浜田ｺﾞﾙﾌﾘﾝｸｽ</v>
          </cell>
          <cell r="C120">
            <v>-32</v>
          </cell>
        </row>
        <row r="121">
          <cell r="B121" t="str">
            <v>BW inn 浅草</v>
          </cell>
          <cell r="C121">
            <v>0</v>
          </cell>
        </row>
        <row r="122">
          <cell r="B122" t="str">
            <v>神鍋リゾート</v>
          </cell>
          <cell r="C122">
            <v>-5</v>
          </cell>
        </row>
        <row r="123">
          <cell r="B123" t="str">
            <v>きみさらずｺﾞﾙﾌﾘﾝｸｽ</v>
          </cell>
          <cell r="C123">
            <v>-19</v>
          </cell>
        </row>
        <row r="124">
          <cell r="B124" t="str">
            <v>ビル環境</v>
          </cell>
          <cell r="C124">
            <v>0</v>
          </cell>
        </row>
        <row r="125">
          <cell r="B125" t="str">
            <v>ファシリティーズ(旧関西メンテナンス）</v>
          </cell>
          <cell r="C125">
            <v>720</v>
          </cell>
        </row>
        <row r="126">
          <cell r="B126" t="str">
            <v>おかだいらｺﾞﾙﾌﾘﾝｸｽ</v>
          </cell>
          <cell r="C126">
            <v>-31</v>
          </cell>
        </row>
        <row r="127">
          <cell r="B127" t="str">
            <v>ｵﾘｯｸｽｺﾞﾙﾌ</v>
          </cell>
          <cell r="C127">
            <v>0</v>
          </cell>
        </row>
        <row r="128">
          <cell r="B128" t="str">
            <v>ﾛｰｽﾞｳｯﾄﾞ</v>
          </cell>
          <cell r="C128">
            <v>-17</v>
          </cell>
        </row>
        <row r="129">
          <cell r="B129" t="str">
            <v>アドニス</v>
          </cell>
          <cell r="C129">
            <v>-33</v>
          </cell>
        </row>
        <row r="130">
          <cell r="B130" t="str">
            <v>神鳥谷（プロジェクトM）</v>
          </cell>
          <cell r="C130">
            <v>-2</v>
          </cell>
        </row>
        <row r="131">
          <cell r="B131" t="str">
            <v>ＯＲ１</v>
          </cell>
          <cell r="C131">
            <v>0</v>
          </cell>
        </row>
        <row r="132">
          <cell r="B132" t="str">
            <v>日本地所</v>
          </cell>
          <cell r="C132">
            <v>-9</v>
          </cell>
        </row>
        <row r="133">
          <cell r="B133" t="str">
            <v>杉乃井ホテル</v>
          </cell>
          <cell r="C133">
            <v>-6</v>
          </cell>
        </row>
        <row r="134">
          <cell r="B134" t="str">
            <v>伊藤忠SPC</v>
          </cell>
          <cell r="C134">
            <v>-13</v>
          </cell>
        </row>
        <row r="135">
          <cell r="B135" t="str">
            <v>岡三SPC</v>
          </cell>
          <cell r="C135">
            <v>-1</v>
          </cell>
        </row>
        <row r="136">
          <cell r="B136" t="str">
            <v>御宿東鳳</v>
          </cell>
          <cell r="C136">
            <v>-1</v>
          </cell>
        </row>
        <row r="137">
          <cell r="B137" t="str">
            <v>春帆楼</v>
          </cell>
        </row>
        <row r="138">
          <cell r="B138" t="str">
            <v>石垣PJ</v>
          </cell>
          <cell r="C138">
            <v>-12</v>
          </cell>
        </row>
        <row r="139">
          <cell r="B139" t="str">
            <v>ｵﾘｯｸｽｴｽﾃｰﾄ</v>
          </cell>
          <cell r="C139">
            <v>-36</v>
          </cell>
        </row>
        <row r="140">
          <cell r="B140" t="str">
            <v>ﾘｱﾙ・ｴｽﾃｰﾄ (人員のみ）</v>
          </cell>
          <cell r="C140">
            <v>-813</v>
          </cell>
        </row>
        <row r="141">
          <cell r="B141" t="str">
            <v>新規案件</v>
          </cell>
          <cell r="C141">
            <v>8129</v>
          </cell>
        </row>
        <row r="142">
          <cell r="B142" t="str">
            <v>M&amp;A</v>
          </cell>
          <cell r="C142">
            <v>183</v>
          </cell>
        </row>
        <row r="143">
          <cell r="B143" t="str">
            <v>既存案件</v>
          </cell>
          <cell r="C143">
            <v>1</v>
          </cell>
        </row>
        <row r="144">
          <cell r="B144" t="str">
            <v>その他経費配布</v>
          </cell>
          <cell r="C144">
            <v>-1747</v>
          </cell>
        </row>
        <row r="145">
          <cell r="B145" t="str">
            <v>ﾘｱﾙｴｽﾃｰﾄ</v>
          </cell>
          <cell r="C145">
            <v>6254</v>
          </cell>
        </row>
        <row r="146">
          <cell r="B146" t="str">
            <v/>
          </cell>
        </row>
        <row r="147">
          <cell r="B147" t="str">
            <v>長期性資産評価損等</v>
          </cell>
          <cell r="C147">
            <v>-1064</v>
          </cell>
        </row>
        <row r="148">
          <cell r="B148" t="str">
            <v>不動産事業部門　計</v>
          </cell>
          <cell r="C148">
            <v>5190</v>
          </cell>
        </row>
        <row r="149">
          <cell r="B149" t="str">
            <v/>
          </cell>
        </row>
        <row r="150">
          <cell r="B150" t="str">
            <v>ｵﾘｯｸｽ生命</v>
          </cell>
          <cell r="C150">
            <v>1996</v>
          </cell>
        </row>
        <row r="151">
          <cell r="B151" t="str">
            <v>不動産投資法人</v>
          </cell>
          <cell r="C151">
            <v>314</v>
          </cell>
        </row>
        <row r="152">
          <cell r="B152" t="str">
            <v/>
          </cell>
          <cell r="C152">
            <v>0</v>
          </cell>
        </row>
        <row r="153">
          <cell r="B153" t="str">
            <v>連結修正組替額</v>
          </cell>
          <cell r="C153">
            <v>50</v>
          </cell>
        </row>
        <row r="154">
          <cell r="B154" t="str">
            <v>生命保険事業部門　計</v>
          </cell>
          <cell r="C154">
            <v>2360</v>
          </cell>
        </row>
        <row r="155">
          <cell r="B155" t="str">
            <v/>
          </cell>
        </row>
        <row r="156">
          <cell r="B156" t="str">
            <v>投資銀行本部(ｺｰﾎﾟﾚｰﾄﾌｧｲﾅﾝｽ等)</v>
          </cell>
          <cell r="C156">
            <v>-78</v>
          </cell>
        </row>
        <row r="157">
          <cell r="B157" t="str">
            <v>投資銀行本部その他</v>
          </cell>
          <cell r="C157">
            <v>1795</v>
          </cell>
        </row>
        <row r="158">
          <cell r="B158" t="str">
            <v>投資戦略企画G</v>
          </cell>
          <cell r="C158">
            <v>-106</v>
          </cell>
        </row>
        <row r="159">
          <cell r="B159" t="str">
            <v>中部信用保証</v>
          </cell>
          <cell r="C159">
            <v>484</v>
          </cell>
        </row>
        <row r="160">
          <cell r="B160" t="str">
            <v>ミナミ</v>
          </cell>
          <cell r="C160">
            <v>-427</v>
          </cell>
        </row>
        <row r="161">
          <cell r="B161" t="str">
            <v>ｵﾘｯｸｽ･ﾌﾟﾗｲﾍﾞｰﾄ･ｴｸｲﾃｨｰ</v>
          </cell>
          <cell r="C161">
            <v>0</v>
          </cell>
        </row>
        <row r="162">
          <cell r="B162" t="str">
            <v>ｵﾘｯｸｽ･ﾌﾟﾘﾝｼﾊﾟﾙ･ｲﾝﾍﾞｽﾄﾒﾝﾄ</v>
          </cell>
          <cell r="C162">
            <v>3</v>
          </cell>
        </row>
        <row r="163">
          <cell r="B163" t="str">
            <v>ﾌｰｽﾞﾈｯﾄ</v>
          </cell>
          <cell r="C163">
            <v>32</v>
          </cell>
        </row>
        <row r="164">
          <cell r="B164" t="str">
            <v>ｵｰ･ｴｽ･ｴﾙ(ﾌｯﾄﾜｰｸ)</v>
          </cell>
          <cell r="C164">
            <v>-155</v>
          </cell>
        </row>
        <row r="165">
          <cell r="B165" t="str">
            <v>シナジーキャピタル</v>
          </cell>
          <cell r="C165">
            <v>-27</v>
          </cell>
        </row>
        <row r="166">
          <cell r="B166" t="str">
            <v>ベーシックキャピタルマネジメント</v>
          </cell>
          <cell r="C166">
            <v>-19</v>
          </cell>
        </row>
        <row r="167">
          <cell r="B167" t="str">
            <v>ツーアンドワン</v>
          </cell>
          <cell r="C167">
            <v>192</v>
          </cell>
        </row>
        <row r="168">
          <cell r="B168" t="str">
            <v>OPEﾊﾟｰﾄﾅｰｽﾞ</v>
          </cell>
          <cell r="C168">
            <v>13</v>
          </cell>
        </row>
        <row r="169">
          <cell r="B169" t="str">
            <v>仮）勘吉</v>
          </cell>
          <cell r="C169">
            <v>-3</v>
          </cell>
        </row>
        <row r="170">
          <cell r="B170" t="str">
            <v>ナスステンレス（04/1まで）</v>
          </cell>
          <cell r="C170">
            <v>0</v>
          </cell>
        </row>
        <row r="171">
          <cell r="B171" t="str">
            <v>ｵｰﾄﾏﾈｼﾞﾒﾝﾄｻｰﾋﾞｽ（03/11まで）</v>
          </cell>
        </row>
        <row r="172">
          <cell r="B172" t="str">
            <v>ｵﾘｯｸｽ保険ｻｰﾋﾞｽ</v>
          </cell>
          <cell r="C172">
            <v>-21</v>
          </cell>
        </row>
        <row r="173">
          <cell r="B173" t="str">
            <v>ｵﾘｯｸｽ･ｸﾚｼﾞｯﾄ</v>
          </cell>
          <cell r="C173">
            <v>4091</v>
          </cell>
        </row>
        <row r="174">
          <cell r="B174" t="str">
            <v/>
          </cell>
          <cell r="C174">
            <v>0</v>
          </cell>
        </row>
        <row r="175">
          <cell r="B175" t="str">
            <v>ｵﾘｯｸｽ倶楽部</v>
          </cell>
          <cell r="C175">
            <v>-23</v>
          </cell>
        </row>
        <row r="176">
          <cell r="B176" t="str">
            <v>ｵﾘｯｸｽ・ｲﾝﾍﾞｽﾄﾒﾝﾄ</v>
          </cell>
          <cell r="C176">
            <v>-2711</v>
          </cell>
        </row>
        <row r="177">
          <cell r="B177" t="str">
            <v>ｲﾝﾍﾞｽﾄﾒﾝﾄ</v>
          </cell>
        </row>
        <row r="178">
          <cell r="B178" t="str">
            <v>ORIX COMM</v>
          </cell>
        </row>
        <row r="179">
          <cell r="B179" t="str">
            <v>OCS</v>
          </cell>
        </row>
        <row r="180">
          <cell r="B180" t="str">
            <v>OIC ﾘﾐﾃｯﾄﾞﾊﾟｰﾄﾅｰ</v>
          </cell>
        </row>
        <row r="181">
          <cell r="B181" t="str">
            <v/>
          </cell>
        </row>
        <row r="182">
          <cell r="B182" t="str">
            <v>ｵﾘｯｸｽ･ｷｬﾋﾟﾀﾙ</v>
          </cell>
          <cell r="C182">
            <v>915</v>
          </cell>
        </row>
        <row r="183">
          <cell r="B183" t="str">
            <v>ｵﾘｯｸｽFund損益</v>
          </cell>
          <cell r="C183">
            <v>2804</v>
          </cell>
        </row>
        <row r="184">
          <cell r="B184" t="str">
            <v>ｵﾘｯｸｽ･ｲﾝﾃﾘｱ</v>
          </cell>
          <cell r="C184">
            <v>196</v>
          </cell>
        </row>
        <row r="185">
          <cell r="B185" t="str">
            <v>ｵﾘｯｸｽ証券</v>
          </cell>
          <cell r="C185">
            <v>1160</v>
          </cell>
        </row>
        <row r="186">
          <cell r="B186" t="str">
            <v>ｵﾘｯｸｽ環境</v>
          </cell>
          <cell r="C186">
            <v>-133</v>
          </cell>
        </row>
        <row r="187">
          <cell r="B187" t="str">
            <v>寄居ｵﾘｯｸｽ環境</v>
          </cell>
          <cell r="C187">
            <v>-143</v>
          </cell>
        </row>
        <row r="188">
          <cell r="B188" t="str">
            <v>オリックス信用保証</v>
          </cell>
          <cell r="C188">
            <v>93</v>
          </cell>
        </row>
        <row r="189">
          <cell r="B189" t="str">
            <v>朝日信用保証</v>
          </cell>
          <cell r="C189">
            <v>-119</v>
          </cell>
        </row>
        <row r="190">
          <cell r="B190" t="str">
            <v>阪和ｷﾞｬﾗﾝﾃｨ</v>
          </cell>
          <cell r="C190">
            <v>-1</v>
          </cell>
        </row>
        <row r="191">
          <cell r="B191" t="str">
            <v>ｵﾘｯｸｽ投信投資顧問</v>
          </cell>
          <cell r="C191">
            <v>-56</v>
          </cell>
        </row>
        <row r="192">
          <cell r="B192" t="str">
            <v>ｻﾝﾎﾃﾙｲﾝﾍﾞｽﾄﾒﾝﾄ</v>
          </cell>
          <cell r="C192">
            <v>-1</v>
          </cell>
        </row>
        <row r="193">
          <cell r="B193" t="str">
            <v>ﾋﾞｼﾞﾈｽﾏｰﾄ</v>
          </cell>
          <cell r="C193">
            <v>59</v>
          </cell>
        </row>
        <row r="194">
          <cell r="B194" t="str">
            <v>高知PFI</v>
          </cell>
          <cell r="C194">
            <v>0</v>
          </cell>
        </row>
        <row r="195">
          <cell r="B195" t="str">
            <v>ｵﾘｯｸｽ･ﾃｸﾉﾛｼﾞｰｽﾞ</v>
          </cell>
          <cell r="C195">
            <v>1</v>
          </cell>
        </row>
        <row r="196">
          <cell r="B196" t="str">
            <v>とりぎんﾘｰｽ</v>
          </cell>
          <cell r="C196">
            <v>20</v>
          </cell>
        </row>
        <row r="197">
          <cell r="B197" t="str">
            <v>百五ﾘｰｽ</v>
          </cell>
          <cell r="C197">
            <v>53</v>
          </cell>
        </row>
        <row r="198">
          <cell r="B198" t="str">
            <v>山口抵当証券</v>
          </cell>
          <cell r="C198">
            <v>0</v>
          </cell>
        </row>
        <row r="199">
          <cell r="B199" t="str">
            <v>山口ﾘｰｽ</v>
          </cell>
          <cell r="C199">
            <v>39</v>
          </cell>
        </row>
        <row r="200">
          <cell r="B200" t="str">
            <v>みなとﾘｰｽ</v>
          </cell>
          <cell r="C200">
            <v>19</v>
          </cell>
        </row>
        <row r="201">
          <cell r="B201" t="str">
            <v>しがぎんﾘｰｽｷｬﾋﾟﾀﾙ</v>
          </cell>
          <cell r="C201">
            <v>72</v>
          </cell>
        </row>
        <row r="202">
          <cell r="B202" t="str">
            <v>栗林ﾘｰｽ</v>
          </cell>
          <cell r="C202">
            <v>42</v>
          </cell>
        </row>
        <row r="203">
          <cell r="B203" t="str">
            <v>ﾍﾟｶﾞｻｽﾘｰｽ</v>
          </cell>
          <cell r="C203">
            <v>-61</v>
          </cell>
        </row>
        <row r="204">
          <cell r="B204" t="str">
            <v>泉銀総合ﾘｰｽ</v>
          </cell>
          <cell r="C204">
            <v>34</v>
          </cell>
        </row>
        <row r="205">
          <cell r="B205" t="str">
            <v>中銀ﾘｰｽ</v>
          </cell>
          <cell r="C205">
            <v>89</v>
          </cell>
        </row>
        <row r="206">
          <cell r="B206" t="str">
            <v>ﾆｯｾｲﾘｰｽ</v>
          </cell>
          <cell r="C206">
            <v>63</v>
          </cell>
        </row>
        <row r="207">
          <cell r="B207" t="str">
            <v>徳銀ｵﾘｯｸｽ</v>
          </cell>
          <cell r="C207">
            <v>-3</v>
          </cell>
        </row>
        <row r="208">
          <cell r="B208" t="str">
            <v>香川銀ﾘｰｽ</v>
          </cell>
          <cell r="C208">
            <v>22</v>
          </cell>
        </row>
        <row r="209">
          <cell r="B209" t="str">
            <v>北銀ﾘｰｽ</v>
          </cell>
          <cell r="C209">
            <v>91</v>
          </cell>
        </row>
        <row r="210">
          <cell r="B210" t="str">
            <v>せとぎんﾘｰｽ</v>
          </cell>
          <cell r="C210">
            <v>0</v>
          </cell>
        </row>
        <row r="211">
          <cell r="B211" t="str">
            <v>佐川ﾘｰｽ</v>
          </cell>
          <cell r="C211">
            <v>0</v>
          </cell>
        </row>
        <row r="212">
          <cell r="B212" t="str">
            <v>ｷｬｽｺ</v>
          </cell>
          <cell r="C212">
            <v>144</v>
          </cell>
        </row>
        <row r="213">
          <cell r="B213" t="str">
            <v>あおぞらｶｰﾄﾞ</v>
          </cell>
          <cell r="C213">
            <v>1960</v>
          </cell>
        </row>
        <row r="214">
          <cell r="B214" t="str">
            <v>ﾄﾞﾘｰﾑｱｯﾌﾟ苫前</v>
          </cell>
          <cell r="C214">
            <v>0</v>
          </cell>
        </row>
        <row r="215">
          <cell r="B215" t="str">
            <v>ｵﾘｯｸｽ・ｲﾝｼｭｱﾗﾝｽ・ﾌﾟﾗﾝﾆﾝｸﾞ</v>
          </cell>
          <cell r="C215">
            <v>-16</v>
          </cell>
        </row>
        <row r="216">
          <cell r="B216" t="str">
            <v>ｴﾑｱﾝﾄﾞｴｲｺﾝｻﾙﾃｨﾝｸﾞ</v>
          </cell>
          <cell r="C216">
            <v>540</v>
          </cell>
        </row>
        <row r="217">
          <cell r="B217" t="str">
            <v>武蔵野ﾘｰｽ</v>
          </cell>
          <cell r="C217">
            <v>0</v>
          </cell>
        </row>
        <row r="218">
          <cell r="B218" t="str">
            <v>仁賀保高原風力発電</v>
          </cell>
          <cell r="C218">
            <v>22</v>
          </cell>
        </row>
        <row r="219">
          <cell r="B219" t="str">
            <v>アイトラスト</v>
          </cell>
          <cell r="C219">
            <v>0</v>
          </cell>
        </row>
        <row r="220">
          <cell r="B220" t="str">
            <v>江ノ島PFI</v>
          </cell>
          <cell r="C220">
            <v>259</v>
          </cell>
        </row>
        <row r="221">
          <cell r="B221" t="str">
            <v>富士火災</v>
          </cell>
          <cell r="C221">
            <v>4577</v>
          </cell>
        </row>
        <row r="222">
          <cell r="B222" t="str">
            <v>ｵﾘｯｸｽ野球クラブ</v>
          </cell>
          <cell r="C222">
            <v>-4754</v>
          </cell>
        </row>
        <row r="223">
          <cell r="B223" t="str">
            <v/>
          </cell>
        </row>
        <row r="224">
          <cell r="B224" t="str">
            <v>連結修正組替額</v>
          </cell>
          <cell r="C224">
            <v>-741</v>
          </cell>
        </row>
        <row r="225">
          <cell r="B225" t="str">
            <v>その他事業部門　計</v>
          </cell>
          <cell r="C225">
            <v>10402</v>
          </cell>
        </row>
        <row r="226">
          <cell r="B226" t="str">
            <v/>
          </cell>
        </row>
        <row r="227">
          <cell r="B227" t="str">
            <v>国内計</v>
          </cell>
          <cell r="C227">
            <v>66315</v>
          </cell>
        </row>
        <row r="228">
          <cell r="B228" t="str">
            <v/>
          </cell>
        </row>
        <row r="229">
          <cell r="B229" t="str">
            <v>2.海外事業部門</v>
          </cell>
        </row>
        <row r="230">
          <cell r="B230" t="str">
            <v/>
          </cell>
        </row>
        <row r="231">
          <cell r="B231" t="str">
            <v>アジア・大洋州</v>
          </cell>
        </row>
        <row r="232">
          <cell r="B232" t="str">
            <v>ORIX ASIA ｸﾞﾙｰﾌﾟ</v>
          </cell>
          <cell r="C232">
            <v>1441</v>
          </cell>
        </row>
        <row r="233">
          <cell r="B233" t="str">
            <v>ASIA</v>
          </cell>
        </row>
        <row r="234">
          <cell r="B234" t="str">
            <v>OL FRN</v>
          </cell>
        </row>
        <row r="235">
          <cell r="B235" t="str">
            <v>OAL ASIA</v>
          </cell>
        </row>
        <row r="236">
          <cell r="B236" t="str">
            <v>OSR (S'PORE 船舶)</v>
          </cell>
          <cell r="C236">
            <v>436</v>
          </cell>
        </row>
        <row r="237">
          <cell r="B237" t="str">
            <v>OCRL</v>
          </cell>
        </row>
        <row r="238">
          <cell r="B238" t="str">
            <v>OSRP</v>
          </cell>
        </row>
        <row r="239">
          <cell r="B239" t="str">
            <v>ﾏﾘﾀｲﾑ</v>
          </cell>
          <cell r="C239">
            <v>765</v>
          </cell>
        </row>
        <row r="240">
          <cell r="B240" t="str">
            <v>ﾏﾘﾀｲﾑ</v>
          </cell>
        </row>
        <row r="241">
          <cell r="B241" t="str">
            <v>ﾏﾘｵﾝ</v>
          </cell>
        </row>
        <row r="242">
          <cell r="B242" t="str">
            <v/>
          </cell>
        </row>
        <row r="243">
          <cell r="B243" t="str">
            <v>ｼｯﾌﾟﾌｧｲﾅﾝｽ</v>
          </cell>
          <cell r="C243">
            <v>90</v>
          </cell>
        </row>
        <row r="244">
          <cell r="B244" t="str">
            <v>TREASURE</v>
          </cell>
          <cell r="C244">
            <v>-4</v>
          </cell>
        </row>
        <row r="245">
          <cell r="B245" t="str">
            <v>OIM</v>
          </cell>
          <cell r="C245">
            <v>-207</v>
          </cell>
        </row>
        <row r="246">
          <cell r="B246" t="str">
            <v>ORIX Australia (G)</v>
          </cell>
          <cell r="C246">
            <v>448</v>
          </cell>
        </row>
        <row r="247">
          <cell r="B247" t="str">
            <v>ORIX Taiwan</v>
          </cell>
          <cell r="C247">
            <v>460</v>
          </cell>
        </row>
        <row r="248">
          <cell r="B248" t="str">
            <v>ORIF</v>
          </cell>
          <cell r="C248">
            <v>327</v>
          </cell>
        </row>
        <row r="249">
          <cell r="B249" t="str">
            <v/>
          </cell>
        </row>
        <row r="250">
          <cell r="B250" t="str">
            <v>OLM(旧UOL)</v>
          </cell>
          <cell r="C250">
            <v>373</v>
          </cell>
        </row>
        <row r="251">
          <cell r="B251" t="str">
            <v/>
          </cell>
        </row>
        <row r="252">
          <cell r="B252" t="str">
            <v>OLP</v>
          </cell>
          <cell r="C252">
            <v>98</v>
          </cell>
        </row>
        <row r="253">
          <cell r="B253" t="str">
            <v>OLS</v>
          </cell>
          <cell r="C253">
            <v>74</v>
          </cell>
        </row>
        <row r="254">
          <cell r="B254" t="str">
            <v>TOLC</v>
          </cell>
          <cell r="C254">
            <v>37</v>
          </cell>
        </row>
        <row r="255">
          <cell r="B255" t="str">
            <v>OATC(旧SCGC)</v>
          </cell>
          <cell r="C255">
            <v>520</v>
          </cell>
        </row>
        <row r="256">
          <cell r="B256" t="str">
            <v>OCR</v>
          </cell>
          <cell r="C256">
            <v>111</v>
          </cell>
        </row>
        <row r="257">
          <cell r="B257" t="str">
            <v>OMLF(旧COLF)</v>
          </cell>
          <cell r="C257">
            <v>15</v>
          </cell>
        </row>
        <row r="258">
          <cell r="B258" t="str">
            <v>LOLC</v>
          </cell>
          <cell r="C258">
            <v>36</v>
          </cell>
        </row>
        <row r="259">
          <cell r="B259" t="str">
            <v>IL&amp;FS</v>
          </cell>
          <cell r="C259">
            <v>202</v>
          </cell>
        </row>
        <row r="260">
          <cell r="B260" t="str">
            <v>CYGNUS</v>
          </cell>
          <cell r="C260">
            <v>63</v>
          </cell>
        </row>
        <row r="261">
          <cell r="B261" t="str">
            <v>OAL Taiwan</v>
          </cell>
          <cell r="C261">
            <v>55</v>
          </cell>
        </row>
        <row r="262">
          <cell r="B262" t="str">
            <v>OAL Korea</v>
          </cell>
          <cell r="C262">
            <v>-87</v>
          </cell>
        </row>
        <row r="263">
          <cell r="B263" t="str">
            <v>OASBL(旧OAFL)(ORIX持分のみ)</v>
          </cell>
          <cell r="C263">
            <v>28</v>
          </cell>
        </row>
        <row r="264">
          <cell r="B264" t="str">
            <v>OIB(ORIX持分のみ)</v>
          </cell>
          <cell r="C264">
            <v>18</v>
          </cell>
        </row>
        <row r="265">
          <cell r="B265" t="str">
            <v>ORIX EGYPT(ORIX持分のみ)</v>
          </cell>
          <cell r="C265">
            <v>1</v>
          </cell>
        </row>
        <row r="266">
          <cell r="B266" t="str">
            <v>Saudi ORIX Leaseng(ORIX持分のみ)</v>
          </cell>
          <cell r="C266">
            <v>8</v>
          </cell>
        </row>
        <row r="267">
          <cell r="B267" t="str">
            <v>IL&amp;FS INVESTMART</v>
          </cell>
          <cell r="C267">
            <v>135</v>
          </cell>
        </row>
        <row r="268">
          <cell r="B268" t="str">
            <v>MAF ORIX FINANCE(ORIX持分のみ)</v>
          </cell>
          <cell r="C268">
            <v>-6</v>
          </cell>
        </row>
        <row r="269">
          <cell r="B269" t="str">
            <v>ORIX HOTELS INT'L</v>
          </cell>
          <cell r="C269">
            <v>-13</v>
          </cell>
        </row>
        <row r="270">
          <cell r="B270" t="str">
            <v>COLC</v>
          </cell>
          <cell r="C270">
            <v>-18</v>
          </cell>
        </row>
        <row r="271">
          <cell r="B271" t="str">
            <v>NDM Cyber</v>
          </cell>
          <cell r="C271">
            <v>-91</v>
          </cell>
        </row>
        <row r="272">
          <cell r="B272" t="str">
            <v>IL&amp;FS Educations (旧Schoolnet india)</v>
          </cell>
          <cell r="C272">
            <v>-196</v>
          </cell>
        </row>
        <row r="273">
          <cell r="B273" t="str">
            <v>大韓生命</v>
          </cell>
          <cell r="C273">
            <v>2064</v>
          </cell>
        </row>
        <row r="274">
          <cell r="B274" t="str">
            <v>HAMBO</v>
          </cell>
          <cell r="C274">
            <v>776</v>
          </cell>
        </row>
        <row r="275">
          <cell r="B275" t="str">
            <v/>
          </cell>
        </row>
        <row r="276">
          <cell r="B276" t="str">
            <v>連結修正組替額</v>
          </cell>
          <cell r="C276">
            <v>11</v>
          </cell>
        </row>
        <row r="277">
          <cell r="B277" t="str">
            <v>ｱｼﾞｱ･大洋州 計</v>
          </cell>
          <cell r="C277">
            <v>7970</v>
          </cell>
        </row>
        <row r="278">
          <cell r="B278" t="str">
            <v/>
          </cell>
        </row>
        <row r="279">
          <cell r="B279" t="str">
            <v>米 国</v>
          </cell>
        </row>
        <row r="280">
          <cell r="B280" t="str">
            <v>ORIX USA</v>
          </cell>
          <cell r="C280">
            <v>5985</v>
          </cell>
        </row>
        <row r="281">
          <cell r="B281" t="str">
            <v>OREE</v>
          </cell>
          <cell r="C281">
            <v>-21</v>
          </cell>
        </row>
        <row r="282">
          <cell r="B282" t="str">
            <v>OCM</v>
          </cell>
          <cell r="C282">
            <v>-57</v>
          </cell>
        </row>
        <row r="283">
          <cell r="B283" t="str">
            <v>OFS</v>
          </cell>
          <cell r="C283">
            <v>-67</v>
          </cell>
        </row>
        <row r="284">
          <cell r="B284" t="str">
            <v>STOCKTON HOLDINGS</v>
          </cell>
          <cell r="C284">
            <v>-2155</v>
          </cell>
        </row>
        <row r="285">
          <cell r="B285" t="str">
            <v>BRADESCO LEASING S.A.</v>
          </cell>
          <cell r="C285">
            <v>-1</v>
          </cell>
        </row>
        <row r="286">
          <cell r="B286" t="str">
            <v>ENCOM</v>
          </cell>
          <cell r="C286">
            <v>0</v>
          </cell>
        </row>
        <row r="287">
          <cell r="B287" t="str">
            <v>LASA</v>
          </cell>
          <cell r="C287">
            <v>0</v>
          </cell>
        </row>
        <row r="288">
          <cell r="B288" t="str">
            <v>LOCADORA</v>
          </cell>
          <cell r="C288">
            <v>0</v>
          </cell>
        </row>
        <row r="289">
          <cell r="B289" t="str">
            <v>ORIX AMERICA</v>
          </cell>
          <cell r="C289">
            <v>0</v>
          </cell>
        </row>
        <row r="290">
          <cell r="B290" t="str">
            <v>海外不動産等</v>
          </cell>
          <cell r="C290">
            <v>-18</v>
          </cell>
        </row>
        <row r="291">
          <cell r="B291" t="str">
            <v/>
          </cell>
          <cell r="C291">
            <v>0</v>
          </cell>
        </row>
        <row r="292">
          <cell r="B292" t="str">
            <v>WAIKOLOA</v>
          </cell>
          <cell r="C292">
            <v>-19</v>
          </cell>
        </row>
        <row r="293">
          <cell r="B293" t="str">
            <v>RIV.NO.2</v>
          </cell>
          <cell r="C293">
            <v>0</v>
          </cell>
        </row>
        <row r="294">
          <cell r="B294" t="str">
            <v>DELAWARE</v>
          </cell>
          <cell r="C294">
            <v>0</v>
          </cell>
        </row>
        <row r="295">
          <cell r="B295" t="str">
            <v>CALIFORNIA</v>
          </cell>
          <cell r="C295">
            <v>1</v>
          </cell>
        </row>
        <row r="296">
          <cell r="B296" t="str">
            <v>GOLIAC</v>
          </cell>
          <cell r="C296">
            <v>0</v>
          </cell>
        </row>
        <row r="297">
          <cell r="B297" t="str">
            <v>L&amp;T(ﾏｲｱﾐ)</v>
          </cell>
          <cell r="C297">
            <v>0</v>
          </cell>
        </row>
        <row r="298">
          <cell r="B298" t="str">
            <v>ｵｰﾘｽ(ｵｰﾊﾞｯｸﾌﾟﾗｻﾞ)</v>
          </cell>
          <cell r="C298">
            <v>0</v>
          </cell>
        </row>
        <row r="299">
          <cell r="B299" t="str">
            <v/>
          </cell>
        </row>
        <row r="300">
          <cell r="B300" t="str">
            <v>連結修正組替額</v>
          </cell>
          <cell r="C300">
            <v>25</v>
          </cell>
        </row>
        <row r="301">
          <cell r="B301" t="str">
            <v>米州 計</v>
          </cell>
          <cell r="C301">
            <v>3691</v>
          </cell>
        </row>
        <row r="302">
          <cell r="B302" t="str">
            <v/>
          </cell>
        </row>
        <row r="303">
          <cell r="B303" t="str">
            <v>欧 州</v>
          </cell>
        </row>
        <row r="304">
          <cell r="B304" t="str">
            <v>ORIX IRELAND</v>
          </cell>
          <cell r="C304">
            <v>144</v>
          </cell>
        </row>
        <row r="305">
          <cell r="B305" t="str">
            <v>ORIX EUROPE LTD(含Polska､OIDC)</v>
          </cell>
          <cell r="C305">
            <v>136</v>
          </cell>
        </row>
        <row r="306">
          <cell r="B306" t="str">
            <v>ORIX AVIATION SYSTEM</v>
          </cell>
          <cell r="C306">
            <v>560</v>
          </cell>
        </row>
        <row r="307">
          <cell r="B307" t="str">
            <v>A319 Finance</v>
          </cell>
          <cell r="C307">
            <v>0</v>
          </cell>
        </row>
        <row r="308">
          <cell r="B308" t="str">
            <v>I.A.M.L</v>
          </cell>
          <cell r="C308">
            <v>0</v>
          </cell>
        </row>
        <row r="309">
          <cell r="B309" t="str">
            <v>OLC AIR</v>
          </cell>
          <cell r="C309">
            <v>0</v>
          </cell>
        </row>
        <row r="310">
          <cell r="B310" t="str">
            <v>OCF</v>
          </cell>
          <cell r="C310">
            <v>-92</v>
          </cell>
        </row>
        <row r="311">
          <cell r="B311" t="str">
            <v>POLSKA</v>
          </cell>
          <cell r="C311">
            <v>54</v>
          </cell>
        </row>
        <row r="312">
          <cell r="B312" t="str">
            <v>投資銀行本部(ｴｱｸﾗﾌﾄﾌｧｲﾅﾝｽ)</v>
          </cell>
          <cell r="C312">
            <v>59</v>
          </cell>
        </row>
        <row r="313">
          <cell r="B313" t="str">
            <v>ｴｱﾊﾞｽ関連貸付金消去</v>
          </cell>
          <cell r="C313">
            <v>0</v>
          </cell>
        </row>
        <row r="314">
          <cell r="B314" t="str">
            <v>ｵﾘｯｸｽ･ｴｱｸﾗﾌﾄ</v>
          </cell>
          <cell r="C314">
            <v>-27</v>
          </cell>
        </row>
        <row r="315">
          <cell r="B315" t="str">
            <v/>
          </cell>
        </row>
        <row r="316">
          <cell r="B316" t="str">
            <v>連結修正組替額</v>
          </cell>
          <cell r="C316">
            <v>1</v>
          </cell>
        </row>
        <row r="317">
          <cell r="B317" t="str">
            <v>欧州 計</v>
          </cell>
          <cell r="C317">
            <v>835</v>
          </cell>
        </row>
        <row r="318">
          <cell r="B318" t="str">
            <v/>
          </cell>
        </row>
        <row r="319">
          <cell r="B319" t="str">
            <v>海外ｸﾞﾙｰﾌﾟ 会社 計</v>
          </cell>
        </row>
      </sheetData>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画室（1-26）"/>
      <sheetName val="変更点"/>
      <sheetName val="投資会社等"/>
      <sheetName val="ｶﾝﾘﾔｸｲﾝ"/>
      <sheetName val="分析1"/>
      <sheetName val="分析2"/>
      <sheetName val="平均人員ｻﾏﾘｰ"/>
      <sheetName val="平均人員明細"/>
      <sheetName val="SGA明細"/>
      <sheetName val="修正後TB"/>
      <sheetName val="単体SGA"/>
      <sheetName val="G配賦"/>
      <sheetName val="四半期毎MICﾃﾞｰﾀ転記"/>
      <sheetName val="NOA Data"/>
      <sheetName val="Assumptions"/>
      <sheetName val="3部提出用累計"/>
      <sheetName val="IO"/>
      <sheetName val="売却可能公債"/>
      <sheetName val="関連会社明細"/>
      <sheetName val="Sensitivity (6)"/>
      <sheetName val="Page (7)"/>
      <sheetName val="Consl (9)"/>
      <sheetName val="The Park-Kolkata-IP format"/>
      <sheetName val="ITC-All locations-IP forma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ifuadd"/>
      <sheetName val="単体SGA"/>
      <sheetName val="四半期毎MICﾃﾞｰﾀ転記"/>
      <sheetName val="haifuadd.xls"/>
      <sheetName val="3部提出用累計"/>
      <sheetName val="Staff Cost - Q"/>
      <sheetName val="Prd &amp; Sales - Y"/>
      <sheetName val="PART-1"/>
      <sheetName val="PART-2"/>
      <sheetName val="PART-3"/>
      <sheetName val="PART-4"/>
      <sheetName val="PART-5"/>
      <sheetName val="PART-6"/>
      <sheetName val="PART-7"/>
      <sheetName val="PART-8"/>
      <sheetName val="PART-9"/>
    </sheetNames>
    <definedNames>
      <definedName name="配賦.box2_select" refersTo="#REF!"/>
      <definedName name="配賦.OptionChk1" refersTo="#REF!"/>
      <definedName name="配賦.OptionChk2" refersTo="#REF!"/>
      <definedName name="配賦.OptionChk3"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
      <sheetName val="Financials"/>
      <sheetName val="FCFF"/>
      <sheetName val="Traffic and Toll"/>
      <sheetName val="Debt Schedule"/>
      <sheetName val="Sheet3"/>
      <sheetName val="Debt Repay"/>
      <sheetName val="Other Schedules"/>
      <sheetName val="Sheet1"/>
    </sheetNames>
    <sheetDataSet>
      <sheetData sheetId="0" refreshError="1"/>
      <sheetData sheetId="1">
        <row r="23">
          <cell r="C23">
            <v>48686.012499999997</v>
          </cell>
          <cell r="E23">
            <v>49034</v>
          </cell>
        </row>
        <row r="105">
          <cell r="D105">
            <v>0</v>
          </cell>
        </row>
      </sheetData>
      <sheetData sheetId="2">
        <row r="2">
          <cell r="E2">
            <v>366</v>
          </cell>
        </row>
      </sheetData>
      <sheetData sheetId="3" refreshError="1"/>
      <sheetData sheetId="4" refreshError="1"/>
      <sheetData sheetId="5" refreshError="1"/>
      <sheetData sheetId="6" refreshError="1"/>
      <sheetData sheetId="7" refreshError="1"/>
      <sheetData sheetId="8">
        <row r="2">
          <cell r="I2">
            <v>43921</v>
          </cell>
          <cell r="J2">
            <v>44286</v>
          </cell>
          <cell r="K2">
            <v>44651</v>
          </cell>
          <cell r="L2">
            <v>45016</v>
          </cell>
          <cell r="M2">
            <v>45382</v>
          </cell>
          <cell r="N2">
            <v>45747</v>
          </cell>
          <cell r="O2">
            <v>46112</v>
          </cell>
          <cell r="P2">
            <v>46477</v>
          </cell>
          <cell r="Q2">
            <v>46843</v>
          </cell>
          <cell r="R2">
            <v>47208</v>
          </cell>
          <cell r="S2">
            <v>47573</v>
          </cell>
          <cell r="T2">
            <v>47938</v>
          </cell>
          <cell r="U2">
            <v>48304</v>
          </cell>
          <cell r="V2">
            <v>48669</v>
          </cell>
          <cell r="W2">
            <v>49034</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row>
      </sheetData>
      <sheetData sheetId="9"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heet3"/>
      <sheetName val="Input"/>
      <sheetName val="Output"/>
      <sheetName val="Traffic and Toll"/>
      <sheetName val="Summary_1"/>
      <sheetName val="Financials"/>
      <sheetName val="Capex"/>
      <sheetName val="EPC"/>
      <sheetName val="Non EPC"/>
      <sheetName val="Annexure"/>
      <sheetName val="Funding Schedule"/>
      <sheetName val="Debt Schedule"/>
      <sheetName val="Schedules"/>
      <sheetName val=" fin ratios"/>
      <sheetName val="Revenue output"/>
      <sheetName val="Toll_Rates"/>
      <sheetName val="Toll Revenues TOTAL"/>
      <sheetName val="Toll revenue Input"/>
      <sheetName val="Traffic Scenario"/>
      <sheetName val="Debt Repay"/>
      <sheetName val="Scenario Manager"/>
    </sheetNames>
    <sheetDataSet>
      <sheetData sheetId="0" refreshError="1"/>
      <sheetData sheetId="1" refreshError="1"/>
      <sheetData sheetId="2" refreshError="1">
        <row r="20">
          <cell r="E20">
            <v>40999</v>
          </cell>
        </row>
        <row r="22">
          <cell r="E22">
            <v>51956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HANDUPSEP"/>
      <sheetName val="BHANDUP"/>
      <sheetName val="BOQ"/>
      <sheetName val="Material"/>
      <sheetName val="Improvements"/>
      <sheetName val="PROCTOR"/>
      <sheetName val="Evaluate"/>
      <sheetName val="EqpPerfJun08"/>
      <sheetName val="일위대가"/>
      <sheetName val="WTP"/>
      <sheetName val="structurewise"/>
      <sheetName val="balance Work"/>
      <sheetName val="SAP架設-2005.12.31"/>
      <sheetName val="LOCAL RATES"/>
      <sheetName val="SAP架設-2005_12_31"/>
      <sheetName val="S-Curve (2)"/>
      <sheetName val="Final Basic rate"/>
      <sheetName val="Labour"/>
      <sheetName val="Steel-Circular"/>
      <sheetName val="Materials Cost"/>
      <sheetName val="월별"/>
      <sheetName val="REL"/>
      <sheetName val="Back"/>
      <sheetName val="공사비집계"/>
      <sheetName val="Material "/>
      <sheetName val="21-Rate Analysis-1"/>
      <sheetName val="SOR"/>
      <sheetName val="Analysis"/>
      <sheetName val="Process"/>
      <sheetName val="final abstract"/>
      <sheetName val="C &amp; G RHS"/>
      <sheetName val="balance_Work"/>
      <sheetName val="GC-15"/>
      <sheetName val="data"/>
      <sheetName val="Materials Cost(PCC)"/>
      <sheetName val="ICICI"/>
      <sheetName val="HDFC"/>
      <sheetName val="90101"/>
      <sheetName val="A"/>
      <sheetName val="Coalmine"/>
      <sheetName val="Man"/>
      <sheetName val="FORM-W3"/>
      <sheetName val="SAP架設-2005_12_311"/>
      <sheetName val="LOCAL_RATES"/>
      <sheetName val="S-Curve_(2)"/>
      <sheetName val="Materials_Cost"/>
      <sheetName val="Final_Basic_rate"/>
      <sheetName val="Material_"/>
      <sheetName val="21-Rate_Analysis-1"/>
      <sheetName val="final_abstract"/>
      <sheetName val="C_&amp;_G_RHS"/>
      <sheetName val="Bank Guarantee"/>
      <sheetName val="FitOutConfCentre"/>
      <sheetName val="Data Validation"/>
      <sheetName val="Database"/>
      <sheetName val="SCHEDULE"/>
      <sheetName val="schedule nos"/>
      <sheetName val="Materials_Cost(PCC)"/>
      <sheetName val="Chiet tinh dz35"/>
      <sheetName val=""/>
      <sheetName val="pile Fabrication"/>
      <sheetName val="0"/>
      <sheetName val="CUM-Mar07"/>
      <sheetName val="CRM"/>
      <sheetName val="A3"/>
      <sheetName val="BUD 07-08"/>
      <sheetName val="HIDE"/>
      <sheetName val="XL"/>
      <sheetName val="col-reinft1"/>
      <sheetName val="01.11.2004"/>
      <sheetName val="C5TRAFFIC"/>
      <sheetName val="C8"/>
      <sheetName val="ENCL9"/>
      <sheetName val="P-Ins &amp; Bonds"/>
      <sheetName val="Rate Analysis"/>
      <sheetName val="S1BOQ"/>
      <sheetName val="Basicrates"/>
      <sheetName val="horizontal"/>
      <sheetName val="RIP1"/>
      <sheetName val="MN T.B."/>
      <sheetName val="Progressin Next mon-AP-17"/>
      <sheetName val="220Kv (2)"/>
      <sheetName val="Ave.wtd.rates"/>
      <sheetName val="Closing"/>
      <sheetName val="Risk Te. Co."/>
      <sheetName val="Informa."/>
      <sheetName val="Original"/>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RECAPITULATION"/>
      <sheetName val="03_CTS,MEPZ-CANTEEN"/>
      <sheetName val="Flooring"/>
      <sheetName val="Skirting"/>
      <sheetName val="Dado"/>
      <sheetName val="03_CTS,MEPZ-CANTEEN (2)"/>
      <sheetName val="#REF"/>
      <sheetName val="beam-reinft-machine rm"/>
      <sheetName val="office"/>
      <sheetName val="Lab"/>
      <sheetName val="Material&amp;equipment"/>
      <sheetName val="SAP架設-2005_12_312"/>
      <sheetName val="balance_Work1"/>
      <sheetName val="LOCAL_RATES1"/>
      <sheetName val="S-Curve_(2)1"/>
      <sheetName val="Material_1"/>
      <sheetName val="final_abstract1"/>
      <sheetName val="C_&amp;_G_RHS1"/>
      <sheetName val="Materials_Cost(PCC)1"/>
      <sheetName val="Chiet_tinh_dz35"/>
      <sheetName val="pile_Fabrication"/>
      <sheetName val="input micro"/>
      <sheetName val="Summary"/>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JUN'03"/>
      <sheetName val="S25EQPoutrep"/>
      <sheetName val="S12EQPhrss"/>
      <sheetName val="S11EQPnorm"/>
      <sheetName val="S14spares"/>
      <sheetName val="S13cons"/>
      <sheetName val="HSD LUB "/>
      <sheetName val="JULY'03"/>
      <sheetName val="Graph"/>
      <sheetName val="Mix Design"/>
      <sheetName val="doq-1 DOQ Culvert"/>
      <sheetName val="Risk_Te__Co_"/>
      <sheetName val="Informa_"/>
      <sheetName val="MAINBS1"/>
      <sheetName val="UNP-NCW "/>
      <sheetName val="MAIN"/>
      <sheetName val="9.Major Bridge"/>
      <sheetName val="8. ROB"/>
      <sheetName val="10.Minor Structure"/>
      <sheetName val="7. FLYOVER"/>
      <sheetName val="ABSTRACT"/>
      <sheetName val="2. Earthwork"/>
      <sheetName val="Debit_RMC"/>
      <sheetName val="Machinery"/>
      <sheetName val="Supply_RMC"/>
      <sheetName val="02.10.06"/>
      <sheetName val="Anggaran"/>
      <sheetName val="01"/>
      <sheetName val="02"/>
      <sheetName val="03"/>
      <sheetName val="04"/>
      <sheetName val="Materials "/>
      <sheetName val="MAchinery(R1)"/>
      <sheetName val="DETAILED  BOQ"/>
      <sheetName val="foundation(V)"/>
      <sheetName val="PlazaElec"/>
      <sheetName val="A.O.R."/>
      <sheetName val="section"/>
      <sheetName val="cul-invSUBMITTED"/>
      <sheetName val="List"/>
      <sheetName val="CIT(1)"/>
      <sheetName val="Data 1"/>
      <sheetName val="eb"/>
      <sheetName val="ult"/>
      <sheetName val="fp"/>
      <sheetName val="USB 1"/>
      <sheetName val="F4-F7"/>
      <sheetName val="SPT vs PHI"/>
      <sheetName val="PMS"/>
      <sheetName val="Jobwise"/>
      <sheetName val="SS MH"/>
      <sheetName val="PLAN_FEB97"/>
      <sheetName val="FT-05-02IsoBOM"/>
      <sheetName val="ANNEXURE-A"/>
      <sheetName val="GWC"/>
      <sheetName val="NWC"/>
      <sheetName val="Assum"/>
      <sheetName val="Input Data"/>
      <sheetName val="Input Data R"/>
      <sheetName val="Input Data F"/>
      <sheetName val="upa"/>
      <sheetName val="Rocker"/>
      <sheetName val="33628-Rev. A"/>
      <sheetName val="concrete"/>
      <sheetName val="집계표(OPTION)"/>
      <sheetName val="General input"/>
      <sheetName val="Set"/>
      <sheetName val="girder"/>
      <sheetName val="except wiring"/>
      <sheetName val="Rates_PVC"/>
      <sheetName val="BOQ Distribution"/>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maingirder"/>
      <sheetName val="basic-data"/>
      <sheetName val="INPUT"/>
      <sheetName val="Bus Ways"/>
      <sheetName val="Major Br. Statement"/>
      <sheetName val="basic-final"/>
      <sheetName val="Machinery-final"/>
      <sheetName val="Culverts"/>
      <sheetName val="Bituminous"/>
      <sheetName val="Earthwork"/>
      <sheetName val="Site clearance"/>
      <sheetName val="Subase"/>
      <sheetName val="4 Annex 1 Basic rate"/>
      <sheetName val="hyperstatic"/>
      <sheetName val="gen ledger data"/>
      <sheetName val="Design(600)"/>
      <sheetName val="budget"/>
      <sheetName val="form26"/>
      <sheetName val="FORM-16"/>
      <sheetName val="Basic"/>
      <sheetName val="Cash2"/>
      <sheetName val="Design sheet"/>
      <sheetName val="Cul_detail"/>
      <sheetName val="RA-markate"/>
      <sheetName val="Qty SR"/>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r"/>
      <sheetName val="07"/>
      <sheetName val="05"/>
      <sheetName val=" AnalysisPCC"/>
      <sheetName val="Analysis-NH-Culverts"/>
      <sheetName val="footing for SP"/>
      <sheetName val="precast RC element"/>
      <sheetName val="Labour &amp; Plant"/>
      <sheetName val="Fee Rate Summary"/>
      <sheetName val="TS-TC"/>
      <sheetName val="ESOP ECAL TABLES"/>
      <sheetName val="footing"/>
      <sheetName val="Code"/>
      <sheetName val="Inputs"/>
      <sheetName val="det_est"/>
      <sheetName val="CPIPE"/>
      <sheetName val="Timesheet"/>
      <sheetName val="發包單價差-車站組鋼筋"/>
      <sheetName val="ar"/>
      <sheetName val="Core Data"/>
      <sheetName val="calcul"/>
      <sheetName val="purpose&amp;input"/>
      <sheetName val="GLEVEL RHS"/>
      <sheetName val="산근"/>
      <sheetName val="대비표"/>
      <sheetName val="General Analysis"/>
      <sheetName val="SCURVE"/>
      <sheetName val="TBEAM"/>
      <sheetName val="Appendix A"/>
      <sheetName val="JCR TOP"/>
      <sheetName val="balance_Work2"/>
      <sheetName val="SAP架設-2005_12_313"/>
      <sheetName val="LOCAL_RATES2"/>
      <sheetName val="S-Curve_(2)2"/>
      <sheetName val="Materials_Cost1"/>
      <sheetName val="Final_Basic_rate1"/>
      <sheetName val="Material_2"/>
      <sheetName val="21-Rate_Analysis-11"/>
      <sheetName val="final_abstract2"/>
      <sheetName val="C_&amp;_G_RHS2"/>
      <sheetName val="Materials_Cost(PCC)2"/>
      <sheetName val="Bank_Guarantee"/>
      <sheetName val="Data_Validation"/>
      <sheetName val="schedule_nos"/>
      <sheetName val="Chiet_tinh_dz351"/>
      <sheetName val="pile_Fabrication1"/>
      <sheetName val="BUD_07-08"/>
      <sheetName val="P-Ins_&amp;_Bonds"/>
      <sheetName val="Rate_Analysis"/>
      <sheetName val="01_11_2004"/>
      <sheetName val="Risk_Te__Co_1"/>
      <sheetName val="Informa_1"/>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input_micro"/>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HSD_LUB_"/>
      <sheetName val="Mix_Design"/>
      <sheetName val="doq-1_DOQ_Culvert"/>
      <sheetName val="UNP-NCW_"/>
      <sheetName val="9_Major_Bridge"/>
      <sheetName val="8__ROB"/>
      <sheetName val="10_Minor_Structure"/>
      <sheetName val="7__FLYOVER"/>
      <sheetName val="2__Earthwork"/>
      <sheetName val="02_10_06"/>
      <sheetName val="Materials_"/>
      <sheetName val="DETAILED__BOQ"/>
      <sheetName val="A_O_R_"/>
      <sheetName val="220Kv_(2)"/>
      <sheetName val="MN_T_B_"/>
      <sheetName val="Progressin_Next_mon-AP-17"/>
      <sheetName val="Ave_wtd_rates"/>
      <sheetName val="USB_1"/>
      <sheetName val="SPT_vs_PHI"/>
      <sheetName val="Data_1"/>
      <sheetName val="SS_MH"/>
      <sheetName val="Input_Data"/>
      <sheetName val="Input_Data_R"/>
      <sheetName val="Input_Data_F"/>
      <sheetName val="33628-Rev__A"/>
      <sheetName val="General_input"/>
      <sheetName val="except_wiring"/>
      <sheetName val="BOQ_Distribution"/>
      <sheetName val="Wind_Speed_II"/>
      <sheetName val="Duopitch_Roof"/>
      <sheetName val="Free-Standing_Wall"/>
      <sheetName val="Vertical_Walls"/>
      <sheetName val="Flat_Roof"/>
      <sheetName val="Factor_Sb"/>
      <sheetName val="Size_Effect_Factor"/>
      <sheetName val="Direction_factor"/>
      <sheetName val="Wind_Speed_I"/>
      <sheetName val="Bus_Ways"/>
      <sheetName val="Major_Br__Statement"/>
      <sheetName val="Site_clearance"/>
      <sheetName val="4_Annex_1_Basic_rate"/>
      <sheetName val="gen_ledger_data"/>
      <sheetName val="Design_sheet"/>
      <sheetName val="Qty_SR"/>
      <sheetName val="ABS_"/>
      <sheetName val="BOQ_Summary"/>
      <sheetName val="2_13"/>
      <sheetName val="9_01"/>
      <sheetName val="9_07"/>
      <sheetName val="9_83"/>
      <sheetName val="9_12"/>
      <sheetName val="9_47"/>
      <sheetName val="9_50(i)"/>
      <sheetName val="9_50(ii)"/>
      <sheetName val="9_51_Slab"/>
      <sheetName val="9_51_Girder"/>
      <sheetName val="9_52"/>
      <sheetName val="9_62"/>
      <sheetName val="9_63"/>
      <sheetName val="9_69"/>
      <sheetName val="8_48"/>
      <sheetName val="8_49"/>
      <sheetName val="P1_&amp;_P2_Reinforcement_detail"/>
      <sheetName val="A1_&amp;_A2_Reinforcement_detail"/>
      <sheetName val="_AnalysisPCC"/>
      <sheetName val="footing_for_SP"/>
      <sheetName val="precast_RC_element"/>
      <sheetName val="Labour_&amp;_Plant"/>
      <sheetName val="Fee_Rate_Summary"/>
      <sheetName val="ESOP_ECAL_TABLES"/>
      <sheetName val="Core_Data"/>
      <sheetName val="GLEVEL_RHS"/>
      <sheetName val="General_Analysis"/>
      <sheetName val="Appendix_A"/>
      <sheetName val="JCR_TOP"/>
      <sheetName val="Charge"/>
      <sheetName val="Structure du projet"/>
      <sheetName val="strand"/>
      <sheetName val="RA Civil"/>
      <sheetName val="Anal"/>
      <sheetName val="BLK2"/>
      <sheetName val="BLK3"/>
      <sheetName val="E &amp; R"/>
      <sheetName val="radar"/>
      <sheetName val="UG"/>
      <sheetName val="Voucher"/>
      <sheetName val="Assmpns"/>
      <sheetName val="INPUT SHEET"/>
      <sheetName val="Diesel Analysis"/>
      <sheetName val="Elect."/>
      <sheetName val="PRELIM5"/>
      <sheetName val="SC revtrgt"/>
      <sheetName val="11-hsd"/>
      <sheetName val="13-septic"/>
      <sheetName val="7-ug"/>
      <sheetName val="2-utility"/>
      <sheetName val="18-misc"/>
      <sheetName val="5-pipe"/>
      <sheetName val="Analysis-NH-Roads"/>
      <sheetName val="Analysis-Drains &amp; Misc"/>
      <sheetName val="Lead Statement (PCC)"/>
      <sheetName val="Analysis-NH-Traf &amp; Trans"/>
      <sheetName val="STRS"/>
      <sheetName val="Dropdown"/>
      <sheetName val="mlead"/>
      <sheetName val="abs road"/>
      <sheetName val="Abs_CD_2"/>
      <sheetName val="coverpage"/>
      <sheetName val="RMR"/>
      <sheetName val="road est"/>
      <sheetName val="Road data"/>
      <sheetName val="ECV"/>
      <sheetName val="bASICDATA"/>
      <sheetName val="NLD - Assum"/>
      <sheetName val="Cost of O &amp; O"/>
      <sheetName val="SCH 10"/>
      <sheetName val="Intro"/>
      <sheetName val="Non debit-RMC"/>
      <sheetName val="RATE COMPILATION"/>
      <sheetName val="Debit_Pump"/>
      <sheetName val="Details_Transit"/>
      <sheetName val="DATA-DEP.(13-17)"/>
      <sheetName val="DATA-KBPL(17-25)"/>
      <sheetName val="DATA-GCC(25-34.7)"/>
      <sheetName val="St.-Con(0-17)"/>
      <sheetName val="St.-Con.(17-34)"/>
      <sheetName val="Plant &amp;  Machinery"/>
      <sheetName val="Measurment"/>
      <sheetName val="Index"/>
      <sheetName val="RES-PLANNING"/>
      <sheetName val="Macro1"/>
      <sheetName val="12. Ins &amp; Bonds"/>
      <sheetName val="basdat"/>
      <sheetName val="SUPPORT1"/>
      <sheetName val="LOCAL_RATES3"/>
      <sheetName val="SAP架設-2005_12_314"/>
      <sheetName val="balance_Work3"/>
      <sheetName val="S-Curve_(2)3"/>
      <sheetName val="Final_Basic_rate2"/>
      <sheetName val="Materials_Cost2"/>
      <sheetName val="Material_3"/>
      <sheetName val="21-Rate_Analysis-12"/>
      <sheetName val="final_abstract3"/>
      <sheetName val="C_&amp;_G_RHS3"/>
      <sheetName val="Materials_Cost(PCC)3"/>
      <sheetName val="Chiet_tinh_dz352"/>
      <sheetName val="pile_Fabrication2"/>
      <sheetName val="Bank_Guarantee1"/>
      <sheetName val="STEEL-SLAB_(0)1"/>
      <sheetName val="SHUTTER-1flr_beam_(1)1"/>
      <sheetName val="SHUTTER-1flr_slab(1)1"/>
      <sheetName val="STEEL-SLAB_(1flr)1"/>
      <sheetName val="slab-reinft(1flr)-REF_1"/>
      <sheetName val="BEAM-REINFT_(1flr)1"/>
      <sheetName val="beam-reinft-(1flr)ADDT_1"/>
      <sheetName val="concrete-Ist-IInd_floor1"/>
      <sheetName val="shuttering-1st-IInd_floor1"/>
      <sheetName val="STEEL-SLAB_(2flr)1"/>
      <sheetName val="slab-reinft(2flr)-REF__(2)1"/>
      <sheetName val="BEAM-REINFT_(2flr)_(2)1"/>
      <sheetName val="beam-reinft-(2flr)ADDT__(2)1"/>
      <sheetName val="STEEL-SLAB_(3flr)_1"/>
      <sheetName val="Slab-reinft(3flr)ADD_1"/>
      <sheetName val="slab-reinft(3flr)-ADD__(1)1"/>
      <sheetName val="STEEL-SLAB_(4th-flr)_1"/>
      <sheetName val="slab-reinft(4thflr)-ADD__(2)1"/>
      <sheetName val="slab_reinft_-(4th_flr)1"/>
      <sheetName val="Indices_(3rd)1"/>
      <sheetName val="SHUTTER-1flr_beam(old)1"/>
      <sheetName val="03_CTS,MEPZ-CANTEEN_(2)1"/>
      <sheetName val="beam-reinft-machine_rm1"/>
      <sheetName val="input_micro1"/>
      <sheetName val="Rate_Analysis1"/>
      <sheetName val="DETAILED__BOQ1"/>
      <sheetName val="ABS_1"/>
      <sheetName val="BOQ_Summary1"/>
      <sheetName val="2_131"/>
      <sheetName val="9_011"/>
      <sheetName val="9_071"/>
      <sheetName val="9_831"/>
      <sheetName val="9_121"/>
      <sheetName val="9_471"/>
      <sheetName val="9_50(i)1"/>
      <sheetName val="9_50(ii)1"/>
      <sheetName val="9_51_Slab1"/>
      <sheetName val="9_51_Girder1"/>
      <sheetName val="9_521"/>
      <sheetName val="9_621"/>
      <sheetName val="9_631"/>
      <sheetName val="9_691"/>
      <sheetName val="8_481"/>
      <sheetName val="8_491"/>
      <sheetName val="P1_&amp;_P2_Reinforcement_detail1"/>
      <sheetName val="A1_&amp;_A2_Reinforcement_detail1"/>
      <sheetName val="RA_Civil"/>
      <sheetName val="E_&amp;_R"/>
      <sheetName val="Analysis-Drains_&amp;_Misc"/>
      <sheetName val="Lead_Statement_(PCC)"/>
      <sheetName val="Analysis-NH-Traf_&amp;_Trans"/>
      <sheetName val="abs_road"/>
      <sheetName val="road_est"/>
      <sheetName val="Road_data"/>
      <sheetName val="INPUT_SHEET"/>
      <sheetName val="12__Ins_&amp;_Bonds"/>
      <sheetName val="Non_debit-RMC"/>
      <sheetName val="RATE_COMPILATION"/>
      <sheetName val="DATA-DEP_(13-17)"/>
      <sheetName val="DATA-GCC(25-34_7)"/>
      <sheetName val="St_-Con(0-17)"/>
      <sheetName val="St_-Con_(17-34)"/>
      <sheetName val="Riser-1"/>
      <sheetName val="처리단락"/>
      <sheetName val="1_PROGRESS_BY_LOCATION_FINAL"/>
      <sheetName val="1_PROGRESS_FINAL"/>
      <sheetName val="POCOS 제출및납품일정"/>
      <sheetName val="COMPLEXALL"/>
      <sheetName val="Pile cap"/>
      <sheetName val="PIPING LINE LIST"/>
      <sheetName val="A1-Continuous"/>
      <sheetName val="SAP架設-2005_12_315"/>
      <sheetName val="balance_Work4"/>
      <sheetName val="LOCAL_RATES4"/>
      <sheetName val="S-Curve_(2)4"/>
      <sheetName val="Final_Basic_rate3"/>
      <sheetName val="Materials_Cost3"/>
      <sheetName val="Material_4"/>
      <sheetName val="21-Rate_Analysis-13"/>
      <sheetName val="final_abstract4"/>
      <sheetName val="C_&amp;_G_RHS4"/>
      <sheetName val="Materials_Cost(PCC)4"/>
      <sheetName val="Chiet_tinh_dz353"/>
      <sheetName val="pile_Fabrication3"/>
      <sheetName val="Risk_Te__Co_2"/>
      <sheetName val="Informa_2"/>
      <sheetName val="Bank_Guarantee2"/>
      <sheetName val="STEEL-SLAB_(0)2"/>
      <sheetName val="SHUTTER-1flr_beam_(1)2"/>
      <sheetName val="SHUTTER-1flr_slab(1)2"/>
      <sheetName val="STEEL-SLAB_(1flr)2"/>
      <sheetName val="slab-reinft(1flr)-REF_2"/>
      <sheetName val="BEAM-REINFT_(1flr)2"/>
      <sheetName val="beam-reinft-(1flr)ADDT_2"/>
      <sheetName val="concrete-Ist-IInd_floor2"/>
      <sheetName val="shuttering-1st-IInd_floor2"/>
      <sheetName val="STEEL-SLAB_(2flr)2"/>
      <sheetName val="slab-reinft(2flr)-REF__(2)2"/>
      <sheetName val="BEAM-REINFT_(2flr)_(2)2"/>
      <sheetName val="beam-reinft-(2flr)ADDT__(2)2"/>
      <sheetName val="STEEL-SLAB_(3flr)_2"/>
      <sheetName val="Slab-reinft(3flr)ADD_2"/>
      <sheetName val="slab-reinft(3flr)-ADD__(1)2"/>
      <sheetName val="STEEL-SLAB_(4th-flr)_2"/>
      <sheetName val="slab-reinft(4thflr)-ADD__(2)2"/>
      <sheetName val="slab_reinft_-(4th_flr)2"/>
      <sheetName val="Indices_(3rd)2"/>
      <sheetName val="SHUTTER-1flr_beam(old)2"/>
      <sheetName val="03_CTS,MEPZ-CANTEEN_(2)2"/>
      <sheetName val="beam-reinft-machine_rm2"/>
      <sheetName val="input_micro2"/>
      <sheetName val="AoR_Finishing1"/>
      <sheetName val="Revised_BoQ_Str1"/>
      <sheetName val="oHS+F_Ex_Alu_+actual_staff1"/>
      <sheetName val="oHS+F_Ex_Alu__(trial)1"/>
      <sheetName val="Ex_aluminium1"/>
      <sheetName val="oH(mc_purchase)1"/>
      <sheetName val="Plang_1pour1"/>
      <sheetName val="Plang_3pour1"/>
      <sheetName val="Machine_Schedule_1"/>
      <sheetName val="Staff_Schedule1"/>
      <sheetName val="HSD_LUB_1"/>
      <sheetName val="Mix_Design1"/>
      <sheetName val="doq-1_DOQ_Culvert1"/>
      <sheetName val="BUD_07-081"/>
      <sheetName val="Rate_Analysis2"/>
      <sheetName val="Materials_1"/>
      <sheetName val="01_11_20041"/>
      <sheetName val="Wind_Speed_II1"/>
      <sheetName val="Duopitch_Roof1"/>
      <sheetName val="Free-Standing_Wall1"/>
      <sheetName val="Vertical_Walls1"/>
      <sheetName val="Flat_Roof1"/>
      <sheetName val="Factor_Sb1"/>
      <sheetName val="Size_Effect_Factor1"/>
      <sheetName val="Direction_factor1"/>
      <sheetName val="Wind_Speed_I1"/>
      <sheetName val="schedule_nos1"/>
      <sheetName val="P-Ins_&amp;_Bonds1"/>
      <sheetName val="USB_11"/>
      <sheetName val="UNP-NCW_1"/>
      <sheetName val="9_Major_Bridge1"/>
      <sheetName val="8__ROB1"/>
      <sheetName val="10_Minor_Structure1"/>
      <sheetName val="7__FLYOVER1"/>
      <sheetName val="2__Earthwork1"/>
      <sheetName val="02_10_061"/>
      <sheetName val="220Kv_(2)1"/>
      <sheetName val="DETAILED__BOQ2"/>
      <sheetName val="SPT_vs_PHI1"/>
      <sheetName val="MN_T_B_1"/>
      <sheetName val="A_O_R_1"/>
      <sheetName val="Ave_wtd_rates1"/>
      <sheetName val="Data_Validation1"/>
      <sheetName val="Progressin_Next_mon-AP-171"/>
      <sheetName val="Input_Data1"/>
      <sheetName val="Input_Data_R1"/>
      <sheetName val="Input_Data_F1"/>
      <sheetName val="Data_11"/>
      <sheetName val="SS_MH1"/>
      <sheetName val="Bus_Ways1"/>
      <sheetName val="Major_Br__Statement1"/>
      <sheetName val="Site_clearance1"/>
      <sheetName val="4_Annex_1_Basic_rate1"/>
      <sheetName val="BOQ_Distribution1"/>
      <sheetName val="gen_ledger_data1"/>
      <sheetName val="33628-Rev__A1"/>
      <sheetName val="General_input1"/>
      <sheetName val="Design_sheet1"/>
      <sheetName val="footing_for_SP1"/>
      <sheetName val="Qty_SR1"/>
      <sheetName val="ABS_2"/>
      <sheetName val="BOQ_Summary2"/>
      <sheetName val="2_132"/>
      <sheetName val="9_012"/>
      <sheetName val="9_072"/>
      <sheetName val="9_832"/>
      <sheetName val="9_122"/>
      <sheetName val="9_472"/>
      <sheetName val="9_50(i)2"/>
      <sheetName val="9_50(ii)2"/>
      <sheetName val="9_51_Slab2"/>
      <sheetName val="9_51_Girder2"/>
      <sheetName val="9_522"/>
      <sheetName val="9_622"/>
      <sheetName val="9_632"/>
      <sheetName val="9_692"/>
      <sheetName val="8_482"/>
      <sheetName val="8_492"/>
      <sheetName val="P1_&amp;_P2_Reinforcement_detail2"/>
      <sheetName val="A1_&amp;_A2_Reinforcement_detail2"/>
      <sheetName val="_AnalysisPCC1"/>
      <sheetName val="ESOP_ECAL_TABLES1"/>
      <sheetName val="Fee_Rate_Summary1"/>
      <sheetName val="precast_RC_element1"/>
      <sheetName val="Labour_&amp;_Plant1"/>
      <sheetName val="Core_Data1"/>
      <sheetName val="GLEVEL_RHS1"/>
      <sheetName val="General_Analysis1"/>
      <sheetName val="RA_Civil1"/>
      <sheetName val="E_&amp;_R1"/>
      <sheetName val="Analysis-Drains_&amp;_Misc1"/>
      <sheetName val="Lead_Statement_(PCC)1"/>
      <sheetName val="Analysis-NH-Traf_&amp;_Trans1"/>
      <sheetName val="abs_road1"/>
      <sheetName val="road_est1"/>
      <sheetName val="Road_data1"/>
      <sheetName val="INPUT_SHEET1"/>
      <sheetName val="12__Ins_&amp;_Bonds1"/>
      <sheetName val="Non_debit-RMC1"/>
      <sheetName val="RATE_COMPILATION1"/>
      <sheetName val="DATA-DEP_(13-17)1"/>
      <sheetName val="DATA-GCC(25-34_7)1"/>
      <sheetName val="St_-Con(0-17)1"/>
      <sheetName val="St_-Con_(17-34)1"/>
      <sheetName val="except_wiring1"/>
      <sheetName val="Appendix_A1"/>
      <sheetName val="JCR_TOP1"/>
      <sheetName val="Pro Pavement"/>
      <sheetName val=" "/>
      <sheetName val="leads"/>
      <sheetName val="doq 1"/>
      <sheetName val="doq 9"/>
      <sheetName val="Doha Farm"/>
      <sheetName val="MM2"/>
      <sheetName val="ST-O"/>
      <sheetName val="CG -St"/>
      <sheetName val="Rollup Summary"/>
      <sheetName val="Sheet3 (2)"/>
      <sheetName val="BM"/>
      <sheetName val="SAP架設-2005_12_316"/>
      <sheetName val="balance_Work5"/>
      <sheetName val="LOCAL_RATES5"/>
      <sheetName val="Final_Basic_rate4"/>
      <sheetName val="S-Curve_(2)5"/>
      <sheetName val="Materials_Cost4"/>
      <sheetName val="Material_5"/>
      <sheetName val="21-Rate_Analysis-14"/>
      <sheetName val="final_abstract5"/>
      <sheetName val="C_&amp;_G_RHS5"/>
      <sheetName val="Materials_Cost(PCC)5"/>
      <sheetName val="Chiet_tinh_dz354"/>
      <sheetName val="pile_Fabrication4"/>
      <sheetName val="Risk_Te__Co_3"/>
      <sheetName val="Informa_3"/>
      <sheetName val="Bank_Guarantee3"/>
      <sheetName val="STEEL-SLAB_(0)3"/>
      <sheetName val="SHUTTER-1flr_beam_(1)3"/>
      <sheetName val="SHUTTER-1flr_slab(1)3"/>
      <sheetName val="STEEL-SLAB_(1flr)3"/>
      <sheetName val="slab-reinft(1flr)-REF_3"/>
      <sheetName val="BEAM-REINFT_(1flr)3"/>
      <sheetName val="beam-reinft-(1flr)ADDT_3"/>
      <sheetName val="concrete-Ist-IInd_floor3"/>
      <sheetName val="shuttering-1st-IInd_floor3"/>
      <sheetName val="STEEL-SLAB_(2flr)3"/>
      <sheetName val="slab-reinft(2flr)-REF__(2)3"/>
      <sheetName val="BEAM-REINFT_(2flr)_(2)3"/>
      <sheetName val="beam-reinft-(2flr)ADDT__(2)3"/>
      <sheetName val="STEEL-SLAB_(3flr)_3"/>
      <sheetName val="Slab-reinft(3flr)ADD_3"/>
      <sheetName val="slab-reinft(3flr)-ADD__(1)3"/>
      <sheetName val="STEEL-SLAB_(4th-flr)_3"/>
      <sheetName val="slab-reinft(4thflr)-ADD__(2)3"/>
      <sheetName val="slab_reinft_-(4th_flr)3"/>
      <sheetName val="Indices_(3rd)3"/>
      <sheetName val="SHUTTER-1flr_beam(old)3"/>
      <sheetName val="03_CTS,MEPZ-CANTEEN_(2)3"/>
      <sheetName val="beam-reinft-machine_rm3"/>
      <sheetName val="input_micro3"/>
      <sheetName val="Mix_Design2"/>
      <sheetName val="doq-1_DOQ_Culvert2"/>
      <sheetName val="AoR_Finishing2"/>
      <sheetName val="Revised_BoQ_Str2"/>
      <sheetName val="oHS+F_Ex_Alu_+actual_staff2"/>
      <sheetName val="oHS+F_Ex_Alu__(trial)2"/>
      <sheetName val="Ex_aluminium2"/>
      <sheetName val="oH(mc_purchase)2"/>
      <sheetName val="Plang_1pour2"/>
      <sheetName val="Plang_3pour2"/>
      <sheetName val="Machine_Schedule_2"/>
      <sheetName val="Staff_Schedule2"/>
      <sheetName val="HSD_LUB_2"/>
      <sheetName val="Materials_2"/>
      <sheetName val="Rate_Analysis3"/>
      <sheetName val="BUD_07-082"/>
      <sheetName val="UNP-NCW_2"/>
      <sheetName val="9_Major_Bridge2"/>
      <sheetName val="8__ROB2"/>
      <sheetName val="10_Minor_Structure2"/>
      <sheetName val="7__FLYOVER2"/>
      <sheetName val="2__Earthwork2"/>
      <sheetName val="02_10_062"/>
      <sheetName val="01_11_20042"/>
      <sheetName val="schedule_nos2"/>
      <sheetName val="220Kv_(2)2"/>
      <sheetName val="P-Ins_&amp;_Bonds2"/>
      <sheetName val="DETAILED__BOQ3"/>
      <sheetName val="USB_12"/>
      <sheetName val="A_O_R_2"/>
      <sheetName val="Ave_wtd_rates2"/>
      <sheetName val="Data_Validation2"/>
      <sheetName val="MN_T_B_2"/>
      <sheetName val="Progressin_Next_mon-AP-172"/>
      <sheetName val="SPT_vs_PHI2"/>
      <sheetName val="Input_Data2"/>
      <sheetName val="Input_Data_R2"/>
      <sheetName val="Input_Data_F2"/>
      <sheetName val="Data_12"/>
      <sheetName val="Wind_Speed_II2"/>
      <sheetName val="Duopitch_Roof2"/>
      <sheetName val="Free-Standing_Wall2"/>
      <sheetName val="Vertical_Walls2"/>
      <sheetName val="Flat_Roof2"/>
      <sheetName val="Factor_Sb2"/>
      <sheetName val="Size_Effect_Factor2"/>
      <sheetName val="Direction_factor2"/>
      <sheetName val="Wind_Speed_I2"/>
      <sheetName val="SS_MH2"/>
      <sheetName val="Bus_Ways2"/>
      <sheetName val="Major_Br__Statement2"/>
      <sheetName val="Site_clearance2"/>
      <sheetName val="4_Annex_1_Basic_rate2"/>
      <sheetName val="BOQ_Distribution2"/>
      <sheetName val="gen_ledger_data2"/>
      <sheetName val="33628-Rev__A2"/>
      <sheetName val="General_input2"/>
      <sheetName val="Design_sheet2"/>
      <sheetName val="Qty_SR2"/>
      <sheetName val="ABS_3"/>
      <sheetName val="BOQ_Summary3"/>
      <sheetName val="2_133"/>
      <sheetName val="9_013"/>
      <sheetName val="9_073"/>
      <sheetName val="9_833"/>
      <sheetName val="9_123"/>
      <sheetName val="9_473"/>
      <sheetName val="9_50(i)3"/>
      <sheetName val="9_50(ii)3"/>
      <sheetName val="9_51_Slab3"/>
      <sheetName val="9_51_Girder3"/>
      <sheetName val="9_523"/>
      <sheetName val="9_623"/>
      <sheetName val="9_633"/>
      <sheetName val="9_693"/>
      <sheetName val="8_483"/>
      <sheetName val="8_493"/>
      <sheetName val="P1_&amp;_P2_Reinforcement_detail3"/>
      <sheetName val="A1_&amp;_A2_Reinforcement_detail3"/>
      <sheetName val="_AnalysisPCC2"/>
      <sheetName val="footing_for_SP2"/>
      <sheetName val="ESOP_ECAL_TABLES2"/>
      <sheetName val="Fee_Rate_Summary2"/>
      <sheetName val="precast_RC_element2"/>
      <sheetName val="Labour_&amp;_Plant2"/>
      <sheetName val="Core_Data2"/>
      <sheetName val="GLEVEL_RHS2"/>
      <sheetName val="General_Analysis2"/>
      <sheetName val="RA_Civil2"/>
      <sheetName val="E_&amp;_R2"/>
      <sheetName val="Analysis-Drains_&amp;_Misc2"/>
      <sheetName val="Lead_Statement_(PCC)2"/>
      <sheetName val="Analysis-NH-Traf_&amp;_Trans2"/>
      <sheetName val="abs_road2"/>
      <sheetName val="road_est2"/>
      <sheetName val="Road_data2"/>
      <sheetName val="INPUT_SHEET2"/>
      <sheetName val="12__Ins_&amp;_Bonds2"/>
      <sheetName val="Non_debit-RMC2"/>
      <sheetName val="RATE_COMPILATION2"/>
      <sheetName val="DATA-DEP_(13-17)2"/>
      <sheetName val="DATA-GCC(25-34_7)2"/>
      <sheetName val="St_-Con(0-17)2"/>
      <sheetName val="St_-Con_(17-34)2"/>
      <sheetName val="except_wiring2"/>
      <sheetName val="Appendix_A2"/>
      <sheetName val="JCR_TOP2"/>
      <sheetName val="Elect_"/>
      <sheetName val="doq"/>
      <sheetName val="Sheet1 (2)"/>
      <sheetName val="Roadlist"/>
      <sheetName val="Highway-I"/>
      <sheetName val="Structure-I"/>
      <sheetName val="QC-I"/>
      <sheetName val="Survey-I"/>
      <sheetName val="Sub con List"/>
      <sheetName val="KM wise Quantity"/>
      <sheetName val="factor "/>
      <sheetName val="Section_by_layers_old"/>
      <sheetName val="LL ABUT"/>
      <sheetName val="Field Values"/>
      <sheetName val="Desgn(zone I)"/>
      <sheetName val="starter"/>
      <sheetName val="Costing"/>
      <sheetName val="Abs PMRL"/>
      <sheetName val="loadcal"/>
      <sheetName val="Abstract of cost"/>
      <sheetName val="Abt Foundation "/>
      <sheetName val="pier Foundation"/>
      <sheetName val="VCH-SLC"/>
      <sheetName val="Supplier"/>
      <sheetName val="IO List"/>
      <sheetName val="S2groupcode"/>
      <sheetName val="TBAL9697 -group wise  sdpl"/>
      <sheetName val="Model"/>
      <sheetName val="CONSTRUCTION COMPONENT"/>
      <sheetName val="Comparables"/>
      <sheetName val="Load Calculation"/>
      <sheetName val="POCOS_제출및납품일정"/>
      <sheetName val="Pile_cap"/>
      <sheetName val="PIPING_LINE_LIST"/>
      <sheetName val="Plant_&amp;__Machinery"/>
      <sheetName val="ADMIN SHEET"/>
      <sheetName val="LTG-STG"/>
      <sheetName val="well"/>
      <sheetName val="Names&amp;Cases"/>
      <sheetName val="GE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4"/>
      <sheetName val="15"/>
      <sheetName val="16"/>
      <sheetName val="12.8 I (M-40)"/>
      <sheetName val="10-Crop Age"/>
      <sheetName val="Aggragate"/>
      <sheetName val="ANN -V"/>
      <sheetName val="STR"/>
      <sheetName val="#REF!"/>
      <sheetName val="Register"/>
      <sheetName val="갑지"/>
      <sheetName val="ORDER BOOKING"/>
      <sheetName val="Cal"/>
      <sheetName val="Sheet4"/>
      <sheetName val="doq-10"/>
      <sheetName val="STAFFSCHED "/>
      <sheetName val="Entry"/>
      <sheetName val="SAP架設-2005_12_317"/>
      <sheetName val="balance_Work6"/>
      <sheetName val="LOCAL_RATES6"/>
      <sheetName val="S-Curve_(2)6"/>
      <sheetName val="Material_6"/>
      <sheetName val="C_&amp;_G_RHS6"/>
      <sheetName val="Materials_Cost(PCC)6"/>
      <sheetName val="final_abstract6"/>
      <sheetName val="Final_Basic_rate5"/>
      <sheetName val="Materials_Cost5"/>
      <sheetName val="21-Rate_Analysis-15"/>
      <sheetName val="Chiet_tinh_dz355"/>
      <sheetName val="Risk_Te__Co_4"/>
      <sheetName val="Informa_4"/>
      <sheetName val="pile_Fabrication5"/>
      <sheetName val="ABS_4"/>
      <sheetName val="BOQ_Summary4"/>
      <sheetName val="2_134"/>
      <sheetName val="9_014"/>
      <sheetName val="9_074"/>
      <sheetName val="9_834"/>
      <sheetName val="9_124"/>
      <sheetName val="9_474"/>
      <sheetName val="9_50(i)4"/>
      <sheetName val="9_50(ii)4"/>
      <sheetName val="9_51_Slab4"/>
      <sheetName val="9_51_Girder4"/>
      <sheetName val="9_524"/>
      <sheetName val="9_624"/>
      <sheetName val="9_634"/>
      <sheetName val="9_694"/>
      <sheetName val="8_484"/>
      <sheetName val="8_494"/>
      <sheetName val="P1_&amp;_P2_Reinforcement_detail4"/>
      <sheetName val="A1_&amp;_A2_Reinforcement_detail4"/>
      <sheetName val="HSD_LUB_3"/>
      <sheetName val="Rate_Analysis4"/>
      <sheetName val="Mix_Design3"/>
      <sheetName val="doq-1_DOQ_Culvert3"/>
      <sheetName val="Bank_Guarantee4"/>
      <sheetName val="STEEL-SLAB_(0)4"/>
      <sheetName val="SHUTTER-1flr_beam_(1)4"/>
      <sheetName val="SHUTTER-1flr_slab(1)4"/>
      <sheetName val="STEEL-SLAB_(1flr)4"/>
      <sheetName val="slab-reinft(1flr)-REF_4"/>
      <sheetName val="BEAM-REINFT_(1flr)4"/>
      <sheetName val="beam-reinft-(1flr)ADDT_4"/>
      <sheetName val="concrete-Ist-IInd_floor4"/>
      <sheetName val="shuttering-1st-IInd_floor4"/>
      <sheetName val="STEEL-SLAB_(2flr)4"/>
      <sheetName val="slab-reinft(2flr)-REF__(2)4"/>
      <sheetName val="BEAM-REINFT_(2flr)_(2)4"/>
      <sheetName val="beam-reinft-(2flr)ADDT__(2)4"/>
      <sheetName val="STEEL-SLAB_(3flr)_4"/>
      <sheetName val="Slab-reinft(3flr)ADD_4"/>
      <sheetName val="slab-reinft(3flr)-ADD__(1)4"/>
      <sheetName val="STEEL-SLAB_(4th-flr)_4"/>
      <sheetName val="slab-reinft(4thflr)-ADD__(2)4"/>
      <sheetName val="slab_reinft_-(4th_flr)4"/>
      <sheetName val="Indices_(3rd)4"/>
      <sheetName val="SHUTTER-1flr_beam(old)4"/>
      <sheetName val="03_CTS,MEPZ-CANTEEN_(2)4"/>
      <sheetName val="beam-reinft-machine_rm4"/>
      <sheetName val="input_micro4"/>
      <sheetName val="AoR_Finishing3"/>
      <sheetName val="Revised_BoQ_Str3"/>
      <sheetName val="oHS+F_Ex_Alu_+actual_staff3"/>
      <sheetName val="oHS+F_Ex_Alu__(trial)3"/>
      <sheetName val="Ex_aluminium3"/>
      <sheetName val="oH(mc_purchase)3"/>
      <sheetName val="Plang_1pour3"/>
      <sheetName val="Plang_3pour3"/>
      <sheetName val="Machine_Schedule_3"/>
      <sheetName val="Staff_Schedule3"/>
      <sheetName val="BOQ_Distribution3"/>
      <sheetName val="DETAILED__BOQ4"/>
      <sheetName val="UNP-NCW_3"/>
      <sheetName val="9_Major_Bridge3"/>
      <sheetName val="8__ROB3"/>
      <sheetName val="10_Minor_Structure3"/>
      <sheetName val="7__FLYOVER3"/>
      <sheetName val="2__Earthwork3"/>
      <sheetName val="schedule_nos3"/>
      <sheetName val="02_10_063"/>
      <sheetName val="P-Ins_&amp;_Bonds3"/>
      <sheetName val="BUD_07-083"/>
      <sheetName val="Materials_3"/>
      <sheetName val="01_11_20043"/>
      <sheetName val="USB_13"/>
      <sheetName val="220Kv_(2)3"/>
      <sheetName val="Input_Data3"/>
      <sheetName val="Input_Data_R3"/>
      <sheetName val="Input_Data_F3"/>
      <sheetName val="abs_road3"/>
      <sheetName val="road_est3"/>
      <sheetName val="Road_data3"/>
      <sheetName val="Fee_Rate_Summary3"/>
      <sheetName val="Cost_of_O_&amp;_O"/>
      <sheetName val="Bus_Ways3"/>
      <sheetName val="Major_Br__Statement3"/>
      <sheetName val="Site_clearance3"/>
      <sheetName val="4_Annex_1_Basic_rate3"/>
      <sheetName val="Non_debit-RMC3"/>
      <sheetName val="Labour_&amp;_Plant3"/>
      <sheetName val="RATE_COMPILATION3"/>
      <sheetName val="MN_T_B_3"/>
      <sheetName val="SPT_vs_PHI3"/>
      <sheetName val="A_O_R_3"/>
      <sheetName val="Ave_wtd_rates3"/>
      <sheetName val="Data_Validation3"/>
      <sheetName val="Progressin_Next_mon-AP-173"/>
      <sheetName val="_AnalysisPCC3"/>
      <sheetName val="Analysis-Drains_&amp;_Misc3"/>
      <sheetName val="Lead_Statement_(PCC)3"/>
      <sheetName val="Analysis-NH-Traf_&amp;_Trans3"/>
      <sheetName val="E_&amp;_R3"/>
      <sheetName val="Qty_SR3"/>
      <sheetName val="INPUT_SHEET3"/>
      <sheetName val="Diesel_Analysis"/>
      <sheetName val="Elect_1"/>
      <sheetName val="SC_revtrgt"/>
      <sheetName val="Data_13"/>
      <sheetName val="NLD_-_Assum"/>
      <sheetName val="Plant_&amp;__Machinery1"/>
      <sheetName val="Wind_Speed_II3"/>
      <sheetName val="Duopitch_Roof3"/>
      <sheetName val="Free-Standing_Wall3"/>
      <sheetName val="Vertical_Walls3"/>
      <sheetName val="Flat_Roof3"/>
      <sheetName val="Factor_Sb3"/>
      <sheetName val="Size_Effect_Factor3"/>
      <sheetName val="Direction_factor3"/>
      <sheetName val="Wind_Speed_I3"/>
      <sheetName val="SS_MH3"/>
      <sheetName val="DATA-DEP_(13-17)3"/>
      <sheetName val="DATA-GCC(25-34_7)3"/>
      <sheetName val="St_-Con(0-17)3"/>
      <sheetName val="St_-Con_(17-34)3"/>
      <sheetName val="RA_Civil3"/>
      <sheetName val="LL_ABUT"/>
      <sheetName val="footing_for_SP3"/>
      <sheetName val="12__Ins_&amp;_Bonds3"/>
      <sheetName val="gen_ledger_data3"/>
      <sheetName val="General_input3"/>
      <sheetName val="33628-Rev__A3"/>
      <sheetName val="Design_sheet3"/>
      <sheetName val="ESOP_ECAL_TABLES3"/>
      <sheetName val="precast_RC_element3"/>
      <sheetName val="Core_Data3"/>
      <sheetName val="GLEVEL_RHS3"/>
      <sheetName val="General_Analysis3"/>
      <sheetName val="_"/>
      <sheetName val="doq_1"/>
      <sheetName val="doq_9"/>
      <sheetName val="Sub_con_List"/>
      <sheetName val="KM_wise_Quantity"/>
      <sheetName val="except_wiring3"/>
      <sheetName val="Appendix_A3"/>
      <sheetName val="JCR_TOP3"/>
      <sheetName val="SCH_10"/>
      <sheetName val="Structure_du_projet"/>
      <sheetName val="POCOS_제출및납품일정1"/>
      <sheetName val="Pile_cap1"/>
      <sheetName val="PIPING_LINE_LIST1"/>
      <sheetName val="Rollup_Summary"/>
      <sheetName val="Sheet3_(2)"/>
      <sheetName val="Doha_Farm"/>
      <sheetName val="CG_-St"/>
      <sheetName val="Cal(6.3.2) GSB-T"/>
      <sheetName val="Cal(6.3.1) GSB-1(Jn.) DDA"/>
      <sheetName val="Cal(6.2.2) (b)EMB-T"/>
      <sheetName val="Cal(6.3.3) WMM-T"/>
      <sheetName val="Cal(6.2.4) SG-T"/>
      <sheetName val="BLOWER(1)"/>
      <sheetName val="SCHEDULE-3B"/>
      <sheetName val="BQMPALOC"/>
      <sheetName val="SC Cost FEB 03"/>
      <sheetName val="CASH-FLOW"/>
      <sheetName val="PLM_Coversheet"/>
      <sheetName val="연돌일위집계"/>
      <sheetName val="jobhist"/>
      <sheetName val="1월"/>
      <sheetName val="DRUM"/>
      <sheetName val="Control"/>
      <sheetName val="7IFS-5A"/>
      <sheetName val="MASTER_RATE ANALYSIS"/>
      <sheetName val="Cashflows"/>
      <sheetName val="yEN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sheetData sheetId="115"/>
      <sheetData sheetId="116"/>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refreshError="1"/>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sheetData sheetId="922"/>
      <sheetData sheetId="923"/>
      <sheetData sheetId="924"/>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nagerial rem"/>
      <sheetName val="Details"/>
      <sheetName val="Schedules"/>
      <sheetName val="Balance Sheet"/>
      <sheetName val="Profit &amp; Loss"/>
      <sheetName val="Fixed Assets"/>
      <sheetName val="Understanding Inventory "/>
      <sheetName val="Valuation Inhouse"/>
      <sheetName val="Pivot Summary"/>
      <sheetName val="System Onhand stock"/>
      <sheetName val="Inventory Value"/>
      <sheetName val="Inventory Summary"/>
      <sheetName val="1. RM"/>
      <sheetName val="2. WIP"/>
      <sheetName val="3. FG"/>
      <sheetName val="3.1 FG-MIT"/>
      <sheetName val="4. MIB"/>
      <sheetName val="5. R&amp;D"/>
      <sheetName val="6. Scrap"/>
      <sheetName val="7. Reject"/>
      <sheetName val="8. Misc Items having Nil value"/>
      <sheetName val="9. RM MIT"/>
      <sheetName val="10. Advance custom duty"/>
      <sheetName val="11. Receiving Inv Dec-11"/>
      <sheetName val="12. FG Steel copper Adj"/>
      <sheetName val="13. RIP Steel copper Adj."/>
      <sheetName val="14. Total Onhand Physical stock"/>
      <sheetName val="Sample for Rate"/>
      <sheetName val="Sheet1 (2)"/>
      <sheetName val="Tickmarks"/>
      <sheetName val="Summary Excise"/>
      <sheetName val="Profit _ Loss"/>
      <sheetName val="Project list from WIP"/>
      <sheetName val="#REF"/>
      <sheetName val="営業収益"/>
      <sheetName val="MAIN-COMP"/>
      <sheetName val="SCH 10"/>
      <sheetName val="Sheet2"/>
      <sheetName val="Sheet3"/>
      <sheetName val="Consol-11 entities"/>
      <sheetName val="Charge Summary"/>
      <sheetName val="Control Panel &amp; Assumptions"/>
      <sheetName val="Working P&amp;L"/>
      <sheetName val="Working CF"/>
      <sheetName val="BS"/>
      <sheetName val="New S&amp;U"/>
      <sheetName val="NOI"/>
      <sheetName val="Revenue 2017"/>
      <sheetName val="MYBR2016"/>
      <sheetName val="INTANGIBLE ASSETS"/>
      <sheetName val="P&amp;L"/>
      <sheetName val="Sources &amp; Uses"/>
      <sheetName val="CF"/>
      <sheetName val="S &amp; U"/>
      <sheetName val="Cash Flow"/>
      <sheetName val="May Cash Flow"/>
      <sheetName val="Sept BS"/>
      <sheetName val="Mid Year Budget Jan-Dec 16"/>
      <sheetName val="Mid year"/>
      <sheetName val="surplus Toll"/>
      <sheetName val="MGMT GL"/>
      <sheetName val="O&amp;M GL "/>
      <sheetName val="Supervision GL"/>
      <sheetName val="HR Budget"/>
      <sheetName val="Admin HO"/>
      <sheetName val=" IT Budget"/>
      <sheetName val="Admin Site"/>
      <sheetName val=" Project"/>
      <sheetName val="Contract management"/>
      <sheetName val="CS "/>
      <sheetName val="SCM"/>
      <sheetName val="Finance"/>
    </sheetNames>
    <sheetDataSet>
      <sheetData sheetId="0" refreshError="1"/>
      <sheetData sheetId="1" refreshError="1"/>
      <sheetData sheetId="2" refreshError="1"/>
      <sheetData sheetId="3" refreshError="1">
        <row r="62">
          <cell r="E62">
            <v>32716995</v>
          </cell>
        </row>
        <row r="85">
          <cell r="E85">
            <v>341031.46</v>
          </cell>
        </row>
        <row r="87">
          <cell r="E87">
            <v>1549802</v>
          </cell>
        </row>
        <row r="88">
          <cell r="E88">
            <v>2008798.98</v>
          </cell>
        </row>
        <row r="89">
          <cell r="E89">
            <v>4892145</v>
          </cell>
        </row>
        <row r="91">
          <cell r="E91">
            <v>8791777.4399999995</v>
          </cell>
        </row>
        <row r="99">
          <cell r="D99">
            <v>53151660.259999998</v>
          </cell>
        </row>
        <row r="100">
          <cell r="D100">
            <v>3591554</v>
          </cell>
        </row>
        <row r="102">
          <cell r="D102">
            <v>4583033.4400000004</v>
          </cell>
        </row>
        <row r="106">
          <cell r="D106">
            <v>0</v>
          </cell>
        </row>
        <row r="142">
          <cell r="E142">
            <v>2018873</v>
          </cell>
        </row>
        <row r="146">
          <cell r="E146">
            <v>100000</v>
          </cell>
        </row>
        <row r="148">
          <cell r="E148">
            <v>0</v>
          </cell>
        </row>
        <row r="149">
          <cell r="E149">
            <v>30644.9</v>
          </cell>
        </row>
        <row r="151">
          <cell r="E151">
            <v>0</v>
          </cell>
        </row>
        <row r="152">
          <cell r="E152">
            <v>1506198</v>
          </cell>
        </row>
        <row r="153">
          <cell r="E153">
            <v>0</v>
          </cell>
        </row>
        <row r="154">
          <cell r="E154">
            <v>9055324</v>
          </cell>
        </row>
        <row r="156">
          <cell r="E156">
            <v>2717263</v>
          </cell>
        </row>
        <row r="157">
          <cell r="E157">
            <v>6931483</v>
          </cell>
        </row>
        <row r="158">
          <cell r="E158">
            <v>991603</v>
          </cell>
        </row>
        <row r="159">
          <cell r="E159">
            <v>651384</v>
          </cell>
        </row>
        <row r="160">
          <cell r="E160">
            <v>525000</v>
          </cell>
        </row>
        <row r="163">
          <cell r="E163">
            <v>784190</v>
          </cell>
        </row>
        <row r="165">
          <cell r="E165">
            <v>0</v>
          </cell>
        </row>
        <row r="167">
          <cell r="E167">
            <v>3350313.25</v>
          </cell>
        </row>
      </sheetData>
      <sheetData sheetId="4" refreshError="1">
        <row r="10">
          <cell r="E10">
            <v>110168370</v>
          </cell>
        </row>
        <row r="25">
          <cell r="E25">
            <v>17680011.5</v>
          </cell>
        </row>
        <row r="31">
          <cell r="E31">
            <v>32716995</v>
          </cell>
        </row>
        <row r="33">
          <cell r="E33">
            <v>19041251</v>
          </cell>
        </row>
        <row r="40">
          <cell r="F40">
            <v>0</v>
          </cell>
        </row>
      </sheetData>
      <sheetData sheetId="5" refreshError="1">
        <row r="22">
          <cell r="E22">
            <v>113701254</v>
          </cell>
        </row>
        <row r="23">
          <cell r="E23">
            <v>4021429</v>
          </cell>
        </row>
      </sheetData>
      <sheetData sheetId="6" refreshError="1"/>
      <sheetData sheetId="7">
        <row r="99">
          <cell r="D99" t="str">
            <v>These are advances given for Custom duty for imported goods.</v>
          </cell>
        </row>
      </sheetData>
      <sheetData sheetId="8">
        <row r="99">
          <cell r="D99" t="str">
            <v>These are advances given for Custom duty for imported goods.</v>
          </cell>
        </row>
      </sheetData>
      <sheetData sheetId="9">
        <row r="99">
          <cell r="D99" t="str">
            <v>These are advances given for Custom duty for imported goods.</v>
          </cell>
        </row>
      </sheetData>
      <sheetData sheetId="10"/>
      <sheetData sheetId="11">
        <row r="99">
          <cell r="D99" t="str">
            <v>These are advances given for Custom duty for imported goods.</v>
          </cell>
        </row>
      </sheetData>
      <sheetData sheetId="12"/>
      <sheetData sheetId="13">
        <row r="99">
          <cell r="D99" t="str">
            <v>These are advances given for Custom duty for imported goods.</v>
          </cell>
        </row>
      </sheetData>
      <sheetData sheetId="14"/>
      <sheetData sheetId="15">
        <row r="99">
          <cell r="D99" t="str">
            <v>These are advances given for Custom duty for imported goods.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99">
          <cell r="D99" t="str">
            <v>These are advances given for Custom duty for imported goods.</v>
          </cell>
        </row>
      </sheetData>
      <sheetData sheetId="29">
        <row r="99">
          <cell r="D99" t="str">
            <v>These are advances given for Custom duty for imported goods.</v>
          </cell>
        </row>
      </sheetData>
      <sheetData sheetId="30">
        <row r="99">
          <cell r="D99" t="str">
            <v>These are advances given for Custom duty for imported goods.</v>
          </cell>
        </row>
      </sheetData>
      <sheetData sheetId="31" refreshError="1"/>
      <sheetData sheetId="32">
        <row r="99">
          <cell r="D99" t="str">
            <v>These are advances given for Custom duty for imported goods.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22">
          <cell r="E22"/>
        </row>
      </sheetData>
      <sheetData sheetId="43"/>
      <sheetData sheetId="44"/>
      <sheetData sheetId="45">
        <row r="25">
          <cell r="E25">
            <v>60637.553</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HANDUPSEP"/>
      <sheetName val="BHANDUP"/>
      <sheetName val="PROCTOR"/>
      <sheetName val="Evaluate"/>
      <sheetName val="SAP架設-2005.12.31"/>
      <sheetName val="일위대가"/>
      <sheetName val="WTP"/>
      <sheetName val="structurewise"/>
      <sheetName val="balance Work"/>
      <sheetName val="S-Curve (2)"/>
      <sheetName val="공사비집계"/>
      <sheetName val="SOR"/>
      <sheetName val="월별"/>
      <sheetName val="LOCAL RATES"/>
      <sheetName val="SAP架設-2005_12_31"/>
      <sheetName val="Material "/>
      <sheetName val="BOQ"/>
      <sheetName val="ICICI"/>
      <sheetName val="HDFC"/>
      <sheetName val="21-Rate Analysis-1"/>
      <sheetName val="final abstract"/>
      <sheetName val="90101"/>
      <sheetName val="C &amp; G RHS"/>
      <sheetName val="data"/>
      <sheetName val="Analysis"/>
      <sheetName val="Process"/>
      <sheetName val="Final Basic rate"/>
      <sheetName val="Labour"/>
      <sheetName val="Steel-Circular"/>
      <sheetName val="Materials Cost"/>
      <sheetName val="REL"/>
      <sheetName val="Back"/>
      <sheetName val="GC-15"/>
      <sheetName val="balance_Work"/>
      <sheetName val="Material"/>
      <sheetName val="Improvements"/>
      <sheetName val="Materials Cost(PCC)"/>
      <sheetName val="A"/>
      <sheetName val="Coalmine"/>
      <sheetName val="Man"/>
      <sheetName val="SAP架設-2005_12_311"/>
      <sheetName val="C_&amp;_G_RHS"/>
      <sheetName val="Materials_Cost(PCC)"/>
      <sheetName val="LOCAL_RATES"/>
      <sheetName val="S-Curve_(2)"/>
      <sheetName val="final_abstract"/>
      <sheetName val="Material_"/>
      <sheetName val="Closing"/>
      <sheetName val="Risk Te. Co."/>
      <sheetName val="Informa."/>
      <sheetName val="Chiet tinh dz35"/>
      <sheetName val=""/>
      <sheetName val="pile Fabrication"/>
      <sheetName val="Rate Analysis"/>
      <sheetName val="Basicrates"/>
      <sheetName val="balance_Work1"/>
      <sheetName val="21-Rate_Analysis-1"/>
      <sheetName val="Final_Basic_rate"/>
      <sheetName val="Materials_Cost"/>
      <sheetName val="Mix Design"/>
      <sheetName val="doq-1 DOQ Culvert"/>
      <sheetName val="Bank Guarantee"/>
      <sheetName val="SAP架設-2005_12_312"/>
      <sheetName val="LOCAL_RATES1"/>
      <sheetName val="S-Curve_(2)1"/>
      <sheetName val="Material_1"/>
      <sheetName val="final_abstract1"/>
      <sheetName val="C_&amp;_G_RHS1"/>
      <sheetName val="Materials_Cost(PCC)1"/>
      <sheetName val="Chiet_tinh_dz35"/>
      <sheetName val="pile_Fabrication"/>
      <sheetName val="Original"/>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col-reinft1"/>
      <sheetName val="RECAPITULATION"/>
      <sheetName val="03_CTS,MEPZ-CANTEEN"/>
      <sheetName val="Flooring"/>
      <sheetName val="Skirting"/>
      <sheetName val="Dado"/>
      <sheetName val="03_CTS,MEPZ-CANTEEN (2)"/>
      <sheetName val="#REF"/>
      <sheetName val="beam-reinft-machine rm"/>
      <sheetName val="office"/>
      <sheetName val="Lab"/>
      <sheetName val="Material&amp;equipment"/>
      <sheetName val="input micro"/>
      <sheetName val="Summary"/>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JUN'03"/>
      <sheetName val="S25EQPoutrep"/>
      <sheetName val="S12EQPhrss"/>
      <sheetName val="S11EQPnorm"/>
      <sheetName val="S14spares"/>
      <sheetName val="S13cons"/>
      <sheetName val="HSD LUB "/>
      <sheetName val="JULY'03"/>
      <sheetName val="Graph"/>
      <sheetName val="01"/>
      <sheetName val="02"/>
      <sheetName val="03"/>
      <sheetName val="04"/>
      <sheetName val="DETAILED  BOQ"/>
      <sheetName val="foundation(V)"/>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det_est"/>
      <sheetName val="05"/>
      <sheetName val="PRELIM5"/>
      <sheetName val="UNP-NCW "/>
      <sheetName val="MAIN"/>
      <sheetName val="9.Major Bridge"/>
      <sheetName val="8. ROB"/>
      <sheetName val="10.Minor Structure"/>
      <sheetName val="7. FLYOVER"/>
      <sheetName val="ABSTRACT"/>
      <sheetName val="2. Earthwork"/>
      <sheetName val="Debit_RMC"/>
      <sheetName val="FORM-W3"/>
      <sheetName val="SCH 10"/>
      <sheetName val="CPIPE"/>
      <sheetName val="P-Ins &amp; Bonds"/>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FitOutConfCentre"/>
      <sheetName val="Risk_Te__Co_"/>
      <sheetName val="Informa_"/>
      <sheetName val="0"/>
      <sheetName val="CUM-Mar07"/>
      <sheetName val="CRM"/>
      <sheetName val="A3"/>
      <sheetName val="BUD 07-08"/>
      <sheetName val="HIDE"/>
      <sheetName val="XL"/>
      <sheetName val="Materials "/>
      <sheetName val="MAchinery(R1)"/>
      <sheetName val="Database"/>
      <sheetName val="SCHEDULE"/>
      <sheetName val="schedule nos"/>
      <sheetName val="Machinery"/>
      <sheetName val="Supply_RMC"/>
      <sheetName val="MAINBS1"/>
      <sheetName val="02.10.06"/>
      <sheetName val="01.11.2004"/>
      <sheetName val="Anggaran"/>
      <sheetName val="cul-invSUBMITTED"/>
      <sheetName val="eb"/>
      <sheetName val="ult"/>
      <sheetName val="fp"/>
      <sheetName val="USB 1"/>
      <sheetName val="horizontal"/>
      <sheetName val="220Kv (2)"/>
      <sheetName val="section"/>
      <sheetName val="PlazaElec"/>
      <sheetName val="PLAN_FEB97"/>
      <sheetName val="maingirder"/>
      <sheetName val="basic-data"/>
      <sheetName val="INPUT"/>
      <sheetName val="Bus Ways"/>
      <sheetName val="Major Br. Statement"/>
      <sheetName val="basic-final"/>
      <sheetName val="Machinery-final"/>
      <sheetName val="Culverts"/>
      <sheetName val="Bituminous"/>
      <sheetName val="Earthwork"/>
      <sheetName val="Site clearance"/>
      <sheetName val="Subase"/>
      <sheetName val="4 Annex 1 Basic rate"/>
      <sheetName val="hyperstatic"/>
      <sheetName val="Non debit-RMC"/>
      <sheetName val="Labour &amp; Plant"/>
      <sheetName val="Intro"/>
      <sheetName val="RATE COMPILATION"/>
      <sheetName val="Anal"/>
      <sheetName val="BLK2"/>
      <sheetName val="BLK3"/>
      <sheetName val="E &amp; R"/>
      <sheetName val="radar"/>
      <sheetName val="UG"/>
      <sheetName val="r"/>
      <sheetName val="Qty SR"/>
      <sheetName val=" AnalysisPCC"/>
      <sheetName val="Analysis-NH-Culverts"/>
      <sheetName val="Cost of O &amp; O"/>
      <sheetName val="Input Data"/>
      <sheetName val="Input Data R"/>
      <sheetName val="Input Data F"/>
      <sheetName val="MN T.B."/>
      <sheetName val="A.O.R."/>
      <sheetName val="ENCL9"/>
      <sheetName val="Ave.wtd.rates"/>
      <sheetName val="Data Validation"/>
      <sheetName val="C5TRAFFIC"/>
      <sheetName val="C8"/>
      <sheetName val="Progressin Next mon-AP-17"/>
      <sheetName val="GWC"/>
      <sheetName val="NWC"/>
      <sheetName val="Assum"/>
      <sheetName val="F4-F7"/>
      <sheetName val="SPT vs PHI"/>
      <sheetName val="INPUT SHEET"/>
      <sheetName val="RES-PLANNING"/>
      <sheetName val="Macro1"/>
      <sheetName val="BOQ Distribution"/>
      <sheetName val="footing for SP"/>
      <sheetName val="Code"/>
      <sheetName val="mlead"/>
      <sheetName val="abs road"/>
      <sheetName val="Abs_CD_2"/>
      <sheetName val="coverpage"/>
      <sheetName val="RMR"/>
      <sheetName val="road est"/>
      <sheetName val="Road data"/>
      <sheetName val="ECV"/>
      <sheetName val="發包單價差-車站組鋼筋"/>
      <sheetName val="STRS"/>
      <sheetName val="Dropdown"/>
      <sheetName val="Analysis-NH-Roads"/>
      <sheetName val="Analysis-Drains &amp; Misc"/>
      <sheetName val="Lead Statement (PCC)"/>
      <sheetName val="Analysis-NH-Traf &amp; Trans"/>
      <sheetName val="Rate_Analysis"/>
      <sheetName val="07"/>
      <sheetName val="Voucher"/>
      <sheetName val="Assmpns"/>
      <sheetName val="Fee Rate Summary"/>
      <sheetName val="Basic"/>
      <sheetName val="S1BOQ"/>
      <sheetName val="upa"/>
      <sheetName val="RIP1"/>
      <sheetName val="CIT(1)"/>
      <sheetName val="List"/>
      <sheetName val="집계표(OPTION)"/>
      <sheetName val="calcul"/>
      <sheetName val="PMS"/>
      <sheetName val="Jobwise"/>
      <sheetName val="Data 1"/>
      <sheetName val="FT-05-02IsoBOM"/>
      <sheetName val="RA Civil"/>
      <sheetName val="Diesel Analysis"/>
      <sheetName val="Elect."/>
      <sheetName val="SC revtrgt"/>
      <sheetName val="11-hsd"/>
      <sheetName val="13-septic"/>
      <sheetName val="7-ug"/>
      <sheetName val="2-utility"/>
      <sheetName val="18-misc"/>
      <sheetName val="5-pipe"/>
      <sheetName val="budget"/>
      <sheetName val="ESOP ECAL TABLES"/>
      <sheetName val="SS MH"/>
      <sheetName val="Design(600)"/>
      <sheetName val="TS-TC"/>
      <sheetName val="gen ledger data"/>
      <sheetName val="form26"/>
      <sheetName val="FORM-16"/>
      <sheetName val="Cash2"/>
      <sheetName val="concrete"/>
      <sheetName val="General input"/>
      <sheetName val="33628-Rev. A"/>
      <sheetName val="Rocker"/>
      <sheetName val="Design sheet"/>
      <sheetName val="Cul_detail"/>
      <sheetName val="RA-markate"/>
      <sheetName val="Inputs"/>
      <sheetName val="leads"/>
      <sheetName val="doq 1"/>
      <sheetName val="doq 9"/>
      <sheetName val="footing"/>
      <sheetName val="Plant &amp;  Machinery"/>
      <sheetName val="bASICDATA"/>
      <sheetName val="NLD - Assum"/>
      <sheetName val="Charge"/>
      <sheetName val="Structure du projet"/>
      <sheetName val="EqpPerfJun08"/>
      <sheetName val="Index"/>
      <sheetName val="Debit_Pump"/>
      <sheetName val="Details_Transit"/>
      <sheetName val="12. Ins &amp; Bonds"/>
      <sheetName val="balance_Work2"/>
      <sheetName val="LOCAL_RATES2"/>
      <sheetName val="SAP架設-2005_12_313"/>
      <sheetName val="S-Curve_(2)2"/>
      <sheetName val="Material_2"/>
      <sheetName val="21-Rate_Analysis-11"/>
      <sheetName val="final_abstract2"/>
      <sheetName val="C_&amp;_G_RHS2"/>
      <sheetName val="Materials_Cost(PCC)2"/>
      <sheetName val="Final_Basic_rate1"/>
      <sheetName val="Materials_Cost1"/>
      <sheetName val="Chiet_tinh_dz351"/>
      <sheetName val="pile_Fabrication1"/>
      <sheetName val="Bank_Guarantee"/>
      <sheetName val="ABS_"/>
      <sheetName val="BOQ_Summary"/>
      <sheetName val="2_13"/>
      <sheetName val="9_01"/>
      <sheetName val="9_07"/>
      <sheetName val="9_83"/>
      <sheetName val="9_12"/>
      <sheetName val="9_47"/>
      <sheetName val="9_50(i)"/>
      <sheetName val="9_50(ii)"/>
      <sheetName val="9_51_Slab"/>
      <sheetName val="9_51_Girder"/>
      <sheetName val="9_52"/>
      <sheetName val="9_62"/>
      <sheetName val="9_63"/>
      <sheetName val="9_69"/>
      <sheetName val="8_48"/>
      <sheetName val="8_49"/>
      <sheetName val="P1_&amp;_P2_Reinforcement_detail"/>
      <sheetName val="A1_&amp;_A2_Reinforcement_detail"/>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input_micro"/>
      <sheetName val="DETAILED__BOQ"/>
      <sheetName val="DATA-DEP.(13-17)"/>
      <sheetName val="DATA-KBPL(17-25)"/>
      <sheetName val="DATA-GCC(25-34.7)"/>
      <sheetName val="St.-Con(0-17)"/>
      <sheetName val="St.-Con.(17-34)"/>
      <sheetName val="Measurment"/>
      <sheetName val="basdat"/>
      <sheetName val="SUPPORT1"/>
      <sheetName val="precast RC element"/>
      <sheetName val="Timesheet"/>
      <sheetName val="ar"/>
      <sheetName val="Core Data"/>
      <sheetName val="Set"/>
      <sheetName val="purpose&amp;input"/>
      <sheetName val="GLEVEL RHS"/>
      <sheetName val="산근"/>
      <sheetName val="대비표"/>
      <sheetName val="General Analysis"/>
      <sheetName val="SCURVE"/>
      <sheetName val="TBEAM"/>
      <sheetName val="except wiring"/>
      <sheetName val="Appendix A"/>
      <sheetName val="JCR TOP"/>
      <sheetName val="strand"/>
      <sheetName val="처리단락"/>
      <sheetName val="1_PROGRESS_BY_LOCATION_FINAL"/>
      <sheetName val="1_PROGRESS_FINAL"/>
      <sheetName val="POCOS 제출및납품일정"/>
      <sheetName val="COMPLEXALL"/>
      <sheetName val="Riser-1"/>
      <sheetName val="Pile cap"/>
      <sheetName val="PIPING LINE LIST"/>
      <sheetName val="LOCAL_RATES3"/>
      <sheetName val="SAP架設-2005_12_314"/>
      <sheetName val="balance_Work3"/>
      <sheetName val="S-Curve_(2)3"/>
      <sheetName val="Final_Basic_rate2"/>
      <sheetName val="Materials_Cost2"/>
      <sheetName val="Material_3"/>
      <sheetName val="21-Rate_Analysis-12"/>
      <sheetName val="final_abstract3"/>
      <sheetName val="C_&amp;_G_RHS3"/>
      <sheetName val="Materials_Cost(PCC)3"/>
      <sheetName val="Chiet_tinh_dz352"/>
      <sheetName val="pile_Fabrication2"/>
      <sheetName val="Risk_Te__Co_1"/>
      <sheetName val="Informa_1"/>
      <sheetName val="Bank_Guarantee1"/>
      <sheetName val="STEEL-SLAB_(0)1"/>
      <sheetName val="SHUTTER-1flr_beam_(1)1"/>
      <sheetName val="SHUTTER-1flr_slab(1)1"/>
      <sheetName val="STEEL-SLAB_(1flr)1"/>
      <sheetName val="slab-reinft(1flr)-REF_1"/>
      <sheetName val="BEAM-REINFT_(1flr)1"/>
      <sheetName val="beam-reinft-(1flr)ADDT_1"/>
      <sheetName val="concrete-Ist-IInd_floor1"/>
      <sheetName val="shuttering-1st-IInd_floor1"/>
      <sheetName val="STEEL-SLAB_(2flr)1"/>
      <sheetName val="slab-reinft(2flr)-REF__(2)1"/>
      <sheetName val="BEAM-REINFT_(2flr)_(2)1"/>
      <sheetName val="beam-reinft-(2flr)ADDT__(2)1"/>
      <sheetName val="STEEL-SLAB_(3flr)_1"/>
      <sheetName val="Slab-reinft(3flr)ADD_1"/>
      <sheetName val="slab-reinft(3flr)-ADD__(1)1"/>
      <sheetName val="STEEL-SLAB_(4th-flr)_1"/>
      <sheetName val="slab-reinft(4thflr)-ADD__(2)1"/>
      <sheetName val="slab_reinft_-(4th_flr)1"/>
      <sheetName val="Indices_(3rd)1"/>
      <sheetName val="SHUTTER-1flr_beam(old)1"/>
      <sheetName val="03_CTS,MEPZ-CANTEEN_(2)1"/>
      <sheetName val="beam-reinft-machine_rm1"/>
      <sheetName val="input_micro1"/>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HSD_LUB_"/>
      <sheetName val="Mix_Design"/>
      <sheetName val="doq-1_DOQ_Culvert"/>
      <sheetName val="BUD_07-08"/>
      <sheetName val="Rate_Analysis1"/>
      <sheetName val="UNP-NCW_"/>
      <sheetName val="9_Major_Bridge"/>
      <sheetName val="8__ROB"/>
      <sheetName val="10_Minor_Structure"/>
      <sheetName val="7__FLYOVER"/>
      <sheetName val="2__Earthwork"/>
      <sheetName val="02_10_06"/>
      <sheetName val="Materials_"/>
      <sheetName val="01_11_2004"/>
      <sheetName val="schedule_nos"/>
      <sheetName val="220Kv_(2)"/>
      <sheetName val="DETAILED__BOQ1"/>
      <sheetName val="P-Ins_&amp;_Bonds"/>
      <sheetName val="USB_1"/>
      <sheetName val="MN_T_B_"/>
      <sheetName val="A_O_R_"/>
      <sheetName val="Ave_wtd_rates"/>
      <sheetName val="Data_Validation"/>
      <sheetName val="SPT_vs_PHI"/>
      <sheetName val="Progressin_Next_mon-AP-17"/>
      <sheetName val="Input_Data"/>
      <sheetName val="Input_Data_R"/>
      <sheetName val="Input_Data_F"/>
      <sheetName val="Data_1"/>
      <sheetName val="SS_MH"/>
      <sheetName val="Wind_Speed_II"/>
      <sheetName val="Duopitch_Roof"/>
      <sheetName val="Free-Standing_Wall"/>
      <sheetName val="Vertical_Walls"/>
      <sheetName val="Flat_Roof"/>
      <sheetName val="Factor_Sb"/>
      <sheetName val="Size_Effect_Factor"/>
      <sheetName val="Direction_factor"/>
      <sheetName val="Wind_Speed_I"/>
      <sheetName val="Bus_Ways"/>
      <sheetName val="Major_Br__Statement"/>
      <sheetName val="Site_clearance"/>
      <sheetName val="4_Annex_1_Basic_rate"/>
      <sheetName val="BOQ_Distribution"/>
      <sheetName val="gen_ledger_data"/>
      <sheetName val="General_input"/>
      <sheetName val="33628-Rev__A"/>
      <sheetName val="Design_sheet"/>
      <sheetName val="Qty_SR"/>
      <sheetName val="ABS_1"/>
      <sheetName val="BOQ_Summary1"/>
      <sheetName val="2_131"/>
      <sheetName val="9_011"/>
      <sheetName val="9_071"/>
      <sheetName val="9_831"/>
      <sheetName val="9_121"/>
      <sheetName val="9_471"/>
      <sheetName val="9_50(i)1"/>
      <sheetName val="9_50(ii)1"/>
      <sheetName val="9_51_Slab1"/>
      <sheetName val="9_51_Girder1"/>
      <sheetName val="9_521"/>
      <sheetName val="9_621"/>
      <sheetName val="9_631"/>
      <sheetName val="9_691"/>
      <sheetName val="8_481"/>
      <sheetName val="8_491"/>
      <sheetName val="P1_&amp;_P2_Reinforcement_detail1"/>
      <sheetName val="A1_&amp;_A2_Reinforcement_detail1"/>
      <sheetName val="_AnalysisPCC"/>
      <sheetName val="ESOP_ECAL_TABLES"/>
      <sheetName val="footing_for_SP"/>
      <sheetName val="Fee_Rate_Summary"/>
      <sheetName val="Labour_&amp;_Plant"/>
      <sheetName val="precast_RC_element"/>
      <sheetName val="Core_Data"/>
      <sheetName val="GLEVEL_RHS"/>
      <sheetName val="General_Analysis"/>
      <sheetName val="RA_Civil"/>
      <sheetName val="E_&amp;_R"/>
      <sheetName val="except_wiring"/>
      <sheetName val="Appendix_A"/>
      <sheetName val="JCR_TOP"/>
      <sheetName val=" "/>
      <sheetName val="Doha Farm"/>
      <sheetName val="doq-10"/>
      <sheetName val="STAFFSCHED "/>
      <sheetName val="GE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4"/>
      <sheetName val="15"/>
      <sheetName val="16"/>
      <sheetName val="12.8 I (M-40)"/>
      <sheetName val="Config"/>
      <sheetName val="Analysis-Drains_&amp;_Misc"/>
      <sheetName val="Lead_Statement_(PCC)"/>
      <sheetName val="Analysis-NH-Traf_&amp;_Trans"/>
      <sheetName val="abs_road"/>
      <sheetName val="road_est"/>
      <sheetName val="Road_data"/>
      <sheetName val="INPUT_SHEET"/>
      <sheetName val="12__Ins_&amp;_Bonds"/>
      <sheetName val="Non_debit-RMC"/>
      <sheetName val="RATE_COMPILATION"/>
      <sheetName val="DATA-DEP_(13-17)"/>
      <sheetName val="DATA-GCC(25-34_7)"/>
      <sheetName val="St_-Con(0-17)"/>
      <sheetName val="St_-Con_(17-34)"/>
      <sheetName val="A1-Continuous"/>
      <sheetName val="girder"/>
      <sheetName val="SAP架設-2005_12_315"/>
      <sheetName val="balance_Work4"/>
      <sheetName val="LOCAL_RATES4"/>
      <sheetName val="S-Curve_(2)4"/>
      <sheetName val="Final_Basic_rate3"/>
      <sheetName val="Materials_Cost3"/>
      <sheetName val="Material_4"/>
      <sheetName val="21-Rate_Analysis-13"/>
      <sheetName val="final_abstract4"/>
      <sheetName val="C_&amp;_G_RHS4"/>
      <sheetName val="Materials_Cost(PCC)4"/>
      <sheetName val="Chiet_tinh_dz353"/>
      <sheetName val="pile_Fabrication3"/>
      <sheetName val="Risk_Te__Co_2"/>
      <sheetName val="Informa_2"/>
      <sheetName val="Bank_Guarantee2"/>
      <sheetName val="STEEL-SLAB_(0)2"/>
      <sheetName val="SHUTTER-1flr_beam_(1)2"/>
      <sheetName val="SHUTTER-1flr_slab(1)2"/>
      <sheetName val="STEEL-SLAB_(1flr)2"/>
      <sheetName val="slab-reinft(1flr)-REF_2"/>
      <sheetName val="BEAM-REINFT_(1flr)2"/>
      <sheetName val="beam-reinft-(1flr)ADDT_2"/>
      <sheetName val="concrete-Ist-IInd_floor2"/>
      <sheetName val="shuttering-1st-IInd_floor2"/>
      <sheetName val="STEEL-SLAB_(2flr)2"/>
      <sheetName val="slab-reinft(2flr)-REF__(2)2"/>
      <sheetName val="BEAM-REINFT_(2flr)_(2)2"/>
      <sheetName val="beam-reinft-(2flr)ADDT__(2)2"/>
      <sheetName val="STEEL-SLAB_(3flr)_2"/>
      <sheetName val="Slab-reinft(3flr)ADD_2"/>
      <sheetName val="slab-reinft(3flr)-ADD__(1)2"/>
      <sheetName val="STEEL-SLAB_(4th-flr)_2"/>
      <sheetName val="slab-reinft(4thflr)-ADD__(2)2"/>
      <sheetName val="slab_reinft_-(4th_flr)2"/>
      <sheetName val="Indices_(3rd)2"/>
      <sheetName val="SHUTTER-1flr_beam(old)2"/>
      <sheetName val="03_CTS,MEPZ-CANTEEN_(2)2"/>
      <sheetName val="beam-reinft-machine_rm2"/>
      <sheetName val="input_micro2"/>
      <sheetName val="AoR_Finishing1"/>
      <sheetName val="Revised_BoQ_Str1"/>
      <sheetName val="oHS+F_Ex_Alu_+actual_staff1"/>
      <sheetName val="oHS+F_Ex_Alu__(trial)1"/>
      <sheetName val="Ex_aluminium1"/>
      <sheetName val="oH(mc_purchase)1"/>
      <sheetName val="Plang_1pour1"/>
      <sheetName val="Plang_3pour1"/>
      <sheetName val="Machine_Schedule_1"/>
      <sheetName val="Staff_Schedule1"/>
      <sheetName val="HSD_LUB_1"/>
      <sheetName val="Mix_Design1"/>
      <sheetName val="doq-1_DOQ_Culvert1"/>
      <sheetName val="BUD_07-081"/>
      <sheetName val="Rate_Analysis2"/>
      <sheetName val="Materials_1"/>
      <sheetName val="01_11_20041"/>
      <sheetName val="Wind_Speed_II1"/>
      <sheetName val="Duopitch_Roof1"/>
      <sheetName val="Free-Standing_Wall1"/>
      <sheetName val="Vertical_Walls1"/>
      <sheetName val="Flat_Roof1"/>
      <sheetName val="Factor_Sb1"/>
      <sheetName val="Size_Effect_Factor1"/>
      <sheetName val="Direction_factor1"/>
      <sheetName val="Wind_Speed_I1"/>
      <sheetName val="schedule_nos1"/>
      <sheetName val="P-Ins_&amp;_Bonds1"/>
      <sheetName val="USB_11"/>
      <sheetName val="UNP-NCW_1"/>
      <sheetName val="9_Major_Bridge1"/>
      <sheetName val="8__ROB1"/>
      <sheetName val="10_Minor_Structure1"/>
      <sheetName val="7__FLYOVER1"/>
      <sheetName val="2__Earthwork1"/>
      <sheetName val="02_10_061"/>
      <sheetName val="220Kv_(2)1"/>
      <sheetName val="DETAILED__BOQ2"/>
      <sheetName val="SPT_vs_PHI1"/>
      <sheetName val="MN_T_B_1"/>
      <sheetName val="A_O_R_1"/>
      <sheetName val="Ave_wtd_rates1"/>
      <sheetName val="Data_Validation1"/>
      <sheetName val="Progressin_Next_mon-AP-171"/>
      <sheetName val="Input_Data1"/>
      <sheetName val="Input_Data_R1"/>
      <sheetName val="Input_Data_F1"/>
      <sheetName val="Data_11"/>
      <sheetName val="SS_MH1"/>
      <sheetName val="Bus_Ways1"/>
      <sheetName val="Major_Br__Statement1"/>
      <sheetName val="Site_clearance1"/>
      <sheetName val="4_Annex_1_Basic_rate1"/>
      <sheetName val="BOQ_Distribution1"/>
      <sheetName val="gen_ledger_data1"/>
      <sheetName val="33628-Rev__A1"/>
      <sheetName val="General_input1"/>
      <sheetName val="Design_sheet1"/>
      <sheetName val="footing_for_SP1"/>
      <sheetName val="Qty_SR1"/>
      <sheetName val="ABS_2"/>
      <sheetName val="BOQ_Summary2"/>
      <sheetName val="2_132"/>
      <sheetName val="9_012"/>
      <sheetName val="9_072"/>
      <sheetName val="9_832"/>
      <sheetName val="9_122"/>
      <sheetName val="9_472"/>
      <sheetName val="9_50(i)2"/>
      <sheetName val="9_50(ii)2"/>
      <sheetName val="9_51_Slab2"/>
      <sheetName val="9_51_Girder2"/>
      <sheetName val="9_522"/>
      <sheetName val="9_622"/>
      <sheetName val="9_632"/>
      <sheetName val="9_692"/>
      <sheetName val="8_482"/>
      <sheetName val="8_492"/>
      <sheetName val="P1_&amp;_P2_Reinforcement_detail2"/>
      <sheetName val="A1_&amp;_A2_Reinforcement_detail2"/>
      <sheetName val="_AnalysisPCC1"/>
      <sheetName val="ESOP_ECAL_TABLES1"/>
      <sheetName val="Fee_Rate_Summary1"/>
      <sheetName val="precast_RC_element1"/>
      <sheetName val="Labour_&amp;_Plant1"/>
      <sheetName val="Core_Data1"/>
      <sheetName val="GLEVEL_RHS1"/>
      <sheetName val="General_Analysis1"/>
      <sheetName val="RA_Civil1"/>
      <sheetName val="E_&amp;_R1"/>
      <sheetName val="Analysis-Drains_&amp;_Misc1"/>
      <sheetName val="Lead_Statement_(PCC)1"/>
      <sheetName val="Analysis-NH-Traf_&amp;_Trans1"/>
      <sheetName val="abs_road1"/>
      <sheetName val="road_est1"/>
      <sheetName val="Road_data1"/>
      <sheetName val="INPUT_SHEET1"/>
      <sheetName val="12__Ins_&amp;_Bonds1"/>
      <sheetName val="Non_debit-RMC1"/>
      <sheetName val="RATE_COMPILATION1"/>
      <sheetName val="DATA-DEP_(13-17)1"/>
      <sheetName val="DATA-GCC(25-34_7)1"/>
      <sheetName val="St_-Con(0-17)1"/>
      <sheetName val="St_-Con_(17-34)1"/>
      <sheetName val="except_wiring1"/>
      <sheetName val="Appendix_A1"/>
      <sheetName val="JCR_TOP1"/>
      <sheetName val="Rollup Summary"/>
      <sheetName val="Sheet3 (2)"/>
      <sheetName val="BM"/>
      <sheetName val="SAP架設-2005_12_316"/>
      <sheetName val="balance_Work5"/>
      <sheetName val="LOCAL_RATES5"/>
      <sheetName val="Final_Basic_rate4"/>
      <sheetName val="S-Curve_(2)5"/>
      <sheetName val="Materials_Cost4"/>
      <sheetName val="Material_5"/>
      <sheetName val="21-Rate_Analysis-14"/>
      <sheetName val="final_abstract5"/>
      <sheetName val="C_&amp;_G_RHS5"/>
      <sheetName val="Materials_Cost(PCC)5"/>
      <sheetName val="Chiet_tinh_dz354"/>
      <sheetName val="pile_Fabrication4"/>
      <sheetName val="Risk_Te__Co_3"/>
      <sheetName val="Informa_3"/>
      <sheetName val="Bank_Guarantee3"/>
      <sheetName val="STEEL-SLAB_(0)3"/>
      <sheetName val="SHUTTER-1flr_beam_(1)3"/>
      <sheetName val="SHUTTER-1flr_slab(1)3"/>
      <sheetName val="STEEL-SLAB_(1flr)3"/>
      <sheetName val="slab-reinft(1flr)-REF_3"/>
      <sheetName val="BEAM-REINFT_(1flr)3"/>
      <sheetName val="beam-reinft-(1flr)ADDT_3"/>
      <sheetName val="concrete-Ist-IInd_floor3"/>
      <sheetName val="shuttering-1st-IInd_floor3"/>
      <sheetName val="STEEL-SLAB_(2flr)3"/>
      <sheetName val="slab-reinft(2flr)-REF__(2)3"/>
      <sheetName val="BEAM-REINFT_(2flr)_(2)3"/>
      <sheetName val="beam-reinft-(2flr)ADDT__(2)3"/>
      <sheetName val="STEEL-SLAB_(3flr)_3"/>
      <sheetName val="Slab-reinft(3flr)ADD_3"/>
      <sheetName val="slab-reinft(3flr)-ADD__(1)3"/>
      <sheetName val="STEEL-SLAB_(4th-flr)_3"/>
      <sheetName val="slab-reinft(4thflr)-ADD__(2)3"/>
      <sheetName val="slab_reinft_-(4th_flr)3"/>
      <sheetName val="Indices_(3rd)3"/>
      <sheetName val="SHUTTER-1flr_beam(old)3"/>
      <sheetName val="03_CTS,MEPZ-CANTEEN_(2)3"/>
      <sheetName val="beam-reinft-machine_rm3"/>
      <sheetName val="input_micro3"/>
      <sheetName val="Mix_Design2"/>
      <sheetName val="doq-1_DOQ_Culvert2"/>
      <sheetName val="AoR_Finishing2"/>
      <sheetName val="Revised_BoQ_Str2"/>
      <sheetName val="oHS+F_Ex_Alu_+actual_staff2"/>
      <sheetName val="oHS+F_Ex_Alu__(trial)2"/>
      <sheetName val="Ex_aluminium2"/>
      <sheetName val="oH(mc_purchase)2"/>
      <sheetName val="Plang_1pour2"/>
      <sheetName val="Plang_3pour2"/>
      <sheetName val="Machine_Schedule_2"/>
      <sheetName val="Staff_Schedule2"/>
      <sheetName val="HSD_LUB_2"/>
      <sheetName val="Materials_2"/>
      <sheetName val="Rate_Analysis3"/>
      <sheetName val="BUD_07-082"/>
      <sheetName val="UNP-NCW_2"/>
      <sheetName val="9_Major_Bridge2"/>
      <sheetName val="8__ROB2"/>
      <sheetName val="10_Minor_Structure2"/>
      <sheetName val="7__FLYOVER2"/>
      <sheetName val="2__Earthwork2"/>
      <sheetName val="02_10_062"/>
      <sheetName val="01_11_20042"/>
      <sheetName val="schedule_nos2"/>
      <sheetName val="220Kv_(2)2"/>
      <sheetName val="P-Ins_&amp;_Bonds2"/>
      <sheetName val="DETAILED__BOQ3"/>
      <sheetName val="USB_12"/>
      <sheetName val="A_O_R_2"/>
      <sheetName val="Ave_wtd_rates2"/>
      <sheetName val="Data_Validation2"/>
      <sheetName val="MN_T_B_2"/>
      <sheetName val="Progressin_Next_mon-AP-172"/>
      <sheetName val="SPT_vs_PHI2"/>
      <sheetName val="Input_Data2"/>
      <sheetName val="Input_Data_R2"/>
      <sheetName val="Input_Data_F2"/>
      <sheetName val="Data_12"/>
      <sheetName val="Wind_Speed_II2"/>
      <sheetName val="Duopitch_Roof2"/>
      <sheetName val="Free-Standing_Wall2"/>
      <sheetName val="Vertical_Walls2"/>
      <sheetName val="Flat_Roof2"/>
      <sheetName val="Factor_Sb2"/>
      <sheetName val="Size_Effect_Factor2"/>
      <sheetName val="Direction_factor2"/>
      <sheetName val="Wind_Speed_I2"/>
      <sheetName val="SS_MH2"/>
      <sheetName val="Bus_Ways2"/>
      <sheetName val="Major_Br__Statement2"/>
      <sheetName val="Site_clearance2"/>
      <sheetName val="4_Annex_1_Basic_rate2"/>
      <sheetName val="BOQ_Distribution2"/>
      <sheetName val="gen_ledger_data2"/>
      <sheetName val="33628-Rev__A2"/>
      <sheetName val="General_input2"/>
      <sheetName val="Design_sheet2"/>
      <sheetName val="Qty_SR2"/>
      <sheetName val="ABS_3"/>
      <sheetName val="BOQ_Summary3"/>
      <sheetName val="2_133"/>
      <sheetName val="9_013"/>
      <sheetName val="9_073"/>
      <sheetName val="9_833"/>
      <sheetName val="9_123"/>
      <sheetName val="9_473"/>
      <sheetName val="9_50(i)3"/>
      <sheetName val="9_50(ii)3"/>
      <sheetName val="9_51_Slab3"/>
      <sheetName val="9_51_Girder3"/>
      <sheetName val="9_523"/>
      <sheetName val="9_623"/>
      <sheetName val="9_633"/>
      <sheetName val="9_693"/>
      <sheetName val="8_483"/>
      <sheetName val="8_493"/>
      <sheetName val="P1_&amp;_P2_Reinforcement_detail3"/>
      <sheetName val="A1_&amp;_A2_Reinforcement_detail3"/>
      <sheetName val="_AnalysisPCC2"/>
      <sheetName val="footing_for_SP2"/>
      <sheetName val="ESOP_ECAL_TABLES2"/>
      <sheetName val="Fee_Rate_Summary2"/>
      <sheetName val="precast_RC_element2"/>
      <sheetName val="Labour_&amp;_Plant2"/>
      <sheetName val="Core_Data2"/>
      <sheetName val="GLEVEL_RHS2"/>
      <sheetName val="General_Analysis2"/>
      <sheetName val="RA_Civil2"/>
      <sheetName val="E_&amp;_R2"/>
      <sheetName val="Analysis-Drains_&amp;_Misc2"/>
      <sheetName val="Lead_Statement_(PCC)2"/>
      <sheetName val="Analysis-NH-Traf_&amp;_Trans2"/>
      <sheetName val="abs_road2"/>
      <sheetName val="road_est2"/>
      <sheetName val="Road_data2"/>
      <sheetName val="INPUT_SHEET2"/>
      <sheetName val="12__Ins_&amp;_Bonds2"/>
      <sheetName val="Non_debit-RMC2"/>
      <sheetName val="RATE_COMPILATION2"/>
      <sheetName val="DATA-DEP_(13-17)2"/>
      <sheetName val="DATA-GCC(25-34_7)2"/>
      <sheetName val="St_-Con(0-17)2"/>
      <sheetName val="St_-Con_(17-34)2"/>
      <sheetName val="except_wiring2"/>
      <sheetName val="Appendix_A2"/>
      <sheetName val="JCR_TOP2"/>
      <sheetName val="Elect_"/>
      <sheetName val="POCOS_제출및납품일정"/>
      <sheetName val="Pile_cap"/>
      <sheetName val="PIPING_LINE_LIST"/>
      <sheetName val="Plant_&amp;__Machinery"/>
      <sheetName val="Highway-I"/>
      <sheetName val="Structure-I"/>
      <sheetName val="QC-I"/>
      <sheetName val="Survey-I"/>
      <sheetName val="Sub con List"/>
      <sheetName val="KM wise Quantity"/>
      <sheetName val="doq"/>
      <sheetName val="Register"/>
      <sheetName val="Load Calculation"/>
      <sheetName val="갑지"/>
      <sheetName val="MM2"/>
      <sheetName val="ST-O"/>
      <sheetName val="CG -St"/>
      <sheetName val="Section_by_layers_old"/>
      <sheetName val="LL ABUT"/>
      <sheetName val="ADMIN SHEET"/>
      <sheetName val="ANNEXURE-A"/>
      <sheetName val="#REF!"/>
      <sheetName val="starter"/>
      <sheetName val="Cal(6.3.2) GSB-T"/>
      <sheetName val="Cal(6.3.1) GSB-1(Jn.) DDA"/>
      <sheetName val="Cal(6.2.2) (b)EMB-T"/>
      <sheetName val="Cal(6.3.3) WMM-T"/>
      <sheetName val="Cal(6.2.4) SG-T"/>
      <sheetName val="BLOWER(1)"/>
      <sheetName val="SCHEDULE-3B"/>
      <sheetName val="BQMPALOC"/>
      <sheetName val="SC Cost FEB 03"/>
      <sheetName val="CASH-FLOW"/>
      <sheetName val="PLM_Coversheet"/>
      <sheetName val="연돌일위집계"/>
      <sheetName val="jobhist"/>
      <sheetName val="1월"/>
      <sheetName val="DRUM"/>
      <sheetName val="factor "/>
      <sheetName val="Control"/>
      <sheetName val="7IFS-5A"/>
      <sheetName val="10-Crop Age"/>
      <sheetName val="MASTER_RATE ANALYSIS"/>
      <sheetName val="Cashflows"/>
      <sheetName val="yENİCE"/>
      <sheetName val="well"/>
      <sheetName val="LTG-STG"/>
      <sheetName val="Names&amp;Cases"/>
      <sheetName val="Aggragate"/>
      <sheetName val="ANN -V"/>
      <sheetName val="STR"/>
      <sheetName val="EOL"/>
      <sheetName val="other"/>
      <sheetName val="Sheet1 (2)"/>
      <sheetName val="Roadlist"/>
      <sheetName val="loadcal"/>
      <sheetName val="ORDER BOOKING"/>
      <sheetName val="Cal"/>
      <sheetName val="Sheet4"/>
      <sheetName val="Entry"/>
      <sheetName val="Field Values"/>
      <sheetName val="Desgn(zone I)"/>
      <sheetName val="Costing"/>
      <sheetName val="Abs PMRL"/>
      <sheetName val="Abstract of cost"/>
      <sheetName val="Abt Foundation "/>
      <sheetName val="pier Foundation"/>
      <sheetName val="VCH-SLC"/>
      <sheetName val="Supplier"/>
      <sheetName val="IO List"/>
      <sheetName val="S2groupcode"/>
      <sheetName val="TBAL9697 -group wise  sdpl"/>
      <sheetName val="Model"/>
      <sheetName val="CONSTRUCTION COMPONENT"/>
      <sheetName val="Comparables"/>
      <sheetName val="SAP架設-2005_12_317"/>
      <sheetName val="balance_Work6"/>
      <sheetName val="LOCAL_RATES6"/>
      <sheetName val="S-Curve_(2)6"/>
      <sheetName val="Material_6"/>
      <sheetName val="C_&amp;_G_RHS6"/>
      <sheetName val="Materials_Cost(PCC)6"/>
      <sheetName val="final_abstract6"/>
      <sheetName val="Final_Basic_rate5"/>
      <sheetName val="Materials_Cost5"/>
      <sheetName val="21-Rate_Analysis-15"/>
      <sheetName val="Chiet_tinh_dz355"/>
      <sheetName val="Risk_Te__Co_4"/>
      <sheetName val="Informa_4"/>
      <sheetName val="pile_Fabrication5"/>
      <sheetName val="ABS_4"/>
      <sheetName val="BOQ_Summary4"/>
      <sheetName val="2_134"/>
      <sheetName val="9_014"/>
      <sheetName val="9_074"/>
      <sheetName val="9_834"/>
      <sheetName val="9_124"/>
      <sheetName val="9_474"/>
      <sheetName val="9_50(i)4"/>
      <sheetName val="9_50(ii)4"/>
      <sheetName val="9_51_Slab4"/>
      <sheetName val="9_51_Girder4"/>
      <sheetName val="9_524"/>
      <sheetName val="9_624"/>
      <sheetName val="9_634"/>
      <sheetName val="9_694"/>
      <sheetName val="8_484"/>
      <sheetName val="8_494"/>
      <sheetName val="P1_&amp;_P2_Reinforcement_detail4"/>
      <sheetName val="A1_&amp;_A2_Reinforcement_detail4"/>
      <sheetName val="HSD_LUB_3"/>
      <sheetName val="Rate_Analysis4"/>
      <sheetName val="Mix_Design3"/>
      <sheetName val="doq-1_DOQ_Culvert3"/>
      <sheetName val="Bank_Guarantee4"/>
      <sheetName val="STEEL-SLAB_(0)4"/>
      <sheetName val="SHUTTER-1flr_beam_(1)4"/>
      <sheetName val="SHUTTER-1flr_slab(1)4"/>
      <sheetName val="STEEL-SLAB_(1flr)4"/>
      <sheetName val="slab-reinft(1flr)-REF_4"/>
      <sheetName val="BEAM-REINFT_(1flr)4"/>
      <sheetName val="beam-reinft-(1flr)ADDT_4"/>
      <sheetName val="concrete-Ist-IInd_floor4"/>
      <sheetName val="shuttering-1st-IInd_floor4"/>
      <sheetName val="STEEL-SLAB_(2flr)4"/>
      <sheetName val="slab-reinft(2flr)-REF__(2)4"/>
      <sheetName val="BEAM-REINFT_(2flr)_(2)4"/>
      <sheetName val="beam-reinft-(2flr)ADDT__(2)4"/>
      <sheetName val="STEEL-SLAB_(3flr)_4"/>
      <sheetName val="Slab-reinft(3flr)ADD_4"/>
      <sheetName val="slab-reinft(3flr)-ADD__(1)4"/>
      <sheetName val="STEEL-SLAB_(4th-flr)_4"/>
      <sheetName val="slab-reinft(4thflr)-ADD__(2)4"/>
      <sheetName val="slab_reinft_-(4th_flr)4"/>
      <sheetName val="Indices_(3rd)4"/>
      <sheetName val="SHUTTER-1flr_beam(old)4"/>
      <sheetName val="03_CTS,MEPZ-CANTEEN_(2)4"/>
      <sheetName val="beam-reinft-machine_rm4"/>
      <sheetName val="input_micro4"/>
      <sheetName val="AoR_Finishing3"/>
      <sheetName val="Revised_BoQ_Str3"/>
      <sheetName val="oHS+F_Ex_Alu_+actual_staff3"/>
      <sheetName val="oHS+F_Ex_Alu__(trial)3"/>
      <sheetName val="Ex_aluminium3"/>
      <sheetName val="oH(mc_purchase)3"/>
      <sheetName val="Plang_1pour3"/>
      <sheetName val="Plang_3pour3"/>
      <sheetName val="Machine_Schedule_3"/>
      <sheetName val="Staff_Schedule3"/>
      <sheetName val="BOQ_Distribution3"/>
      <sheetName val="DETAILED__BOQ4"/>
      <sheetName val="UNP-NCW_3"/>
      <sheetName val="9_Major_Bridge3"/>
      <sheetName val="8__ROB3"/>
      <sheetName val="10_Minor_Structure3"/>
      <sheetName val="7__FLYOVER3"/>
      <sheetName val="2__Earthwork3"/>
      <sheetName val="schedule_nos3"/>
      <sheetName val="02_10_063"/>
      <sheetName val="P-Ins_&amp;_Bonds3"/>
      <sheetName val="BUD_07-083"/>
      <sheetName val="Materials_3"/>
      <sheetName val="01_11_20043"/>
      <sheetName val="USB_13"/>
      <sheetName val="220Kv_(2)3"/>
      <sheetName val="Input_Data3"/>
      <sheetName val="Input_Data_R3"/>
      <sheetName val="Input_Data_F3"/>
      <sheetName val="abs_road3"/>
      <sheetName val="road_est3"/>
      <sheetName val="Road_data3"/>
      <sheetName val="Fee_Rate_Summary3"/>
      <sheetName val="Cost_of_O_&amp;_O"/>
      <sheetName val="Bus_Ways3"/>
      <sheetName val="Major_Br__Statement3"/>
      <sheetName val="Site_clearance3"/>
      <sheetName val="4_Annex_1_Basic_rate3"/>
      <sheetName val="Non_debit-RMC3"/>
      <sheetName val="Labour_&amp;_Plant3"/>
      <sheetName val="RATE_COMPILATION3"/>
      <sheetName val="MN_T_B_3"/>
      <sheetName val="SPT_vs_PHI3"/>
      <sheetName val="A_O_R_3"/>
      <sheetName val="Ave_wtd_rates3"/>
      <sheetName val="Data_Validation3"/>
      <sheetName val="Progressin_Next_mon-AP-173"/>
      <sheetName val="_AnalysisPCC3"/>
      <sheetName val="Analysis-Drains_&amp;_Misc3"/>
      <sheetName val="Lead_Statement_(PCC)3"/>
      <sheetName val="Analysis-NH-Traf_&amp;_Trans3"/>
      <sheetName val="E_&amp;_R3"/>
      <sheetName val="Qty_SR3"/>
      <sheetName val="INPUT_SHEET3"/>
      <sheetName val="Diesel_Analysis"/>
      <sheetName val="Elect_1"/>
      <sheetName val="SC_revtrgt"/>
      <sheetName val="Data_13"/>
      <sheetName val="NLD_-_Assum"/>
      <sheetName val="Plant_&amp;__Machinery1"/>
      <sheetName val="Wind_Speed_II3"/>
      <sheetName val="Duopitch_Roof3"/>
      <sheetName val="Free-Standing_Wall3"/>
      <sheetName val="Vertical_Walls3"/>
      <sheetName val="Flat_Roof3"/>
      <sheetName val="Factor_Sb3"/>
      <sheetName val="Size_Effect_Factor3"/>
      <sheetName val="Direction_factor3"/>
      <sheetName val="Wind_Speed_I3"/>
      <sheetName val="SS_MH3"/>
      <sheetName val="DATA-DEP_(13-17)3"/>
      <sheetName val="DATA-GCC(25-34_7)3"/>
      <sheetName val="St_-Con(0-17)3"/>
      <sheetName val="St_-Con_(17-34)3"/>
      <sheetName val="RA_Civil3"/>
      <sheetName val="LL_ABUT"/>
      <sheetName val="footing_for_SP3"/>
      <sheetName val="12__Ins_&amp;_Bonds3"/>
      <sheetName val="gen_ledger_data3"/>
      <sheetName val="General_input3"/>
      <sheetName val="33628-Rev__A3"/>
      <sheetName val="Design_sheet3"/>
      <sheetName val="ESOP_ECAL_TABLES3"/>
      <sheetName val="precast_RC_element3"/>
      <sheetName val="Core_Data3"/>
      <sheetName val="GLEVEL_RHS3"/>
      <sheetName val="General_Analysis3"/>
      <sheetName val="_"/>
      <sheetName val="doq_1"/>
      <sheetName val="doq_9"/>
      <sheetName val="Sub_con_List"/>
      <sheetName val="KM_wise_Quantity"/>
      <sheetName val="except_wiring3"/>
      <sheetName val="Appendix_A3"/>
      <sheetName val="JCR_TOP3"/>
      <sheetName val="SCH_10"/>
      <sheetName val="Structure_du_projet"/>
      <sheetName val="POCOS_제출및납품일정1"/>
      <sheetName val="Pile_cap1"/>
      <sheetName val="PIPING_LINE_LIST1"/>
      <sheetName val="Rollup_Summary"/>
      <sheetName val="Sheet3_(2)"/>
      <sheetName val="Doha_Farm"/>
      <sheetName val="CG_-St"/>
      <sheetName val="CrRajWMM"/>
      <sheetName val="Debit_Transit"/>
      <sheetName val="master"/>
      <sheetName val="RMC_Debit_Panjar_MB"/>
      <sheetName val="RMC_Debit"/>
      <sheetName val="2.2"/>
      <sheetName val="Details_RMC"/>
      <sheetName val="BATCHING PLANT PRO"/>
      <sheetName val="B2.MB_Deck"/>
      <sheetName val="Z"/>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CERT"/>
      <sheetName val="S4"/>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sheetData sheetId="103"/>
      <sheetData sheetId="104"/>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refreshError="1"/>
      <sheetData sheetId="570" refreshError="1"/>
      <sheetData sheetId="571" refreshError="1"/>
      <sheetData sheetId="572" refreshError="1"/>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refreshError="1"/>
      <sheetData sheetId="610" refreshError="1"/>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refreshError="1"/>
      <sheetData sheetId="759" refreshError="1"/>
      <sheetData sheetId="760" refreshError="1"/>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sheetData sheetId="117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Macros"/>
      <sheetName val="Indicators"/>
      <sheetName val="Assum"/>
      <sheetName val="PC"/>
      <sheetName val="Sheet3"/>
      <sheetName val="Capex Phasing &amp; financing"/>
      <sheetName val="LC Drawdown"/>
      <sheetName val="Capex Phasing &amp; Fin-RE"/>
      <sheetName val="Addl Capex &amp; Debt"/>
      <sheetName val="TrafficRev"/>
      <sheetName val="CDM"/>
      <sheetName val="RE-Revenue"/>
      <sheetName val="Sheet2"/>
      <sheetName val="Opex"/>
      <sheetName val="FA Schedule"/>
      <sheetName val="Deprn"/>
      <sheetName val="ITDeprn"/>
      <sheetName val="Tax"/>
      <sheetName val="P&amp;L"/>
      <sheetName val="Cash Flow"/>
      <sheetName val="BS"/>
      <sheetName val="Sheet1"/>
      <sheetName val="B S"/>
      <sheetName val="Cntrl Sheet"/>
      <sheetName val="DTPL"/>
      <sheetName val="Facility"/>
      <sheetName val="Interest"/>
      <sheetName val="PAP"/>
      <sheetName val="P L"/>
      <sheetName val="Keyratios"/>
      <sheetName val="Yield-COB"/>
      <sheetName val="MISBS"/>
      <sheetName val="BOD PL NEW"/>
      <sheetName val="AFFI内訳"/>
      <sheetName val="Analysis Plan vs For"/>
      <sheetName val="海外WORK"/>
      <sheetName val="Basicrates"/>
      <sheetName val="Loans &amp; aDVANCES"/>
      <sheetName val="Schedules"/>
      <sheetName val="TRIAL BALANCE"/>
      <sheetName val="deb"/>
      <sheetName val="SPR"/>
      <sheetName val="MAIN-COMP"/>
      <sheetName val="YE-SW2"/>
      <sheetName val="関係会社貸付金データ"/>
      <sheetName val="末残計画(四半期ベース)"/>
      <sheetName val="Pool"/>
      <sheetName val="Summary"/>
      <sheetName val="194C"/>
      <sheetName val="Statistics {pbc}"/>
      <sheetName val="Codes"/>
      <sheetName val="Summary_Local"/>
    </sheetNames>
    <sheetDataSet>
      <sheetData sheetId="0" refreshError="1">
        <row r="7">
          <cell r="F7">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P99"/>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U3 - 1"/>
      <sheetName val="U3 - 2"/>
      <sheetName val="U3 - 3"/>
      <sheetName val="132417"/>
      <sheetName val="#REF"/>
      <sheetName val="Without DSRA"/>
      <sheetName val="With DSRA Utilization"/>
      <sheetName val="Sheet4"/>
      <sheetName val="Term Loan-September 19"/>
      <sheetName val="Sheet2"/>
      <sheetName val="Budget 2020"/>
      <sheetName val="Month Wise Revenue Summary"/>
      <sheetName val="Sheet1"/>
      <sheetName val="ST"/>
      <sheetName val="TRIAL BALANCE"/>
      <sheetName val="whole period"/>
      <sheetName val="LANGUAGE"/>
      <sheetName val="Data"/>
      <sheetName val="Sensitivities"/>
      <sheetName val="Assumptions"/>
      <sheetName val="PAP France"/>
      <sheetName val="2-wlr"/>
      <sheetName val="Schedules"/>
      <sheetName val="BS "/>
      <sheetName val="MN T.B."/>
      <sheetName val="CMA Calculations"/>
      <sheetName val="SCH 10"/>
      <sheetName val="MACH&amp;EQUIP "/>
      <sheetName val="EXPENDITURE CYCLE"/>
      <sheetName val="Pool details"/>
      <sheetName val="B S"/>
      <sheetName val="Cntrl Sheet"/>
      <sheetName val="DTPL"/>
      <sheetName val="Facility"/>
      <sheetName val="Interest"/>
      <sheetName val="PAP"/>
      <sheetName val="P L"/>
      <sheetName val="Keyratios"/>
      <sheetName val="Yield-COB"/>
      <sheetName val="AFFI内訳"/>
      <sheetName val="Assumption-II"/>
      <sheetName val="Input"/>
      <sheetName val="Lrnet_Inftch"/>
      <sheetName val="cell rel"/>
      <sheetName val="Schedules PL"/>
      <sheetName val="Schedules BS"/>
      <sheetName val="BS"/>
      <sheetName val="csd1"/>
      <sheetName val="csd2"/>
      <sheetName val="merg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Intro"/>
      <sheetName val="ult"/>
      <sheetName val="trans"/>
      <sheetName val="BOX"/>
      <sheetName val="BOX (2)"/>
      <sheetName val="CODE"/>
      <sheetName val="Sheet2"/>
      <sheetName val="AOR"/>
      <sheetName val="Basicrates"/>
      <sheetName val="C &amp; G RHS"/>
      <sheetName val="실행철강하도"/>
      <sheetName val="BOX_(2)"/>
      <sheetName val="DATA-DEP.(13-17)"/>
      <sheetName val="DATA-KBPL(17-25)"/>
      <sheetName val="DATA-GCC(25-34.7)"/>
      <sheetName val="St.-Con(0-17)"/>
      <sheetName val="St.-Con.(17-34)"/>
      <sheetName val="Mix Design"/>
      <sheetName val="SPT vs PHI"/>
      <sheetName val="Assmpns"/>
      <sheetName val="data"/>
      <sheetName val="4 Annex 1 Basic rate"/>
      <sheetName val="Material "/>
      <sheetName val="70R"/>
      <sheetName val="ANNEXURE-A"/>
      <sheetName val="Direct cost shed A-2 "/>
      <sheetName val="Design"/>
      <sheetName val="Summary"/>
      <sheetName val="Steel-Circular"/>
      <sheetName val="INPUT"/>
      <sheetName val="Labour &amp; Plant"/>
      <sheetName val="basdat"/>
      <sheetName val="maingirder"/>
      <sheetName val="basic-data"/>
      <sheetName val="ANALYSIS"/>
      <sheetName val="ANAL"/>
      <sheetName val="#REF"/>
      <sheetName val="BHANDUP"/>
      <sheetName val="BOX_(2)1"/>
      <sheetName val="BOX_(2)2"/>
      <sheetName val="BOX_(2)3"/>
      <sheetName val="Sheet1"/>
      <sheetName val="format"/>
      <sheetName val="Status"/>
      <sheetName val="430-434 AVG LEVELS"/>
      <sheetName val="EMB. FROM AVG. (RA-3)"/>
      <sheetName val="EMB_CROSS-SEC"/>
      <sheetName val="E.W Summary"/>
      <sheetName val="C &amp; G  LHS"/>
      <sheetName val="Summary C &amp; G"/>
      <sheetName val="SUB-GRADE"/>
      <sheetName val="Mix_Design"/>
      <sheetName val="Civil-works"/>
      <sheetName val="ROP expenses for 6 months"/>
      <sheetName val="ENCL9"/>
      <sheetName val="MAIN BS &amp; P&amp;L 2007-08"/>
      <sheetName val="inter"/>
      <sheetName val="COLUMN"/>
      <sheetName val="LOCAL RATES"/>
      <sheetName val="FORM-16"/>
      <sheetName val="cost of o &amp; o"/>
      <sheetName val="Financial"/>
      <sheetName val="Labour"/>
      <sheetName val="Material"/>
      <sheetName val="Plant &amp;  Machinery"/>
      <sheetName val="BOQ (2)"/>
      <sheetName val="RA"/>
      <sheetName val="PO NOS"/>
      <sheetName val="Index"/>
      <sheetName val="BOX_(2)4"/>
      <sheetName val="C_&amp;_G_RHS"/>
      <sheetName val="DATA-DEP_(13-17)"/>
      <sheetName val="DATA-GCC(25-34_7)"/>
      <sheetName val="St_-Con(0-17)"/>
      <sheetName val="St_-Con_(17-34)"/>
      <sheetName val="Mix_Design1"/>
      <sheetName val="4_Annex_1_Basic_rate"/>
      <sheetName val="Material_"/>
      <sheetName val="Labour_&amp;_Plant"/>
      <sheetName val="430-434_AVG_LEVELS"/>
      <sheetName val="EMB__FROM_AVG__(RA-3)"/>
      <sheetName val="E_W_Summary"/>
      <sheetName val="C_&amp;_G__LHS"/>
      <sheetName val="Summary_C_&amp;_G"/>
      <sheetName val="BOQ_(2)"/>
      <sheetName val="ROP_expenses_for_6_months"/>
      <sheetName val="Package-2"/>
      <sheetName val="Lead"/>
      <sheetName val="Closing"/>
      <sheetName val="Sheet"/>
      <sheetName val="Qty SR"/>
      <sheetName val="CAL"/>
      <sheetName val="Report"/>
      <sheetName val="PROCTOR"/>
      <sheetName val="Doq"/>
      <sheetName val="P-Ins &amp; Bonds"/>
      <sheetName val="Progress"/>
      <sheetName val="Barchart"/>
      <sheetName val="EZ"/>
      <sheetName val="costing-blk-b"/>
      <sheetName val="Grand Summary"/>
      <sheetName val="footing for SP"/>
      <sheetName val="EW SR"/>
      <sheetName val="17"/>
      <sheetName val="DETAIL"/>
      <sheetName val="estimate"/>
      <sheetName val="Machinery-final"/>
      <sheetName val="Site clearance"/>
      <sheetName val="C_&amp;_G_RHS2"/>
      <sheetName val="C_&amp;_G_RHS1"/>
      <sheetName val="C_&amp;_G_RHS3"/>
      <sheetName val="a"/>
    </sheetNames>
    <sheetDataSet>
      <sheetData sheetId="0" refreshError="1"/>
      <sheetData sheetId="1" refreshError="1">
        <row r="134">
          <cell r="L134">
            <v>1.17E-5</v>
          </cell>
        </row>
        <row r="140">
          <cell r="B140">
            <v>150</v>
          </cell>
          <cell r="C140">
            <v>16.510000000000002</v>
          </cell>
          <cell r="J140">
            <v>9.94</v>
          </cell>
        </row>
        <row r="141">
          <cell r="L141">
            <v>250</v>
          </cell>
        </row>
        <row r="142">
          <cell r="B142">
            <v>250</v>
          </cell>
          <cell r="C142">
            <v>3.7</v>
          </cell>
          <cell r="J142">
            <v>0.69</v>
          </cell>
        </row>
        <row r="143">
          <cell r="L143">
            <v>200</v>
          </cell>
        </row>
        <row r="147">
          <cell r="L147">
            <v>200</v>
          </cell>
        </row>
        <row r="148">
          <cell r="B148">
            <v>165</v>
          </cell>
          <cell r="J148">
            <v>0.86</v>
          </cell>
        </row>
        <row r="149">
          <cell r="L149">
            <v>250</v>
          </cell>
        </row>
        <row r="150">
          <cell r="C150">
            <v>2.2200000000000002</v>
          </cell>
          <cell r="J150">
            <v>6.57</v>
          </cell>
        </row>
        <row r="157">
          <cell r="L157">
            <v>40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fcl"/>
    </sheetNames>
    <sheetDataSet>
      <sheetData sheetId="0"/>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x-rate"/>
      <sheetName val="Details_KR1(0_067-50_112"/>
      <sheetName val="Details_KR2(50_112_-100_872"/>
      <sheetName val="03"/>
      <sheetName val="04"/>
      <sheetName val="01"/>
      <sheetName val="02"/>
      <sheetName val=""/>
      <sheetName val="Details of Qnty- Dismantling &amp; "/>
      <sheetName val="Machinery"/>
      <sheetName val="FORM7"/>
      <sheetName val="doq"/>
      <sheetName val="girder"/>
      <sheetName val="Rocker"/>
      <sheetName val="MWC 1 - 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x-qtys "/>
      <sheetName val="TimeCycle"/>
      <sheetName val="BOX-NCW"/>
      <sheetName val="BOX-ECW"/>
      <sheetName val="BOX-PANSKURA"/>
      <sheetName val="UNP-QTY-CYCLE"/>
      <sheetName val="UNP-NCW "/>
      <sheetName val="UNP-ECW"/>
      <sheetName val="UNPSHUT"/>
      <sheetName val="SLABMNBDATA"/>
      <sheetName val="SLABMNB-ECW"/>
      <sheetName val="PSCMNBDATA"/>
      <sheetName val="PSCMNB-NCW"/>
      <sheetName val="PSC-MNB-ECW"/>
      <sheetName val="4-BOX-MNBDATA"/>
      <sheetName val="4-BOX-MNB"/>
      <sheetName val="3-BOXMNBDATA"/>
      <sheetName val="3-BOXMNB102-NCW"/>
      <sheetName val="BOXMNBDATA102-ECW"/>
      <sheetName val="BOXMNB102-ECW"/>
      <sheetName val="3-BOXMNB75"/>
      <sheetName val="MNBSHUT"/>
      <sheetName val="PIPE"/>
      <sheetName val="TIMECYCLE-PIPE"/>
      <sheetName val="PIPE-DETAIL"/>
      <sheetName val="CULVERT"/>
      <sheetName val="BRIDGE"/>
      <sheetName val="Bridge-Data"/>
      <sheetName val="strplnf"/>
      <sheetName val="Sheet2"/>
      <sheetName val="#REF"/>
      <sheetName val="UNP_NCW "/>
      <sheetName val="BHANDUP"/>
      <sheetName val="Basicrates"/>
      <sheetName val="ETC Plant Cost"/>
      <sheetName val="REFNCOMPARE"/>
      <sheetName val="Details"/>
      <sheetName val="AoR Finishing"/>
      <sheetName val="ENCL9"/>
      <sheetName val="Design Response Spectra IRC"/>
      <sheetName val="1-INPUT-PARAMETERS"/>
    </sheetNames>
    <sheetDataSet>
      <sheetData sheetId="0" refreshError="1"/>
      <sheetData sheetId="1" refreshError="1"/>
      <sheetData sheetId="2" refreshError="1"/>
      <sheetData sheetId="3" refreshError="1"/>
      <sheetData sheetId="4" refreshError="1"/>
      <sheetData sheetId="5" refreshError="1"/>
      <sheetData sheetId="6" refreshError="1">
        <row r="17">
          <cell r="F17">
            <v>37445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Sheet1"/>
      <sheetName val="Machinery"/>
      <sheetName val="UNP-NCW "/>
      <sheetName val="oH(Str+finhrhing)"/>
      <sheetName val="Manpnwer"/>
      <sheetName val="sheeet7"/>
      <sheetName val="Measurment"/>
      <sheetName val="abst-of -cost"/>
      <sheetName val="A.O.R r1Str"/>
      <sheetName val="A.O.R r1"/>
      <sheetName val="A.O.R (2)"/>
      <sheetName val="INTSHEET"/>
      <sheetName val="INTSHEET3"/>
      <sheetName val="AOR"/>
      <sheetName val="A.O.R."/>
      <sheetName val="A.O.R"/>
      <sheetName val="Consum"/>
      <sheetName val="Intro"/>
      <sheetName val="SITE DATA"/>
      <sheetName val="Bar Budget"/>
      <sheetName val="Final Qty"/>
      <sheetName val="Machine HC - 19.08 "/>
      <sheetName val="PNM Justi"/>
      <sheetName val="Bar"/>
      <sheetName val="Analysed rate"/>
      <sheetName val="BOQ Backup"/>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abst-of_-cost"/>
      <sheetName val="A_O_R_"/>
      <sheetName val="A_O_R_r1Str"/>
      <sheetName val="A_O_R_r1"/>
      <sheetName val="A_O_R_(2)"/>
      <sheetName val="A_O_R"/>
      <sheetName val="heeru paints"/>
      <sheetName val="CLIENTS VS SUB CON RECON FINAL"/>
      <sheetName val="PIVT-3"/>
      <sheetName val="PIVT-2"/>
      <sheetName val="PIVT-1"/>
      <sheetName val="ITEMCODE SORT"/>
      <sheetName val="RAJU ASSO"/>
      <sheetName val="CONTRACT WISE"/>
      <sheetName val="BBI"/>
      <sheetName val="PTPL"/>
      <sheetName val="ALIPURAM"/>
      <sheetName val="HEERU MECH"/>
      <sheetName val="ismail"/>
      <sheetName val="CALCUTTA TEST"/>
      <sheetName val="RAI CONST"/>
      <sheetName val="RAMJU"/>
      <sheetName val="HERITAGE TIKKO"/>
      <sheetName val="HEERU CIVIL"/>
      <sheetName val="PEST CON ENTRE"/>
      <sheetName val="GYP BOARD TIKKO"/>
      <sheetName val="RAMANBHAI"/>
      <sheetName val="WATER SPRAY NEW FIRE"/>
      <sheetName val="MANUROOP"/>
      <sheetName val="VK MEHTA"/>
      <sheetName val="MOON"/>
      <sheetName val="LOOYDS"/>
      <sheetName val="MAESTRO"/>
      <sheetName val="GLAZE ENGINEER"/>
      <sheetName val="RAJMOHAN "/>
      <sheetName val="DADABHAI"/>
      <sheetName val="MANISH "/>
      <sheetName val="b.j.shah"/>
      <sheetName val="P.R.RAUL"/>
      <sheetName val="DEVASHISH"/>
      <sheetName val="RAJ SHAKTI"/>
      <sheetName val="GOVIND"/>
      <sheetName val="SC BILL ABSTRACT FINAL"/>
      <sheetName val="SIEVE ANALYSIS_Sand"/>
      <sheetName val="CROSS-SECTION"/>
      <sheetName val="QTY-CRUST-MCW"/>
      <sheetName val="QTY-CRUST-SR"/>
    </sheetNames>
    <sheetDataSet>
      <sheetData sheetId="0" refreshError="1"/>
      <sheetData sheetId="1" refreshError="1">
        <row r="309">
          <cell r="J309">
            <v>18938673.800000001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sheetName val="Pit-1"/>
      <sheetName val="Back_Cal_for OMC"/>
      <sheetName val="OMC_Gr"/>
      <sheetName val="Back_Cal_for CBR"/>
      <sheetName val="CBR_Graph Test_I"/>
      <sheetName val="CBR_Graph Test_II"/>
      <sheetName val="CBR_Graph Test_III"/>
      <sheetName val="Sheet1"/>
      <sheetName val="Sheet2"/>
      <sheetName val="Sheet3"/>
      <sheetName val="37000-54000"/>
      <sheetName val="估價單"/>
      <sheetName val="DETAILED  BOQ"/>
      <sheetName val="FT-05-02IsoBOM"/>
      <sheetName val="Transfer"/>
      <sheetName val="UNP-NCW "/>
      <sheetName val="Detail In Door Stad"/>
      <sheetName val="Voucher"/>
      <sheetName val="Data"/>
      <sheetName val="Cal"/>
      <sheetName val="Material"/>
      <sheetName val="Con_abs"/>
      <sheetName val="ANALYSIS"/>
      <sheetName val="MA"/>
      <sheetName val="BOQ"/>
      <sheetName val="TABLES"/>
      <sheetName val="PRECAST lightconc-II"/>
      <sheetName val="Assmpns"/>
      <sheetName val="B1"/>
      <sheetName val="DETAIL SHEET"/>
      <sheetName val="Balance sheet"/>
      <sheetName val="purpose&amp;input"/>
      <sheetName val="E&amp;I"/>
      <sheetName val="BLOCK-A (MEA.SHEET)"/>
      <sheetName val="Design"/>
      <sheetName val="syndicate codes"/>
      <sheetName val="FIRST"/>
      <sheetName val="Ene"/>
      <sheetName val="CODE BOOK REFERENCE"/>
      <sheetName val="Eg-2"/>
      <sheetName val="Eg-1"/>
      <sheetName val="Eg-3"/>
      <sheetName val="Eg-4"/>
      <sheetName val="Sheet11"/>
      <sheetName val="Intro"/>
      <sheetName val="BHANDUP"/>
      <sheetName val="AoR Finishing"/>
      <sheetName val="Account_NO_Co_code"/>
      <sheetName val="Sept 06"/>
      <sheetName val="GN-ST-10"/>
      <sheetName val="Contracts"/>
      <sheetName val="contentious issues"/>
      <sheetName val="COMPUTATION"/>
      <sheetName val="YTD"/>
      <sheetName val="PROCTOR"/>
      <sheetName val="LOCAL RATES"/>
      <sheetName val="tb"/>
      <sheetName val=" Type I (ANP II)"/>
      <sheetName val="FORM-16"/>
      <sheetName val="Labour"/>
      <sheetName val="Plant &amp;  Machinery"/>
      <sheetName val="Cover sheet"/>
      <sheetName val="Rate Analysis"/>
      <sheetName val="hyperstatic-3"/>
      <sheetName val="Materials Cost(PCC)"/>
      <sheetName val="hyperstatic"/>
      <sheetName val="Rate"/>
      <sheetName val="INDEX"/>
      <sheetName val="M-Rep"/>
      <sheetName val="Summary"/>
      <sheetName val="Fig_to_word"/>
      <sheetName val="Table 4"/>
      <sheetName val="Table 5"/>
      <sheetName val="Table 27"/>
      <sheetName val="DATA_PILE_RT2"/>
      <sheetName val="ETC Plant Cost"/>
      <sheetName val="DATA_PILE_RT1 "/>
      <sheetName val="WPR-IV"/>
      <sheetName val="CMA_Calculations"/>
      <sheetName val="basdat"/>
      <sheetName val="Improvements"/>
      <sheetName val="CABLE"/>
      <sheetName val="number"/>
      <sheetName val="(a)(F)Wide 2L to 4L(c)"/>
      <sheetName val="(a)(R)Wide 2L to 4L(c)"/>
      <sheetName val="(b)(f)Wide 2L to 4L(E)"/>
      <sheetName val="(b)(R)Wide 2L to 4L(E)"/>
      <sheetName val="Bhub Bypass(F)"/>
      <sheetName val="Bhub Bypass(R)"/>
      <sheetName val="(e)F)New"/>
      <sheetName val="Steel-Circular"/>
      <sheetName val="Material "/>
      <sheetName val="Ave.wtd.rates"/>
      <sheetName val=" AnalysisPCC"/>
      <sheetName val="Vcap1500"/>
      <sheetName val="SECPROP"/>
      <sheetName val="CABLENOS."/>
      <sheetName val="Debit_RMC"/>
      <sheetName val="Machinery"/>
      <sheetName val="Supply_RMC"/>
      <sheetName val="loadcal"/>
      <sheetName val="Master"/>
      <sheetName val="Inventory"/>
      <sheetName val="ANAL"/>
      <sheetName val="BOQ Distribution"/>
      <sheetName val="Back_Cal_for_OMC"/>
      <sheetName val="Back_Cal_for_CBR"/>
      <sheetName val="CBR_Graph_Test_I"/>
      <sheetName val="CBR_Graph_Test_II"/>
      <sheetName val="CBR_Graph_Test_III"/>
      <sheetName val="Detail_In_Door_Stad"/>
      <sheetName val="BOQ-Part1"/>
      <sheetName val="Stability"/>
      <sheetName val="well"/>
      <sheetName val="EJ Pier"/>
      <sheetName val="B2.MB_Deck"/>
      <sheetName val="LoadCapa"/>
      <sheetName val="water prop."/>
      <sheetName val="Aoc"/>
      <sheetName val="ATTERBERG LIMIT"/>
      <sheetName val="Unconnected"/>
      <sheetName val="Approved PO"/>
      <sheetName val="Pending PO"/>
      <sheetName val="DETAILED__BOQ"/>
      <sheetName val="UNP-NCW_"/>
      <sheetName val="PRECAST_lightconc-II"/>
      <sheetName val="Approved_PO"/>
      <sheetName val="Pending_PO"/>
      <sheetName val="Plant_&amp;__Machinery"/>
      <sheetName val="Cover_sheet"/>
      <sheetName val="BLOCK-A_(MEA_SHEET)"/>
      <sheetName val="PO NOS"/>
      <sheetName val="2PI1.Sht1"/>
      <sheetName val="R.A."/>
    </sheetNames>
    <sheetDataSet>
      <sheetData sheetId="0" refreshError="1"/>
      <sheetData sheetId="1" refreshError="1"/>
      <sheetData sheetId="2" refreshError="1">
        <row r="15">
          <cell r="A15" t="str">
            <v>A</v>
          </cell>
        </row>
        <row r="42">
          <cell r="A42" t="str">
            <v>A</v>
          </cell>
          <cell r="B42">
            <v>2525</v>
          </cell>
        </row>
        <row r="43">
          <cell r="A43" t="str">
            <v>B</v>
          </cell>
          <cell r="B43">
            <v>3845</v>
          </cell>
        </row>
        <row r="44">
          <cell r="A44" t="str">
            <v>C</v>
          </cell>
          <cell r="B44">
            <v>3835</v>
          </cell>
        </row>
        <row r="45">
          <cell r="A45" t="str">
            <v>D</v>
          </cell>
          <cell r="B45">
            <v>3840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ifting"/>
      <sheetName val="Non-Scheduled items"/>
      <sheetName val="Lead"/>
      <sheetName val="Rate Analysis"/>
      <sheetName val="Road Works"/>
      <sheetName val="Electrical"/>
      <sheetName val="Cost Estimate - Roadwise"/>
      <sheetName val="Sheet1"/>
      <sheetName val="Grand Summary"/>
      <sheetName val="abstr"/>
      <sheetName val="Abstract"/>
      <sheetName val="Road List"/>
      <sheetName val="Material "/>
      <sheetName val="Labour &amp; Plant"/>
      <sheetName val="PROCTOR"/>
      <sheetName val="Voucher"/>
      <sheetName val="Data"/>
      <sheetName val="Cal"/>
      <sheetName val="BOQ"/>
      <sheetName val="FT-05-02IsoBOM"/>
      <sheetName val="Gen Info"/>
      <sheetName val="DETAILED  BOQ"/>
      <sheetName val="Elect."/>
      <sheetName val="Basicrates"/>
      <sheetName val="Labour"/>
      <sheetName val="Material"/>
      <sheetName val="Plant &amp;  Machinery"/>
      <sheetName val="VISION 2000"/>
      <sheetName val="Back_Cal_for OMC"/>
      <sheetName val="Summary"/>
      <sheetName val="Final Basic rate"/>
      <sheetName val="UNP-NCW "/>
      <sheetName val="Sheet2"/>
      <sheetName val="Sheet3"/>
      <sheetName val="upa"/>
      <sheetName val="Road Works - Dandeli (Phase1)_R"/>
      <sheetName val="Design"/>
      <sheetName val="BHANDUP"/>
      <sheetName val="Histogram+S Curve"/>
      <sheetName val="well"/>
      <sheetName val="10+260"/>
      <sheetName val="box girder(30.36 span)"/>
      <sheetName val="box girder(41.11span)"/>
      <sheetName val=""/>
      <sheetName val="B2.MB_Deck"/>
      <sheetName val="calc"/>
      <sheetName val="SECPROP"/>
      <sheetName val="CABLENOS."/>
      <sheetName val="Intro"/>
      <sheetName val="Stability"/>
      <sheetName val="(a)(F)Wide 2L to 4L(c)"/>
      <sheetName val="(a)(R)Wide 2L to 4L(c)"/>
      <sheetName val="(b)(f)Wide 2L to 4L(E)"/>
      <sheetName val="(b)(R)Wide 2L to 4L(E)"/>
      <sheetName val="Bhub Bypass(F)"/>
      <sheetName val="Bhub Bypass(R)"/>
      <sheetName val="(e)F)New"/>
      <sheetName val="REL"/>
      <sheetName val="Staff Acco."/>
      <sheetName val="01"/>
      <sheetName val="Debit_RMC"/>
      <sheetName val="Machinery"/>
      <sheetName val="Supply_RMC"/>
      <sheetName val="RMC_Debit_Panjar_MB"/>
      <sheetName val="RMC_Debit"/>
      <sheetName val="2.2"/>
      <sheetName val="Details_RMC"/>
      <sheetName val="CrRajWMM"/>
      <sheetName val="Sheet4"/>
      <sheetName val="PRECAST lightconc-II"/>
      <sheetName val="Sluice valve"/>
      <sheetName val="AmbPtrlCrn"/>
      <sheetName val="MaintOH"/>
      <sheetName val="PlazaElec"/>
      <sheetName val="TollOH"/>
      <sheetName val="Materials Cost(PCC)"/>
      <sheetName val="Vcap1500"/>
      <sheetName val="Rates Basic"/>
      <sheetName val="Ave.wtd.rates"/>
      <sheetName val=" AnalysisPCC"/>
      <sheetName val="aoc-1"/>
      <sheetName val="aoc-10"/>
      <sheetName val="aoc-11"/>
      <sheetName val="aoc-2"/>
      <sheetName val="aoc-3"/>
      <sheetName val="aoc-4"/>
      <sheetName val="aoc-7"/>
      <sheetName val="aoc-8"/>
      <sheetName val="aoc-9"/>
      <sheetName val="ANALYSIS"/>
      <sheetName val="LOCAL RATES"/>
      <sheetName val="DATA SHEET"/>
      <sheetName val="dBase"/>
      <sheetName val="77S(O)"/>
      <sheetName val="Acc. for Piling"/>
      <sheetName val="Bituminous"/>
      <sheetName val="estimate"/>
      <sheetName val="07"/>
      <sheetName val="02"/>
      <sheetName val="03"/>
      <sheetName val="04"/>
      <sheetName val="Assmpns"/>
      <sheetName val="FORM-16"/>
      <sheetName val="C &amp; G RHS"/>
      <sheetName val="Detail In Door Stad"/>
      <sheetName val="inter"/>
      <sheetName val="Qty SR"/>
      <sheetName val="05"/>
      <sheetName val="DATA-DEP.(13-17)"/>
      <sheetName val="DATA-KBPL(17-25)"/>
      <sheetName val="DATA-GCC(25-34.7)"/>
      <sheetName val="St.-Con(0-17)"/>
      <sheetName val="St.-Con.(17-34)"/>
      <sheetName val="AoR Finishing"/>
      <sheetName val="Diesel Analysis"/>
      <sheetName val="Anal"/>
      <sheetName val="Machinery-final"/>
      <sheetName val="Site clearance"/>
      <sheetName val="Input"/>
      <sheetName val="A.O.R."/>
      <sheetName val="BOQ-Part1"/>
      <sheetName val="basdat"/>
      <sheetName val="Admin"/>
      <sheetName val="Debit_Pump"/>
      <sheetName val="Details_Transit"/>
      <sheetName val="Debit_Transit"/>
      <sheetName val="BATCHING PLANT PRO"/>
      <sheetName val="MAIN"/>
      <sheetName val="9.Major Bridge"/>
      <sheetName val="8. ROB"/>
      <sheetName val="10.Minor Structure"/>
      <sheetName val="7. FLYOVER"/>
      <sheetName val="2. Earthwork"/>
      <sheetName val="#REF"/>
      <sheetName val="Categories"/>
      <sheetName val="Materials "/>
      <sheetName val="MAchinery(R1)"/>
      <sheetName val="hyperstatic-3"/>
      <sheetName val="Non-Scheduled_items"/>
      <sheetName val="Rate_Analysis"/>
      <sheetName val="Road_Works"/>
      <sheetName val="Cost_Estimate_-_Roadwise"/>
      <sheetName val="Grand_Summary"/>
      <sheetName val="Road_List"/>
      <sheetName val="Abs_Road"/>
      <sheetName val="RATE COMPILATION"/>
      <sheetName val="4 Annex 1 Basic rate"/>
      <sheetName val="ICICI &amp; TMBL interest"/>
      <sheetName val="R.A."/>
      <sheetName val="SPT vs PHI"/>
      <sheetName val="RC Details (2)"/>
      <sheetName val="brg"/>
      <sheetName val="Doq"/>
      <sheetName val="Analysis-NH-Roads"/>
      <sheetName val="doq-9"/>
      <sheetName val="doq-8"/>
      <sheetName val="doq-1"/>
      <sheetName val="Monthly Turnover (Final)"/>
      <sheetName val="Monthly Programme"/>
      <sheetName val="ANNEXURE-A"/>
      <sheetName val="Steel-Circular"/>
      <sheetName val="master"/>
      <sheetName val="Non debit-RMC"/>
      <sheetName val="1"/>
      <sheetName val="Evaluate"/>
      <sheetName val="ENCL9"/>
      <sheetName val="Approved PO"/>
      <sheetName val="BOQ (2)"/>
      <sheetName val="월별"/>
      <sheetName val="P-Ins &amp; Bonds"/>
    </sheetNames>
    <sheetDataSet>
      <sheetData sheetId="0" refreshError="1"/>
      <sheetData sheetId="1" refreshError="1"/>
      <sheetData sheetId="2" refreshError="1"/>
      <sheetData sheetId="3" refreshError="1">
        <row r="154">
          <cell r="G154">
            <v>166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review U1 1of 2"/>
      <sheetName val="Project review U1 2 of 2"/>
      <sheetName val="concrete "/>
      <sheetName val="transportation cost"/>
      <sheetName val="Earthworks"/>
      <sheetName val="Road Works"/>
      <sheetName val="Bitumen Works"/>
      <sheetName val="Road Works (2)"/>
      <sheetName val="Rate Breakup"/>
      <sheetName val="BOQ"/>
      <sheetName val="BOQ (2)"/>
      <sheetName val="n rays "/>
      <sheetName val="anishk rates"/>
      <sheetName val="comp statement"/>
      <sheetName val="BOQ (3)"/>
      <sheetName val="BOQ FINAL"/>
      <sheetName val="BOQ _2_"/>
      <sheetName val="BHANDUP"/>
      <sheetName val="ANALYSIS"/>
      <sheetName val="p&amp;m"/>
      <sheetName val="BOQ_Direct_selling cost"/>
      <sheetName val="Rate Analysis"/>
      <sheetName val="合成単価作成表-BLDG"/>
      <sheetName val="Fill this out first..."/>
      <sheetName val="Codes"/>
      <sheetName val="Input"/>
      <sheetName val="Transactions"/>
      <sheetName val="Expenditure plan"/>
      <sheetName val="Site Dev BOQ"/>
      <sheetName val="Project_review_U1_1of_2"/>
      <sheetName val="Project_review_U1_2_of_2"/>
      <sheetName val="concrete_"/>
      <sheetName val="transportation_cost"/>
      <sheetName val="Road_Works"/>
      <sheetName val="Bitumen_Works"/>
      <sheetName val="Road_Works_(2)"/>
      <sheetName val="Rate_Breakup"/>
      <sheetName val="BOQ_(2)"/>
      <sheetName val="n_rays_"/>
      <sheetName val="anishk_rates"/>
      <sheetName val="comp_statement"/>
      <sheetName val="BOQ_(3)"/>
      <sheetName val="BOQ_FINAL"/>
      <sheetName val="BOQ__2_"/>
      <sheetName val="WB0203-OLDLOAN"/>
      <sheetName val="labour coeff"/>
      <sheetName val="Detail"/>
      <sheetName val="BOQ-Civil"/>
      <sheetName val="Sheet1"/>
      <sheetName val="TBAL9697 -group wise  sdpl"/>
      <sheetName val="concrete"/>
      <sheetName val="beam-reinft-IIInd floor"/>
      <sheetName val="DOOR-WIND"/>
      <sheetName val="Ave.wtd.rates"/>
      <sheetName val="Material "/>
      <sheetName val="Labour &amp; Plant"/>
      <sheetName val="COST"/>
      <sheetName val="BOQ_(2)1"/>
      <sheetName val="Project_review_U1_1of_21"/>
      <sheetName val="Project_review_U1_2_of_21"/>
      <sheetName val="concrete_1"/>
      <sheetName val="transportation_cost1"/>
      <sheetName val="Road_Works1"/>
      <sheetName val="Bitumen_Works1"/>
      <sheetName val="Road_Works_(2)1"/>
      <sheetName val="Rate_Breakup1"/>
      <sheetName val="n_rays_1"/>
      <sheetName val="anishk_rates1"/>
      <sheetName val="comp_statement1"/>
      <sheetName val="BOQ_(3)1"/>
      <sheetName val="BOQ_FINAL1"/>
      <sheetName val="BOQ__2_1"/>
      <sheetName val="Fill_this_out_first___"/>
      <sheetName val="Site_Dev_BOQ"/>
      <sheetName val="BOQ_Direct_selling_cost"/>
      <sheetName val="Rate_Analysis"/>
      <sheetName val="labour_coeff"/>
      <sheetName val="Expenditure_plan"/>
      <sheetName val="Tender Summary"/>
      <sheetName val="Consolidated CF"/>
      <sheetName val="Figures in"/>
      <sheetName val="SPILL OVER"/>
      <sheetName val="Project_review_U1_1of_22"/>
      <sheetName val="Project_review_U1_2_of_22"/>
      <sheetName val="concrete_2"/>
      <sheetName val="transportation_cost2"/>
      <sheetName val="Road_Works2"/>
      <sheetName val="Bitumen_Works2"/>
      <sheetName val="Road_Works_(2)2"/>
      <sheetName val="Rate_Breakup2"/>
      <sheetName val="BOQ_(2)2"/>
      <sheetName val="n_rays_2"/>
      <sheetName val="anishk_rates2"/>
      <sheetName val="comp_statement2"/>
      <sheetName val="BOQ_(3)2"/>
      <sheetName val="BOQ_FINAL2"/>
      <sheetName val="BOQ__2_2"/>
      <sheetName val="BOQ_Direct_selling_cost1"/>
      <sheetName val="内外控制表"/>
      <sheetName val="海盐加工装置"/>
      <sheetName val="FORM-W3"/>
      <sheetName val="VCH-SLC"/>
      <sheetName val="Supplier"/>
      <sheetName val="dBase"/>
      <sheetName val="RCC,Ret. Wall"/>
      <sheetName val="Admin"/>
      <sheetName val="Format - 4"/>
      <sheetName val="Basicrates"/>
      <sheetName val="ANAL"/>
      <sheetName val="Summary"/>
      <sheetName val="Sheet4"/>
      <sheetName val="MPR_PA_1"/>
      <sheetName val="BPL"/>
      <sheetName val="FT-05-02IsoBOM"/>
      <sheetName val="Rate_Analysis1"/>
      <sheetName val="Fill_this_out_first___1"/>
      <sheetName val="Site_Dev_BOQ1"/>
      <sheetName val="labour_coeff1"/>
      <sheetName val="Expenditure_plan1"/>
      <sheetName val="Ave_wtd_rates"/>
      <sheetName val="Material_"/>
      <sheetName val="Labour_&amp;_Plant"/>
      <sheetName val="TBAL9697_-group_wise__sdpl"/>
      <sheetName val="Tender_Summary"/>
      <sheetName val="Project_review_U1_1of_23"/>
      <sheetName val="Project_review_U1_2_of_23"/>
      <sheetName val="concrete_3"/>
      <sheetName val="transportation_cost3"/>
      <sheetName val="Road_Works3"/>
      <sheetName val="Bitumen_Works3"/>
      <sheetName val="Road_Works_(2)3"/>
      <sheetName val="Rate_Breakup3"/>
      <sheetName val="BOQ_(2)3"/>
      <sheetName val="n_rays_3"/>
      <sheetName val="anishk_rates3"/>
      <sheetName val="comp_statement3"/>
      <sheetName val="BOQ_(3)3"/>
      <sheetName val="BOQ_FINAL3"/>
      <sheetName val="BOQ__2_3"/>
      <sheetName val="BOQ_Direct_selling_cost2"/>
      <sheetName val="Rate_Analysis2"/>
      <sheetName val="Fill_this_out_first___2"/>
      <sheetName val="Site_Dev_BOQ2"/>
      <sheetName val="labour_coeff2"/>
      <sheetName val="Expenditure_plan2"/>
      <sheetName val="Ave_wtd_rates1"/>
      <sheetName val="Material_1"/>
      <sheetName val="Labour_&amp;_Plant1"/>
      <sheetName val="TBAL9697_-group_wise__sdpl1"/>
      <sheetName val="Tender_Summary1"/>
      <sheetName val="Deduction of assets"/>
      <sheetName val="ESP Control Bldg_"/>
      <sheetName val="FORM7"/>
      <sheetName val="PRECAST lightconc-II"/>
      <sheetName val="Design"/>
      <sheetName val="RA-markate"/>
      <sheetName val="Stress Calculation"/>
      <sheetName val="final abstract"/>
      <sheetName val="Form 6"/>
      <sheetName val="Sheet3"/>
      <sheetName val="Labour productivity"/>
      <sheetName val="Material List "/>
      <sheetName val="Labour Rate "/>
      <sheetName val="base"/>
      <sheetName val="(M+L)"/>
      <sheetName val="BOQ_(2)4"/>
      <sheetName val="Project_review_U1_1of_24"/>
      <sheetName val="Project_review_U1_2_of_24"/>
      <sheetName val="concrete_4"/>
      <sheetName val="transportation_cost4"/>
      <sheetName val="Road_Works4"/>
      <sheetName val="Bitumen_Works4"/>
      <sheetName val="Road_Works_(2)4"/>
      <sheetName val="Rate_Breakup4"/>
      <sheetName val="n_rays_4"/>
      <sheetName val="anishk_rates4"/>
      <sheetName val="comp_statement4"/>
      <sheetName val="BOQ_(3)4"/>
      <sheetName val="BOQ_FINAL4"/>
      <sheetName val="BOQ__2_4"/>
      <sheetName val="BOQ_Direct_selling_cost3"/>
      <sheetName val="Rate_Analysis3"/>
      <sheetName val="Site_Dev_BOQ3"/>
      <sheetName val="Fill_this_out_first___3"/>
      <sheetName val="labour_coeff3"/>
      <sheetName val="Expenditure_plan3"/>
      <sheetName val="Ave_wtd_rates2"/>
      <sheetName val="Material_2"/>
      <sheetName val="Labour_&amp;_Plant2"/>
      <sheetName val="TBAL9697_-group_wise__sdpl2"/>
      <sheetName val="Tender_Summary2"/>
      <sheetName val="beam-reinft-IIInd_floor"/>
      <sheetName val="Dayworks Bill"/>
      <sheetName val="Bills of Quantities"/>
      <sheetName val="TCS_Schedule (2)"/>
      <sheetName val="Earthwork MCW"/>
      <sheetName val="TCS Proposed"/>
      <sheetName val="Steel-Circular"/>
      <sheetName val="PROCTOR"/>
      <sheetName val="ETC Plant Cost"/>
      <sheetName val="Intro"/>
      <sheetName val="Sch_H"/>
      <sheetName val="Sch_G"/>
      <sheetName val="Sch_I J"/>
      <sheetName val="Sch_K L"/>
      <sheetName val="MISBS"/>
      <sheetName val="Data"/>
      <sheetName val="Lead"/>
      <sheetName val="BOQ-Part1"/>
      <sheetName val="Definitions"/>
      <sheetName val="4.4"/>
      <sheetName val="summery-I"/>
      <sheetName val="2.07 EMB"/>
      <sheetName val="3.01"/>
      <sheetName val="8.ii.8.(b)"/>
      <sheetName val="4.1"/>
      <sheetName val="8.1.2.(a)"/>
      <sheetName val="2.07 S.G"/>
      <sheetName val="4.2(ii)"/>
      <sheetName val="3.02"/>
      <sheetName val="EqpPerfJun08"/>
      <sheetName val="BOQ_(2)5"/>
      <sheetName val="Project_review_U1_1of_25"/>
      <sheetName val="Project_review_U1_2_of_25"/>
      <sheetName val="concrete_5"/>
      <sheetName val="transportation_cost5"/>
      <sheetName val="Road_Works5"/>
      <sheetName val="Bitumen_Works5"/>
      <sheetName val="Road_Works_(2)5"/>
      <sheetName val="Rate_Breakup5"/>
      <sheetName val="n_rays_5"/>
      <sheetName val="anishk_rates5"/>
      <sheetName val="comp_statement5"/>
      <sheetName val="BOQ_(3)5"/>
      <sheetName val="BOQ_FINAL5"/>
      <sheetName val="BOQ__2_5"/>
      <sheetName val="BOQ_Direct_selling_cost4"/>
      <sheetName val="Rate_Analysis4"/>
      <sheetName val="Site_Dev_BOQ4"/>
      <sheetName val="Fill_this_out_first___4"/>
      <sheetName val="labour_coeff4"/>
      <sheetName val="Expenditure_plan4"/>
      <sheetName val="Ave_wtd_rates3"/>
      <sheetName val="Material_3"/>
      <sheetName val="Labour_&amp;_Plant3"/>
      <sheetName val="TBAL9697_-group_wise__sdpl3"/>
      <sheetName val="Tender_Summary3"/>
      <sheetName val="beam-reinft-IIInd_floor1"/>
      <sheetName val="Consolidated_CF"/>
      <sheetName val="Figures_in"/>
      <sheetName val="Deduction_of_assets"/>
      <sheetName val="ESP_Control_Bldg_"/>
      <sheetName val="電気設備表"/>
      <sheetName val="St.-Con(0-17)"/>
      <sheetName val="St.-Con.(17-34)"/>
      <sheetName val="DATA-DEP.(13-17)"/>
      <sheetName val="DATA-KBPL(17-25)"/>
      <sheetName val="DATA-GCC(25-34.7)"/>
      <sheetName val="Mix Design"/>
      <sheetName val="Royalty Agg."/>
      <sheetName val="BOQ Distribution"/>
      <sheetName val="SC list"/>
      <sheetName val="R.A."/>
      <sheetName val="SPILL_OVER"/>
      <sheetName val="PRECAST_lightconc-II"/>
      <sheetName val="Stress_Calculation"/>
      <sheetName val="final_abstract"/>
      <sheetName val="Form_6"/>
      <sheetName val="Labour_productivity"/>
      <sheetName val="Material_List_"/>
      <sheetName val="Labour_Rate_"/>
      <sheetName val="BS HO Format"/>
      <sheetName val="FIRST"/>
      <sheetName val="Ene"/>
      <sheetName val="CODE BOOK REFERENCE"/>
      <sheetName val="Sheet11"/>
      <sheetName val="Adopted DBM"/>
      <sheetName val="적용"/>
      <sheetName val="1"/>
      <sheetName val="Project_review_U1_1of_26"/>
      <sheetName val="Project_review_U1_2_of_26"/>
      <sheetName val="concrete_6"/>
      <sheetName val="transportation_cost6"/>
      <sheetName val="Road_Works6"/>
      <sheetName val="Bitumen_Works6"/>
      <sheetName val="Road_Works_(2)6"/>
      <sheetName val="Rate_Breakup6"/>
      <sheetName val="BOQ_(2)6"/>
      <sheetName val="n_rays_6"/>
      <sheetName val="anishk_rates6"/>
      <sheetName val="comp_statement6"/>
      <sheetName val="BOQ_(3)6"/>
      <sheetName val="BOQ_FINAL6"/>
      <sheetName val="BOQ__2_6"/>
      <sheetName val="Rate_Analysis5"/>
      <sheetName val="Site_Dev_BOQ5"/>
      <sheetName val="Fill_this_out_first___5"/>
      <sheetName val="labour_coeff5"/>
      <sheetName val="BOQ_Direct_selling_cost5"/>
      <sheetName val="Expenditure_plan5"/>
      <sheetName val="TBAL9697_-group_wise__sdpl4"/>
      <sheetName val="Tender_Summary4"/>
      <sheetName val="Ave_wtd_rates4"/>
      <sheetName val="Material_4"/>
      <sheetName val="Labour_&amp;_Plant4"/>
      <sheetName val="Consolidated_CF1"/>
      <sheetName val="Figures_in1"/>
      <sheetName val="beam-reinft-IIInd_floor2"/>
      <sheetName val="Deduction_of_assets1"/>
      <sheetName val="ESP_Control_Bldg_1"/>
      <sheetName val="ETC_Plant_Cost"/>
      <sheetName val="CODE_BOOK_REFERENCE"/>
      <sheetName val="Adopted_DBM"/>
      <sheetName val="RCC,Ret__Wall"/>
      <sheetName val="SC_list"/>
      <sheetName val="Dayworks_Bill"/>
      <sheetName val="Bills_of_Quantities"/>
      <sheetName val="4_4"/>
      <sheetName val="2_07_EMB"/>
      <sheetName val="3_01"/>
      <sheetName val="8_ii_8_(b)"/>
      <sheetName val="4_1"/>
      <sheetName val="8_1_2_(a)"/>
      <sheetName val="2_07_S_G"/>
      <sheetName val="4_2(ii)"/>
      <sheetName val="3_02"/>
      <sheetName val="Royalty_Agg_"/>
      <sheetName val="Materials Cost(PCC)"/>
      <sheetName val="Build-up"/>
      <sheetName val="Data-Month"/>
      <sheetName val="hyperstatic"/>
      <sheetName val="Staff Acco."/>
      <sheetName val="SOR"/>
      <sheetName val="s"/>
      <sheetName val="Debit_RMC"/>
      <sheetName val="97 사업추정(WEKI)"/>
      <sheetName val="NDOCBT"/>
      <sheetName val="97_사업추정(WEKI)"/>
      <sheetName val="#REF"/>
      <sheetName val="ORDER BOOKING"/>
      <sheetName val="Results"/>
      <sheetName val="PLGroupings"/>
      <sheetName val="ABSTRACT PHASE-I"/>
      <sheetName val="ABSTRACT-PHASE-II (2)"/>
      <sheetName val="Index"/>
      <sheetName val="SPILL_OVER1"/>
      <sheetName val="PRECAST_lightconc-II1"/>
      <sheetName val="Stress_Calculation1"/>
      <sheetName val="final_abstract1"/>
      <sheetName val="Form_61"/>
      <sheetName val="Labour_productivity1"/>
      <sheetName val="Material_List_1"/>
      <sheetName val="Labour_Rate_1"/>
      <sheetName val="Format_-_4"/>
      <sheetName val="TCS_Schedule_(2)"/>
      <sheetName val="Earthwork_MCW"/>
      <sheetName val="TCS_Proposed"/>
      <sheetName val="St_-Con(0-17)"/>
      <sheetName val="St_-Con_(17-34)"/>
      <sheetName val="DATA-DEP_(13-17)"/>
      <sheetName val="DATA-GCC(25-34_7)"/>
      <sheetName val="BOQ_Distribution"/>
      <sheetName val="Staff_Acco_"/>
      <sheetName val="Category A - No Material"/>
      <sheetName val="Category B - Major Works"/>
      <sheetName val="Category C - Minor Works"/>
      <sheetName val="Basic Rate"/>
      <sheetName val="EQUIP1000"/>
      <sheetName val="ANNEXURE-A"/>
      <sheetName val="02"/>
      <sheetName val="03"/>
      <sheetName val="04"/>
      <sheetName val="05"/>
      <sheetName val="CRITERIA4"/>
      <sheetName val="CRITERIA1"/>
      <sheetName val="Client Bill Status"/>
      <sheetName val="IO List"/>
      <sheetName val="PL Inst RA 12"/>
      <sheetName val="Civil Boq"/>
      <sheetName val="MFG"/>
      <sheetName val="Connections"/>
      <sheetName val="DWTables"/>
      <sheetName val="MN T.B."/>
      <sheetName val="SPT vs PHI"/>
      <sheetName val="Cat A Change Control"/>
      <sheetName val="Meas.-Hotel Part"/>
      <sheetName val="Mat_Cost"/>
    </sheetNames>
    <sheetDataSet>
      <sheetData sheetId="0">
        <row r="1">
          <cell r="B1" t="str">
            <v>BOQ of Burhur - Amarkantak</v>
          </cell>
        </row>
      </sheetData>
      <sheetData sheetId="1">
        <row r="1">
          <cell r="B1" t="str">
            <v>BOQ of Burhur - Amarkantak</v>
          </cell>
        </row>
      </sheetData>
      <sheetData sheetId="2">
        <row r="1">
          <cell r="B1" t="str">
            <v>BOQ of Burhur - Amarkantak</v>
          </cell>
        </row>
      </sheetData>
      <sheetData sheetId="3">
        <row r="1">
          <cell r="B1" t="str">
            <v>BOQ of Burhur - Amarkantak</v>
          </cell>
        </row>
      </sheetData>
      <sheetData sheetId="4">
        <row r="1">
          <cell r="B1" t="str">
            <v>BOQ of Burhur - Amarkantak</v>
          </cell>
        </row>
      </sheetData>
      <sheetData sheetId="5">
        <row r="1">
          <cell r="B1" t="str">
            <v>BOQ of Burhur - Amarkantak</v>
          </cell>
        </row>
      </sheetData>
      <sheetData sheetId="6">
        <row r="1">
          <cell r="B1" t="str">
            <v>BOQ of Burhur - Amarkantak</v>
          </cell>
        </row>
      </sheetData>
      <sheetData sheetId="7">
        <row r="1">
          <cell r="B1" t="str">
            <v>BOQ of Burhur - Amarkantak</v>
          </cell>
        </row>
      </sheetData>
      <sheetData sheetId="8">
        <row r="1">
          <cell r="B1" t="str">
            <v>BOQ of Burhur - Amarkantak</v>
          </cell>
        </row>
      </sheetData>
      <sheetData sheetId="9">
        <row r="1">
          <cell r="B1" t="str">
            <v>BOQ of Burhur - Amarkantak</v>
          </cell>
        </row>
      </sheetData>
      <sheetData sheetId="10">
        <row r="1">
          <cell r="B1" t="str">
            <v>BOQ of Burhur - Amarkantak</v>
          </cell>
        </row>
        <row r="2">
          <cell r="A2" t="str">
            <v>Item</v>
          </cell>
          <cell r="B2" t="str">
            <v>Description</v>
          </cell>
          <cell r="C2" t="str">
            <v>Unit</v>
          </cell>
          <cell r="D2" t="str">
            <v>Quantity</v>
          </cell>
        </row>
        <row r="3">
          <cell r="A3" t="str">
            <v>No.</v>
          </cell>
          <cell r="E3" t="str">
            <v>Rate</v>
          </cell>
          <cell r="F3" t="str">
            <v>Amount</v>
          </cell>
        </row>
        <row r="4">
          <cell r="E4" t="str">
            <v>(Rs.)</v>
          </cell>
          <cell r="F4" t="str">
            <v>in Rs.</v>
          </cell>
        </row>
        <row r="5">
          <cell r="A5">
            <v>1.01</v>
          </cell>
          <cell r="B5" t="str">
            <v>Cutting and uprooting of trees to the required depths below ground level including stacking of seviceable material within a lead of 100 m and the earth fillingin the depression/pit as per clause 201.  For girth.</v>
          </cell>
        </row>
        <row r="6">
          <cell r="B6" t="str">
            <v>a)  Above 300 mm upto 600 mm</v>
          </cell>
          <cell r="C6" t="str">
            <v>Each</v>
          </cell>
          <cell r="D6">
            <v>70</v>
          </cell>
        </row>
        <row r="7">
          <cell r="B7" t="str">
            <v>b)  Above 600 mm upto 900 mm</v>
          </cell>
          <cell r="C7" t="str">
            <v>Each</v>
          </cell>
          <cell r="D7">
            <v>100</v>
          </cell>
        </row>
        <row r="8">
          <cell r="B8" t="str">
            <v>c)  Above 900 mm upto 1800 mm</v>
          </cell>
          <cell r="C8" t="str">
            <v>Each</v>
          </cell>
          <cell r="D8">
            <v>50</v>
          </cell>
        </row>
        <row r="9">
          <cell r="B9" t="str">
            <v>d)  Above 1800 upto 2700 mm</v>
          </cell>
          <cell r="C9" t="str">
            <v>Each</v>
          </cell>
          <cell r="D9">
            <v>10</v>
          </cell>
        </row>
        <row r="10">
          <cell r="B10" t="str">
            <v>e) Above 2700 mm</v>
          </cell>
          <cell r="C10" t="str">
            <v>Each</v>
          </cell>
          <cell r="D10">
            <v>5</v>
          </cell>
        </row>
        <row r="11">
          <cell r="A11">
            <v>1.02</v>
          </cell>
          <cell r="B11" t="str">
            <v xml:space="preserve">Clearing &amp; grubbing road land including uprooting rank vegetation, grass, bush, shrubs, saplings and trees of girth upto 300 mm removal of stumps, disposal of unserviceable material and stacking of seviceable material upto 100 mm fromroad boundary as per </v>
          </cell>
        </row>
        <row r="12">
          <cell r="B12" t="str">
            <v>a)  Area of light jungle</v>
          </cell>
          <cell r="C12" t="str">
            <v>Hec.</v>
          </cell>
          <cell r="D12">
            <v>40</v>
          </cell>
        </row>
        <row r="13">
          <cell r="B13" t="str">
            <v>b)  Area of thorny jungle</v>
          </cell>
          <cell r="C13" t="str">
            <v>Hec.</v>
          </cell>
        </row>
        <row r="14">
          <cell r="A14">
            <v>1.03</v>
          </cell>
          <cell r="B14" t="str">
            <v>Shifting of existing electrical pole coming along the alignment of raod and providing the same at the end of raod side suitably through M.P.E.B incuding contacting various authorities, getting estimates, depositing amount as per the rule of MPEB and getti</v>
          </cell>
          <cell r="C14" t="str">
            <v>Each</v>
          </cell>
          <cell r="D14">
            <v>50</v>
          </cell>
        </row>
        <row r="15">
          <cell r="A15">
            <v>2.0099999999999998</v>
          </cell>
          <cell r="B15" t="str">
            <v>Scarifying existing granular or bituminous type road surface to a depth of 50 mm so as to provide ample bond between old and new material of sub-grade (as per clause 305.4.3. (I)</v>
          </cell>
        </row>
        <row r="16">
          <cell r="B16" t="str">
            <v>a)  Granular</v>
          </cell>
          <cell r="C16" t="str">
            <v>Sqm</v>
          </cell>
        </row>
        <row r="17">
          <cell r="B17" t="str">
            <v>b)  Bituminous</v>
          </cell>
          <cell r="C17" t="str">
            <v>Sqm</v>
          </cell>
          <cell r="D17">
            <v>254000</v>
          </cell>
        </row>
        <row r="18">
          <cell r="A18">
            <v>2.02</v>
          </cell>
          <cell r="B18" t="str">
            <v xml:space="preserve">Construction of embankment / sub-grade / earthen shoulders inclusive of cost of land as a source of supply of material, cost of watering and drying of material in borrow areas, spreading inlayers bringing to appropriate moisture content and compacting to </v>
          </cell>
          <cell r="C18" t="str">
            <v>Cum.</v>
          </cell>
          <cell r="D18">
            <v>55081</v>
          </cell>
        </row>
        <row r="19">
          <cell r="A19">
            <v>3.01</v>
          </cell>
          <cell r="B19" t="str">
            <v>Providing and laying of well graded granular material for sub base consisting of sand, gravel, crushed stone, crushed slag, brick metal, laterite, kanker etc. as per grading given in table 400-1 of the Specifications and compacting to the required density</v>
          </cell>
        </row>
        <row r="20">
          <cell r="B20" t="str">
            <v>I)  River sand, Gravel, stone crusher dust (Fully saturated having CBR value not less than 20) of Grading - II material passing through 425 microns and shall have with LL &amp; PI not more than 25% &amp; 6% respectively</v>
          </cell>
          <cell r="C20" t="str">
            <v>Cum</v>
          </cell>
          <cell r="D20">
            <v>121153</v>
          </cell>
        </row>
        <row r="21">
          <cell r="A21">
            <v>3.02</v>
          </cell>
          <cell r="B21" t="str">
            <v>Constructing wet mix macadam sub base/base course with graded aggregates confirming to grading of table 400-11, graded aggregate and granular material premixed withw ater to a dense mass, laid ona prepared sub grade/ sub base / base in proper grade and ca</v>
          </cell>
          <cell r="C21" t="str">
            <v>Cum</v>
          </cell>
          <cell r="D21">
            <v>59459</v>
          </cell>
        </row>
        <row r="22">
          <cell r="A22">
            <v>3.03</v>
          </cell>
          <cell r="B22" t="str">
            <v>Construction of hard shoulder as per Clause 407 with selected soil having CBR value not less than 12 inclusive of all leads and lifts providing 4% camber I/c operations like watering, rolling and compaction, royalty charges etc. as per Clause 305.3.</v>
          </cell>
          <cell r="C22" t="str">
            <v>Cum</v>
          </cell>
          <cell r="D22">
            <v>80868</v>
          </cell>
        </row>
        <row r="23">
          <cell r="A23">
            <v>4.01</v>
          </cell>
          <cell r="B23" t="str">
            <v>Providing primer coat with bituminous emulsion at the rate of 5.0 Kg/10 Sqm. Over granular (WBM/WMM) base as per clause 502. (only with permission of Chief Engineer in writing)</v>
          </cell>
          <cell r="C23" t="str">
            <v>Sqm</v>
          </cell>
          <cell r="D23">
            <v>449350</v>
          </cell>
        </row>
        <row r="24">
          <cell r="A24">
            <v>4.0199999999999996</v>
          </cell>
          <cell r="B24" t="str">
            <v>Providing tack coat with Catonic Emulsion as per clause 503 over existing surface.</v>
          </cell>
        </row>
        <row r="25">
          <cell r="B25" t="str">
            <v>I)  Black topped surface @ 2.5 kg/10 sqm. Area</v>
          </cell>
          <cell r="C25" t="str">
            <v>Sqm</v>
          </cell>
          <cell r="D25">
            <v>449350</v>
          </cell>
        </row>
        <row r="26">
          <cell r="A26">
            <v>4.03</v>
          </cell>
          <cell r="B26" t="str">
            <v>Providing 50 to 75 mm thick bituminous macadam consisting of construction in a single course of compacted crushed aggregate size 26.5 mm to 90 micronmixed with bitumen binder @ 3.4% by weight of the totalmix in hot mix plant including transportation to si</v>
          </cell>
        </row>
        <row r="27">
          <cell r="B27" t="str">
            <v>I)  Bitumen 60/70 grade</v>
          </cell>
          <cell r="C27" t="str">
            <v>Cum</v>
          </cell>
          <cell r="D27">
            <v>22775</v>
          </cell>
        </row>
        <row r="28">
          <cell r="A28">
            <v>4.04</v>
          </cell>
          <cell r="B28" t="str">
            <v>Providing 25 to 30 mm thick semi dense bituminous concrete as per clause 508 &amp; 521 including design of mix with designed % of bitumen with Gr-2 metal inlcuding mixing in hot mix plant, transportation to the site andlaying with sensor paver finisher and in</v>
          </cell>
        </row>
        <row r="29">
          <cell r="B29" t="str">
            <v>I) Bitumen 60/70 Grade</v>
          </cell>
          <cell r="C29" t="str">
            <v>Cum</v>
          </cell>
          <cell r="D29">
            <v>18220</v>
          </cell>
        </row>
        <row r="30">
          <cell r="A30">
            <v>5.01</v>
          </cell>
          <cell r="B30" t="str">
            <v>Earthwork in excavation of foundation for structures complete as per drawings and technical specification as per clasue 304 in all types of soil.</v>
          </cell>
        </row>
        <row r="31">
          <cell r="B31" t="str">
            <v>I)  Upto 3 m depth below Av. Ground Level</v>
          </cell>
          <cell r="C31" t="str">
            <v>Cum</v>
          </cell>
          <cell r="D31">
            <v>1925</v>
          </cell>
        </row>
        <row r="32">
          <cell r="A32">
            <v>5.0199999999999996</v>
          </cell>
          <cell r="B32" t="str">
            <v>Providing back filling behind abutment wing walls and return walls complete as per clause 305 and s per Appendix 6 of IRC 78 - 1983</v>
          </cell>
          <cell r="C32" t="str">
            <v>Cum</v>
          </cell>
          <cell r="D32">
            <v>305</v>
          </cell>
        </row>
        <row r="33">
          <cell r="A33">
            <v>5.03</v>
          </cell>
          <cell r="B33" t="str">
            <v>Providing filter media (as per design) behind abutment wing walls and return walls complete as per drawing and specifications as per clause 305.</v>
          </cell>
          <cell r="C33" t="str">
            <v>Cum</v>
          </cell>
          <cell r="D33">
            <v>310</v>
          </cell>
        </row>
        <row r="34">
          <cell r="B34" t="str">
            <v>FOUNDATIONS</v>
          </cell>
        </row>
        <row r="35">
          <cell r="A35">
            <v>5.04</v>
          </cell>
          <cell r="B35" t="str">
            <v>Providing and laying cement concrete for plain concrete / reinforced concrete M 10 in open foundation inlcuding form work, centering complete as per drawing and specifications as per sections 1500, 1700 and 2100 in.</v>
          </cell>
          <cell r="C35" t="str">
            <v>Cum</v>
          </cell>
          <cell r="D35">
            <v>890</v>
          </cell>
        </row>
        <row r="36">
          <cell r="A36">
            <v>5.05</v>
          </cell>
          <cell r="B36" t="str">
            <v xml:space="preserve">Providing cement concrete for plain concrete/reinforcement concrete in open foundations including form work complete as per drawings and specifications as per section 1500, 1700 and 2100 in                                                                  </v>
          </cell>
          <cell r="C36" t="str">
            <v>Cum</v>
          </cell>
          <cell r="D36">
            <v>199</v>
          </cell>
        </row>
        <row r="37">
          <cell r="B37" t="str">
            <v>SUB STRUCTURE</v>
          </cell>
        </row>
        <row r="38">
          <cell r="A38">
            <v>5.0599999999999996</v>
          </cell>
          <cell r="B38" t="str">
            <v xml:space="preserve">Providing cement concrete for plain concrete/reinforcement concrete for substructure, return walls, wing wall dirt including form work complete as per drawings and specifications as per section 1500, 1700 and 2200 in                                       </v>
          </cell>
          <cell r="C38" t="str">
            <v>Cum</v>
          </cell>
          <cell r="D38">
            <v>885</v>
          </cell>
        </row>
        <row r="39">
          <cell r="A39">
            <v>5.07</v>
          </cell>
          <cell r="B39" t="str">
            <v>Pointing with cement morat 1:3 on brick work in superstructure as per specifications as per clause 1312</v>
          </cell>
          <cell r="C39" t="str">
            <v>Sqm</v>
          </cell>
        </row>
        <row r="40">
          <cell r="A40">
            <v>5.08</v>
          </cell>
          <cell r="B40" t="str">
            <v>Providing weep holes in PCC/RCC / abutment / wing wall / return wall complete as per drawing and specifications as per clause 2706.  With 100 mm. Dia. A.C. Pipe</v>
          </cell>
          <cell r="C40" t="str">
            <v>Rm</v>
          </cell>
          <cell r="D40">
            <v>984</v>
          </cell>
        </row>
        <row r="41">
          <cell r="A41">
            <v>5.09</v>
          </cell>
          <cell r="B41" t="str">
            <v>Providing and fixing position bituminous paper bearingfor slabs as per approved drawing and confirming to IS: 1398</v>
          </cell>
          <cell r="C41" t="str">
            <v>Sqm</v>
          </cell>
          <cell r="D41">
            <v>49</v>
          </cell>
        </row>
        <row r="42">
          <cell r="A42" t="str">
            <v>5.10</v>
          </cell>
          <cell r="B42" t="str">
            <v>Providing and laying IS marked or D.G.S. 7 D. inspected RCC pipes of NP3 standards (IS-458-1971) for culverts including loading, unloading, carting, all handling, filling the joints with cement mortar 1:2 complete as per drawings and specifications as per</v>
          </cell>
        </row>
        <row r="43">
          <cell r="B43" t="str">
            <v>a) 900 mm dia</v>
          </cell>
          <cell r="C43" t="str">
            <v>Rm.</v>
          </cell>
        </row>
        <row r="44">
          <cell r="B44" t="str">
            <v>b) 1000 mm dia</v>
          </cell>
          <cell r="C44" t="str">
            <v>Rm.</v>
          </cell>
          <cell r="D44">
            <v>204</v>
          </cell>
        </row>
        <row r="45">
          <cell r="B45" t="str">
            <v>c)1200 mm dia</v>
          </cell>
          <cell r="C45" t="str">
            <v>Rm.</v>
          </cell>
        </row>
        <row r="46">
          <cell r="A46">
            <v>5.1100000000000003</v>
          </cell>
          <cell r="B46" t="str">
            <v>Providing 1st class bedding below Humpe Pipes with graded sand or other granular material passing through 5.6 mm sieve as per clause 2904</v>
          </cell>
          <cell r="C46" t="str">
            <v>cum</v>
          </cell>
          <cell r="D46">
            <v>110</v>
          </cell>
        </row>
        <row r="47">
          <cell r="B47" t="str">
            <v>SUPER STRUCTURE</v>
          </cell>
        </row>
        <row r="48">
          <cell r="A48">
            <v>5.12</v>
          </cell>
          <cell r="B48" t="str">
            <v xml:space="preserve">Providing and laying cement concrete for reinforced cement concrete in super structure including centering &amp; form work complete as per drawing and specification as per section 1500, 1700 and 2300 in:  </v>
          </cell>
        </row>
        <row r="49">
          <cell r="B49" t="str">
            <v>I)  For solid slab superstrucutre</v>
          </cell>
          <cell r="C49" t="str">
            <v>Cum</v>
          </cell>
          <cell r="D49">
            <v>97.5</v>
          </cell>
        </row>
        <row r="50">
          <cell r="A50">
            <v>5.13</v>
          </cell>
          <cell r="B50" t="str">
            <v>Providing and laying HYSD bar reinforcement in sub-structure complete as per drawing and specification as per section 1600</v>
          </cell>
          <cell r="C50" t="str">
            <v>MT</v>
          </cell>
          <cell r="D50">
            <v>12.5</v>
          </cell>
        </row>
        <row r="51">
          <cell r="A51">
            <v>5.14</v>
          </cell>
          <cell r="B51" t="str">
            <v>Providing and laying mastric wearing coat of 6 mm thick mastic asphalt with a prime coat over the top of deck as per MOST drawings No. SD/101, 201 &amp; 301 and specification as per clause 2702.</v>
          </cell>
          <cell r="C51" t="str">
            <v>Sqm</v>
          </cell>
          <cell r="D51">
            <v>236</v>
          </cell>
        </row>
        <row r="52">
          <cell r="A52">
            <v>5.15</v>
          </cell>
          <cell r="B52" t="str">
            <v>Providing and laying asphaltic concrete inlayers of 25 mm compacted thickness complete excluding tack coat as per drawings and specifications as per clause 2702.</v>
          </cell>
          <cell r="C52" t="str">
            <v>Cum</v>
          </cell>
          <cell r="D52">
            <v>11.7</v>
          </cell>
        </row>
      </sheetData>
      <sheetData sheetId="11">
        <row r="1">
          <cell r="B1" t="str">
            <v>BOQ of Burhur - Amarkantak</v>
          </cell>
        </row>
      </sheetData>
      <sheetData sheetId="12">
        <row r="1">
          <cell r="B1" t="str">
            <v>BOQ of Burhur - Amarkantak</v>
          </cell>
        </row>
      </sheetData>
      <sheetData sheetId="13">
        <row r="1">
          <cell r="B1" t="str">
            <v>BOQ of Burhur - Amarkantak</v>
          </cell>
        </row>
      </sheetData>
      <sheetData sheetId="14">
        <row r="1">
          <cell r="B1" t="str">
            <v>BOQ of Burhur - Amarkantak</v>
          </cell>
        </row>
      </sheetData>
      <sheetData sheetId="15">
        <row r="1">
          <cell r="B1" t="str">
            <v>BOQ of Burhur - Amarkantak</v>
          </cell>
        </row>
      </sheetData>
      <sheetData sheetId="16">
        <row r="1">
          <cell r="B1" t="str">
            <v>BOQ of Burhur - Amarkantak</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ow r="1">
          <cell r="B1" t="str">
            <v>BOQ of Burhur - Amarkantak</v>
          </cell>
        </row>
      </sheetData>
      <sheetData sheetId="222">
        <row r="1">
          <cell r="B1" t="str">
            <v>BOQ of Burhur - Amarkantak</v>
          </cell>
        </row>
      </sheetData>
      <sheetData sheetId="223">
        <row r="1">
          <cell r="B1" t="str">
            <v>BOQ of Burhur - Amarkantak</v>
          </cell>
        </row>
      </sheetData>
      <sheetData sheetId="224">
        <row r="1">
          <cell r="B1" t="str">
            <v>BOQ of Burhur - Amarkantak</v>
          </cell>
        </row>
      </sheetData>
      <sheetData sheetId="225">
        <row r="1">
          <cell r="B1" t="str">
            <v>BOQ of Burhur - Amarkantak</v>
          </cell>
        </row>
      </sheetData>
      <sheetData sheetId="226">
        <row r="1">
          <cell r="B1" t="str">
            <v>BOQ of Burhur - Amarkantak</v>
          </cell>
        </row>
      </sheetData>
      <sheetData sheetId="227">
        <row r="1">
          <cell r="B1" t="str">
            <v>BOQ of Burhur - Amarkantak</v>
          </cell>
        </row>
      </sheetData>
      <sheetData sheetId="228">
        <row r="1">
          <cell r="B1" t="str">
            <v>BOQ of Burhur - Amarkantak</v>
          </cell>
        </row>
      </sheetData>
      <sheetData sheetId="229">
        <row r="1">
          <cell r="B1" t="str">
            <v>BOQ of Burhur - Amarkantak</v>
          </cell>
        </row>
      </sheetData>
      <sheetData sheetId="230">
        <row r="1">
          <cell r="B1" t="str">
            <v>BOQ of Burhur - Amarkantak</v>
          </cell>
        </row>
      </sheetData>
      <sheetData sheetId="231">
        <row r="1">
          <cell r="B1" t="str">
            <v>BOQ of Burhur - Amarkantak</v>
          </cell>
        </row>
      </sheetData>
      <sheetData sheetId="232">
        <row r="1">
          <cell r="B1" t="str">
            <v>BOQ of Burhur - Amarkantak</v>
          </cell>
        </row>
      </sheetData>
      <sheetData sheetId="233">
        <row r="1">
          <cell r="B1" t="str">
            <v>BOQ of Burhur - Amarkantak</v>
          </cell>
        </row>
      </sheetData>
      <sheetData sheetId="234">
        <row r="1">
          <cell r="B1" t="str">
            <v>BOQ of Burhur - Amarkantak</v>
          </cell>
        </row>
      </sheetData>
      <sheetData sheetId="235">
        <row r="1">
          <cell r="B1" t="str">
            <v>BOQ of Burhur - Amarkantak</v>
          </cell>
        </row>
      </sheetData>
      <sheetData sheetId="236">
        <row r="1">
          <cell r="B1" t="str">
            <v>BOQ of Burhur - Amarkantak</v>
          </cell>
        </row>
      </sheetData>
      <sheetData sheetId="237">
        <row r="1">
          <cell r="B1" t="str">
            <v>BOQ of Burhur - Amarkantak</v>
          </cell>
        </row>
      </sheetData>
      <sheetData sheetId="238">
        <row r="1">
          <cell r="B1" t="str">
            <v>BOQ of Burhur - Amarkantak</v>
          </cell>
        </row>
      </sheetData>
      <sheetData sheetId="239">
        <row r="1">
          <cell r="B1" t="str">
            <v>BOQ of Burhur - Amarkantak</v>
          </cell>
        </row>
      </sheetData>
      <sheetData sheetId="240">
        <row r="1">
          <cell r="B1" t="str">
            <v>BOQ of Burhur - Amarkantak</v>
          </cell>
        </row>
      </sheetData>
      <sheetData sheetId="241">
        <row r="1">
          <cell r="B1" t="str">
            <v>BOQ of Burhur - Amarkantak</v>
          </cell>
        </row>
      </sheetData>
      <sheetData sheetId="242">
        <row r="1">
          <cell r="B1" t="str">
            <v>BOQ of Burhur - Amarkantak</v>
          </cell>
        </row>
      </sheetData>
      <sheetData sheetId="243">
        <row r="1">
          <cell r="B1" t="str">
            <v>BOQ of Burhur - Amarkantak</v>
          </cell>
        </row>
      </sheetData>
      <sheetData sheetId="244">
        <row r="1">
          <cell r="B1" t="str">
            <v>BOQ of Burhur - Amarkantak</v>
          </cell>
        </row>
      </sheetData>
      <sheetData sheetId="245">
        <row r="1">
          <cell r="B1" t="str">
            <v>BOQ of Burhur - Amarkantak</v>
          </cell>
        </row>
      </sheetData>
      <sheetData sheetId="246">
        <row r="1">
          <cell r="B1" t="str">
            <v>BOQ of Burhur - Amarkantak</v>
          </cell>
        </row>
      </sheetData>
      <sheetData sheetId="247"/>
      <sheetData sheetId="248"/>
      <sheetData sheetId="249"/>
      <sheetData sheetId="250">
        <row r="1">
          <cell r="B1" t="str">
            <v>BOQ of Burhur - Amarkantak</v>
          </cell>
        </row>
      </sheetData>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ow r="1">
          <cell r="B1" t="str">
            <v>BOQ of Burhur - Amarkantak</v>
          </cell>
        </row>
      </sheetData>
      <sheetData sheetId="269">
        <row r="1">
          <cell r="B1" t="str">
            <v>BOQ of Burhur - Amarkantak</v>
          </cell>
        </row>
      </sheetData>
      <sheetData sheetId="270">
        <row r="1">
          <cell r="B1" t="str">
            <v>BOQ of Burhur - Amarkantak</v>
          </cell>
        </row>
      </sheetData>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row r="1">
          <cell r="B1" t="str">
            <v>BOQ of Burhur - Amarkantak</v>
          </cell>
        </row>
      </sheetData>
      <sheetData sheetId="310">
        <row r="1">
          <cell r="B1" t="str">
            <v>BOQ of Burhur - Amarkantak</v>
          </cell>
        </row>
      </sheetData>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row r="1">
          <cell r="B1" t="str">
            <v>BOQ of Burhur - Amarkantak</v>
          </cell>
        </row>
      </sheetData>
      <sheetData sheetId="333">
        <row r="1">
          <cell r="B1" t="str">
            <v>BOQ of Burhur - Amarkantak</v>
          </cell>
        </row>
      </sheetData>
      <sheetData sheetId="334"/>
      <sheetData sheetId="335"/>
      <sheetData sheetId="336"/>
      <sheetData sheetId="337"/>
      <sheetData sheetId="338" refreshError="1"/>
      <sheetData sheetId="339" refreshError="1"/>
      <sheetData sheetId="340" refreshError="1"/>
      <sheetData sheetId="341" refreshError="1"/>
      <sheetData sheetId="342" refreshError="1"/>
      <sheetData sheetId="343" refreshError="1"/>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ow r="1">
          <cell r="B1" t="str">
            <v>BOQ of Burhur - Amarkantak</v>
          </cell>
        </row>
      </sheetData>
      <sheetData sheetId="360"/>
      <sheetData sheetId="36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ow r="1">
          <cell r="B1" t="str">
            <v>BOQ of Burhur - Amarkantak</v>
          </cell>
        </row>
      </sheetData>
      <sheetData sheetId="376">
        <row r="1">
          <cell r="B1" t="str">
            <v>BOQ of Burhur - Amarkantak</v>
          </cell>
        </row>
      </sheetData>
      <sheetData sheetId="377">
        <row r="1">
          <cell r="B1" t="str">
            <v>BOQ of Burhur - Amarkantak</v>
          </cell>
        </row>
      </sheetData>
      <sheetData sheetId="378">
        <row r="1">
          <cell r="B1" t="str">
            <v>BOQ of Burhur - Amarkantak</v>
          </cell>
        </row>
      </sheetData>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VIEW"/>
      <sheetName val="PAGE TOTAL"/>
      <sheetName val="SUMMARY"/>
      <sheetName val="BOQ"/>
      <sheetName val="ANALYSIS"/>
      <sheetName val="LOCAL RATES"/>
      <sheetName val="MECH-PROG"/>
      <sheetName val="MECH-ANLYS"/>
      <sheetName val="DATA SHEET"/>
      <sheetName val="MAJOR QTYS"/>
      <sheetName val="TSP-CRUSHER"/>
      <sheetName val="LOADING"/>
      <sheetName val="CRUSHER"/>
      <sheetName val="Brief"/>
      <sheetName val="NS-40(TN) synopsys"/>
      <sheetName val="Rate Analysis"/>
    </sheetNames>
    <sheetDataSet>
      <sheetData sheetId="0" refreshError="1"/>
      <sheetData sheetId="1" refreshError="1"/>
      <sheetData sheetId="2" refreshError="1"/>
      <sheetData sheetId="3" refreshError="1"/>
      <sheetData sheetId="4" refreshError="1"/>
      <sheetData sheetId="5">
        <row r="14">
          <cell r="H14">
            <v>2874.08</v>
          </cell>
        </row>
        <row r="17">
          <cell r="H17">
            <v>27271.200000000001</v>
          </cell>
        </row>
        <row r="18">
          <cell r="H18">
            <v>35</v>
          </cell>
        </row>
        <row r="20">
          <cell r="H20">
            <v>17.192857142857143</v>
          </cell>
        </row>
        <row r="21">
          <cell r="H21">
            <v>46.192857142857143</v>
          </cell>
        </row>
        <row r="25">
          <cell r="H25">
            <v>83</v>
          </cell>
        </row>
        <row r="27">
          <cell r="H27">
            <v>242</v>
          </cell>
        </row>
        <row r="28">
          <cell r="H28">
            <v>242</v>
          </cell>
        </row>
        <row r="29">
          <cell r="H29">
            <v>242</v>
          </cell>
        </row>
        <row r="33">
          <cell r="H33">
            <v>200</v>
          </cell>
        </row>
        <row r="40">
          <cell r="H40">
            <v>100</v>
          </cell>
        </row>
        <row r="45">
          <cell r="H45">
            <v>30</v>
          </cell>
        </row>
      </sheetData>
      <sheetData sheetId="6"/>
      <sheetData sheetId="7"/>
      <sheetData sheetId="8">
        <row r="26">
          <cell r="L26">
            <v>242</v>
          </cell>
        </row>
        <row r="27">
          <cell r="L27">
            <v>264</v>
          </cell>
        </row>
        <row r="28">
          <cell r="L28">
            <v>275</v>
          </cell>
        </row>
        <row r="30">
          <cell r="L30">
            <v>308</v>
          </cell>
        </row>
        <row r="31">
          <cell r="L31">
            <v>330</v>
          </cell>
        </row>
        <row r="32">
          <cell r="L32">
            <v>352</v>
          </cell>
        </row>
      </sheetData>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sheetName val="P&amp;L"/>
      <sheetName val="CF"/>
      <sheetName val="Sch A"/>
      <sheetName val="A"/>
      <sheetName val="B"/>
      <sheetName val="SCH C"/>
      <sheetName val="C"/>
      <sheetName val="SCH B"/>
      <sheetName val="SCH D"/>
      <sheetName val="D-re"/>
      <sheetName val="E"/>
      <sheetName val="Pre-Op"/>
      <sheetName val="SCH F"/>
      <sheetName val="SCH G"/>
      <sheetName val="F-re"/>
      <sheetName val="G-re"/>
      <sheetName val="C1"/>
      <sheetName val="C2"/>
      <sheetName val="H"/>
      <sheetName val="I"/>
      <sheetName val="J"/>
      <sheetName val="K"/>
      <sheetName val="C3"/>
      <sheetName val="TB"/>
      <sheetName val="TB_All"/>
      <sheetName val="Dec 07 Prov"/>
      <sheetName val="TB-input"/>
      <sheetName val="Tax-Calc"/>
      <sheetName val="115JB"/>
      <sheetName val="FBT - Cal"/>
      <sheetName val="computation"/>
      <sheetName val="sec212"/>
      <sheetName val="DTL"/>
      <sheetName val="DT Wkgs"/>
      <sheetName val="IT-Deprn"/>
      <sheetName val="EPS-DPS"/>
      <sheetName val="CALCS"/>
      <sheetName val="Shares"/>
      <sheetName val="Grouping TB"/>
      <sheetName val="Eq. wise Faul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E1" t="str">
            <v>31.12.2011</v>
          </cell>
        </row>
        <row r="2">
          <cell r="V2" t="str">
            <v>30.06.2009</v>
          </cell>
          <cell r="W2" t="str">
            <v>Jun 30, 2009</v>
          </cell>
          <cell r="X2" t="str">
            <v>period ended Jun 30, 2009</v>
          </cell>
        </row>
        <row r="3">
          <cell r="V3" t="str">
            <v>30.06.2010</v>
          </cell>
          <cell r="W3" t="str">
            <v>Jun30,2010</v>
          </cell>
          <cell r="X3" t="str">
            <v>period ended Jun 30, 2010</v>
          </cell>
        </row>
        <row r="4">
          <cell r="V4" t="str">
            <v>30.09.2009</v>
          </cell>
          <cell r="W4" t="str">
            <v>Sep 30, 2009</v>
          </cell>
          <cell r="X4" t="str">
            <v>period ended Sep 30, 2009</v>
          </cell>
        </row>
        <row r="5">
          <cell r="V5" t="str">
            <v>30.09.2010</v>
          </cell>
          <cell r="W5" t="str">
            <v>Sep30,2010</v>
          </cell>
          <cell r="X5" t="str">
            <v>period ended Sep 30, 2010</v>
          </cell>
        </row>
        <row r="6">
          <cell r="V6" t="str">
            <v>31.03.2010</v>
          </cell>
          <cell r="W6" t="str">
            <v>March 31, 2010</v>
          </cell>
          <cell r="X6" t="str">
            <v>year ended March 31, 2010</v>
          </cell>
        </row>
        <row r="7">
          <cell r="V7" t="str">
            <v>31.03.2011</v>
          </cell>
          <cell r="W7" t="str">
            <v>March31,2011</v>
          </cell>
          <cell r="X7" t="str">
            <v>year ended March 31, 2011</v>
          </cell>
        </row>
        <row r="8">
          <cell r="V8" t="str">
            <v>31.12.2009</v>
          </cell>
          <cell r="W8" t="str">
            <v>Dec 31, 2009</v>
          </cell>
          <cell r="X8" t="str">
            <v>period ended Dec 31, 2009</v>
          </cell>
        </row>
        <row r="9">
          <cell r="V9" t="str">
            <v>31.12.2010</v>
          </cell>
          <cell r="W9" t="str">
            <v>Dec31,2010</v>
          </cell>
          <cell r="X9" t="str">
            <v>period ended Dec 31, 2010</v>
          </cell>
        </row>
        <row r="10">
          <cell r="V10" t="str">
            <v>30.06.2011</v>
          </cell>
          <cell r="W10" t="str">
            <v>Jun 30, 2011</v>
          </cell>
          <cell r="X10" t="str">
            <v>period ended Jun 30, 2011</v>
          </cell>
        </row>
        <row r="11">
          <cell r="V11" t="str">
            <v>30.09.2011</v>
          </cell>
          <cell r="W11" t="str">
            <v>Sep 30, 2011</v>
          </cell>
          <cell r="X11" t="str">
            <v>period ended Sep 30, 2011</v>
          </cell>
        </row>
        <row r="12">
          <cell r="V12" t="str">
            <v>31.12.2011</v>
          </cell>
          <cell r="W12" t="str">
            <v>Dec 31, 2011</v>
          </cell>
          <cell r="X12" t="str">
            <v>period ended Dec 31, 2011</v>
          </cell>
        </row>
        <row r="13">
          <cell r="V13" t="str">
            <v>31.03.2012</v>
          </cell>
          <cell r="W13" t="str">
            <v>March 31, 2012</v>
          </cell>
          <cell r="X13" t="str">
            <v>year ended March 31, 2012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Phasing and IDC (2)"/>
      <sheetName val="Consultancy proposal"/>
      <sheetName val="Consultants"/>
      <sheetName val="Energy Charge (2)"/>
      <sheetName val="Energy Charge"/>
      <sheetName val="Staffing"/>
      <sheetName val="Land Lease"/>
      <sheetName val="Assumptions and Cost Input"/>
      <sheetName val="Cost information Sheet"/>
      <sheetName val="Capex Phasing and IDC"/>
      <sheetName val="Debt-Schedule-DSR-Ops Factor"/>
      <sheetName val="Currency wise break-up"/>
      <sheetName val="Cost Breakup Depreciation&amp; Tax"/>
      <sheetName val="DTA "/>
      <sheetName val="DTA Tax working"/>
      <sheetName val="Assum"/>
      <sheetName val="Statements"/>
      <sheetName val="Cashflow"/>
      <sheetName val="Balance Sheet"/>
      <sheetName val="Analysis Plan vs For"/>
      <sheetName val="B S"/>
      <sheetName val="Cntrl Sheet"/>
      <sheetName val="DTPL"/>
      <sheetName val="Facility"/>
      <sheetName val="Interest"/>
      <sheetName val="PAP"/>
      <sheetName val="P L"/>
      <sheetName val="Keyratios"/>
      <sheetName val="Yield-COB"/>
      <sheetName val="Assumption-II"/>
      <sheetName val="43B"/>
      <sheetName val="192"/>
      <sheetName val="194C"/>
      <sheetName val="IRR"/>
      <sheetName val="Tax"/>
      <sheetName val="P&amp;L"/>
      <sheetName val="Dividends"/>
      <sheetName val="海外WORK"/>
      <sheetName val="SCH 10"/>
      <sheetName val="Consolidated"/>
      <sheetName val="Input"/>
      <sheetName val="SPT vs PHI"/>
      <sheetName val="CEP99"/>
      <sheetName val="2gii"/>
      <sheetName val="Lrnet_Inftch"/>
      <sheetName val="関係会社貸付金データ"/>
      <sheetName val="FORM-16"/>
      <sheetName val="Schedules"/>
    </sheetNames>
    <sheetDataSet>
      <sheetData sheetId="0"/>
      <sheetData sheetId="1"/>
      <sheetData sheetId="2"/>
      <sheetData sheetId="3"/>
      <sheetData sheetId="4"/>
      <sheetData sheetId="5"/>
      <sheetData sheetId="6"/>
      <sheetData sheetId="7"/>
      <sheetData sheetId="8"/>
      <sheetData sheetId="9"/>
      <sheetData sheetId="10" refreshError="1">
        <row r="25">
          <cell r="C25">
            <v>41.513111253308047</v>
          </cell>
        </row>
      </sheetData>
      <sheetData sheetId="11"/>
      <sheetData sheetId="12" refreshError="1">
        <row r="4">
          <cell r="C4">
            <v>126</v>
          </cell>
        </row>
        <row r="5">
          <cell r="C5">
            <v>104</v>
          </cell>
        </row>
        <row r="7">
          <cell r="C7">
            <v>90</v>
          </cell>
        </row>
        <row r="11">
          <cell r="C11">
            <v>27.5</v>
          </cell>
        </row>
        <row r="12">
          <cell r="C12">
            <v>22</v>
          </cell>
        </row>
        <row r="13">
          <cell r="C13">
            <v>20</v>
          </cell>
        </row>
        <row r="14">
          <cell r="C14">
            <v>20</v>
          </cell>
        </row>
        <row r="15">
          <cell r="C15">
            <v>20</v>
          </cell>
        </row>
        <row r="16">
          <cell r="C16">
            <v>190</v>
          </cell>
        </row>
        <row r="17">
          <cell r="C17">
            <v>40</v>
          </cell>
        </row>
        <row r="18">
          <cell r="C18">
            <v>0</v>
          </cell>
        </row>
        <row r="19">
          <cell r="C19">
            <v>60</v>
          </cell>
        </row>
        <row r="20">
          <cell r="C20">
            <v>35</v>
          </cell>
        </row>
        <row r="22">
          <cell r="C22">
            <v>11</v>
          </cell>
        </row>
        <row r="24">
          <cell r="C24">
            <v>0</v>
          </cell>
        </row>
        <row r="28">
          <cell r="C28">
            <v>10</v>
          </cell>
        </row>
        <row r="29">
          <cell r="C29">
            <v>45</v>
          </cell>
        </row>
        <row r="30">
          <cell r="C30">
            <v>10</v>
          </cell>
        </row>
        <row r="32">
          <cell r="C32">
            <v>73.290000000000006</v>
          </cell>
        </row>
        <row r="33">
          <cell r="C33">
            <v>10</v>
          </cell>
        </row>
        <row r="34">
          <cell r="C34">
            <v>20</v>
          </cell>
        </row>
        <row r="35">
          <cell r="C35">
            <v>8.9115000000000002</v>
          </cell>
        </row>
        <row r="36">
          <cell r="C36">
            <v>15.233335015142471</v>
          </cell>
        </row>
        <row r="40">
          <cell r="C40">
            <v>41.513111253308047</v>
          </cell>
        </row>
        <row r="41">
          <cell r="C41">
            <v>1088.0953582244622</v>
          </cell>
        </row>
      </sheetData>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107"/>
      <sheetName val="YE-107A"/>
      <sheetName val="YE-107S"/>
      <sheetName val="YE-107S1"/>
      <sheetName val="YE-107SW"/>
      <sheetName val="YE-SW2"/>
      <sheetName val="YE_SW2"/>
      <sheetName val="Keyratios"/>
      <sheetName val="Cntrl Sheet"/>
      <sheetName val="Facility"/>
      <sheetName val="deb"/>
      <sheetName val="SPR"/>
      <sheetName val="PAP"/>
      <sheetName val="Lrnet_Inftch"/>
      <sheetName val="194C"/>
      <sheetName val="海外WORK"/>
      <sheetName val="SCH 10"/>
      <sheetName val="43B"/>
      <sheetName val="192"/>
      <sheetName val="Analysis Plan vs For"/>
      <sheetName val="Loans &amp; aDVANCES"/>
      <sheetName val="Input Sheet"/>
      <sheetName val="Schedules"/>
      <sheetName val="Summary Sheet"/>
      <sheetName val="Funds Phasing"/>
      <sheetName val="Cost Breakup Depreciation&amp; Tax"/>
      <sheetName val="Debt-Schedule-DSR-Ops Factor"/>
      <sheetName val="Staffing"/>
      <sheetName val="Consolidated"/>
      <sheetName val="Input"/>
      <sheetName val="Aplus Jun 07"/>
      <sheetName val="2gii"/>
      <sheetName val="EXPENDITURE CYCLE"/>
      <sheetName val="関係会社貸付金データ"/>
      <sheetName val="NFF"/>
      <sheetName val="Dep AY 6-7"/>
      <sheetName val="P&amp;L"/>
      <sheetName val="B-S"/>
      <sheetName val="132417"/>
      <sheetName val="FORM-16"/>
      <sheetName val="#REF"/>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FF"/>
      <sheetName val="P&amp;L"/>
      <sheetName val="PrdQty"/>
      <sheetName val="PrdVal"/>
      <sheetName val="Basic"/>
      <sheetName val="Rate Analy."/>
      <sheetName val="Agg"/>
      <sheetName val="Agg (2)"/>
      <sheetName val="PMRL ind"/>
      <sheetName val="Sheet1"/>
      <sheetName val="Abs PMRL"/>
      <sheetName val="Mach."/>
      <sheetName val="Eqpdata"/>
      <sheetName val="Materials"/>
      <sheetName val="mat"/>
      <sheetName val="lab"/>
      <sheetName val="fol"/>
      <sheetName val="Spare"/>
      <sheetName val="BATA"/>
      <sheetName val="NHC"/>
      <sheetName val="Hire"/>
      <sheetName val="Sub"/>
      <sheetName val="Shut"/>
      <sheetName val="OH"/>
      <sheetName val="org"/>
      <sheetName val="AFFI内訳"/>
      <sheetName val="海外WORK"/>
      <sheetName val="国内work"/>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ow r="3">
          <cell r="A3" t="str">
            <v>Abstract PMRL</v>
          </cell>
        </row>
        <row r="46">
          <cell r="B46" t="str">
            <v>Diesel</v>
          </cell>
        </row>
        <row r="87">
          <cell r="B87" t="str">
            <v>Lubricants</v>
          </cell>
        </row>
        <row r="128">
          <cell r="B128" t="str">
            <v>Gravel compact</v>
          </cell>
        </row>
        <row r="169">
          <cell r="B169" t="str">
            <v>GSB Material</v>
          </cell>
        </row>
        <row r="210">
          <cell r="B210" t="str">
            <v>Aggregate</v>
          </cell>
        </row>
        <row r="251">
          <cell r="B251" t="str">
            <v>Dust</v>
          </cell>
        </row>
        <row r="292">
          <cell r="B292" t="str">
            <v>BT 80/100</v>
          </cell>
        </row>
        <row r="333">
          <cell r="B333" t="str">
            <v>BT 60/70</v>
          </cell>
        </row>
        <row r="374">
          <cell r="B374" t="str">
            <v>Cement</v>
          </cell>
        </row>
        <row r="415">
          <cell r="B415" t="str">
            <v>Sand</v>
          </cell>
        </row>
        <row r="456">
          <cell r="B456" t="str">
            <v>Filler board 20mm tk</v>
          </cell>
        </row>
        <row r="497">
          <cell r="B497" t="str">
            <v>Pidiseal</v>
          </cell>
        </row>
        <row r="538">
          <cell r="B538" t="str">
            <v>1000 dia pipe</v>
          </cell>
        </row>
        <row r="579">
          <cell r="B579" t="str">
            <v>150mm pipe</v>
          </cell>
        </row>
        <row r="620">
          <cell r="B620" t="str">
            <v>600 mm pipe</v>
          </cell>
        </row>
        <row r="661">
          <cell r="B661" t="str">
            <v>Rubble</v>
          </cell>
        </row>
        <row r="702">
          <cell r="B702" t="str">
            <v>HYSD</v>
          </cell>
        </row>
      </sheetData>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harts"/>
      <sheetName val="Recon {pbc}"/>
      <sheetName val="Allow {pbc}"/>
      <sheetName val="Statistics {pbc}"/>
      <sheetName val="Tickmarks"/>
      <sheetName val="modRollFWD"/>
      <sheetName val="Confirm"/>
      <sheetName val="YE-SW2"/>
      <sheetName val="Statistics _pbc_"/>
      <sheetName val="INFO"/>
      <sheetName val="NOTES "/>
      <sheetName val="subsequent coll."/>
      <sheetName val="cma sampling"/>
      <sheetName val="Threshold"/>
      <sheetName val="XREF"/>
      <sheetName val="Recon"/>
      <sheetName val="Allowance"/>
      <sheetName val="Intercompany"/>
      <sheetName val="Aging by segment"/>
      <sheetName val="Sheet1"/>
      <sheetName val="Alternative Proc. "/>
      <sheetName val="Statistics {pbc} "/>
      <sheetName val="Sundry Receivable"/>
      <sheetName val="Aged &amp; Provision"/>
      <sheetName val="Leadsked"/>
      <sheetName val="Sheet2"/>
      <sheetName val="IRR"/>
      <sheetName val="Tax"/>
      <sheetName val="P&amp;L"/>
      <sheetName val="Dividends"/>
      <sheetName val="Assumption-II"/>
      <sheetName val="Fixed Assets Top Sheet- Consol"/>
      <sheetName val="SCH 10"/>
      <sheetName val="Input"/>
      <sheetName val="CEP99"/>
      <sheetName val="B131-Apr"/>
      <sheetName val="Abs PMRL"/>
      <sheetName val="UPDATE"/>
      <sheetName val="MODEL"/>
      <sheetName val="Sheet4"/>
      <sheetName val="Design"/>
      <sheetName val="MBT-CUS"/>
      <sheetName val="Sample Selection"/>
      <sheetName val="Scope"/>
      <sheetName val="Listing of Debtors"/>
      <sheetName val="Overall Reconcialtions"/>
      <sheetName val="Agewise Debtors"/>
      <sheetName val="Schedule of payment Scal-BDMC"/>
      <sheetName val="Subsequent stauts As on 2-5-08"/>
      <sheetName val="Amount Received"/>
      <sheetName val="Explanation for OS debtors"/>
      <sheetName val="Outstanding as on 4-6-08"/>
      <sheetName val="Debtors of 7 unreg agree"/>
      <sheetName val="Flats booked and reg in Q4"/>
      <sheetName val="Receipt"/>
      <sheetName val="CMA for Debtors Confirmation"/>
      <sheetName val="DATA"/>
      <sheetName val="末残計画(四半期ベース)"/>
      <sheetName val="O&amp;P INV &amp; TRAREC"/>
      <sheetName val=" TP"/>
      <sheetName val="HFM sheet"/>
      <sheetName val="N C INV"/>
      <sheetName val="K NC INV"/>
      <sheetName val="Notes to Accts"/>
      <sheetName val="Tax netting off"/>
      <sheetName val="U OTH INC"/>
      <sheetName val="PLBSCFIRRNPV"/>
      <sheetName val="Cost Breakup Depreciation&amp; Tax"/>
      <sheetName val="Debt-Schedule-DSR-Ops Factor"/>
      <sheetName val="Staffing"/>
      <sheetName val="FORM-16"/>
      <sheetName val="Statistics_{pbc}"/>
      <sheetName val="QS-APR97"/>
      <sheetName val="BSS GLP Pricelist"/>
      <sheetName val="BSS AM Page"/>
      <sheetName val="Addison"/>
      <sheetName val="adm12"/>
      <sheetName val="Peso"/>
      <sheetName val="others"/>
      <sheetName val="P&amp;L (CAEN)"/>
      <sheetName val="U2.2"/>
      <sheetName val="NAM"/>
      <sheetName val="LAM"/>
      <sheetName val="ex-rate"/>
      <sheetName val="FDR BUDGET 2001 EISENACH"/>
      <sheetName val="Sensitivities"/>
    </sheetNames>
    <sheetDataSet>
      <sheetData sheetId="0" refreshError="1"/>
      <sheetData sheetId="1" refreshError="1"/>
      <sheetData sheetId="2" refreshError="1"/>
      <sheetData sheetId="3">
        <row r="2">
          <cell r="A2" t="str">
            <v>Trend Data (ideally user would link this to TB)</v>
          </cell>
        </row>
      </sheetData>
      <sheetData sheetId="4" refreshError="1">
        <row r="2">
          <cell r="A2" t="str">
            <v>Trend Data (ideally user would link this to TB)</v>
          </cell>
          <cell r="B2" t="str">
            <v>Prior -4</v>
          </cell>
          <cell r="C2" t="str">
            <v>Prior -3</v>
          </cell>
          <cell r="D2" t="str">
            <v>Prior -2</v>
          </cell>
          <cell r="E2" t="str">
            <v>Prior -1</v>
          </cell>
          <cell r="F2" t="str">
            <v>Prior</v>
          </cell>
          <cell r="G2" t="str">
            <v>Current</v>
          </cell>
        </row>
        <row r="8">
          <cell r="A8" t="str">
            <v>Days in Receivables</v>
          </cell>
          <cell r="B8" t="str">
            <v>-</v>
          </cell>
          <cell r="C8" t="str">
            <v>-</v>
          </cell>
          <cell r="D8" t="str">
            <v>-</v>
          </cell>
          <cell r="E8" t="str">
            <v>-</v>
          </cell>
          <cell r="F8" t="str">
            <v>-</v>
          </cell>
          <cell r="G8" t="str">
            <v>-</v>
          </cell>
        </row>
        <row r="9">
          <cell r="A9" t="str">
            <v>Allowance/ Receivables</v>
          </cell>
          <cell r="B9" t="str">
            <v>-</v>
          </cell>
          <cell r="C9" t="str">
            <v>-</v>
          </cell>
          <cell r="D9" t="str">
            <v>-</v>
          </cell>
          <cell r="E9" t="str">
            <v>-</v>
          </cell>
          <cell r="F9" t="str">
            <v>-</v>
          </cell>
          <cell r="G9" t="str">
            <v>-</v>
          </cell>
        </row>
        <row r="10">
          <cell r="A10" t="str">
            <v>Allowance/ Sales</v>
          </cell>
          <cell r="B10" t="str">
            <v>-</v>
          </cell>
          <cell r="C10" t="str">
            <v>-</v>
          </cell>
          <cell r="D10" t="str">
            <v>-</v>
          </cell>
          <cell r="E10" t="str">
            <v>-</v>
          </cell>
          <cell r="F10" t="str">
            <v>-</v>
          </cell>
          <cell r="G10" t="str">
            <v>-</v>
          </cell>
        </row>
        <row r="11">
          <cell r="A11" t="str">
            <v>Bad Debt Expense /Sales</v>
          </cell>
          <cell r="B11" t="str">
            <v>-</v>
          </cell>
          <cell r="C11" t="str">
            <v>-</v>
          </cell>
          <cell r="D11" t="str">
            <v>-</v>
          </cell>
          <cell r="E11" t="str">
            <v>-</v>
          </cell>
          <cell r="F11" t="str">
            <v>-</v>
          </cell>
          <cell r="G11" t="str">
            <v>-</v>
          </cell>
        </row>
        <row r="13">
          <cell r="A13" t="str">
            <v>Recevables Aging</v>
          </cell>
          <cell r="B13" t="str">
            <v>Prior -4</v>
          </cell>
          <cell r="C13" t="str">
            <v>Prior -3</v>
          </cell>
          <cell r="D13" t="str">
            <v>Prior -2</v>
          </cell>
          <cell r="E13" t="str">
            <v>Prior -1</v>
          </cell>
          <cell r="F13" t="str">
            <v>Prior</v>
          </cell>
          <cell r="G13" t="str">
            <v>Current</v>
          </cell>
        </row>
        <row r="22">
          <cell r="A22" t="str">
            <v>Current</v>
          </cell>
          <cell r="B22" t="str">
            <v>-</v>
          </cell>
          <cell r="C22" t="str">
            <v>-</v>
          </cell>
          <cell r="D22" t="str">
            <v>-</v>
          </cell>
          <cell r="E22" t="str">
            <v>-</v>
          </cell>
          <cell r="F22" t="str">
            <v>-</v>
          </cell>
          <cell r="G22" t="str">
            <v>-</v>
          </cell>
        </row>
        <row r="23">
          <cell r="A23" t="str">
            <v>30 - 60</v>
          </cell>
          <cell r="B23" t="str">
            <v>-</v>
          </cell>
          <cell r="C23" t="str">
            <v>-</v>
          </cell>
          <cell r="D23" t="str">
            <v>-</v>
          </cell>
          <cell r="E23" t="str">
            <v>-</v>
          </cell>
          <cell r="F23" t="str">
            <v>-</v>
          </cell>
          <cell r="G23" t="str">
            <v>-</v>
          </cell>
        </row>
        <row r="24">
          <cell r="A24" t="str">
            <v>60 - 90</v>
          </cell>
          <cell r="B24" t="str">
            <v>-</v>
          </cell>
          <cell r="C24" t="str">
            <v>-</v>
          </cell>
          <cell r="D24" t="str">
            <v>-</v>
          </cell>
          <cell r="E24" t="str">
            <v>-</v>
          </cell>
          <cell r="F24" t="str">
            <v>-</v>
          </cell>
          <cell r="G24" t="str">
            <v>-</v>
          </cell>
        </row>
        <row r="25">
          <cell r="A25" t="str">
            <v>90 -120</v>
          </cell>
          <cell r="B25" t="str">
            <v>-</v>
          </cell>
          <cell r="C25" t="str">
            <v>-</v>
          </cell>
          <cell r="D25" t="str">
            <v>-</v>
          </cell>
          <cell r="E25" t="str">
            <v>-</v>
          </cell>
          <cell r="F25" t="str">
            <v>-</v>
          </cell>
          <cell r="G25" t="str">
            <v>-</v>
          </cell>
        </row>
        <row r="26">
          <cell r="A26" t="str">
            <v>&gt; 120</v>
          </cell>
          <cell r="B26" t="str">
            <v>-</v>
          </cell>
          <cell r="C26" t="str">
            <v>-</v>
          </cell>
          <cell r="D26" t="str">
            <v>-</v>
          </cell>
          <cell r="E26" t="str">
            <v>-</v>
          </cell>
          <cell r="F26" t="str">
            <v>-</v>
          </cell>
          <cell r="G26" t="str">
            <v>-</v>
          </cell>
        </row>
      </sheetData>
      <sheetData sheetId="5">
        <row r="2">
          <cell r="A2" t="str">
            <v>Trend Data (ideally user would link this to TB)</v>
          </cell>
        </row>
      </sheetData>
      <sheetData sheetId="6" refreshError="1"/>
      <sheetData sheetId="7"/>
      <sheetData sheetId="8" refreshError="1"/>
      <sheetData sheetId="9" refreshError="1"/>
      <sheetData sheetId="10" refreshError="1"/>
      <sheetData sheetId="11" refreshError="1"/>
      <sheetData sheetId="12"/>
      <sheetData sheetId="13"/>
      <sheetData sheetId="14">
        <row r="2">
          <cell r="A2" t="str">
            <v>Trend Data (ideally user would link this to TB)</v>
          </cell>
        </row>
      </sheetData>
      <sheetData sheetId="15">
        <row r="2">
          <cell r="A2" t="str">
            <v>Trend Data (ideally user would link this to TB)</v>
          </cell>
        </row>
      </sheetData>
      <sheetData sheetId="16" refreshError="1"/>
      <sheetData sheetId="17" refreshError="1"/>
      <sheetData sheetId="18" refreshError="1"/>
      <sheetData sheetId="19"/>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関係会社貸付金データ"/>
      <sheetName val="単ﾗﾀﾞｰ金"/>
      <sheetName val="Keyratios"/>
      <sheetName val="PAP"/>
      <sheetName val="末残計画(四半期ベース)"/>
      <sheetName val="ﾏﾁｭﾘﾃｨﾗﾀﾞｰ（月次ベース）"/>
      <sheetName val="ﾏﾁｭﾘﾃｨﾗﾀﾞｰ（四半期ベース）"/>
      <sheetName val="Statistics {pbc}"/>
      <sheetName val="43B"/>
      <sheetName val="192"/>
      <sheetName val="194C"/>
      <sheetName val="海外WORK"/>
      <sheetName val="Input"/>
      <sheetName val="VIR CG"/>
      <sheetName val="Fixed Assets Top Sheet- Consol"/>
      <sheetName val="Lrnet_Inftch"/>
      <sheetName val="IRR"/>
      <sheetName val="Tax"/>
      <sheetName val="P&amp;L"/>
      <sheetName val="Dividends"/>
      <sheetName val="業種小分類"/>
      <sheetName val="業種大分類"/>
      <sheetName val="その他"/>
      <sheetName val="全体"/>
      <sheetName val="AFFI内訳"/>
      <sheetName val="国内work"/>
      <sheetName val="MAIN-COMP"/>
      <sheetName val="FT-05-02IsoBOM"/>
      <sheetName val="PLANPROD(27)"/>
      <sheetName val="STEELSTK(04)"/>
      <sheetName val="COMPLAINTS(24)"/>
      <sheetName val="CONTENTS"/>
      <sheetName val="CREDIT(24)"/>
      <sheetName val="DESCOMP(07)"/>
      <sheetName val="PLANTPROD(05)"/>
      <sheetName val="EXPSL(25)"/>
      <sheetName val="EXPNR(26)"/>
      <sheetName val="NONCOMP(06)"/>
      <sheetName val="REPHRC(1)"/>
      <sheetName val="NR(12)"/>
      <sheetName val="NTO(14)"/>
      <sheetName val="INVNT(17)"/>
      <sheetName val="SALE(09)"/>
      <sheetName val="AGEINV(17A)"/>
      <sheetName val="TURNOVER(13)"/>
      <sheetName val="OSGTO(22)"/>
      <sheetName val="WRKCAP(3)"/>
    </sheetNames>
    <sheetDataSet>
      <sheetData sheetId="0" refreshError="1">
        <row r="6">
          <cell r="D6">
            <v>36219</v>
          </cell>
        </row>
        <row r="7">
          <cell r="D7">
            <v>77235000000</v>
          </cell>
        </row>
        <row r="8">
          <cell r="D8">
            <v>6.5414889622580448E-3</v>
          </cell>
        </row>
        <row r="9">
          <cell r="D9">
            <v>0</v>
          </cell>
        </row>
        <row r="10">
          <cell r="D10">
            <v>0</v>
          </cell>
        </row>
        <row r="11">
          <cell r="D11">
            <v>1.0820278551532034E-2</v>
          </cell>
        </row>
        <row r="13">
          <cell r="D13">
            <v>96400000000</v>
          </cell>
        </row>
        <row r="14">
          <cell r="D14">
            <v>16500000000</v>
          </cell>
        </row>
        <row r="15">
          <cell r="D15">
            <v>7.9400000000000043E-3</v>
          </cell>
        </row>
        <row r="16">
          <cell r="D16">
            <v>40000000000</v>
          </cell>
        </row>
        <row r="17">
          <cell r="D17">
            <v>1.0900000000000002E-2</v>
          </cell>
        </row>
        <row r="20">
          <cell r="D20">
            <v>47000000000</v>
          </cell>
        </row>
        <row r="21">
          <cell r="D21">
            <v>58100000000</v>
          </cell>
        </row>
        <row r="22">
          <cell r="D22">
            <v>1.0519779690189331E-2</v>
          </cell>
        </row>
        <row r="23">
          <cell r="D23">
            <v>40000000000</v>
          </cell>
        </row>
        <row r="24">
          <cell r="D24">
            <v>1.7023000000000003E-2</v>
          </cell>
        </row>
        <row r="26">
          <cell r="D26">
            <v>64800000000</v>
          </cell>
        </row>
        <row r="27">
          <cell r="D27">
            <v>1.5546388888888893E-2</v>
          </cell>
        </row>
        <row r="32">
          <cell r="D32">
            <v>77235000000</v>
          </cell>
        </row>
        <row r="33">
          <cell r="D33">
            <v>6.5414889622580448E-3</v>
          </cell>
        </row>
        <row r="34">
          <cell r="D34">
            <v>0</v>
          </cell>
        </row>
        <row r="35">
          <cell r="D35">
            <v>0</v>
          </cell>
        </row>
        <row r="39">
          <cell r="D39">
            <v>16500000000</v>
          </cell>
        </row>
        <row r="40">
          <cell r="D40">
            <v>7.9400000000000043E-3</v>
          </cell>
        </row>
        <row r="41">
          <cell r="D41">
            <v>40000000000</v>
          </cell>
        </row>
        <row r="42">
          <cell r="D42">
            <v>1.0900000000000002E-2</v>
          </cell>
        </row>
        <row r="46">
          <cell r="D46">
            <v>58100000000</v>
          </cell>
        </row>
        <row r="47">
          <cell r="D47">
            <v>1.0519779690189331E-2</v>
          </cell>
        </row>
        <row r="48">
          <cell r="D48">
            <v>40000000000</v>
          </cell>
        </row>
        <row r="49">
          <cell r="D49">
            <v>1.7023000000000003E-2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ﾏﾁｭﾘﾃｨﾗﾀﾞｰ（月次ベース）"/>
      <sheetName val="ﾏﾁｭﾘﾃｨﾗﾀﾞｰ（四半期ベース）"/>
      <sheetName val="末残計画(四半期ベース)"/>
      <sheetName val="全社連結用（月次ベース）"/>
      <sheetName val="全社連結用（四半期ベース）"/>
      <sheetName val="全社連結用（末残計画）"/>
      <sheetName val="マクロ管理"/>
      <sheetName val="修正事項"/>
      <sheetName val="ﾏﾁｭﾘﾃｨﾗﾀﾞｰ_月次ベース_"/>
      <sheetName val="ﾏﾁｭﾘﾃｨﾗﾀﾞｰ_四半期ベース_"/>
      <sheetName val="末残計画_四半期ベース_"/>
      <sheetName val="関係会社貸付金データ"/>
      <sheetName val="連ﾗﾀﾞｰ金"/>
      <sheetName val="AFFI内訳"/>
      <sheetName val="国内work"/>
      <sheetName val="SCH 10"/>
      <sheetName val="Analysis Plan vs For"/>
      <sheetName val="Input"/>
      <sheetName val="海外WORK"/>
      <sheetName val="VIR CG"/>
      <sheetName val="Keyratios"/>
      <sheetName val="MAIN-COMP"/>
      <sheetName val="P&amp;L"/>
      <sheetName val="Sheet1"/>
      <sheetName val="P L"/>
      <sheetName val="YE-SW2"/>
      <sheetName val="業種小分類"/>
      <sheetName val="業種大分類"/>
      <sheetName val="その他"/>
      <sheetName val="全体"/>
      <sheetName val="#REF"/>
      <sheetName val="Sheet2"/>
    </sheetNames>
    <sheetDataSet>
      <sheetData sheetId="0" refreshError="1">
        <row r="1">
          <cell r="F1" t="str">
            <v>D:\Cvg40J\単体対顧\出力帳票\単ﾗﾀﾞｰ金.xlw</v>
          </cell>
        </row>
        <row r="610">
          <cell r="F610">
            <v>13710000000</v>
          </cell>
        </row>
        <row r="611">
          <cell r="F611">
            <v>4.3205463165572619E-3</v>
          </cell>
        </row>
        <row r="612">
          <cell r="F612">
            <v>42300000000</v>
          </cell>
        </row>
        <row r="613">
          <cell r="F613">
            <v>1.0750600472813241E-2</v>
          </cell>
        </row>
        <row r="614">
          <cell r="F614">
            <v>56010000000</v>
          </cell>
        </row>
        <row r="615">
          <cell r="F615">
            <v>9.176666488127122E-3</v>
          </cell>
        </row>
        <row r="704">
          <cell r="F704">
            <v>0</v>
          </cell>
        </row>
        <row r="705">
          <cell r="F705">
            <v>0</v>
          </cell>
        </row>
        <row r="706">
          <cell r="F706">
            <v>0</v>
          </cell>
        </row>
        <row r="707">
          <cell r="F707">
            <v>0</v>
          </cell>
        </row>
        <row r="708">
          <cell r="F708">
            <v>0</v>
          </cell>
        </row>
        <row r="709">
          <cell r="F709">
            <v>0</v>
          </cell>
        </row>
        <row r="811">
          <cell r="F811">
            <v>0</v>
          </cell>
        </row>
        <row r="812">
          <cell r="F812">
            <v>0</v>
          </cell>
        </row>
        <row r="813">
          <cell r="F813">
            <v>0</v>
          </cell>
        </row>
        <row r="814">
          <cell r="F814">
            <v>0</v>
          </cell>
        </row>
        <row r="815">
          <cell r="F815">
            <v>0</v>
          </cell>
        </row>
        <row r="816">
          <cell r="F816">
            <v>0</v>
          </cell>
        </row>
      </sheetData>
      <sheetData sheetId="1" refreshError="1">
        <row r="1">
          <cell r="F1" t="str">
            <v>D:\Cvg40J\単体対顧\出力帳票\単ﾗﾀﾞｰ金.xlw</v>
          </cell>
        </row>
        <row r="646">
          <cell r="F646">
            <v>9140000000</v>
          </cell>
        </row>
        <row r="647">
          <cell r="F647">
            <v>3.9502625820568996E-3</v>
          </cell>
        </row>
        <row r="648">
          <cell r="F648">
            <v>38100000000</v>
          </cell>
        </row>
        <row r="649">
          <cell r="F649">
            <v>1.066272440944882E-2</v>
          </cell>
        </row>
        <row r="650">
          <cell r="F650">
            <v>47240000000</v>
          </cell>
        </row>
        <row r="651">
          <cell r="F651">
            <v>9.3639966130397989E-3</v>
          </cell>
        </row>
        <row r="744">
          <cell r="F744">
            <v>0</v>
          </cell>
        </row>
        <row r="745">
          <cell r="F745">
            <v>0</v>
          </cell>
        </row>
        <row r="746">
          <cell r="F746">
            <v>0</v>
          </cell>
        </row>
        <row r="747">
          <cell r="F747">
            <v>0</v>
          </cell>
        </row>
        <row r="748">
          <cell r="F748">
            <v>0</v>
          </cell>
        </row>
        <row r="749">
          <cell r="F749">
            <v>0</v>
          </cell>
        </row>
        <row r="848">
          <cell r="F848">
            <v>0</v>
          </cell>
        </row>
        <row r="849">
          <cell r="F849">
            <v>0</v>
          </cell>
        </row>
        <row r="850">
          <cell r="F850">
            <v>0</v>
          </cell>
        </row>
        <row r="851">
          <cell r="F851">
            <v>0</v>
          </cell>
        </row>
        <row r="852">
          <cell r="F852">
            <v>0</v>
          </cell>
        </row>
        <row r="853">
          <cell r="F853">
            <v>0</v>
          </cell>
        </row>
      </sheetData>
      <sheetData sheetId="2" refreshError="1">
        <row r="1">
          <cell r="F1" t="str">
            <v>D:\Cvg40J\単体対顧\出力帳票\単ﾗﾀﾞｰ金.xlw</v>
          </cell>
        </row>
        <row r="141">
          <cell r="F141">
            <v>78200000000</v>
          </cell>
          <cell r="G141">
            <v>69000000000</v>
          </cell>
        </row>
        <row r="142">
          <cell r="F142">
            <v>3.145946291560103E-3</v>
          </cell>
          <cell r="G142">
            <v>2.9107391304347839E-3</v>
          </cell>
        </row>
        <row r="143">
          <cell r="F143">
            <v>19100000000</v>
          </cell>
          <cell r="G143">
            <v>13100000000</v>
          </cell>
        </row>
        <row r="144">
          <cell r="F144">
            <v>1.2259162303664925E-2</v>
          </cell>
          <cell r="G144">
            <v>1.3568702290076338E-2</v>
          </cell>
        </row>
        <row r="145">
          <cell r="F145">
            <v>97300000000</v>
          </cell>
          <cell r="G145">
            <v>82100000000</v>
          </cell>
        </row>
        <row r="146">
          <cell r="F146">
            <v>4.9348715313463527E-3</v>
          </cell>
          <cell r="G146">
            <v>4.6113398294762497E-3</v>
          </cell>
        </row>
        <row r="325">
          <cell r="F325">
            <v>63200000000</v>
          </cell>
          <cell r="G325">
            <v>62000000000</v>
          </cell>
        </row>
        <row r="326">
          <cell r="F326">
            <v>4.1124841772151909E-3</v>
          </cell>
          <cell r="G326">
            <v>3.800580645161292E-3</v>
          </cell>
        </row>
        <row r="327">
          <cell r="F327">
            <v>50000000000</v>
          </cell>
          <cell r="G327">
            <v>50000000000</v>
          </cell>
        </row>
        <row r="328">
          <cell r="F328">
            <v>1.0140000000000003E-2</v>
          </cell>
          <cell r="G328">
            <v>1.0780000000000003E-2</v>
          </cell>
        </row>
        <row r="329">
          <cell r="F329">
            <v>113200000000</v>
          </cell>
          <cell r="G329">
            <v>112000000000</v>
          </cell>
        </row>
        <row r="330">
          <cell r="F330">
            <v>6.7748144876325113E-3</v>
          </cell>
          <cell r="G330">
            <v>6.9163928571428597E-3</v>
          </cell>
        </row>
        <row r="522">
          <cell r="F522">
            <v>58800000000</v>
          </cell>
          <cell r="G522">
            <v>20500000000</v>
          </cell>
        </row>
        <row r="523">
          <cell r="F523">
            <v>4.3806972789115642E-3</v>
          </cell>
          <cell r="G523">
            <v>3.8284487804878049E-3</v>
          </cell>
        </row>
        <row r="524">
          <cell r="F524">
            <v>141000000000</v>
          </cell>
          <cell r="G524">
            <v>133000000000</v>
          </cell>
        </row>
        <row r="525">
          <cell r="F525">
            <v>1.0732836879432626E-2</v>
          </cell>
          <cell r="G525">
            <v>1.0827293233082709E-2</v>
          </cell>
        </row>
        <row r="526">
          <cell r="F526">
            <v>199800000000</v>
          </cell>
          <cell r="G526">
            <v>153500000000</v>
          </cell>
        </row>
        <row r="527">
          <cell r="F527">
            <v>8.8634384384384396E-3</v>
          </cell>
          <cell r="G527">
            <v>9.8925941368078196E-3</v>
          </cell>
        </row>
        <row r="649">
          <cell r="F649">
            <v>13710000000</v>
          </cell>
          <cell r="G649">
            <v>9140000000</v>
          </cell>
        </row>
        <row r="650">
          <cell r="F650">
            <v>4.3206571845368384E-3</v>
          </cell>
          <cell r="G650">
            <v>3.9502625820568996E-3</v>
          </cell>
        </row>
        <row r="651">
          <cell r="F651">
            <v>42300000000</v>
          </cell>
          <cell r="G651">
            <v>38100000000</v>
          </cell>
        </row>
        <row r="652">
          <cell r="F652">
            <v>1.0750600472813241E-2</v>
          </cell>
          <cell r="G652">
            <v>1.066272440944882E-2</v>
          </cell>
        </row>
        <row r="653">
          <cell r="F653">
            <v>56010000000</v>
          </cell>
          <cell r="G653">
            <v>47240000000</v>
          </cell>
        </row>
        <row r="654">
          <cell r="F654">
            <v>9.1766936261381913E-3</v>
          </cell>
          <cell r="G654">
            <v>9.3639966130397989E-3</v>
          </cell>
        </row>
        <row r="747">
          <cell r="F747">
            <v>0</v>
          </cell>
          <cell r="G747">
            <v>0</v>
          </cell>
        </row>
        <row r="748">
          <cell r="F748">
            <v>0</v>
          </cell>
          <cell r="G748">
            <v>0</v>
          </cell>
        </row>
        <row r="749">
          <cell r="F749">
            <v>0</v>
          </cell>
          <cell r="G749">
            <v>0</v>
          </cell>
        </row>
        <row r="750">
          <cell r="F750">
            <v>0</v>
          </cell>
          <cell r="G750">
            <v>0</v>
          </cell>
        </row>
        <row r="751">
          <cell r="F751">
            <v>0</v>
          </cell>
          <cell r="G751">
            <v>0</v>
          </cell>
        </row>
        <row r="752">
          <cell r="F752">
            <v>0</v>
          </cell>
          <cell r="G752">
            <v>0</v>
          </cell>
        </row>
        <row r="851">
          <cell r="F851">
            <v>0</v>
          </cell>
          <cell r="G851">
            <v>0</v>
          </cell>
        </row>
        <row r="852">
          <cell r="F852">
            <v>0</v>
          </cell>
          <cell r="G852">
            <v>0</v>
          </cell>
        </row>
        <row r="853">
          <cell r="F853">
            <v>0</v>
          </cell>
          <cell r="G853">
            <v>0</v>
          </cell>
        </row>
        <row r="854">
          <cell r="F854">
            <v>0</v>
          </cell>
          <cell r="G854">
            <v>0</v>
          </cell>
        </row>
        <row r="855">
          <cell r="F855">
            <v>0</v>
          </cell>
          <cell r="G855">
            <v>0</v>
          </cell>
        </row>
        <row r="856">
          <cell r="F856">
            <v>0</v>
          </cell>
          <cell r="G85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ORERIA"/>
      <sheetName val="Resumen"/>
      <sheetName val="1998"/>
      <sheetName val="1999"/>
      <sheetName val="Real2000"/>
      <sheetName val="2000"/>
      <sheetName val="2001"/>
      <sheetName val="a-4"/>
      <sheetName val="Revenue-Invoicewise"/>
    </sheetNames>
    <sheetDataSet>
      <sheetData sheetId="0" refreshError="1">
        <row r="4">
          <cell r="C4" t="str">
            <v>ABRIL</v>
          </cell>
          <cell r="D4" t="str">
            <v>MAYO</v>
          </cell>
        </row>
        <row r="6">
          <cell r="A6" t="str">
            <v>PARTIDAS DE BALANCE</v>
          </cell>
          <cell r="B6" t="str">
            <v>Saldos Iniciales</v>
          </cell>
        </row>
        <row r="7">
          <cell r="A7" t="str">
            <v xml:space="preserve">  Caja y Banco</v>
          </cell>
          <cell r="B7">
            <v>166311.97</v>
          </cell>
          <cell r="C7">
            <v>0</v>
          </cell>
          <cell r="D7">
            <v>0</v>
          </cell>
        </row>
        <row r="8">
          <cell r="A8" t="str">
            <v xml:space="preserve">  Cuentas por cobrar</v>
          </cell>
          <cell r="B8">
            <v>1490219.95</v>
          </cell>
          <cell r="C8">
            <v>203611.67</v>
          </cell>
          <cell r="D8">
            <v>2925</v>
          </cell>
        </row>
        <row r="9">
          <cell r="A9" t="str">
            <v xml:space="preserve">   I.V.A. Crédito Fiscal</v>
          </cell>
          <cell r="B9">
            <v>124501.5</v>
          </cell>
          <cell r="C9">
            <v>0</v>
          </cell>
          <cell r="D9">
            <v>0</v>
          </cell>
        </row>
        <row r="10">
          <cell r="A10" t="str">
            <v xml:space="preserve">   Depositos en garantia</v>
          </cell>
          <cell r="B10">
            <v>6000</v>
          </cell>
          <cell r="C10">
            <v>0</v>
          </cell>
          <cell r="D10">
            <v>0</v>
          </cell>
        </row>
        <row r="11">
          <cell r="A11" t="str">
            <v xml:space="preserve">   Pago cta. Impuestos s/ Renta</v>
          </cell>
          <cell r="B11">
            <v>72928.160000000003</v>
          </cell>
          <cell r="C11">
            <v>0</v>
          </cell>
          <cell r="D11">
            <v>0</v>
          </cell>
        </row>
        <row r="12">
          <cell r="A12" t="str">
            <v>PARTIDAS A COBRAR</v>
          </cell>
          <cell r="B12">
            <v>1859961.5799999998</v>
          </cell>
          <cell r="C12">
            <v>203611.67</v>
          </cell>
          <cell r="D12">
            <v>2925</v>
          </cell>
        </row>
        <row r="13">
          <cell r="A13" t="str">
            <v xml:space="preserve">   Proveedores locales</v>
          </cell>
          <cell r="B13">
            <v>660741.85</v>
          </cell>
          <cell r="C13">
            <v>169690.35</v>
          </cell>
          <cell r="D13">
            <v>0</v>
          </cell>
        </row>
        <row r="14">
          <cell r="A14" t="str">
            <v xml:space="preserve">   Prestamos Por Pagar</v>
          </cell>
          <cell r="B14">
            <v>2824247.5</v>
          </cell>
          <cell r="C14">
            <v>205000</v>
          </cell>
          <cell r="D14">
            <v>0</v>
          </cell>
        </row>
        <row r="15">
          <cell r="A15" t="str">
            <v xml:space="preserve">   Impuestos por pagar</v>
          </cell>
          <cell r="B15">
            <v>56518</v>
          </cell>
          <cell r="C15">
            <v>56518</v>
          </cell>
          <cell r="D15">
            <v>27781.95</v>
          </cell>
        </row>
        <row r="16">
          <cell r="A16" t="str">
            <v>PARTIDAS A PAGAR</v>
          </cell>
          <cell r="B16">
            <v>3541507.35</v>
          </cell>
          <cell r="C16">
            <v>431208.35</v>
          </cell>
          <cell r="D16">
            <v>27781.95</v>
          </cell>
        </row>
        <row r="18">
          <cell r="A18" t="str">
            <v>BALANCE ( COBROS Y PAGOS)</v>
          </cell>
          <cell r="B18">
            <v>-1681545.7700000003</v>
          </cell>
          <cell r="C18">
            <v>-227596.67999999996</v>
          </cell>
          <cell r="D18">
            <v>-24856.95</v>
          </cell>
        </row>
        <row r="21">
          <cell r="A21" t="str">
            <v>Obra Civil</v>
          </cell>
          <cell r="C21">
            <v>1489943.1727272726</v>
          </cell>
          <cell r="D21">
            <v>1489943.1727272726</v>
          </cell>
        </row>
        <row r="22">
          <cell r="A22" t="str">
            <v>Equipo con Montaje</v>
          </cell>
          <cell r="C22">
            <v>69495.399999999994</v>
          </cell>
          <cell r="D22">
            <v>69495.399999999994</v>
          </cell>
        </row>
        <row r="23">
          <cell r="A23" t="str">
            <v>Equipo Suelto</v>
          </cell>
          <cell r="C23">
            <v>0</v>
          </cell>
          <cell r="D23">
            <v>0</v>
          </cell>
        </row>
        <row r="24">
          <cell r="A24" t="str">
            <v>Montaje en Dolares</v>
          </cell>
          <cell r="C24">
            <v>312798.89999999997</v>
          </cell>
          <cell r="D24">
            <v>312798.89999999997</v>
          </cell>
        </row>
        <row r="25">
          <cell r="A25" t="str">
            <v>Montaje en Colones</v>
          </cell>
          <cell r="C25">
            <v>204704.31818181818</v>
          </cell>
          <cell r="D25">
            <v>204704.31818181818</v>
          </cell>
        </row>
        <row r="26">
          <cell r="A26" t="str">
            <v>Escalamiento Obra Civil</v>
          </cell>
          <cell r="C26">
            <v>148994.31727272726</v>
          </cell>
          <cell r="D26">
            <v>148994.31727272726</v>
          </cell>
        </row>
        <row r="27">
          <cell r="A27" t="str">
            <v xml:space="preserve">Escalamiento Montaje Dolares </v>
          </cell>
          <cell r="C27">
            <v>31279.89</v>
          </cell>
          <cell r="D27">
            <v>31279.89</v>
          </cell>
        </row>
        <row r="28">
          <cell r="A28" t="str">
            <v>Escalamiento Montaje Colones</v>
          </cell>
          <cell r="C28">
            <v>20470.43181818182</v>
          </cell>
          <cell r="D28">
            <v>20470.43181818182</v>
          </cell>
        </row>
        <row r="29">
          <cell r="A29" t="str">
            <v>FACTURACION A COBRAR</v>
          </cell>
          <cell r="C29">
            <v>2277686.4299999997</v>
          </cell>
          <cell r="D29">
            <v>2277686.4299999997</v>
          </cell>
        </row>
        <row r="31">
          <cell r="A31" t="str">
            <v>Supervisor y ejecutivo</v>
          </cell>
          <cell r="C31">
            <v>39000</v>
          </cell>
          <cell r="D31">
            <v>39000</v>
          </cell>
        </row>
        <row r="32">
          <cell r="A32" t="str">
            <v>Supervisión español</v>
          </cell>
          <cell r="C32">
            <v>0</v>
          </cell>
          <cell r="D32">
            <v>0</v>
          </cell>
        </row>
        <row r="33">
          <cell r="A33" t="str">
            <v>Personal técnico</v>
          </cell>
          <cell r="C33">
            <v>27750</v>
          </cell>
          <cell r="D33">
            <v>27750</v>
          </cell>
        </row>
        <row r="34">
          <cell r="A34" t="str">
            <v>Personal Oficina</v>
          </cell>
          <cell r="C34">
            <v>9000</v>
          </cell>
          <cell r="D34">
            <v>9000</v>
          </cell>
        </row>
        <row r="35">
          <cell r="A35" t="str">
            <v>Personal de Dibujo</v>
          </cell>
          <cell r="C35">
            <v>5500</v>
          </cell>
          <cell r="D35">
            <v>5500</v>
          </cell>
        </row>
        <row r="36">
          <cell r="A36" t="str">
            <v>Cuotas Seguro Social y Pensión</v>
          </cell>
          <cell r="C36">
            <v>5858.25</v>
          </cell>
          <cell r="D36">
            <v>5858.25</v>
          </cell>
        </row>
        <row r="37">
          <cell r="A37" t="str">
            <v xml:space="preserve">SUELDOS PERSONAL </v>
          </cell>
          <cell r="C37">
            <v>87108.25</v>
          </cell>
          <cell r="D37">
            <v>87108.25</v>
          </cell>
        </row>
        <row r="38">
          <cell r="A38" t="str">
            <v>Alquiler</v>
          </cell>
          <cell r="C38">
            <v>7345</v>
          </cell>
          <cell r="D38">
            <v>7345</v>
          </cell>
        </row>
        <row r="39">
          <cell r="A39" t="str">
            <v>Mantenimiento</v>
          </cell>
          <cell r="C39">
            <v>1500</v>
          </cell>
          <cell r="D39">
            <v>1500</v>
          </cell>
        </row>
        <row r="40">
          <cell r="A40" t="str">
            <v>Comunicaciones</v>
          </cell>
          <cell r="C40">
            <v>6200</v>
          </cell>
          <cell r="D40">
            <v>6200</v>
          </cell>
        </row>
        <row r="41">
          <cell r="A41" t="str">
            <v>Papeleria y reprodución</v>
          </cell>
          <cell r="C41">
            <v>3500</v>
          </cell>
          <cell r="D41">
            <v>3500</v>
          </cell>
        </row>
        <row r="42">
          <cell r="A42" t="str">
            <v>Relaciones Publicas</v>
          </cell>
          <cell r="C42">
            <v>800</v>
          </cell>
          <cell r="D42">
            <v>800</v>
          </cell>
        </row>
        <row r="43">
          <cell r="A43" t="str">
            <v>Seguros y Fianzas</v>
          </cell>
          <cell r="C43">
            <v>0</v>
          </cell>
          <cell r="D43">
            <v>0</v>
          </cell>
        </row>
        <row r="44">
          <cell r="A44" t="str">
            <v>Financieros</v>
          </cell>
          <cell r="C44">
            <v>175</v>
          </cell>
          <cell r="D44">
            <v>175</v>
          </cell>
        </row>
        <row r="45">
          <cell r="A45" t="str">
            <v>Diversos</v>
          </cell>
          <cell r="C45">
            <v>10500</v>
          </cell>
          <cell r="D45">
            <v>10500</v>
          </cell>
        </row>
        <row r="46">
          <cell r="A46" t="str">
            <v>Pago a Impuesto s/ renta</v>
          </cell>
          <cell r="C46">
            <v>24584.06</v>
          </cell>
          <cell r="D46">
            <v>39745</v>
          </cell>
        </row>
        <row r="47">
          <cell r="A47" t="str">
            <v>Gastos Comerciales</v>
          </cell>
          <cell r="C47">
            <v>0</v>
          </cell>
          <cell r="D47">
            <v>22000</v>
          </cell>
        </row>
        <row r="48">
          <cell r="A48" t="str">
            <v>Parque Movil</v>
          </cell>
          <cell r="C48">
            <v>0</v>
          </cell>
          <cell r="D48">
            <v>0</v>
          </cell>
        </row>
        <row r="49">
          <cell r="A49" t="str">
            <v>GASTOS OFICINA</v>
          </cell>
          <cell r="C49">
            <v>54604.06</v>
          </cell>
          <cell r="D49">
            <v>91765</v>
          </cell>
        </row>
        <row r="50">
          <cell r="A50" t="str">
            <v>Avance Obra Civil</v>
          </cell>
          <cell r="C50">
            <v>1532188.3545454543</v>
          </cell>
          <cell r="D50">
            <v>1564322.7545454544</v>
          </cell>
        </row>
        <row r="51">
          <cell r="A51" t="str">
            <v>Montaje</v>
          </cell>
          <cell r="C51">
            <v>568618.59047619044</v>
          </cell>
          <cell r="D51">
            <v>792292.78095238097</v>
          </cell>
        </row>
        <row r="52">
          <cell r="A52" t="str">
            <v>Escalamiento Obra Civil</v>
          </cell>
          <cell r="C52">
            <v>153218.83545454542</v>
          </cell>
          <cell r="D52">
            <v>156432.27545454545</v>
          </cell>
        </row>
        <row r="53">
          <cell r="A53" t="str">
            <v xml:space="preserve">Escalamiento Montaje </v>
          </cell>
          <cell r="C53">
            <v>28430.929523809522</v>
          </cell>
          <cell r="D53">
            <v>39614.63904761905</v>
          </cell>
        </row>
        <row r="54">
          <cell r="A54" t="str">
            <v>SUB-CONTRATISTAS</v>
          </cell>
          <cell r="C54">
            <v>2282456.7099999995</v>
          </cell>
          <cell r="D54">
            <v>2552662.4499999997</v>
          </cell>
        </row>
        <row r="55">
          <cell r="A55" t="str">
            <v>Alquiler de Gruas</v>
          </cell>
          <cell r="C55">
            <v>0</v>
          </cell>
          <cell r="D55">
            <v>0</v>
          </cell>
        </row>
        <row r="56">
          <cell r="A56" t="str">
            <v xml:space="preserve">Transporte Equipos </v>
          </cell>
          <cell r="C56">
            <v>0</v>
          </cell>
          <cell r="D56">
            <v>0</v>
          </cell>
        </row>
        <row r="57">
          <cell r="A57" t="str">
            <v>Campamento / Bodegaje</v>
          </cell>
          <cell r="C57">
            <v>18000</v>
          </cell>
          <cell r="D57">
            <v>18000</v>
          </cell>
        </row>
        <row r="58">
          <cell r="A58" t="str">
            <v>Diversos</v>
          </cell>
          <cell r="C58">
            <v>0</v>
          </cell>
          <cell r="D58">
            <v>0</v>
          </cell>
        </row>
        <row r="59">
          <cell r="A59" t="str">
            <v>DIVERSOS OBRA</v>
          </cell>
          <cell r="C59">
            <v>18000</v>
          </cell>
          <cell r="D59">
            <v>18000</v>
          </cell>
        </row>
        <row r="60">
          <cell r="A60" t="str">
            <v>Mobiliario y Equipo</v>
          </cell>
          <cell r="C60">
            <v>0</v>
          </cell>
          <cell r="D60">
            <v>0</v>
          </cell>
        </row>
        <row r="61">
          <cell r="A61" t="str">
            <v>Vehiculos</v>
          </cell>
          <cell r="C61">
            <v>75000</v>
          </cell>
          <cell r="D61">
            <v>0</v>
          </cell>
        </row>
        <row r="62">
          <cell r="A62" t="str">
            <v>Maquinaria</v>
          </cell>
          <cell r="C62">
            <v>0</v>
          </cell>
          <cell r="D62">
            <v>0</v>
          </cell>
        </row>
        <row r="63">
          <cell r="A63" t="str">
            <v>INMOVILIZADOS</v>
          </cell>
          <cell r="C63">
            <v>75000</v>
          </cell>
          <cell r="D63">
            <v>0</v>
          </cell>
        </row>
        <row r="64">
          <cell r="A64" t="str">
            <v>I.v.a. a Cobrar en facturación</v>
          </cell>
          <cell r="C64">
            <v>-283001.82819999999</v>
          </cell>
          <cell r="D64">
            <v>-283001.82819999999</v>
          </cell>
        </row>
        <row r="65">
          <cell r="A65" t="str">
            <v>I.v.a. a Pagar en Facturacion</v>
          </cell>
          <cell r="C65">
            <v>296719.37229999993</v>
          </cell>
          <cell r="D65">
            <v>331846.11849999998</v>
          </cell>
        </row>
        <row r="66">
          <cell r="A66" t="str">
            <v>I.V.A.</v>
          </cell>
          <cell r="B66">
            <v>0.13</v>
          </cell>
          <cell r="C66">
            <v>13717.544099999941</v>
          </cell>
          <cell r="D66">
            <v>48844.290299999993</v>
          </cell>
        </row>
        <row r="67">
          <cell r="A67" t="str">
            <v>TOTAL PAGOS</v>
          </cell>
          <cell r="C67">
            <v>2530886.5640999996</v>
          </cell>
          <cell r="D67">
            <v>2798379.9902999997</v>
          </cell>
        </row>
        <row r="69">
          <cell r="A69" t="str">
            <v>PRESUPUESTO (COBROS Y PAGOS)</v>
          </cell>
          <cell r="C69">
            <v>-253200.13409999991</v>
          </cell>
          <cell r="D69">
            <v>-520693.56030000001</v>
          </cell>
        </row>
        <row r="72">
          <cell r="A72" t="str">
            <v>TESORERIA MENSUAL</v>
          </cell>
          <cell r="C72">
            <v>-480796.81409999984</v>
          </cell>
          <cell r="D72">
            <v>-545550.51029999997</v>
          </cell>
        </row>
        <row r="73">
          <cell r="A73" t="str">
            <v>TESORERIA ACUMULADA</v>
          </cell>
          <cell r="C73">
            <v>-708393.49409999978</v>
          </cell>
          <cell r="D73">
            <v>-1253944.0043999997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ファイル操作方法"/>
      <sheetName val="GW"/>
      <sheetName val="Entryの引継ぎ"/>
      <sheetName val="EQ国内"/>
      <sheetName val="国内work"/>
      <sheetName val="為替"/>
      <sheetName val="EQ海外"/>
      <sheetName val="海外WORK"/>
      <sheetName val="AFFI内訳"/>
      <sheetName val="持分法"/>
      <sheetName val="外貨AFFI"/>
      <sheetName val="Stockton"/>
      <sheetName val="剰余金一覧"/>
      <sheetName val="損益対前年同月比"/>
      <sheetName val="損益対前月比較"/>
      <sheetName val="残高内訳NI"/>
      <sheetName val="増減内訳NI"/>
      <sheetName val="残高内訳 (地域別)NI"/>
      <sheetName val="Schoolnet"/>
      <sheetName val="未分配利益"/>
      <sheetName val="残高内訳 (地域別) 提出版"/>
      <sheetName val="INVESTSMART"/>
      <sheetName val="BL売却"/>
      <sheetName val="ニチメン売却 "/>
      <sheetName val="日立造船売却"/>
      <sheetName val="MISBS"/>
      <sheetName val="BOD PL NEW"/>
      <sheetName val="末残計画(四半期ベース)"/>
      <sheetName val="SECAFFI内訳0412-2"/>
      <sheetName val="Data"/>
      <sheetName val="ORIGINAL"/>
      <sheetName val="P&amp;L"/>
      <sheetName val="Variables"/>
      <sheetName val="Investment Details"/>
      <sheetName val="final sheet "/>
      <sheetName val="Detail Group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営業収益"/>
      <sheetName val="#REF"/>
      <sheetName val="H.O"/>
      <sheetName val="末残計画(四半期ベース)"/>
      <sheetName val="関係会社貸付金データ"/>
      <sheetName val="AFFI内訳"/>
      <sheetName val="CMA_Calculations"/>
      <sheetName val="plbs"/>
      <sheetName val="Branchen"/>
      <sheetName val="132417"/>
      <sheetName val="HONOTES"/>
      <sheetName val="CURRENT MONTH"/>
      <sheetName val="ASSE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sumptions"/>
      <sheetName val="Revenue"/>
      <sheetName val="Expenses"/>
      <sheetName val="Assets"/>
      <sheetName val="Debt"/>
      <sheetName val="Profit&amp;Loss"/>
      <sheetName val="Tax"/>
      <sheetName val="Balance Sheet"/>
      <sheetName val="Cash Flow"/>
      <sheetName val="Bank"/>
      <sheetName val="FCF"/>
    </sheetNames>
    <sheetDataSet>
      <sheetData sheetId="0" refreshError="1"/>
      <sheetData sheetId="1">
        <row r="7">
          <cell r="C7" t="str">
            <v>Year End 30 June (A$'000)</v>
          </cell>
        </row>
        <row r="20">
          <cell r="A20" t="str">
            <v>Cash investment rate</v>
          </cell>
          <cell r="B20">
            <v>0</v>
          </cell>
          <cell r="C20">
            <v>0</v>
          </cell>
          <cell r="D20">
            <v>0</v>
          </cell>
          <cell r="E20">
            <v>0</v>
          </cell>
          <cell r="F20">
            <v>0.05</v>
          </cell>
          <cell r="G20">
            <v>0.05</v>
          </cell>
          <cell r="H20">
            <v>0.05</v>
          </cell>
          <cell r="I20">
            <v>0.05</v>
          </cell>
          <cell r="J20">
            <v>0.05</v>
          </cell>
          <cell r="K20">
            <v>0.05</v>
          </cell>
          <cell r="L20">
            <v>0.05</v>
          </cell>
          <cell r="M20">
            <v>0.05</v>
          </cell>
          <cell r="N20">
            <v>0.05</v>
          </cell>
          <cell r="O20">
            <v>0.05</v>
          </cell>
        </row>
        <row r="21">
          <cell r="A21" t="str">
            <v>Bank overdraft rate</v>
          </cell>
          <cell r="B21">
            <v>0</v>
          </cell>
          <cell r="C21">
            <v>0</v>
          </cell>
          <cell r="D21">
            <v>0</v>
          </cell>
          <cell r="E21">
            <v>0</v>
          </cell>
          <cell r="F21">
            <v>0.12</v>
          </cell>
          <cell r="G21">
            <v>0.12</v>
          </cell>
          <cell r="H21">
            <v>0.12</v>
          </cell>
          <cell r="I21">
            <v>0.12</v>
          </cell>
          <cell r="J21">
            <v>0.12</v>
          </cell>
          <cell r="K21">
            <v>0.12</v>
          </cell>
          <cell r="L21">
            <v>0.12</v>
          </cell>
          <cell r="M21">
            <v>0.12</v>
          </cell>
          <cell r="N21">
            <v>0.12</v>
          </cell>
          <cell r="O21">
            <v>0.12</v>
          </cell>
        </row>
        <row r="22">
          <cell r="A22" t="str">
            <v>Interest expense rate</v>
          </cell>
          <cell r="B22">
            <v>0</v>
          </cell>
          <cell r="C22">
            <v>0</v>
          </cell>
          <cell r="D22">
            <v>0</v>
          </cell>
          <cell r="E22">
            <v>0</v>
          </cell>
          <cell r="F22">
            <v>0.09</v>
          </cell>
          <cell r="G22">
            <v>0.09</v>
          </cell>
          <cell r="H22">
            <v>0.09</v>
          </cell>
          <cell r="I22">
            <v>0.09</v>
          </cell>
          <cell r="J22">
            <v>0.09</v>
          </cell>
          <cell r="K22">
            <v>0.09</v>
          </cell>
          <cell r="L22">
            <v>0.09</v>
          </cell>
          <cell r="M22">
            <v>0.09</v>
          </cell>
          <cell r="N22">
            <v>0.09</v>
          </cell>
          <cell r="O22">
            <v>0.09</v>
          </cell>
        </row>
        <row r="74">
          <cell r="A74" t="str">
            <v>Debtor days</v>
          </cell>
          <cell r="B74">
            <v>0</v>
          </cell>
          <cell r="C74">
            <v>0</v>
          </cell>
          <cell r="D74">
            <v>0</v>
          </cell>
          <cell r="E74">
            <v>0</v>
          </cell>
          <cell r="F74">
            <v>30</v>
          </cell>
          <cell r="G74">
            <v>30</v>
          </cell>
          <cell r="H74">
            <v>30</v>
          </cell>
          <cell r="I74">
            <v>30</v>
          </cell>
          <cell r="J74">
            <v>30</v>
          </cell>
          <cell r="K74">
            <v>30</v>
          </cell>
          <cell r="L74">
            <v>30</v>
          </cell>
          <cell r="M74">
            <v>30</v>
          </cell>
          <cell r="N74">
            <v>30</v>
          </cell>
          <cell r="O74">
            <v>30</v>
          </cell>
        </row>
        <row r="75">
          <cell r="A75" t="str">
            <v>Creditor days</v>
          </cell>
          <cell r="B75">
            <v>0</v>
          </cell>
          <cell r="C75">
            <v>0</v>
          </cell>
          <cell r="D75">
            <v>0</v>
          </cell>
          <cell r="E75">
            <v>0</v>
          </cell>
          <cell r="F75">
            <v>40</v>
          </cell>
          <cell r="G75">
            <v>40</v>
          </cell>
          <cell r="H75">
            <v>40</v>
          </cell>
          <cell r="I75">
            <v>40</v>
          </cell>
          <cell r="J75">
            <v>40</v>
          </cell>
          <cell r="K75">
            <v>40</v>
          </cell>
          <cell r="L75">
            <v>40</v>
          </cell>
          <cell r="M75">
            <v>40</v>
          </cell>
          <cell r="N75">
            <v>40</v>
          </cell>
          <cell r="O75">
            <v>40</v>
          </cell>
        </row>
        <row r="76">
          <cell r="A76" t="str">
            <v>Stock turnover days</v>
          </cell>
          <cell r="B76">
            <v>0</v>
          </cell>
          <cell r="C76">
            <v>0</v>
          </cell>
          <cell r="D76">
            <v>0</v>
          </cell>
          <cell r="E76">
            <v>0</v>
          </cell>
          <cell r="F76">
            <v>45</v>
          </cell>
          <cell r="G76">
            <v>45</v>
          </cell>
          <cell r="H76">
            <v>45</v>
          </cell>
          <cell r="I76">
            <v>45</v>
          </cell>
          <cell r="J76">
            <v>45</v>
          </cell>
          <cell r="K76">
            <v>45</v>
          </cell>
          <cell r="L76">
            <v>45</v>
          </cell>
          <cell r="M76">
            <v>45</v>
          </cell>
          <cell r="N76">
            <v>45</v>
          </cell>
          <cell r="O76">
            <v>45</v>
          </cell>
        </row>
        <row r="99">
          <cell r="C99">
            <v>0.02</v>
          </cell>
        </row>
      </sheetData>
      <sheetData sheetId="2" refreshError="1"/>
      <sheetData sheetId="3" refreshError="1"/>
      <sheetData sheetId="4">
        <row r="30">
          <cell r="B30" t="str">
            <v>Closing fixed assets</v>
          </cell>
          <cell r="C30">
            <v>0</v>
          </cell>
          <cell r="D30">
            <v>0</v>
          </cell>
          <cell r="E30">
            <v>0</v>
          </cell>
          <cell r="F30">
            <v>360</v>
          </cell>
          <cell r="G30">
            <v>329.18</v>
          </cell>
          <cell r="H30">
            <v>297.52359999999999</v>
          </cell>
          <cell r="I30">
            <v>265.014072</v>
          </cell>
          <cell r="J30">
            <v>231.63435344000001</v>
          </cell>
          <cell r="K30">
            <v>197.36704050880002</v>
          </cell>
          <cell r="L30">
            <v>162.19438131897601</v>
          </cell>
          <cell r="M30">
            <v>126.09826894535553</v>
          </cell>
          <cell r="N30">
            <v>89.060234324262638</v>
          </cell>
          <cell r="O30">
            <v>51.06143901074789</v>
          </cell>
        </row>
      </sheetData>
      <sheetData sheetId="5">
        <row r="22">
          <cell r="B22" t="str">
            <v>Current</v>
          </cell>
          <cell r="C22">
            <v>0</v>
          </cell>
          <cell r="D22">
            <v>0</v>
          </cell>
          <cell r="E22">
            <v>0</v>
          </cell>
          <cell r="F22">
            <v>80</v>
          </cell>
          <cell r="G22">
            <v>80</v>
          </cell>
          <cell r="H22">
            <v>80</v>
          </cell>
          <cell r="I22">
            <v>80</v>
          </cell>
          <cell r="J22">
            <v>80</v>
          </cell>
          <cell r="K22">
            <v>80</v>
          </cell>
          <cell r="L22">
            <v>80</v>
          </cell>
          <cell r="M22">
            <v>80</v>
          </cell>
          <cell r="N22">
            <v>80</v>
          </cell>
          <cell r="O22">
            <v>0</v>
          </cell>
        </row>
        <row r="23">
          <cell r="B23" t="str">
            <v>Non-current</v>
          </cell>
          <cell r="C23">
            <v>0</v>
          </cell>
          <cell r="D23">
            <v>0</v>
          </cell>
          <cell r="E23">
            <v>0</v>
          </cell>
          <cell r="F23">
            <v>640</v>
          </cell>
          <cell r="G23">
            <v>560</v>
          </cell>
          <cell r="H23">
            <v>480</v>
          </cell>
          <cell r="I23">
            <v>400</v>
          </cell>
          <cell r="J23">
            <v>320.00000000000006</v>
          </cell>
          <cell r="K23">
            <v>240.00000000000006</v>
          </cell>
          <cell r="L23">
            <v>160.00000000000006</v>
          </cell>
          <cell r="M23">
            <v>80.000000000000057</v>
          </cell>
          <cell r="N23">
            <v>0</v>
          </cell>
          <cell r="O23">
            <v>0</v>
          </cell>
        </row>
      </sheetData>
      <sheetData sheetId="6">
        <row r="13">
          <cell r="F13">
            <v>6875</v>
          </cell>
          <cell r="G13">
            <v>7273.875</v>
          </cell>
          <cell r="H13">
            <v>7621.8403500000004</v>
          </cell>
          <cell r="I13">
            <v>7986.6010006200004</v>
          </cell>
          <cell r="J13">
            <v>8309.2596810450486</v>
          </cell>
          <cell r="K13">
            <v>8644.9537721592696</v>
          </cell>
          <cell r="L13">
            <v>8994.2099045545037</v>
          </cell>
          <cell r="M13">
            <v>9357.5759846985056</v>
          </cell>
          <cell r="N13">
            <v>9735.6220544803255</v>
          </cell>
          <cell r="O13">
            <v>10128.94118548133</v>
          </cell>
        </row>
        <row r="15">
          <cell r="A15" t="str">
            <v>Cost of Sales</v>
          </cell>
          <cell r="B15">
            <v>0</v>
          </cell>
          <cell r="C15">
            <v>0</v>
          </cell>
          <cell r="D15">
            <v>0</v>
          </cell>
          <cell r="E15">
            <v>0</v>
          </cell>
          <cell r="F15">
            <v>-4031.25</v>
          </cell>
          <cell r="G15">
            <v>-4265.8312500000002</v>
          </cell>
          <cell r="H15">
            <v>-4470.6313125000006</v>
          </cell>
          <cell r="I15">
            <v>-4685.3477978130004</v>
          </cell>
          <cell r="J15">
            <v>-4874.6358488446458</v>
          </cell>
          <cell r="K15">
            <v>-5071.5711371379693</v>
          </cell>
          <cell r="L15">
            <v>-5276.4626110783438</v>
          </cell>
          <cell r="M15">
            <v>-5489.6317005659084</v>
          </cell>
          <cell r="N15">
            <v>-5711.4128212687719</v>
          </cell>
          <cell r="O15">
            <v>-5942.15389924803</v>
          </cell>
        </row>
        <row r="26">
          <cell r="A26" t="str">
            <v>EBITDA</v>
          </cell>
          <cell r="B26">
            <v>0</v>
          </cell>
          <cell r="C26">
            <v>0</v>
          </cell>
          <cell r="D26">
            <v>0</v>
          </cell>
          <cell r="E26">
            <v>0</v>
          </cell>
          <cell r="F26">
            <v>12.5</v>
          </cell>
          <cell r="G26">
            <v>110.86124999999993</v>
          </cell>
          <cell r="H26">
            <v>135.39895649999926</v>
          </cell>
          <cell r="I26">
            <v>241.42694241599975</v>
          </cell>
          <cell r="J26">
            <v>264.16977680960599</v>
          </cell>
          <cell r="K26">
            <v>288.09120543111521</v>
          </cell>
          <cell r="L26">
            <v>313.24403916169967</v>
          </cell>
          <cell r="M26">
            <v>339.68332635562365</v>
          </cell>
          <cell r="N26">
            <v>367.46644531241782</v>
          </cell>
          <cell r="O26">
            <v>396.65320052650623</v>
          </cell>
        </row>
        <row r="38">
          <cell r="A38" t="str">
            <v>Net Profit/(Loss) after tax</v>
          </cell>
          <cell r="B38">
            <v>0</v>
          </cell>
          <cell r="C38">
            <v>0</v>
          </cell>
          <cell r="D38">
            <v>0</v>
          </cell>
          <cell r="E38">
            <v>0</v>
          </cell>
          <cell r="F38">
            <v>-67.1963441780822</v>
          </cell>
          <cell r="G38">
            <v>7.1564817636985723</v>
          </cell>
          <cell r="H38">
            <v>26.647144786298696</v>
          </cell>
          <cell r="I38">
            <v>105.62676787516989</v>
          </cell>
          <cell r="J38">
            <v>127.44383370418237</v>
          </cell>
          <cell r="K38">
            <v>150.43163738767271</v>
          </cell>
          <cell r="L38">
            <v>175.0105176364053</v>
          </cell>
          <cell r="M38">
            <v>201.27383354628475</v>
          </cell>
          <cell r="N38">
            <v>229.31915082944533</v>
          </cell>
          <cell r="O38">
            <v>259.24875950952384</v>
          </cell>
        </row>
      </sheetData>
      <sheetData sheetId="7">
        <row r="32">
          <cell r="A32" t="str">
            <v>Tax Payable</v>
          </cell>
          <cell r="B32">
            <v>0</v>
          </cell>
          <cell r="C32">
            <v>0</v>
          </cell>
          <cell r="D32">
            <v>0</v>
          </cell>
          <cell r="E32">
            <v>0</v>
          </cell>
          <cell r="F32">
            <v>0</v>
          </cell>
          <cell r="G32">
            <v>0</v>
          </cell>
          <cell r="H32">
            <v>0</v>
          </cell>
          <cell r="I32">
            <v>37.809402105893547</v>
          </cell>
          <cell r="J32">
            <v>58.919650913221005</v>
          </cell>
          <cell r="K32">
            <v>69.66760147837401</v>
          </cell>
          <cell r="L32">
            <v>81.040960954075402</v>
          </cell>
          <cell r="M32">
            <v>93.086050934507497</v>
          </cell>
          <cell r="N32">
            <v>105.85037804304116</v>
          </cell>
          <cell r="O32">
            <v>119.38291784725182</v>
          </cell>
        </row>
        <row r="46">
          <cell r="A46" t="str">
            <v>Net FITB/(PDIT)</v>
          </cell>
          <cell r="B46">
            <v>0</v>
          </cell>
          <cell r="C46">
            <v>0</v>
          </cell>
          <cell r="D46">
            <v>0</v>
          </cell>
          <cell r="E46">
            <v>0</v>
          </cell>
          <cell r="F46">
            <v>28.798433219178083</v>
          </cell>
          <cell r="G46">
            <v>25.73136960616441</v>
          </cell>
          <cell r="H46">
            <v>14.311164697750682</v>
          </cell>
          <cell r="I46">
            <v>6.8519519999999954</v>
          </cell>
          <cell r="J46">
            <v>11.152817039999986</v>
          </cell>
          <cell r="K46">
            <v>16.349716780799994</v>
          </cell>
          <cell r="L46">
            <v>22.386170176415987</v>
          </cell>
          <cell r="M46">
            <v>29.212006733944307</v>
          </cell>
          <cell r="N46">
            <v>36.782748707223192</v>
          </cell>
          <cell r="O46">
            <v>45.059055336107662</v>
          </cell>
        </row>
      </sheetData>
      <sheetData sheetId="8" refreshError="1"/>
      <sheetData sheetId="9">
        <row r="34">
          <cell r="F34">
            <v>1220</v>
          </cell>
          <cell r="G34">
            <v>-80</v>
          </cell>
          <cell r="H34">
            <v>-80.357824088184927</v>
          </cell>
          <cell r="I34">
            <v>-81.332357239314931</v>
          </cell>
          <cell r="J34">
            <v>-85.281338393758489</v>
          </cell>
          <cell r="K34">
            <v>-86.372191685209117</v>
          </cell>
          <cell r="L34">
            <v>-87.521581869383638</v>
          </cell>
          <cell r="M34">
            <v>-88.750525881820266</v>
          </cell>
          <cell r="N34">
            <v>-90.063691677314239</v>
          </cell>
          <cell r="O34">
            <v>-91.465957541472264</v>
          </cell>
        </row>
        <row r="41">
          <cell r="F41">
            <v>-400</v>
          </cell>
          <cell r="G41">
            <v>-10.199999999999999</v>
          </cell>
          <cell r="H41">
            <v>-10.404</v>
          </cell>
          <cell r="I41">
            <v>-10.612080000000001</v>
          </cell>
          <cell r="J41">
            <v>-10.824321600000001</v>
          </cell>
          <cell r="K41">
            <v>-11.040808032000001</v>
          </cell>
          <cell r="L41">
            <v>-11.261624192640001</v>
          </cell>
          <cell r="M41">
            <v>-11.486856676492801</v>
          </cell>
          <cell r="N41">
            <v>-11.716593810022657</v>
          </cell>
          <cell r="O41">
            <v>-11.95092568622311</v>
          </cell>
        </row>
      </sheetData>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TION"/>
      <sheetName val="BALANCE"/>
      <sheetName val="INCOME STATEMENT"/>
      <sheetName val="PROPERTY, PLANT &amp; EQUIPMENT"/>
      <sheetName val="INTANGIBLE ASSETS"/>
      <sheetName val="REAL STATE INVESTMENTS"/>
      <sheetName val="INT. ASSETS ASSIGNED TO PROJECT"/>
      <sheetName val="GROUP COMPANIES"/>
      <sheetName val="ASSOCIATES"/>
      <sheetName val="GROUP OPERATIONS"/>
      <sheetName val="ASSOCIATES OPERATIONS"/>
      <sheetName val="FINANCIAL INSTRUMENTS"/>
      <sheetName val="DEBTORS"/>
      <sheetName val="INVENTORIES"/>
      <sheetName val="CASH AND CASH EQUIVALENTS"/>
      <sheetName val="TAXES"/>
      <sheetName val="EQUITY"/>
      <sheetName val="BORROWINGS"/>
      <sheetName val="PROVISIONS"/>
      <sheetName val="P&amp;L"/>
      <sheetName val="OTHER INFORMATION"/>
      <sheetName val="TEMP. JOINT VENTURES"/>
      <sheetName val="LISTAS"/>
      <sheetName val="RESUMEN"/>
      <sheetName val="Masters"/>
    </sheetNames>
    <sheetDataSet>
      <sheetData sheetId="0"/>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refreshError="1"/>
      <sheetData sheetId="21" refreshError="1"/>
      <sheetData sheetId="22">
        <row r="1">
          <cell r="Y1" t="str">
            <v>Real states promotion</v>
          </cell>
        </row>
        <row r="2">
          <cell r="A2" t="str">
            <v>Corsan-Corviam Construcción, S.A.</v>
          </cell>
          <cell r="K2">
            <v>39903</v>
          </cell>
          <cell r="T2" t="str">
            <v>Technical guarantees</v>
          </cell>
          <cell r="V2" t="str">
            <v>Financial statements audit</v>
          </cell>
          <cell r="Y2" t="str">
            <v>Other mortgage loans</v>
          </cell>
        </row>
        <row r="3">
          <cell r="A3" t="str">
            <v>Constructora Pina do Vale, S.A.</v>
          </cell>
          <cell r="K3">
            <v>39933</v>
          </cell>
          <cell r="L3" t="str">
            <v>YES</v>
          </cell>
          <cell r="T3" t="str">
            <v>Administrative guarantees</v>
          </cell>
          <cell r="V3" t="str">
            <v>Tax advisory</v>
          </cell>
          <cell r="Y3" t="str">
            <v>Syndicated loans</v>
          </cell>
        </row>
        <row r="4">
          <cell r="A4" t="str">
            <v>Extremeña de Infraestructura, S.A.</v>
          </cell>
          <cell r="K4">
            <v>39964</v>
          </cell>
          <cell r="L4" t="str">
            <v>NO</v>
          </cell>
          <cell r="T4" t="str">
            <v>Guarantees for litigation</v>
          </cell>
          <cell r="V4" t="str">
            <v>Other services</v>
          </cell>
          <cell r="Y4" t="str">
            <v>Loans document</v>
          </cell>
        </row>
        <row r="5">
          <cell r="A5" t="str">
            <v xml:space="preserve">Isolux Corsán Construcción S.A de C.V. </v>
          </cell>
          <cell r="K5">
            <v>39994</v>
          </cell>
          <cell r="T5" t="str">
            <v>Other guarantees</v>
          </cell>
          <cell r="Y5" t="str">
            <v>Other loans</v>
          </cell>
        </row>
        <row r="6">
          <cell r="A6" t="str">
            <v>Isolux Ingeniería, S.A.</v>
          </cell>
          <cell r="K6">
            <v>40025</v>
          </cell>
          <cell r="Y6" t="str">
            <v>Leases liabilities</v>
          </cell>
        </row>
        <row r="7">
          <cell r="A7" t="str">
            <v>GIC Fábricas, S.A.</v>
          </cell>
          <cell r="K7">
            <v>40056</v>
          </cell>
        </row>
        <row r="8">
          <cell r="A8" t="str">
            <v>Watsegur, S.A.</v>
          </cell>
          <cell r="K8">
            <v>40086</v>
          </cell>
        </row>
        <row r="9">
          <cell r="A9" t="str">
            <v>Isolux de México, S.A. de C.V.</v>
          </cell>
          <cell r="K9">
            <v>40117</v>
          </cell>
          <cell r="L9" t="str">
            <v>BOLIVAR FUERTE</v>
          </cell>
        </row>
        <row r="10">
          <cell r="A10" t="str">
            <v>Isolux Maroc, S.A.</v>
          </cell>
          <cell r="K10">
            <v>40147</v>
          </cell>
          <cell r="L10" t="str">
            <v>BOLIVIANO</v>
          </cell>
        </row>
        <row r="11">
          <cell r="A11" t="str">
            <v>Isolux Corsán do Brasil S.A.</v>
          </cell>
          <cell r="K11">
            <v>40178</v>
          </cell>
          <cell r="L11" t="str">
            <v>DINAR ARGELINO</v>
          </cell>
        </row>
        <row r="12">
          <cell r="A12" t="str">
            <v>Isowat Mozambique, Lda.</v>
          </cell>
          <cell r="K12">
            <v>40209</v>
          </cell>
          <cell r="L12" t="str">
            <v>DIRHAM MARROQUÍ</v>
          </cell>
        </row>
        <row r="13">
          <cell r="A13" t="str">
            <v>Isolux Proyectos e Instal.</v>
          </cell>
          <cell r="K13">
            <v>40237</v>
          </cell>
          <cell r="L13" t="str">
            <v>DÓLAR AMERICANO</v>
          </cell>
        </row>
        <row r="14">
          <cell r="A14" t="str">
            <v>Isolux Corsán Polonia Sp zoo</v>
          </cell>
          <cell r="K14">
            <v>40268</v>
          </cell>
          <cell r="L14" t="str">
            <v>EURO</v>
          </cell>
        </row>
        <row r="15">
          <cell r="A15" t="str">
            <v>Isolux Corsán Argentina S.A.</v>
          </cell>
          <cell r="K15">
            <v>40298</v>
          </cell>
          <cell r="L15" t="str">
            <v>METICAL</v>
          </cell>
        </row>
        <row r="16">
          <cell r="A16" t="str">
            <v>Tecna Estudios y Proyectos S.A.</v>
          </cell>
          <cell r="K16">
            <v>40329</v>
          </cell>
          <cell r="L16" t="str">
            <v>NUEVO SOL</v>
          </cell>
        </row>
        <row r="17">
          <cell r="A17" t="str">
            <v>Tecna Proyectos y Operaciones, S.A. (1)</v>
          </cell>
          <cell r="K17">
            <v>40359</v>
          </cell>
          <cell r="L17" t="str">
            <v>PESO ARGENTINO</v>
          </cell>
        </row>
        <row r="18">
          <cell r="A18" t="str">
            <v>Tecna Bolivia, S.A. (1)</v>
          </cell>
          <cell r="K18">
            <v>40390</v>
          </cell>
          <cell r="L18" t="str">
            <v>PESO MEXICANO</v>
          </cell>
        </row>
        <row r="19">
          <cell r="A19" t="str">
            <v>Tecna Brasil Ltda. (1)</v>
          </cell>
          <cell r="K19">
            <v>40421</v>
          </cell>
          <cell r="L19" t="str">
            <v>REAL</v>
          </cell>
        </row>
        <row r="20">
          <cell r="A20" t="str">
            <v>Tecna del Ecuador, S.A. (1)</v>
          </cell>
          <cell r="K20">
            <v>40451</v>
          </cell>
          <cell r="L20" t="str">
            <v>RUPIA INDIA</v>
          </cell>
        </row>
        <row r="21">
          <cell r="A21" t="str">
            <v>Medanito del Ecuador, S.A. (1)</v>
          </cell>
          <cell r="K21">
            <v>40482</v>
          </cell>
          <cell r="L21" t="str">
            <v>PESO CHILENO</v>
          </cell>
        </row>
        <row r="22">
          <cell r="A22" t="str">
            <v>Latintecna, S.A. (1)</v>
          </cell>
          <cell r="K22">
            <v>40512</v>
          </cell>
          <cell r="L22" t="str">
            <v>DINAR JORDANO</v>
          </cell>
        </row>
        <row r="23">
          <cell r="A23" t="str">
            <v>Tecna Engineering LLC (1)</v>
          </cell>
          <cell r="K23">
            <v>40543</v>
          </cell>
          <cell r="L23" t="str">
            <v>NUEVA LEY</v>
          </cell>
        </row>
        <row r="24">
          <cell r="A24" t="str">
            <v>Ven Tecna, S.A. (1)</v>
          </cell>
          <cell r="K24">
            <v>40574</v>
          </cell>
          <cell r="L24" t="str">
            <v>CORDOBA</v>
          </cell>
        </row>
        <row r="25">
          <cell r="A25" t="str">
            <v>Tecninct Proyectos e Ingeniería S.A. de C.V. (1) (*)</v>
          </cell>
          <cell r="K25">
            <v>40602</v>
          </cell>
          <cell r="L25" t="str">
            <v>LIBRA SIRIA</v>
          </cell>
        </row>
        <row r="26">
          <cell r="A26" t="str">
            <v>Isolux Corsán Concesiones, S.A.</v>
          </cell>
          <cell r="K26">
            <v>40633</v>
          </cell>
          <cell r="L26" t="str">
            <v>RUPIA PAKISTANI</v>
          </cell>
        </row>
        <row r="27">
          <cell r="A27" t="str">
            <v>Isolux Corsán Servicios S.A.</v>
          </cell>
          <cell r="K27">
            <v>40663</v>
          </cell>
        </row>
        <row r="28">
          <cell r="A28" t="str">
            <v xml:space="preserve">Isolux Corsán Aparcamientos  S.L. </v>
          </cell>
          <cell r="K28">
            <v>40694</v>
          </cell>
        </row>
        <row r="29">
          <cell r="A29" t="str">
            <v>Aparcamientos IC Córdoba, S.L.</v>
          </cell>
          <cell r="K29">
            <v>40724</v>
          </cell>
        </row>
        <row r="30">
          <cell r="A30" t="str">
            <v>Hixam Gestión de Aparcamientos, S.L.</v>
          </cell>
          <cell r="K30">
            <v>40755</v>
          </cell>
        </row>
        <row r="31">
          <cell r="A31" t="str">
            <v>Ceutí de Aparcamientos y Serv., S.A.</v>
          </cell>
          <cell r="K31">
            <v>40786</v>
          </cell>
        </row>
        <row r="32">
          <cell r="A32" t="str">
            <v>Gestión de Concesiones, S.A.</v>
          </cell>
          <cell r="K32">
            <v>40816</v>
          </cell>
        </row>
        <row r="33">
          <cell r="A33" t="str">
            <v>Aparcamientos IC Talavera, S.L.</v>
          </cell>
          <cell r="K33">
            <v>40847</v>
          </cell>
        </row>
        <row r="34">
          <cell r="A34" t="str">
            <v>Aparcamientos Segovia, S.L.</v>
          </cell>
          <cell r="K34">
            <v>40877</v>
          </cell>
        </row>
        <row r="35">
          <cell r="A35" t="str">
            <v>Aparcamientos IC Zaragoza, S.L.</v>
          </cell>
          <cell r="K35">
            <v>40908</v>
          </cell>
        </row>
        <row r="36">
          <cell r="A36" t="str">
            <v>Aparcamientos Islas Canarias, S.L.</v>
          </cell>
          <cell r="K36">
            <v>40939</v>
          </cell>
        </row>
        <row r="37">
          <cell r="A37" t="str">
            <v>Aparcamientos IC Toledanos, S.L.</v>
          </cell>
          <cell r="K37">
            <v>40968</v>
          </cell>
        </row>
        <row r="38">
          <cell r="A38" t="str">
            <v>Isolux Corsán Aparcamientos Madrid S.L.</v>
          </cell>
          <cell r="K38">
            <v>40999</v>
          </cell>
        </row>
        <row r="39">
          <cell r="A39" t="str">
            <v>Aparcamientos IC Zaragoza Torrero S.L.(Unipersonal)</v>
          </cell>
          <cell r="K39">
            <v>41029</v>
          </cell>
        </row>
        <row r="40">
          <cell r="A40" t="str">
            <v>Aparcamientos IC Ponzano S.L. (Unipersonal)</v>
          </cell>
          <cell r="K40">
            <v>41060</v>
          </cell>
        </row>
        <row r="41">
          <cell r="A41" t="str">
            <v>Parque Eólico Cova da Serpe S.L.</v>
          </cell>
          <cell r="K41">
            <v>41090</v>
          </cell>
        </row>
        <row r="42">
          <cell r="A42" t="str">
            <v>Servicios y Concesiones, S.A.</v>
          </cell>
          <cell r="K42">
            <v>41121</v>
          </cell>
        </row>
        <row r="43">
          <cell r="A43" t="str">
            <v>Energía de Asturias GIC, S.A.</v>
          </cell>
          <cell r="K43">
            <v>41152</v>
          </cell>
        </row>
        <row r="44">
          <cell r="A44" t="str">
            <v>Isolux Eólica, S.A</v>
          </cell>
          <cell r="K44">
            <v>41182</v>
          </cell>
        </row>
        <row r="45">
          <cell r="A45" t="str">
            <v>Isolux Energia e Particip. Ltda.</v>
          </cell>
          <cell r="K45">
            <v>41213</v>
          </cell>
        </row>
        <row r="46">
          <cell r="A46" t="str">
            <v>Conc. Aut. Monterrey-Saltillo, S.A.C.V.</v>
          </cell>
          <cell r="K46">
            <v>41243</v>
          </cell>
        </row>
        <row r="47">
          <cell r="A47" t="str">
            <v>Isolux Corsán Inmobiliaria, S.A.</v>
          </cell>
          <cell r="K47">
            <v>41274</v>
          </cell>
        </row>
        <row r="48">
          <cell r="A48" t="str">
            <v>Cost Wright, S.L.</v>
          </cell>
          <cell r="K48">
            <v>41305</v>
          </cell>
        </row>
        <row r="49">
          <cell r="A49" t="str">
            <v>Valdelrío, S.L.</v>
          </cell>
          <cell r="K49">
            <v>41333</v>
          </cell>
        </row>
        <row r="50">
          <cell r="A50" t="str">
            <v>Olmosa, S.L.</v>
          </cell>
          <cell r="K50">
            <v>41364</v>
          </cell>
        </row>
        <row r="51">
          <cell r="A51" t="str">
            <v>El Sitio de la Herrería, S.L.</v>
          </cell>
          <cell r="K51">
            <v>41394</v>
          </cell>
        </row>
        <row r="52">
          <cell r="A52" t="str">
            <v>Electrónica Control de Motores,  S.A.</v>
          </cell>
          <cell r="K52">
            <v>41425</v>
          </cell>
        </row>
        <row r="53">
          <cell r="A53" t="str">
            <v>Interisolux Torrejón Viv. Joven, S.L.</v>
          </cell>
          <cell r="K53">
            <v>41455</v>
          </cell>
        </row>
        <row r="54">
          <cell r="A54" t="str">
            <v>Interisolux Alcorcón Viv. Joven, S.L.</v>
          </cell>
          <cell r="K54">
            <v>41486</v>
          </cell>
        </row>
        <row r="55">
          <cell r="A55" t="str">
            <v>Infinita Renovables, S.A.</v>
          </cell>
          <cell r="K55">
            <v>41517</v>
          </cell>
        </row>
        <row r="56">
          <cell r="A56" t="str">
            <v>Infinita Renovables Patagonía S.A. (2)</v>
          </cell>
          <cell r="K56">
            <v>41547</v>
          </cell>
        </row>
        <row r="57">
          <cell r="A57" t="str">
            <v>Bendía, S.A.</v>
          </cell>
          <cell r="K57">
            <v>41578</v>
          </cell>
        </row>
        <row r="58">
          <cell r="A58" t="str">
            <v>Isolux Wat Ingeniería, S.L.</v>
          </cell>
          <cell r="K58">
            <v>41608</v>
          </cell>
        </row>
        <row r="59">
          <cell r="A59" t="str">
            <v>Corvisa, S.L.</v>
          </cell>
          <cell r="K59">
            <v>41639</v>
          </cell>
        </row>
        <row r="60">
          <cell r="A60" t="str">
            <v>EDIFISA, S.A.</v>
          </cell>
          <cell r="K60">
            <v>41670</v>
          </cell>
        </row>
        <row r="61">
          <cell r="A61" t="str">
            <v>Powertec Española, S.A.</v>
          </cell>
          <cell r="K61">
            <v>41698</v>
          </cell>
        </row>
        <row r="62">
          <cell r="A62" t="str">
            <v>Powertec Sistemas, S.A. (Unipersonal)</v>
          </cell>
          <cell r="K62">
            <v>41729</v>
          </cell>
        </row>
        <row r="63">
          <cell r="A63" t="str">
            <v>Powertec Cataluña, S.A. (Unipersonal)</v>
          </cell>
          <cell r="K63">
            <v>41759</v>
          </cell>
        </row>
        <row r="64">
          <cell r="A64" t="str">
            <v>Powertec Proyectos e Obras Ltda.</v>
          </cell>
          <cell r="K64">
            <v>41790</v>
          </cell>
        </row>
        <row r="65">
          <cell r="A65" t="str">
            <v>Acta, S.A.</v>
          </cell>
          <cell r="K65">
            <v>41820</v>
          </cell>
        </row>
        <row r="66">
          <cell r="A66" t="str">
            <v>Unidad Mater. Avanz. Ibérica, S.A.</v>
          </cell>
          <cell r="K66">
            <v>41851</v>
          </cell>
        </row>
        <row r="67">
          <cell r="A67" t="str">
            <v>Intal. y Montajes La Grela, S.A.</v>
          </cell>
          <cell r="K67">
            <v>41882</v>
          </cell>
        </row>
        <row r="68">
          <cell r="A68" t="str">
            <v>Sociedad Concesionaria Autovía A-4 Madrid S.A.</v>
          </cell>
          <cell r="K68">
            <v>41912</v>
          </cell>
        </row>
        <row r="69">
          <cell r="A69" t="str">
            <v>Isolux Corsan concesiones de Infraestructuras, S.L.</v>
          </cell>
          <cell r="K69">
            <v>41943</v>
          </cell>
        </row>
        <row r="70">
          <cell r="A70" t="str">
            <v>Aparcamientos IC Toledanos II S.L. (Unipersonal) (*)</v>
          </cell>
          <cell r="K70">
            <v>41973</v>
          </cell>
        </row>
        <row r="71">
          <cell r="A71" t="str">
            <v>Aparcamientos IC Chicalana S.L. (Unipersonal) (*)</v>
          </cell>
          <cell r="K71">
            <v>42004</v>
          </cell>
        </row>
        <row r="72">
          <cell r="A72" t="str">
            <v>Aparcamientos IC Ruiz de Alda S.A.(*)</v>
          </cell>
          <cell r="K72">
            <v>42035</v>
          </cell>
        </row>
        <row r="73">
          <cell r="A73" t="str">
            <v>Hixam Gestión de Aparcamientos II, S.L. (*)</v>
          </cell>
          <cell r="K73">
            <v>42063</v>
          </cell>
        </row>
        <row r="74">
          <cell r="A74" t="str">
            <v>Aparcamientos IC Talavera II(Unipersonal) (*)</v>
          </cell>
          <cell r="K74">
            <v>42094</v>
          </cell>
        </row>
        <row r="75">
          <cell r="A75" t="str">
            <v>Luxeol S.L.(*)</v>
          </cell>
          <cell r="K75">
            <v>42124</v>
          </cell>
        </row>
        <row r="76">
          <cell r="A76" t="str">
            <v>Isolux Corsán Argelie EURL (*)</v>
          </cell>
          <cell r="K76">
            <v>42155</v>
          </cell>
        </row>
        <row r="77">
          <cell r="A77" t="str">
            <v>Soma-Isolux NH One Tollway Private Limited (*)</v>
          </cell>
          <cell r="K77">
            <v>42185</v>
          </cell>
        </row>
        <row r="78">
          <cell r="A78" t="str">
            <v>Isolux Corsán India Engineering &amp; Constuction Private LTD.(*)</v>
          </cell>
          <cell r="K78">
            <v>42216</v>
          </cell>
        </row>
        <row r="79">
          <cell r="A79" t="str">
            <v>Elaborados Metálicos Emesa S.L.(*)</v>
          </cell>
          <cell r="K79">
            <v>42247</v>
          </cell>
        </row>
        <row r="80">
          <cell r="A80" t="str">
            <v>Aparcamientos IC Segovia II S.L. (Unipersonal) (*)</v>
          </cell>
          <cell r="K80">
            <v>42277</v>
          </cell>
        </row>
        <row r="81">
          <cell r="A81" t="str">
            <v>Aparcamientos IC Gomez Ulla S.L. (Unipersonal) (*)</v>
          </cell>
          <cell r="K81">
            <v>42308</v>
          </cell>
        </row>
        <row r="82">
          <cell r="A82" t="str">
            <v>Linhas de Xingu Transmissora de Energía (*)</v>
          </cell>
          <cell r="K82">
            <v>42338</v>
          </cell>
        </row>
        <row r="83">
          <cell r="A83" t="str">
            <v>Linhas de Macapa Transmissora de Energía (*)</v>
          </cell>
          <cell r="K83">
            <v>42369</v>
          </cell>
        </row>
        <row r="84">
          <cell r="A84" t="str">
            <v>Julitex, S.L.(*)</v>
          </cell>
          <cell r="K84">
            <v>42400</v>
          </cell>
        </row>
        <row r="85">
          <cell r="A85" t="str">
            <v>Azul de Cortes BV (*)</v>
          </cell>
          <cell r="K85">
            <v>42429</v>
          </cell>
        </row>
        <row r="86">
          <cell r="A86" t="str">
            <v>Azul de Cortes Mexico S de R.L.(*)</v>
          </cell>
          <cell r="K86">
            <v>42460</v>
          </cell>
        </row>
        <row r="87">
          <cell r="A87" t="str">
            <v>Aparcamiento IC Hospital de Murcia, S.L.</v>
          </cell>
          <cell r="K87">
            <v>42490</v>
          </cell>
        </row>
        <row r="88">
          <cell r="A88" t="str">
            <v>Parque Eólico Cova da Serpe II S.L.</v>
          </cell>
          <cell r="K88">
            <v>42521</v>
          </cell>
        </row>
        <row r="89">
          <cell r="A89" t="str">
            <v>Sociedad Concesionaria Zona 8A, S.L.</v>
          </cell>
          <cell r="K89">
            <v>42551</v>
          </cell>
        </row>
        <row r="90">
          <cell r="A90" t="str">
            <v>Agua Limpia Paulista, S.A.</v>
          </cell>
          <cell r="K90">
            <v>42582</v>
          </cell>
        </row>
        <row r="91">
          <cell r="A91" t="str">
            <v>Aparcamiento Los Bandos de Salamanca, S.L.</v>
          </cell>
          <cell r="K91">
            <v>42613</v>
          </cell>
        </row>
        <row r="92">
          <cell r="A92" t="str">
            <v>Grupo Isolux Corsan Concesiones, S.L.</v>
          </cell>
          <cell r="K92">
            <v>42643</v>
          </cell>
        </row>
        <row r="93">
          <cell r="A93" t="str">
            <v>Vias Administración y Logistica, S.L.</v>
          </cell>
          <cell r="K93">
            <v>42674</v>
          </cell>
        </row>
        <row r="94">
          <cell r="A94" t="str">
            <v>Viabahia Concesionaria Rodovias, S.A.</v>
          </cell>
          <cell r="K94">
            <v>42704</v>
          </cell>
        </row>
        <row r="95">
          <cell r="A95" t="str">
            <v>Eolica Isolcor, S.L.</v>
          </cell>
          <cell r="K95">
            <v>42735</v>
          </cell>
        </row>
        <row r="96">
          <cell r="A96" t="str">
            <v>Aparcamiento Isolux Corsan Elche, S.L.</v>
          </cell>
          <cell r="K96">
            <v>42766</v>
          </cell>
        </row>
        <row r="97">
          <cell r="A97" t="str">
            <v>Pinares del Sur, S.L.</v>
          </cell>
          <cell r="K97">
            <v>42794</v>
          </cell>
        </row>
        <row r="98">
          <cell r="A98" t="str">
            <v>Alqlunia5, S.L.</v>
          </cell>
          <cell r="K98">
            <v>42825</v>
          </cell>
        </row>
        <row r="99">
          <cell r="A99" t="str">
            <v>Expansion Transmissao Itumbiara  S.A</v>
          </cell>
          <cell r="K99">
            <v>42855</v>
          </cell>
        </row>
        <row r="100">
          <cell r="A100" t="str">
            <v>Itumbiara Transmisora de Energia S.A.</v>
          </cell>
          <cell r="K100">
            <v>42886</v>
          </cell>
        </row>
        <row r="101">
          <cell r="A101" t="str">
            <v>Porto Primavera Transmisora Energia  S.A.</v>
          </cell>
          <cell r="K101">
            <v>42916</v>
          </cell>
        </row>
        <row r="102">
          <cell r="A102" t="str">
            <v>Vila do Conde Transmisora Energia S.A.</v>
          </cell>
          <cell r="K102">
            <v>42947</v>
          </cell>
        </row>
        <row r="103">
          <cell r="A103" t="str">
            <v>Cachoeira Paulista T. Energia S.A.</v>
          </cell>
          <cell r="K103">
            <v>42978</v>
          </cell>
        </row>
        <row r="104">
          <cell r="A104" t="str">
            <v>Expansion Trans. Energia Electrica S.A.</v>
          </cell>
          <cell r="K104">
            <v>43008</v>
          </cell>
        </row>
        <row r="105">
          <cell r="A105" t="str">
            <v>Serra de Mesa Transmisora Energia S.A</v>
          </cell>
          <cell r="K105">
            <v>43039</v>
          </cell>
        </row>
        <row r="106">
          <cell r="A106" t="str">
            <v>Serra Paracatu Transmisora de Energía S.A. (*)</v>
          </cell>
          <cell r="K106">
            <v>43069</v>
          </cell>
        </row>
        <row r="107">
          <cell r="A107" t="str">
            <v>Jauru Transmisora de Energía S.A. (*)</v>
          </cell>
          <cell r="K107">
            <v>43100</v>
          </cell>
        </row>
        <row r="108">
          <cell r="A108" t="str">
            <v>Pocos de Caldas Transmisora de Energía S.A. (*)</v>
          </cell>
          <cell r="K108">
            <v>43131</v>
          </cell>
        </row>
        <row r="109">
          <cell r="A109" t="str">
            <v>Riberao Preto Transmisora de Energía S.A. (*)</v>
          </cell>
          <cell r="K109">
            <v>43159</v>
          </cell>
        </row>
        <row r="110">
          <cell r="A110" t="str">
            <v>L.T. Trinagulo S.A. (*)</v>
          </cell>
          <cell r="K110">
            <v>43190</v>
          </cell>
        </row>
        <row r="111">
          <cell r="A111" t="str">
            <v>Lineas Mesopotanicas S.A.</v>
          </cell>
          <cell r="K111">
            <v>43220</v>
          </cell>
        </row>
        <row r="112">
          <cell r="A112" t="str">
            <v>Parking Pio XII, S.L.</v>
          </cell>
          <cell r="K112">
            <v>43251</v>
          </cell>
        </row>
        <row r="113">
          <cell r="A113" t="str">
            <v>Landscape Corsán, S.L.</v>
          </cell>
          <cell r="K113">
            <v>43281</v>
          </cell>
        </row>
        <row r="114">
          <cell r="A114" t="str">
            <v>Las Cabezadas de Aranjuez S.L.</v>
          </cell>
          <cell r="K114">
            <v>43312</v>
          </cell>
        </row>
        <row r="115">
          <cell r="A115" t="str">
            <v>Isonor Transmission S.A.C. Perú (*)</v>
          </cell>
          <cell r="K115">
            <v>43343</v>
          </cell>
        </row>
        <row r="116">
          <cell r="A116" t="str">
            <v>Caravelli Coteruse Transmisora de Energía S.A.C. (*)</v>
          </cell>
          <cell r="K116">
            <v>43373</v>
          </cell>
        </row>
        <row r="117">
          <cell r="A117" t="str">
            <v>Aparcamientos IC Sarrión  (*)</v>
          </cell>
          <cell r="K117">
            <v>43404</v>
          </cell>
        </row>
        <row r="118">
          <cell r="A118" t="str">
            <v>Concesionaria Autopista Perote Xalapa S.A. de C.V. (*)</v>
          </cell>
          <cell r="K118">
            <v>43434</v>
          </cell>
        </row>
        <row r="119">
          <cell r="A119" t="str">
            <v>Constructora Autopista Perote Xalapa S.A. de C.V. (*)</v>
          </cell>
          <cell r="K119">
            <v>43465</v>
          </cell>
        </row>
        <row r="120">
          <cell r="A120" t="str">
            <v>Emiso Cádiz S.A. (*)</v>
          </cell>
          <cell r="K120">
            <v>43496</v>
          </cell>
        </row>
        <row r="121">
          <cell r="A121" t="str">
            <v>Lineas del Norte S.A. (*)</v>
          </cell>
          <cell r="K121">
            <v>43524</v>
          </cell>
        </row>
        <row r="122">
          <cell r="A122" t="str">
            <v>Partícipes de Biorreciclaje, S.L. (3)</v>
          </cell>
          <cell r="K122">
            <v>43555</v>
          </cell>
        </row>
        <row r="123">
          <cell r="A123" t="str">
            <v>Bioreciclajes de Cádiz  S.A. (*) (4)</v>
          </cell>
          <cell r="K123">
            <v>43585</v>
          </cell>
        </row>
        <row r="124">
          <cell r="A124" t="str">
            <v>Proyectos Inmobiliarios Residenciales, S.L.</v>
          </cell>
          <cell r="K124">
            <v>43616</v>
          </cell>
        </row>
        <row r="125">
          <cell r="A125" t="str">
            <v>Instalaciones Eléctricas Norte e Nordeste,S.A.</v>
          </cell>
          <cell r="K125">
            <v>43646</v>
          </cell>
        </row>
        <row r="126">
          <cell r="A126" t="str">
            <v>Indra Isolux de Mexico, S.A. De C.V.</v>
          </cell>
          <cell r="K126">
            <v>43677</v>
          </cell>
        </row>
        <row r="127">
          <cell r="A127" t="str">
            <v>Soma Isolux Surat Hazira Tolway PVT.LTA</v>
          </cell>
          <cell r="K127">
            <v>43708</v>
          </cell>
        </row>
        <row r="128">
          <cell r="A128" t="str">
            <v>Soma Isolux Kishangarh - Ajmer - Beawar Tolway PVT. LTD</v>
          </cell>
          <cell r="K128">
            <v>43738</v>
          </cell>
        </row>
        <row r="129">
          <cell r="A129" t="str">
            <v>Wind Energy Trans. Texas LLC</v>
          </cell>
          <cell r="K129">
            <v>43769</v>
          </cell>
        </row>
        <row r="130">
          <cell r="A130" t="str">
            <v>Lineas de Comahue Cuyo, S.A.</v>
          </cell>
          <cell r="K130">
            <v>43799</v>
          </cell>
        </row>
        <row r="131">
          <cell r="A131" t="str">
            <v>Sucursal de Chile</v>
          </cell>
          <cell r="K131">
            <v>43830</v>
          </cell>
        </row>
        <row r="132">
          <cell r="A132" t="str">
            <v>Sucursal Jordania</v>
          </cell>
          <cell r="K132">
            <v>43861</v>
          </cell>
        </row>
        <row r="133">
          <cell r="A133" t="str">
            <v>Sucursal Rumania Bucaresti</v>
          </cell>
          <cell r="K133">
            <v>43890</v>
          </cell>
        </row>
        <row r="134">
          <cell r="A134" t="str">
            <v>Sucursal Ecuador</v>
          </cell>
          <cell r="K134">
            <v>43921</v>
          </cell>
        </row>
        <row r="135">
          <cell r="A135" t="str">
            <v>Sucursal Nicargua</v>
          </cell>
          <cell r="K135">
            <v>43951</v>
          </cell>
        </row>
        <row r="136">
          <cell r="A136" t="str">
            <v>Sucursal Siria</v>
          </cell>
          <cell r="K136">
            <v>43982</v>
          </cell>
        </row>
        <row r="137">
          <cell r="A137" t="str">
            <v>Sucursal India</v>
          </cell>
          <cell r="K137">
            <v>44012</v>
          </cell>
        </row>
        <row r="138">
          <cell r="A138" t="str">
            <v>Sucursal Pakistan</v>
          </cell>
          <cell r="K138">
            <v>44043</v>
          </cell>
        </row>
        <row r="139">
          <cell r="A139" t="str">
            <v>Sucursal Venezuela</v>
          </cell>
          <cell r="K139">
            <v>44074</v>
          </cell>
        </row>
        <row r="140">
          <cell r="K140">
            <v>44104</v>
          </cell>
        </row>
        <row r="141">
          <cell r="K141">
            <v>44135</v>
          </cell>
        </row>
        <row r="142">
          <cell r="K142">
            <v>44165</v>
          </cell>
        </row>
        <row r="143">
          <cell r="K143">
            <v>44196</v>
          </cell>
        </row>
        <row r="144">
          <cell r="K144">
            <v>44227</v>
          </cell>
        </row>
        <row r="145">
          <cell r="K145">
            <v>44255</v>
          </cell>
        </row>
        <row r="146">
          <cell r="K146">
            <v>44286</v>
          </cell>
        </row>
        <row r="147">
          <cell r="K147">
            <v>44316</v>
          </cell>
        </row>
        <row r="148">
          <cell r="K148">
            <v>44347</v>
          </cell>
        </row>
        <row r="149">
          <cell r="K149">
            <v>44377</v>
          </cell>
        </row>
        <row r="150">
          <cell r="K150">
            <v>44408</v>
          </cell>
        </row>
        <row r="151">
          <cell r="K151">
            <v>44439</v>
          </cell>
        </row>
        <row r="152">
          <cell r="K152">
            <v>44469</v>
          </cell>
        </row>
        <row r="153">
          <cell r="K153">
            <v>44500</v>
          </cell>
        </row>
        <row r="154">
          <cell r="K154">
            <v>44530</v>
          </cell>
        </row>
        <row r="155">
          <cell r="K155">
            <v>44561</v>
          </cell>
        </row>
        <row r="156">
          <cell r="K156">
            <v>44592</v>
          </cell>
        </row>
        <row r="157">
          <cell r="K157">
            <v>44620</v>
          </cell>
        </row>
        <row r="158">
          <cell r="K158">
            <v>44651</v>
          </cell>
        </row>
        <row r="159">
          <cell r="K159">
            <v>44681</v>
          </cell>
        </row>
        <row r="160">
          <cell r="K160">
            <v>44712</v>
          </cell>
        </row>
        <row r="161">
          <cell r="K161">
            <v>44742</v>
          </cell>
        </row>
        <row r="162">
          <cell r="K162">
            <v>44773</v>
          </cell>
        </row>
        <row r="163">
          <cell r="K163">
            <v>44804</v>
          </cell>
        </row>
        <row r="164">
          <cell r="K164">
            <v>44834</v>
          </cell>
        </row>
        <row r="165">
          <cell r="K165">
            <v>44865</v>
          </cell>
        </row>
        <row r="166">
          <cell r="K166">
            <v>44895</v>
          </cell>
        </row>
        <row r="167">
          <cell r="K167">
            <v>44926</v>
          </cell>
        </row>
        <row r="168">
          <cell r="K168">
            <v>44957</v>
          </cell>
        </row>
        <row r="169">
          <cell r="K169">
            <v>44985</v>
          </cell>
        </row>
        <row r="170">
          <cell r="K170">
            <v>45016</v>
          </cell>
        </row>
        <row r="171">
          <cell r="K171">
            <v>45046</v>
          </cell>
        </row>
        <row r="172">
          <cell r="K172">
            <v>45077</v>
          </cell>
        </row>
        <row r="173">
          <cell r="K173">
            <v>45107</v>
          </cell>
        </row>
        <row r="174">
          <cell r="K174">
            <v>45138</v>
          </cell>
        </row>
        <row r="175">
          <cell r="K175">
            <v>45169</v>
          </cell>
        </row>
        <row r="176">
          <cell r="K176">
            <v>45199</v>
          </cell>
        </row>
        <row r="177">
          <cell r="K177">
            <v>45230</v>
          </cell>
        </row>
        <row r="178">
          <cell r="K178">
            <v>45260</v>
          </cell>
        </row>
        <row r="179">
          <cell r="K179">
            <v>45291</v>
          </cell>
        </row>
        <row r="180">
          <cell r="K180">
            <v>45322</v>
          </cell>
        </row>
        <row r="181">
          <cell r="K181">
            <v>45351</v>
          </cell>
        </row>
        <row r="182">
          <cell r="K182">
            <v>45382</v>
          </cell>
        </row>
        <row r="183">
          <cell r="K183">
            <v>45412</v>
          </cell>
        </row>
        <row r="184">
          <cell r="K184">
            <v>45443</v>
          </cell>
        </row>
        <row r="185">
          <cell r="K185">
            <v>45473</v>
          </cell>
        </row>
        <row r="186">
          <cell r="K186">
            <v>45504</v>
          </cell>
        </row>
        <row r="187">
          <cell r="K187">
            <v>45535</v>
          </cell>
        </row>
        <row r="188">
          <cell r="K188">
            <v>45565</v>
          </cell>
        </row>
        <row r="189">
          <cell r="K189">
            <v>45596</v>
          </cell>
        </row>
        <row r="190">
          <cell r="K190">
            <v>45626</v>
          </cell>
        </row>
        <row r="191">
          <cell r="K191">
            <v>45657</v>
          </cell>
        </row>
        <row r="192">
          <cell r="K192">
            <v>45688</v>
          </cell>
        </row>
        <row r="193">
          <cell r="K193">
            <v>45716</v>
          </cell>
        </row>
        <row r="194">
          <cell r="K194">
            <v>45747</v>
          </cell>
        </row>
        <row r="195">
          <cell r="K195">
            <v>45777</v>
          </cell>
        </row>
        <row r="196">
          <cell r="K196">
            <v>45808</v>
          </cell>
        </row>
        <row r="197">
          <cell r="K197">
            <v>45838</v>
          </cell>
        </row>
        <row r="198">
          <cell r="K198">
            <v>45869</v>
          </cell>
        </row>
        <row r="199">
          <cell r="K199">
            <v>45900</v>
          </cell>
        </row>
        <row r="200">
          <cell r="K200">
            <v>45930</v>
          </cell>
        </row>
        <row r="201">
          <cell r="K201">
            <v>45961</v>
          </cell>
        </row>
        <row r="202">
          <cell r="K202">
            <v>45991</v>
          </cell>
        </row>
        <row r="203">
          <cell r="K203">
            <v>46022</v>
          </cell>
        </row>
        <row r="204">
          <cell r="K204">
            <v>46053</v>
          </cell>
        </row>
        <row r="205">
          <cell r="K205">
            <v>46081</v>
          </cell>
        </row>
        <row r="206">
          <cell r="K206">
            <v>46112</v>
          </cell>
        </row>
        <row r="207">
          <cell r="K207">
            <v>46142</v>
          </cell>
        </row>
        <row r="208">
          <cell r="K208">
            <v>46173</v>
          </cell>
        </row>
        <row r="209">
          <cell r="K209">
            <v>46203</v>
          </cell>
        </row>
        <row r="210">
          <cell r="K210">
            <v>46234</v>
          </cell>
        </row>
        <row r="211">
          <cell r="K211">
            <v>46265</v>
          </cell>
        </row>
        <row r="212">
          <cell r="K212">
            <v>46295</v>
          </cell>
        </row>
        <row r="213">
          <cell r="K213">
            <v>46326</v>
          </cell>
        </row>
        <row r="214">
          <cell r="K214">
            <v>46356</v>
          </cell>
        </row>
        <row r="215">
          <cell r="K215">
            <v>46387</v>
          </cell>
        </row>
        <row r="216">
          <cell r="K216">
            <v>46418</v>
          </cell>
        </row>
        <row r="217">
          <cell r="K217">
            <v>46446</v>
          </cell>
        </row>
        <row r="218">
          <cell r="K218">
            <v>46477</v>
          </cell>
        </row>
        <row r="219">
          <cell r="K219">
            <v>46507</v>
          </cell>
        </row>
        <row r="220">
          <cell r="K220">
            <v>46538</v>
          </cell>
        </row>
        <row r="221">
          <cell r="K221">
            <v>46568</v>
          </cell>
        </row>
        <row r="222">
          <cell r="K222">
            <v>46599</v>
          </cell>
        </row>
        <row r="223">
          <cell r="K223">
            <v>46630</v>
          </cell>
        </row>
        <row r="224">
          <cell r="K224">
            <v>46660</v>
          </cell>
        </row>
        <row r="225">
          <cell r="K225">
            <v>46691</v>
          </cell>
        </row>
        <row r="226">
          <cell r="K226">
            <v>46721</v>
          </cell>
        </row>
        <row r="227">
          <cell r="K227">
            <v>46752</v>
          </cell>
        </row>
        <row r="228">
          <cell r="K228">
            <v>46783</v>
          </cell>
        </row>
        <row r="229">
          <cell r="K229">
            <v>46812</v>
          </cell>
        </row>
        <row r="230">
          <cell r="K230">
            <v>46843</v>
          </cell>
        </row>
        <row r="231">
          <cell r="K231">
            <v>46873</v>
          </cell>
        </row>
        <row r="232">
          <cell r="K232">
            <v>46904</v>
          </cell>
        </row>
        <row r="233">
          <cell r="K233">
            <v>46934</v>
          </cell>
        </row>
        <row r="234">
          <cell r="K234">
            <v>46965</v>
          </cell>
        </row>
        <row r="235">
          <cell r="K235">
            <v>46996</v>
          </cell>
        </row>
        <row r="236">
          <cell r="K236">
            <v>47026</v>
          </cell>
        </row>
        <row r="237">
          <cell r="K237">
            <v>47057</v>
          </cell>
        </row>
        <row r="238">
          <cell r="K238">
            <v>47087</v>
          </cell>
        </row>
        <row r="239">
          <cell r="K239">
            <v>47118</v>
          </cell>
        </row>
        <row r="240">
          <cell r="K240">
            <v>47149</v>
          </cell>
        </row>
        <row r="241">
          <cell r="K241">
            <v>47177</v>
          </cell>
        </row>
        <row r="242">
          <cell r="K242">
            <v>47208</v>
          </cell>
        </row>
        <row r="243">
          <cell r="K243">
            <v>47238</v>
          </cell>
        </row>
        <row r="244">
          <cell r="K244">
            <v>47269</v>
          </cell>
        </row>
        <row r="245">
          <cell r="K245">
            <v>47299</v>
          </cell>
        </row>
        <row r="246">
          <cell r="K246">
            <v>47330</v>
          </cell>
        </row>
        <row r="247">
          <cell r="K247">
            <v>47361</v>
          </cell>
        </row>
        <row r="248">
          <cell r="K248">
            <v>47391</v>
          </cell>
        </row>
        <row r="249">
          <cell r="K249">
            <v>47422</v>
          </cell>
        </row>
        <row r="250">
          <cell r="K250">
            <v>47452</v>
          </cell>
        </row>
        <row r="251">
          <cell r="K251">
            <v>47483</v>
          </cell>
        </row>
        <row r="252">
          <cell r="K252">
            <v>47514</v>
          </cell>
        </row>
        <row r="253">
          <cell r="K253">
            <v>47542</v>
          </cell>
        </row>
        <row r="254">
          <cell r="K254">
            <v>47573</v>
          </cell>
        </row>
        <row r="255">
          <cell r="K255">
            <v>47603</v>
          </cell>
        </row>
        <row r="256">
          <cell r="K256">
            <v>47634</v>
          </cell>
        </row>
        <row r="257">
          <cell r="K257">
            <v>47664</v>
          </cell>
        </row>
        <row r="258">
          <cell r="K258">
            <v>47695</v>
          </cell>
        </row>
        <row r="259">
          <cell r="K259">
            <v>47726</v>
          </cell>
        </row>
        <row r="260">
          <cell r="K260">
            <v>47756</v>
          </cell>
        </row>
        <row r="261">
          <cell r="K261">
            <v>47787</v>
          </cell>
        </row>
        <row r="262">
          <cell r="K262">
            <v>47817</v>
          </cell>
        </row>
        <row r="263">
          <cell r="K263">
            <v>47848</v>
          </cell>
        </row>
      </sheetData>
      <sheetData sheetId="23">
        <row r="2">
          <cell r="G2">
            <v>2</v>
          </cell>
        </row>
        <row r="3">
          <cell r="G3">
            <v>2</v>
          </cell>
        </row>
        <row r="4">
          <cell r="G4">
            <v>1.1000000000000001</v>
          </cell>
        </row>
      </sheetData>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
      <sheetName val="Scrutiny"/>
      <sheetName val="Rates"/>
      <sheetName val="A.O.R"/>
      <sheetName val="OH"/>
      <sheetName val="formwork"/>
      <sheetName val="RPB"/>
      <sheetName val="RatesR1"/>
      <sheetName val="A.O.R r1"/>
      <sheetName val="OH R1"/>
      <sheetName val="formwork R1"/>
      <sheetName val="OH R1 (2Towers)"/>
      <sheetName val="A.O.R r1Str"/>
      <sheetName val="OH R1str"/>
      <sheetName val="Sheet1"/>
      <sheetName val="Rates (2)"/>
      <sheetName val="A.O.R (2)"/>
      <sheetName val="OH (2)"/>
      <sheetName val="Escalation"/>
      <sheetName val="Sheet2"/>
      <sheetName val="Sheet3"/>
      <sheetName val="A_O_R r1"/>
      <sheetName val="A_O_R r1Str"/>
      <sheetName val="A_O_R _2_"/>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sheetData sheetId="17" refreshError="1"/>
      <sheetData sheetId="18" refreshError="1"/>
      <sheetData sheetId="19" refreshError="1"/>
      <sheetData sheetId="20" refreshError="1"/>
      <sheetData sheetId="21"/>
      <sheetData sheetId="22"/>
      <sheetData sheetId="23"/>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NALYSIS"/>
      <sheetName val="FENCING"/>
      <sheetName val="Projects"/>
      <sheetName val="5.03"/>
      <sheetName val="5.23b"/>
      <sheetName val="Stock"/>
      <sheetName val="boq"/>
      <sheetName val=" "/>
      <sheetName val="CTC face sheet"/>
      <sheetName val="PSE IDC"/>
      <sheetName val="PNM Ho"/>
      <sheetName val="BOQ (CL bill &amp; FW cost)"/>
      <sheetName val="COST"/>
      <sheetName val="RA-markate"/>
      <sheetName val="Rate Analysis"/>
      <sheetName val="RCC,Ret. Wall"/>
      <sheetName val="Break up Sheet"/>
      <sheetName val="CTC_face_sheet"/>
      <sheetName val="PSE_IDC"/>
      <sheetName val="PNM_Ho"/>
      <sheetName val="BOQ_(CL_bill_&amp;_FW_cost)"/>
      <sheetName val="Break_up_Sheet"/>
      <sheetName val="hyperstatic-3"/>
      <sheetName val="DPR"/>
      <sheetName val="Lists"/>
      <sheetName val="UNP-NCW "/>
      <sheetName val="ETC Plant Cost"/>
      <sheetName val="CABLE DATA"/>
      <sheetName val="Quantity"/>
      <sheetName val="KP_List"/>
      <sheetName val="Recon-Coal"/>
      <sheetName val="Tree Cutting "/>
      <sheetName val="project information"/>
      <sheetName val="77S(O)"/>
      <sheetName val="BOQ_(2)"/>
      <sheetName val="Intro"/>
      <sheetName val="FORM7"/>
      <sheetName val="ANAL"/>
      <sheetName val="판매46"/>
      <sheetName val="DATA-DEP.(13-17)"/>
      <sheetName val="DATA-KBPL(17-25)"/>
      <sheetName val="DATA-GCC(25-34.7)"/>
      <sheetName val="St.-Con(0-17)"/>
      <sheetName val="St.-Con.(17-34)"/>
      <sheetName val="Voucher"/>
      <sheetName val="estimate"/>
      <sheetName val="LOCAL RATES"/>
      <sheetName val="C &amp; G RHS"/>
      <sheetName val="월별"/>
      <sheetName val="inter"/>
      <sheetName val="Bituminous"/>
      <sheetName val="PROCTOR"/>
      <sheetName val="SC revtrgt"/>
      <sheetName val="Assmpns"/>
      <sheetName val="Qty SR"/>
      <sheetName val="02"/>
      <sheetName val="03"/>
      <sheetName val="04"/>
      <sheetName val="05"/>
      <sheetName val="BHANDUP"/>
      <sheetName val="SOR"/>
      <sheetName val="01"/>
      <sheetName val="07"/>
      <sheetName val="Sheet1"/>
      <sheetName val="SPT vs PHI"/>
      <sheetName val="TURNOVER APR.SEP. &amp; OCT.MAR09"/>
      <sheetName val="TURNOVER - 0607 to 08-09"/>
      <sheetName val="_pcSlicerSheet1"/>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Summary"/>
      <sheetName val="BHANDUP"/>
      <sheetName val="PLAN_FEB97"/>
      <sheetName val="Headcount"/>
      <sheetName val="Assumptions"/>
      <sheetName val="FY01 Model"/>
      <sheetName val="3차설계"/>
      <sheetName val="CERTIFICATE"/>
      <sheetName val="(Do not delete)"/>
      <sheetName val="IDCCALHYD_GOO"/>
      <sheetName val="CFData"/>
      <sheetName val="HRData"/>
      <sheetName val="CapexOAdata"/>
      <sheetName val="OpexData"/>
      <sheetName val="PLData"/>
      <sheetName val="Menu"/>
      <sheetName val="CapexPMdata"/>
      <sheetName val="CapexSSdata"/>
      <sheetName val="WCData"/>
      <sheetName val="Civil Boq"/>
      <sheetName val="WWR"/>
      <sheetName val="SILICATE"/>
      <sheetName val="Footing"/>
      <sheetName val="DP"/>
      <sheetName val="Boq"/>
      <sheetName val="직접비_Origin(315,430)"/>
      <sheetName val="Meas.-Hotel Part"/>
      <sheetName val="SPT vs PHI"/>
      <sheetName val="FORM7"/>
      <sheetName val="TBAL9697 -group wise  sdpl"/>
      <sheetName val="p&amp;m"/>
      <sheetName val="Data"/>
      <sheetName val="Cables"/>
      <sheetName val="Live"/>
      <sheetName val="secInter"/>
      <sheetName val="Prestress Loss"/>
      <sheetName val="secSpan"/>
      <sheetName val="secSup"/>
      <sheetName val="discounts_XP140"/>
      <sheetName val="Abs PMRL"/>
      <sheetName val="Setup Variables"/>
      <sheetName val="RCC,Ret. Wall"/>
      <sheetName val="Inc.St.-Link"/>
      <sheetName val="Analy"/>
      <sheetName val="procurement"/>
      <sheetName val="DETAILED  BOQ"/>
      <sheetName val="Variables"/>
      <sheetName val="PlazaElec"/>
      <sheetName val="PlazaConstr"/>
      <sheetName val="cul-invSUBMITTED"/>
      <sheetName val="Labour _ Plant"/>
      <sheetName val="REL"/>
      <sheetName val="단가비교표"/>
      <sheetName val="Material "/>
      <sheetName val="Labour &amp; Plant"/>
      <sheetName val="AoR Finishing"/>
      <sheetName val="A1 Thru A11- LUMP SUM CONSTR"/>
      <sheetName val="Sheet1"/>
      <sheetName val="old_serial no."/>
      <sheetName val="tot_ass_9697"/>
      <sheetName val="Manpower"/>
      <sheetName val="4 Annex 1 Basic rate"/>
      <sheetName val="Analysis"/>
      <sheetName val="Cost of O &amp; O"/>
      <sheetName val="Rates Basic"/>
      <sheetName val="GN-ST-10"/>
      <sheetName val="PRECAST lightconc-II"/>
      <sheetName val="LABOUR RATE"/>
      <sheetName val="Material Rate"/>
      <sheetName val="Uls"/>
      <sheetName val="Detail In Door Stad"/>
      <sheetName val="Balancesheet"/>
      <sheetName val="Lead"/>
      <sheetName val="Break up Sheet"/>
      <sheetName val="Sheet5"/>
      <sheetName val="concrete"/>
      <sheetName val="detail'02"/>
      <sheetName val="매크로"/>
      <sheetName val="재료집계"/>
      <sheetName val="재1"/>
      <sheetName val="재2"/>
      <sheetName val="재3"/>
      <sheetName val="재4"/>
      <sheetName val="재5"/>
      <sheetName val="재6"/>
      <sheetName val="소요수량 "/>
      <sheetName val="PO NOS"/>
      <sheetName val="LOCAL RATES"/>
      <sheetName val="Rate Analysis"/>
      <sheetName val="Financial"/>
      <sheetName val="CABLE"/>
      <sheetName val="Elect."/>
      <sheetName val="Grand Summary"/>
      <sheetName val="Machinery"/>
      <sheetName val="C &amp; G RHS"/>
      <sheetName val="Intro"/>
      <sheetName val="288-1"/>
      <sheetName val="#REF"/>
      <sheetName val="BOQ Distribution"/>
      <sheetName val="01"/>
      <sheetName val="07"/>
      <sheetName val="02"/>
      <sheetName val="03"/>
      <sheetName val="04"/>
      <sheetName val="Assmpns"/>
      <sheetName val="S1BOQ"/>
      <sheetName val="Schedule"/>
      <sheetName val="number"/>
      <sheetName val="TB"/>
      <sheetName val="train cash"/>
      <sheetName val="VCH-SLC"/>
      <sheetName val="선수금"/>
      <sheetName val="Results"/>
      <sheetName val="PLGroupings"/>
      <sheetName val="RA-markate"/>
      <sheetName val="Staff Forecast spread"/>
      <sheetName val="Other"/>
      <sheetName val="St.co.91.5lvl"/>
      <sheetName val="目录"/>
      <sheetName val="cubes_M20"/>
      <sheetName val="Sch No. 1 - Building Works"/>
      <sheetName val="Sheet3"/>
      <sheetName val="Data sheet"/>
      <sheetName val="Per Unit"/>
      <sheetName val="Scope Reconciliation"/>
      <sheetName val="Supplier"/>
      <sheetName val=" "/>
      <sheetName val="exp-ded-jan' 06"/>
      <sheetName val="Performance Report"/>
      <sheetName val="Other assumptions"/>
      <sheetName val="Formulas"/>
      <sheetName val="Input"/>
      <sheetName val="Approved MTD Proj #'s"/>
      <sheetName val="Component Pricing, Costs"/>
      <sheetName val="Site Dev BOQ"/>
      <sheetName val="Q3"/>
      <sheetName val="Calc_ISC"/>
      <sheetName val="tie beam"/>
      <sheetName val="Footings"/>
      <sheetName val="Driveway Beams"/>
      <sheetName val="list"/>
      <sheetName val="SITE OVERHEADS"/>
      <sheetName val="Contract Night Staff"/>
      <sheetName val="Contract Day Staff"/>
      <sheetName val="Day Shift"/>
      <sheetName val="Night Shift"/>
      <sheetName val="PointNo.5"/>
      <sheetName val="Rate"/>
      <sheetName val="17"/>
      <sheetName val="Flanged Beams"/>
      <sheetName val="Rectangular Beam"/>
      <sheetName val="Bituminous"/>
      <sheetName val="s"/>
      <sheetName val="P-Ins &amp; Bonds"/>
      <sheetName val="NLD - Assum"/>
      <sheetName val="Capex-fixed"/>
      <sheetName val="beam-reinft-machine rm"/>
      <sheetName val="10"/>
      <sheetName val="11A"/>
      <sheetName val="11B "/>
      <sheetName val="12A"/>
      <sheetName val="6A"/>
      <sheetName val="6B"/>
      <sheetName val="5"/>
      <sheetName val="13"/>
      <sheetName val="14"/>
      <sheetName val="12B"/>
      <sheetName val="2A"/>
      <sheetName val="2B"/>
      <sheetName val="2C"/>
      <sheetName val="2D"/>
      <sheetName val="2E"/>
      <sheetName val="2F"/>
      <sheetName val="2G"/>
      <sheetName val="2H"/>
      <sheetName val="3A"/>
      <sheetName val="3B"/>
      <sheetName val="4"/>
      <sheetName val="7A"/>
      <sheetName val="7B"/>
      <sheetName val="8A"/>
      <sheetName val="8B"/>
      <sheetName val="9A"/>
      <sheetName val="9B"/>
      <sheetName val="9C"/>
      <sheetName val="9D"/>
      <sheetName val="9E"/>
      <sheetName val="9F"/>
      <sheetName val="9G"/>
      <sheetName val="9H"/>
      <sheetName val="9I"/>
      <sheetName val="9J"/>
      <sheetName val="9K"/>
      <sheetName val="1"/>
      <sheetName val="key dates"/>
      <sheetName val="Actuals"/>
      <sheetName val="INPUT SHEET"/>
      <sheetName val="A.O.R r1Str"/>
      <sheetName val="A.O.R r1"/>
      <sheetName val="A.O.R (2)"/>
      <sheetName val="Debit_Transit"/>
      <sheetName val="Inventory"/>
      <sheetName val="Staff Acco."/>
      <sheetName val="BASIC"/>
      <sheetName val="Bechtel Norms"/>
    </sheetNames>
    <sheetDataSet>
      <sheetData sheetId="0" refreshError="1">
        <row r="1">
          <cell r="A1" t="str">
            <v>IGF PROJECT</v>
          </cell>
        </row>
        <row r="3">
          <cell r="A3" t="str">
            <v>SL NO:</v>
          </cell>
          <cell r="B3" t="str">
            <v>DESCRIPTION</v>
          </cell>
          <cell r="C3" t="str">
            <v>PRICE</v>
          </cell>
        </row>
        <row r="4">
          <cell r="E4" t="str">
            <v>PROJECT PROFILE</v>
          </cell>
        </row>
        <row r="5">
          <cell r="A5" t="str">
            <v>1.0</v>
          </cell>
          <cell r="B5" t="str">
            <v>DIRECT COSTS</v>
          </cell>
        </row>
        <row r="6">
          <cell r="E6" t="str">
            <v>NAME OF PROJECT :</v>
          </cell>
          <cell r="G6" t="str">
            <v>IGF PROJECT</v>
          </cell>
        </row>
        <row r="7">
          <cell r="A7" t="str">
            <v>1.1</v>
          </cell>
          <cell r="B7" t="str">
            <v>CIVIL WORKS</v>
          </cell>
          <cell r="C7">
            <v>135252720.84972</v>
          </cell>
        </row>
        <row r="8">
          <cell r="E8" t="str">
            <v>LOCATION :</v>
          </cell>
          <cell r="G8" t="str">
            <v>LOCATION  : VISHAKAPATNAM</v>
          </cell>
        </row>
        <row r="9">
          <cell r="A9" t="str">
            <v>1.2</v>
          </cell>
          <cell r="B9" t="str">
            <v>BUILDING WORKS</v>
          </cell>
          <cell r="C9">
            <v>153341329</v>
          </cell>
        </row>
        <row r="10">
          <cell r="E10" t="str">
            <v>ESTIMATE BASIS :</v>
          </cell>
          <cell r="G10" t="str">
            <v>Item Rates</v>
          </cell>
        </row>
        <row r="11">
          <cell r="A11" t="str">
            <v>1.3</v>
          </cell>
          <cell r="B11" t="str">
            <v>TEMP FACILITIES</v>
          </cell>
          <cell r="C11">
            <v>3987015.0000000005</v>
          </cell>
        </row>
        <row r="12">
          <cell r="E12" t="str">
            <v>CONTRACTOR :</v>
          </cell>
          <cell r="G12" t="str">
            <v>DODSAL LIMITED</v>
          </cell>
        </row>
        <row r="13">
          <cell r="A13" t="str">
            <v>1.4</v>
          </cell>
          <cell r="B13" t="str">
            <v xml:space="preserve">EQUIPMENT COST CONSIDERED </v>
          </cell>
          <cell r="C13" t="e">
            <v>#REF!</v>
          </cell>
        </row>
        <row r="14">
          <cell r="E14" t="str">
            <v>CLIENT :</v>
          </cell>
          <cell r="G14" t="str">
            <v xml:space="preserve">HPCL </v>
          </cell>
        </row>
        <row r="16">
          <cell r="B16" t="str">
            <v>SUBTOTAL</v>
          </cell>
          <cell r="C16" t="e">
            <v>#REF!</v>
          </cell>
          <cell r="E16" t="str">
            <v>COMPLETION PERIOD :</v>
          </cell>
          <cell r="G16" t="str">
            <v>14 MONTHS</v>
          </cell>
        </row>
        <row r="18">
          <cell r="A18" t="str">
            <v>2.0</v>
          </cell>
          <cell r="B18" t="str">
            <v>INDIRECT COSTS</v>
          </cell>
          <cell r="E18" t="str">
            <v>START DATE :</v>
          </cell>
        </row>
        <row r="20">
          <cell r="A20" t="str">
            <v>2.1</v>
          </cell>
          <cell r="B20" t="str">
            <v>SITE SUPERVISION &amp; ADMN.STAFF</v>
          </cell>
          <cell r="C20">
            <v>7469000</v>
          </cell>
          <cell r="E20" t="str">
            <v>END DATE :</v>
          </cell>
        </row>
        <row r="22">
          <cell r="A22" t="str">
            <v>2.2</v>
          </cell>
          <cell r="B22" t="str">
            <v>SITE FACILITIES</v>
          </cell>
          <cell r="C22">
            <v>10422400</v>
          </cell>
          <cell r="E22" t="str">
            <v>VALIDITY :</v>
          </cell>
          <cell r="G22" t="str">
            <v>180 DAYS</v>
          </cell>
        </row>
        <row r="24">
          <cell r="A24" t="str">
            <v>2.3</v>
          </cell>
          <cell r="B24" t="str">
            <v>SITE ACCOMODATION</v>
          </cell>
          <cell r="C24">
            <v>4420000</v>
          </cell>
          <cell r="E24" t="str">
            <v>BASIS OF COSTING :</v>
          </cell>
          <cell r="G24" t="str">
            <v xml:space="preserve">Labour Sub- contracting </v>
          </cell>
        </row>
        <row r="26">
          <cell r="A26" t="str">
            <v>2.4</v>
          </cell>
          <cell r="B26" t="str">
            <v>EQUIPMENTS TOOLS &amp; TACKLES</v>
          </cell>
          <cell r="C26">
            <v>210000</v>
          </cell>
        </row>
        <row r="28">
          <cell r="A28" t="str">
            <v>2.5</v>
          </cell>
          <cell r="B28" t="str">
            <v>MAINTENANCE OF TOOLS PLANT &amp;</v>
          </cell>
          <cell r="C28">
            <v>3798022.35</v>
          </cell>
        </row>
        <row r="29">
          <cell r="B29" t="str">
            <v>VEHICLES</v>
          </cell>
        </row>
        <row r="30">
          <cell r="B30" t="str">
            <v>SUBTOTAL</v>
          </cell>
          <cell r="C30">
            <v>26319422.350000001</v>
          </cell>
        </row>
        <row r="32">
          <cell r="A32" t="str">
            <v>3.0</v>
          </cell>
          <cell r="B32" t="str">
            <v>FINANCES</v>
          </cell>
        </row>
        <row r="34">
          <cell r="A34" t="str">
            <v>3.1</v>
          </cell>
          <cell r="B34" t="str">
            <v>INSURANCE</v>
          </cell>
        </row>
        <row r="35">
          <cell r="A35" t="str">
            <v>3.2</v>
          </cell>
          <cell r="B35" t="str">
            <v>CONTINGENCY</v>
          </cell>
        </row>
        <row r="36">
          <cell r="A36" t="str">
            <v>3.3</v>
          </cell>
          <cell r="B36" t="str">
            <v>FINANCING</v>
          </cell>
        </row>
        <row r="37">
          <cell r="A37" t="str">
            <v>3.4</v>
          </cell>
          <cell r="B37" t="str">
            <v>WORKS CONTRACT TAX</v>
          </cell>
        </row>
        <row r="39">
          <cell r="B39" t="str">
            <v>SUBTOTAL</v>
          </cell>
          <cell r="C39">
            <v>0</v>
          </cell>
        </row>
        <row r="41">
          <cell r="B41" t="str">
            <v>PROFIT</v>
          </cell>
        </row>
        <row r="42">
          <cell r="B42" t="str">
            <v>OVER HEADS</v>
          </cell>
        </row>
        <row r="49">
          <cell r="B49" t="str">
            <v>GRAND TOTAL (BASIC) :</v>
          </cell>
          <cell r="C49" t="e">
            <v>#REF!</v>
          </cell>
        </row>
        <row r="52">
          <cell r="B52" t="str">
            <v>PRICE TO QUOTE :</v>
          </cell>
          <cell r="D52" t="str">
            <v>FACTOR :</v>
          </cell>
          <cell r="E52"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ardpostand drain"/>
      <sheetName val="Abstract"/>
      <sheetName val="0-25 - Widening"/>
      <sheetName val="25-56 - Raising"/>
      <sheetName val="56-70 - Oneside Widening"/>
      <sheetName val="70-82 Oneside on CanalBank"/>
      <sheetName val="MISC"/>
      <sheetName val="Anal"/>
      <sheetName val="Flexible"/>
      <sheetName val="Material"/>
      <sheetName val="GEN"/>
      <sheetName val="INPUT"/>
      <sheetName val="DIR USED ITEMS"/>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Chap 5"/>
      <sheetName val="Machinery"/>
      <sheetName val="Guardpostand_drain"/>
      <sheetName val="0-25_-_Widening"/>
      <sheetName val="25-56_-_Raising"/>
      <sheetName val="56-70_-_Oneside_Widening"/>
      <sheetName val="70-82_Oneside_on_CanalBank"/>
      <sheetName val="DIR_USED_ITEMS"/>
      <sheetName val="Chap_5"/>
      <sheetName val="LOCAL RATES"/>
      <sheetName val="GN-ST-10"/>
      <sheetName val="PRECAST lightconc-II"/>
      <sheetName val="4 Annex 1 Basic rate"/>
      <sheetName val="COST"/>
      <sheetName val="Rate Analysis"/>
      <sheetName val="Detail In Door Stad"/>
      <sheetName val="Guardpostand_drain1"/>
      <sheetName val="0-25_-_Widening1"/>
      <sheetName val="25-56_-_Raising1"/>
      <sheetName val="56-70_-_Oneside_Widening1"/>
      <sheetName val="70-82_Oneside_on_CanalBank1"/>
      <sheetName val="DIR_USED_ITEMS1"/>
      <sheetName val="Chap_51"/>
      <sheetName val="LOCAL_RATES"/>
      <sheetName val="Flanged Beams"/>
      <sheetName val="Rectangular Beam"/>
      <sheetName val="BHANDUP"/>
      <sheetName val="FT-05-02IsoBOM"/>
      <sheetName val="DETAILED  BOQ"/>
      <sheetName val="Adopted DBM"/>
      <sheetName val="UNP-NCW_"/>
      <sheetName val="Assmpns"/>
      <sheetName val="AutoOpen Stub Data"/>
      <sheetName val="B1"/>
      <sheetName val="#REF"/>
      <sheetName val="BASIC RATES"/>
      <sheetName val="Basic"/>
      <sheetName val="analysis"/>
      <sheetName val="Design"/>
      <sheetName val="BP"/>
      <sheetName val="hyperstatic"/>
      <sheetName val="UNP-NCW "/>
      <sheetName val="PROG_DATA"/>
      <sheetName val="slab"/>
      <sheetName val="Detail Analysis Sheet_for refer"/>
      <sheetName val="Data"/>
      <sheetName val="Sheet1"/>
      <sheetName val="A.O.R r1Str"/>
      <sheetName val="A.O.R r1"/>
      <sheetName val="A.O.R (2)"/>
      <sheetName val="Debit_Transit"/>
      <sheetName val="Financial"/>
      <sheetName val="Total"/>
      <sheetName val="BOQ"/>
      <sheetName val="Elect."/>
      <sheetName val="C &amp; G RHS"/>
      <sheetName val="Grand Summary"/>
      <sheetName val="Cost of O &amp; O"/>
      <sheetName val="Staff Acco."/>
      <sheetName val="01"/>
      <sheetName val="07"/>
      <sheetName val="02"/>
      <sheetName val="03"/>
      <sheetName val="04"/>
      <sheetName val="BOQ Distribution"/>
      <sheetName val="AmbPtrlCrn"/>
      <sheetName val="MaintOH"/>
      <sheetName val="PlazaElec"/>
      <sheetName val="TollOH"/>
      <sheetName val="Abs PMRL"/>
      <sheetName val="Main"/>
      <sheetName val="Material "/>
      <sheetName val="doq"/>
      <sheetName val="Machinery-final"/>
      <sheetName val="Site clearance"/>
      <sheetName val="FORM7"/>
      <sheetName val="ncp"/>
      <sheetName val="calc"/>
      <sheetName val="288-1"/>
      <sheetName val="basdat"/>
      <sheetName val="10.Minor Structure"/>
      <sheetName val="master"/>
      <sheetName val="RMC_Debit_Panjar_MB"/>
      <sheetName val="RMC_Debit"/>
      <sheetName val="2.2"/>
      <sheetName val="Details_RMC"/>
      <sheetName val="B2.MB_Deck"/>
      <sheetName val="RATE COMPILATION"/>
      <sheetName val="Debit_Pump"/>
      <sheetName val="Details_Transit"/>
      <sheetName val="Debit_RMC"/>
      <sheetName val="Supply_RMC"/>
      <sheetName val="Sheet4"/>
      <sheetName val="CrRajWMM"/>
      <sheetName val="Monthly Turnover (Final)"/>
      <sheetName val="Monthly Programme"/>
      <sheetName val="DATA_PILE_BG"/>
      <sheetName val="DATA_PCC"/>
      <sheetName val="DATA_PILECAP"/>
      <sheetName val="DATA_PILE_RT2"/>
      <sheetName val="DATA_PILE_RT1 "/>
      <sheetName val="DATA_PILE _SM"/>
      <sheetName val="Major Br. Statement"/>
      <sheetName val="well"/>
      <sheetName val="basic-final"/>
      <sheetName val="Culverts"/>
      <sheetName val="Bituminous"/>
      <sheetName val="Earthwork"/>
      <sheetName val="Subase"/>
      <sheetName val="GR.slab-reinft"/>
      <sheetName val="Det_Des"/>
      <sheetName val="(Do not delete)"/>
      <sheetName val="Acc. for Piling"/>
      <sheetName val="inter"/>
      <sheetName val="s"/>
      <sheetName val="SITE DATA"/>
      <sheetName val="Voucher"/>
      <sheetName val="Building Area Method"/>
      <sheetName val="Box_Detail_case_1"/>
      <sheetName val="Database"/>
      <sheetName val="Config"/>
      <sheetName val="Bechtel Norms"/>
      <sheetName val="CS PIPING"/>
      <sheetName val="TECH DATA"/>
      <sheetName val="Transfer"/>
      <sheetName val="SCHEDULE"/>
      <sheetName val="factors"/>
      <sheetName val="Diesel Analysis"/>
      <sheetName val="DATA-DEP.(13-17)"/>
      <sheetName val="DATA-KBPL(17-25)"/>
      <sheetName val="DATA-GCC(25-34.7)"/>
      <sheetName val="St.-Con(0-17)"/>
      <sheetName val="St.-Con.(17-34)"/>
      <sheetName val="S1BOQ"/>
      <sheetName val="Final Basic rate"/>
      <sheetName val="Labour"/>
      <sheetName val="77S(O)"/>
      <sheetName val="AoR Finishing"/>
      <sheetName val="3. GSB-WMM-SHLD"/>
      <sheetName val="ANNEXURE-A"/>
      <sheetName val="Improvements"/>
      <sheetName val="Labour &amp; Plant"/>
      <sheetName val="PLAN_FEB97"/>
      <sheetName val="estimate"/>
      <sheetName val="NLD - Assum"/>
      <sheetName val="Capex-fixed"/>
      <sheetName val="BM"/>
      <sheetName val="Stability"/>
      <sheetName val="water prop."/>
      <sheetName val="section"/>
      <sheetName val="bASICDATA"/>
      <sheetName val="SECPROP"/>
      <sheetName val="CABLENOS."/>
      <sheetName val="Inventory"/>
      <sheetName val="9.Major Bridge"/>
      <sheetName val="8. ROB"/>
      <sheetName val="7. FLYOVER"/>
      <sheetName val="2. Earthwork"/>
      <sheetName val="Sweeper Machine"/>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Non debit-RMC"/>
      <sheetName val="Plant &amp;  Machinery"/>
      <sheetName val="BATCHING PLANT PRO"/>
      <sheetName val="Sheet2"/>
      <sheetName val="banilad"/>
      <sheetName val="Mandaue"/>
      <sheetName val="SOR"/>
      <sheetName val="Intro"/>
      <sheetName val="Mactan"/>
      <sheetName val="Ave.wtd.rates"/>
      <sheetName val="Bus Ways"/>
      <sheetName val="doq-9"/>
      <sheetName val="doq 3"/>
      <sheetName val="doq-8"/>
      <sheetName val="doq-1"/>
      <sheetName val="doq 2"/>
      <sheetName val="REL"/>
      <sheetName val="Basic Rate"/>
      <sheetName val="Format"/>
      <sheetName val="PROGRAMME"/>
      <sheetName val="PROG SUMMARY"/>
      <sheetName val="Guardpostand_drain2"/>
      <sheetName val="0-25_-_Widening2"/>
      <sheetName val="25-56_-_Raising2"/>
      <sheetName val="56-70_-_Oneside_Widening2"/>
      <sheetName val="70-82_Oneside_on_CanalBank2"/>
      <sheetName val="DIR_USED_ITEMS2"/>
      <sheetName val="Chap_52"/>
      <sheetName val="LOCAL_RATES1"/>
      <sheetName val="DETAILED__BOQ1"/>
      <sheetName val="Adopted_DBM1"/>
      <sheetName val="AutoOpen_Stub_Data1"/>
      <sheetName val="BASIC_RATES1"/>
      <sheetName val="PRECAST_lightconc-II1"/>
      <sheetName val="Flanged_Beams1"/>
      <sheetName val="Rectangular_Beam1"/>
      <sheetName val="UNP-NCW_2"/>
      <sheetName val="Detail_Analysis_Sheet_for_refe1"/>
      <sheetName val="4_Annex_1_Basic_rate1"/>
      <sheetName val="Building_Area_Method1"/>
      <sheetName val="AoR_Finishing1"/>
      <sheetName val="A_O_R_r1Str1"/>
      <sheetName val="A_O_R_r11"/>
      <sheetName val="A_O_R_(2)1"/>
      <sheetName val="Material_1"/>
      <sheetName val="Abs_PMRL1"/>
      <sheetName val="Site_clearance1"/>
      <sheetName val="Major_Br__Statement1"/>
      <sheetName val="DATA_PILE_RT1_1"/>
      <sheetName val="DATA_PILE__SM1"/>
      <sheetName val="10_Minor_Structure1"/>
      <sheetName val="2_21"/>
      <sheetName val="B2_MB_Deck1"/>
      <sheetName val="RATE_COMPILATION1"/>
      <sheetName val="Monthly_Turnover_(Final)1"/>
      <sheetName val="Monthly_Programme1"/>
      <sheetName val="DETAILED__BOQ"/>
      <sheetName val="Adopted_DBM"/>
      <sheetName val="AutoOpen_Stub_Data"/>
      <sheetName val="BASIC_RATES"/>
      <sheetName val="PRECAST_lightconc-II"/>
      <sheetName val="Flanged_Beams"/>
      <sheetName val="Rectangular_Beam"/>
      <sheetName val="UNP-NCW_1"/>
      <sheetName val="Detail_Analysis_Sheet_for_refer"/>
      <sheetName val="4_Annex_1_Basic_rate"/>
      <sheetName val="Building_Area_Method"/>
      <sheetName val="AoR_Finishing"/>
      <sheetName val="A_O_R_r1Str"/>
      <sheetName val="A_O_R_r1"/>
      <sheetName val="A_O_R_(2)"/>
      <sheetName val="Material_"/>
      <sheetName val="Abs_PMRL"/>
      <sheetName val="Site_clearance"/>
      <sheetName val="Major_Br__Statement"/>
      <sheetName val="DATA_PILE_RT1_"/>
      <sheetName val="DATA_PILE__SM"/>
      <sheetName val="10_Minor_Structure"/>
      <sheetName val="2_2"/>
      <sheetName val="B2_MB_Deck"/>
      <sheetName val="RATE_COMPILATION"/>
      <sheetName val="Monthly_Turnover_(Final)"/>
      <sheetName val="Monthly_Programme"/>
      <sheetName val="C_&amp;_G_RHS"/>
      <sheetName val="Detail_In_Door_Stad"/>
      <sheetName val="Elect_"/>
      <sheetName val="Grand_Summary"/>
      <sheetName val="Cost_of_O_&amp;_O"/>
      <sheetName val="Staff_Acco_"/>
      <sheetName val="BOQ_Distribution"/>
      <sheetName val="NLD_-_Assum"/>
      <sheetName val="Rate_Analysis"/>
      <sheetName val="(Do_not_delete)"/>
      <sheetName val="SITE_DATA"/>
      <sheetName val="Acc__for_Piling"/>
      <sheetName val="GR_slab-reinft"/>
      <sheetName val="Diesel_Analysis"/>
      <sheetName val="DATA-DEP_(13-17)"/>
      <sheetName val="DATA-GCC(25-34_7)"/>
      <sheetName val="St_-Con(0-17)"/>
      <sheetName val="St_-Con_(17-34)"/>
      <sheetName val="Final_Basic_rate"/>
      <sheetName val="Bechtel_Norms"/>
      <sheetName val="CS_PIPING"/>
      <sheetName val="TECH_DATA"/>
      <sheetName val="detail'02"/>
      <sheetName val="p&amp;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st NE-II"/>
      <sheetName val="LC PKG1"/>
      <sheetName val="LC PKG2"/>
      <sheetName val="LC"/>
      <sheetName val="Vehicle WC Standards"/>
      <sheetName val="Eqp WC Standards"/>
      <sheetName val="PRR Agg"/>
      <sheetName val="DC"/>
      <sheetName val="Material"/>
      <sheetName val="JMF"/>
      <sheetName val="BM Plant"/>
      <sheetName val="HM Plant"/>
      <sheetName val="WMM Plant"/>
      <sheetName val="Tippers"/>
      <sheetName val="Wearing Course"/>
      <sheetName val="Plants"/>
      <sheetName val="Bill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PILE_RT2"/>
      <sheetName val="DATA_PILE_RT1 "/>
      <sheetName val="DATA_PILE _SM"/>
      <sheetName val="DATA_PILE_BG"/>
      <sheetName val="Sheet1"/>
      <sheetName val="DATA_PCC"/>
      <sheetName val="DATA_PILECAP"/>
      <sheetName val="Sheet2"/>
      <sheetName val="SUMMARY"/>
      <sheetName val="Basicrates"/>
      <sheetName val="UNP-NCW "/>
      <sheetName val="PROCTOR"/>
      <sheetName val="Wearing Course"/>
      <sheetName val="BHANDUP"/>
      <sheetName val="Transfer"/>
      <sheetName val="4 Annex 1 Basic rate"/>
      <sheetName val="Voucher"/>
      <sheetName val="Data"/>
      <sheetName val="Cal"/>
      <sheetName val="Analysis"/>
      <sheetName val="BC &amp; MNB "/>
      <sheetName val="AoR Finishing"/>
      <sheetName val="BETEILPLCG"/>
      <sheetName val="FULUK8"/>
      <sheetName val="PLCCOMMA"/>
      <sheetName val="PLCGYPROCNORDIC"/>
      <sheetName val="PLCPLACO"/>
      <sheetName val="COMMAUK"/>
      <sheetName val="C &amp; G RHS"/>
      <sheetName val="RA"/>
      <sheetName val="Rate Analysis"/>
      <sheetName val="Grand Summary"/>
      <sheetName val="TOS-F"/>
      <sheetName val="Debit_Transit"/>
      <sheetName val="cul-invSUBMITTED"/>
      <sheetName val="Machinery"/>
      <sheetName val="MAIN"/>
      <sheetName val="9.Major Bridge"/>
      <sheetName val="8. ROB"/>
      <sheetName val="10.Minor Structure"/>
      <sheetName val="7. FLYOVER"/>
      <sheetName val="ABSTRACT"/>
      <sheetName val="2. Earthwork"/>
      <sheetName val="Steel-Circular"/>
      <sheetName val="Intro"/>
      <sheetName val="DATA_PILE_RT1_"/>
      <sheetName val="DATA_PILE__SM"/>
      <sheetName val="UNP-NCW_"/>
      <sheetName val="Bill-12"/>
      <sheetName val="442.951"/>
      <sheetName val="18-misc"/>
      <sheetName val="5-pipe"/>
      <sheetName val="11-hsd"/>
      <sheetName val="13-septic"/>
      <sheetName val="7-ug"/>
      <sheetName val="2-utility"/>
      <sheetName val="Section 3_DPR"/>
      <sheetName val="(Do not delete)"/>
      <sheetName val="Material"/>
      <sheetName val="RIP1"/>
      <sheetName val="Back_Cal_for OMC"/>
      <sheetName val="ETC Plant Cost"/>
      <sheetName val="hyperstatic"/>
      <sheetName val="INPUT SHEET"/>
      <sheetName val="Material "/>
      <sheetName val="basdat"/>
      <sheetName val="Aoc"/>
      <sheetName val="COST"/>
      <sheetName val="drg"/>
      <sheetName val="pile Fabrication"/>
      <sheetName val="JCR TOP(ITEM)-KTRP"/>
      <sheetName val="Basic"/>
      <sheetName val="Bechtel Norms"/>
      <sheetName val="CS PIPING"/>
      <sheetName val="TECH DATA"/>
      <sheetName val="Mix Design"/>
      <sheetName val="anal"/>
      <sheetName val="Dayworks Bill"/>
      <sheetName val="Bills of Quantities"/>
      <sheetName val="CROSS-SECTION"/>
      <sheetName val="QTY-CRUST-MCW"/>
      <sheetName val="QTY-CRUST-SR"/>
      <sheetName val="Resourc - Material"/>
      <sheetName val="dummy"/>
      <sheetName val="Control"/>
      <sheetName val="Analy"/>
      <sheetName val="s"/>
      <sheetName val="Stability"/>
      <sheetName val="Wearing_Course"/>
      <sheetName val="4_Annex_1_Basic_rate"/>
      <sheetName val="C_&amp;_G_RHS"/>
      <sheetName val="Dayworks_Bill"/>
      <sheetName val="Bills_of_Quantities"/>
      <sheetName val="BC_&amp;_MNB_"/>
      <sheetName val="Bed Class"/>
      <sheetName val="Cd"/>
      <sheetName val="B2.MB_Deck"/>
      <sheetName val="doq"/>
      <sheetName val="RATE COMPILATION"/>
      <sheetName val="BOQ"/>
      <sheetName val="Details_RMC"/>
    </sheetNames>
    <sheetDataSet>
      <sheetData sheetId="0" refreshError="1">
        <row r="3">
          <cell r="B3" t="str">
            <v>P1-P287</v>
          </cell>
          <cell r="C3" t="str">
            <v>P2-P287</v>
          </cell>
          <cell r="D3" t="str">
            <v>P3-P287</v>
          </cell>
          <cell r="E3" t="str">
            <v>P4-P287</v>
          </cell>
          <cell r="F3" t="str">
            <v>P1-P288</v>
          </cell>
          <cell r="G3" t="str">
            <v>P2-P288</v>
          </cell>
          <cell r="H3" t="str">
            <v>P3-P288</v>
          </cell>
          <cell r="I3" t="str">
            <v>P4-P288</v>
          </cell>
          <cell r="J3" t="str">
            <v>P1-P289</v>
          </cell>
          <cell r="K3" t="str">
            <v>P2-P289</v>
          </cell>
          <cell r="L3" t="str">
            <v>P3-P289</v>
          </cell>
          <cell r="M3" t="str">
            <v>P4-P289</v>
          </cell>
          <cell r="N3" t="str">
            <v>P1-P290</v>
          </cell>
          <cell r="O3" t="str">
            <v>P2-P290</v>
          </cell>
          <cell r="P3" t="str">
            <v>P3-P290</v>
          </cell>
          <cell r="Q3" t="str">
            <v>P4-P290</v>
          </cell>
          <cell r="R3" t="str">
            <v>P1-P291</v>
          </cell>
          <cell r="S3" t="str">
            <v>P2-P291</v>
          </cell>
          <cell r="T3" t="str">
            <v>P3-P291</v>
          </cell>
          <cell r="U3" t="str">
            <v>P4-P291</v>
          </cell>
          <cell r="V3" t="str">
            <v>P1-P292</v>
          </cell>
          <cell r="W3" t="str">
            <v>P2-P292</v>
          </cell>
          <cell r="X3" t="str">
            <v>P3-P292</v>
          </cell>
          <cell r="Y3" t="str">
            <v>P4-P292</v>
          </cell>
          <cell r="Z3" t="str">
            <v>P1-P293</v>
          </cell>
          <cell r="AA3" t="str">
            <v>P2-P293</v>
          </cell>
          <cell r="AB3" t="str">
            <v>P3-P293</v>
          </cell>
          <cell r="AC3" t="str">
            <v>P4-P293</v>
          </cell>
          <cell r="AD3" t="str">
            <v>P1-P294</v>
          </cell>
          <cell r="AE3" t="str">
            <v>P2-P294</v>
          </cell>
          <cell r="AF3" t="str">
            <v>P3-P294</v>
          </cell>
          <cell r="AG3" t="str">
            <v>P4-P294</v>
          </cell>
          <cell r="AH3" t="str">
            <v>P1-P295</v>
          </cell>
          <cell r="AI3" t="str">
            <v>P2-P295</v>
          </cell>
          <cell r="AJ3" t="str">
            <v>P3-P295</v>
          </cell>
          <cell r="AK3" t="str">
            <v>P4-P295</v>
          </cell>
          <cell r="AL3" t="str">
            <v>P1-P296</v>
          </cell>
          <cell r="AM3" t="str">
            <v>P2-P296</v>
          </cell>
          <cell r="AN3" t="str">
            <v>P3-P296</v>
          </cell>
          <cell r="AO3" t="str">
            <v>P4-P296</v>
          </cell>
          <cell r="AP3" t="str">
            <v>P1-P297</v>
          </cell>
          <cell r="AQ3" t="str">
            <v>P2-P297</v>
          </cell>
          <cell r="AR3" t="str">
            <v>P3-P297</v>
          </cell>
          <cell r="AS3" t="str">
            <v>P4-P297</v>
          </cell>
          <cell r="AT3" t="str">
            <v>P1-P298</v>
          </cell>
          <cell r="AU3" t="str">
            <v>P2-P298</v>
          </cell>
          <cell r="AV3" t="str">
            <v>P3-P298</v>
          </cell>
          <cell r="AW3" t="str">
            <v>P4-P298</v>
          </cell>
          <cell r="AX3" t="str">
            <v>P1-P299</v>
          </cell>
          <cell r="AY3" t="str">
            <v>P2-P299</v>
          </cell>
          <cell r="AZ3" t="str">
            <v>P3-P299</v>
          </cell>
          <cell r="BA3" t="str">
            <v>P4-P299</v>
          </cell>
          <cell r="BB3" t="str">
            <v>P1-P300</v>
          </cell>
          <cell r="BC3" t="str">
            <v>P2-P300</v>
          </cell>
          <cell r="BD3" t="str">
            <v>P3-P300</v>
          </cell>
          <cell r="BE3" t="str">
            <v>P4-P300</v>
          </cell>
          <cell r="BF3" t="str">
            <v>P5-P300</v>
          </cell>
          <cell r="BG3" t="str">
            <v>P6-P300</v>
          </cell>
          <cell r="BH3" t="str">
            <v>P7-P300</v>
          </cell>
          <cell r="BI3" t="str">
            <v>P8-P300</v>
          </cell>
          <cell r="BJ3" t="str">
            <v>P9-P300</v>
          </cell>
          <cell r="BK3" t="str">
            <v>P1-P301</v>
          </cell>
          <cell r="BL3" t="str">
            <v>P2-P301</v>
          </cell>
          <cell r="BM3" t="str">
            <v>P3-P301</v>
          </cell>
          <cell r="BN3" t="str">
            <v>P4-P301</v>
          </cell>
          <cell r="BO3" t="str">
            <v>P5-P301</v>
          </cell>
          <cell r="BP3" t="str">
            <v>P6-P301</v>
          </cell>
          <cell r="BQ3" t="str">
            <v>P7-P301</v>
          </cell>
          <cell r="BR3" t="str">
            <v>P8-P301</v>
          </cell>
          <cell r="BS3" t="str">
            <v>P1-P302</v>
          </cell>
          <cell r="BT3" t="str">
            <v>P2-P302</v>
          </cell>
          <cell r="BU3" t="str">
            <v>P3-P302</v>
          </cell>
          <cell r="BV3" t="str">
            <v>P4-P302</v>
          </cell>
          <cell r="BW3" t="str">
            <v>P1-P303</v>
          </cell>
          <cell r="BX3" t="str">
            <v>P2-P303</v>
          </cell>
          <cell r="BY3" t="str">
            <v>P3-P303</v>
          </cell>
          <cell r="BZ3" t="str">
            <v>P4-P303</v>
          </cell>
          <cell r="CA3" t="str">
            <v>P1-P303A</v>
          </cell>
          <cell r="CB3" t="str">
            <v>P2-P303A</v>
          </cell>
          <cell r="CC3" t="str">
            <v>P3-P303A</v>
          </cell>
          <cell r="CD3" t="str">
            <v>P4-P303A</v>
          </cell>
          <cell r="CE3" t="str">
            <v>P2-P483</v>
          </cell>
          <cell r="CF3" t="str">
            <v>P3-P483</v>
          </cell>
          <cell r="CG3" t="str">
            <v>P4-P483</v>
          </cell>
          <cell r="CH3" t="str">
            <v>P1-P484</v>
          </cell>
          <cell r="CI3" t="str">
            <v>P2-P484</v>
          </cell>
          <cell r="CJ3" t="str">
            <v>P3-P484</v>
          </cell>
          <cell r="CK3" t="str">
            <v>P4-P484</v>
          </cell>
          <cell r="CL3" t="str">
            <v>P1-P485</v>
          </cell>
          <cell r="CM3" t="str">
            <v>P2-P485</v>
          </cell>
          <cell r="CN3" t="str">
            <v>P3-P485</v>
          </cell>
          <cell r="CO3" t="str">
            <v>P4-P485</v>
          </cell>
          <cell r="CP3" t="str">
            <v>P1-P486</v>
          </cell>
          <cell r="CQ3" t="str">
            <v>P2-P486</v>
          </cell>
          <cell r="CR3" t="str">
            <v>P3-P486</v>
          </cell>
          <cell r="CS3" t="str">
            <v>P4-P486</v>
          </cell>
          <cell r="CT3" t="str">
            <v>P1-P487</v>
          </cell>
          <cell r="CU3" t="str">
            <v>P2-P487</v>
          </cell>
          <cell r="CV3" t="str">
            <v>P3-P487</v>
          </cell>
          <cell r="CW3" t="str">
            <v>P4-P487</v>
          </cell>
          <cell r="CX3" t="str">
            <v>P1-P488</v>
          </cell>
          <cell r="CY3" t="str">
            <v>P2-P488</v>
          </cell>
          <cell r="CZ3" t="str">
            <v>P3-P488</v>
          </cell>
          <cell r="DA3" t="str">
            <v>P4-P488</v>
          </cell>
        </row>
        <row r="4">
          <cell r="A4" t="str">
            <v>BG</v>
          </cell>
          <cell r="B4">
            <v>38061</v>
          </cell>
          <cell r="C4">
            <v>38062</v>
          </cell>
          <cell r="D4">
            <v>38062</v>
          </cell>
          <cell r="E4">
            <v>38063</v>
          </cell>
          <cell r="F4">
            <v>38061</v>
          </cell>
          <cell r="G4">
            <v>38063</v>
          </cell>
          <cell r="H4">
            <v>38062</v>
          </cell>
          <cell r="I4">
            <v>38073</v>
          </cell>
          <cell r="J4">
            <v>38065</v>
          </cell>
          <cell r="K4">
            <v>38063</v>
          </cell>
          <cell r="L4">
            <v>38064</v>
          </cell>
          <cell r="M4">
            <v>38078</v>
          </cell>
          <cell r="N4">
            <v>38064</v>
          </cell>
          <cell r="O4">
            <v>38065</v>
          </cell>
          <cell r="P4">
            <v>38065</v>
          </cell>
          <cell r="Q4">
            <v>38064</v>
          </cell>
          <cell r="R4">
            <v>38069</v>
          </cell>
          <cell r="S4">
            <v>38066</v>
          </cell>
          <cell r="T4">
            <v>38069</v>
          </cell>
          <cell r="U4">
            <v>38068</v>
          </cell>
          <cell r="V4">
            <v>38069</v>
          </cell>
          <cell r="W4">
            <v>38066</v>
          </cell>
          <cell r="X4">
            <v>38066</v>
          </cell>
          <cell r="Y4">
            <v>38068</v>
          </cell>
          <cell r="Z4">
            <v>38069</v>
          </cell>
          <cell r="AA4">
            <v>38071</v>
          </cell>
          <cell r="AB4">
            <v>38072</v>
          </cell>
          <cell r="AC4">
            <v>38073</v>
          </cell>
          <cell r="AD4">
            <v>38070</v>
          </cell>
          <cell r="AE4">
            <v>38072</v>
          </cell>
          <cell r="AF4">
            <v>38070</v>
          </cell>
          <cell r="AG4">
            <v>38073</v>
          </cell>
          <cell r="AH4">
            <v>38071</v>
          </cell>
          <cell r="AI4">
            <v>38073</v>
          </cell>
          <cell r="AJ4">
            <v>38079</v>
          </cell>
          <cell r="AK4">
            <v>38074</v>
          </cell>
          <cell r="AL4">
            <v>38076</v>
          </cell>
          <cell r="AM4">
            <v>38074</v>
          </cell>
          <cell r="AN4">
            <v>38074</v>
          </cell>
          <cell r="AO4">
            <v>38075</v>
          </cell>
          <cell r="AP4">
            <v>38077</v>
          </cell>
          <cell r="AQ4">
            <v>38075</v>
          </cell>
          <cell r="AR4">
            <v>38076</v>
          </cell>
          <cell r="AS4">
            <v>38077</v>
          </cell>
          <cell r="AT4">
            <v>38079</v>
          </cell>
          <cell r="AU4">
            <v>38079</v>
          </cell>
          <cell r="AV4">
            <v>38138</v>
          </cell>
          <cell r="AW4">
            <v>38080</v>
          </cell>
          <cell r="AX4">
            <v>38121</v>
          </cell>
          <cell r="AY4">
            <v>38122</v>
          </cell>
          <cell r="AZ4">
            <v>38125</v>
          </cell>
          <cell r="BA4">
            <v>38133</v>
          </cell>
          <cell r="BB4">
            <v>38097</v>
          </cell>
          <cell r="BC4">
            <v>38091</v>
          </cell>
          <cell r="BD4">
            <v>38094</v>
          </cell>
          <cell r="BE4">
            <v>38099</v>
          </cell>
          <cell r="BF4">
            <v>38137</v>
          </cell>
          <cell r="BG4">
            <v>38128</v>
          </cell>
          <cell r="BH4">
            <v>38135</v>
          </cell>
          <cell r="BI4">
            <v>38152</v>
          </cell>
          <cell r="BJ4">
            <v>38152</v>
          </cell>
          <cell r="BK4">
            <v>38101</v>
          </cell>
          <cell r="BL4">
            <v>38100</v>
          </cell>
          <cell r="BM4">
            <v>38094</v>
          </cell>
          <cell r="BN4">
            <v>38101</v>
          </cell>
          <cell r="BO4">
            <v>38146</v>
          </cell>
          <cell r="BP4">
            <v>38145</v>
          </cell>
          <cell r="BQ4">
            <v>38143</v>
          </cell>
          <cell r="BR4">
            <v>38147</v>
          </cell>
          <cell r="BS4">
            <v>38111</v>
          </cell>
          <cell r="BT4">
            <v>38113</v>
          </cell>
          <cell r="BU4">
            <v>38114</v>
          </cell>
          <cell r="BV4">
            <v>38113</v>
          </cell>
          <cell r="BW4">
            <v>38107</v>
          </cell>
          <cell r="BX4">
            <v>38105</v>
          </cell>
          <cell r="BY4">
            <v>38108</v>
          </cell>
          <cell r="BZ4">
            <v>38104</v>
          </cell>
          <cell r="CA4">
            <v>38133</v>
          </cell>
          <cell r="CB4">
            <v>38112</v>
          </cell>
          <cell r="CC4">
            <v>38110</v>
          </cell>
          <cell r="CD4">
            <v>38118</v>
          </cell>
          <cell r="CE4">
            <v>37961</v>
          </cell>
          <cell r="CF4">
            <v>37964</v>
          </cell>
          <cell r="CG4">
            <v>37959</v>
          </cell>
          <cell r="CH4">
            <v>37968</v>
          </cell>
          <cell r="CI4">
            <v>37965</v>
          </cell>
          <cell r="CJ4">
            <v>37964</v>
          </cell>
          <cell r="CK4">
            <v>37967</v>
          </cell>
          <cell r="CL4">
            <v>37971</v>
          </cell>
          <cell r="CM4">
            <v>37967</v>
          </cell>
          <cell r="CN4">
            <v>37970</v>
          </cell>
          <cell r="CO4">
            <v>37966</v>
          </cell>
          <cell r="CP4">
            <v>37971</v>
          </cell>
          <cell r="CQ4">
            <v>37970</v>
          </cell>
          <cell r="CR4">
            <v>37972</v>
          </cell>
          <cell r="CS4">
            <v>37973</v>
          </cell>
          <cell r="CT4">
            <v>37983</v>
          </cell>
          <cell r="CU4">
            <v>37988</v>
          </cell>
          <cell r="CV4">
            <v>37990</v>
          </cell>
          <cell r="CW4">
            <v>37985</v>
          </cell>
          <cell r="CX4">
            <v>37975</v>
          </cell>
          <cell r="CY4">
            <v>37974</v>
          </cell>
          <cell r="CZ4">
            <v>37976</v>
          </cell>
          <cell r="DA4">
            <v>37973</v>
          </cell>
        </row>
        <row r="5">
          <cell r="B5" t="str">
            <v>P-287</v>
          </cell>
          <cell r="F5" t="str">
            <v>P-288</v>
          </cell>
          <cell r="I5" t="str">
            <v>P-466</v>
          </cell>
          <cell r="J5" t="str">
            <v>P-289</v>
          </cell>
          <cell r="N5" t="str">
            <v>P-290</v>
          </cell>
          <cell r="O5" t="str">
            <v>P-467</v>
          </cell>
          <cell r="R5" t="str">
            <v>P-291</v>
          </cell>
          <cell r="U5" t="str">
            <v>P-468</v>
          </cell>
          <cell r="V5" t="str">
            <v>P-292</v>
          </cell>
          <cell r="Z5" t="str">
            <v>P-293</v>
          </cell>
          <cell r="AD5" t="str">
            <v>P-294</v>
          </cell>
          <cell r="AH5" t="str">
            <v>P-295</v>
          </cell>
          <cell r="AL5" t="str">
            <v>P-296</v>
          </cell>
          <cell r="AP5" t="str">
            <v>P-297</v>
          </cell>
          <cell r="AT5" t="str">
            <v>P-298</v>
          </cell>
          <cell r="AX5" t="str">
            <v>P-299</v>
          </cell>
          <cell r="BB5" t="str">
            <v>P-300</v>
          </cell>
          <cell r="BF5" t="str">
            <v>P-477</v>
          </cell>
          <cell r="BJ5" t="str">
            <v>P-478</v>
          </cell>
          <cell r="BK5" t="str">
            <v>P-301</v>
          </cell>
          <cell r="BN5" t="str">
            <v>P-479</v>
          </cell>
          <cell r="BR5" t="str">
            <v>P-480</v>
          </cell>
          <cell r="BS5" t="str">
            <v>P-302</v>
          </cell>
          <cell r="BV5" t="str">
            <v>P-481</v>
          </cell>
          <cell r="BW5" t="str">
            <v>P-303</v>
          </cell>
          <cell r="BZ5" t="str">
            <v>P-482</v>
          </cell>
          <cell r="CA5" t="str">
            <v>P-303A</v>
          </cell>
          <cell r="CD5" t="str">
            <v>P-483</v>
          </cell>
          <cell r="CH5" t="str">
            <v>P-484</v>
          </cell>
          <cell r="CL5" t="str">
            <v>P-485</v>
          </cell>
          <cell r="CP5" t="str">
            <v>P-486</v>
          </cell>
          <cell r="CT5" t="str">
            <v>P-487</v>
          </cell>
          <cell r="CX5" t="str">
            <v>P-488</v>
          </cell>
        </row>
        <row r="9">
          <cell r="B9" t="str">
            <v>P1-P352</v>
          </cell>
          <cell r="C9" t="str">
            <v>P2-P352</v>
          </cell>
          <cell r="D9" t="str">
            <v>P3-P352</v>
          </cell>
          <cell r="E9" t="str">
            <v>P4-P352</v>
          </cell>
          <cell r="F9" t="str">
            <v>P1-P353</v>
          </cell>
          <cell r="G9" t="str">
            <v>P2-P353</v>
          </cell>
          <cell r="H9" t="str">
            <v>P3-P353</v>
          </cell>
          <cell r="I9" t="str">
            <v>P4-P353</v>
          </cell>
          <cell r="J9" t="str">
            <v>P1-P354</v>
          </cell>
          <cell r="K9" t="str">
            <v>P2-P354</v>
          </cell>
          <cell r="L9" t="str">
            <v>P3-P354</v>
          </cell>
          <cell r="M9" t="str">
            <v>P4-P354</v>
          </cell>
          <cell r="N9" t="str">
            <v>P1-P355</v>
          </cell>
          <cell r="O9" t="str">
            <v>P2-P355</v>
          </cell>
          <cell r="P9" t="str">
            <v>P3-P355</v>
          </cell>
          <cell r="Q9" t="str">
            <v>P4-P355</v>
          </cell>
          <cell r="R9" t="str">
            <v>P1-P356</v>
          </cell>
          <cell r="S9" t="str">
            <v>P2-P356</v>
          </cell>
          <cell r="T9" t="str">
            <v>P3-P356</v>
          </cell>
          <cell r="U9" t="str">
            <v>P4-P356</v>
          </cell>
          <cell r="V9" t="str">
            <v>P1-P357</v>
          </cell>
          <cell r="W9" t="str">
            <v>P2-P357</v>
          </cell>
          <cell r="X9" t="str">
            <v>P3-P357</v>
          </cell>
          <cell r="Y9" t="str">
            <v>P4-P357</v>
          </cell>
          <cell r="Z9" t="str">
            <v>P1-P358</v>
          </cell>
          <cell r="AA9" t="str">
            <v>P2-P358</v>
          </cell>
          <cell r="AB9" t="str">
            <v>P3-P358</v>
          </cell>
          <cell r="AC9" t="str">
            <v>P4-P358</v>
          </cell>
          <cell r="AD9" t="str">
            <v>P1-P359</v>
          </cell>
          <cell r="AE9" t="str">
            <v>P2-P359</v>
          </cell>
          <cell r="AF9" t="str">
            <v>P3-P359</v>
          </cell>
          <cell r="AG9" t="str">
            <v>P4-P359</v>
          </cell>
          <cell r="AH9" t="str">
            <v>P1-P360</v>
          </cell>
          <cell r="AI9" t="str">
            <v>P2-P360</v>
          </cell>
          <cell r="AJ9" t="str">
            <v>P3-P360</v>
          </cell>
          <cell r="AK9" t="str">
            <v>P4-P360</v>
          </cell>
          <cell r="AL9" t="str">
            <v>P1-P361</v>
          </cell>
          <cell r="AM9" t="str">
            <v>P2-P361</v>
          </cell>
          <cell r="AN9" t="str">
            <v>P3-P361</v>
          </cell>
          <cell r="AO9" t="str">
            <v>P4-P361</v>
          </cell>
          <cell r="AP9" t="str">
            <v>P1-P362</v>
          </cell>
          <cell r="AQ9" t="str">
            <v>P2-P362</v>
          </cell>
          <cell r="AR9" t="str">
            <v>P3-P362</v>
          </cell>
          <cell r="AS9" t="str">
            <v>P4-P362</v>
          </cell>
          <cell r="AT9" t="str">
            <v>P1-P363</v>
          </cell>
          <cell r="AU9" t="str">
            <v>P2-P363</v>
          </cell>
          <cell r="AV9" t="str">
            <v>P3-P363</v>
          </cell>
          <cell r="AW9" t="str">
            <v>P4-P363</v>
          </cell>
          <cell r="AX9" t="str">
            <v>P1-P364</v>
          </cell>
          <cell r="AY9" t="str">
            <v>P2-P364</v>
          </cell>
          <cell r="AZ9" t="str">
            <v>P3-P364</v>
          </cell>
          <cell r="BA9" t="str">
            <v>P4-P364</v>
          </cell>
          <cell r="BB9" t="str">
            <v>P1-P365</v>
          </cell>
          <cell r="BC9" t="str">
            <v>P2-P365</v>
          </cell>
          <cell r="BD9" t="str">
            <v>P3-P365</v>
          </cell>
          <cell r="BE9" t="str">
            <v>P4-P365</v>
          </cell>
          <cell r="BF9" t="str">
            <v>P1-P366</v>
          </cell>
          <cell r="BG9" t="str">
            <v>P2-P366</v>
          </cell>
          <cell r="BH9" t="str">
            <v>P3-P366</v>
          </cell>
          <cell r="BI9" t="str">
            <v>P4-P366</v>
          </cell>
          <cell r="BJ9" t="str">
            <v>P1-P367</v>
          </cell>
          <cell r="BK9" t="str">
            <v>P2-P367</v>
          </cell>
          <cell r="BL9" t="str">
            <v>P3-P367</v>
          </cell>
          <cell r="BM9" t="str">
            <v>P4-P367</v>
          </cell>
          <cell r="BN9" t="str">
            <v>P1-P368</v>
          </cell>
          <cell r="BO9" t="str">
            <v>P2-P368</v>
          </cell>
          <cell r="BP9" t="str">
            <v>P3-P368</v>
          </cell>
          <cell r="BQ9" t="str">
            <v>P4-P368</v>
          </cell>
          <cell r="BR9" t="str">
            <v>P1-P369</v>
          </cell>
          <cell r="BS9" t="str">
            <v>P2-P369</v>
          </cell>
          <cell r="BT9" t="str">
            <v>P3-P369</v>
          </cell>
          <cell r="BU9" t="str">
            <v>P4-P369</v>
          </cell>
          <cell r="BV9" t="str">
            <v>P1-P370</v>
          </cell>
          <cell r="BW9" t="str">
            <v>P2-P370</v>
          </cell>
          <cell r="BX9" t="str">
            <v>P3-P370</v>
          </cell>
          <cell r="BY9" t="str">
            <v>P4-P370</v>
          </cell>
          <cell r="BZ9" t="str">
            <v>P1-P371</v>
          </cell>
          <cell r="CA9" t="str">
            <v>P2-P371</v>
          </cell>
          <cell r="CB9" t="str">
            <v>P3-P371</v>
          </cell>
          <cell r="CC9" t="str">
            <v>P4-P371</v>
          </cell>
          <cell r="CD9" t="str">
            <v>P1-P372</v>
          </cell>
          <cell r="CE9" t="str">
            <v>P2-P372</v>
          </cell>
          <cell r="CF9" t="str">
            <v>P3-P372</v>
          </cell>
          <cell r="CG9" t="str">
            <v>P4-P372</v>
          </cell>
          <cell r="CH9" t="str">
            <v>P5-P372</v>
          </cell>
          <cell r="CI9" t="str">
            <v>P1-P373</v>
          </cell>
          <cell r="CJ9" t="str">
            <v>P2-P373</v>
          </cell>
          <cell r="CK9" t="str">
            <v>P3-P373</v>
          </cell>
          <cell r="CL9" t="str">
            <v>P4-P373</v>
          </cell>
          <cell r="CM9" t="str">
            <v>P5-P373</v>
          </cell>
          <cell r="CN9" t="str">
            <v>P1-P374</v>
          </cell>
          <cell r="CO9" t="str">
            <v>P2-P374</v>
          </cell>
          <cell r="CP9" t="str">
            <v>P3-P374</v>
          </cell>
          <cell r="CQ9" t="str">
            <v>P4-P374</v>
          </cell>
          <cell r="CR9" t="str">
            <v>P5-P374</v>
          </cell>
          <cell r="CS9" t="str">
            <v>P1-P375</v>
          </cell>
          <cell r="CT9" t="str">
            <v>P2-P375</v>
          </cell>
          <cell r="CU9" t="str">
            <v>P3-P375</v>
          </cell>
          <cell r="CV9" t="str">
            <v>P4-P375</v>
          </cell>
          <cell r="CW9" t="str">
            <v>P5-P375</v>
          </cell>
          <cell r="CX9" t="str">
            <v>P6-P375</v>
          </cell>
          <cell r="CY9" t="str">
            <v>P1-P376</v>
          </cell>
          <cell r="CZ9" t="str">
            <v>P2-P376</v>
          </cell>
          <cell r="DA9" t="str">
            <v>P3-P376</v>
          </cell>
          <cell r="DB9" t="str">
            <v>P4-P376</v>
          </cell>
          <cell r="DC9" t="str">
            <v>P5-P376</v>
          </cell>
          <cell r="DD9" t="str">
            <v>P6-P376</v>
          </cell>
          <cell r="DE9" t="str">
            <v>P1-P377</v>
          </cell>
          <cell r="DF9" t="str">
            <v>P2-P377</v>
          </cell>
          <cell r="DG9" t="str">
            <v>P3-P377</v>
          </cell>
          <cell r="DH9" t="str">
            <v>P4-P377</v>
          </cell>
          <cell r="DI9" t="str">
            <v>P5-P377</v>
          </cell>
          <cell r="DJ9" t="str">
            <v>P6-P377</v>
          </cell>
          <cell r="DK9" t="str">
            <v>P1-P378</v>
          </cell>
          <cell r="DL9" t="str">
            <v>P2-P378</v>
          </cell>
          <cell r="DM9" t="str">
            <v>P3-P378</v>
          </cell>
          <cell r="DN9" t="str">
            <v>P4-P378</v>
          </cell>
          <cell r="DO9" t="str">
            <v>P5-P378</v>
          </cell>
          <cell r="DP9" t="str">
            <v>P6-P378</v>
          </cell>
          <cell r="DQ9" t="str">
            <v>P1-P379</v>
          </cell>
          <cell r="DR9" t="str">
            <v>P2-P379</v>
          </cell>
          <cell r="DS9" t="str">
            <v>P3-P379</v>
          </cell>
          <cell r="DT9" t="str">
            <v>P4-P379</v>
          </cell>
          <cell r="DU9" t="str">
            <v>P5-P379</v>
          </cell>
          <cell r="DV9" t="str">
            <v>P1-P380</v>
          </cell>
          <cell r="DW9" t="str">
            <v>P2-P380</v>
          </cell>
          <cell r="DX9" t="str">
            <v>P3-P380</v>
          </cell>
          <cell r="DY9" t="str">
            <v>P4-P380</v>
          </cell>
          <cell r="DZ9" t="str">
            <v>P5-P380</v>
          </cell>
          <cell r="EA9" t="str">
            <v>P1-P381</v>
          </cell>
          <cell r="EB9" t="str">
            <v>P2-P381</v>
          </cell>
          <cell r="EC9" t="str">
            <v>P3-P381</v>
          </cell>
          <cell r="ED9" t="str">
            <v>P4-P381</v>
          </cell>
          <cell r="EE9" t="str">
            <v>P5-P381</v>
          </cell>
          <cell r="EF9" t="str">
            <v>P1-P382</v>
          </cell>
          <cell r="EG9" t="str">
            <v>P2-P382</v>
          </cell>
          <cell r="EH9" t="str">
            <v>P3-P382</v>
          </cell>
          <cell r="EI9" t="str">
            <v>P4-P382</v>
          </cell>
          <cell r="EJ9" t="str">
            <v>P5-P382</v>
          </cell>
          <cell r="EK9" t="str">
            <v>P1-P383</v>
          </cell>
          <cell r="EL9" t="str">
            <v>P2-P383</v>
          </cell>
          <cell r="EM9" t="str">
            <v>P3-P383</v>
          </cell>
          <cell r="EN9" t="str">
            <v>P4-P383</v>
          </cell>
          <cell r="EO9" t="str">
            <v>P5-P383</v>
          </cell>
          <cell r="EP9" t="str">
            <v>P1-P384</v>
          </cell>
          <cell r="EQ9" t="str">
            <v>P2-P384</v>
          </cell>
          <cell r="ER9" t="str">
            <v>P3-P384</v>
          </cell>
          <cell r="ES9" t="str">
            <v>P4-P384</v>
          </cell>
          <cell r="ET9" t="str">
            <v>P5-P384</v>
          </cell>
          <cell r="EU9" t="str">
            <v>P6-P384</v>
          </cell>
          <cell r="EV9" t="str">
            <v>P7-P384</v>
          </cell>
          <cell r="EW9" t="str">
            <v>P8-P384</v>
          </cell>
          <cell r="EX9" t="str">
            <v>P9-P384</v>
          </cell>
        </row>
        <row r="10">
          <cell r="A10" t="str">
            <v>RT3/2</v>
          </cell>
          <cell r="B10">
            <v>37996</v>
          </cell>
          <cell r="C10">
            <v>37994</v>
          </cell>
          <cell r="D10">
            <v>37995</v>
          </cell>
          <cell r="E10">
            <v>37993</v>
          </cell>
          <cell r="F10">
            <v>37921</v>
          </cell>
          <cell r="G10">
            <v>37930</v>
          </cell>
          <cell r="H10">
            <v>37923</v>
          </cell>
          <cell r="I10">
            <v>37928</v>
          </cell>
          <cell r="J10">
            <v>37932</v>
          </cell>
          <cell r="K10">
            <v>37929</v>
          </cell>
          <cell r="L10">
            <v>37935</v>
          </cell>
          <cell r="M10">
            <v>37927</v>
          </cell>
          <cell r="N10">
            <v>37937</v>
          </cell>
          <cell r="O10">
            <v>37941</v>
          </cell>
          <cell r="P10">
            <v>37936</v>
          </cell>
          <cell r="Q10">
            <v>37940</v>
          </cell>
          <cell r="R10">
            <v>37937</v>
          </cell>
          <cell r="S10">
            <v>37942</v>
          </cell>
          <cell r="T10">
            <v>37939</v>
          </cell>
          <cell r="U10">
            <v>37943</v>
          </cell>
          <cell r="V10">
            <v>37942</v>
          </cell>
          <cell r="W10">
            <v>37945</v>
          </cell>
          <cell r="X10">
            <v>37946</v>
          </cell>
          <cell r="Y10">
            <v>37944</v>
          </cell>
          <cell r="Z10">
            <v>37950</v>
          </cell>
          <cell r="AA10">
            <v>37948</v>
          </cell>
          <cell r="AB10">
            <v>37949</v>
          </cell>
          <cell r="AC10">
            <v>37946</v>
          </cell>
          <cell r="AD10">
            <v>37954</v>
          </cell>
          <cell r="AE10">
            <v>37957</v>
          </cell>
          <cell r="AF10">
            <v>37954</v>
          </cell>
          <cell r="AG10">
            <v>37959</v>
          </cell>
          <cell r="AH10">
            <v>37955</v>
          </cell>
          <cell r="AI10">
            <v>37958</v>
          </cell>
          <cell r="AJ10">
            <v>37962</v>
          </cell>
          <cell r="AK10">
            <v>37960</v>
          </cell>
          <cell r="AL10">
            <v>37961</v>
          </cell>
          <cell r="AM10">
            <v>37968</v>
          </cell>
          <cell r="AN10">
            <v>37964</v>
          </cell>
          <cell r="AO10">
            <v>37968</v>
          </cell>
          <cell r="AP10">
            <v>37966</v>
          </cell>
          <cell r="AQ10">
            <v>37967</v>
          </cell>
          <cell r="AR10">
            <v>37966</v>
          </cell>
          <cell r="AS10">
            <v>37970</v>
          </cell>
          <cell r="AT10">
            <v>37973</v>
          </cell>
          <cell r="AU10">
            <v>37972</v>
          </cell>
          <cell r="AV10">
            <v>37974</v>
          </cell>
          <cell r="AW10">
            <v>37971</v>
          </cell>
          <cell r="AX10">
            <v>37976</v>
          </cell>
          <cell r="AY10">
            <v>37977</v>
          </cell>
          <cell r="AZ10">
            <v>37979</v>
          </cell>
          <cell r="BA10">
            <v>37978</v>
          </cell>
          <cell r="BB10">
            <v>37988</v>
          </cell>
          <cell r="BC10">
            <v>37985</v>
          </cell>
          <cell r="BD10">
            <v>37990</v>
          </cell>
          <cell r="BE10">
            <v>37984</v>
          </cell>
          <cell r="BF10">
            <v>38003</v>
          </cell>
          <cell r="BG10">
            <v>38006</v>
          </cell>
          <cell r="BH10">
            <v>38008</v>
          </cell>
          <cell r="BI10">
            <v>38004</v>
          </cell>
          <cell r="BJ10">
            <v>38015</v>
          </cell>
          <cell r="BK10">
            <v>38009</v>
          </cell>
          <cell r="BL10">
            <v>38007</v>
          </cell>
          <cell r="BM10">
            <v>38005</v>
          </cell>
          <cell r="BN10">
            <v>38009</v>
          </cell>
          <cell r="BO10">
            <v>38013</v>
          </cell>
          <cell r="BP10">
            <v>38010</v>
          </cell>
          <cell r="BQ10">
            <v>38011</v>
          </cell>
          <cell r="BR10">
            <v>38016</v>
          </cell>
          <cell r="BS10">
            <v>38014</v>
          </cell>
          <cell r="BT10">
            <v>38016</v>
          </cell>
          <cell r="BU10">
            <v>38014</v>
          </cell>
          <cell r="BV10">
            <v>38017</v>
          </cell>
          <cell r="BW10">
            <v>38019</v>
          </cell>
          <cell r="BX10">
            <v>38018</v>
          </cell>
          <cell r="BY10">
            <v>38020</v>
          </cell>
          <cell r="BZ10">
            <v>38021</v>
          </cell>
          <cell r="CA10">
            <v>38023</v>
          </cell>
          <cell r="CB10">
            <v>38022</v>
          </cell>
          <cell r="CC10">
            <v>38094</v>
          </cell>
          <cell r="CD10">
            <v>38041</v>
          </cell>
          <cell r="CE10">
            <v>38036</v>
          </cell>
          <cell r="CF10">
            <v>38042</v>
          </cell>
          <cell r="CG10">
            <v>38039</v>
          </cell>
          <cell r="CH10">
            <v>38035</v>
          </cell>
          <cell r="CI10">
            <v>38026</v>
          </cell>
          <cell r="CJ10">
            <v>38030</v>
          </cell>
          <cell r="CK10">
            <v>38031</v>
          </cell>
          <cell r="CL10">
            <v>38029</v>
          </cell>
          <cell r="CM10">
            <v>38034</v>
          </cell>
          <cell r="CN10">
            <v>38030</v>
          </cell>
          <cell r="CO10">
            <v>38027</v>
          </cell>
          <cell r="CP10">
            <v>38024</v>
          </cell>
          <cell r="CQ10">
            <v>38063</v>
          </cell>
          <cell r="CR10">
            <v>38031</v>
          </cell>
          <cell r="CS10">
            <v>38059</v>
          </cell>
          <cell r="CT10">
            <v>38043</v>
          </cell>
          <cell r="CU10">
            <v>38048</v>
          </cell>
          <cell r="CV10">
            <v>38056</v>
          </cell>
          <cell r="CW10">
            <v>38057</v>
          </cell>
          <cell r="CX10">
            <v>38046</v>
          </cell>
          <cell r="CY10">
            <v>38061</v>
          </cell>
          <cell r="CZ10">
            <v>38046</v>
          </cell>
          <cell r="DA10">
            <v>38049</v>
          </cell>
          <cell r="DB10">
            <v>38047</v>
          </cell>
          <cell r="DC10">
            <v>38058</v>
          </cell>
          <cell r="DD10">
            <v>38044</v>
          </cell>
          <cell r="DE10">
            <v>38069</v>
          </cell>
          <cell r="DF10">
            <v>38052</v>
          </cell>
          <cell r="DG10">
            <v>38051</v>
          </cell>
          <cell r="DH10">
            <v>38054</v>
          </cell>
          <cell r="DI10">
            <v>38066</v>
          </cell>
          <cell r="DJ10">
            <v>38055</v>
          </cell>
          <cell r="DK10">
            <v>38071</v>
          </cell>
          <cell r="DL10">
            <v>38068</v>
          </cell>
          <cell r="DM10">
            <v>38078</v>
          </cell>
          <cell r="DN10">
            <v>38073</v>
          </cell>
          <cell r="DO10">
            <v>38070</v>
          </cell>
          <cell r="DP10">
            <v>38076</v>
          </cell>
          <cell r="DQ10">
            <v>38065</v>
          </cell>
          <cell r="DR10">
            <v>38064</v>
          </cell>
          <cell r="DS10">
            <v>38072</v>
          </cell>
          <cell r="DT10">
            <v>38074</v>
          </cell>
          <cell r="DU10">
            <v>38077</v>
          </cell>
          <cell r="DV10">
            <v>38086</v>
          </cell>
          <cell r="DW10">
            <v>38082</v>
          </cell>
          <cell r="DX10">
            <v>38080</v>
          </cell>
          <cell r="DY10">
            <v>38085</v>
          </cell>
          <cell r="DZ10">
            <v>38084</v>
          </cell>
          <cell r="EA10">
            <v>38090</v>
          </cell>
          <cell r="EB10">
            <v>38087</v>
          </cell>
          <cell r="EC10">
            <v>38089</v>
          </cell>
          <cell r="ED10">
            <v>38091</v>
          </cell>
          <cell r="EE10">
            <v>38088</v>
          </cell>
          <cell r="EF10">
            <v>38100</v>
          </cell>
          <cell r="EG10">
            <v>38097</v>
          </cell>
          <cell r="EH10">
            <v>38115</v>
          </cell>
          <cell r="EI10">
            <v>38106</v>
          </cell>
          <cell r="EJ10">
            <v>38098</v>
          </cell>
          <cell r="EK10">
            <v>38100</v>
          </cell>
          <cell r="EL10">
            <v>38099</v>
          </cell>
          <cell r="EM10">
            <v>38116</v>
          </cell>
          <cell r="EN10">
            <v>38122</v>
          </cell>
          <cell r="EO10">
            <v>38102</v>
          </cell>
          <cell r="EP10">
            <v>38121</v>
          </cell>
          <cell r="EQ10">
            <v>38107</v>
          </cell>
          <cell r="ER10">
            <v>38108</v>
          </cell>
          <cell r="ES10">
            <v>38116</v>
          </cell>
          <cell r="ET10">
            <v>38105</v>
          </cell>
          <cell r="EU10">
            <v>38118</v>
          </cell>
          <cell r="EV10">
            <v>38110</v>
          </cell>
          <cell r="EW10">
            <v>38111</v>
          </cell>
          <cell r="EX10">
            <v>38114</v>
          </cell>
        </row>
        <row r="11">
          <cell r="B11" t="str">
            <v>P-352</v>
          </cell>
          <cell r="F11" t="str">
            <v>P-353</v>
          </cell>
          <cell r="J11" t="str">
            <v>P-354</v>
          </cell>
          <cell r="L11" t="str">
            <v>P-515</v>
          </cell>
          <cell r="N11" t="str">
            <v>P-355</v>
          </cell>
          <cell r="R11" t="str">
            <v>P-356</v>
          </cell>
          <cell r="V11" t="str">
            <v>P-357</v>
          </cell>
          <cell r="Z11" t="str">
            <v>P-358</v>
          </cell>
          <cell r="AD11" t="str">
            <v>P-359</v>
          </cell>
          <cell r="AH11" t="str">
            <v>P-360</v>
          </cell>
          <cell r="AL11" t="str">
            <v>P-361</v>
          </cell>
          <cell r="AP11" t="str">
            <v>P-362</v>
          </cell>
          <cell r="AT11" t="str">
            <v>P-363</v>
          </cell>
          <cell r="AX11" t="str">
            <v>P-364</v>
          </cell>
          <cell r="BB11" t="str">
            <v>P-365</v>
          </cell>
          <cell r="BF11" t="str">
            <v>P-366</v>
          </cell>
          <cell r="BJ11" t="str">
            <v>P-367</v>
          </cell>
          <cell r="BN11" t="str">
            <v>P-368</v>
          </cell>
          <cell r="BR11" t="str">
            <v>P-369</v>
          </cell>
          <cell r="BV11" t="str">
            <v>P-370</v>
          </cell>
          <cell r="BW11" t="str">
            <v>P-530</v>
          </cell>
          <cell r="BZ11" t="str">
            <v>P-371</v>
          </cell>
          <cell r="CB11" t="str">
            <v>P-531</v>
          </cell>
          <cell r="CD11" t="str">
            <v>P-372</v>
          </cell>
          <cell r="CG11" t="str">
            <v>P-532</v>
          </cell>
          <cell r="CI11" t="str">
            <v>P-373</v>
          </cell>
          <cell r="CL11" t="str">
            <v>P-533</v>
          </cell>
          <cell r="CN11" t="str">
            <v>P-374</v>
          </cell>
          <cell r="CQ11" t="str">
            <v>P-534</v>
          </cell>
          <cell r="CS11" t="str">
            <v>P-375</v>
          </cell>
          <cell r="CV11" t="str">
            <v>P-535</v>
          </cell>
          <cell r="CY11" t="str">
            <v>P-376</v>
          </cell>
          <cell r="DB11" t="str">
            <v>P-536</v>
          </cell>
          <cell r="DE11" t="str">
            <v>P-377</v>
          </cell>
          <cell r="DF11" t="str">
            <v>P-537</v>
          </cell>
          <cell r="DJ11" t="str">
            <v>P-538</v>
          </cell>
          <cell r="DK11" t="str">
            <v>P-378</v>
          </cell>
          <cell r="DN11" t="str">
            <v>P-539</v>
          </cell>
          <cell r="DQ11" t="str">
            <v>P-379</v>
          </cell>
          <cell r="DV11" t="str">
            <v>P-380</v>
          </cell>
          <cell r="EA11" t="str">
            <v>P-381</v>
          </cell>
          <cell r="EF11" t="str">
            <v>P-382</v>
          </cell>
          <cell r="EK11" t="str">
            <v>P-383</v>
          </cell>
          <cell r="EP11" t="str">
            <v>P-384</v>
          </cell>
        </row>
      </sheetData>
      <sheetData sheetId="1" refreshError="1">
        <row r="3">
          <cell r="B3" t="str">
            <v>P1-P304</v>
          </cell>
          <cell r="C3" t="str">
            <v>P2-P304</v>
          </cell>
          <cell r="D3" t="str">
            <v>P3-P304</v>
          </cell>
          <cell r="E3" t="str">
            <v>P4-P304</v>
          </cell>
          <cell r="F3" t="str">
            <v>P1-P305</v>
          </cell>
          <cell r="G3" t="str">
            <v>P2-P305</v>
          </cell>
          <cell r="H3" t="str">
            <v>P3-P305</v>
          </cell>
          <cell r="I3" t="str">
            <v>P4-P305</v>
          </cell>
          <cell r="J3" t="str">
            <v>P1-P306</v>
          </cell>
          <cell r="K3" t="str">
            <v>P2-P306</v>
          </cell>
          <cell r="L3" t="str">
            <v>P3-P306</v>
          </cell>
          <cell r="M3" t="str">
            <v>P4-P306</v>
          </cell>
          <cell r="N3" t="str">
            <v>P1-P307</v>
          </cell>
          <cell r="O3" t="str">
            <v>P2-P307</v>
          </cell>
          <cell r="P3" t="str">
            <v>P3-P307</v>
          </cell>
          <cell r="Q3" t="str">
            <v>P4-P307</v>
          </cell>
          <cell r="R3" t="str">
            <v>P1-P308</v>
          </cell>
          <cell r="S3" t="str">
            <v>P2-P308</v>
          </cell>
          <cell r="T3" t="str">
            <v>P3-P308</v>
          </cell>
          <cell r="U3" t="str">
            <v>P4-P308</v>
          </cell>
          <cell r="V3" t="str">
            <v>P1-P309</v>
          </cell>
          <cell r="W3" t="str">
            <v>P2-P309</v>
          </cell>
          <cell r="X3" t="str">
            <v>P3-P309</v>
          </cell>
          <cell r="Y3" t="str">
            <v>P4-P309</v>
          </cell>
          <cell r="Z3" t="str">
            <v>P1-P310</v>
          </cell>
          <cell r="AA3" t="str">
            <v>P2-P310</v>
          </cell>
          <cell r="AB3" t="str">
            <v>P3-P310</v>
          </cell>
          <cell r="AC3" t="str">
            <v>P4-P310</v>
          </cell>
          <cell r="AD3" t="str">
            <v>P1-P311</v>
          </cell>
          <cell r="AE3" t="str">
            <v>P2-P311</v>
          </cell>
          <cell r="AF3" t="str">
            <v>P3-P311</v>
          </cell>
          <cell r="AG3" t="str">
            <v>P4-P311</v>
          </cell>
          <cell r="AH3" t="str">
            <v>P1-P312</v>
          </cell>
          <cell r="AI3" t="str">
            <v>P2-P312</v>
          </cell>
          <cell r="AJ3" t="str">
            <v>P3-P312</v>
          </cell>
          <cell r="AK3" t="str">
            <v>P4-P312</v>
          </cell>
          <cell r="AL3" t="str">
            <v>P1-P313</v>
          </cell>
          <cell r="AM3" t="str">
            <v>P2-P313</v>
          </cell>
          <cell r="AN3" t="str">
            <v>P3-P313</v>
          </cell>
          <cell r="AO3" t="str">
            <v>P4-P313</v>
          </cell>
          <cell r="AP3" t="str">
            <v>P1-P314</v>
          </cell>
          <cell r="AQ3" t="str">
            <v>P2-P314</v>
          </cell>
          <cell r="AR3" t="str">
            <v>P3-P314</v>
          </cell>
          <cell r="AS3" t="str">
            <v>P4-P314</v>
          </cell>
          <cell r="AT3" t="str">
            <v>P1-P315</v>
          </cell>
          <cell r="AU3" t="str">
            <v>P2-P315</v>
          </cell>
          <cell r="AV3" t="str">
            <v>P3-P315</v>
          </cell>
          <cell r="AW3" t="str">
            <v>P4-P315</v>
          </cell>
          <cell r="AX3" t="str">
            <v>P1-P316</v>
          </cell>
          <cell r="AY3" t="str">
            <v>P2-P316</v>
          </cell>
          <cell r="AZ3" t="str">
            <v>P3-P316</v>
          </cell>
          <cell r="BA3" t="str">
            <v>P4-P316</v>
          </cell>
          <cell r="BB3" t="str">
            <v>P1-P317</v>
          </cell>
          <cell r="BC3" t="str">
            <v>P2-P317</v>
          </cell>
          <cell r="BD3" t="str">
            <v>P3-P317</v>
          </cell>
          <cell r="BE3" t="str">
            <v>P4-P317</v>
          </cell>
          <cell r="BF3" t="str">
            <v>P1-P318</v>
          </cell>
          <cell r="BG3" t="str">
            <v>P2-P318</v>
          </cell>
          <cell r="BH3" t="str">
            <v>P3-P318</v>
          </cell>
          <cell r="BI3" t="str">
            <v>P4-P318</v>
          </cell>
          <cell r="BJ3" t="str">
            <v>P1-P319</v>
          </cell>
          <cell r="BK3" t="str">
            <v>P2-P319</v>
          </cell>
          <cell r="BL3" t="str">
            <v>P3-P319</v>
          </cell>
          <cell r="BM3" t="str">
            <v>P4-P319</v>
          </cell>
          <cell r="BN3" t="str">
            <v>P1-P320</v>
          </cell>
          <cell r="BO3" t="str">
            <v>P2-P320</v>
          </cell>
          <cell r="BP3" t="str">
            <v>P3-P320</v>
          </cell>
          <cell r="BQ3" t="str">
            <v>P4-P320</v>
          </cell>
          <cell r="BR3" t="str">
            <v>P1-P321</v>
          </cell>
          <cell r="BS3" t="str">
            <v>P2-P321</v>
          </cell>
          <cell r="BT3" t="str">
            <v>P3-P321</v>
          </cell>
          <cell r="BU3" t="str">
            <v>P4-P321</v>
          </cell>
          <cell r="BV3" t="str">
            <v>P1-P322</v>
          </cell>
          <cell r="BW3" t="str">
            <v>P2-P322</v>
          </cell>
          <cell r="BX3" t="str">
            <v>P3-P322</v>
          </cell>
          <cell r="BY3" t="str">
            <v>P4-P322</v>
          </cell>
          <cell r="BZ3" t="str">
            <v>P1-P323</v>
          </cell>
          <cell r="CA3" t="str">
            <v>P2-P323</v>
          </cell>
          <cell r="CB3" t="str">
            <v>P3-P323</v>
          </cell>
          <cell r="CC3" t="str">
            <v>P4-P323</v>
          </cell>
          <cell r="CD3" t="str">
            <v>P1-P324</v>
          </cell>
          <cell r="CE3" t="str">
            <v>P2-P324</v>
          </cell>
          <cell r="CF3" t="str">
            <v>P3-P324</v>
          </cell>
          <cell r="CG3" t="str">
            <v>P4-P324</v>
          </cell>
          <cell r="CH3" t="str">
            <v>P1-P325</v>
          </cell>
          <cell r="CI3" t="str">
            <v>P2-P325</v>
          </cell>
          <cell r="CJ3" t="str">
            <v>P3-P325</v>
          </cell>
          <cell r="CK3" t="str">
            <v>P4-P325</v>
          </cell>
          <cell r="CL3" t="str">
            <v>P1-P326</v>
          </cell>
          <cell r="CM3" t="str">
            <v>P2-P326</v>
          </cell>
          <cell r="CN3" t="str">
            <v>P3-P326</v>
          </cell>
          <cell r="CO3" t="str">
            <v>P4-P326</v>
          </cell>
          <cell r="CP3" t="str">
            <v>P1-P327</v>
          </cell>
          <cell r="CQ3" t="str">
            <v>P2-P327</v>
          </cell>
          <cell r="CR3" t="str">
            <v>P3-P327</v>
          </cell>
          <cell r="CS3" t="str">
            <v>P4-P327</v>
          </cell>
          <cell r="CT3" t="str">
            <v>P1-P328</v>
          </cell>
          <cell r="CU3" t="str">
            <v>P2-P328</v>
          </cell>
          <cell r="CV3" t="str">
            <v>P3-P328</v>
          </cell>
          <cell r="CW3" t="str">
            <v>P4-P328</v>
          </cell>
          <cell r="CX3" t="str">
            <v>P1-P329</v>
          </cell>
          <cell r="CY3" t="str">
            <v>P2-P329</v>
          </cell>
          <cell r="CZ3" t="str">
            <v>P3-P329</v>
          </cell>
          <cell r="DA3" t="str">
            <v>P4-P329</v>
          </cell>
          <cell r="DB3" t="str">
            <v>P1-P330</v>
          </cell>
          <cell r="DC3" t="str">
            <v>P2-P330</v>
          </cell>
          <cell r="DD3" t="str">
            <v>P3-P330</v>
          </cell>
          <cell r="DE3" t="str">
            <v>P4-P330</v>
          </cell>
          <cell r="DF3" t="str">
            <v>P1-P331</v>
          </cell>
          <cell r="DG3" t="str">
            <v>P2-P331</v>
          </cell>
          <cell r="DH3" t="str">
            <v>P3-P331</v>
          </cell>
          <cell r="DI3" t="str">
            <v>P4-P331</v>
          </cell>
          <cell r="DJ3" t="str">
            <v>P1-P332</v>
          </cell>
          <cell r="DK3" t="str">
            <v>P2-P332</v>
          </cell>
          <cell r="DL3" t="str">
            <v>P3-P332</v>
          </cell>
          <cell r="DM3" t="str">
            <v>P4-P332</v>
          </cell>
          <cell r="DN3" t="str">
            <v>P1-P333</v>
          </cell>
          <cell r="DO3" t="str">
            <v>P2-P333</v>
          </cell>
          <cell r="DP3" t="str">
            <v>P3-P333</v>
          </cell>
          <cell r="DQ3" t="str">
            <v>P4-P333</v>
          </cell>
          <cell r="DR3" t="str">
            <v>P1-P334</v>
          </cell>
          <cell r="DS3" t="str">
            <v>P2-P334</v>
          </cell>
          <cell r="DT3" t="str">
            <v>P3-P334</v>
          </cell>
          <cell r="DU3" t="str">
            <v>P4-P334</v>
          </cell>
          <cell r="DV3" t="str">
            <v>P1-P335</v>
          </cell>
          <cell r="DW3" t="str">
            <v>P2-P335</v>
          </cell>
          <cell r="DX3" t="str">
            <v>P3-P335</v>
          </cell>
          <cell r="DY3" t="str">
            <v>P4-P335</v>
          </cell>
          <cell r="DZ3" t="str">
            <v>P1-P336</v>
          </cell>
          <cell r="EA3" t="str">
            <v>P2-P336</v>
          </cell>
          <cell r="EB3" t="str">
            <v>P3-P336</v>
          </cell>
          <cell r="EC3" t="str">
            <v>P4-P336</v>
          </cell>
          <cell r="ED3" t="str">
            <v>P1-P337</v>
          </cell>
          <cell r="EE3" t="str">
            <v>P2-P337</v>
          </cell>
          <cell r="EF3" t="str">
            <v>P3-P337</v>
          </cell>
          <cell r="EG3" t="str">
            <v>P4-P337</v>
          </cell>
          <cell r="EH3" t="str">
            <v>P1-P338</v>
          </cell>
          <cell r="EI3" t="str">
            <v>P2-P338</v>
          </cell>
          <cell r="EJ3" t="str">
            <v>P3-P338</v>
          </cell>
          <cell r="EK3" t="str">
            <v>P4-P338</v>
          </cell>
          <cell r="EL3" t="str">
            <v>P1-P339</v>
          </cell>
          <cell r="EM3" t="str">
            <v>P2-P339</v>
          </cell>
          <cell r="EN3" t="str">
            <v>P3-P339</v>
          </cell>
          <cell r="EO3" t="str">
            <v>P4-P339</v>
          </cell>
          <cell r="EP3" t="str">
            <v>P1-P340</v>
          </cell>
          <cell r="EQ3" t="str">
            <v>P2-P340</v>
          </cell>
          <cell r="ER3" t="str">
            <v>P3-P340</v>
          </cell>
          <cell r="ES3" t="str">
            <v>P4-P340</v>
          </cell>
          <cell r="ET3" t="str">
            <v>P1-P341</v>
          </cell>
          <cell r="EU3" t="str">
            <v>P2-P341</v>
          </cell>
          <cell r="EV3" t="str">
            <v>P3-P341</v>
          </cell>
          <cell r="EW3" t="str">
            <v>P4-P341</v>
          </cell>
          <cell r="EX3" t="str">
            <v>P1-P342</v>
          </cell>
          <cell r="EY3" t="str">
            <v>P2-P342</v>
          </cell>
          <cell r="EZ3" t="str">
            <v>P3-P342</v>
          </cell>
          <cell r="FA3" t="str">
            <v>P4-P342</v>
          </cell>
          <cell r="FB3" t="str">
            <v>P1-P343</v>
          </cell>
          <cell r="FC3" t="str">
            <v>P2-P343</v>
          </cell>
          <cell r="FD3" t="str">
            <v>P3-P343</v>
          </cell>
          <cell r="FE3" t="str">
            <v>P4-P343</v>
          </cell>
          <cell r="FF3" t="str">
            <v>P1-P344</v>
          </cell>
          <cell r="FG3" t="str">
            <v>P2-P344</v>
          </cell>
          <cell r="FH3" t="str">
            <v>P3-P344</v>
          </cell>
          <cell r="FI3" t="str">
            <v>P4-P344</v>
          </cell>
          <cell r="FJ3" t="str">
            <v>P1-P345</v>
          </cell>
          <cell r="FK3" t="str">
            <v>P2-P345</v>
          </cell>
          <cell r="FL3" t="str">
            <v>P3-P345</v>
          </cell>
          <cell r="FM3" t="str">
            <v>P4-P345</v>
          </cell>
          <cell r="FN3" t="str">
            <v>P5-P345</v>
          </cell>
          <cell r="FO3" t="str">
            <v>P1-P346</v>
          </cell>
          <cell r="FP3" t="str">
            <v>P2-P346</v>
          </cell>
          <cell r="FQ3" t="str">
            <v>P3-P346</v>
          </cell>
          <cell r="FR3" t="str">
            <v>P4-P346</v>
          </cell>
          <cell r="FS3" t="str">
            <v>P5-P346</v>
          </cell>
          <cell r="FT3" t="str">
            <v>P1-P347</v>
          </cell>
          <cell r="FU3" t="str">
            <v>P2-P347</v>
          </cell>
          <cell r="FV3" t="str">
            <v>P3-P347</v>
          </cell>
          <cell r="FW3" t="str">
            <v>P4-P347</v>
          </cell>
          <cell r="FX3" t="str">
            <v>P1-P348</v>
          </cell>
          <cell r="FY3" t="str">
            <v>P2-P348</v>
          </cell>
          <cell r="FZ3" t="str">
            <v>P3-P348</v>
          </cell>
          <cell r="GA3" t="str">
            <v>P4-P348</v>
          </cell>
          <cell r="GB3" t="str">
            <v>P1-P349</v>
          </cell>
          <cell r="GC3" t="str">
            <v>P2-P349</v>
          </cell>
          <cell r="GD3" t="str">
            <v>P3-P349</v>
          </cell>
          <cell r="GE3" t="str">
            <v>P4-P349</v>
          </cell>
          <cell r="GF3" t="str">
            <v>P1-P350</v>
          </cell>
          <cell r="GG3" t="str">
            <v>P2-P350</v>
          </cell>
          <cell r="GH3" t="str">
            <v>P3-P350</v>
          </cell>
          <cell r="GI3" t="str">
            <v>P4-P350</v>
          </cell>
          <cell r="GJ3" t="str">
            <v>P5-P350</v>
          </cell>
          <cell r="GK3" t="str">
            <v>P1-P351</v>
          </cell>
          <cell r="GL3" t="str">
            <v>P2-P351</v>
          </cell>
          <cell r="GM3" t="str">
            <v>P3-P351</v>
          </cell>
          <cell r="GN3" t="str">
            <v>P4-P351</v>
          </cell>
        </row>
        <row r="4">
          <cell r="A4" t="str">
            <v>RT3/1</v>
          </cell>
          <cell r="B4">
            <v>37942</v>
          </cell>
          <cell r="C4">
            <v>37945</v>
          </cell>
          <cell r="D4">
            <v>37943</v>
          </cell>
          <cell r="E4">
            <v>37946</v>
          </cell>
          <cell r="F4">
            <v>37944</v>
          </cell>
          <cell r="G4">
            <v>37946</v>
          </cell>
          <cell r="H4">
            <v>37949</v>
          </cell>
          <cell r="I4">
            <v>37948</v>
          </cell>
          <cell r="J4">
            <v>37950</v>
          </cell>
          <cell r="K4">
            <v>37953</v>
          </cell>
          <cell r="L4">
            <v>37951</v>
          </cell>
          <cell r="M4">
            <v>37954</v>
          </cell>
          <cell r="N4">
            <v>37955</v>
          </cell>
          <cell r="O4">
            <v>37952</v>
          </cell>
          <cell r="P4">
            <v>37957</v>
          </cell>
          <cell r="Q4">
            <v>37955</v>
          </cell>
          <cell r="R4">
            <v>37960</v>
          </cell>
          <cell r="S4">
            <v>37958</v>
          </cell>
          <cell r="T4">
            <v>37961</v>
          </cell>
          <cell r="U4">
            <v>37959</v>
          </cell>
          <cell r="V4">
            <v>37966</v>
          </cell>
          <cell r="W4">
            <v>37964</v>
          </cell>
          <cell r="X4">
            <v>37967</v>
          </cell>
          <cell r="Y4">
            <v>37963</v>
          </cell>
          <cell r="Z4">
            <v>38025</v>
          </cell>
          <cell r="AA4">
            <v>38030</v>
          </cell>
          <cell r="AB4">
            <v>38026</v>
          </cell>
          <cell r="AC4">
            <v>38031</v>
          </cell>
          <cell r="AD4">
            <v>38028</v>
          </cell>
          <cell r="AE4">
            <v>38023</v>
          </cell>
          <cell r="AF4">
            <v>38029</v>
          </cell>
          <cell r="AG4">
            <v>38024</v>
          </cell>
          <cell r="AH4">
            <v>37970</v>
          </cell>
          <cell r="AI4">
            <v>37968</v>
          </cell>
          <cell r="AJ4">
            <v>37972</v>
          </cell>
          <cell r="AK4">
            <v>37965</v>
          </cell>
          <cell r="AL4">
            <v>37973</v>
          </cell>
          <cell r="AM4">
            <v>37978</v>
          </cell>
          <cell r="AN4">
            <v>37974</v>
          </cell>
          <cell r="AO4">
            <v>37975</v>
          </cell>
          <cell r="AP4">
            <v>37975</v>
          </cell>
          <cell r="AQ4">
            <v>37983</v>
          </cell>
          <cell r="AR4">
            <v>37988</v>
          </cell>
          <cell r="AS4">
            <v>37977</v>
          </cell>
          <cell r="AT4">
            <v>37985</v>
          </cell>
          <cell r="AU4">
            <v>37983</v>
          </cell>
          <cell r="AV4">
            <v>37989</v>
          </cell>
          <cell r="AW4">
            <v>37982</v>
          </cell>
          <cell r="AX4">
            <v>37995</v>
          </cell>
          <cell r="AY4">
            <v>37993</v>
          </cell>
          <cell r="AZ4">
            <v>37996</v>
          </cell>
          <cell r="BA4">
            <v>37993</v>
          </cell>
          <cell r="BB4">
            <v>38000</v>
          </cell>
          <cell r="BC4">
            <v>37994</v>
          </cell>
          <cell r="BD4">
            <v>37999</v>
          </cell>
          <cell r="BE4">
            <v>38001</v>
          </cell>
          <cell r="BF4">
            <v>38007</v>
          </cell>
          <cell r="BG4">
            <v>38002</v>
          </cell>
          <cell r="BH4">
            <v>38004</v>
          </cell>
          <cell r="BI4">
            <v>38008</v>
          </cell>
          <cell r="BJ4">
            <v>38003</v>
          </cell>
          <cell r="BK4">
            <v>38005</v>
          </cell>
          <cell r="BL4">
            <v>38008</v>
          </cell>
          <cell r="BM4">
            <v>38006</v>
          </cell>
          <cell r="BN4">
            <v>38010</v>
          </cell>
          <cell r="BO4">
            <v>38013</v>
          </cell>
          <cell r="BP4">
            <v>38009</v>
          </cell>
          <cell r="BQ4">
            <v>38014</v>
          </cell>
          <cell r="BR4">
            <v>38037</v>
          </cell>
          <cell r="BS4">
            <v>38056</v>
          </cell>
          <cell r="BT4">
            <v>38057</v>
          </cell>
          <cell r="BU4">
            <v>38059</v>
          </cell>
          <cell r="BV4">
            <v>38036</v>
          </cell>
          <cell r="BW4">
            <v>38041</v>
          </cell>
          <cell r="BX4">
            <v>38052</v>
          </cell>
          <cell r="BY4">
            <v>38052</v>
          </cell>
          <cell r="BZ4">
            <v>38042</v>
          </cell>
          <cell r="CA4">
            <v>38043</v>
          </cell>
          <cell r="CB4">
            <v>38044</v>
          </cell>
          <cell r="CC4">
            <v>38040</v>
          </cell>
          <cell r="CD4">
            <v>38049</v>
          </cell>
          <cell r="CE4">
            <v>38050</v>
          </cell>
          <cell r="CF4">
            <v>38061</v>
          </cell>
          <cell r="CG4">
            <v>38048</v>
          </cell>
          <cell r="CH4">
            <v>38050</v>
          </cell>
          <cell r="CI4">
            <v>38063</v>
          </cell>
          <cell r="CJ4">
            <v>38060</v>
          </cell>
          <cell r="CK4">
            <v>38048</v>
          </cell>
          <cell r="CL4">
            <v>38064</v>
          </cell>
          <cell r="CM4">
            <v>38065</v>
          </cell>
          <cell r="CN4">
            <v>38068</v>
          </cell>
          <cell r="CO4">
            <v>38062</v>
          </cell>
          <cell r="CP4">
            <v>38066</v>
          </cell>
          <cell r="CQ4">
            <v>38068</v>
          </cell>
          <cell r="CR4">
            <v>38070</v>
          </cell>
          <cell r="CS4">
            <v>38064</v>
          </cell>
          <cell r="CT4">
            <v>38069</v>
          </cell>
          <cell r="CU4">
            <v>38072</v>
          </cell>
          <cell r="CV4">
            <v>38073</v>
          </cell>
          <cell r="CW4">
            <v>38071</v>
          </cell>
          <cell r="CX4">
            <v>38076</v>
          </cell>
          <cell r="CY4">
            <v>38075</v>
          </cell>
          <cell r="CZ4">
            <v>38076</v>
          </cell>
          <cell r="DA4">
            <v>38074</v>
          </cell>
          <cell r="DB4">
            <v>38097</v>
          </cell>
          <cell r="DC4">
            <v>38094</v>
          </cell>
          <cell r="DD4">
            <v>38096</v>
          </cell>
          <cell r="DE4">
            <v>38098</v>
          </cell>
          <cell r="DF4">
            <v>38077</v>
          </cell>
          <cell r="DG4">
            <v>38078</v>
          </cell>
          <cell r="DH4">
            <v>38080</v>
          </cell>
          <cell r="DI4">
            <v>38079</v>
          </cell>
          <cell r="DJ4">
            <v>38085</v>
          </cell>
          <cell r="DK4">
            <v>38084</v>
          </cell>
          <cell r="DL4">
            <v>38087</v>
          </cell>
          <cell r="DM4">
            <v>38082</v>
          </cell>
          <cell r="DN4">
            <v>38085</v>
          </cell>
          <cell r="DO4">
            <v>38088</v>
          </cell>
          <cell r="DP4">
            <v>38091</v>
          </cell>
          <cell r="DQ4">
            <v>38086</v>
          </cell>
          <cell r="DR4">
            <v>38100</v>
          </cell>
          <cell r="DS4">
            <v>38103</v>
          </cell>
          <cell r="DT4">
            <v>38115</v>
          </cell>
          <cell r="DU4">
            <v>38101</v>
          </cell>
          <cell r="DV4">
            <v>38114</v>
          </cell>
          <cell r="DW4">
            <v>38115</v>
          </cell>
          <cell r="DX4">
            <v>38113</v>
          </cell>
          <cell r="DY4">
            <v>38111</v>
          </cell>
          <cell r="DZ4">
            <v>38116</v>
          </cell>
          <cell r="EA4">
            <v>38119</v>
          </cell>
          <cell r="EB4">
            <v>38118</v>
          </cell>
          <cell r="EC4">
            <v>38119</v>
          </cell>
          <cell r="ED4">
            <v>38138</v>
          </cell>
          <cell r="EE4">
            <v>38120</v>
          </cell>
          <cell r="EF4">
            <v>38123</v>
          </cell>
          <cell r="EG4">
            <v>38121</v>
          </cell>
          <cell r="EH4">
            <v>38131</v>
          </cell>
          <cell r="EI4">
            <v>38127</v>
          </cell>
          <cell r="EJ4">
            <v>38138</v>
          </cell>
          <cell r="EK4">
            <v>38126</v>
          </cell>
          <cell r="EL4">
            <v>38134</v>
          </cell>
          <cell r="EM4">
            <v>38135</v>
          </cell>
          <cell r="EN4">
            <v>38133</v>
          </cell>
          <cell r="EO4">
            <v>38128</v>
          </cell>
          <cell r="EP4">
            <v>38132</v>
          </cell>
          <cell r="EQ4">
            <v>38137</v>
          </cell>
          <cell r="ER4">
            <v>38136</v>
          </cell>
          <cell r="ES4">
            <v>38134</v>
          </cell>
          <cell r="ET4">
            <v>38141</v>
          </cell>
          <cell r="EU4">
            <v>38139</v>
          </cell>
          <cell r="EV4">
            <v>38139</v>
          </cell>
          <cell r="EW4">
            <v>38140</v>
          </cell>
          <cell r="EX4">
            <v>38168</v>
          </cell>
          <cell r="EY4">
            <v>38164</v>
          </cell>
          <cell r="EZ4">
            <v>38166</v>
          </cell>
          <cell r="FA4">
            <v>38167</v>
          </cell>
          <cell r="FB4">
            <v>38193</v>
          </cell>
          <cell r="FC4">
            <v>38190</v>
          </cell>
          <cell r="FD4">
            <v>38192</v>
          </cell>
          <cell r="FE4">
            <v>38193</v>
          </cell>
          <cell r="FF4">
            <v>38197</v>
          </cell>
          <cell r="FG4">
            <v>38194</v>
          </cell>
          <cell r="FH4">
            <v>38195</v>
          </cell>
          <cell r="FI4">
            <v>38196</v>
          </cell>
          <cell r="FJ4">
            <v>38185</v>
          </cell>
          <cell r="FK4">
            <v>38189</v>
          </cell>
          <cell r="FL4">
            <v>38197</v>
          </cell>
          <cell r="FM4">
            <v>38184</v>
          </cell>
          <cell r="FN4">
            <v>38187</v>
          </cell>
          <cell r="FO4">
            <v>38176</v>
          </cell>
          <cell r="FP4">
            <v>38180</v>
          </cell>
          <cell r="FQ4">
            <v>38183</v>
          </cell>
          <cell r="FR4">
            <v>38178</v>
          </cell>
          <cell r="FS4">
            <v>38179</v>
          </cell>
          <cell r="FT4">
            <v>38170</v>
          </cell>
          <cell r="FU4">
            <v>38174</v>
          </cell>
          <cell r="FV4">
            <v>38171</v>
          </cell>
          <cell r="FW4">
            <v>38173</v>
          </cell>
          <cell r="FX4">
            <v>38145</v>
          </cell>
          <cell r="FY4">
            <v>38148</v>
          </cell>
          <cell r="FZ4">
            <v>38146</v>
          </cell>
          <cell r="GA4">
            <v>38149</v>
          </cell>
          <cell r="GB4">
            <v>38147</v>
          </cell>
          <cell r="GC4">
            <v>38150</v>
          </cell>
          <cell r="GD4">
            <v>38152</v>
          </cell>
          <cell r="GE4">
            <v>38149</v>
          </cell>
          <cell r="GF4">
            <v>38151</v>
          </cell>
          <cell r="GG4">
            <v>38155</v>
          </cell>
          <cell r="GH4">
            <v>38198</v>
          </cell>
          <cell r="GI4">
            <v>38197</v>
          </cell>
          <cell r="GJ4">
            <v>38168</v>
          </cell>
          <cell r="GK4">
            <v>38152</v>
          </cell>
          <cell r="GL4">
            <v>38155</v>
          </cell>
          <cell r="GM4">
            <v>38154</v>
          </cell>
          <cell r="GN4">
            <v>38156</v>
          </cell>
          <cell r="GR4">
            <v>195</v>
          </cell>
        </row>
        <row r="5">
          <cell r="B5" t="str">
            <v>P-304</v>
          </cell>
          <cell r="F5" t="str">
            <v>P-305</v>
          </cell>
          <cell r="J5" t="str">
            <v>P-306</v>
          </cell>
          <cell r="N5" t="str">
            <v>P-307</v>
          </cell>
          <cell r="R5" t="str">
            <v>P-308</v>
          </cell>
          <cell r="V5" t="str">
            <v>P-309</v>
          </cell>
          <cell r="Z5" t="str">
            <v>P-310</v>
          </cell>
          <cell r="AD5" t="str">
            <v>P-311</v>
          </cell>
          <cell r="AH5" t="str">
            <v>P-312</v>
          </cell>
          <cell r="AL5" t="str">
            <v>P-313</v>
          </cell>
          <cell r="AP5" t="str">
            <v>P-314</v>
          </cell>
          <cell r="AT5" t="str">
            <v>P-315</v>
          </cell>
          <cell r="AX5" t="str">
            <v>P-316</v>
          </cell>
          <cell r="BB5" t="str">
            <v>P-317</v>
          </cell>
          <cell r="BF5" t="str">
            <v>P-318</v>
          </cell>
          <cell r="BJ5" t="str">
            <v>P-319</v>
          </cell>
          <cell r="BN5" t="str">
            <v>P-320</v>
          </cell>
          <cell r="BR5" t="str">
            <v>P-321</v>
          </cell>
          <cell r="BV5" t="str">
            <v>P-322</v>
          </cell>
          <cell r="BZ5" t="str">
            <v>P-323</v>
          </cell>
          <cell r="CD5" t="str">
            <v>P-324</v>
          </cell>
          <cell r="CH5" t="str">
            <v>P-325</v>
          </cell>
          <cell r="CL5" t="str">
            <v>P-326</v>
          </cell>
          <cell r="CP5" t="str">
            <v>P-327</v>
          </cell>
          <cell r="CT5" t="str">
            <v>P-328</v>
          </cell>
          <cell r="CX5" t="str">
            <v>P-329</v>
          </cell>
          <cell r="DB5" t="str">
            <v>P-330</v>
          </cell>
          <cell r="DF5" t="str">
            <v>P-331</v>
          </cell>
          <cell r="DJ5" t="str">
            <v>P-332</v>
          </cell>
          <cell r="DN5" t="str">
            <v>P-333</v>
          </cell>
          <cell r="DR5" t="str">
            <v>P-334</v>
          </cell>
          <cell r="DV5" t="str">
            <v>P-335</v>
          </cell>
          <cell r="DZ5" t="str">
            <v>P-336</v>
          </cell>
          <cell r="ED5" t="str">
            <v>P-337</v>
          </cell>
          <cell r="EH5" t="str">
            <v>P-338</v>
          </cell>
          <cell r="EL5" t="str">
            <v>P-339</v>
          </cell>
          <cell r="EP5" t="str">
            <v>P-340</v>
          </cell>
          <cell r="ET5" t="str">
            <v>P-341</v>
          </cell>
          <cell r="EX5" t="str">
            <v>P-342</v>
          </cell>
          <cell r="FB5" t="str">
            <v>P-343</v>
          </cell>
          <cell r="FF5" t="str">
            <v>P-344</v>
          </cell>
          <cell r="FJ5" t="str">
            <v>P-345</v>
          </cell>
          <cell r="FO5" t="str">
            <v>P-346</v>
          </cell>
          <cell r="FT5" t="str">
            <v>P-347</v>
          </cell>
          <cell r="FX5" t="str">
            <v>P-348</v>
          </cell>
          <cell r="GB5" t="str">
            <v>P-349</v>
          </cell>
          <cell r="GF5" t="str">
            <v>P-350</v>
          </cell>
          <cell r="GK5" t="str">
            <v>P-351</v>
          </cell>
        </row>
      </sheetData>
      <sheetData sheetId="2" refreshError="1">
        <row r="3">
          <cell r="B3" t="str">
            <v>P1-P385</v>
          </cell>
          <cell r="C3" t="str">
            <v>P2-P385</v>
          </cell>
          <cell r="D3" t="str">
            <v>P3-P385</v>
          </cell>
          <cell r="E3" t="str">
            <v>P4-P385</v>
          </cell>
          <cell r="F3" t="str">
            <v>P5-P385</v>
          </cell>
          <cell r="G3" t="str">
            <v>P6-P385</v>
          </cell>
          <cell r="H3" t="str">
            <v>P7-P385</v>
          </cell>
          <cell r="I3" t="str">
            <v>P8-P385</v>
          </cell>
          <cell r="J3" t="str">
            <v>P9-P385</v>
          </cell>
          <cell r="K3" t="str">
            <v>P1-P386</v>
          </cell>
          <cell r="L3" t="str">
            <v>P2-P386</v>
          </cell>
          <cell r="M3" t="str">
            <v>P3-P386</v>
          </cell>
          <cell r="N3" t="str">
            <v>P4-P386</v>
          </cell>
          <cell r="O3" t="str">
            <v>P5-P386</v>
          </cell>
          <cell r="P3" t="str">
            <v>P1-P387</v>
          </cell>
          <cell r="Q3" t="str">
            <v>P2-P387</v>
          </cell>
          <cell r="R3" t="str">
            <v>P3-P387</v>
          </cell>
          <cell r="S3" t="str">
            <v>P4-P387</v>
          </cell>
          <cell r="T3" t="str">
            <v>P5-P387</v>
          </cell>
          <cell r="U3" t="str">
            <v>P1-P388</v>
          </cell>
          <cell r="V3" t="str">
            <v>P2-P388</v>
          </cell>
          <cell r="W3" t="str">
            <v>P3-P388</v>
          </cell>
          <cell r="X3" t="str">
            <v>P4-P388</v>
          </cell>
          <cell r="Y3" t="str">
            <v>P5-P388</v>
          </cell>
          <cell r="Z3" t="str">
            <v>P1-P389</v>
          </cell>
          <cell r="AA3" t="str">
            <v>P2-P389</v>
          </cell>
          <cell r="AB3" t="str">
            <v>P3-P389</v>
          </cell>
          <cell r="AC3" t="str">
            <v>P4-P389</v>
          </cell>
          <cell r="AD3" t="str">
            <v>P5-P389</v>
          </cell>
          <cell r="AE3" t="str">
            <v>P1-P390</v>
          </cell>
          <cell r="AF3" t="str">
            <v>P2-P390</v>
          </cell>
          <cell r="AG3" t="str">
            <v>P3-P390</v>
          </cell>
          <cell r="AH3" t="str">
            <v>P4-P390</v>
          </cell>
          <cell r="AI3" t="str">
            <v>P5-P390</v>
          </cell>
          <cell r="AJ3" t="str">
            <v>P6-P390</v>
          </cell>
          <cell r="AK3" t="str">
            <v>P1-P391</v>
          </cell>
          <cell r="AL3" t="str">
            <v>P2-P391</v>
          </cell>
          <cell r="AM3" t="str">
            <v>P3-P391</v>
          </cell>
          <cell r="AN3" t="str">
            <v>P4-P391</v>
          </cell>
          <cell r="AO3" t="str">
            <v>P5-P391</v>
          </cell>
          <cell r="AP3" t="str">
            <v>P6-P391</v>
          </cell>
          <cell r="AQ3" t="str">
            <v>P1-P392</v>
          </cell>
          <cell r="AR3" t="str">
            <v>P2-P392</v>
          </cell>
          <cell r="AS3" t="str">
            <v>P3-P392</v>
          </cell>
          <cell r="AT3" t="str">
            <v>P4-P392</v>
          </cell>
          <cell r="AU3" t="str">
            <v>P5-P392</v>
          </cell>
          <cell r="AV3" t="str">
            <v>P6-P392</v>
          </cell>
          <cell r="AW3" t="str">
            <v>P1-P393</v>
          </cell>
          <cell r="AX3" t="str">
            <v>P2-P393</v>
          </cell>
          <cell r="AY3" t="str">
            <v>P3-P393</v>
          </cell>
          <cell r="AZ3" t="str">
            <v>P4-P393</v>
          </cell>
          <cell r="BA3" t="str">
            <v>P5-P393</v>
          </cell>
          <cell r="BB3" t="str">
            <v>P6-P393</v>
          </cell>
          <cell r="BC3" t="str">
            <v>P1-P394</v>
          </cell>
          <cell r="BD3" t="str">
            <v>P2-P394</v>
          </cell>
          <cell r="BE3" t="str">
            <v>P3-P394</v>
          </cell>
          <cell r="BF3" t="str">
            <v>P4-P394</v>
          </cell>
          <cell r="BG3" t="str">
            <v>P5-P394</v>
          </cell>
          <cell r="BH3" t="str">
            <v>P6-P394</v>
          </cell>
          <cell r="BI3" t="str">
            <v>P1-P395</v>
          </cell>
          <cell r="BJ3" t="str">
            <v>P2-P395</v>
          </cell>
          <cell r="BK3" t="str">
            <v>P3-P395</v>
          </cell>
          <cell r="BL3" t="str">
            <v>P4-P395</v>
          </cell>
          <cell r="BM3" t="str">
            <v>P5-P395</v>
          </cell>
          <cell r="BN3" t="str">
            <v>P6-P395</v>
          </cell>
          <cell r="BO3" t="str">
            <v>P1-P396</v>
          </cell>
          <cell r="BP3" t="str">
            <v>P2-P396</v>
          </cell>
          <cell r="BQ3" t="str">
            <v>P3-P396</v>
          </cell>
          <cell r="BR3" t="str">
            <v>P4-P396</v>
          </cell>
          <cell r="BS3" t="str">
            <v>P5-P396</v>
          </cell>
          <cell r="BT3" t="str">
            <v>P6-P396</v>
          </cell>
          <cell r="BU3" t="str">
            <v>P1-P397</v>
          </cell>
          <cell r="BV3" t="str">
            <v>P2-P397</v>
          </cell>
          <cell r="BW3" t="str">
            <v>P3-P397</v>
          </cell>
          <cell r="BX3" t="str">
            <v>P4-P397</v>
          </cell>
          <cell r="BY3" t="str">
            <v>P5-P397</v>
          </cell>
          <cell r="BZ3" t="str">
            <v>P6-P397</v>
          </cell>
          <cell r="CA3" t="str">
            <v>P1-P398</v>
          </cell>
          <cell r="CB3" t="str">
            <v>P2-P398</v>
          </cell>
          <cell r="CC3" t="str">
            <v>P3-P398</v>
          </cell>
          <cell r="CD3" t="str">
            <v>P4-P398</v>
          </cell>
          <cell r="CE3" t="str">
            <v>P5-P398</v>
          </cell>
          <cell r="CF3" t="str">
            <v>P6-P398</v>
          </cell>
          <cell r="CG3" t="str">
            <v>P1-P399</v>
          </cell>
          <cell r="CH3" t="str">
            <v>P2-P399</v>
          </cell>
          <cell r="CI3" t="str">
            <v>P3-P399</v>
          </cell>
          <cell r="CJ3" t="str">
            <v>P4-P399</v>
          </cell>
          <cell r="CK3" t="str">
            <v>P5-P399</v>
          </cell>
          <cell r="CL3" t="str">
            <v>P6-P399</v>
          </cell>
          <cell r="CM3" t="str">
            <v>P1-P400</v>
          </cell>
          <cell r="CN3" t="str">
            <v>P2-P400</v>
          </cell>
          <cell r="CO3" t="str">
            <v>P3-P400</v>
          </cell>
          <cell r="CP3" t="str">
            <v>P4-P400</v>
          </cell>
          <cell r="CQ3" t="str">
            <v>P1-P401</v>
          </cell>
          <cell r="CR3" t="str">
            <v>P2-P401</v>
          </cell>
          <cell r="CS3" t="str">
            <v>P3-P401</v>
          </cell>
          <cell r="CT3" t="str">
            <v>P4-P401</v>
          </cell>
          <cell r="CU3" t="str">
            <v>P5-P401</v>
          </cell>
          <cell r="CV3" t="str">
            <v>P1-P402</v>
          </cell>
          <cell r="CW3" t="str">
            <v>P2-P402</v>
          </cell>
          <cell r="CX3" t="str">
            <v>P3-P402</v>
          </cell>
          <cell r="CY3" t="str">
            <v>P4-P402</v>
          </cell>
          <cell r="CZ3" t="str">
            <v>P5-P402</v>
          </cell>
          <cell r="DA3" t="str">
            <v>P1-P403</v>
          </cell>
          <cell r="DB3" t="str">
            <v>P2-P403</v>
          </cell>
          <cell r="DC3" t="str">
            <v>P3-P403</v>
          </cell>
          <cell r="DD3" t="str">
            <v>P4-P403</v>
          </cell>
          <cell r="DE3" t="str">
            <v>P5-P403</v>
          </cell>
          <cell r="DF3" t="str">
            <v>P1-P404</v>
          </cell>
          <cell r="DG3" t="str">
            <v>P2-P404</v>
          </cell>
          <cell r="DH3" t="str">
            <v>P3-P404</v>
          </cell>
          <cell r="DI3" t="str">
            <v>P4-P404</v>
          </cell>
          <cell r="DJ3" t="str">
            <v>P1-P405</v>
          </cell>
          <cell r="DK3" t="str">
            <v>P2-P405</v>
          </cell>
          <cell r="DL3" t="str">
            <v>P3-P405</v>
          </cell>
          <cell r="DM3" t="str">
            <v>P4-P405</v>
          </cell>
          <cell r="DN3" t="str">
            <v>P1-P406</v>
          </cell>
          <cell r="DO3" t="str">
            <v>P2-P406</v>
          </cell>
          <cell r="DP3" t="str">
            <v>P3-P406</v>
          </cell>
          <cell r="DQ3" t="str">
            <v>P4-P406</v>
          </cell>
          <cell r="DR3" t="str">
            <v>P1-P407</v>
          </cell>
          <cell r="DS3" t="str">
            <v>P2-P407</v>
          </cell>
          <cell r="DT3" t="str">
            <v>P3-P407</v>
          </cell>
          <cell r="DU3" t="str">
            <v>P4-P407</v>
          </cell>
          <cell r="DV3" t="str">
            <v>P1-P408</v>
          </cell>
          <cell r="DW3" t="str">
            <v>P2-P408</v>
          </cell>
          <cell r="DX3" t="str">
            <v>P3-P408</v>
          </cell>
          <cell r="DY3" t="str">
            <v>P4-P408</v>
          </cell>
          <cell r="DZ3" t="str">
            <v>P1-P409</v>
          </cell>
          <cell r="EA3" t="str">
            <v>P2-P409</v>
          </cell>
          <cell r="EB3" t="str">
            <v>P3-P409</v>
          </cell>
          <cell r="EC3" t="str">
            <v>P4-P409</v>
          </cell>
          <cell r="ED3" t="str">
            <v>P1-P410</v>
          </cell>
          <cell r="EE3" t="str">
            <v>P2-P410</v>
          </cell>
          <cell r="EF3" t="str">
            <v>P3-P410</v>
          </cell>
          <cell r="EG3" t="str">
            <v>P4-P410</v>
          </cell>
          <cell r="EH3" t="str">
            <v>P1-P411</v>
          </cell>
          <cell r="EI3" t="str">
            <v>P2-P411</v>
          </cell>
          <cell r="EJ3" t="str">
            <v>P3-P411</v>
          </cell>
          <cell r="EK3" t="str">
            <v>P4-P411</v>
          </cell>
          <cell r="EL3" t="str">
            <v>P1-P412</v>
          </cell>
          <cell r="EM3" t="str">
            <v>P2-P412</v>
          </cell>
          <cell r="EN3" t="str">
            <v>P3-P412</v>
          </cell>
          <cell r="EO3" t="str">
            <v>P4-P412</v>
          </cell>
          <cell r="EP3" t="str">
            <v>P1-P413</v>
          </cell>
          <cell r="EQ3" t="str">
            <v>P2-P413</v>
          </cell>
          <cell r="ER3" t="str">
            <v>P3-P413</v>
          </cell>
          <cell r="ES3" t="str">
            <v>P4-P413</v>
          </cell>
          <cell r="ET3" t="str">
            <v>P1-P414</v>
          </cell>
          <cell r="EU3" t="str">
            <v>P2-P414</v>
          </cell>
          <cell r="EV3" t="str">
            <v>P3-P414</v>
          </cell>
          <cell r="EW3" t="str">
            <v>P4-P414</v>
          </cell>
          <cell r="EX3" t="str">
            <v>P1-P415</v>
          </cell>
          <cell r="EY3" t="str">
            <v>P2-P415</v>
          </cell>
          <cell r="EZ3" t="str">
            <v>P3-P415</v>
          </cell>
          <cell r="FA3" t="str">
            <v>P4-P415</v>
          </cell>
          <cell r="FB3" t="str">
            <v>P1-P416</v>
          </cell>
          <cell r="FC3" t="str">
            <v>P2-P416</v>
          </cell>
          <cell r="FD3" t="str">
            <v>P3-P416</v>
          </cell>
          <cell r="FE3" t="str">
            <v>P4-P416</v>
          </cell>
          <cell r="FF3" t="str">
            <v>P1-P417</v>
          </cell>
          <cell r="FG3" t="str">
            <v>P2-P417</v>
          </cell>
          <cell r="FH3" t="str">
            <v>P3-P417</v>
          </cell>
          <cell r="FI3" t="str">
            <v>P4-P417</v>
          </cell>
          <cell r="FJ3" t="str">
            <v>P1-P418</v>
          </cell>
          <cell r="FK3" t="str">
            <v>P2-P418</v>
          </cell>
          <cell r="FL3" t="str">
            <v>P3-P418</v>
          </cell>
          <cell r="FM3" t="str">
            <v>P4-P418</v>
          </cell>
          <cell r="FN3" t="str">
            <v>P1-P419</v>
          </cell>
          <cell r="FO3" t="str">
            <v>P2-P419</v>
          </cell>
          <cell r="FP3" t="str">
            <v>P3-P419</v>
          </cell>
          <cell r="FQ3" t="str">
            <v>P4-P419</v>
          </cell>
          <cell r="FR3" t="str">
            <v>P1-P420</v>
          </cell>
          <cell r="FS3" t="str">
            <v>P2-P420</v>
          </cell>
          <cell r="FT3" t="str">
            <v>P3-P420</v>
          </cell>
          <cell r="FU3" t="str">
            <v>P4-P420</v>
          </cell>
          <cell r="FV3" t="str">
            <v>P1-P421</v>
          </cell>
          <cell r="FW3" t="str">
            <v>P2-P421</v>
          </cell>
          <cell r="FX3" t="str">
            <v>P3-P421</v>
          </cell>
          <cell r="FY3" t="str">
            <v>P4-P421</v>
          </cell>
          <cell r="FZ3" t="str">
            <v>P1-P422</v>
          </cell>
          <cell r="GA3" t="str">
            <v>P2-P422</v>
          </cell>
          <cell r="GB3" t="str">
            <v>P3-P422</v>
          </cell>
          <cell r="GC3" t="str">
            <v>P4-P422</v>
          </cell>
          <cell r="GD3" t="str">
            <v>P1-P423</v>
          </cell>
          <cell r="GE3" t="str">
            <v>P2-P423</v>
          </cell>
          <cell r="GF3" t="str">
            <v>P3-P423</v>
          </cell>
          <cell r="GG3" t="str">
            <v>P4-P423</v>
          </cell>
          <cell r="GH3" t="str">
            <v>P1-P424</v>
          </cell>
          <cell r="GI3" t="str">
            <v>P2-P424</v>
          </cell>
          <cell r="GJ3" t="str">
            <v>P3-P424</v>
          </cell>
          <cell r="GK3" t="str">
            <v>P4-P424</v>
          </cell>
          <cell r="GL3" t="str">
            <v>P1-P425</v>
          </cell>
          <cell r="GM3" t="str">
            <v>P2-P425</v>
          </cell>
          <cell r="GN3" t="str">
            <v>P3-P425</v>
          </cell>
          <cell r="GO3" t="str">
            <v>P4-P425</v>
          </cell>
          <cell r="GP3" t="str">
            <v>P1-P426</v>
          </cell>
          <cell r="GQ3" t="str">
            <v>P2-P426</v>
          </cell>
          <cell r="GR3" t="str">
            <v>P3-P426</v>
          </cell>
          <cell r="GS3" t="str">
            <v>P4-P426</v>
          </cell>
          <cell r="GT3" t="str">
            <v>P5-P426</v>
          </cell>
          <cell r="GU3" t="str">
            <v>P6-P426</v>
          </cell>
          <cell r="GV3" t="str">
            <v>P7-P426</v>
          </cell>
          <cell r="GW3" t="str">
            <v>P8-P426</v>
          </cell>
          <cell r="GX3" t="str">
            <v>P9-P426</v>
          </cell>
          <cell r="GY3" t="str">
            <v>P10-P426</v>
          </cell>
          <cell r="GZ3" t="str">
            <v>P11-P426</v>
          </cell>
          <cell r="HA3" t="str">
            <v>P1-P427</v>
          </cell>
          <cell r="HB3" t="str">
            <v>P2-P427</v>
          </cell>
          <cell r="HC3" t="str">
            <v>P3-P427</v>
          </cell>
          <cell r="HD3" t="str">
            <v>P4-P427</v>
          </cell>
          <cell r="HE3" t="str">
            <v>P5-P427</v>
          </cell>
          <cell r="HF3" t="str">
            <v>P1-P428</v>
          </cell>
          <cell r="HG3" t="str">
            <v>P2-P428</v>
          </cell>
          <cell r="HH3" t="str">
            <v>P3-P428</v>
          </cell>
          <cell r="HI3" t="str">
            <v>P4-P428</v>
          </cell>
          <cell r="HJ3" t="str">
            <v>P1-P429</v>
          </cell>
          <cell r="HK3" t="str">
            <v>P2-P429</v>
          </cell>
          <cell r="HL3" t="str">
            <v>P3-P429</v>
          </cell>
          <cell r="HM3" t="str">
            <v>P4-P429</v>
          </cell>
          <cell r="HN3" t="str">
            <v>P1-P430</v>
          </cell>
          <cell r="HO3" t="str">
            <v>P2-P430</v>
          </cell>
          <cell r="HP3" t="str">
            <v>P3-P430</v>
          </cell>
          <cell r="HQ3" t="str">
            <v>P4-P430</v>
          </cell>
          <cell r="HR3" t="str">
            <v>P1-P431</v>
          </cell>
          <cell r="HS3" t="str">
            <v>P2-P431</v>
          </cell>
          <cell r="HT3" t="str">
            <v>P3-P431</v>
          </cell>
          <cell r="HU3" t="str">
            <v>P4-P431</v>
          </cell>
          <cell r="HV3" t="str">
            <v>P1-P432</v>
          </cell>
          <cell r="HW3" t="str">
            <v>P2-P432</v>
          </cell>
          <cell r="HX3" t="str">
            <v>P3-P432</v>
          </cell>
          <cell r="HY3" t="str">
            <v>P4-P432</v>
          </cell>
        </row>
        <row r="4">
          <cell r="A4" t="str">
            <v>SM</v>
          </cell>
          <cell r="B4">
            <v>38068</v>
          </cell>
          <cell r="C4">
            <v>38072</v>
          </cell>
          <cell r="D4">
            <v>38069</v>
          </cell>
          <cell r="E4">
            <v>38073</v>
          </cell>
          <cell r="F4">
            <v>38071</v>
          </cell>
          <cell r="G4">
            <v>38074</v>
          </cell>
          <cell r="H4">
            <v>38072</v>
          </cell>
          <cell r="I4">
            <v>38073</v>
          </cell>
          <cell r="J4">
            <v>38075</v>
          </cell>
          <cell r="K4">
            <v>38066</v>
          </cell>
          <cell r="L4">
            <v>38070</v>
          </cell>
          <cell r="M4">
            <v>38065</v>
          </cell>
          <cell r="N4">
            <v>38078</v>
          </cell>
          <cell r="O4">
            <v>38069</v>
          </cell>
          <cell r="P4">
            <v>38062</v>
          </cell>
          <cell r="Q4">
            <v>38040</v>
          </cell>
          <cell r="R4">
            <v>38041</v>
          </cell>
          <cell r="S4">
            <v>38043</v>
          </cell>
          <cell r="T4">
            <v>38063</v>
          </cell>
          <cell r="U4">
            <v>38041</v>
          </cell>
          <cell r="V4">
            <v>38044</v>
          </cell>
          <cell r="W4">
            <v>38064</v>
          </cell>
          <cell r="X4">
            <v>38042</v>
          </cell>
          <cell r="Y4">
            <v>38062</v>
          </cell>
          <cell r="Z4">
            <v>38044</v>
          </cell>
          <cell r="AA4">
            <v>38055</v>
          </cell>
          <cell r="AB4">
            <v>38057</v>
          </cell>
          <cell r="AC4">
            <v>38046</v>
          </cell>
          <cell r="AD4">
            <v>38048</v>
          </cell>
          <cell r="AE4">
            <v>38046</v>
          </cell>
          <cell r="AF4">
            <v>38051</v>
          </cell>
          <cell r="AG4">
            <v>38054</v>
          </cell>
          <cell r="AH4">
            <v>38049</v>
          </cell>
          <cell r="AI4">
            <v>38058</v>
          </cell>
          <cell r="AJ4">
            <v>38048</v>
          </cell>
          <cell r="AK4">
            <v>38051</v>
          </cell>
          <cell r="AL4">
            <v>38059</v>
          </cell>
          <cell r="AM4">
            <v>38057</v>
          </cell>
          <cell r="AN4">
            <v>38050</v>
          </cell>
          <cell r="AO4">
            <v>38056</v>
          </cell>
          <cell r="AP4">
            <v>38055</v>
          </cell>
          <cell r="AQ4">
            <v>38149</v>
          </cell>
          <cell r="AR4">
            <v>38153</v>
          </cell>
          <cell r="AS4">
            <v>38150</v>
          </cell>
          <cell r="AT4">
            <v>38076</v>
          </cell>
          <cell r="AU4">
            <v>38155</v>
          </cell>
          <cell r="AV4">
            <v>38152</v>
          </cell>
          <cell r="AW4">
            <v>38190</v>
          </cell>
          <cell r="AX4">
            <v>38192</v>
          </cell>
          <cell r="AY4">
            <v>38194</v>
          </cell>
          <cell r="AZ4">
            <v>38193</v>
          </cell>
          <cell r="BA4">
            <v>38206</v>
          </cell>
          <cell r="BB4">
            <v>38207</v>
          </cell>
          <cell r="BC4">
            <v>38187</v>
          </cell>
          <cell r="BD4">
            <v>38189</v>
          </cell>
          <cell r="BE4">
            <v>38190</v>
          </cell>
          <cell r="BF4">
            <v>38191</v>
          </cell>
          <cell r="BG4">
            <v>38197</v>
          </cell>
          <cell r="BH4">
            <v>38199</v>
          </cell>
          <cell r="BI4">
            <v>38182</v>
          </cell>
          <cell r="BJ4">
            <v>38195</v>
          </cell>
          <cell r="BK4">
            <v>38197</v>
          </cell>
          <cell r="BL4">
            <v>38184</v>
          </cell>
          <cell r="BM4">
            <v>38196</v>
          </cell>
          <cell r="BN4">
            <v>38181</v>
          </cell>
          <cell r="BO4">
            <v>38177</v>
          </cell>
          <cell r="BP4">
            <v>38180</v>
          </cell>
          <cell r="BQ4">
            <v>38183</v>
          </cell>
          <cell r="BR4">
            <v>38179</v>
          </cell>
          <cell r="BS4">
            <v>38179</v>
          </cell>
          <cell r="BT4">
            <v>38178</v>
          </cell>
          <cell r="BU4">
            <v>38171</v>
          </cell>
          <cell r="BV4">
            <v>38175</v>
          </cell>
          <cell r="BW4">
            <v>38175</v>
          </cell>
          <cell r="BX4">
            <v>38174</v>
          </cell>
          <cell r="BY4">
            <v>38176</v>
          </cell>
          <cell r="BZ4">
            <v>38174</v>
          </cell>
          <cell r="CA4">
            <v>38204</v>
          </cell>
          <cell r="CB4">
            <v>38143</v>
          </cell>
          <cell r="CC4">
            <v>38166</v>
          </cell>
          <cell r="CD4">
            <v>38205</v>
          </cell>
          <cell r="CE4">
            <v>38167</v>
          </cell>
          <cell r="CF4">
            <v>38203</v>
          </cell>
          <cell r="CG4">
            <v>38136</v>
          </cell>
          <cell r="CH4">
            <v>38138</v>
          </cell>
          <cell r="CI4">
            <v>38141</v>
          </cell>
          <cell r="CJ4">
            <v>38138</v>
          </cell>
          <cell r="CK4">
            <v>38140</v>
          </cell>
          <cell r="CL4">
            <v>38137</v>
          </cell>
          <cell r="CM4">
            <v>38128</v>
          </cell>
          <cell r="CN4">
            <v>38132</v>
          </cell>
          <cell r="CO4">
            <v>38131</v>
          </cell>
          <cell r="CP4">
            <v>38134</v>
          </cell>
          <cell r="CQ4">
            <v>38157</v>
          </cell>
          <cell r="CR4">
            <v>38159</v>
          </cell>
          <cell r="CS4">
            <v>38133</v>
          </cell>
          <cell r="CT4">
            <v>38135</v>
          </cell>
          <cell r="CU4">
            <v>38129</v>
          </cell>
          <cell r="CV4">
            <v>38124</v>
          </cell>
          <cell r="CW4">
            <v>38123</v>
          </cell>
          <cell r="CX4">
            <v>38121</v>
          </cell>
          <cell r="CY4">
            <v>38119</v>
          </cell>
          <cell r="CZ4">
            <v>38122</v>
          </cell>
          <cell r="DA4">
            <v>38083</v>
          </cell>
          <cell r="DB4">
            <v>38084</v>
          </cell>
          <cell r="DC4">
            <v>38088</v>
          </cell>
          <cell r="DD4">
            <v>38085</v>
          </cell>
          <cell r="DE4">
            <v>38087</v>
          </cell>
          <cell r="DF4">
            <v>38083</v>
          </cell>
          <cell r="DG4">
            <v>38086</v>
          </cell>
          <cell r="DH4">
            <v>38088</v>
          </cell>
          <cell r="DI4">
            <v>38084</v>
          </cell>
          <cell r="DJ4">
            <v>38086</v>
          </cell>
          <cell r="DK4">
            <v>38090</v>
          </cell>
          <cell r="DL4">
            <v>38089</v>
          </cell>
          <cell r="DM4">
            <v>38087</v>
          </cell>
          <cell r="DN4">
            <v>38090</v>
          </cell>
          <cell r="DO4">
            <v>38092</v>
          </cell>
          <cell r="DP4">
            <v>38093</v>
          </cell>
          <cell r="DQ4">
            <v>38091</v>
          </cell>
          <cell r="DR4">
            <v>38091</v>
          </cell>
          <cell r="DS4">
            <v>38093</v>
          </cell>
          <cell r="DT4">
            <v>38096</v>
          </cell>
          <cell r="DU4">
            <v>38092</v>
          </cell>
          <cell r="DV4">
            <v>38094</v>
          </cell>
          <cell r="DW4">
            <v>38100</v>
          </cell>
          <cell r="DX4">
            <v>38102</v>
          </cell>
          <cell r="DY4">
            <v>38096</v>
          </cell>
          <cell r="DZ4">
            <v>38097</v>
          </cell>
          <cell r="EA4">
            <v>38103</v>
          </cell>
          <cell r="EB4">
            <v>38105</v>
          </cell>
          <cell r="EC4">
            <v>38101</v>
          </cell>
          <cell r="ED4">
            <v>38102</v>
          </cell>
          <cell r="EE4">
            <v>38106</v>
          </cell>
          <cell r="EF4">
            <v>38108</v>
          </cell>
          <cell r="EG4">
            <v>38105</v>
          </cell>
          <cell r="EH4">
            <v>38107</v>
          </cell>
          <cell r="EI4">
            <v>38111</v>
          </cell>
          <cell r="EJ4">
            <v>38112</v>
          </cell>
          <cell r="EK4">
            <v>38110</v>
          </cell>
          <cell r="EL4">
            <v>38111</v>
          </cell>
          <cell r="EM4">
            <v>38114</v>
          </cell>
          <cell r="EN4">
            <v>38115</v>
          </cell>
          <cell r="EO4">
            <v>38112</v>
          </cell>
          <cell r="EP4">
            <v>38113</v>
          </cell>
          <cell r="EQ4">
            <v>38116</v>
          </cell>
          <cell r="ER4">
            <v>38118</v>
          </cell>
          <cell r="ES4">
            <v>38116</v>
          </cell>
          <cell r="ET4">
            <v>38103</v>
          </cell>
          <cell r="EU4">
            <v>38102</v>
          </cell>
          <cell r="EV4">
            <v>38105</v>
          </cell>
          <cell r="EW4">
            <v>38102</v>
          </cell>
          <cell r="EX4">
            <v>38104</v>
          </cell>
          <cell r="EY4">
            <v>38105</v>
          </cell>
          <cell r="EZ4">
            <v>38114</v>
          </cell>
          <cell r="FA4">
            <v>38110</v>
          </cell>
          <cell r="FB4">
            <v>38108</v>
          </cell>
          <cell r="FC4">
            <v>38106</v>
          </cell>
          <cell r="FD4">
            <v>38111</v>
          </cell>
          <cell r="FE4">
            <v>38112</v>
          </cell>
          <cell r="FF4">
            <v>38114</v>
          </cell>
          <cell r="FG4">
            <v>38110</v>
          </cell>
          <cell r="FH4">
            <v>38111</v>
          </cell>
          <cell r="FI4">
            <v>38113</v>
          </cell>
          <cell r="FJ4">
            <v>38116</v>
          </cell>
          <cell r="FK4">
            <v>38115</v>
          </cell>
          <cell r="FL4">
            <v>38118</v>
          </cell>
          <cell r="FM4">
            <v>38119</v>
          </cell>
          <cell r="FN4">
            <v>38121</v>
          </cell>
          <cell r="FO4">
            <v>38120</v>
          </cell>
          <cell r="FP4">
            <v>38123</v>
          </cell>
          <cell r="FQ4">
            <v>38125</v>
          </cell>
          <cell r="FR4">
            <v>38126</v>
          </cell>
          <cell r="FS4">
            <v>38124</v>
          </cell>
          <cell r="FT4">
            <v>38126</v>
          </cell>
          <cell r="FU4">
            <v>38127</v>
          </cell>
          <cell r="FV4">
            <v>38090</v>
          </cell>
          <cell r="FW4">
            <v>38093</v>
          </cell>
          <cell r="FX4">
            <v>38092</v>
          </cell>
          <cell r="FY4">
            <v>38088</v>
          </cell>
          <cell r="FZ4">
            <v>38082</v>
          </cell>
          <cell r="GA4">
            <v>38083</v>
          </cell>
          <cell r="GB4">
            <v>38084</v>
          </cell>
          <cell r="GC4">
            <v>38085</v>
          </cell>
          <cell r="GD4">
            <v>38078</v>
          </cell>
          <cell r="GE4">
            <v>38080</v>
          </cell>
          <cell r="GF4">
            <v>38082</v>
          </cell>
          <cell r="GG4">
            <v>38084</v>
          </cell>
          <cell r="GH4">
            <v>38076</v>
          </cell>
          <cell r="GI4">
            <v>38077</v>
          </cell>
          <cell r="GJ4">
            <v>38079</v>
          </cell>
          <cell r="GK4">
            <v>38080</v>
          </cell>
          <cell r="GL4">
            <v>38077</v>
          </cell>
          <cell r="GM4">
            <v>38078</v>
          </cell>
          <cell r="GN4">
            <v>38075</v>
          </cell>
          <cell r="GO4">
            <v>38083</v>
          </cell>
          <cell r="GP4">
            <v>38136</v>
          </cell>
          <cell r="GQ4">
            <v>38142</v>
          </cell>
          <cell r="GR4">
            <v>38074</v>
          </cell>
          <cell r="GS4">
            <v>38074</v>
          </cell>
          <cell r="GT4">
            <v>38138</v>
          </cell>
          <cell r="GU4">
            <v>38141</v>
          </cell>
          <cell r="GV4">
            <v>38138</v>
          </cell>
          <cell r="GW4">
            <v>38141</v>
          </cell>
          <cell r="GX4">
            <v>38137</v>
          </cell>
          <cell r="GY4">
            <v>38143</v>
          </cell>
          <cell r="GZ4">
            <v>38140</v>
          </cell>
          <cell r="HA4">
            <v>38077</v>
          </cell>
          <cell r="HB4">
            <v>38073</v>
          </cell>
          <cell r="HC4">
            <v>38069</v>
          </cell>
          <cell r="HD4">
            <v>38070</v>
          </cell>
          <cell r="HE4">
            <v>38132</v>
          </cell>
          <cell r="HF4">
            <v>38090</v>
          </cell>
          <cell r="HG4">
            <v>38089</v>
          </cell>
          <cell r="HH4">
            <v>38091</v>
          </cell>
          <cell r="HI4">
            <v>38092</v>
          </cell>
          <cell r="HJ4">
            <v>38070</v>
          </cell>
          <cell r="HK4">
            <v>38072</v>
          </cell>
          <cell r="HL4">
            <v>38069</v>
          </cell>
          <cell r="HM4">
            <v>38071</v>
          </cell>
          <cell r="HN4">
            <v>38064</v>
          </cell>
          <cell r="HO4">
            <v>38077</v>
          </cell>
          <cell r="HP4">
            <v>38065</v>
          </cell>
          <cell r="HQ4">
            <v>38068</v>
          </cell>
          <cell r="HR4">
            <v>38064</v>
          </cell>
          <cell r="HS4">
            <v>38066</v>
          </cell>
          <cell r="HT4">
            <v>38065</v>
          </cell>
          <cell r="HU4">
            <v>38065</v>
          </cell>
          <cell r="HV4">
            <v>38029</v>
          </cell>
          <cell r="HW4">
            <v>38037</v>
          </cell>
          <cell r="HX4">
            <v>38032</v>
          </cell>
          <cell r="HY4">
            <v>38031</v>
          </cell>
        </row>
        <row r="5">
          <cell r="B5" t="str">
            <v>P-385</v>
          </cell>
          <cell r="K5" t="str">
            <v>P-386</v>
          </cell>
          <cell r="P5" t="str">
            <v>P-387</v>
          </cell>
          <cell r="U5" t="str">
            <v>P-388</v>
          </cell>
          <cell r="Z5" t="str">
            <v>P-389</v>
          </cell>
          <cell r="AE5" t="str">
            <v>P-390</v>
          </cell>
          <cell r="AK5" t="str">
            <v>P-391</v>
          </cell>
          <cell r="AQ5" t="str">
            <v>P-392</v>
          </cell>
          <cell r="AW5" t="str">
            <v>P-393</v>
          </cell>
          <cell r="BC5" t="str">
            <v>P-394</v>
          </cell>
          <cell r="BI5" t="str">
            <v>P-395</v>
          </cell>
          <cell r="BO5" t="str">
            <v>P-396</v>
          </cell>
          <cell r="BU5" t="str">
            <v>P-397</v>
          </cell>
          <cell r="CA5" t="str">
            <v>P-398</v>
          </cell>
          <cell r="CG5" t="str">
            <v>P-399</v>
          </cell>
          <cell r="CM5" t="str">
            <v>P-400</v>
          </cell>
          <cell r="CQ5" t="str">
            <v>P-401</v>
          </cell>
          <cell r="CV5" t="str">
            <v>P-402</v>
          </cell>
          <cell r="DA5" t="str">
            <v>P-403</v>
          </cell>
          <cell r="DF5" t="str">
            <v>P-404</v>
          </cell>
          <cell r="DJ5" t="str">
            <v>P-405</v>
          </cell>
          <cell r="DN5" t="str">
            <v>P-406</v>
          </cell>
          <cell r="DR5" t="str">
            <v>P-407</v>
          </cell>
          <cell r="DV5" t="str">
            <v>P-408</v>
          </cell>
          <cell r="DZ5" t="str">
            <v>P-409</v>
          </cell>
          <cell r="ED5" t="str">
            <v>P-410</v>
          </cell>
          <cell r="EH5" t="str">
            <v>P-411</v>
          </cell>
          <cell r="EL5" t="str">
            <v>P-412</v>
          </cell>
          <cell r="EP5" t="str">
            <v>P-413</v>
          </cell>
          <cell r="ET5" t="str">
            <v>P-414</v>
          </cell>
          <cell r="EX5" t="str">
            <v>P-415</v>
          </cell>
          <cell r="FB5" t="str">
            <v>P-416</v>
          </cell>
          <cell r="FF5" t="str">
            <v>P-417</v>
          </cell>
          <cell r="FJ5" t="str">
            <v>P-418</v>
          </cell>
          <cell r="FN5" t="str">
            <v>P-419</v>
          </cell>
          <cell r="FR5" t="str">
            <v>P-420</v>
          </cell>
          <cell r="FV5" t="str">
            <v>P-421</v>
          </cell>
          <cell r="FZ5" t="str">
            <v>P-422</v>
          </cell>
          <cell r="GD5" t="str">
            <v>P-423</v>
          </cell>
          <cell r="GH5" t="str">
            <v>P-424</v>
          </cell>
          <cell r="GL5" t="str">
            <v>P-425</v>
          </cell>
          <cell r="GP5" t="str">
            <v>P-426</v>
          </cell>
          <cell r="HA5" t="str">
            <v>P-427</v>
          </cell>
          <cell r="HF5" t="str">
            <v>P-428</v>
          </cell>
          <cell r="HJ5" t="str">
            <v>P-429</v>
          </cell>
          <cell r="HN5" t="str">
            <v>P-430</v>
          </cell>
          <cell r="HR5" t="str">
            <v>P-431</v>
          </cell>
          <cell r="HV5" t="str">
            <v>P-432</v>
          </cell>
        </row>
        <row r="9">
          <cell r="A9" t="str">
            <v>CB_L1</v>
          </cell>
          <cell r="B9" t="str">
            <v>P1-P433</v>
          </cell>
          <cell r="C9" t="str">
            <v>P2-P433</v>
          </cell>
          <cell r="D9" t="str">
            <v>P3-P433</v>
          </cell>
          <cell r="E9" t="str">
            <v>P4-P433</v>
          </cell>
          <cell r="F9" t="str">
            <v>P1-P434</v>
          </cell>
          <cell r="G9" t="str">
            <v>P2-P434</v>
          </cell>
          <cell r="H9" t="str">
            <v>P3-P434</v>
          </cell>
          <cell r="I9" t="str">
            <v>P4-P434</v>
          </cell>
          <cell r="J9" t="str">
            <v>P1-P435</v>
          </cell>
          <cell r="K9" t="str">
            <v>P2-P435</v>
          </cell>
          <cell r="L9" t="str">
            <v>P3-P435</v>
          </cell>
          <cell r="M9" t="str">
            <v>P4-P435</v>
          </cell>
          <cell r="N9" t="str">
            <v>P1-P436</v>
          </cell>
          <cell r="O9" t="str">
            <v>P2-P436</v>
          </cell>
          <cell r="P9" t="str">
            <v>P3-P436</v>
          </cell>
          <cell r="Q9" t="str">
            <v>P4-P436</v>
          </cell>
          <cell r="R9" t="str">
            <v>P1-P437</v>
          </cell>
          <cell r="S9" t="str">
            <v>P2-P437</v>
          </cell>
          <cell r="T9" t="str">
            <v>P3-P437</v>
          </cell>
          <cell r="U9" t="str">
            <v>P4-P437</v>
          </cell>
          <cell r="V9" t="str">
            <v>P1-P438</v>
          </cell>
          <cell r="W9" t="str">
            <v>P2-P438</v>
          </cell>
          <cell r="X9" t="str">
            <v>P3-P438</v>
          </cell>
          <cell r="Y9" t="str">
            <v>P4-P438</v>
          </cell>
          <cell r="Z9" t="str">
            <v>P1-P439</v>
          </cell>
          <cell r="AA9" t="str">
            <v>P2-P439</v>
          </cell>
          <cell r="AB9" t="str">
            <v>P3-P439</v>
          </cell>
          <cell r="AC9" t="str">
            <v>P4-P439</v>
          </cell>
          <cell r="AD9" t="str">
            <v>P1-P440</v>
          </cell>
          <cell r="AE9" t="str">
            <v>P2-P440</v>
          </cell>
          <cell r="AF9" t="str">
            <v>P3-P440</v>
          </cell>
          <cell r="AG9" t="str">
            <v>P4-P440</v>
          </cell>
          <cell r="AH9" t="str">
            <v>P1-P441</v>
          </cell>
          <cell r="AI9" t="str">
            <v>P2-P441</v>
          </cell>
          <cell r="AJ9" t="str">
            <v>P3-P441</v>
          </cell>
          <cell r="AK9" t="str">
            <v>P4-P441</v>
          </cell>
          <cell r="AL9" t="str">
            <v>P1-P442</v>
          </cell>
          <cell r="AM9" t="str">
            <v>P2-P442</v>
          </cell>
          <cell r="AN9" t="str">
            <v>P3-P442</v>
          </cell>
          <cell r="AO9" t="str">
            <v>P4-P442</v>
          </cell>
          <cell r="AP9" t="str">
            <v>P1-P443</v>
          </cell>
          <cell r="AQ9" t="str">
            <v>P2-P443</v>
          </cell>
          <cell r="AR9" t="str">
            <v>P3-P443</v>
          </cell>
          <cell r="AS9" t="str">
            <v>P4-P443</v>
          </cell>
          <cell r="AT9" t="str">
            <v>P1-P444</v>
          </cell>
          <cell r="AU9" t="str">
            <v>P2-P444</v>
          </cell>
          <cell r="AV9" t="str">
            <v>P3-P444</v>
          </cell>
          <cell r="AW9" t="str">
            <v>P4-P444</v>
          </cell>
          <cell r="AX9" t="str">
            <v>P1-P445</v>
          </cell>
          <cell r="AY9" t="str">
            <v>P2-P445</v>
          </cell>
          <cell r="AZ9" t="str">
            <v>P3-P445</v>
          </cell>
          <cell r="BA9" t="str">
            <v>P4-P445</v>
          </cell>
          <cell r="BB9" t="str">
            <v>P1-P446</v>
          </cell>
          <cell r="BC9" t="str">
            <v>P2-P446</v>
          </cell>
          <cell r="BD9" t="str">
            <v>P3-P446</v>
          </cell>
          <cell r="BE9" t="str">
            <v>P4-P446</v>
          </cell>
          <cell r="BF9" t="str">
            <v>P1-P447</v>
          </cell>
          <cell r="BG9" t="str">
            <v>P2-P447</v>
          </cell>
          <cell r="BH9" t="str">
            <v>P3-P447</v>
          </cell>
          <cell r="BI9" t="str">
            <v>P4-P447</v>
          </cell>
          <cell r="BJ9" t="str">
            <v>P1-P448</v>
          </cell>
          <cell r="BK9" t="str">
            <v>P2-P448</v>
          </cell>
          <cell r="BL9" t="str">
            <v>P3-P448</v>
          </cell>
          <cell r="BM9" t="str">
            <v>P4-P448</v>
          </cell>
          <cell r="BN9" t="str">
            <v>P1-P449</v>
          </cell>
          <cell r="BO9" t="str">
            <v>P2-P449</v>
          </cell>
          <cell r="BP9" t="str">
            <v>P3-P449</v>
          </cell>
          <cell r="BQ9" t="str">
            <v>P4-P449</v>
          </cell>
          <cell r="BR9" t="str">
            <v>P1-P450</v>
          </cell>
          <cell r="BS9" t="str">
            <v>P2-P450</v>
          </cell>
          <cell r="BT9" t="str">
            <v>P3-P450</v>
          </cell>
          <cell r="BU9" t="str">
            <v>P4-P450</v>
          </cell>
          <cell r="BV9" t="str">
            <v>P1-P451</v>
          </cell>
          <cell r="BW9" t="str">
            <v>P2-P451</v>
          </cell>
          <cell r="BX9" t="str">
            <v>P3-P451</v>
          </cell>
          <cell r="BY9" t="str">
            <v>P4-P451</v>
          </cell>
          <cell r="BZ9" t="str">
            <v>P5-P451</v>
          </cell>
          <cell r="CA9" t="str">
            <v>P1-P452</v>
          </cell>
          <cell r="CB9" t="str">
            <v>P2-P452</v>
          </cell>
          <cell r="CC9" t="str">
            <v>P3-P452</v>
          </cell>
          <cell r="CD9" t="str">
            <v>P4-P452</v>
          </cell>
          <cell r="CE9" t="str">
            <v>P1-P453</v>
          </cell>
          <cell r="CF9" t="str">
            <v>P2-P453</v>
          </cell>
          <cell r="CG9" t="str">
            <v>P3-P453</v>
          </cell>
          <cell r="CH9" t="str">
            <v>P4-P453</v>
          </cell>
          <cell r="CI9" t="str">
            <v>P1-P454</v>
          </cell>
          <cell r="CJ9" t="str">
            <v>P2-P454</v>
          </cell>
          <cell r="CK9" t="str">
            <v>P3-P454</v>
          </cell>
          <cell r="CL9" t="str">
            <v>P4-P454</v>
          </cell>
          <cell r="CM9" t="str">
            <v>P5-P454</v>
          </cell>
          <cell r="CN9" t="str">
            <v>P1-P455</v>
          </cell>
          <cell r="CO9" t="str">
            <v>P2-P455</v>
          </cell>
          <cell r="CP9" t="str">
            <v>P3-P455</v>
          </cell>
          <cell r="CQ9" t="str">
            <v>P4-P455</v>
          </cell>
          <cell r="CR9" t="str">
            <v>P1-P456</v>
          </cell>
          <cell r="CS9" t="str">
            <v>P2-P456</v>
          </cell>
          <cell r="CT9" t="str">
            <v>P3-P456</v>
          </cell>
          <cell r="CU9" t="str">
            <v>P4-P456</v>
          </cell>
          <cell r="CV9" t="str">
            <v>P1-P457</v>
          </cell>
          <cell r="CW9" t="str">
            <v>P2-P457</v>
          </cell>
          <cell r="CX9" t="str">
            <v>P3-P457</v>
          </cell>
          <cell r="CY9" t="str">
            <v>P4-P457</v>
          </cell>
          <cell r="CZ9" t="str">
            <v>P1-P458</v>
          </cell>
          <cell r="DA9" t="str">
            <v>P2-P458</v>
          </cell>
          <cell r="DB9" t="str">
            <v>P3-P458</v>
          </cell>
          <cell r="DC9" t="str">
            <v>P4-P458</v>
          </cell>
          <cell r="DD9" t="str">
            <v>P1-P459</v>
          </cell>
          <cell r="DE9" t="str">
            <v>P2-P459</v>
          </cell>
          <cell r="DF9" t="str">
            <v>P3-P459</v>
          </cell>
          <cell r="DG9" t="str">
            <v>P4-P459</v>
          </cell>
          <cell r="DH9" t="str">
            <v>P1-P460</v>
          </cell>
          <cell r="DI9" t="str">
            <v>P2-P460</v>
          </cell>
          <cell r="DJ9" t="str">
            <v>P3-P460</v>
          </cell>
          <cell r="DK9" t="str">
            <v>P4-P460</v>
          </cell>
          <cell r="DL9" t="str">
            <v>P1-P461</v>
          </cell>
          <cell r="DM9" t="str">
            <v>P2-P461</v>
          </cell>
          <cell r="DN9" t="str">
            <v>P3-P461</v>
          </cell>
          <cell r="DO9" t="str">
            <v>P4-P461</v>
          </cell>
          <cell r="DP9" t="str">
            <v>P1-P462</v>
          </cell>
          <cell r="DQ9" t="str">
            <v>P2-P462</v>
          </cell>
          <cell r="DR9" t="str">
            <v>P3-P462</v>
          </cell>
          <cell r="DS9" t="str">
            <v>P4-P462</v>
          </cell>
          <cell r="DT9" t="str">
            <v>P1-P463</v>
          </cell>
          <cell r="DU9" t="str">
            <v>P2-P463</v>
          </cell>
          <cell r="DV9" t="str">
            <v>P3-P463</v>
          </cell>
          <cell r="DW9" t="str">
            <v>P4-P463</v>
          </cell>
          <cell r="DX9" t="str">
            <v>P1-P464</v>
          </cell>
          <cell r="DY9" t="str">
            <v>P2-P464</v>
          </cell>
          <cell r="DZ9" t="str">
            <v>P3-P464</v>
          </cell>
          <cell r="EA9" t="str">
            <v>P4-P464</v>
          </cell>
          <cell r="EB9" t="str">
            <v>P5-P464</v>
          </cell>
          <cell r="EC9" t="str">
            <v>P6-P464</v>
          </cell>
          <cell r="ED9" t="str">
            <v>P7-P464</v>
          </cell>
          <cell r="EE9">
            <v>38277</v>
          </cell>
          <cell r="EF9">
            <v>38265</v>
          </cell>
          <cell r="EG9">
            <v>38260</v>
          </cell>
          <cell r="EH9">
            <v>38263</v>
          </cell>
          <cell r="EI9">
            <v>38280</v>
          </cell>
          <cell r="EJ9">
            <v>38253</v>
          </cell>
          <cell r="EK9">
            <v>38248</v>
          </cell>
          <cell r="EL9">
            <v>38246</v>
          </cell>
          <cell r="EM9">
            <v>38251</v>
          </cell>
          <cell r="EN9">
            <v>38243</v>
          </cell>
          <cell r="EO9">
            <v>38252</v>
          </cell>
          <cell r="EP9">
            <v>38239</v>
          </cell>
          <cell r="EQ9">
            <v>38236</v>
          </cell>
          <cell r="ER9">
            <v>38198</v>
          </cell>
          <cell r="ES9">
            <v>38230</v>
          </cell>
          <cell r="ET9">
            <v>38233</v>
          </cell>
          <cell r="EU9">
            <v>38189</v>
          </cell>
          <cell r="EV9">
            <v>38182</v>
          </cell>
          <cell r="EW9">
            <v>38181</v>
          </cell>
          <cell r="EY9">
            <v>38227</v>
          </cell>
          <cell r="EZ9">
            <v>38257</v>
          </cell>
          <cell r="FA9">
            <v>38269</v>
          </cell>
          <cell r="FB9">
            <v>38254</v>
          </cell>
          <cell r="FC9">
            <v>38252</v>
          </cell>
          <cell r="FD9">
            <v>38251</v>
          </cell>
          <cell r="FE9">
            <v>38249</v>
          </cell>
          <cell r="FF9">
            <v>38246</v>
          </cell>
          <cell r="FG9">
            <v>38206</v>
          </cell>
          <cell r="FH9">
            <v>38209</v>
          </cell>
          <cell r="FI9">
            <v>38188</v>
          </cell>
          <cell r="FJ9">
            <v>38150</v>
          </cell>
          <cell r="FK9">
            <v>38146</v>
          </cell>
          <cell r="FL9">
            <v>38143</v>
          </cell>
          <cell r="FM9">
            <v>38140</v>
          </cell>
          <cell r="FN9">
            <v>38139</v>
          </cell>
          <cell r="FO9">
            <v>38136</v>
          </cell>
          <cell r="FP9">
            <v>38132</v>
          </cell>
          <cell r="FQ9">
            <v>38114</v>
          </cell>
          <cell r="FR9">
            <v>38119</v>
          </cell>
          <cell r="FS9">
            <v>38121</v>
          </cell>
          <cell r="FT9">
            <v>38131</v>
          </cell>
          <cell r="FU9">
            <v>38185</v>
          </cell>
          <cell r="FV9">
            <v>38182</v>
          </cell>
          <cell r="FW9">
            <v>38179</v>
          </cell>
          <cell r="FX9">
            <v>38170</v>
          </cell>
          <cell r="FY9">
            <v>38177</v>
          </cell>
          <cell r="FZ9">
            <v>38210</v>
          </cell>
          <cell r="GA9">
            <v>38213</v>
          </cell>
          <cell r="GB9">
            <v>38170</v>
          </cell>
          <cell r="GC9">
            <v>38166</v>
          </cell>
          <cell r="GD9">
            <v>38163</v>
          </cell>
          <cell r="GE9">
            <v>38134</v>
          </cell>
          <cell r="GF9">
            <v>38135</v>
          </cell>
          <cell r="GG9">
            <v>38146</v>
          </cell>
          <cell r="GH9">
            <v>38177</v>
          </cell>
          <cell r="GJ9">
            <v>38185</v>
          </cell>
          <cell r="GK9">
            <v>38187</v>
          </cell>
          <cell r="GM9">
            <v>38315</v>
          </cell>
          <cell r="GZ9" t="str">
            <v>1 EXTRA PILE AT PIER CENTER</v>
          </cell>
          <cell r="HJ9">
            <v>427</v>
          </cell>
        </row>
        <row r="10">
          <cell r="A10" t="str">
            <v>SM</v>
          </cell>
          <cell r="B10">
            <v>38024</v>
          </cell>
          <cell r="C10">
            <v>38030</v>
          </cell>
          <cell r="D10">
            <v>38033</v>
          </cell>
          <cell r="E10">
            <v>38034</v>
          </cell>
          <cell r="F10">
            <v>38021</v>
          </cell>
          <cell r="G10">
            <v>38023</v>
          </cell>
          <cell r="H10">
            <v>38026</v>
          </cell>
          <cell r="I10">
            <v>38029</v>
          </cell>
          <cell r="J10">
            <v>38017</v>
          </cell>
          <cell r="K10">
            <v>38020</v>
          </cell>
          <cell r="L10">
            <v>38028</v>
          </cell>
          <cell r="M10">
            <v>38025</v>
          </cell>
          <cell r="N10">
            <v>38017</v>
          </cell>
          <cell r="O10">
            <v>38016</v>
          </cell>
          <cell r="P10">
            <v>38024</v>
          </cell>
          <cell r="Q10">
            <v>38023</v>
          </cell>
          <cell r="R10">
            <v>38019</v>
          </cell>
          <cell r="S10">
            <v>38015</v>
          </cell>
          <cell r="T10">
            <v>38027</v>
          </cell>
          <cell r="U10">
            <v>38022</v>
          </cell>
          <cell r="V10">
            <v>38060</v>
          </cell>
          <cell r="W10">
            <v>38062</v>
          </cell>
          <cell r="X10">
            <v>38036</v>
          </cell>
          <cell r="Y10">
            <v>38040</v>
          </cell>
          <cell r="Z10">
            <v>38060</v>
          </cell>
          <cell r="AA10">
            <v>38032</v>
          </cell>
          <cell r="AB10">
            <v>38035</v>
          </cell>
          <cell r="AC10">
            <v>38059</v>
          </cell>
          <cell r="AD10">
            <v>38046</v>
          </cell>
          <cell r="AE10">
            <v>38056</v>
          </cell>
          <cell r="AF10">
            <v>38051</v>
          </cell>
          <cell r="AG10">
            <v>38058</v>
          </cell>
          <cell r="AH10">
            <v>38041</v>
          </cell>
          <cell r="AI10">
            <v>38043</v>
          </cell>
          <cell r="AJ10">
            <v>38048</v>
          </cell>
          <cell r="AK10">
            <v>38052</v>
          </cell>
          <cell r="AL10">
            <v>38041</v>
          </cell>
          <cell r="AM10">
            <v>38043</v>
          </cell>
          <cell r="AN10">
            <v>38049</v>
          </cell>
          <cell r="AO10">
            <v>38054</v>
          </cell>
          <cell r="AP10">
            <v>38057</v>
          </cell>
          <cell r="AQ10">
            <v>38051</v>
          </cell>
          <cell r="AR10">
            <v>38055</v>
          </cell>
          <cell r="AS10">
            <v>38048</v>
          </cell>
          <cell r="AT10">
            <v>38042</v>
          </cell>
          <cell r="AU10">
            <v>38070</v>
          </cell>
          <cell r="AV10">
            <v>38045</v>
          </cell>
          <cell r="AW10">
            <v>38047</v>
          </cell>
          <cell r="AX10">
            <v>37994</v>
          </cell>
          <cell r="AY10">
            <v>37999</v>
          </cell>
          <cell r="AZ10">
            <v>37994</v>
          </cell>
          <cell r="BA10">
            <v>37996</v>
          </cell>
          <cell r="BB10">
            <v>37985</v>
          </cell>
          <cell r="BC10">
            <v>37982</v>
          </cell>
          <cell r="BD10">
            <v>37989</v>
          </cell>
          <cell r="BE10">
            <v>37991</v>
          </cell>
          <cell r="BF10">
            <v>37983</v>
          </cell>
          <cell r="BG10">
            <v>37982</v>
          </cell>
          <cell r="BH10">
            <v>37996</v>
          </cell>
          <cell r="BI10">
            <v>37999</v>
          </cell>
          <cell r="BJ10">
            <v>37980</v>
          </cell>
          <cell r="BK10">
            <v>37981</v>
          </cell>
          <cell r="BL10">
            <v>38000</v>
          </cell>
          <cell r="BM10">
            <v>37998</v>
          </cell>
          <cell r="BN10">
            <v>37990</v>
          </cell>
          <cell r="BO10">
            <v>37974</v>
          </cell>
          <cell r="BP10">
            <v>37995</v>
          </cell>
          <cell r="BQ10">
            <v>37993</v>
          </cell>
          <cell r="BR10">
            <v>37974</v>
          </cell>
          <cell r="BS10">
            <v>37975</v>
          </cell>
          <cell r="BT10">
            <v>37978</v>
          </cell>
          <cell r="BU10">
            <v>37976</v>
          </cell>
          <cell r="BV10">
            <v>38006</v>
          </cell>
          <cell r="BW10">
            <v>37973</v>
          </cell>
          <cell r="BX10">
            <v>38010</v>
          </cell>
          <cell r="BY10">
            <v>37972</v>
          </cell>
          <cell r="BZ10">
            <v>38008</v>
          </cell>
          <cell r="CA10">
            <v>37939</v>
          </cell>
          <cell r="CB10">
            <v>37943</v>
          </cell>
          <cell r="CC10">
            <v>37939</v>
          </cell>
          <cell r="CD10">
            <v>37941</v>
          </cell>
          <cell r="CE10">
            <v>37935</v>
          </cell>
          <cell r="CF10">
            <v>37938</v>
          </cell>
          <cell r="CG10">
            <v>37936</v>
          </cell>
          <cell r="CH10">
            <v>37937</v>
          </cell>
          <cell r="CI10">
            <v>37927</v>
          </cell>
          <cell r="CJ10">
            <v>37929</v>
          </cell>
          <cell r="CK10">
            <v>37950</v>
          </cell>
          <cell r="CL10">
            <v>37932</v>
          </cell>
          <cell r="CM10">
            <v>37951</v>
          </cell>
          <cell r="CN10">
            <v>37925</v>
          </cell>
          <cell r="CO10">
            <v>37926</v>
          </cell>
          <cell r="CP10">
            <v>37930</v>
          </cell>
          <cell r="CQ10">
            <v>37929</v>
          </cell>
          <cell r="CR10">
            <v>37924</v>
          </cell>
          <cell r="CS10">
            <v>37925</v>
          </cell>
          <cell r="CT10">
            <v>37933</v>
          </cell>
          <cell r="CU10">
            <v>37931</v>
          </cell>
          <cell r="CV10">
            <v>37927</v>
          </cell>
          <cell r="CW10">
            <v>37928</v>
          </cell>
          <cell r="CX10">
            <v>37930</v>
          </cell>
          <cell r="CY10">
            <v>37932</v>
          </cell>
          <cell r="CZ10">
            <v>37944</v>
          </cell>
          <cell r="DA10">
            <v>37940</v>
          </cell>
          <cell r="DB10">
            <v>37945</v>
          </cell>
          <cell r="DC10">
            <v>37942</v>
          </cell>
          <cell r="DD10">
            <v>37921</v>
          </cell>
          <cell r="DE10">
            <v>37922</v>
          </cell>
          <cell r="DF10">
            <v>37924</v>
          </cell>
          <cell r="DG10">
            <v>37925</v>
          </cell>
          <cell r="DH10">
            <v>37916</v>
          </cell>
          <cell r="DI10">
            <v>37918</v>
          </cell>
          <cell r="DJ10">
            <v>37923</v>
          </cell>
          <cell r="DK10">
            <v>37922</v>
          </cell>
          <cell r="DL10">
            <v>37910</v>
          </cell>
          <cell r="DM10">
            <v>37913</v>
          </cell>
          <cell r="DN10">
            <v>37915</v>
          </cell>
          <cell r="DO10">
            <v>37914</v>
          </cell>
          <cell r="DP10">
            <v>37906</v>
          </cell>
          <cell r="DQ10">
            <v>37908</v>
          </cell>
          <cell r="DR10">
            <v>37911</v>
          </cell>
          <cell r="DS10">
            <v>37909</v>
          </cell>
          <cell r="DT10">
            <v>37903</v>
          </cell>
          <cell r="DU10">
            <v>37904</v>
          </cell>
          <cell r="DV10">
            <v>37913</v>
          </cell>
          <cell r="DW10">
            <v>37915</v>
          </cell>
          <cell r="DX10">
            <v>37902</v>
          </cell>
          <cell r="DY10">
            <v>37903</v>
          </cell>
          <cell r="DZ10">
            <v>37913</v>
          </cell>
          <cell r="EA10">
            <v>37907</v>
          </cell>
          <cell r="EB10">
            <v>37909</v>
          </cell>
          <cell r="EC10">
            <v>37910</v>
          </cell>
          <cell r="ED10">
            <v>37912</v>
          </cell>
          <cell r="EE10">
            <v>38153</v>
          </cell>
          <cell r="EF10">
            <v>38154</v>
          </cell>
          <cell r="EG10">
            <v>38148</v>
          </cell>
          <cell r="EH10">
            <v>38163</v>
          </cell>
          <cell r="EI10">
            <v>38233</v>
          </cell>
          <cell r="EJ10">
            <v>38121</v>
          </cell>
          <cell r="EK10">
            <v>38120</v>
          </cell>
          <cell r="EM10">
            <v>38155</v>
          </cell>
          <cell r="EN10">
            <v>38160</v>
          </cell>
          <cell r="EO10">
            <v>38197</v>
          </cell>
          <cell r="EP10">
            <v>38118</v>
          </cell>
          <cell r="ER10">
            <v>38096</v>
          </cell>
          <cell r="ES10">
            <v>38097</v>
          </cell>
          <cell r="ET10">
            <v>38060</v>
          </cell>
          <cell r="EU10">
            <v>38087</v>
          </cell>
          <cell r="EV10">
            <v>38060</v>
          </cell>
          <cell r="EW10">
            <v>38064</v>
          </cell>
          <cell r="EX10">
            <v>38096</v>
          </cell>
          <cell r="EY10">
            <v>38091</v>
          </cell>
          <cell r="EZ10">
            <v>38099</v>
          </cell>
          <cell r="FA10">
            <v>38137</v>
          </cell>
          <cell r="FB10">
            <v>38082</v>
          </cell>
          <cell r="FC10">
            <v>38082</v>
          </cell>
          <cell r="FD10">
            <v>38114</v>
          </cell>
          <cell r="FE10">
            <v>38116</v>
          </cell>
          <cell r="FH10">
            <v>38006</v>
          </cell>
          <cell r="FI10">
            <v>38010</v>
          </cell>
          <cell r="FJ10">
            <v>38019</v>
          </cell>
          <cell r="FK10">
            <v>38030</v>
          </cell>
          <cell r="FL10">
            <v>38021</v>
          </cell>
          <cell r="FM10">
            <v>38035</v>
          </cell>
          <cell r="FN10">
            <v>37974</v>
          </cell>
          <cell r="FO10">
            <v>37968</v>
          </cell>
          <cell r="FR10">
            <v>37955</v>
          </cell>
          <cell r="FS10">
            <v>38023</v>
          </cell>
          <cell r="FT10">
            <v>37953</v>
          </cell>
          <cell r="FU10">
            <v>37952</v>
          </cell>
          <cell r="FV10">
            <v>37952</v>
          </cell>
          <cell r="FW10">
            <v>37971</v>
          </cell>
          <cell r="FX10">
            <v>37935</v>
          </cell>
          <cell r="FY10">
            <v>37929</v>
          </cell>
          <cell r="FZ10">
            <v>37980</v>
          </cell>
          <cell r="GA10">
            <v>38325</v>
          </cell>
          <cell r="GB10">
            <v>37909</v>
          </cell>
          <cell r="GD10">
            <v>37988</v>
          </cell>
          <cell r="GE10">
            <v>37968</v>
          </cell>
          <cell r="GF10">
            <v>37965</v>
          </cell>
          <cell r="GG10">
            <v>37943</v>
          </cell>
          <cell r="GH10">
            <v>37943</v>
          </cell>
          <cell r="GJ10">
            <v>37971</v>
          </cell>
          <cell r="GM10">
            <v>37952</v>
          </cell>
        </row>
      </sheetData>
      <sheetData sheetId="3" refreshError="1">
        <row r="1">
          <cell r="A1">
            <v>0</v>
          </cell>
        </row>
        <row r="3">
          <cell r="B3" t="str">
            <v>P1-P465</v>
          </cell>
          <cell r="C3" t="str">
            <v>P2-P465</v>
          </cell>
          <cell r="D3" t="str">
            <v>P3-P465</v>
          </cell>
          <cell r="E3" t="str">
            <v>P4-P465</v>
          </cell>
          <cell r="F3" t="str">
            <v>P5-P465</v>
          </cell>
          <cell r="G3" t="str">
            <v>P6-P465</v>
          </cell>
          <cell r="H3" t="str">
            <v>P7-P465</v>
          </cell>
          <cell r="I3" t="str">
            <v>P1-P466</v>
          </cell>
          <cell r="J3" t="str">
            <v>P2-P466</v>
          </cell>
          <cell r="K3" t="str">
            <v>P3-P466</v>
          </cell>
          <cell r="L3" t="str">
            <v>P4-P466</v>
          </cell>
          <cell r="M3" t="str">
            <v>P5-P466</v>
          </cell>
          <cell r="N3" t="str">
            <v>P6-P466</v>
          </cell>
          <cell r="O3" t="str">
            <v>P1-P467</v>
          </cell>
          <cell r="P3" t="str">
            <v>P2-P467</v>
          </cell>
          <cell r="Q3" t="str">
            <v>P3-P467</v>
          </cell>
          <cell r="R3" t="str">
            <v>P4-P467</v>
          </cell>
          <cell r="S3" t="str">
            <v>P5-P467</v>
          </cell>
          <cell r="T3" t="str">
            <v>P6-P467</v>
          </cell>
          <cell r="U3" t="str">
            <v>P1-P468</v>
          </cell>
          <cell r="V3" t="str">
            <v>P2-P468</v>
          </cell>
          <cell r="W3" t="str">
            <v>P3-P468</v>
          </cell>
          <cell r="X3" t="str">
            <v>P4-P468</v>
          </cell>
          <cell r="Y3" t="str">
            <v>P5-P468</v>
          </cell>
          <cell r="Z3" t="str">
            <v>P1-P469</v>
          </cell>
          <cell r="AA3" t="str">
            <v>P2-P469</v>
          </cell>
          <cell r="AB3" t="str">
            <v>P3-P469</v>
          </cell>
          <cell r="AC3" t="str">
            <v>P4-P469</v>
          </cell>
          <cell r="AD3" t="str">
            <v>P1-P470</v>
          </cell>
          <cell r="AE3" t="str">
            <v>P2-P470</v>
          </cell>
          <cell r="AF3" t="str">
            <v>P3-P470</v>
          </cell>
          <cell r="AG3" t="str">
            <v>P4-P470</v>
          </cell>
          <cell r="AH3" t="str">
            <v>P1-P471</v>
          </cell>
          <cell r="AI3" t="str">
            <v>P2-P471</v>
          </cell>
          <cell r="AJ3" t="str">
            <v>P3-P471</v>
          </cell>
          <cell r="AK3" t="str">
            <v>P4-P471</v>
          </cell>
          <cell r="AL3" t="str">
            <v>P1-P472</v>
          </cell>
          <cell r="AM3" t="str">
            <v>P2-P472</v>
          </cell>
          <cell r="AN3" t="str">
            <v>P3-P472</v>
          </cell>
          <cell r="AO3" t="str">
            <v>P4-P472</v>
          </cell>
          <cell r="AP3" t="str">
            <v>P1-P473</v>
          </cell>
          <cell r="AQ3" t="str">
            <v>P2-P473</v>
          </cell>
          <cell r="AR3" t="str">
            <v>P3-P473</v>
          </cell>
          <cell r="AS3" t="str">
            <v>P4-P473</v>
          </cell>
          <cell r="AT3" t="str">
            <v>P1-P474</v>
          </cell>
          <cell r="AU3" t="str">
            <v>P2-P474</v>
          </cell>
          <cell r="AV3" t="str">
            <v>P3-P474</v>
          </cell>
          <cell r="AW3" t="str">
            <v>P4-P474</v>
          </cell>
          <cell r="AX3" t="str">
            <v>P1-P475</v>
          </cell>
          <cell r="AY3" t="str">
            <v>P2-P475</v>
          </cell>
          <cell r="AZ3" t="str">
            <v>P3-P475</v>
          </cell>
          <cell r="BA3" t="str">
            <v>P4-P475</v>
          </cell>
          <cell r="BB3" t="str">
            <v>P1-P476</v>
          </cell>
          <cell r="BC3" t="str">
            <v>P2-P476</v>
          </cell>
          <cell r="BD3" t="str">
            <v>P3-P476</v>
          </cell>
          <cell r="BE3" t="str">
            <v>P4-P476</v>
          </cell>
          <cell r="BF3" t="str">
            <v>P1-P477</v>
          </cell>
          <cell r="BG3" t="str">
            <v>P2-P477</v>
          </cell>
          <cell r="BH3" t="str">
            <v>P3-P477</v>
          </cell>
          <cell r="BI3" t="str">
            <v>P4-P477</v>
          </cell>
          <cell r="BJ3" t="str">
            <v>P1-P478</v>
          </cell>
          <cell r="BK3" t="str">
            <v>P2-P478</v>
          </cell>
          <cell r="BL3" t="str">
            <v>P3-P478</v>
          </cell>
          <cell r="BM3" t="str">
            <v>P4-P478</v>
          </cell>
          <cell r="BN3" t="str">
            <v>P1-P479</v>
          </cell>
          <cell r="BO3" t="str">
            <v>P2-P479</v>
          </cell>
          <cell r="BP3" t="str">
            <v>P3-P479</v>
          </cell>
          <cell r="BQ3" t="str">
            <v>P4-P479</v>
          </cell>
          <cell r="BR3" t="str">
            <v>P1-P480</v>
          </cell>
          <cell r="BS3" t="str">
            <v>P2-P480</v>
          </cell>
          <cell r="BT3" t="str">
            <v>P3-P480</v>
          </cell>
          <cell r="BU3" t="str">
            <v>P4-P480</v>
          </cell>
          <cell r="BV3" t="str">
            <v>P1-P481</v>
          </cell>
          <cell r="BW3" t="str">
            <v>P2-P481</v>
          </cell>
          <cell r="BX3" t="str">
            <v>P3-P481</v>
          </cell>
          <cell r="BY3" t="str">
            <v>P4-P481</v>
          </cell>
          <cell r="BZ3" t="str">
            <v>P1-P482</v>
          </cell>
          <cell r="CA3" t="str">
            <v>P2-P482</v>
          </cell>
          <cell r="CB3" t="str">
            <v>P3-P482</v>
          </cell>
          <cell r="CC3" t="str">
            <v>P4-P482</v>
          </cell>
          <cell r="CD3" t="str">
            <v>P1-P483</v>
          </cell>
          <cell r="CE3" t="str">
            <v>P2-P483</v>
          </cell>
          <cell r="CF3" t="str">
            <v>P3-P483</v>
          </cell>
          <cell r="CG3" t="str">
            <v>P4-P483</v>
          </cell>
          <cell r="CH3" t="str">
            <v>P1-P484</v>
          </cell>
          <cell r="CI3" t="str">
            <v>P2-P484</v>
          </cell>
          <cell r="CJ3" t="str">
            <v>P3-P484</v>
          </cell>
          <cell r="CK3" t="str">
            <v>P4-P484</v>
          </cell>
          <cell r="CL3" t="str">
            <v>P1-P485</v>
          </cell>
          <cell r="CM3" t="str">
            <v>P2-P485</v>
          </cell>
          <cell r="CN3" t="str">
            <v>P3-P485</v>
          </cell>
          <cell r="CO3" t="str">
            <v>P4-P485</v>
          </cell>
          <cell r="CP3" t="str">
            <v>P1-P486</v>
          </cell>
          <cell r="CQ3" t="str">
            <v>P2-P486</v>
          </cell>
          <cell r="CR3" t="str">
            <v>P3-P486</v>
          </cell>
          <cell r="CS3" t="str">
            <v>P4-P486</v>
          </cell>
          <cell r="CT3" t="str">
            <v>P1-P487</v>
          </cell>
          <cell r="CU3" t="str">
            <v>P2-P487</v>
          </cell>
          <cell r="CV3" t="str">
            <v>P3-P487</v>
          </cell>
          <cell r="CW3" t="str">
            <v>P4-P487</v>
          </cell>
          <cell r="CX3" t="str">
            <v>P1-P488</v>
          </cell>
          <cell r="CY3" t="str">
            <v>P2-P488</v>
          </cell>
          <cell r="CZ3" t="str">
            <v>P3-P488</v>
          </cell>
          <cell r="DA3" t="str">
            <v>P4-P488</v>
          </cell>
          <cell r="DB3" t="str">
            <v>P1-P489</v>
          </cell>
          <cell r="DC3" t="str">
            <v>P2-P489</v>
          </cell>
          <cell r="DD3" t="str">
            <v>P3-P489</v>
          </cell>
          <cell r="DE3" t="str">
            <v>P4-P489</v>
          </cell>
          <cell r="DF3" t="str">
            <v>P1-P490</v>
          </cell>
          <cell r="DG3" t="str">
            <v>P2-P490</v>
          </cell>
          <cell r="DH3" t="str">
            <v>P3-P490</v>
          </cell>
          <cell r="DI3" t="str">
            <v>P4-P490</v>
          </cell>
          <cell r="DJ3" t="str">
            <v>P1-P491</v>
          </cell>
          <cell r="DK3" t="str">
            <v>P2-P491</v>
          </cell>
          <cell r="DL3" t="str">
            <v>P3-P491</v>
          </cell>
          <cell r="DM3" t="str">
            <v>P4-P491</v>
          </cell>
          <cell r="DN3" t="str">
            <v>P1-P492</v>
          </cell>
          <cell r="DO3" t="str">
            <v>P2-P492</v>
          </cell>
          <cell r="DP3" t="str">
            <v>P3-P492</v>
          </cell>
          <cell r="DQ3" t="str">
            <v>P4-P492</v>
          </cell>
          <cell r="DR3" t="str">
            <v>P5-P492</v>
          </cell>
          <cell r="DS3" t="str">
            <v>P1-P493</v>
          </cell>
          <cell r="DT3" t="str">
            <v>P2-P493</v>
          </cell>
          <cell r="DU3" t="str">
            <v>P3-P493</v>
          </cell>
          <cell r="DV3" t="str">
            <v>P4-P493</v>
          </cell>
          <cell r="DW3" t="str">
            <v>P1-P494</v>
          </cell>
          <cell r="DX3" t="str">
            <v>P2-P494</v>
          </cell>
          <cell r="DY3" t="str">
            <v>P3-P494</v>
          </cell>
          <cell r="DZ3" t="str">
            <v>P4-P494</v>
          </cell>
          <cell r="EA3" t="str">
            <v>P1-P495</v>
          </cell>
          <cell r="EB3" t="str">
            <v>P2-P495</v>
          </cell>
          <cell r="EC3" t="str">
            <v>P3-P495</v>
          </cell>
          <cell r="ED3" t="str">
            <v>P4-P495</v>
          </cell>
          <cell r="EE3" t="str">
            <v>P1-P496</v>
          </cell>
          <cell r="EF3" t="str">
            <v>P2-P496</v>
          </cell>
          <cell r="EG3" t="str">
            <v>P3-P496</v>
          </cell>
          <cell r="EH3" t="str">
            <v>P4-P496</v>
          </cell>
          <cell r="EI3" t="str">
            <v>P5-P496</v>
          </cell>
          <cell r="EJ3" t="str">
            <v>P6-P496</v>
          </cell>
          <cell r="EK3" t="str">
            <v>P7-P496</v>
          </cell>
          <cell r="EL3" t="str">
            <v>P8-P496</v>
          </cell>
          <cell r="EM3" t="str">
            <v>P1-P497</v>
          </cell>
          <cell r="EN3" t="str">
            <v>P2-P497</v>
          </cell>
          <cell r="EO3" t="str">
            <v>P3-P497</v>
          </cell>
          <cell r="EP3" t="str">
            <v>P4-P497</v>
          </cell>
          <cell r="EQ3" t="str">
            <v>P5-P497</v>
          </cell>
          <cell r="ER3" t="str">
            <v>P6-P497</v>
          </cell>
          <cell r="ES3" t="str">
            <v>P7-P497</v>
          </cell>
          <cell r="ET3" t="str">
            <v>P8-P497</v>
          </cell>
          <cell r="EU3" t="str">
            <v>P1-P498</v>
          </cell>
          <cell r="EV3" t="str">
            <v>P2-P498</v>
          </cell>
          <cell r="EW3" t="str">
            <v>P3-P498</v>
          </cell>
          <cell r="EX3" t="str">
            <v>P4-P498</v>
          </cell>
          <cell r="EY3" t="str">
            <v>P5-P498</v>
          </cell>
          <cell r="EZ3" t="str">
            <v>P6-P498</v>
          </cell>
          <cell r="FA3" t="str">
            <v>P7-P498</v>
          </cell>
          <cell r="FB3" t="str">
            <v>P8-P498</v>
          </cell>
          <cell r="FC3" t="str">
            <v>P1-P499</v>
          </cell>
          <cell r="FD3" t="str">
            <v>P2-P499</v>
          </cell>
          <cell r="FE3" t="str">
            <v>P3-P499</v>
          </cell>
          <cell r="FF3" t="str">
            <v>P4-P499</v>
          </cell>
          <cell r="FG3" t="str">
            <v>P1-P500</v>
          </cell>
          <cell r="FH3" t="str">
            <v>P2-P500</v>
          </cell>
          <cell r="FI3" t="str">
            <v>P3-P500</v>
          </cell>
          <cell r="FJ3" t="str">
            <v>P4-P500</v>
          </cell>
          <cell r="FK3" t="str">
            <v>P1-P501</v>
          </cell>
          <cell r="FL3" t="str">
            <v>P2-P501</v>
          </cell>
          <cell r="FM3" t="str">
            <v>P3-P501</v>
          </cell>
          <cell r="FN3" t="str">
            <v>P4-P501</v>
          </cell>
          <cell r="FO3" t="str">
            <v>P1-P502</v>
          </cell>
          <cell r="FP3" t="str">
            <v>P2-P502</v>
          </cell>
          <cell r="FQ3" t="str">
            <v>P3-P502</v>
          </cell>
          <cell r="FR3" t="str">
            <v>P4-P502</v>
          </cell>
          <cell r="FS3" t="str">
            <v>P1-P503</v>
          </cell>
          <cell r="FT3" t="str">
            <v>P2-P503</v>
          </cell>
          <cell r="FU3" t="str">
            <v>P3-P503</v>
          </cell>
          <cell r="FV3" t="str">
            <v>P4-P503</v>
          </cell>
          <cell r="FW3" t="str">
            <v>P1-P504</v>
          </cell>
          <cell r="FX3" t="str">
            <v>P2-P504</v>
          </cell>
          <cell r="FY3" t="str">
            <v>P3-P504</v>
          </cell>
          <cell r="FZ3" t="str">
            <v>P4-P504</v>
          </cell>
          <cell r="GA3" t="str">
            <v>P1-P505</v>
          </cell>
          <cell r="GB3" t="str">
            <v>P2-P505</v>
          </cell>
          <cell r="GC3" t="str">
            <v>P3-P505</v>
          </cell>
          <cell r="GD3" t="str">
            <v>P4-P505</v>
          </cell>
          <cell r="GE3" t="str">
            <v>P1-P506</v>
          </cell>
          <cell r="GF3" t="str">
            <v>P2-P506</v>
          </cell>
          <cell r="GG3" t="str">
            <v>P3-P506</v>
          </cell>
          <cell r="GH3" t="str">
            <v>P4-P506</v>
          </cell>
          <cell r="GI3" t="str">
            <v>P1-P507</v>
          </cell>
          <cell r="GJ3" t="str">
            <v>P2-P507</v>
          </cell>
          <cell r="GK3" t="str">
            <v>P3-P507</v>
          </cell>
          <cell r="GL3" t="str">
            <v>P4-P507</v>
          </cell>
          <cell r="GM3" t="str">
            <v>P1-P508</v>
          </cell>
          <cell r="GN3" t="str">
            <v>P2-P508</v>
          </cell>
          <cell r="GO3" t="str">
            <v>P3-P508</v>
          </cell>
          <cell r="GP3" t="str">
            <v>P4-P508</v>
          </cell>
          <cell r="GQ3" t="str">
            <v>P1-P509</v>
          </cell>
          <cell r="GR3" t="str">
            <v>P2-P509</v>
          </cell>
          <cell r="GS3" t="str">
            <v>P3-P509</v>
          </cell>
          <cell r="GT3" t="str">
            <v>P4-P509</v>
          </cell>
          <cell r="GU3" t="str">
            <v>P1-P510</v>
          </cell>
          <cell r="GV3" t="str">
            <v>P2-P510</v>
          </cell>
          <cell r="GW3" t="str">
            <v>P3-P510</v>
          </cell>
          <cell r="GX3" t="str">
            <v>P4-P510</v>
          </cell>
          <cell r="GY3" t="str">
            <v>P1-P511</v>
          </cell>
          <cell r="GZ3" t="str">
            <v>P2-P511</v>
          </cell>
          <cell r="HA3" t="str">
            <v>P3-P511</v>
          </cell>
          <cell r="HB3" t="str">
            <v>P4-P511</v>
          </cell>
          <cell r="HC3" t="str">
            <v>P1-P512</v>
          </cell>
          <cell r="HD3" t="str">
            <v>P2-P512</v>
          </cell>
          <cell r="HE3" t="str">
            <v>P3-P512</v>
          </cell>
          <cell r="HF3" t="str">
            <v>P4-P512</v>
          </cell>
        </row>
        <row r="4">
          <cell r="A4" t="str">
            <v>BG</v>
          </cell>
          <cell r="B4">
            <v>37941</v>
          </cell>
          <cell r="C4">
            <v>37943</v>
          </cell>
          <cell r="D4">
            <v>37941</v>
          </cell>
          <cell r="E4">
            <v>37940</v>
          </cell>
          <cell r="F4">
            <v>37945</v>
          </cell>
          <cell r="G4">
            <v>37940</v>
          </cell>
          <cell r="H4">
            <v>37946</v>
          </cell>
          <cell r="I4">
            <v>37897</v>
          </cell>
          <cell r="J4">
            <v>37898</v>
          </cell>
          <cell r="K4">
            <v>37901</v>
          </cell>
          <cell r="L4">
            <v>37902</v>
          </cell>
          <cell r="M4">
            <v>37951</v>
          </cell>
          <cell r="N4">
            <v>37952</v>
          </cell>
          <cell r="O4">
            <v>37902</v>
          </cell>
          <cell r="P4">
            <v>37903</v>
          </cell>
          <cell r="Q4">
            <v>37949</v>
          </cell>
          <cell r="R4">
            <v>37904</v>
          </cell>
          <cell r="S4">
            <v>37903</v>
          </cell>
          <cell r="T4">
            <v>37950</v>
          </cell>
          <cell r="U4">
            <v>37950</v>
          </cell>
          <cell r="V4">
            <v>37951</v>
          </cell>
          <cell r="W4">
            <v>37904</v>
          </cell>
          <cell r="X4">
            <v>37944</v>
          </cell>
          <cell r="Y4">
            <v>37946</v>
          </cell>
          <cell r="Z4">
            <v>37906</v>
          </cell>
          <cell r="AA4">
            <v>37908</v>
          </cell>
          <cell r="AB4">
            <v>37909</v>
          </cell>
          <cell r="AC4">
            <v>37910</v>
          </cell>
          <cell r="AD4">
            <v>37908</v>
          </cell>
          <cell r="AE4">
            <v>37909</v>
          </cell>
          <cell r="AF4">
            <v>37910</v>
          </cell>
          <cell r="AG4">
            <v>37912</v>
          </cell>
          <cell r="AH4">
            <v>37914</v>
          </cell>
          <cell r="AI4">
            <v>37918</v>
          </cell>
          <cell r="AJ4">
            <v>37922</v>
          </cell>
          <cell r="AK4">
            <v>37915</v>
          </cell>
          <cell r="AL4">
            <v>37913</v>
          </cell>
          <cell r="AM4">
            <v>37917</v>
          </cell>
          <cell r="AN4">
            <v>37915</v>
          </cell>
          <cell r="AO4">
            <v>37914</v>
          </cell>
          <cell r="AP4">
            <v>37921</v>
          </cell>
          <cell r="AQ4">
            <v>37924</v>
          </cell>
          <cell r="AR4">
            <v>37923</v>
          </cell>
          <cell r="AS4">
            <v>37922</v>
          </cell>
          <cell r="AT4">
            <v>37925</v>
          </cell>
          <cell r="AU4">
            <v>37924</v>
          </cell>
          <cell r="AV4">
            <v>37925</v>
          </cell>
          <cell r="AW4">
            <v>37923</v>
          </cell>
          <cell r="AX4">
            <v>37927</v>
          </cell>
          <cell r="AY4">
            <v>37926</v>
          </cell>
          <cell r="AZ4">
            <v>37927</v>
          </cell>
          <cell r="BA4">
            <v>37926</v>
          </cell>
          <cell r="BB4">
            <v>37928</v>
          </cell>
          <cell r="BC4">
            <v>37930</v>
          </cell>
          <cell r="BD4">
            <v>37931</v>
          </cell>
          <cell r="BE4">
            <v>37929</v>
          </cell>
          <cell r="BF4">
            <v>37930</v>
          </cell>
          <cell r="BG4">
            <v>37932</v>
          </cell>
          <cell r="BH4">
            <v>37931</v>
          </cell>
          <cell r="BI4">
            <v>37929</v>
          </cell>
          <cell r="BJ4">
            <v>37933</v>
          </cell>
          <cell r="BK4">
            <v>37932</v>
          </cell>
          <cell r="BL4">
            <v>37935</v>
          </cell>
          <cell r="BM4">
            <v>37932</v>
          </cell>
          <cell r="BN4">
            <v>37935</v>
          </cell>
          <cell r="BO4">
            <v>37937</v>
          </cell>
          <cell r="BP4">
            <v>37936</v>
          </cell>
          <cell r="BQ4">
            <v>37936</v>
          </cell>
          <cell r="BR4">
            <v>37937</v>
          </cell>
          <cell r="BS4">
            <v>37938</v>
          </cell>
          <cell r="BT4">
            <v>37938</v>
          </cell>
          <cell r="BU4">
            <v>37939</v>
          </cell>
          <cell r="BV4">
            <v>37954</v>
          </cell>
          <cell r="BW4">
            <v>37953</v>
          </cell>
          <cell r="BX4">
            <v>37955</v>
          </cell>
          <cell r="BY4">
            <v>37957</v>
          </cell>
          <cell r="BZ4">
            <v>37959</v>
          </cell>
          <cell r="CA4">
            <v>37955</v>
          </cell>
          <cell r="CB4">
            <v>37958</v>
          </cell>
          <cell r="CC4">
            <v>37957</v>
          </cell>
          <cell r="CD4">
            <v>37965</v>
          </cell>
          <cell r="CE4">
            <v>37961</v>
          </cell>
          <cell r="CF4">
            <v>37964</v>
          </cell>
          <cell r="CG4">
            <v>37959</v>
          </cell>
          <cell r="CH4">
            <v>37968</v>
          </cell>
          <cell r="CI4">
            <v>37965</v>
          </cell>
          <cell r="CJ4">
            <v>37964</v>
          </cell>
          <cell r="CK4">
            <v>37967</v>
          </cell>
          <cell r="CL4">
            <v>37971</v>
          </cell>
          <cell r="CM4">
            <v>37967</v>
          </cell>
          <cell r="CN4">
            <v>37970</v>
          </cell>
          <cell r="CO4">
            <v>37966</v>
          </cell>
          <cell r="CP4">
            <v>37971</v>
          </cell>
          <cell r="CQ4">
            <v>37970</v>
          </cell>
          <cell r="CR4">
            <v>37972</v>
          </cell>
          <cell r="CS4">
            <v>37973</v>
          </cell>
          <cell r="CT4">
            <v>37983</v>
          </cell>
          <cell r="CU4">
            <v>37988</v>
          </cell>
          <cell r="CV4">
            <v>37990</v>
          </cell>
          <cell r="CW4">
            <v>37985</v>
          </cell>
          <cell r="CX4">
            <v>37975</v>
          </cell>
          <cell r="CY4">
            <v>37974</v>
          </cell>
          <cell r="CZ4">
            <v>37976</v>
          </cell>
          <cell r="DA4">
            <v>37973</v>
          </cell>
          <cell r="DB4">
            <v>37975</v>
          </cell>
          <cell r="DC4">
            <v>37977</v>
          </cell>
          <cell r="DD4">
            <v>37978</v>
          </cell>
          <cell r="DE4">
            <v>37976</v>
          </cell>
          <cell r="DF4">
            <v>37977</v>
          </cell>
          <cell r="DG4">
            <v>37982</v>
          </cell>
          <cell r="DH4">
            <v>37979</v>
          </cell>
          <cell r="DI4">
            <v>37981</v>
          </cell>
          <cell r="DJ4">
            <v>37981</v>
          </cell>
          <cell r="DK4">
            <v>37984</v>
          </cell>
          <cell r="DL4">
            <v>37982</v>
          </cell>
          <cell r="DM4">
            <v>37989</v>
          </cell>
          <cell r="DN4">
            <v>37995</v>
          </cell>
          <cell r="DO4">
            <v>38007</v>
          </cell>
          <cell r="DP4">
            <v>38011</v>
          </cell>
          <cell r="DQ4">
            <v>38006</v>
          </cell>
          <cell r="DR4">
            <v>38003</v>
          </cell>
          <cell r="DS4">
            <v>38010</v>
          </cell>
          <cell r="DT4">
            <v>38015</v>
          </cell>
          <cell r="DU4">
            <v>38011</v>
          </cell>
          <cell r="DV4">
            <v>38013</v>
          </cell>
          <cell r="DW4">
            <v>37999</v>
          </cell>
          <cell r="DX4">
            <v>38002</v>
          </cell>
          <cell r="DY4">
            <v>38001</v>
          </cell>
          <cell r="DZ4">
            <v>38003</v>
          </cell>
          <cell r="EA4">
            <v>38015</v>
          </cell>
          <cell r="EB4">
            <v>38020</v>
          </cell>
          <cell r="EC4">
            <v>38016</v>
          </cell>
          <cell r="ED4">
            <v>38032</v>
          </cell>
          <cell r="EE4">
            <v>38018</v>
          </cell>
          <cell r="EF4">
            <v>38021</v>
          </cell>
          <cell r="EG4">
            <v>38019</v>
          </cell>
          <cell r="EH4">
            <v>38020</v>
          </cell>
          <cell r="EI4">
            <v>38039</v>
          </cell>
          <cell r="EJ4">
            <v>38042</v>
          </cell>
          <cell r="EK4">
            <v>38040</v>
          </cell>
          <cell r="EL4">
            <v>38041</v>
          </cell>
          <cell r="EM4">
            <v>38022</v>
          </cell>
          <cell r="EN4">
            <v>38025</v>
          </cell>
          <cell r="EO4">
            <v>38023</v>
          </cell>
          <cell r="EP4">
            <v>38029</v>
          </cell>
          <cell r="EQ4">
            <v>38041</v>
          </cell>
          <cell r="ER4">
            <v>38043</v>
          </cell>
          <cell r="ES4">
            <v>38042</v>
          </cell>
          <cell r="ET4">
            <v>38045</v>
          </cell>
          <cell r="EU4">
            <v>38029</v>
          </cell>
          <cell r="EV4">
            <v>38024</v>
          </cell>
          <cell r="EW4">
            <v>38028</v>
          </cell>
          <cell r="EX4">
            <v>38026</v>
          </cell>
          <cell r="EY4">
            <v>38046</v>
          </cell>
          <cell r="EZ4">
            <v>38046</v>
          </cell>
          <cell r="FA4">
            <v>38044</v>
          </cell>
          <cell r="FB4">
            <v>38048</v>
          </cell>
          <cell r="FC4">
            <v>38051</v>
          </cell>
          <cell r="FD4">
            <v>38050</v>
          </cell>
          <cell r="FE4">
            <v>38054</v>
          </cell>
          <cell r="FF4">
            <v>38051</v>
          </cell>
          <cell r="FG4">
            <v>38196</v>
          </cell>
          <cell r="FH4">
            <v>38201</v>
          </cell>
          <cell r="FI4">
            <v>38206</v>
          </cell>
          <cell r="FJ4">
            <v>38198</v>
          </cell>
          <cell r="FK4">
            <v>38193</v>
          </cell>
          <cell r="FL4">
            <v>38198</v>
          </cell>
          <cell r="FM4">
            <v>38205</v>
          </cell>
          <cell r="FN4">
            <v>38191</v>
          </cell>
          <cell r="FO4">
            <v>38167</v>
          </cell>
          <cell r="FP4">
            <v>38195</v>
          </cell>
          <cell r="FQ4">
            <v>38199</v>
          </cell>
          <cell r="FR4">
            <v>38170</v>
          </cell>
          <cell r="FS4">
            <v>38191</v>
          </cell>
          <cell r="FT4">
            <v>38207</v>
          </cell>
          <cell r="FU4">
            <v>38222</v>
          </cell>
          <cell r="FV4">
            <v>38189</v>
          </cell>
          <cell r="FW4">
            <v>38173</v>
          </cell>
          <cell r="FX4">
            <v>38230</v>
          </cell>
          <cell r="FY4">
            <v>38232</v>
          </cell>
          <cell r="FZ4">
            <v>38177</v>
          </cell>
          <cell r="GA4">
            <v>38175</v>
          </cell>
          <cell r="GB4">
            <v>38233</v>
          </cell>
          <cell r="GC4">
            <v>38235</v>
          </cell>
          <cell r="GD4">
            <v>38178</v>
          </cell>
          <cell r="GE4">
            <v>38234</v>
          </cell>
          <cell r="GF4">
            <v>38230</v>
          </cell>
          <cell r="GG4">
            <v>38226</v>
          </cell>
          <cell r="GH4">
            <v>38236</v>
          </cell>
          <cell r="GI4">
            <v>38221</v>
          </cell>
          <cell r="GJ4">
            <v>38183</v>
          </cell>
          <cell r="GK4">
            <v>38181</v>
          </cell>
          <cell r="GL4">
            <v>38225</v>
          </cell>
          <cell r="GM4">
            <v>38216</v>
          </cell>
          <cell r="GN4">
            <v>38184</v>
          </cell>
          <cell r="GO4">
            <v>38188</v>
          </cell>
          <cell r="GP4">
            <v>38211</v>
          </cell>
          <cell r="GQ4">
            <v>38211</v>
          </cell>
          <cell r="GR4">
            <v>38185</v>
          </cell>
          <cell r="GS4">
            <v>38189</v>
          </cell>
          <cell r="GT4">
            <v>38209</v>
          </cell>
          <cell r="GU4">
            <v>38217</v>
          </cell>
          <cell r="GV4">
            <v>38212</v>
          </cell>
          <cell r="GW4">
            <v>38218</v>
          </cell>
          <cell r="GX4">
            <v>38219</v>
          </cell>
          <cell r="GY4">
            <v>38209</v>
          </cell>
          <cell r="GZ4">
            <v>38218</v>
          </cell>
          <cell r="HA4">
            <v>38220</v>
          </cell>
          <cell r="HB4">
            <v>38208</v>
          </cell>
          <cell r="HC4">
            <v>38210</v>
          </cell>
          <cell r="HD4">
            <v>38215</v>
          </cell>
          <cell r="HE4">
            <v>38212</v>
          </cell>
          <cell r="HF4">
            <v>38225</v>
          </cell>
        </row>
        <row r="5">
          <cell r="B5" t="str">
            <v>P-465</v>
          </cell>
          <cell r="F5" t="str">
            <v>P-288</v>
          </cell>
          <cell r="I5" t="str">
            <v>P-466</v>
          </cell>
          <cell r="J5" t="str">
            <v>P-289</v>
          </cell>
          <cell r="N5" t="str">
            <v>P-290</v>
          </cell>
          <cell r="O5" t="str">
            <v>P-467</v>
          </cell>
          <cell r="R5" t="str">
            <v>P-291</v>
          </cell>
          <cell r="U5" t="str">
            <v>P-468</v>
          </cell>
          <cell r="V5" t="str">
            <v>P-292</v>
          </cell>
          <cell r="Z5" t="str">
            <v>P-469</v>
          </cell>
          <cell r="AD5" t="str">
            <v>P-470</v>
          </cell>
          <cell r="AH5" t="str">
            <v>P-471</v>
          </cell>
          <cell r="AL5" t="str">
            <v>P-472</v>
          </cell>
          <cell r="AP5" t="str">
            <v>P-473</v>
          </cell>
          <cell r="AT5" t="str">
            <v>P-474</v>
          </cell>
          <cell r="AX5" t="str">
            <v>P-475</v>
          </cell>
          <cell r="BB5" t="str">
            <v>P-476</v>
          </cell>
          <cell r="BF5" t="str">
            <v>P-477</v>
          </cell>
          <cell r="BJ5" t="str">
            <v>P-478</v>
          </cell>
          <cell r="BK5" t="str">
            <v>P-301</v>
          </cell>
          <cell r="BN5" t="str">
            <v>P-479</v>
          </cell>
          <cell r="BR5" t="str">
            <v>P-480</v>
          </cell>
          <cell r="BS5" t="str">
            <v>P-302</v>
          </cell>
          <cell r="BV5" t="str">
            <v>P-481</v>
          </cell>
          <cell r="BW5" t="str">
            <v>P-303</v>
          </cell>
          <cell r="BZ5" t="str">
            <v>P-482</v>
          </cell>
          <cell r="CA5" t="str">
            <v>P-303A</v>
          </cell>
          <cell r="CD5" t="str">
            <v>P-483</v>
          </cell>
          <cell r="CH5" t="str">
            <v>P-484</v>
          </cell>
          <cell r="CL5" t="str">
            <v>P-485</v>
          </cell>
          <cell r="CP5" t="str">
            <v>P-486</v>
          </cell>
          <cell r="CT5" t="str">
            <v>P-487</v>
          </cell>
          <cell r="CX5" t="str">
            <v>P-488</v>
          </cell>
          <cell r="DB5" t="str">
            <v>P-489</v>
          </cell>
          <cell r="DF5" t="str">
            <v>P-490</v>
          </cell>
          <cell r="DJ5" t="str">
            <v>P-491</v>
          </cell>
          <cell r="DN5" t="str">
            <v>P-492</v>
          </cell>
          <cell r="DS5" t="str">
            <v>P-493</v>
          </cell>
          <cell r="DW5" t="str">
            <v>P-494</v>
          </cell>
          <cell r="EA5" t="str">
            <v>P-495</v>
          </cell>
          <cell r="EE5" t="str">
            <v>P-496N</v>
          </cell>
          <cell r="EI5" t="str">
            <v>P-496S</v>
          </cell>
          <cell r="EM5" t="str">
            <v>P-497</v>
          </cell>
          <cell r="EU5" t="str">
            <v>P-498</v>
          </cell>
          <cell r="FC5" t="str">
            <v>P-499</v>
          </cell>
          <cell r="FG5" t="str">
            <v>P-500</v>
          </cell>
          <cell r="FK5" t="str">
            <v>P-501</v>
          </cell>
          <cell r="FO5" t="str">
            <v>P-502</v>
          </cell>
          <cell r="FS5" t="str">
            <v>P-503</v>
          </cell>
          <cell r="FW5" t="str">
            <v>P-504</v>
          </cell>
          <cell r="GA5" t="str">
            <v>P-505</v>
          </cell>
          <cell r="GE5" t="str">
            <v>P-506</v>
          </cell>
          <cell r="GI5" t="str">
            <v>P-507</v>
          </cell>
          <cell r="GM5" t="str">
            <v>P-508</v>
          </cell>
          <cell r="GQ5" t="str">
            <v>P-509</v>
          </cell>
          <cell r="GU5" t="str">
            <v>P-510</v>
          </cell>
          <cell r="GY5" t="str">
            <v>P-511</v>
          </cell>
          <cell r="HC5" t="str">
            <v>P-512</v>
          </cell>
        </row>
        <row r="9">
          <cell r="B9" t="str">
            <v>P1-P513</v>
          </cell>
          <cell r="C9" t="str">
            <v>P2-P513</v>
          </cell>
          <cell r="D9" t="str">
            <v>P3-P513</v>
          </cell>
          <cell r="E9" t="str">
            <v>P4-P513</v>
          </cell>
          <cell r="F9" t="str">
            <v>P1-P514</v>
          </cell>
          <cell r="G9" t="str">
            <v>P2-P514</v>
          </cell>
          <cell r="H9" t="str">
            <v>P3-P514</v>
          </cell>
          <cell r="I9" t="str">
            <v>P4-P514</v>
          </cell>
          <cell r="J9" t="str">
            <v>P5-P514</v>
          </cell>
          <cell r="K9" t="str">
            <v>P6-P514</v>
          </cell>
          <cell r="L9" t="str">
            <v>P1-P515</v>
          </cell>
          <cell r="M9" t="str">
            <v>P2-P515</v>
          </cell>
          <cell r="N9" t="str">
            <v>P3-P515</v>
          </cell>
          <cell r="O9" t="str">
            <v>P4-P515</v>
          </cell>
          <cell r="P9" t="str">
            <v>P5-P515</v>
          </cell>
          <cell r="Q9" t="str">
            <v>P6-P515</v>
          </cell>
          <cell r="R9" t="str">
            <v>P1-P516</v>
          </cell>
          <cell r="S9" t="str">
            <v>P2-P516</v>
          </cell>
          <cell r="T9" t="str">
            <v>P3-P516</v>
          </cell>
          <cell r="U9" t="str">
            <v>P4-P516</v>
          </cell>
          <cell r="V9" t="str">
            <v>P1-P517</v>
          </cell>
          <cell r="W9" t="str">
            <v>P2-P517</v>
          </cell>
          <cell r="X9" t="str">
            <v>P3-P517</v>
          </cell>
          <cell r="Y9" t="str">
            <v>P4-P517</v>
          </cell>
          <cell r="Z9" t="str">
            <v>P1-P518</v>
          </cell>
          <cell r="AA9" t="str">
            <v>P2-P518</v>
          </cell>
          <cell r="AB9" t="str">
            <v>P3-P518</v>
          </cell>
          <cell r="AC9" t="str">
            <v>P4-P518</v>
          </cell>
          <cell r="AD9" t="str">
            <v>P1-P519</v>
          </cell>
          <cell r="AE9" t="str">
            <v>P2-P519</v>
          </cell>
          <cell r="AF9" t="str">
            <v>P3-P519</v>
          </cell>
          <cell r="AG9" t="str">
            <v>P4-P519</v>
          </cell>
          <cell r="AH9" t="str">
            <v>P1-P520</v>
          </cell>
          <cell r="AI9" t="str">
            <v>P2-P520</v>
          </cell>
          <cell r="AJ9" t="str">
            <v>P3-P520</v>
          </cell>
          <cell r="AK9" t="str">
            <v>P4-P520</v>
          </cell>
          <cell r="AL9" t="str">
            <v>P1-P521</v>
          </cell>
          <cell r="AM9" t="str">
            <v>P2-P521</v>
          </cell>
          <cell r="AN9" t="str">
            <v>P3-P521</v>
          </cell>
          <cell r="AO9" t="str">
            <v>P4-P521</v>
          </cell>
          <cell r="AP9" t="str">
            <v>P1-P522</v>
          </cell>
          <cell r="AQ9" t="str">
            <v>P2-P522</v>
          </cell>
          <cell r="AR9" t="str">
            <v>P3-P522</v>
          </cell>
          <cell r="AS9" t="str">
            <v>P4-P522</v>
          </cell>
          <cell r="AT9" t="str">
            <v>P1-P523</v>
          </cell>
          <cell r="AU9" t="str">
            <v>P2-P523</v>
          </cell>
          <cell r="AV9" t="str">
            <v>P3-P523</v>
          </cell>
          <cell r="AW9" t="str">
            <v>P4-P523</v>
          </cell>
          <cell r="AX9" t="str">
            <v>P1-P524</v>
          </cell>
          <cell r="AY9" t="str">
            <v>P2-P524</v>
          </cell>
          <cell r="AZ9" t="str">
            <v>P3-P524</v>
          </cell>
          <cell r="BA9" t="str">
            <v>P4-P524</v>
          </cell>
          <cell r="BB9" t="str">
            <v>P1-P525</v>
          </cell>
          <cell r="BC9" t="str">
            <v>P2-P525</v>
          </cell>
          <cell r="BD9" t="str">
            <v>P3-P525</v>
          </cell>
          <cell r="BE9" t="str">
            <v>P4-P525</v>
          </cell>
          <cell r="BF9" t="str">
            <v>P1-P526</v>
          </cell>
          <cell r="BG9" t="str">
            <v>P2-P526</v>
          </cell>
          <cell r="BH9" t="str">
            <v>P3-P526</v>
          </cell>
          <cell r="BI9" t="str">
            <v>P4-P526</v>
          </cell>
          <cell r="BJ9" t="str">
            <v>P1-P527</v>
          </cell>
          <cell r="BK9" t="str">
            <v>P2-P527</v>
          </cell>
          <cell r="BL9" t="str">
            <v>P3-P527</v>
          </cell>
          <cell r="BM9" t="str">
            <v>P4-P527</v>
          </cell>
          <cell r="BN9" t="str">
            <v>P1-P528</v>
          </cell>
          <cell r="BO9" t="str">
            <v>P2-P528</v>
          </cell>
          <cell r="BP9" t="str">
            <v>P3-P528</v>
          </cell>
          <cell r="BQ9" t="str">
            <v>P4-P528</v>
          </cell>
          <cell r="BR9" t="str">
            <v>P1-P529</v>
          </cell>
          <cell r="BS9" t="str">
            <v>P2-P529</v>
          </cell>
          <cell r="BT9" t="str">
            <v>P3-P529</v>
          </cell>
          <cell r="BU9" t="str">
            <v>P4-P529</v>
          </cell>
          <cell r="BV9" t="str">
            <v>P5-P529</v>
          </cell>
          <cell r="BW9" t="str">
            <v>P1-P530</v>
          </cell>
          <cell r="BX9" t="str">
            <v>P2-P530</v>
          </cell>
          <cell r="BY9" t="str">
            <v>P3-P530</v>
          </cell>
          <cell r="BZ9" t="str">
            <v>P4-P530</v>
          </cell>
          <cell r="CA9" t="str">
            <v>P5-P530</v>
          </cell>
          <cell r="CB9" t="str">
            <v>P1-P531</v>
          </cell>
          <cell r="CC9" t="str">
            <v>P2-P531</v>
          </cell>
          <cell r="CD9" t="str">
            <v>P3-P531</v>
          </cell>
          <cell r="CE9" t="str">
            <v>P4-P531</v>
          </cell>
          <cell r="CF9" t="str">
            <v>P5-P531</v>
          </cell>
          <cell r="CG9" t="str">
            <v>P1-P532</v>
          </cell>
          <cell r="CH9" t="str">
            <v>P2-P532</v>
          </cell>
          <cell r="CI9" t="str">
            <v>P3-P532</v>
          </cell>
          <cell r="CJ9" t="str">
            <v>P4-P532</v>
          </cell>
          <cell r="CK9" t="str">
            <v>P5-P532</v>
          </cell>
          <cell r="CL9" t="str">
            <v>P1-P533</v>
          </cell>
          <cell r="CM9" t="str">
            <v>P2-P533</v>
          </cell>
          <cell r="CN9" t="str">
            <v>P3-P533</v>
          </cell>
          <cell r="CO9" t="str">
            <v>P4-P533</v>
          </cell>
          <cell r="CP9" t="str">
            <v>P5-P533</v>
          </cell>
          <cell r="CQ9" t="str">
            <v>P1-P534</v>
          </cell>
          <cell r="CR9" t="str">
            <v>P2-P534</v>
          </cell>
          <cell r="CS9" t="str">
            <v>P3-P534</v>
          </cell>
          <cell r="CT9" t="str">
            <v>P4-P534</v>
          </cell>
          <cell r="CU9" t="str">
            <v>P5-P534</v>
          </cell>
          <cell r="CV9" t="str">
            <v>P1-P535</v>
          </cell>
          <cell r="CW9" t="str">
            <v>P2-P535</v>
          </cell>
          <cell r="CX9" t="str">
            <v>P3-P535</v>
          </cell>
          <cell r="CY9" t="str">
            <v>P4-P535</v>
          </cell>
          <cell r="CZ9" t="str">
            <v>P5-P535</v>
          </cell>
          <cell r="DA9" t="str">
            <v>P6-P535</v>
          </cell>
          <cell r="DB9" t="str">
            <v>P1-P536</v>
          </cell>
          <cell r="DC9" t="str">
            <v>P2-P536</v>
          </cell>
          <cell r="DD9" t="str">
            <v>P3-P536</v>
          </cell>
          <cell r="DE9" t="str">
            <v>P4-P536</v>
          </cell>
          <cell r="DF9" t="str">
            <v>P1-P537</v>
          </cell>
          <cell r="DG9" t="str">
            <v>P2-P537</v>
          </cell>
          <cell r="DH9" t="str">
            <v>P3-P537</v>
          </cell>
          <cell r="DI9" t="str">
            <v>P4-P537</v>
          </cell>
          <cell r="DJ9" t="str">
            <v>P1-P538</v>
          </cell>
          <cell r="DK9" t="str">
            <v>P2-P538</v>
          </cell>
          <cell r="DL9" t="str">
            <v>P3-P538</v>
          </cell>
          <cell r="DM9" t="str">
            <v>P4-P538</v>
          </cell>
          <cell r="DN9" t="str">
            <v>P1-P539</v>
          </cell>
          <cell r="DO9" t="str">
            <v>P2-P539</v>
          </cell>
          <cell r="DP9" t="str">
            <v>P3-P539</v>
          </cell>
          <cell r="DQ9" t="str">
            <v>P4-P539</v>
          </cell>
        </row>
        <row r="10">
          <cell r="B10">
            <v>38222</v>
          </cell>
          <cell r="C10">
            <v>38223</v>
          </cell>
          <cell r="D10">
            <v>38220</v>
          </cell>
          <cell r="E10">
            <v>38221</v>
          </cell>
          <cell r="F10">
            <v>38236</v>
          </cell>
          <cell r="G10">
            <v>38235</v>
          </cell>
          <cell r="H10">
            <v>38234</v>
          </cell>
          <cell r="I10">
            <v>38238</v>
          </cell>
          <cell r="J10">
            <v>38237</v>
          </cell>
          <cell r="K10">
            <v>38238</v>
          </cell>
          <cell r="L10">
            <v>38233</v>
          </cell>
          <cell r="M10">
            <v>38230</v>
          </cell>
          <cell r="N10">
            <v>38227</v>
          </cell>
          <cell r="O10">
            <v>38231</v>
          </cell>
          <cell r="P10">
            <v>38232</v>
          </cell>
          <cell r="Q10">
            <v>38229</v>
          </cell>
          <cell r="R10">
            <v>38215</v>
          </cell>
          <cell r="S10">
            <v>38216</v>
          </cell>
          <cell r="T10">
            <v>38213</v>
          </cell>
          <cell r="U10">
            <v>38218</v>
          </cell>
          <cell r="V10">
            <v>38207</v>
          </cell>
          <cell r="W10">
            <v>38205</v>
          </cell>
          <cell r="X10">
            <v>38204</v>
          </cell>
          <cell r="Y10">
            <v>38208</v>
          </cell>
          <cell r="Z10">
            <v>38205</v>
          </cell>
          <cell r="AA10">
            <v>38199</v>
          </cell>
          <cell r="AB10">
            <v>38203</v>
          </cell>
          <cell r="AC10">
            <v>38206</v>
          </cell>
          <cell r="AD10">
            <v>38182</v>
          </cell>
          <cell r="AE10">
            <v>38184</v>
          </cell>
          <cell r="AF10">
            <v>38207</v>
          </cell>
          <cell r="AG10">
            <v>38207</v>
          </cell>
          <cell r="AH10">
            <v>38170</v>
          </cell>
          <cell r="AI10">
            <v>38178</v>
          </cell>
          <cell r="AJ10">
            <v>38174</v>
          </cell>
          <cell r="AK10">
            <v>38161</v>
          </cell>
          <cell r="AL10">
            <v>38169</v>
          </cell>
          <cell r="AM10">
            <v>38173</v>
          </cell>
          <cell r="AN10">
            <v>38176</v>
          </cell>
          <cell r="AO10">
            <v>38165</v>
          </cell>
          <cell r="AP10">
            <v>38180</v>
          </cell>
          <cell r="AQ10">
            <v>38177</v>
          </cell>
          <cell r="AR10">
            <v>38187</v>
          </cell>
          <cell r="AS10">
            <v>38182</v>
          </cell>
          <cell r="AT10">
            <v>38184</v>
          </cell>
          <cell r="AU10">
            <v>38194</v>
          </cell>
          <cell r="AV10">
            <v>38206</v>
          </cell>
          <cell r="AW10">
            <v>38188</v>
          </cell>
          <cell r="AX10">
            <v>38189</v>
          </cell>
          <cell r="AY10">
            <v>38202</v>
          </cell>
          <cell r="AZ10">
            <v>38204</v>
          </cell>
          <cell r="BA10">
            <v>38192</v>
          </cell>
          <cell r="BB10">
            <v>38191</v>
          </cell>
          <cell r="BC10">
            <v>38211</v>
          </cell>
          <cell r="BD10">
            <v>38213</v>
          </cell>
          <cell r="BE10">
            <v>38211</v>
          </cell>
          <cell r="BF10">
            <v>38203</v>
          </cell>
          <cell r="BG10">
            <v>38191</v>
          </cell>
          <cell r="BH10">
            <v>38195</v>
          </cell>
          <cell r="BI10">
            <v>38193</v>
          </cell>
          <cell r="BJ10">
            <v>38188</v>
          </cell>
          <cell r="BK10">
            <v>38188</v>
          </cell>
          <cell r="BL10">
            <v>38191</v>
          </cell>
          <cell r="BM10">
            <v>38191</v>
          </cell>
          <cell r="BN10">
            <v>38189</v>
          </cell>
          <cell r="BO10">
            <v>38187</v>
          </cell>
          <cell r="BP10">
            <v>38188</v>
          </cell>
          <cell r="BQ10">
            <v>38190</v>
          </cell>
          <cell r="BR10">
            <v>38181</v>
          </cell>
          <cell r="BS10">
            <v>38183</v>
          </cell>
          <cell r="BT10">
            <v>38182</v>
          </cell>
          <cell r="BU10">
            <v>38180</v>
          </cell>
          <cell r="BV10">
            <v>38185</v>
          </cell>
          <cell r="BW10">
            <v>38176</v>
          </cell>
          <cell r="BX10">
            <v>38184</v>
          </cell>
          <cell r="BY10">
            <v>38182</v>
          </cell>
          <cell r="BZ10">
            <v>38177</v>
          </cell>
          <cell r="CA10">
            <v>38181</v>
          </cell>
          <cell r="CB10">
            <v>38173</v>
          </cell>
          <cell r="CC10">
            <v>38179</v>
          </cell>
          <cell r="CD10">
            <v>38175</v>
          </cell>
          <cell r="CE10">
            <v>38177</v>
          </cell>
          <cell r="CF10">
            <v>38178</v>
          </cell>
          <cell r="CG10">
            <v>38171</v>
          </cell>
          <cell r="CH10">
            <v>38179</v>
          </cell>
          <cell r="CI10">
            <v>38176</v>
          </cell>
          <cell r="CJ10">
            <v>38178</v>
          </cell>
          <cell r="CK10">
            <v>38179</v>
          </cell>
          <cell r="CL10">
            <v>38168</v>
          </cell>
          <cell r="CM10">
            <v>38166</v>
          </cell>
          <cell r="CN10">
            <v>38164</v>
          </cell>
          <cell r="CO10">
            <v>38167</v>
          </cell>
          <cell r="CP10">
            <v>38169</v>
          </cell>
          <cell r="CQ10">
            <v>38161</v>
          </cell>
          <cell r="CR10">
            <v>38164</v>
          </cell>
          <cell r="CS10">
            <v>38163</v>
          </cell>
          <cell r="CT10">
            <v>38163</v>
          </cell>
          <cell r="CU10">
            <v>38165</v>
          </cell>
          <cell r="CV10">
            <v>38167</v>
          </cell>
          <cell r="CW10">
            <v>38212</v>
          </cell>
          <cell r="CX10">
            <v>38219</v>
          </cell>
          <cell r="CY10">
            <v>38210</v>
          </cell>
          <cell r="CZ10">
            <v>38217</v>
          </cell>
          <cell r="DA10">
            <v>38225</v>
          </cell>
          <cell r="DB10">
            <v>38155</v>
          </cell>
          <cell r="DC10">
            <v>38156</v>
          </cell>
          <cell r="DD10">
            <v>38159</v>
          </cell>
          <cell r="DE10">
            <v>38151</v>
          </cell>
          <cell r="DF10">
            <v>38156</v>
          </cell>
          <cell r="DG10">
            <v>38193</v>
          </cell>
          <cell r="DH10">
            <v>38198</v>
          </cell>
          <cell r="DI10">
            <v>38151</v>
          </cell>
          <cell r="DJ10">
            <v>38150</v>
          </cell>
          <cell r="DK10">
            <v>38195</v>
          </cell>
          <cell r="DL10">
            <v>38197</v>
          </cell>
          <cell r="DM10">
            <v>38152</v>
          </cell>
          <cell r="DN10">
            <v>38161</v>
          </cell>
          <cell r="DO10">
            <v>38195</v>
          </cell>
          <cell r="DP10">
            <v>38196</v>
          </cell>
          <cell r="DQ10">
            <v>38160</v>
          </cell>
        </row>
        <row r="11">
          <cell r="B11" t="str">
            <v>P-513</v>
          </cell>
          <cell r="F11" t="str">
            <v>P-514</v>
          </cell>
          <cell r="J11" t="str">
            <v>P-354</v>
          </cell>
          <cell r="L11" t="str">
            <v>P-515</v>
          </cell>
          <cell r="N11" t="str">
            <v>P-355</v>
          </cell>
          <cell r="R11" t="str">
            <v>P-516</v>
          </cell>
          <cell r="V11" t="str">
            <v>P-517</v>
          </cell>
          <cell r="Z11" t="str">
            <v>P-518</v>
          </cell>
          <cell r="AD11" t="str">
            <v>P-519</v>
          </cell>
          <cell r="AH11" t="str">
            <v>P-520</v>
          </cell>
          <cell r="AL11" t="str">
            <v>P-521</v>
          </cell>
          <cell r="AP11" t="str">
            <v>P-522</v>
          </cell>
          <cell r="AT11" t="str">
            <v>P-523</v>
          </cell>
          <cell r="AX11" t="str">
            <v>P-524</v>
          </cell>
          <cell r="BB11" t="str">
            <v>P-525</v>
          </cell>
          <cell r="BF11" t="str">
            <v>P-526</v>
          </cell>
          <cell r="BJ11" t="str">
            <v>P-527</v>
          </cell>
          <cell r="BN11" t="str">
            <v>P-528</v>
          </cell>
          <cell r="BR11" t="str">
            <v>P-529</v>
          </cell>
          <cell r="BV11" t="str">
            <v>P-370</v>
          </cell>
          <cell r="BW11" t="str">
            <v>P-530</v>
          </cell>
          <cell r="BZ11" t="str">
            <v>P-371</v>
          </cell>
          <cell r="CB11" t="str">
            <v>P-531</v>
          </cell>
          <cell r="CD11" t="str">
            <v>P-372</v>
          </cell>
          <cell r="CG11" t="str">
            <v>P-532</v>
          </cell>
          <cell r="CI11" t="str">
            <v>P-373</v>
          </cell>
          <cell r="CL11" t="str">
            <v>P-533</v>
          </cell>
          <cell r="CN11" t="str">
            <v>P-374</v>
          </cell>
          <cell r="CQ11" t="str">
            <v>P-534</v>
          </cell>
          <cell r="CS11" t="str">
            <v>P-375</v>
          </cell>
          <cell r="CV11" t="str">
            <v>P-535</v>
          </cell>
          <cell r="CY11" t="str">
            <v>P-376</v>
          </cell>
          <cell r="DB11" t="str">
            <v>P-536</v>
          </cell>
          <cell r="DE11" t="str">
            <v>P-377</v>
          </cell>
          <cell r="DF11" t="str">
            <v>P-537</v>
          </cell>
          <cell r="DJ11" t="str">
            <v>P-538</v>
          </cell>
          <cell r="DK11" t="str">
            <v>P-378</v>
          </cell>
          <cell r="DN11" t="str">
            <v>P-539</v>
          </cell>
          <cell r="DQ11" t="str">
            <v>P-379</v>
          </cell>
        </row>
      </sheetData>
      <sheetData sheetId="4" refreshError="1"/>
      <sheetData sheetId="5" refreshError="1">
        <row r="7">
          <cell r="B7" t="str">
            <v>P-287</v>
          </cell>
          <cell r="C7" t="str">
            <v>P-288</v>
          </cell>
          <cell r="D7" t="str">
            <v>P-289</v>
          </cell>
          <cell r="E7" t="str">
            <v>P-290</v>
          </cell>
          <cell r="F7" t="str">
            <v>P-291</v>
          </cell>
          <cell r="G7" t="str">
            <v>P-292</v>
          </cell>
          <cell r="H7" t="str">
            <v>P-293</v>
          </cell>
          <cell r="I7" t="str">
            <v>P-294</v>
          </cell>
          <cell r="J7" t="str">
            <v>P-295</v>
          </cell>
          <cell r="K7" t="str">
            <v>P-296</v>
          </cell>
          <cell r="L7" t="str">
            <v>P-297</v>
          </cell>
          <cell r="M7" t="str">
            <v>P-298</v>
          </cell>
          <cell r="N7" t="str">
            <v>P-299</v>
          </cell>
          <cell r="O7" t="str">
            <v>P-300N</v>
          </cell>
          <cell r="P7" t="str">
            <v>P-300S</v>
          </cell>
          <cell r="Q7" t="str">
            <v>P-301N</v>
          </cell>
          <cell r="R7" t="str">
            <v>P-301S</v>
          </cell>
          <cell r="S7" t="str">
            <v>P-302</v>
          </cell>
          <cell r="T7" t="str">
            <v>P-303</v>
          </cell>
          <cell r="U7" t="str">
            <v>P-303A</v>
          </cell>
          <cell r="V7" t="str">
            <v>P-304</v>
          </cell>
          <cell r="W7" t="str">
            <v>P-305</v>
          </cell>
          <cell r="X7" t="str">
            <v>P-306</v>
          </cell>
          <cell r="Y7" t="str">
            <v>P-307</v>
          </cell>
          <cell r="Z7" t="str">
            <v>P-308</v>
          </cell>
          <cell r="AA7" t="str">
            <v>P-309</v>
          </cell>
          <cell r="AB7" t="str">
            <v>P-310</v>
          </cell>
          <cell r="AC7" t="str">
            <v>P-311</v>
          </cell>
          <cell r="AD7" t="str">
            <v>P-312</v>
          </cell>
          <cell r="AE7" t="str">
            <v>P-313</v>
          </cell>
          <cell r="AF7" t="str">
            <v>P-314</v>
          </cell>
          <cell r="AG7" t="str">
            <v>P-315</v>
          </cell>
          <cell r="AH7" t="str">
            <v>P-316</v>
          </cell>
          <cell r="AI7" t="str">
            <v>P-317</v>
          </cell>
          <cell r="AJ7" t="str">
            <v>P-318</v>
          </cell>
          <cell r="AK7" t="str">
            <v>P-319</v>
          </cell>
          <cell r="AL7" t="str">
            <v>P-320</v>
          </cell>
          <cell r="AM7" t="str">
            <v>P-321</v>
          </cell>
          <cell r="AN7" t="str">
            <v>P-322</v>
          </cell>
          <cell r="AO7" t="str">
            <v>P-323</v>
          </cell>
          <cell r="AP7" t="str">
            <v>P-324</v>
          </cell>
          <cell r="AQ7" t="str">
            <v>P-325</v>
          </cell>
          <cell r="AR7" t="str">
            <v>P-326</v>
          </cell>
          <cell r="AS7" t="str">
            <v>P-327</v>
          </cell>
          <cell r="AT7" t="str">
            <v>P-328</v>
          </cell>
          <cell r="AU7" t="str">
            <v>P-329</v>
          </cell>
          <cell r="AV7" t="str">
            <v>P-330</v>
          </cell>
          <cell r="AW7" t="str">
            <v>P-331</v>
          </cell>
          <cell r="AX7" t="str">
            <v>P-332</v>
          </cell>
          <cell r="AY7" t="str">
            <v>P-333</v>
          </cell>
          <cell r="AZ7" t="str">
            <v>P-334</v>
          </cell>
          <cell r="BA7" t="str">
            <v>P-335</v>
          </cell>
          <cell r="BB7" t="str">
            <v>P-336</v>
          </cell>
          <cell r="BC7" t="str">
            <v>P-337</v>
          </cell>
          <cell r="BD7" t="str">
            <v>P-338</v>
          </cell>
          <cell r="BE7" t="str">
            <v>P-339</v>
          </cell>
          <cell r="BF7" t="str">
            <v>P-340</v>
          </cell>
          <cell r="BG7" t="str">
            <v>P-341</v>
          </cell>
          <cell r="BH7" t="str">
            <v>P-342</v>
          </cell>
          <cell r="BI7" t="str">
            <v>P-343</v>
          </cell>
          <cell r="BJ7" t="str">
            <v>P-344</v>
          </cell>
          <cell r="BK7" t="str">
            <v>P-345</v>
          </cell>
          <cell r="BL7" t="str">
            <v>P-346</v>
          </cell>
          <cell r="BM7" t="str">
            <v>P-347</v>
          </cell>
          <cell r="BN7" t="str">
            <v>P-348</v>
          </cell>
          <cell r="BO7" t="str">
            <v>P-349</v>
          </cell>
          <cell r="BP7" t="str">
            <v>P-350</v>
          </cell>
          <cell r="BQ7" t="str">
            <v>P-351</v>
          </cell>
          <cell r="BR7" t="str">
            <v>P-352</v>
          </cell>
          <cell r="BS7" t="str">
            <v>P-353</v>
          </cell>
          <cell r="BT7" t="str">
            <v>P-354</v>
          </cell>
          <cell r="BU7" t="str">
            <v>P-355</v>
          </cell>
          <cell r="BV7" t="str">
            <v>P-356</v>
          </cell>
          <cell r="BW7" t="str">
            <v>P-357</v>
          </cell>
          <cell r="BX7" t="str">
            <v>P-358</v>
          </cell>
          <cell r="BY7" t="str">
            <v>P-359</v>
          </cell>
          <cell r="BZ7" t="str">
            <v>P-360</v>
          </cell>
          <cell r="CA7" t="str">
            <v>P-361</v>
          </cell>
          <cell r="CB7" t="str">
            <v>P-362</v>
          </cell>
          <cell r="CC7" t="str">
            <v>P-363</v>
          </cell>
          <cell r="CD7" t="str">
            <v>P-364</v>
          </cell>
          <cell r="CE7" t="str">
            <v>P-365</v>
          </cell>
          <cell r="CF7" t="str">
            <v>P-366</v>
          </cell>
          <cell r="CG7" t="str">
            <v>P-367</v>
          </cell>
          <cell r="CH7" t="str">
            <v>P-368</v>
          </cell>
          <cell r="CI7" t="str">
            <v>P-369</v>
          </cell>
          <cell r="CJ7" t="str">
            <v>P-370</v>
          </cell>
          <cell r="CK7" t="str">
            <v>P-371</v>
          </cell>
          <cell r="CL7" t="str">
            <v>P-372</v>
          </cell>
          <cell r="CM7" t="str">
            <v>P-373</v>
          </cell>
          <cell r="CN7" t="str">
            <v>P-374</v>
          </cell>
          <cell r="CO7" t="str">
            <v>P-375</v>
          </cell>
          <cell r="CP7" t="str">
            <v>P-376</v>
          </cell>
          <cell r="CQ7" t="str">
            <v>P-377</v>
          </cell>
          <cell r="CR7" t="str">
            <v>P-378</v>
          </cell>
          <cell r="CS7" t="str">
            <v>P-379</v>
          </cell>
          <cell r="CT7" t="str">
            <v>P-380</v>
          </cell>
          <cell r="CU7" t="str">
            <v>P-381</v>
          </cell>
          <cell r="CV7" t="str">
            <v>P-382</v>
          </cell>
          <cell r="CW7" t="str">
            <v>P-383</v>
          </cell>
          <cell r="CX7" t="str">
            <v>P-384</v>
          </cell>
          <cell r="CY7" t="str">
            <v>P-385</v>
          </cell>
          <cell r="CZ7" t="str">
            <v>P-386</v>
          </cell>
          <cell r="DA7" t="str">
            <v>P-387</v>
          </cell>
          <cell r="DB7" t="str">
            <v>P-388</v>
          </cell>
          <cell r="DC7" t="str">
            <v>P-389</v>
          </cell>
          <cell r="DD7" t="str">
            <v>P-390</v>
          </cell>
          <cell r="DE7" t="str">
            <v>P-391</v>
          </cell>
          <cell r="DF7" t="str">
            <v>P-392</v>
          </cell>
          <cell r="DG7" t="str">
            <v>P-393</v>
          </cell>
          <cell r="DH7" t="str">
            <v>P-394</v>
          </cell>
          <cell r="DI7" t="str">
            <v>P-395</v>
          </cell>
          <cell r="DJ7" t="str">
            <v>P-396</v>
          </cell>
          <cell r="DK7" t="str">
            <v>P-397</v>
          </cell>
          <cell r="DL7" t="str">
            <v>P-398</v>
          </cell>
          <cell r="DM7" t="str">
            <v>P-399</v>
          </cell>
          <cell r="DN7" t="str">
            <v>P-400</v>
          </cell>
          <cell r="DO7" t="str">
            <v>P-401</v>
          </cell>
          <cell r="DP7" t="str">
            <v>P-402</v>
          </cell>
          <cell r="DQ7" t="str">
            <v>P-403</v>
          </cell>
          <cell r="DR7" t="str">
            <v>P-404</v>
          </cell>
          <cell r="DS7" t="str">
            <v>P-405</v>
          </cell>
          <cell r="DT7" t="str">
            <v>P-406</v>
          </cell>
          <cell r="DU7" t="str">
            <v>P-407</v>
          </cell>
          <cell r="DV7" t="str">
            <v>P-408</v>
          </cell>
          <cell r="DW7" t="str">
            <v>P-409</v>
          </cell>
          <cell r="DX7" t="str">
            <v>P-410</v>
          </cell>
          <cell r="DY7" t="str">
            <v>P-411</v>
          </cell>
          <cell r="DZ7" t="str">
            <v>P-412</v>
          </cell>
          <cell r="EA7" t="str">
            <v>P-413</v>
          </cell>
          <cell r="EB7" t="str">
            <v>P-414</v>
          </cell>
          <cell r="EC7" t="str">
            <v>P-415</v>
          </cell>
          <cell r="ED7" t="str">
            <v>P-416</v>
          </cell>
          <cell r="EE7" t="str">
            <v>P-417</v>
          </cell>
          <cell r="EF7" t="str">
            <v>P-418</v>
          </cell>
          <cell r="EG7" t="str">
            <v>P-419</v>
          </cell>
          <cell r="EH7" t="str">
            <v>P-420</v>
          </cell>
          <cell r="EI7" t="str">
            <v>P-421</v>
          </cell>
          <cell r="EJ7" t="str">
            <v>P-422</v>
          </cell>
          <cell r="EK7" t="str">
            <v>P-423</v>
          </cell>
          <cell r="EL7" t="str">
            <v>P-424</v>
          </cell>
          <cell r="EM7" t="str">
            <v>P-425</v>
          </cell>
          <cell r="EN7" t="str">
            <v>P-426</v>
          </cell>
          <cell r="EO7" t="str">
            <v>P-427</v>
          </cell>
          <cell r="EP7" t="str">
            <v>P-428</v>
          </cell>
          <cell r="EQ7" t="str">
            <v>P-429</v>
          </cell>
          <cell r="ER7" t="str">
            <v>P-430</v>
          </cell>
          <cell r="ES7" t="str">
            <v>P-431</v>
          </cell>
          <cell r="ET7" t="str">
            <v>P-432</v>
          </cell>
          <cell r="EU7" t="str">
            <v>P-433</v>
          </cell>
          <cell r="EV7" t="str">
            <v>P-434</v>
          </cell>
          <cell r="EW7" t="str">
            <v>P-435</v>
          </cell>
          <cell r="EX7" t="str">
            <v>P-436</v>
          </cell>
          <cell r="EY7" t="str">
            <v>P-437</v>
          </cell>
          <cell r="EZ7" t="str">
            <v>P-438</v>
          </cell>
          <cell r="FA7" t="str">
            <v>P-439</v>
          </cell>
          <cell r="FB7" t="str">
            <v>P-440</v>
          </cell>
          <cell r="FC7" t="str">
            <v>P-441</v>
          </cell>
          <cell r="FD7" t="str">
            <v>P-442</v>
          </cell>
          <cell r="FE7" t="str">
            <v>P-443</v>
          </cell>
          <cell r="FF7" t="str">
            <v>P-444</v>
          </cell>
          <cell r="FG7" t="str">
            <v>P-445</v>
          </cell>
          <cell r="FH7" t="str">
            <v>P-446</v>
          </cell>
          <cell r="FI7" t="str">
            <v>P-447</v>
          </cell>
          <cell r="FJ7" t="str">
            <v>P-448</v>
          </cell>
          <cell r="FK7" t="str">
            <v>P-449</v>
          </cell>
          <cell r="FL7" t="str">
            <v>P-450</v>
          </cell>
          <cell r="FM7" t="str">
            <v>P-451</v>
          </cell>
          <cell r="FN7" t="str">
            <v>P-452</v>
          </cell>
          <cell r="FO7" t="str">
            <v>P-453</v>
          </cell>
          <cell r="FP7" t="str">
            <v>P-454</v>
          </cell>
          <cell r="FQ7" t="str">
            <v>P-455</v>
          </cell>
          <cell r="FR7" t="str">
            <v>P-456</v>
          </cell>
          <cell r="FS7" t="str">
            <v>P-457</v>
          </cell>
          <cell r="FT7" t="str">
            <v>P-458</v>
          </cell>
          <cell r="FU7" t="str">
            <v>P-459</v>
          </cell>
          <cell r="FV7" t="str">
            <v>P-460</v>
          </cell>
          <cell r="FW7" t="str">
            <v>P-461</v>
          </cell>
          <cell r="FX7" t="str">
            <v>P-462</v>
          </cell>
          <cell r="FY7" t="str">
            <v>P-463</v>
          </cell>
          <cell r="FZ7" t="str">
            <v>P-464</v>
          </cell>
          <cell r="GA7" t="str">
            <v>P-465</v>
          </cell>
          <cell r="GB7" t="str">
            <v>P-466</v>
          </cell>
          <cell r="GC7" t="str">
            <v>P-467</v>
          </cell>
          <cell r="GD7" t="str">
            <v>P-468</v>
          </cell>
          <cell r="GE7" t="str">
            <v>P-469</v>
          </cell>
          <cell r="GF7" t="str">
            <v>P-470</v>
          </cell>
          <cell r="GG7" t="str">
            <v>P-471</v>
          </cell>
          <cell r="GH7" t="str">
            <v>P-472</v>
          </cell>
          <cell r="GI7" t="str">
            <v>P-473</v>
          </cell>
          <cell r="GJ7" t="str">
            <v>P-474</v>
          </cell>
          <cell r="GK7" t="str">
            <v>P-475</v>
          </cell>
          <cell r="GL7" t="str">
            <v>P-476</v>
          </cell>
          <cell r="GM7" t="str">
            <v>P-477</v>
          </cell>
        </row>
        <row r="8">
          <cell r="A8" t="str">
            <v>CB_L2</v>
          </cell>
          <cell r="B8" t="str">
            <v>N/A</v>
          </cell>
          <cell r="C8" t="str">
            <v>N/A</v>
          </cell>
          <cell r="D8" t="str">
            <v>N/A</v>
          </cell>
          <cell r="E8" t="str">
            <v>N/A</v>
          </cell>
          <cell r="F8" t="str">
            <v>N/A</v>
          </cell>
          <cell r="G8" t="str">
            <v>N/A</v>
          </cell>
          <cell r="H8" t="str">
            <v>N/A</v>
          </cell>
          <cell r="I8" t="str">
            <v>N/A</v>
          </cell>
          <cell r="J8" t="str">
            <v>N/A</v>
          </cell>
          <cell r="K8" t="str">
            <v>N/A</v>
          </cell>
          <cell r="L8" t="str">
            <v>N/A</v>
          </cell>
          <cell r="M8" t="str">
            <v>N/A</v>
          </cell>
          <cell r="N8" t="str">
            <v>N/A</v>
          </cell>
          <cell r="O8">
            <v>38279</v>
          </cell>
          <cell r="Q8">
            <v>38269</v>
          </cell>
          <cell r="R8">
            <v>38285</v>
          </cell>
          <cell r="S8">
            <v>38288</v>
          </cell>
          <cell r="T8">
            <v>38281</v>
          </cell>
          <cell r="U8">
            <v>38286</v>
          </cell>
          <cell r="V8">
            <v>38248</v>
          </cell>
          <cell r="W8">
            <v>38251</v>
          </cell>
          <cell r="X8">
            <v>38253</v>
          </cell>
          <cell r="Y8">
            <v>38277</v>
          </cell>
          <cell r="Z8">
            <v>38244</v>
          </cell>
          <cell r="AA8">
            <v>38257</v>
          </cell>
          <cell r="AB8">
            <v>38260</v>
          </cell>
          <cell r="AC8">
            <v>38196</v>
          </cell>
          <cell r="AD8">
            <v>38291</v>
          </cell>
          <cell r="AE8">
            <v>38293</v>
          </cell>
          <cell r="AF8">
            <v>38275</v>
          </cell>
          <cell r="AG8">
            <v>38261</v>
          </cell>
          <cell r="AH8">
            <v>38237</v>
          </cell>
          <cell r="AI8">
            <v>38227</v>
          </cell>
          <cell r="AJ8">
            <v>38216</v>
          </cell>
          <cell r="AK8">
            <v>38219</v>
          </cell>
          <cell r="AL8">
            <v>38138</v>
          </cell>
          <cell r="AM8">
            <v>38153</v>
          </cell>
          <cell r="AN8">
            <v>38210</v>
          </cell>
          <cell r="AO8">
            <v>38187</v>
          </cell>
          <cell r="AP8">
            <v>38195</v>
          </cell>
          <cell r="AQ8">
            <v>38185</v>
          </cell>
          <cell r="AR8">
            <v>38216</v>
          </cell>
          <cell r="AS8">
            <v>38225</v>
          </cell>
          <cell r="AT8">
            <v>38230</v>
          </cell>
          <cell r="AU8">
            <v>38237</v>
          </cell>
          <cell r="AV8">
            <v>38232</v>
          </cell>
          <cell r="AW8">
            <v>38240</v>
          </cell>
          <cell r="AX8">
            <v>38245</v>
          </cell>
          <cell r="AY8">
            <v>38237</v>
          </cell>
          <cell r="AZ8">
            <v>38243</v>
          </cell>
          <cell r="BA8">
            <v>38250</v>
          </cell>
          <cell r="BB8">
            <v>38254</v>
          </cell>
          <cell r="BC8">
            <v>38251</v>
          </cell>
          <cell r="BD8">
            <v>38257</v>
          </cell>
          <cell r="BE8">
            <v>38258</v>
          </cell>
          <cell r="BF8">
            <v>38261</v>
          </cell>
          <cell r="BG8">
            <v>38265</v>
          </cell>
          <cell r="BH8">
            <v>38266</v>
          </cell>
          <cell r="BI8">
            <v>38269</v>
          </cell>
          <cell r="BJ8">
            <v>38274</v>
          </cell>
          <cell r="BK8">
            <v>38281</v>
          </cell>
          <cell r="BL8">
            <v>38264</v>
          </cell>
          <cell r="BM8">
            <v>38279</v>
          </cell>
          <cell r="BN8">
            <v>38254</v>
          </cell>
          <cell r="BO8">
            <v>38276</v>
          </cell>
          <cell r="BP8">
            <v>38292</v>
          </cell>
          <cell r="BQ8">
            <v>38286</v>
          </cell>
          <cell r="BR8">
            <v>38277</v>
          </cell>
          <cell r="BS8">
            <v>38290</v>
          </cell>
          <cell r="BT8">
            <v>38294</v>
          </cell>
          <cell r="BU8">
            <v>38297</v>
          </cell>
          <cell r="BV8">
            <v>38316</v>
          </cell>
          <cell r="BW8">
            <v>38314</v>
          </cell>
          <cell r="BX8">
            <v>38305</v>
          </cell>
          <cell r="BY8">
            <v>38300</v>
          </cell>
          <cell r="BZ8">
            <v>38312</v>
          </cell>
          <cell r="CA8">
            <v>38232</v>
          </cell>
          <cell r="CB8">
            <v>38204</v>
          </cell>
          <cell r="CC8">
            <v>38184</v>
          </cell>
          <cell r="CD8">
            <v>38222</v>
          </cell>
          <cell r="CE8">
            <v>38075</v>
          </cell>
          <cell r="CF8">
            <v>38091</v>
          </cell>
          <cell r="CG8">
            <v>38092</v>
          </cell>
          <cell r="CH8">
            <v>38161</v>
          </cell>
          <cell r="CI8">
            <v>38174</v>
          </cell>
          <cell r="CJ8">
            <v>38113</v>
          </cell>
          <cell r="CK8">
            <v>38314</v>
          </cell>
          <cell r="CL8">
            <v>38235</v>
          </cell>
          <cell r="CM8">
            <v>38136</v>
          </cell>
          <cell r="CN8">
            <v>38294</v>
          </cell>
          <cell r="CO8">
            <v>38297</v>
          </cell>
          <cell r="CP8">
            <v>38306</v>
          </cell>
          <cell r="CQ8">
            <v>38291</v>
          </cell>
          <cell r="CS8">
            <v>38281</v>
          </cell>
          <cell r="CT8">
            <v>38291</v>
          </cell>
          <cell r="CU8">
            <v>38336</v>
          </cell>
          <cell r="CX8">
            <v>38313</v>
          </cell>
          <cell r="CZ8">
            <v>38314</v>
          </cell>
          <cell r="DA8">
            <v>38292</v>
          </cell>
          <cell r="DB8">
            <v>38297</v>
          </cell>
          <cell r="DD8">
            <v>38291</v>
          </cell>
          <cell r="DE8">
            <v>38336</v>
          </cell>
          <cell r="DK8">
            <v>38315</v>
          </cell>
          <cell r="DL8">
            <v>38335</v>
          </cell>
          <cell r="DM8">
            <v>38337</v>
          </cell>
          <cell r="DN8">
            <v>38314</v>
          </cell>
          <cell r="DP8">
            <v>38305</v>
          </cell>
          <cell r="DQ8">
            <v>38316</v>
          </cell>
          <cell r="DT8">
            <v>38272</v>
          </cell>
          <cell r="DU8">
            <v>38264</v>
          </cell>
          <cell r="DV8">
            <v>38274</v>
          </cell>
          <cell r="DW8">
            <v>38309</v>
          </cell>
          <cell r="DX8">
            <v>38260</v>
          </cell>
          <cell r="DY8">
            <v>38270</v>
          </cell>
          <cell r="DZ8">
            <v>38273</v>
          </cell>
          <cell r="EA8">
            <v>38286</v>
          </cell>
          <cell r="EB8">
            <v>38285</v>
          </cell>
          <cell r="EC8">
            <v>38279</v>
          </cell>
          <cell r="ED8">
            <v>38275</v>
          </cell>
          <cell r="EE8">
            <v>38277</v>
          </cell>
          <cell r="EF8">
            <v>38265</v>
          </cell>
          <cell r="EG8">
            <v>38260</v>
          </cell>
          <cell r="EH8">
            <v>38263</v>
          </cell>
          <cell r="EI8">
            <v>38280</v>
          </cell>
          <cell r="EJ8">
            <v>38253</v>
          </cell>
          <cell r="EK8">
            <v>38236</v>
          </cell>
          <cell r="EL8">
            <v>38246</v>
          </cell>
          <cell r="EM8">
            <v>38251</v>
          </cell>
          <cell r="EN8">
            <v>38243</v>
          </cell>
          <cell r="EO8">
            <v>38252</v>
          </cell>
          <cell r="EP8">
            <v>38240</v>
          </cell>
          <cell r="EQ8">
            <v>38236</v>
          </cell>
          <cell r="ER8">
            <v>38232</v>
          </cell>
          <cell r="ES8">
            <v>38231</v>
          </cell>
          <cell r="ET8">
            <v>38151</v>
          </cell>
          <cell r="EU8">
            <v>38234</v>
          </cell>
          <cell r="EV8">
            <v>38233</v>
          </cell>
          <cell r="EW8">
            <v>38133</v>
          </cell>
          <cell r="EX8">
            <v>38216</v>
          </cell>
          <cell r="EY8">
            <v>38227</v>
          </cell>
          <cell r="EZ8">
            <v>38257</v>
          </cell>
          <cell r="FA8">
            <v>38269</v>
          </cell>
          <cell r="FB8">
            <v>38254</v>
          </cell>
          <cell r="FC8">
            <v>38252</v>
          </cell>
          <cell r="FD8">
            <v>38251</v>
          </cell>
          <cell r="FE8">
            <v>38194</v>
          </cell>
          <cell r="FF8">
            <v>38246</v>
          </cell>
          <cell r="FG8">
            <v>38162</v>
          </cell>
          <cell r="FH8">
            <v>38209</v>
          </cell>
          <cell r="FI8">
            <v>38244</v>
          </cell>
          <cell r="FJ8">
            <v>38178</v>
          </cell>
          <cell r="FK8">
            <v>38184</v>
          </cell>
          <cell r="FL8">
            <v>38239</v>
          </cell>
          <cell r="FM8">
            <v>38226</v>
          </cell>
          <cell r="FN8">
            <v>38203</v>
          </cell>
          <cell r="FO8">
            <v>38089</v>
          </cell>
          <cell r="FP8">
            <v>38198</v>
          </cell>
          <cell r="FQ8">
            <v>38193</v>
          </cell>
          <cell r="FR8">
            <v>38170</v>
          </cell>
          <cell r="FS8">
            <v>38174</v>
          </cell>
          <cell r="FT8">
            <v>38178</v>
          </cell>
          <cell r="FU8">
            <v>38229</v>
          </cell>
          <cell r="FV8">
            <v>38196</v>
          </cell>
          <cell r="FW8">
            <v>38192</v>
          </cell>
          <cell r="FX8">
            <v>38189</v>
          </cell>
          <cell r="FY8">
            <v>38183</v>
          </cell>
          <cell r="FZ8">
            <v>38267</v>
          </cell>
          <cell r="GA8">
            <v>38270</v>
          </cell>
          <cell r="GB8">
            <v>38217</v>
          </cell>
          <cell r="GC8">
            <v>38221</v>
          </cell>
          <cell r="GD8">
            <v>38223</v>
          </cell>
          <cell r="GE8">
            <v>38225</v>
          </cell>
          <cell r="GF8">
            <v>38192</v>
          </cell>
          <cell r="GG8">
            <v>38185</v>
          </cell>
          <cell r="GH8">
            <v>38209</v>
          </cell>
          <cell r="GI8">
            <v>38202</v>
          </cell>
          <cell r="GJ8">
            <v>38204</v>
          </cell>
          <cell r="GK8">
            <v>38239</v>
          </cell>
          <cell r="GL8">
            <v>38137</v>
          </cell>
          <cell r="GM8">
            <v>38315</v>
          </cell>
        </row>
        <row r="9">
          <cell r="A9" t="str">
            <v>CB_L1</v>
          </cell>
          <cell r="B9" t="str">
            <v>N/A</v>
          </cell>
          <cell r="C9" t="str">
            <v>N/A</v>
          </cell>
          <cell r="D9" t="str">
            <v>N/A</v>
          </cell>
          <cell r="E9" t="str">
            <v>N/A</v>
          </cell>
          <cell r="F9" t="str">
            <v>N/A</v>
          </cell>
          <cell r="G9" t="str">
            <v>N/A</v>
          </cell>
          <cell r="H9" t="str">
            <v>N/A</v>
          </cell>
          <cell r="I9" t="str">
            <v>N/A</v>
          </cell>
          <cell r="J9" t="str">
            <v>N/A</v>
          </cell>
          <cell r="K9" t="str">
            <v>N/A</v>
          </cell>
          <cell r="L9" t="str">
            <v>N/A</v>
          </cell>
          <cell r="M9" t="str">
            <v>N/A</v>
          </cell>
          <cell r="N9" t="str">
            <v>N/A</v>
          </cell>
          <cell r="O9">
            <v>38268</v>
          </cell>
          <cell r="P9">
            <v>38277</v>
          </cell>
          <cell r="Q9">
            <v>38245</v>
          </cell>
          <cell r="R9">
            <v>38279</v>
          </cell>
          <cell r="S9">
            <v>38285</v>
          </cell>
          <cell r="T9">
            <v>38263</v>
          </cell>
          <cell r="U9">
            <v>38265</v>
          </cell>
          <cell r="V9">
            <v>38239</v>
          </cell>
          <cell r="W9">
            <v>38244</v>
          </cell>
          <cell r="X9">
            <v>38006</v>
          </cell>
          <cell r="Y9">
            <v>38275</v>
          </cell>
          <cell r="Z9">
            <v>38215</v>
          </cell>
          <cell r="AA9">
            <v>38248</v>
          </cell>
          <cell r="AB9">
            <v>38258</v>
          </cell>
          <cell r="AC9">
            <v>38251</v>
          </cell>
          <cell r="AD9">
            <v>38288</v>
          </cell>
          <cell r="AE9">
            <v>38291</v>
          </cell>
          <cell r="AF9">
            <v>38272</v>
          </cell>
          <cell r="AG9">
            <v>38253</v>
          </cell>
          <cell r="AH9">
            <v>38076</v>
          </cell>
          <cell r="AI9">
            <v>38160</v>
          </cell>
          <cell r="AJ9">
            <v>38170</v>
          </cell>
          <cell r="AK9">
            <v>38163</v>
          </cell>
          <cell r="AL9">
            <v>38187</v>
          </cell>
          <cell r="AM9">
            <v>38164</v>
          </cell>
          <cell r="AN9">
            <v>38206</v>
          </cell>
          <cell r="AO9">
            <v>38185</v>
          </cell>
          <cell r="AP9">
            <v>38193</v>
          </cell>
          <cell r="AQ9">
            <v>38212</v>
          </cell>
          <cell r="AR9">
            <v>38273</v>
          </cell>
          <cell r="AS9">
            <v>38217</v>
          </cell>
          <cell r="AT9">
            <v>38221</v>
          </cell>
          <cell r="AU9">
            <v>38225</v>
          </cell>
          <cell r="AV9">
            <v>38223</v>
          </cell>
          <cell r="AW9">
            <v>38238</v>
          </cell>
          <cell r="AX9">
            <v>38243</v>
          </cell>
          <cell r="AY9">
            <v>38227</v>
          </cell>
          <cell r="AZ9">
            <v>38240</v>
          </cell>
          <cell r="BA9">
            <v>38163</v>
          </cell>
          <cell r="BB9">
            <v>38254</v>
          </cell>
          <cell r="BC9">
            <v>38251</v>
          </cell>
          <cell r="BD9">
            <v>38257</v>
          </cell>
          <cell r="BE9">
            <v>38258</v>
          </cell>
          <cell r="BF9">
            <v>38261</v>
          </cell>
          <cell r="BG9">
            <v>38265</v>
          </cell>
          <cell r="BH9">
            <v>38266</v>
          </cell>
          <cell r="BI9">
            <v>38269</v>
          </cell>
          <cell r="BJ9">
            <v>38274</v>
          </cell>
          <cell r="BK9">
            <v>38281</v>
          </cell>
          <cell r="BL9">
            <v>38273</v>
          </cell>
          <cell r="BM9">
            <v>38279</v>
          </cell>
          <cell r="BN9">
            <v>38271</v>
          </cell>
          <cell r="BO9">
            <v>38276</v>
          </cell>
          <cell r="BP9">
            <v>38292</v>
          </cell>
          <cell r="BQ9">
            <v>38286</v>
          </cell>
          <cell r="BR9">
            <v>38277</v>
          </cell>
          <cell r="BS9">
            <v>38289</v>
          </cell>
          <cell r="BT9">
            <v>38294</v>
          </cell>
          <cell r="BU9">
            <v>38297</v>
          </cell>
          <cell r="BV9">
            <v>38316</v>
          </cell>
          <cell r="BW9">
            <v>38314</v>
          </cell>
          <cell r="BX9">
            <v>38305</v>
          </cell>
          <cell r="BY9">
            <v>38300</v>
          </cell>
          <cell r="BZ9">
            <v>38296</v>
          </cell>
          <cell r="CA9">
            <v>38023</v>
          </cell>
          <cell r="CB9">
            <v>38193</v>
          </cell>
          <cell r="CC9">
            <v>38180</v>
          </cell>
          <cell r="CD9">
            <v>38181</v>
          </cell>
          <cell r="CE9">
            <v>38184</v>
          </cell>
          <cell r="CF9">
            <v>38160</v>
          </cell>
          <cell r="CG9">
            <v>38060</v>
          </cell>
          <cell r="CH9">
            <v>38160</v>
          </cell>
          <cell r="CI9">
            <v>38163</v>
          </cell>
          <cell r="CJ9">
            <v>38315</v>
          </cell>
          <cell r="CK9">
            <v>38313</v>
          </cell>
          <cell r="CL9">
            <v>38134</v>
          </cell>
          <cell r="CM9">
            <v>38166</v>
          </cell>
          <cell r="CN9">
            <v>38169</v>
          </cell>
          <cell r="CO9">
            <v>38297</v>
          </cell>
          <cell r="CP9">
            <v>38300</v>
          </cell>
          <cell r="CQ9">
            <v>38156</v>
          </cell>
          <cell r="CR9">
            <v>38175</v>
          </cell>
          <cell r="CS9">
            <v>38181</v>
          </cell>
          <cell r="CT9">
            <v>38165</v>
          </cell>
          <cell r="CU9">
            <v>38295</v>
          </cell>
          <cell r="CV9">
            <v>38305</v>
          </cell>
          <cell r="CW9">
            <v>38286</v>
          </cell>
          <cell r="CX9">
            <v>38227</v>
          </cell>
          <cell r="CY9">
            <v>38280</v>
          </cell>
          <cell r="CZ9">
            <v>38248</v>
          </cell>
          <cell r="DA9">
            <v>38292</v>
          </cell>
          <cell r="DB9">
            <v>38297</v>
          </cell>
          <cell r="DC9">
            <v>38288</v>
          </cell>
          <cell r="DD9">
            <v>38235</v>
          </cell>
          <cell r="DE9">
            <v>38336</v>
          </cell>
          <cell r="DH9">
            <v>38310</v>
          </cell>
          <cell r="DJ9">
            <v>38336</v>
          </cell>
          <cell r="DK9">
            <v>38315</v>
          </cell>
          <cell r="DL9">
            <v>38294</v>
          </cell>
          <cell r="DM9">
            <v>38301</v>
          </cell>
          <cell r="DN9">
            <v>38313</v>
          </cell>
          <cell r="DP9">
            <v>38305</v>
          </cell>
          <cell r="DQ9">
            <v>38280</v>
          </cell>
          <cell r="DR9">
            <v>38313</v>
          </cell>
          <cell r="DS9">
            <v>38300</v>
          </cell>
          <cell r="DT9">
            <v>38272</v>
          </cell>
          <cell r="DU9">
            <v>38264</v>
          </cell>
          <cell r="DV9">
            <v>38274</v>
          </cell>
          <cell r="DW9">
            <v>38308</v>
          </cell>
          <cell r="DX9">
            <v>38260</v>
          </cell>
          <cell r="DY9">
            <v>38270</v>
          </cell>
          <cell r="DZ9">
            <v>38258</v>
          </cell>
          <cell r="EA9">
            <v>38286</v>
          </cell>
          <cell r="EB9">
            <v>38285</v>
          </cell>
          <cell r="EC9">
            <v>38279</v>
          </cell>
          <cell r="ED9">
            <v>38275</v>
          </cell>
          <cell r="EE9">
            <v>38277</v>
          </cell>
          <cell r="EF9">
            <v>38265</v>
          </cell>
          <cell r="EG9">
            <v>38260</v>
          </cell>
          <cell r="EH9">
            <v>38263</v>
          </cell>
          <cell r="EI9">
            <v>38280</v>
          </cell>
          <cell r="EJ9">
            <v>38253</v>
          </cell>
          <cell r="EK9">
            <v>38248</v>
          </cell>
          <cell r="EL9">
            <v>38246</v>
          </cell>
          <cell r="EM9">
            <v>38251</v>
          </cell>
          <cell r="EN9">
            <v>38243</v>
          </cell>
          <cell r="EO9">
            <v>38252</v>
          </cell>
          <cell r="EP9">
            <v>38239</v>
          </cell>
          <cell r="EQ9">
            <v>38236</v>
          </cell>
          <cell r="ER9">
            <v>38198</v>
          </cell>
          <cell r="ES9">
            <v>38230</v>
          </cell>
          <cell r="ET9">
            <v>38233</v>
          </cell>
          <cell r="EU9">
            <v>38189</v>
          </cell>
          <cell r="EV9">
            <v>38182</v>
          </cell>
          <cell r="EW9">
            <v>38181</v>
          </cell>
          <cell r="EX9">
            <v>38135</v>
          </cell>
          <cell r="EY9">
            <v>38227</v>
          </cell>
          <cell r="EZ9">
            <v>38257</v>
          </cell>
          <cell r="FA9">
            <v>38269</v>
          </cell>
          <cell r="FB9">
            <v>38254</v>
          </cell>
          <cell r="FC9">
            <v>38252</v>
          </cell>
          <cell r="FD9">
            <v>38251</v>
          </cell>
          <cell r="FE9">
            <v>38249</v>
          </cell>
          <cell r="FF9">
            <v>38246</v>
          </cell>
          <cell r="FG9">
            <v>38206</v>
          </cell>
          <cell r="FH9">
            <v>38209</v>
          </cell>
          <cell r="FI9">
            <v>38188</v>
          </cell>
          <cell r="FJ9">
            <v>38150</v>
          </cell>
          <cell r="FK9">
            <v>38146</v>
          </cell>
          <cell r="FL9">
            <v>38143</v>
          </cell>
          <cell r="FM9">
            <v>38140</v>
          </cell>
          <cell r="FN9">
            <v>38139</v>
          </cell>
          <cell r="FO9">
            <v>38136</v>
          </cell>
          <cell r="FP9">
            <v>38132</v>
          </cell>
          <cell r="FQ9">
            <v>38114</v>
          </cell>
          <cell r="FR9">
            <v>38119</v>
          </cell>
          <cell r="FS9">
            <v>38121</v>
          </cell>
          <cell r="FT9">
            <v>38131</v>
          </cell>
          <cell r="FU9">
            <v>38185</v>
          </cell>
          <cell r="FV9">
            <v>38182</v>
          </cell>
          <cell r="FW9">
            <v>38179</v>
          </cell>
          <cell r="FX9">
            <v>38170</v>
          </cell>
          <cell r="FY9">
            <v>38177</v>
          </cell>
          <cell r="FZ9">
            <v>38210</v>
          </cell>
          <cell r="GA9">
            <v>38213</v>
          </cell>
          <cell r="GB9">
            <v>38170</v>
          </cell>
          <cell r="GC9">
            <v>38166</v>
          </cell>
          <cell r="GD9">
            <v>38163</v>
          </cell>
          <cell r="GE9">
            <v>38134</v>
          </cell>
          <cell r="GF9">
            <v>38135</v>
          </cell>
          <cell r="GG9">
            <v>38146</v>
          </cell>
          <cell r="GH9">
            <v>38177</v>
          </cell>
          <cell r="GI9">
            <v>37982</v>
          </cell>
          <cell r="GJ9">
            <v>38185</v>
          </cell>
          <cell r="GK9">
            <v>38187</v>
          </cell>
          <cell r="GL9">
            <v>38010</v>
          </cell>
          <cell r="GM9">
            <v>38315</v>
          </cell>
        </row>
        <row r="10">
          <cell r="A10" t="str">
            <v>PCC</v>
          </cell>
          <cell r="B10">
            <v>38072</v>
          </cell>
          <cell r="C10">
            <v>38077</v>
          </cell>
          <cell r="D10">
            <v>38110</v>
          </cell>
          <cell r="E10">
            <v>38082</v>
          </cell>
          <cell r="F10">
            <v>38082</v>
          </cell>
          <cell r="G10">
            <v>38116</v>
          </cell>
          <cell r="H10">
            <v>38083</v>
          </cell>
          <cell r="I10">
            <v>38171</v>
          </cell>
          <cell r="J10">
            <v>38088</v>
          </cell>
          <cell r="K10">
            <v>38090</v>
          </cell>
          <cell r="L10">
            <v>38099</v>
          </cell>
          <cell r="M10">
            <v>38177</v>
          </cell>
          <cell r="N10">
            <v>38167</v>
          </cell>
          <cell r="O10">
            <v>38128</v>
          </cell>
          <cell r="P10">
            <v>38190</v>
          </cell>
          <cell r="Q10">
            <v>38131</v>
          </cell>
          <cell r="R10">
            <v>38198</v>
          </cell>
          <cell r="S10">
            <v>38193</v>
          </cell>
          <cell r="T10">
            <v>38163</v>
          </cell>
          <cell r="U10">
            <v>38198</v>
          </cell>
          <cell r="V10">
            <v>37958</v>
          </cell>
          <cell r="W10">
            <v>37965</v>
          </cell>
          <cell r="X10">
            <v>37971</v>
          </cell>
          <cell r="Y10">
            <v>37977</v>
          </cell>
          <cell r="Z10">
            <v>37979</v>
          </cell>
          <cell r="AA10">
            <v>37981</v>
          </cell>
          <cell r="AB10">
            <v>38042</v>
          </cell>
          <cell r="AC10">
            <v>38060</v>
          </cell>
          <cell r="AD10">
            <v>38050</v>
          </cell>
          <cell r="AE10">
            <v>38049</v>
          </cell>
          <cell r="AF10">
            <v>38009</v>
          </cell>
          <cell r="AG10">
            <v>38011</v>
          </cell>
          <cell r="AH10">
            <v>38037</v>
          </cell>
          <cell r="AI10">
            <v>38019</v>
          </cell>
          <cell r="AJ10">
            <v>38023</v>
          </cell>
          <cell r="AK10">
            <v>38026</v>
          </cell>
          <cell r="AL10">
            <v>38035</v>
          </cell>
          <cell r="AM10">
            <v>38083</v>
          </cell>
          <cell r="AN10">
            <v>38074</v>
          </cell>
          <cell r="AO10">
            <v>38090</v>
          </cell>
          <cell r="AP10">
            <v>38102</v>
          </cell>
          <cell r="AQ10">
            <v>38096</v>
          </cell>
          <cell r="AR10">
            <v>38090</v>
          </cell>
          <cell r="AS10">
            <v>38093</v>
          </cell>
          <cell r="AT10">
            <v>38102</v>
          </cell>
          <cell r="AU10">
            <v>38119</v>
          </cell>
          <cell r="AV10">
            <v>38119</v>
          </cell>
          <cell r="AW10">
            <v>38189</v>
          </cell>
          <cell r="AX10">
            <v>38132</v>
          </cell>
          <cell r="AY10">
            <v>38121</v>
          </cell>
          <cell r="AZ10">
            <v>38125</v>
          </cell>
          <cell r="BA10">
            <v>38149</v>
          </cell>
          <cell r="BB10">
            <v>38141</v>
          </cell>
          <cell r="BC10">
            <v>38149</v>
          </cell>
          <cell r="BD10">
            <v>38150</v>
          </cell>
          <cell r="BE10">
            <v>38150</v>
          </cell>
          <cell r="BF10">
            <v>38176</v>
          </cell>
          <cell r="BG10">
            <v>38154</v>
          </cell>
          <cell r="BH10">
            <v>38178</v>
          </cell>
          <cell r="BI10">
            <v>38213</v>
          </cell>
          <cell r="BJ10">
            <v>38213</v>
          </cell>
          <cell r="BK10">
            <v>38237</v>
          </cell>
          <cell r="BL10">
            <v>38203</v>
          </cell>
          <cell r="BM10">
            <v>38195</v>
          </cell>
          <cell r="BN10">
            <v>38163</v>
          </cell>
          <cell r="BO10">
            <v>38179</v>
          </cell>
          <cell r="BP10">
            <v>38258</v>
          </cell>
          <cell r="BQ10">
            <v>38218</v>
          </cell>
          <cell r="BR10">
            <v>38010</v>
          </cell>
          <cell r="BS10">
            <v>38022</v>
          </cell>
          <cell r="BT10">
            <v>37965</v>
          </cell>
          <cell r="BU10">
            <v>37968</v>
          </cell>
          <cell r="BV10">
            <v>37967</v>
          </cell>
          <cell r="BW10">
            <v>37971</v>
          </cell>
          <cell r="BX10">
            <v>37979</v>
          </cell>
          <cell r="BY10">
            <v>37991</v>
          </cell>
          <cell r="BZ10">
            <v>37994</v>
          </cell>
          <cell r="CA10">
            <v>38093</v>
          </cell>
          <cell r="CB10">
            <v>38035</v>
          </cell>
          <cell r="CC10">
            <v>38023</v>
          </cell>
          <cell r="CD10">
            <v>38022</v>
          </cell>
          <cell r="CE10">
            <v>38021</v>
          </cell>
          <cell r="CF10">
            <v>38039</v>
          </cell>
          <cell r="CG10">
            <v>38026</v>
          </cell>
          <cell r="CH10">
            <v>38030</v>
          </cell>
          <cell r="CI10">
            <v>38037</v>
          </cell>
          <cell r="CJ10">
            <v>38050</v>
          </cell>
          <cell r="CK10">
            <v>38099</v>
          </cell>
          <cell r="CL10">
            <v>38097</v>
          </cell>
          <cell r="CM10">
            <v>38055</v>
          </cell>
          <cell r="CN10">
            <v>38066</v>
          </cell>
          <cell r="CO10">
            <v>38079</v>
          </cell>
          <cell r="CP10">
            <v>38088</v>
          </cell>
          <cell r="CQ10">
            <v>38092</v>
          </cell>
          <cell r="CR10">
            <v>38097</v>
          </cell>
          <cell r="CS10">
            <v>38125</v>
          </cell>
          <cell r="CT10">
            <v>38114</v>
          </cell>
          <cell r="CU10">
            <v>38148</v>
          </cell>
          <cell r="CV10">
            <v>38159</v>
          </cell>
          <cell r="CW10">
            <v>38133</v>
          </cell>
          <cell r="CX10">
            <v>38142</v>
          </cell>
          <cell r="CY10">
            <v>38138</v>
          </cell>
          <cell r="CZ10">
            <v>38101</v>
          </cell>
          <cell r="DA10">
            <v>38106</v>
          </cell>
          <cell r="DB10">
            <v>38149</v>
          </cell>
          <cell r="DC10">
            <v>38101</v>
          </cell>
          <cell r="DD10">
            <v>38146</v>
          </cell>
          <cell r="DE10">
            <v>38072</v>
          </cell>
          <cell r="DF10">
            <v>38286</v>
          </cell>
          <cell r="DG10">
            <v>38258</v>
          </cell>
          <cell r="DH10">
            <v>38253</v>
          </cell>
          <cell r="DI10">
            <v>38248</v>
          </cell>
          <cell r="DJ10">
            <v>38238</v>
          </cell>
          <cell r="DK10">
            <v>38241</v>
          </cell>
          <cell r="DL10">
            <v>38259</v>
          </cell>
          <cell r="DM10">
            <v>38258</v>
          </cell>
          <cell r="DN10">
            <v>38232</v>
          </cell>
          <cell r="DO10">
            <v>38207</v>
          </cell>
          <cell r="DP10">
            <v>38216</v>
          </cell>
          <cell r="DQ10">
            <v>38212</v>
          </cell>
          <cell r="DR10">
            <v>38253</v>
          </cell>
          <cell r="DS10">
            <v>38257</v>
          </cell>
          <cell r="DT10">
            <v>38199</v>
          </cell>
          <cell r="DU10">
            <v>38150</v>
          </cell>
          <cell r="DV10">
            <v>38151</v>
          </cell>
          <cell r="DW10">
            <v>38149</v>
          </cell>
          <cell r="DX10">
            <v>38163</v>
          </cell>
          <cell r="DY10">
            <v>38134</v>
          </cell>
          <cell r="DZ10">
            <v>38148</v>
          </cell>
          <cell r="EA10">
            <v>38199</v>
          </cell>
          <cell r="EB10">
            <v>38168</v>
          </cell>
          <cell r="EC10">
            <v>38174</v>
          </cell>
          <cell r="ED10">
            <v>38148</v>
          </cell>
          <cell r="EE10">
            <v>38153</v>
          </cell>
          <cell r="EF10">
            <v>38154</v>
          </cell>
          <cell r="EG10">
            <v>38148</v>
          </cell>
          <cell r="EH10">
            <v>38163</v>
          </cell>
          <cell r="EI10">
            <v>38233</v>
          </cell>
          <cell r="EJ10">
            <v>38121</v>
          </cell>
          <cell r="EK10">
            <v>38120</v>
          </cell>
          <cell r="EL10">
            <v>38136</v>
          </cell>
          <cell r="EM10">
            <v>38155</v>
          </cell>
          <cell r="EN10">
            <v>38160</v>
          </cell>
          <cell r="EO10">
            <v>38197</v>
          </cell>
          <cell r="EP10">
            <v>38118</v>
          </cell>
          <cell r="EQ10">
            <v>38133</v>
          </cell>
          <cell r="ER10">
            <v>38096</v>
          </cell>
          <cell r="ES10">
            <v>38097</v>
          </cell>
          <cell r="ET10">
            <v>38060</v>
          </cell>
          <cell r="EU10">
            <v>38087</v>
          </cell>
          <cell r="EV10">
            <v>38060</v>
          </cell>
          <cell r="EW10">
            <v>38064</v>
          </cell>
          <cell r="EX10">
            <v>38096</v>
          </cell>
          <cell r="EY10">
            <v>38091</v>
          </cell>
          <cell r="EZ10">
            <v>38099</v>
          </cell>
          <cell r="FA10">
            <v>38137</v>
          </cell>
          <cell r="FB10">
            <v>38082</v>
          </cell>
          <cell r="FC10">
            <v>38082</v>
          </cell>
          <cell r="FD10">
            <v>38114</v>
          </cell>
          <cell r="FE10">
            <v>38116</v>
          </cell>
          <cell r="FF10">
            <v>38092</v>
          </cell>
          <cell r="FG10">
            <v>38075</v>
          </cell>
          <cell r="FH10">
            <v>38006</v>
          </cell>
          <cell r="FI10">
            <v>38010</v>
          </cell>
          <cell r="FJ10">
            <v>38019</v>
          </cell>
          <cell r="FK10">
            <v>38030</v>
          </cell>
          <cell r="FL10">
            <v>38021</v>
          </cell>
          <cell r="FM10">
            <v>38035</v>
          </cell>
          <cell r="FN10">
            <v>37974</v>
          </cell>
          <cell r="FO10">
            <v>37968</v>
          </cell>
          <cell r="FP10">
            <v>38018</v>
          </cell>
          <cell r="FQ10">
            <v>37972</v>
          </cell>
          <cell r="FR10">
            <v>37955</v>
          </cell>
          <cell r="FS10">
            <v>38023</v>
          </cell>
          <cell r="FT10">
            <v>37953</v>
          </cell>
          <cell r="FU10">
            <v>37952</v>
          </cell>
          <cell r="FV10">
            <v>37952</v>
          </cell>
          <cell r="FW10">
            <v>37971</v>
          </cell>
          <cell r="FX10">
            <v>37935</v>
          </cell>
          <cell r="FY10">
            <v>37929</v>
          </cell>
          <cell r="FZ10">
            <v>37980</v>
          </cell>
          <cell r="GA10">
            <v>38325</v>
          </cell>
          <cell r="GB10">
            <v>37909</v>
          </cell>
          <cell r="GC10">
            <v>37998</v>
          </cell>
          <cell r="GD10">
            <v>37988</v>
          </cell>
          <cell r="GE10">
            <v>37968</v>
          </cell>
          <cell r="GF10">
            <v>37965</v>
          </cell>
          <cell r="GG10">
            <v>37943</v>
          </cell>
          <cell r="GH10">
            <v>37943</v>
          </cell>
          <cell r="GI10">
            <v>37960</v>
          </cell>
          <cell r="GJ10">
            <v>37971</v>
          </cell>
          <cell r="GK10">
            <v>37964</v>
          </cell>
          <cell r="GL10">
            <v>37966</v>
          </cell>
          <cell r="GM10">
            <v>37952</v>
          </cell>
        </row>
      </sheetData>
      <sheetData sheetId="6" refreshError="1">
        <row r="3">
          <cell r="B3" t="str">
            <v>P1-P385</v>
          </cell>
        </row>
        <row r="7">
          <cell r="B7" t="str">
            <v>P-287</v>
          </cell>
          <cell r="C7" t="str">
            <v>P-288</v>
          </cell>
          <cell r="D7" t="str">
            <v>P-289</v>
          </cell>
          <cell r="E7" t="str">
            <v>P-290</v>
          </cell>
          <cell r="F7" t="str">
            <v>P-291</v>
          </cell>
          <cell r="G7" t="str">
            <v>P-292</v>
          </cell>
          <cell r="H7" t="str">
            <v>P-293</v>
          </cell>
          <cell r="I7" t="str">
            <v>P-294</v>
          </cell>
          <cell r="J7" t="str">
            <v>P-295</v>
          </cell>
          <cell r="K7" t="str">
            <v>P-296</v>
          </cell>
          <cell r="L7" t="str">
            <v>P-297</v>
          </cell>
          <cell r="M7" t="str">
            <v>P-298</v>
          </cell>
          <cell r="N7" t="str">
            <v>P-299</v>
          </cell>
          <cell r="O7" t="str">
            <v>P-300N</v>
          </cell>
          <cell r="P7" t="str">
            <v>P-300S</v>
          </cell>
          <cell r="Q7" t="str">
            <v>P-301N</v>
          </cell>
          <cell r="R7" t="str">
            <v>P-301S</v>
          </cell>
          <cell r="S7" t="str">
            <v>P-302</v>
          </cell>
          <cell r="T7" t="str">
            <v>P-303</v>
          </cell>
          <cell r="U7" t="str">
            <v>P-303A</v>
          </cell>
          <cell r="V7" t="str">
            <v>P-304</v>
          </cell>
          <cell r="W7" t="str">
            <v>P-305</v>
          </cell>
          <cell r="X7" t="str">
            <v>P-306</v>
          </cell>
          <cell r="Y7" t="str">
            <v>P-307</v>
          </cell>
          <cell r="Z7" t="str">
            <v>P-308</v>
          </cell>
          <cell r="AA7" t="str">
            <v>P-309</v>
          </cell>
          <cell r="AB7" t="str">
            <v>P-310</v>
          </cell>
          <cell r="AC7" t="str">
            <v>P-311</v>
          </cell>
          <cell r="AD7" t="str">
            <v>P-312</v>
          </cell>
          <cell r="AE7" t="str">
            <v>P-313</v>
          </cell>
          <cell r="AF7" t="str">
            <v>P-314</v>
          </cell>
          <cell r="AG7" t="str">
            <v>P-315</v>
          </cell>
          <cell r="AH7" t="str">
            <v>P-316</v>
          </cell>
          <cell r="AI7" t="str">
            <v>P-317</v>
          </cell>
          <cell r="AJ7" t="str">
            <v>P-318</v>
          </cell>
          <cell r="AK7" t="str">
            <v>P-319</v>
          </cell>
          <cell r="AL7" t="str">
            <v>P-320</v>
          </cell>
          <cell r="AM7" t="str">
            <v>P-321</v>
          </cell>
          <cell r="AN7" t="str">
            <v>P-322</v>
          </cell>
          <cell r="AO7" t="str">
            <v>P-323</v>
          </cell>
          <cell r="AP7" t="str">
            <v>P-324</v>
          </cell>
          <cell r="AQ7" t="str">
            <v>P-325</v>
          </cell>
          <cell r="AR7" t="str">
            <v>P-326</v>
          </cell>
          <cell r="AS7" t="str">
            <v>P-327</v>
          </cell>
          <cell r="AT7" t="str">
            <v>P-328</v>
          </cell>
          <cell r="AU7" t="str">
            <v>P-329</v>
          </cell>
          <cell r="AV7" t="str">
            <v>P-330</v>
          </cell>
          <cell r="AW7" t="str">
            <v>P-331</v>
          </cell>
          <cell r="AX7" t="str">
            <v>P-332</v>
          </cell>
          <cell r="AY7" t="str">
            <v>P-333</v>
          </cell>
          <cell r="AZ7" t="str">
            <v>P-334</v>
          </cell>
          <cell r="BA7" t="str">
            <v>P-335</v>
          </cell>
          <cell r="BB7" t="str">
            <v>P-336</v>
          </cell>
          <cell r="BC7" t="str">
            <v>P-337</v>
          </cell>
          <cell r="BD7" t="str">
            <v>P-338</v>
          </cell>
          <cell r="BE7" t="str">
            <v>P-339</v>
          </cell>
          <cell r="BF7" t="str">
            <v>P-340</v>
          </cell>
          <cell r="BG7" t="str">
            <v>P-341</v>
          </cell>
          <cell r="BH7" t="str">
            <v>P-342</v>
          </cell>
          <cell r="BI7" t="str">
            <v>P-343</v>
          </cell>
          <cell r="BJ7" t="str">
            <v>P-344</v>
          </cell>
          <cell r="BK7" t="str">
            <v>P-345</v>
          </cell>
          <cell r="BL7" t="str">
            <v>P-346</v>
          </cell>
          <cell r="BM7" t="str">
            <v>P-347</v>
          </cell>
          <cell r="BN7" t="str">
            <v>P-348</v>
          </cell>
          <cell r="BO7" t="str">
            <v>P-349</v>
          </cell>
          <cell r="BP7" t="str">
            <v>P-350</v>
          </cell>
          <cell r="BQ7" t="str">
            <v>P-351</v>
          </cell>
          <cell r="BR7" t="str">
            <v>P-352</v>
          </cell>
          <cell r="BS7" t="str">
            <v>P-353</v>
          </cell>
          <cell r="BT7" t="str">
            <v>P-354</v>
          </cell>
          <cell r="BU7" t="str">
            <v>P-355</v>
          </cell>
          <cell r="BV7" t="str">
            <v>P-356</v>
          </cell>
          <cell r="BW7" t="str">
            <v>P-357</v>
          </cell>
          <cell r="BX7" t="str">
            <v>P-358</v>
          </cell>
          <cell r="BY7" t="str">
            <v>P-359</v>
          </cell>
          <cell r="BZ7" t="str">
            <v>P-360</v>
          </cell>
          <cell r="CA7" t="str">
            <v>P-361</v>
          </cell>
          <cell r="CB7" t="str">
            <v>P-362</v>
          </cell>
          <cell r="CC7" t="str">
            <v>P-363</v>
          </cell>
          <cell r="CD7" t="str">
            <v>P-364</v>
          </cell>
          <cell r="CE7" t="str">
            <v>P-365</v>
          </cell>
          <cell r="CF7" t="str">
            <v>P-366</v>
          </cell>
          <cell r="CG7" t="str">
            <v>P-367</v>
          </cell>
          <cell r="CH7" t="str">
            <v>P-368</v>
          </cell>
          <cell r="CI7" t="str">
            <v>P-369</v>
          </cell>
          <cell r="CJ7" t="str">
            <v>P-370</v>
          </cell>
          <cell r="CK7" t="str">
            <v>P-371</v>
          </cell>
          <cell r="CL7" t="str">
            <v>P-372</v>
          </cell>
          <cell r="CM7" t="str">
            <v>P-373</v>
          </cell>
          <cell r="CN7" t="str">
            <v>P-374</v>
          </cell>
          <cell r="CO7" t="str">
            <v>P-375</v>
          </cell>
          <cell r="CP7" t="str">
            <v>P-376</v>
          </cell>
          <cell r="CQ7" t="str">
            <v>P-377</v>
          </cell>
          <cell r="CR7" t="str">
            <v>P-378</v>
          </cell>
          <cell r="CS7" t="str">
            <v>P-379</v>
          </cell>
          <cell r="CT7" t="str">
            <v>P-380</v>
          </cell>
          <cell r="CU7" t="str">
            <v>P-381</v>
          </cell>
          <cell r="CV7" t="str">
            <v>P-382</v>
          </cell>
          <cell r="CW7" t="str">
            <v>P-383</v>
          </cell>
          <cell r="CX7" t="str">
            <v>P-384</v>
          </cell>
          <cell r="CY7" t="str">
            <v>P-385</v>
          </cell>
          <cell r="CZ7" t="str">
            <v>P-386</v>
          </cell>
          <cell r="DA7" t="str">
            <v>P-387</v>
          </cell>
          <cell r="DB7" t="str">
            <v>P-388</v>
          </cell>
          <cell r="DC7" t="str">
            <v>P-389</v>
          </cell>
          <cell r="DD7" t="str">
            <v>P-390</v>
          </cell>
          <cell r="DE7" t="str">
            <v>P-391</v>
          </cell>
          <cell r="DF7" t="str">
            <v>P-392</v>
          </cell>
          <cell r="DG7" t="str">
            <v>P-393</v>
          </cell>
          <cell r="DH7" t="str">
            <v>P-394</v>
          </cell>
          <cell r="DI7" t="str">
            <v>P-395</v>
          </cell>
          <cell r="DJ7" t="str">
            <v>P-396</v>
          </cell>
          <cell r="DK7" t="str">
            <v>P-397</v>
          </cell>
          <cell r="DL7" t="str">
            <v>P-398</v>
          </cell>
          <cell r="DM7" t="str">
            <v>P-399</v>
          </cell>
          <cell r="DN7" t="str">
            <v>P-400</v>
          </cell>
          <cell r="DO7" t="str">
            <v>P-401</v>
          </cell>
          <cell r="DP7" t="str">
            <v>P-402</v>
          </cell>
          <cell r="DQ7" t="str">
            <v>P-403</v>
          </cell>
          <cell r="DR7" t="str">
            <v>P-404</v>
          </cell>
          <cell r="DS7" t="str">
            <v>P-405</v>
          </cell>
          <cell r="DT7" t="str">
            <v>P-406</v>
          </cell>
          <cell r="DU7" t="str">
            <v>P-407</v>
          </cell>
          <cell r="DV7" t="str">
            <v>P-408</v>
          </cell>
          <cell r="DW7" t="str">
            <v>P-409</v>
          </cell>
          <cell r="DX7" t="str">
            <v>P-410</v>
          </cell>
          <cell r="DY7" t="str">
            <v>P-411</v>
          </cell>
          <cell r="DZ7" t="str">
            <v>P-412</v>
          </cell>
          <cell r="EA7" t="str">
            <v>P-413</v>
          </cell>
          <cell r="EB7" t="str">
            <v>P-414</v>
          </cell>
          <cell r="EC7" t="str">
            <v>P-415</v>
          </cell>
          <cell r="ED7" t="str">
            <v>P-416</v>
          </cell>
          <cell r="EE7" t="str">
            <v>P-417</v>
          </cell>
          <cell r="EF7" t="str">
            <v>P-418</v>
          </cell>
          <cell r="EG7" t="str">
            <v>P-419</v>
          </cell>
          <cell r="EH7" t="str">
            <v>P-420</v>
          </cell>
          <cell r="EI7" t="str">
            <v>P-421</v>
          </cell>
          <cell r="EJ7" t="str">
            <v>P-422</v>
          </cell>
          <cell r="EK7" t="str">
            <v>P-423</v>
          </cell>
          <cell r="EL7" t="str">
            <v>P-424</v>
          </cell>
          <cell r="EM7" t="str">
            <v>P-425</v>
          </cell>
          <cell r="EN7" t="str">
            <v>P-426</v>
          </cell>
          <cell r="EO7" t="str">
            <v>P-427</v>
          </cell>
          <cell r="EP7" t="str">
            <v>P-428</v>
          </cell>
          <cell r="EQ7" t="str">
            <v>P-429</v>
          </cell>
          <cell r="ER7" t="str">
            <v>P-430</v>
          </cell>
          <cell r="ES7" t="str">
            <v>P-431</v>
          </cell>
          <cell r="ET7" t="str">
            <v>P-432</v>
          </cell>
          <cell r="EU7" t="str">
            <v>P-433</v>
          </cell>
          <cell r="EV7" t="str">
            <v>P-434</v>
          </cell>
          <cell r="EW7" t="str">
            <v>P-435</v>
          </cell>
          <cell r="EX7" t="str">
            <v>P-436</v>
          </cell>
          <cell r="EY7" t="str">
            <v>P-437</v>
          </cell>
          <cell r="EZ7" t="str">
            <v>P-438</v>
          </cell>
          <cell r="FA7" t="str">
            <v>P-439</v>
          </cell>
          <cell r="FB7" t="str">
            <v>P-440</v>
          </cell>
          <cell r="FC7" t="str">
            <v>P-441</v>
          </cell>
          <cell r="FD7" t="str">
            <v>P-442</v>
          </cell>
          <cell r="FE7" t="str">
            <v>P-443</v>
          </cell>
          <cell r="FF7" t="str">
            <v>P-444</v>
          </cell>
          <cell r="FG7" t="str">
            <v>P-445</v>
          </cell>
          <cell r="FH7" t="str">
            <v>P-446</v>
          </cell>
          <cell r="FI7" t="str">
            <v>P-447</v>
          </cell>
          <cell r="FJ7" t="str">
            <v>P-448</v>
          </cell>
          <cell r="FK7" t="str">
            <v>P-449</v>
          </cell>
          <cell r="FL7" t="str">
            <v>P-450</v>
          </cell>
          <cell r="FM7" t="str">
            <v>P-451</v>
          </cell>
          <cell r="FN7" t="str">
            <v>P-452</v>
          </cell>
          <cell r="FO7" t="str">
            <v>P-453</v>
          </cell>
          <cell r="FP7" t="str">
            <v>P-454</v>
          </cell>
          <cell r="FQ7" t="str">
            <v>P-455</v>
          </cell>
          <cell r="FR7" t="str">
            <v>P-456</v>
          </cell>
          <cell r="FS7" t="str">
            <v>P-457</v>
          </cell>
          <cell r="FT7" t="str">
            <v>P-458</v>
          </cell>
          <cell r="FU7" t="str">
            <v>P-459</v>
          </cell>
          <cell r="FV7" t="str">
            <v>P-460</v>
          </cell>
          <cell r="FW7" t="str">
            <v>P-461</v>
          </cell>
          <cell r="FX7" t="str">
            <v>P-462</v>
          </cell>
          <cell r="FY7" t="str">
            <v>P-463</v>
          </cell>
          <cell r="FZ7" t="str">
            <v>P-464</v>
          </cell>
          <cell r="GA7" t="str">
            <v>P-465</v>
          </cell>
          <cell r="GB7" t="str">
            <v>P-466</v>
          </cell>
          <cell r="GC7" t="str">
            <v>P-467</v>
          </cell>
          <cell r="GD7" t="str">
            <v>P-468</v>
          </cell>
          <cell r="GE7" t="str">
            <v>P-469</v>
          </cell>
          <cell r="GF7" t="str">
            <v>P-470</v>
          </cell>
          <cell r="GG7" t="str">
            <v>P-471</v>
          </cell>
          <cell r="GH7" t="str">
            <v>P-472</v>
          </cell>
          <cell r="GI7" t="str">
            <v>P-473</v>
          </cell>
          <cell r="GJ7" t="str">
            <v>P-474</v>
          </cell>
          <cell r="GK7" t="str">
            <v>P-475</v>
          </cell>
          <cell r="GL7" t="str">
            <v>P-476</v>
          </cell>
          <cell r="GM7" t="str">
            <v>P-477</v>
          </cell>
        </row>
        <row r="8">
          <cell r="A8" t="str">
            <v>Pier cap</v>
          </cell>
          <cell r="B8">
            <v>38129</v>
          </cell>
          <cell r="C8">
            <v>38141</v>
          </cell>
          <cell r="D8">
            <v>38148</v>
          </cell>
          <cell r="E8">
            <v>38161</v>
          </cell>
          <cell r="F8">
            <v>38180</v>
          </cell>
          <cell r="G8">
            <v>38197</v>
          </cell>
          <cell r="H8">
            <v>38202</v>
          </cell>
          <cell r="I8">
            <v>38215</v>
          </cell>
          <cell r="J8">
            <v>38197</v>
          </cell>
          <cell r="K8">
            <v>38222</v>
          </cell>
          <cell r="L8">
            <v>38233</v>
          </cell>
          <cell r="M8">
            <v>38225</v>
          </cell>
          <cell r="N8">
            <v>38240</v>
          </cell>
          <cell r="O8">
            <v>38246</v>
          </cell>
          <cell r="Q8">
            <v>38269</v>
          </cell>
          <cell r="R8">
            <v>38285</v>
          </cell>
          <cell r="S8">
            <v>38263</v>
          </cell>
          <cell r="T8">
            <v>38266</v>
          </cell>
          <cell r="U8">
            <v>38254</v>
          </cell>
          <cell r="V8">
            <v>38097</v>
          </cell>
          <cell r="W8">
            <v>38149</v>
          </cell>
          <cell r="X8">
            <v>38183</v>
          </cell>
          <cell r="Y8">
            <v>38230</v>
          </cell>
          <cell r="Z8">
            <v>38127</v>
          </cell>
          <cell r="AA8">
            <v>38168</v>
          </cell>
          <cell r="AB8">
            <v>38210</v>
          </cell>
          <cell r="AC8">
            <v>38196</v>
          </cell>
          <cell r="AD8">
            <v>38254</v>
          </cell>
          <cell r="AE8">
            <v>38272</v>
          </cell>
          <cell r="AF8">
            <v>38089</v>
          </cell>
          <cell r="AG8">
            <v>38099</v>
          </cell>
          <cell r="AH8">
            <v>38124</v>
          </cell>
          <cell r="AI8">
            <v>38105</v>
          </cell>
          <cell r="AJ8">
            <v>38134</v>
          </cell>
          <cell r="AK8">
            <v>38167</v>
          </cell>
          <cell r="AL8">
            <v>38138</v>
          </cell>
          <cell r="AM8">
            <v>38153</v>
          </cell>
          <cell r="AN8">
            <v>38171</v>
          </cell>
          <cell r="AO8">
            <v>38161</v>
          </cell>
          <cell r="AP8">
            <v>38180</v>
          </cell>
          <cell r="AQ8">
            <v>38185</v>
          </cell>
          <cell r="AR8">
            <v>38216</v>
          </cell>
          <cell r="AS8">
            <v>38190</v>
          </cell>
          <cell r="AT8">
            <v>38195</v>
          </cell>
          <cell r="AU8">
            <v>38210</v>
          </cell>
          <cell r="AV8">
            <v>38202</v>
          </cell>
          <cell r="AW8">
            <v>38230</v>
          </cell>
          <cell r="AX8">
            <v>38236</v>
          </cell>
          <cell r="AY8">
            <v>38192</v>
          </cell>
          <cell r="AZ8">
            <v>38208</v>
          </cell>
          <cell r="BA8">
            <v>38216</v>
          </cell>
          <cell r="BB8">
            <v>38218</v>
          </cell>
          <cell r="BC8">
            <v>38229</v>
          </cell>
          <cell r="BD8">
            <v>38243</v>
          </cell>
          <cell r="BE8">
            <v>38243</v>
          </cell>
          <cell r="BF8">
            <v>38249</v>
          </cell>
          <cell r="BG8">
            <v>38253</v>
          </cell>
          <cell r="BH8">
            <v>38255</v>
          </cell>
          <cell r="BI8">
            <v>38263</v>
          </cell>
          <cell r="BJ8">
            <v>38267</v>
          </cell>
          <cell r="BK8">
            <v>38275</v>
          </cell>
          <cell r="BL8">
            <v>38264</v>
          </cell>
          <cell r="BM8">
            <v>38271</v>
          </cell>
          <cell r="BN8">
            <v>38254</v>
          </cell>
          <cell r="BO8">
            <v>38239</v>
          </cell>
          <cell r="BP8">
            <v>38285</v>
          </cell>
          <cell r="BQ8">
            <v>38272</v>
          </cell>
          <cell r="BR8">
            <v>38211</v>
          </cell>
          <cell r="BS8">
            <v>38224</v>
          </cell>
          <cell r="BT8">
            <v>38244</v>
          </cell>
          <cell r="BU8">
            <v>38252</v>
          </cell>
          <cell r="BV8">
            <v>38269</v>
          </cell>
          <cell r="BW8">
            <v>38260</v>
          </cell>
          <cell r="BX8">
            <v>38258</v>
          </cell>
          <cell r="BY8">
            <v>38237</v>
          </cell>
          <cell r="BZ8">
            <v>38249</v>
          </cell>
          <cell r="CA8">
            <v>38232</v>
          </cell>
          <cell r="CB8">
            <v>38089</v>
          </cell>
          <cell r="CC8">
            <v>38078</v>
          </cell>
          <cell r="CD8">
            <v>38064</v>
          </cell>
          <cell r="CE8">
            <v>38075</v>
          </cell>
          <cell r="CF8">
            <v>38091</v>
          </cell>
          <cell r="CG8">
            <v>38092</v>
          </cell>
          <cell r="CH8">
            <v>38105</v>
          </cell>
          <cell r="CI8">
            <v>38122</v>
          </cell>
          <cell r="CJ8">
            <v>38113</v>
          </cell>
          <cell r="CK8">
            <v>38189</v>
          </cell>
          <cell r="CL8">
            <v>38235</v>
          </cell>
          <cell r="CM8">
            <v>38136</v>
          </cell>
          <cell r="CN8">
            <v>38138</v>
          </cell>
          <cell r="CO8">
            <v>38178</v>
          </cell>
          <cell r="CP8">
            <v>38274</v>
          </cell>
          <cell r="CQ8">
            <v>38291</v>
          </cell>
          <cell r="CS8">
            <v>38281</v>
          </cell>
          <cell r="CT8">
            <v>38291</v>
          </cell>
          <cell r="CU8">
            <v>38336</v>
          </cell>
          <cell r="CX8">
            <v>38313</v>
          </cell>
          <cell r="CZ8">
            <v>38314</v>
          </cell>
          <cell r="DA8">
            <v>38292</v>
          </cell>
          <cell r="DB8">
            <v>38297</v>
          </cell>
          <cell r="DD8">
            <v>38291</v>
          </cell>
          <cell r="DE8">
            <v>38275</v>
          </cell>
          <cell r="DK8">
            <v>38315</v>
          </cell>
          <cell r="DL8">
            <v>38335</v>
          </cell>
          <cell r="DM8">
            <v>38337</v>
          </cell>
          <cell r="DN8">
            <v>38314</v>
          </cell>
          <cell r="DP8">
            <v>38305</v>
          </cell>
          <cell r="DQ8">
            <v>38316</v>
          </cell>
          <cell r="DT8">
            <v>38298</v>
          </cell>
          <cell r="DU8">
            <v>38293</v>
          </cell>
          <cell r="DV8">
            <v>38286</v>
          </cell>
          <cell r="DW8">
            <v>38289</v>
          </cell>
          <cell r="DX8">
            <v>38281</v>
          </cell>
          <cell r="DY8">
            <v>38277</v>
          </cell>
          <cell r="DZ8">
            <v>38273</v>
          </cell>
          <cell r="EA8">
            <v>38265</v>
          </cell>
          <cell r="EB8">
            <v>38267</v>
          </cell>
          <cell r="EC8">
            <v>38269</v>
          </cell>
          <cell r="ED8">
            <v>38260</v>
          </cell>
          <cell r="EE8">
            <v>38259</v>
          </cell>
          <cell r="EF8">
            <v>38253</v>
          </cell>
          <cell r="EG8">
            <v>38255</v>
          </cell>
          <cell r="EH8">
            <v>38253</v>
          </cell>
          <cell r="EI8">
            <v>38271</v>
          </cell>
          <cell r="EJ8">
            <v>38223</v>
          </cell>
          <cell r="EK8">
            <v>38236</v>
          </cell>
          <cell r="EL8">
            <v>38227</v>
          </cell>
          <cell r="EM8">
            <v>38238</v>
          </cell>
          <cell r="EN8">
            <v>38231</v>
          </cell>
          <cell r="EO8">
            <v>38245</v>
          </cell>
          <cell r="EP8">
            <v>38210</v>
          </cell>
          <cell r="EQ8">
            <v>38215</v>
          </cell>
          <cell r="ER8">
            <v>38179</v>
          </cell>
          <cell r="ES8">
            <v>38203</v>
          </cell>
          <cell r="ET8">
            <v>38151</v>
          </cell>
          <cell r="EU8">
            <v>38159</v>
          </cell>
          <cell r="EV8">
            <v>38141</v>
          </cell>
          <cell r="EW8">
            <v>38133</v>
          </cell>
          <cell r="EX8">
            <v>38170</v>
          </cell>
          <cell r="EY8">
            <v>38189</v>
          </cell>
          <cell r="EZ8">
            <v>38221</v>
          </cell>
          <cell r="FA8">
            <v>38226</v>
          </cell>
          <cell r="FB8">
            <v>38213</v>
          </cell>
          <cell r="FC8">
            <v>38211</v>
          </cell>
          <cell r="FD8">
            <v>38199</v>
          </cell>
          <cell r="FE8">
            <v>38194</v>
          </cell>
          <cell r="FF8">
            <v>38177</v>
          </cell>
          <cell r="FG8">
            <v>38162</v>
          </cell>
          <cell r="FH8">
            <v>38140</v>
          </cell>
          <cell r="FI8">
            <v>38119</v>
          </cell>
          <cell r="FJ8">
            <v>38113</v>
          </cell>
          <cell r="FK8">
            <v>38121</v>
          </cell>
          <cell r="FL8">
            <v>38100</v>
          </cell>
          <cell r="FM8">
            <v>38106</v>
          </cell>
          <cell r="FN8">
            <v>38093</v>
          </cell>
          <cell r="FO8">
            <v>38089</v>
          </cell>
          <cell r="FP8">
            <v>38076</v>
          </cell>
          <cell r="FQ8">
            <v>38066</v>
          </cell>
          <cell r="FR8">
            <v>38059</v>
          </cell>
          <cell r="FS8">
            <v>38083</v>
          </cell>
          <cell r="FT8">
            <v>38073</v>
          </cell>
          <cell r="FU8">
            <v>38047</v>
          </cell>
          <cell r="FV8">
            <v>38038</v>
          </cell>
          <cell r="FW8">
            <v>38027</v>
          </cell>
          <cell r="FX8">
            <v>38017</v>
          </cell>
          <cell r="FY8">
            <v>38008</v>
          </cell>
          <cell r="FZ8">
            <v>38063</v>
          </cell>
          <cell r="GA8">
            <v>38088</v>
          </cell>
          <cell r="GB8">
            <v>38066</v>
          </cell>
          <cell r="GC8">
            <v>38063</v>
          </cell>
          <cell r="GD8">
            <v>38071</v>
          </cell>
          <cell r="GE8">
            <v>38051</v>
          </cell>
          <cell r="GF8">
            <v>38045</v>
          </cell>
          <cell r="GG8">
            <v>38036</v>
          </cell>
          <cell r="GH8">
            <v>38123</v>
          </cell>
          <cell r="GI8">
            <v>38131</v>
          </cell>
          <cell r="GJ8">
            <v>38115</v>
          </cell>
          <cell r="GK8">
            <v>38135</v>
          </cell>
          <cell r="GL8">
            <v>38137</v>
          </cell>
          <cell r="GM8">
            <v>38169</v>
          </cell>
        </row>
        <row r="9">
          <cell r="A9" t="str">
            <v>Pier</v>
          </cell>
          <cell r="B9">
            <v>38108</v>
          </cell>
          <cell r="C9">
            <v>38119</v>
          </cell>
          <cell r="D9">
            <v>38132</v>
          </cell>
          <cell r="E9">
            <v>38136</v>
          </cell>
          <cell r="F9">
            <v>38142</v>
          </cell>
          <cell r="G9">
            <v>38150</v>
          </cell>
          <cell r="H9">
            <v>38163</v>
          </cell>
          <cell r="I9">
            <v>38201</v>
          </cell>
          <cell r="J9">
            <v>38159</v>
          </cell>
          <cell r="K9">
            <v>38173</v>
          </cell>
          <cell r="L9">
            <v>38185</v>
          </cell>
          <cell r="M9">
            <v>38209</v>
          </cell>
          <cell r="N9">
            <v>38229</v>
          </cell>
          <cell r="O9">
            <v>38222</v>
          </cell>
          <cell r="P9">
            <v>38224</v>
          </cell>
          <cell r="Q9">
            <v>38236</v>
          </cell>
          <cell r="R9">
            <v>38234</v>
          </cell>
          <cell r="S9">
            <v>38244</v>
          </cell>
          <cell r="T9">
            <v>38245</v>
          </cell>
          <cell r="U9">
            <v>38238</v>
          </cell>
          <cell r="V9">
            <v>37998</v>
          </cell>
          <cell r="W9">
            <v>38002</v>
          </cell>
          <cell r="X9">
            <v>38006</v>
          </cell>
          <cell r="Y9">
            <v>38011</v>
          </cell>
          <cell r="Z9">
            <v>38015</v>
          </cell>
          <cell r="AA9">
            <v>38022</v>
          </cell>
          <cell r="AB9">
            <v>38074</v>
          </cell>
          <cell r="AC9">
            <v>38101</v>
          </cell>
          <cell r="AD9">
            <v>38090</v>
          </cell>
          <cell r="AE9">
            <v>38083</v>
          </cell>
          <cell r="AF9">
            <v>38033</v>
          </cell>
          <cell r="AG9">
            <v>38043</v>
          </cell>
          <cell r="AH9">
            <v>38076</v>
          </cell>
          <cell r="AI9">
            <v>38048</v>
          </cell>
          <cell r="AJ9">
            <v>38055</v>
          </cell>
          <cell r="AK9">
            <v>38066</v>
          </cell>
          <cell r="AL9">
            <v>38070</v>
          </cell>
          <cell r="AM9">
            <v>38138</v>
          </cell>
          <cell r="AN9">
            <v>38118</v>
          </cell>
          <cell r="AO9">
            <v>38120</v>
          </cell>
          <cell r="AP9">
            <v>38126</v>
          </cell>
          <cell r="AQ9">
            <v>38137</v>
          </cell>
          <cell r="AR9">
            <v>38180</v>
          </cell>
          <cell r="AS9">
            <v>38162</v>
          </cell>
          <cell r="AT9">
            <v>38152</v>
          </cell>
          <cell r="AU9">
            <v>38191</v>
          </cell>
          <cell r="AV9">
            <v>38149</v>
          </cell>
          <cell r="AW9">
            <v>38211</v>
          </cell>
          <cell r="AX9">
            <v>38197</v>
          </cell>
          <cell r="AY9">
            <v>38155</v>
          </cell>
          <cell r="AZ9">
            <v>38162</v>
          </cell>
          <cell r="BA9">
            <v>38190</v>
          </cell>
          <cell r="BB9">
            <v>38185</v>
          </cell>
          <cell r="BC9">
            <v>38204</v>
          </cell>
          <cell r="BD9">
            <v>38226</v>
          </cell>
          <cell r="BE9">
            <v>38229</v>
          </cell>
          <cell r="BF9">
            <v>38210</v>
          </cell>
          <cell r="BG9">
            <v>38196</v>
          </cell>
          <cell r="BH9">
            <v>38206</v>
          </cell>
          <cell r="BI9">
            <v>38243</v>
          </cell>
          <cell r="BJ9">
            <v>38253</v>
          </cell>
          <cell r="BK9">
            <v>38269</v>
          </cell>
          <cell r="BL9">
            <v>38232</v>
          </cell>
          <cell r="BM9">
            <v>38219</v>
          </cell>
          <cell r="BN9">
            <v>38220</v>
          </cell>
          <cell r="BO9">
            <v>38211</v>
          </cell>
          <cell r="BP9">
            <v>38277</v>
          </cell>
          <cell r="BQ9">
            <v>38238</v>
          </cell>
          <cell r="BR9">
            <v>38039</v>
          </cell>
          <cell r="BS9">
            <v>38045</v>
          </cell>
          <cell r="BT9">
            <v>37983</v>
          </cell>
          <cell r="BU9">
            <v>37994</v>
          </cell>
          <cell r="BV9">
            <v>37998</v>
          </cell>
          <cell r="BW9">
            <v>38003</v>
          </cell>
          <cell r="BX9">
            <v>38009</v>
          </cell>
          <cell r="BY9">
            <v>38014</v>
          </cell>
          <cell r="BZ9">
            <v>38017</v>
          </cell>
          <cell r="CA9">
            <v>38023</v>
          </cell>
          <cell r="CB9">
            <v>38055</v>
          </cell>
          <cell r="CC9">
            <v>38047</v>
          </cell>
          <cell r="CD9">
            <v>38034</v>
          </cell>
          <cell r="CE9">
            <v>38042</v>
          </cell>
          <cell r="CF9">
            <v>38070</v>
          </cell>
          <cell r="CG9">
            <v>38060</v>
          </cell>
          <cell r="CH9">
            <v>38077</v>
          </cell>
          <cell r="CI9">
            <v>38071</v>
          </cell>
          <cell r="CJ9">
            <v>38090</v>
          </cell>
          <cell r="CK9">
            <v>38142</v>
          </cell>
          <cell r="CL9">
            <v>38134</v>
          </cell>
          <cell r="CM9">
            <v>38098</v>
          </cell>
          <cell r="CN9">
            <v>38106</v>
          </cell>
          <cell r="CO9">
            <v>38136</v>
          </cell>
          <cell r="CP9">
            <v>38146</v>
          </cell>
          <cell r="CQ9">
            <v>38156</v>
          </cell>
          <cell r="CR9">
            <v>38175</v>
          </cell>
          <cell r="CS9">
            <v>38181</v>
          </cell>
          <cell r="CT9">
            <v>38165</v>
          </cell>
          <cell r="CU9">
            <v>38295</v>
          </cell>
          <cell r="CV9">
            <v>38305</v>
          </cell>
          <cell r="CW9">
            <v>38286</v>
          </cell>
          <cell r="CX9">
            <v>38227</v>
          </cell>
          <cell r="CY9">
            <v>38280</v>
          </cell>
          <cell r="CZ9">
            <v>38248</v>
          </cell>
          <cell r="DA9">
            <v>38222</v>
          </cell>
          <cell r="DB9">
            <v>38268</v>
          </cell>
          <cell r="DC9">
            <v>38257</v>
          </cell>
          <cell r="DD9">
            <v>38235</v>
          </cell>
          <cell r="DE9">
            <v>38210</v>
          </cell>
          <cell r="DF9" t="str">
            <v>P3-P459</v>
          </cell>
          <cell r="DG9" t="str">
            <v>P4-P459</v>
          </cell>
          <cell r="DH9">
            <v>38310</v>
          </cell>
          <cell r="DI9" t="str">
            <v>P2-P460</v>
          </cell>
          <cell r="DJ9">
            <v>38336</v>
          </cell>
          <cell r="DK9">
            <v>38308</v>
          </cell>
          <cell r="DL9">
            <v>38294</v>
          </cell>
          <cell r="DM9">
            <v>38301</v>
          </cell>
          <cell r="DN9">
            <v>38277</v>
          </cell>
          <cell r="DO9" t="str">
            <v>P4-P461</v>
          </cell>
          <cell r="DP9">
            <v>38287</v>
          </cell>
          <cell r="DQ9">
            <v>38280</v>
          </cell>
          <cell r="DR9">
            <v>38313</v>
          </cell>
          <cell r="DS9">
            <v>38300</v>
          </cell>
          <cell r="DT9">
            <v>38255</v>
          </cell>
          <cell r="DU9">
            <v>38241</v>
          </cell>
          <cell r="DV9">
            <v>38264</v>
          </cell>
          <cell r="DW9">
            <v>38274</v>
          </cell>
          <cell r="DX9">
            <v>38232</v>
          </cell>
          <cell r="DY9">
            <v>38238</v>
          </cell>
          <cell r="DZ9">
            <v>38227</v>
          </cell>
          <cell r="EA9">
            <v>38249</v>
          </cell>
          <cell r="EB9">
            <v>38258</v>
          </cell>
          <cell r="EC9">
            <v>38251</v>
          </cell>
          <cell r="ED9">
            <v>38223</v>
          </cell>
          <cell r="EE9">
            <v>38243</v>
          </cell>
          <cell r="EF9">
            <v>38215</v>
          </cell>
          <cell r="EG9">
            <v>38238</v>
          </cell>
          <cell r="EH9">
            <v>38212</v>
          </cell>
          <cell r="EI9">
            <v>38263</v>
          </cell>
          <cell r="EJ9">
            <v>38191</v>
          </cell>
          <cell r="EK9">
            <v>38198</v>
          </cell>
          <cell r="EL9">
            <v>38169</v>
          </cell>
          <cell r="EM9">
            <v>38213</v>
          </cell>
          <cell r="EN9">
            <v>38209</v>
          </cell>
          <cell r="EO9">
            <v>38234</v>
          </cell>
          <cell r="EP9">
            <v>38178</v>
          </cell>
          <cell r="EQ9">
            <v>38187</v>
          </cell>
          <cell r="ER9">
            <v>38143</v>
          </cell>
          <cell r="ES9">
            <v>38151</v>
          </cell>
          <cell r="ET9">
            <v>38120</v>
          </cell>
          <cell r="EU9">
            <v>38135</v>
          </cell>
          <cell r="EV9">
            <v>38113</v>
          </cell>
          <cell r="EW9">
            <v>38107</v>
          </cell>
          <cell r="EX9">
            <v>38135</v>
          </cell>
          <cell r="EY9">
            <v>38139</v>
          </cell>
          <cell r="EZ9">
            <v>38145</v>
          </cell>
          <cell r="FA9">
            <v>38175</v>
          </cell>
          <cell r="FB9">
            <v>38155</v>
          </cell>
          <cell r="FC9">
            <v>38125</v>
          </cell>
          <cell r="FD9">
            <v>38162</v>
          </cell>
          <cell r="FE9">
            <v>38170</v>
          </cell>
          <cell r="FF9">
            <v>38122</v>
          </cell>
          <cell r="FG9">
            <v>38116</v>
          </cell>
          <cell r="FH9">
            <v>38073</v>
          </cell>
          <cell r="FI9">
            <v>38089</v>
          </cell>
          <cell r="FJ9">
            <v>38083</v>
          </cell>
          <cell r="FK9">
            <v>38099</v>
          </cell>
          <cell r="FL9">
            <v>38077</v>
          </cell>
          <cell r="FM9">
            <v>38086</v>
          </cell>
          <cell r="FN9">
            <v>38003</v>
          </cell>
          <cell r="FO9">
            <v>37998</v>
          </cell>
          <cell r="FP9">
            <v>38043</v>
          </cell>
          <cell r="FQ9">
            <v>37992</v>
          </cell>
          <cell r="FR9">
            <v>37981</v>
          </cell>
          <cell r="FS9">
            <v>38061</v>
          </cell>
          <cell r="FT9">
            <v>37984</v>
          </cell>
          <cell r="FU9">
            <v>37978</v>
          </cell>
          <cell r="FV9">
            <v>37974</v>
          </cell>
          <cell r="FW9">
            <v>37971</v>
          </cell>
          <cell r="FX9">
            <v>37963</v>
          </cell>
          <cell r="FY9">
            <v>37962</v>
          </cell>
          <cell r="FZ9">
            <v>38044</v>
          </cell>
          <cell r="GA9">
            <v>38044</v>
          </cell>
          <cell r="GB9">
            <v>38029</v>
          </cell>
          <cell r="GC9">
            <v>38017</v>
          </cell>
          <cell r="GD9">
            <v>38042</v>
          </cell>
          <cell r="GE9">
            <v>38005</v>
          </cell>
          <cell r="GF9">
            <v>37998</v>
          </cell>
          <cell r="GG9">
            <v>37985</v>
          </cell>
          <cell r="GH9">
            <v>37995</v>
          </cell>
          <cell r="GI9">
            <v>37982</v>
          </cell>
          <cell r="GJ9">
            <v>38014</v>
          </cell>
          <cell r="GK9">
            <v>38024</v>
          </cell>
          <cell r="GL9">
            <v>38010</v>
          </cell>
          <cell r="GM9">
            <v>37999</v>
          </cell>
        </row>
        <row r="10">
          <cell r="A10" t="str">
            <v xml:space="preserve">Pile cap </v>
          </cell>
          <cell r="B10">
            <v>38089</v>
          </cell>
          <cell r="C10">
            <v>38093</v>
          </cell>
          <cell r="D10">
            <v>38110</v>
          </cell>
          <cell r="E10">
            <v>38099</v>
          </cell>
          <cell r="F10">
            <v>38103</v>
          </cell>
          <cell r="G10">
            <v>38116</v>
          </cell>
          <cell r="H10">
            <v>38113</v>
          </cell>
          <cell r="I10">
            <v>38181</v>
          </cell>
          <cell r="J10">
            <v>38122</v>
          </cell>
          <cell r="K10">
            <v>38125</v>
          </cell>
          <cell r="L10">
            <v>38131</v>
          </cell>
          <cell r="M10">
            <v>38187</v>
          </cell>
          <cell r="N10">
            <v>38191</v>
          </cell>
          <cell r="O10">
            <v>38169</v>
          </cell>
          <cell r="P10">
            <v>38206</v>
          </cell>
          <cell r="Q10">
            <v>38176</v>
          </cell>
          <cell r="R10">
            <v>38218</v>
          </cell>
          <cell r="S10">
            <v>38209</v>
          </cell>
          <cell r="T10">
            <v>38195</v>
          </cell>
          <cell r="U10">
            <v>38198</v>
          </cell>
          <cell r="V10">
            <v>37972</v>
          </cell>
          <cell r="W10">
            <v>37977</v>
          </cell>
          <cell r="X10">
            <v>37982</v>
          </cell>
          <cell r="Y10">
            <v>37988</v>
          </cell>
          <cell r="Z10">
            <v>37995</v>
          </cell>
          <cell r="AA10">
            <v>38005</v>
          </cell>
          <cell r="AB10">
            <v>38056</v>
          </cell>
          <cell r="AC10">
            <v>38069</v>
          </cell>
          <cell r="AD10">
            <v>38062</v>
          </cell>
          <cell r="AE10">
            <v>38061</v>
          </cell>
          <cell r="AF10">
            <v>38015</v>
          </cell>
          <cell r="AG10">
            <v>38020</v>
          </cell>
          <cell r="AH10">
            <v>38049</v>
          </cell>
          <cell r="AI10">
            <v>38026</v>
          </cell>
          <cell r="AJ10">
            <v>38029</v>
          </cell>
          <cell r="AK10">
            <v>38035</v>
          </cell>
          <cell r="AL10">
            <v>38046</v>
          </cell>
          <cell r="AM10">
            <v>38093</v>
          </cell>
          <cell r="AN10">
            <v>38087</v>
          </cell>
          <cell r="AO10">
            <v>38098</v>
          </cell>
          <cell r="AP10">
            <v>38111</v>
          </cell>
          <cell r="AQ10">
            <v>38103</v>
          </cell>
          <cell r="AR10">
            <v>38105</v>
          </cell>
          <cell r="AS10">
            <v>38110</v>
          </cell>
          <cell r="AT10">
            <v>38113</v>
          </cell>
          <cell r="AU10">
            <v>38139</v>
          </cell>
          <cell r="AV10">
            <v>38128</v>
          </cell>
          <cell r="AW10">
            <v>38198</v>
          </cell>
          <cell r="AX10">
            <v>38152</v>
          </cell>
          <cell r="AY10">
            <v>38133</v>
          </cell>
          <cell r="AZ10">
            <v>38138</v>
          </cell>
          <cell r="BA10">
            <v>38163</v>
          </cell>
          <cell r="BB10">
            <v>38160</v>
          </cell>
          <cell r="BC10">
            <v>38178</v>
          </cell>
          <cell r="BD10">
            <v>38167</v>
          </cell>
          <cell r="BE10">
            <v>38170</v>
          </cell>
          <cell r="BF10">
            <v>38190</v>
          </cell>
          <cell r="BG10">
            <v>38169</v>
          </cell>
          <cell r="BH10">
            <v>38188</v>
          </cell>
          <cell r="BI10">
            <v>38235</v>
          </cell>
          <cell r="BJ10">
            <v>38231</v>
          </cell>
          <cell r="BK10">
            <v>38261</v>
          </cell>
          <cell r="BL10">
            <v>38215</v>
          </cell>
          <cell r="BM10">
            <v>38206</v>
          </cell>
          <cell r="BN10">
            <v>38180</v>
          </cell>
          <cell r="BO10">
            <v>38192</v>
          </cell>
          <cell r="BP10">
            <v>38271</v>
          </cell>
          <cell r="BQ10">
            <v>38218</v>
          </cell>
          <cell r="BR10">
            <v>38019</v>
          </cell>
          <cell r="BS10">
            <v>38030</v>
          </cell>
          <cell r="BT10">
            <v>37965</v>
          </cell>
          <cell r="BU10">
            <v>37968</v>
          </cell>
          <cell r="BV10">
            <v>37973</v>
          </cell>
          <cell r="BW10">
            <v>37977</v>
          </cell>
          <cell r="BX10">
            <v>37992</v>
          </cell>
          <cell r="BY10">
            <v>37998</v>
          </cell>
          <cell r="BZ10">
            <v>38001</v>
          </cell>
          <cell r="CA10">
            <v>38011</v>
          </cell>
          <cell r="CB10">
            <v>38041</v>
          </cell>
          <cell r="CC10">
            <v>38028</v>
          </cell>
          <cell r="CD10">
            <v>38022</v>
          </cell>
          <cell r="CE10">
            <v>38024</v>
          </cell>
          <cell r="CF10">
            <v>38049</v>
          </cell>
          <cell r="CG10">
            <v>38032</v>
          </cell>
          <cell r="CH10">
            <v>38039</v>
          </cell>
          <cell r="CI10">
            <v>38044</v>
          </cell>
          <cell r="CJ10">
            <v>38061</v>
          </cell>
          <cell r="CK10">
            <v>38116</v>
          </cell>
          <cell r="CL10">
            <v>38112</v>
          </cell>
          <cell r="CM10">
            <v>38072</v>
          </cell>
          <cell r="CN10">
            <v>38082</v>
          </cell>
          <cell r="CO10">
            <v>38096</v>
          </cell>
          <cell r="CP10">
            <v>38100</v>
          </cell>
          <cell r="CQ10">
            <v>38107</v>
          </cell>
          <cell r="CR10">
            <v>38120</v>
          </cell>
          <cell r="CS10">
            <v>38145</v>
          </cell>
          <cell r="CT10">
            <v>38132</v>
          </cell>
          <cell r="CU10">
            <v>38162</v>
          </cell>
          <cell r="CV10">
            <v>38170</v>
          </cell>
          <cell r="CW10">
            <v>38155</v>
          </cell>
          <cell r="CX10">
            <v>38158</v>
          </cell>
          <cell r="CY10">
            <v>38172</v>
          </cell>
          <cell r="CZ10">
            <v>38131</v>
          </cell>
          <cell r="DA10">
            <v>38138</v>
          </cell>
          <cell r="DB10">
            <v>38207</v>
          </cell>
          <cell r="DC10">
            <v>38122</v>
          </cell>
          <cell r="DD10">
            <v>38197</v>
          </cell>
          <cell r="DE10">
            <v>38120</v>
          </cell>
          <cell r="DF10">
            <v>38309</v>
          </cell>
          <cell r="DG10">
            <v>38299</v>
          </cell>
          <cell r="DH10">
            <v>38293</v>
          </cell>
          <cell r="DI10">
            <v>38289</v>
          </cell>
          <cell r="DJ10">
            <v>38296</v>
          </cell>
          <cell r="DK10">
            <v>38276</v>
          </cell>
          <cell r="DL10">
            <v>38259</v>
          </cell>
          <cell r="DM10">
            <v>38272</v>
          </cell>
          <cell r="DN10">
            <v>38232</v>
          </cell>
          <cell r="DO10">
            <v>38286</v>
          </cell>
          <cell r="DP10">
            <v>38243</v>
          </cell>
          <cell r="DQ10">
            <v>38250</v>
          </cell>
          <cell r="DR10">
            <v>38282</v>
          </cell>
          <cell r="DS10">
            <v>38279</v>
          </cell>
          <cell r="DT10">
            <v>38230</v>
          </cell>
          <cell r="DU10">
            <v>38177</v>
          </cell>
          <cell r="DV10">
            <v>38170</v>
          </cell>
          <cell r="DW10">
            <v>38199</v>
          </cell>
          <cell r="DX10">
            <v>38195</v>
          </cell>
          <cell r="DY10">
            <v>38149</v>
          </cell>
          <cell r="DZ10">
            <v>38161</v>
          </cell>
          <cell r="EA10">
            <v>38219</v>
          </cell>
          <cell r="EB10">
            <v>38183</v>
          </cell>
          <cell r="EC10">
            <v>38199</v>
          </cell>
          <cell r="ED10">
            <v>38181</v>
          </cell>
          <cell r="EE10">
            <v>38168</v>
          </cell>
          <cell r="EF10">
            <v>38187</v>
          </cell>
          <cell r="EG10">
            <v>38160</v>
          </cell>
          <cell r="EH10">
            <v>38192</v>
          </cell>
          <cell r="EI10">
            <v>38250</v>
          </cell>
          <cell r="EJ10">
            <v>38146</v>
          </cell>
          <cell r="EK10">
            <v>38142</v>
          </cell>
          <cell r="EL10">
            <v>38136</v>
          </cell>
          <cell r="EM10">
            <v>38196</v>
          </cell>
          <cell r="EN10">
            <v>38193</v>
          </cell>
          <cell r="EO10">
            <v>38218</v>
          </cell>
          <cell r="EP10">
            <v>38125</v>
          </cell>
          <cell r="EQ10">
            <v>38133</v>
          </cell>
          <cell r="ER10">
            <v>38111</v>
          </cell>
          <cell r="ES10">
            <v>38113</v>
          </cell>
          <cell r="ET10">
            <v>38086</v>
          </cell>
          <cell r="EU10">
            <v>38103</v>
          </cell>
          <cell r="EV10">
            <v>38080</v>
          </cell>
          <cell r="EW10">
            <v>38076</v>
          </cell>
          <cell r="EX10">
            <v>38107</v>
          </cell>
          <cell r="EY10">
            <v>38104</v>
          </cell>
          <cell r="EZ10">
            <v>38119</v>
          </cell>
          <cell r="FA10">
            <v>38157</v>
          </cell>
          <cell r="FB10">
            <v>38102</v>
          </cell>
          <cell r="FC10">
            <v>38101</v>
          </cell>
          <cell r="FD10">
            <v>38129</v>
          </cell>
          <cell r="FE10">
            <v>38133</v>
          </cell>
          <cell r="FF10">
            <v>38092</v>
          </cell>
          <cell r="FG10">
            <v>38075</v>
          </cell>
          <cell r="FH10">
            <v>38022</v>
          </cell>
          <cell r="FI10">
            <v>38025</v>
          </cell>
          <cell r="FJ10">
            <v>38027</v>
          </cell>
          <cell r="FK10">
            <v>38046</v>
          </cell>
          <cell r="FL10">
            <v>38034</v>
          </cell>
          <cell r="FM10">
            <v>38071</v>
          </cell>
          <cell r="FN10">
            <v>37984</v>
          </cell>
          <cell r="FO10">
            <v>37977</v>
          </cell>
          <cell r="FP10">
            <v>38018</v>
          </cell>
          <cell r="FQ10">
            <v>37972</v>
          </cell>
          <cell r="FR10">
            <v>37967</v>
          </cell>
          <cell r="FS10">
            <v>38042</v>
          </cell>
          <cell r="FT10">
            <v>37964</v>
          </cell>
          <cell r="FU10">
            <v>37960</v>
          </cell>
          <cell r="FV10">
            <v>37957</v>
          </cell>
          <cell r="FW10">
            <v>37953</v>
          </cell>
          <cell r="FX10">
            <v>37948</v>
          </cell>
          <cell r="FY10">
            <v>37944</v>
          </cell>
          <cell r="FZ10">
            <v>38039</v>
          </cell>
          <cell r="GA10">
            <v>38015</v>
          </cell>
          <cell r="GB10">
            <v>38002</v>
          </cell>
          <cell r="GC10">
            <v>37998</v>
          </cell>
          <cell r="GD10">
            <v>38027</v>
          </cell>
          <cell r="GE10">
            <v>37989</v>
          </cell>
          <cell r="GF10">
            <v>37977</v>
          </cell>
          <cell r="GG10">
            <v>37957</v>
          </cell>
          <cell r="GH10">
            <v>37954</v>
          </cell>
          <cell r="GI10">
            <v>37960</v>
          </cell>
          <cell r="GJ10">
            <v>37984</v>
          </cell>
          <cell r="GK10">
            <v>37964</v>
          </cell>
          <cell r="GL10">
            <v>37966</v>
          </cell>
          <cell r="GM10">
            <v>37970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eam"/>
      <sheetName val="doq"/>
      <sheetName val="Data"/>
      <sheetName val="(Do not delete)"/>
      <sheetName val="Transfer"/>
      <sheetName val="budget"/>
      <sheetName val="PRP"/>
      <sheetName val="Br.- 62.98"/>
      <sheetName val="Precalculation"/>
      <sheetName val="01"/>
      <sheetName val="QTY-CRUST-MCW"/>
      <sheetName val="CROSS-SECTION"/>
      <sheetName val="Chpt 1-4 &amp; 13-20"/>
      <sheetName val="BM"/>
      <sheetName val="AOR"/>
      <sheetName val="MPR_PA_1"/>
      <sheetName val="MRATES"/>
      <sheetName val="Detail 1A"/>
      <sheetName val="Rate"/>
      <sheetName val="4 Annex 1 Basic rate"/>
      <sheetName val=" AnalysisPCC"/>
      <sheetName val="Analysis-NH-Culverts"/>
      <sheetName val="Machinery"/>
      <sheetName val="Staff Acco."/>
      <sheetName val="Analysis"/>
      <sheetName val="FRL-OGL"/>
      <sheetName val="FORM7"/>
      <sheetName val="Plant &amp;  Machinery"/>
      <sheetName val="Labour"/>
      <sheetName val="Material"/>
      <sheetName val="macros"/>
      <sheetName val="27+741(1x12)"/>
      <sheetName val="basdat"/>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NLD - Assum"/>
      <sheetName val="Capex-fixed"/>
      <sheetName val="s"/>
      <sheetName val="PLAN_FEB97"/>
      <sheetName val="Backup PRW - VIIA"/>
      <sheetName val="Cover sheet"/>
      <sheetName val="doq7"/>
      <sheetName val="Config"/>
      <sheetName val="2.01"/>
      <sheetName val="EEV(Prilim)"/>
      <sheetName val="SECPROP"/>
      <sheetName val="CABLE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eam"/>
      <sheetName val="doq"/>
      <sheetName val="Elect."/>
      <sheetName val="4 Annex 1 Basic rate"/>
      <sheetName val="01"/>
      <sheetName val="갑지"/>
      <sheetName val="p&amp;m"/>
      <sheetName val="DSLP"/>
      <sheetName val="QTY-CRUST-MCW"/>
      <sheetName val="CROSS-SECTION"/>
      <sheetName val="NLD - Assum"/>
      <sheetName val="Capex-fixed"/>
      <sheetName val="s"/>
      <sheetName val="Basic"/>
      <sheetName val="Inventory"/>
      <sheetName val="Timesheet"/>
      <sheetName val="ANAL"/>
      <sheetName val="Sheet1"/>
      <sheetName val="AoR Finishing"/>
      <sheetName val="doq br."/>
      <sheetName val="Debit_Transit"/>
      <sheetName val="basdat"/>
      <sheetName val="data"/>
      <sheetName val="Sheet2"/>
      <sheetName val="Labour"/>
      <sheetName val="ANNEXURE-A"/>
      <sheetName val="Gen Info"/>
      <sheetName val="Machinery-final"/>
      <sheetName val="Site clearance"/>
      <sheetName val="Input"/>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Dayworks Bill"/>
      <sheetName val="Bills of Quantities"/>
      <sheetName val="DETAILED  BOQ"/>
      <sheetName val="analysis"/>
      <sheetName val="Machinery"/>
      <sheetName val="COST"/>
      <sheetName val="MAJOR QTYS"/>
      <sheetName val="S2groupcode"/>
      <sheetName val="Index"/>
      <sheetName val="Material "/>
      <sheetName val="Intro"/>
      <sheetName val="17"/>
      <sheetName val="Bill-12"/>
      <sheetName val="Basicrates"/>
      <sheetName val=" AnalysisPCC"/>
      <sheetName val="purpose&amp;input"/>
      <sheetName val="PLAN_FEB97"/>
      <sheetName val="Transfer"/>
      <sheetName val="FT-05-02IsoBOM"/>
      <sheetName val="Final Basic rate"/>
      <sheetName val="BM"/>
      <sheetName val="doq-9"/>
      <sheetName val="doq 3"/>
      <sheetName val="doq-8"/>
      <sheetName val="doq-1"/>
      <sheetName val="doq 2"/>
      <sheetName val="DATA_PILE_BG"/>
      <sheetName val="DATA_PCC"/>
      <sheetName val="DATA_PILECAP"/>
      <sheetName val="DATA_PILE_RT2"/>
      <sheetName val="DATA_PILE_RT1 "/>
      <sheetName val="DATA_PILE _SM"/>
      <sheetName val="Debit_RMC"/>
      <sheetName val="Anl"/>
      <sheetName val="BP"/>
      <sheetName val="INPUT-DATA"/>
      <sheetName val="PROG_DATA"/>
      <sheetName val="Material"/>
      <sheetName val="Plant &amp;  Machine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 val="Case-3"/>
    </sheetNames>
    <sheetDataSet>
      <sheetData sheetId="0">
        <row r="8">
          <cell r="F8">
            <v>264.39999999999998</v>
          </cell>
        </row>
      </sheetData>
      <sheetData sheetId="1">
        <row r="8">
          <cell r="F8">
            <v>264.39999999999998</v>
          </cell>
        </row>
        <row r="9">
          <cell r="F9">
            <v>417.4</v>
          </cell>
        </row>
        <row r="10">
          <cell r="F10">
            <v>477.4</v>
          </cell>
        </row>
        <row r="12">
          <cell r="F12">
            <v>477.4</v>
          </cell>
        </row>
        <row r="13">
          <cell r="F13">
            <v>444.4</v>
          </cell>
        </row>
        <row r="14">
          <cell r="F14">
            <v>290.39999999999998</v>
          </cell>
        </row>
        <row r="15">
          <cell r="F15">
            <v>270.39999999999998</v>
          </cell>
        </row>
        <row r="36">
          <cell r="F36">
            <v>55</v>
          </cell>
        </row>
        <row r="38">
          <cell r="D38">
            <v>275</v>
          </cell>
        </row>
        <row r="39">
          <cell r="D39">
            <v>3</v>
          </cell>
        </row>
        <row r="90">
          <cell r="D90">
            <v>520</v>
          </cell>
        </row>
        <row r="91">
          <cell r="D91">
            <v>200</v>
          </cell>
        </row>
        <row r="93">
          <cell r="D93">
            <v>1.74</v>
          </cell>
        </row>
        <row r="96">
          <cell r="D96">
            <v>200</v>
          </cell>
        </row>
        <row r="97">
          <cell r="D97">
            <v>994</v>
          </cell>
        </row>
        <row r="107">
          <cell r="D107">
            <v>75</v>
          </cell>
        </row>
        <row r="127">
          <cell r="D127">
            <v>450</v>
          </cell>
        </row>
        <row r="131">
          <cell r="D131">
            <v>2400</v>
          </cell>
        </row>
        <row r="132">
          <cell r="D132">
            <v>1545</v>
          </cell>
        </row>
        <row r="133">
          <cell r="D133">
            <v>206</v>
          </cell>
        </row>
        <row r="134">
          <cell r="D134">
            <v>777</v>
          </cell>
        </row>
        <row r="145">
          <cell r="D145">
            <v>125</v>
          </cell>
        </row>
        <row r="148">
          <cell r="D148">
            <v>75</v>
          </cell>
        </row>
        <row r="152">
          <cell r="D152">
            <v>120</v>
          </cell>
        </row>
        <row r="158">
          <cell r="D158">
            <v>75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AFFI内訳"/>
      <sheetName val="listbox.xls"/>
      <sheetName val="Assumptions"/>
      <sheetName val="関係会社貸付金データ"/>
      <sheetName val="Report"/>
      <sheetName val="doq"/>
      <sheetName val="budget"/>
      <sheetName val="PRP"/>
      <sheetName val="working"/>
      <sheetName val="analysis"/>
      <sheetName val="BBH"/>
      <sheetName val="raw"/>
      <sheetName val="CMA_Calculations"/>
      <sheetName val="43B"/>
      <sheetName val="192"/>
      <sheetName val="194C"/>
      <sheetName val="Fixed Assets Top Sheet- Consol"/>
      <sheetName val="SCH 10"/>
      <sheetName val="Links"/>
      <sheetName val="海外WORK"/>
      <sheetName val="Sheet1"/>
      <sheetName val="LabourRates"/>
      <sheetName val="BP"/>
      <sheetName val="Lists"/>
      <sheetName val="NotesSubsidiaryInformation_1"/>
      <sheetName val="NotesRelatedParties_1"/>
      <sheetName val="Key Assumptions"/>
      <sheetName val="b. Sensitivity Analysis"/>
      <sheetName val="Interest"/>
      <sheetName val="Threshold Table"/>
      <sheetName val="SA Procedures"/>
      <sheetName val="NOF &amp; CAPFunds"/>
      <sheetName val="Dep AY 6-7"/>
      <sheetName val="末残計画(四半期ベース)"/>
      <sheetName val="License Area"/>
    </sheetNames>
    <definedNames>
      <definedName name="box2_select"/>
      <definedName name="OptionChk1"/>
      <definedName name="OptionChk2"/>
      <definedName name="OptionChk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Intro"/>
      <sheetName val="trans"/>
      <sheetName val="BOX"/>
      <sheetName val="BOX (2)"/>
      <sheetName val="welcapfr(R) (2)"/>
      <sheetName val="curbsteinfr(R) (2)"/>
      <sheetName val="longwall"/>
      <sheetName val="reinfdetailFR"/>
      <sheetName val="loadsub2"/>
      <sheetName val="AoR Finishing"/>
      <sheetName val="Consum"/>
      <sheetName val="교각1"/>
      <sheetName val="Projects"/>
      <sheetName val="Acc"/>
      <sheetName val="Control"/>
      <sheetName val="405"/>
      <sheetName val="427"/>
      <sheetName val="403"/>
      <sheetName val="HDFC"/>
      <sheetName val="A.O.R r1Str"/>
      <sheetName val="A.O.R r1"/>
      <sheetName val="A.O.R (2)"/>
      <sheetName val="Debit_Transit"/>
      <sheetName val="C &amp; G RHS"/>
      <sheetName val="LOCAL RATES"/>
      <sheetName val="Measurment"/>
      <sheetName val="Section 3_DPR"/>
      <sheetName val="Diesel Analysis"/>
      <sheetName val="Wearing Course"/>
      <sheetName val="BM"/>
      <sheetName val="PROCTOR"/>
      <sheetName val="ANALYSIS"/>
      <sheetName val="doq"/>
      <sheetName val="Assmpns"/>
      <sheetName val="FORM7"/>
      <sheetName val="DGT"/>
      <sheetName val="BOXTRNS"/>
      <sheetName val="Store Items"/>
      <sheetName val="Annex"/>
      <sheetName val="BOX_(2)"/>
      <sheetName val="welcapfr(R)_(2)"/>
      <sheetName val="curbsteinfr(R)_(2)"/>
      <sheetName val="AoR_Finishing"/>
      <sheetName val="C_&amp;_G_RHS"/>
      <sheetName val="LOCAL_RATES"/>
      <sheetName val="A_O_R_r1Str"/>
      <sheetName val="A_O_R_r1"/>
      <sheetName val="A_O_R_(2)"/>
      <sheetName val="17"/>
      <sheetName val="doq 1"/>
      <sheetName val="doq7"/>
      <sheetName val="doq9"/>
      <sheetName val="01"/>
      <sheetName val="final abstract"/>
      <sheetName val="data"/>
      <sheetName val="conc"/>
      <sheetName val="misce"/>
      <sheetName val="mp_rate"/>
      <sheetName val="Machinery"/>
      <sheetName val="MPR_PA_1"/>
      <sheetName val="Financial"/>
      <sheetName val="Total"/>
      <sheetName val="Elect."/>
      <sheetName val="Major Br. Statement"/>
      <sheetName val="ecc_res"/>
      <sheetName val="BP"/>
      <sheetName val="Assumptions"/>
      <sheetName val="NLD - Assum"/>
      <sheetName val="Capex-fixed"/>
      <sheetName val="INPUT SHEET"/>
      <sheetName val="BOQ Distribution"/>
      <sheetName val="(Do not delete)"/>
      <sheetName val="Schedule"/>
      <sheetName val="Diesel_Analysis"/>
      <sheetName val="Section_3_DPR"/>
      <sheetName val="Wearing_Course"/>
      <sheetName val="Part-A"/>
      <sheetName val="Backup PRW - VIIA"/>
      <sheetName val="doq br."/>
      <sheetName val="Major Material - Unit"/>
      <sheetName val="Bus Ways"/>
      <sheetName val="DATA_PILE_BG"/>
      <sheetName val="DATA_PCC"/>
      <sheetName val="DATA_PILECAP"/>
      <sheetName val="DATA_PILE_RT2"/>
      <sheetName val="DATA_PILE_RT1 "/>
      <sheetName val="DATA_PILE _SM"/>
      <sheetName val="Material "/>
      <sheetName val="Analysis-NH-Roads"/>
      <sheetName val="Main"/>
      <sheetName val="INPUT-DATA"/>
      <sheetName val="basdat"/>
      <sheetName val="Staff Acco."/>
      <sheetName val="S2groupcode"/>
      <sheetName val="basic-data"/>
      <sheetName val="Gen Info"/>
      <sheetName val="JCR TOP(ITEM)-KTRP"/>
      <sheetName val="OHDETAIL"/>
      <sheetName val="Est To comp-KTRP"/>
      <sheetName val="SOR"/>
      <sheetName val=" AnalysisPCC"/>
      <sheetName val="Analysis-NH-Culverts"/>
      <sheetName val="UNP-NCW "/>
      <sheetName val="Sheet2"/>
      <sheetName val="STEEL"/>
      <sheetName val="Rate Analysis"/>
      <sheetName val="Material"/>
      <sheetName val="Sheet1"/>
      <sheetName val="Division"/>
      <sheetName val="Engg"/>
      <sheetName val="Project"/>
      <sheetName val="Supervisor"/>
      <sheetName val="Vendor"/>
      <sheetName val="Inventory"/>
      <sheetName val="Anl"/>
      <sheetName val="EW SR"/>
      <sheetName val="Bituminous"/>
      <sheetName val="procurement"/>
      <sheetName val="Final VA"/>
      <sheetName val="Config"/>
      <sheetName val="Break Dw"/>
      <sheetName val="sc-mar2000"/>
      <sheetName val="sc-sepVdec99"/>
      <sheetName val="COST"/>
      <sheetName val="s"/>
      <sheetName val="Grand Summary"/>
      <sheetName val="DATA-DEP.(13-17)"/>
      <sheetName val="DATA-KBPL(17-25)"/>
      <sheetName val="DATA-GCC(25-34.7)"/>
      <sheetName val="St.-Con(0-17)"/>
      <sheetName val="St.-Con.(17-34)"/>
      <sheetName val="inter"/>
      <sheetName val="PointNo.5"/>
      <sheetName val="BOXCELL"/>
      <sheetName val="BOXCULVERT"/>
      <sheetName val="FORM5"/>
      <sheetName val="Habitation"/>
      <sheetName val="Rate"/>
      <sheetName val="RET "/>
      <sheetName val="TOE"/>
      <sheetName val="TOS-F"/>
      <sheetName val="SITE OVERHEADS"/>
      <sheetName val="Capital Expenses"/>
      <sheetName val="Precalculation"/>
      <sheetName val="BHANDUP"/>
      <sheetName val="schedule1"/>
      <sheetName val="LEGEND"/>
      <sheetName val="Cut Fill"/>
      <sheetName val="Maintenance"/>
      <sheetName val="Population"/>
      <sheetName val="Proforma B"/>
      <sheetName val="Traffic"/>
      <sheetName val="Tree_Enu"/>
      <sheetName val="Voucher"/>
      <sheetName val="Cal"/>
      <sheetName val="Labour"/>
      <sheetName val="DOOR-WIND"/>
      <sheetName val="factors"/>
      <sheetName val="Steel-Circular"/>
      <sheetName val="PLAN_FEB97"/>
      <sheetName val="RATE COMPILATION"/>
      <sheetName val="(31)"/>
      <sheetName val="loadcal"/>
      <sheetName val="hyperstatic"/>
      <sheetName val="A.O.R."/>
      <sheetName val="SECPROP"/>
      <sheetName val="CABLENOS."/>
      <sheetName val="SITE DATA"/>
      <sheetName val="LoadCapa"/>
      <sheetName val="hyperstatic-3"/>
      <sheetName val="Back_Cal_for OMC"/>
      <sheetName val="P-Ins &amp; Bonds"/>
      <sheetName val="INTSHEET"/>
      <sheetName val="INTSHEET3"/>
      <sheetName val="Manpower"/>
      <sheetName val="1-Pop Proj"/>
      <sheetName val="Basicdata-f"/>
      <sheetName val="Scour-f"/>
      <sheetName val="As per P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
      <sheetName val="Scrutiny"/>
      <sheetName val="rates"/>
      <sheetName val="A.O.R"/>
      <sheetName val="formwork"/>
      <sheetName val="OH"/>
      <sheetName val="A.O.R."/>
      <sheetName val="pur.tender"/>
      <sheetName val="Sheet1"/>
      <sheetName val="SHEET2"/>
      <sheetName val="SHEET3"/>
      <sheetName val="sheet4"/>
      <sheetName val="A_O_R_"/>
      <sheetName val="procur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s>
    <sheetDataSet>
      <sheetData sheetId="0" refreshError="1"/>
      <sheetData sheetId="1" refreshError="1">
        <row r="5">
          <cell r="A5" t="str">
            <v>CLEARING &amp; GRUBBING</v>
          </cell>
          <cell r="C5">
            <v>1.01</v>
          </cell>
          <cell r="D5" t="str">
            <v>HCT</v>
          </cell>
          <cell r="E5">
            <v>66</v>
          </cell>
          <cell r="F5">
            <v>26743.805</v>
          </cell>
          <cell r="G5">
            <v>1765091.1300000001</v>
          </cell>
        </row>
        <row r="6">
          <cell r="A6" t="str">
            <v>EXCAVATION</v>
          </cell>
          <cell r="C6">
            <v>2.0099999999999998</v>
          </cell>
          <cell r="D6" t="str">
            <v>CUM</v>
          </cell>
          <cell r="E6">
            <v>213000</v>
          </cell>
          <cell r="F6">
            <v>33.660000000000004</v>
          </cell>
          <cell r="G6">
            <v>7169580.0000000009</v>
          </cell>
        </row>
        <row r="7">
          <cell r="A7" t="str">
            <v>EARTHWORK IN EMBANKMENT</v>
          </cell>
          <cell r="C7" t="str">
            <v>2.02 + 2.03</v>
          </cell>
          <cell r="D7" t="str">
            <v>CUM</v>
          </cell>
          <cell r="E7">
            <v>523700</v>
          </cell>
          <cell r="F7">
            <v>111.99450353255681</v>
          </cell>
          <cell r="G7">
            <v>58651521.5</v>
          </cell>
        </row>
        <row r="8">
          <cell r="A8" t="str">
            <v>EARTHWORK IN SUBGRADE</v>
          </cell>
          <cell r="C8">
            <v>2.04</v>
          </cell>
          <cell r="D8" t="str">
            <v>CUM</v>
          </cell>
          <cell r="E8">
            <v>270000</v>
          </cell>
          <cell r="F8">
            <v>159.88500000000002</v>
          </cell>
          <cell r="G8">
            <v>43168950.000000007</v>
          </cell>
        </row>
        <row r="9">
          <cell r="A9" t="str">
            <v>MEDIAN FILLING</v>
          </cell>
          <cell r="C9">
            <v>2.06</v>
          </cell>
          <cell r="D9" t="str">
            <v>CUM</v>
          </cell>
          <cell r="E9">
            <v>52300</v>
          </cell>
          <cell r="F9">
            <v>142.12</v>
          </cell>
          <cell r="G9">
            <v>7432876</v>
          </cell>
        </row>
        <row r="10">
          <cell r="A10" t="str">
            <v>GRANULAR SUB BASE COURSE</v>
          </cell>
          <cell r="C10">
            <v>3.01</v>
          </cell>
          <cell r="D10" t="str">
            <v>CUM</v>
          </cell>
          <cell r="E10">
            <v>101795</v>
          </cell>
          <cell r="F10">
            <v>1509.0900000000001</v>
          </cell>
          <cell r="G10">
            <v>153617816.55000001</v>
          </cell>
        </row>
        <row r="11">
          <cell r="A11" t="str">
            <v>WET MIX MACADAM</v>
          </cell>
          <cell r="C11">
            <v>3.02</v>
          </cell>
          <cell r="D11" t="str">
            <v>CUM</v>
          </cell>
          <cell r="E11">
            <v>35731</v>
          </cell>
          <cell r="F11">
            <v>1608.2</v>
          </cell>
          <cell r="G11">
            <v>57462594.200000003</v>
          </cell>
        </row>
        <row r="12">
          <cell r="A12" t="str">
            <v>PROFILE CORRECTIVE COURSE</v>
          </cell>
          <cell r="C12">
            <v>4.03</v>
          </cell>
          <cell r="D12" t="str">
            <v>CUM</v>
          </cell>
          <cell r="E12">
            <v>5219</v>
          </cell>
          <cell r="F12">
            <v>3938.22</v>
          </cell>
          <cell r="G12">
            <v>20553570.18</v>
          </cell>
        </row>
        <row r="13">
          <cell r="A13" t="str">
            <v>DENSE BITUMINOUS MACADAM</v>
          </cell>
          <cell r="C13">
            <v>4.04</v>
          </cell>
          <cell r="D13" t="str">
            <v>CUM</v>
          </cell>
          <cell r="E13">
            <v>36043</v>
          </cell>
          <cell r="F13">
            <v>4582.4350000000004</v>
          </cell>
          <cell r="G13">
            <v>165164704.70500001</v>
          </cell>
        </row>
        <row r="14">
          <cell r="A14" t="str">
            <v>BITUMINOUS CONCRETE</v>
          </cell>
          <cell r="C14">
            <v>4.05</v>
          </cell>
          <cell r="D14" t="str">
            <v>CUM</v>
          </cell>
          <cell r="E14">
            <v>14348</v>
          </cell>
          <cell r="F14">
            <v>5437.0250000000005</v>
          </cell>
          <cell r="G14">
            <v>78010434.700000003</v>
          </cell>
        </row>
        <row r="15">
          <cell r="A15" t="str">
            <v>BITUMENOUS MACADAM</v>
          </cell>
          <cell r="C15">
            <v>4.0599999999999996</v>
          </cell>
          <cell r="D15" t="str">
            <v>CUM</v>
          </cell>
          <cell r="E15">
            <v>23271</v>
          </cell>
          <cell r="F15">
            <v>3938.2200000000003</v>
          </cell>
          <cell r="G15">
            <v>91646317.620000005</v>
          </cell>
        </row>
        <row r="16">
          <cell r="A16" t="str">
            <v>SEMI DENSE BITUMENOUS COURSE</v>
          </cell>
          <cell r="C16">
            <v>4.07</v>
          </cell>
          <cell r="D16" t="str">
            <v>CUM</v>
          </cell>
          <cell r="E16">
            <v>977</v>
          </cell>
          <cell r="F16">
            <v>4617.9650000000001</v>
          </cell>
          <cell r="G16">
            <v>4511751.8049999997</v>
          </cell>
        </row>
        <row r="17">
          <cell r="A17" t="str">
            <v>DRY LEAN CONCRETE</v>
          </cell>
          <cell r="C17">
            <v>4.09</v>
          </cell>
          <cell r="D17" t="str">
            <v>CUM</v>
          </cell>
          <cell r="E17">
            <v>48021</v>
          </cell>
          <cell r="F17">
            <v>2489.9050000000002</v>
          </cell>
          <cell r="G17">
            <v>119567728.00500001</v>
          </cell>
        </row>
        <row r="18">
          <cell r="A18" t="str">
            <v>PAVEMENT QUALITY CONCRETE</v>
          </cell>
          <cell r="C18">
            <v>4.0999999999999996</v>
          </cell>
          <cell r="D18" t="str">
            <v>CUM</v>
          </cell>
          <cell r="E18">
            <v>87024</v>
          </cell>
          <cell r="F18">
            <v>4648.8200000000006</v>
          </cell>
          <cell r="G18">
            <v>404558911.68000007</v>
          </cell>
        </row>
        <row r="19">
          <cell r="A19" t="str">
            <v>MEDIAN KERB</v>
          </cell>
          <cell r="C19">
            <v>9.09</v>
          </cell>
          <cell r="D19" t="str">
            <v>LM</v>
          </cell>
          <cell r="E19">
            <v>59364</v>
          </cell>
          <cell r="F19">
            <v>148.66500000000002</v>
          </cell>
          <cell r="G19">
            <v>8825349.0600000005</v>
          </cell>
        </row>
        <row r="20">
          <cell r="A20" t="str">
            <v>TURFING</v>
          </cell>
          <cell r="C20">
            <v>2.08</v>
          </cell>
          <cell r="D20" t="str">
            <v>SQM</v>
          </cell>
          <cell r="E20">
            <v>119000</v>
          </cell>
          <cell r="F20">
            <v>10.285</v>
          </cell>
          <cell r="G20">
            <v>1223915</v>
          </cell>
        </row>
        <row r="21">
          <cell r="A21" t="str">
            <v>DRAINAGE &amp; PROTECTION WORK</v>
          </cell>
          <cell r="C21" t="str">
            <v>Bill No. 8</v>
          </cell>
          <cell r="D21" t="str">
            <v>%</v>
          </cell>
          <cell r="E21">
            <v>1</v>
          </cell>
          <cell r="F21">
            <v>250651.02260000003</v>
          </cell>
          <cell r="G21">
            <v>25065102.260000002</v>
          </cell>
        </row>
        <row r="22">
          <cell r="A22" t="str">
            <v>ROAD MARKING</v>
          </cell>
          <cell r="C22" t="str">
            <v>Bill No. 9 - 9.09</v>
          </cell>
          <cell r="D22" t="str">
            <v>%</v>
          </cell>
          <cell r="E22">
            <v>1</v>
          </cell>
          <cell r="F22">
            <v>351216.06959999999</v>
          </cell>
          <cell r="G22">
            <v>35121606.960000001</v>
          </cell>
        </row>
        <row r="23">
          <cell r="A23" t="str">
            <v>JUNCTIONS</v>
          </cell>
          <cell r="C23" t="str">
            <v>Bill No. 10</v>
          </cell>
          <cell r="D23" t="str">
            <v>%</v>
          </cell>
          <cell r="E23">
            <v>1</v>
          </cell>
          <cell r="F23">
            <v>50391.133100000006</v>
          </cell>
          <cell r="G23">
            <v>5039113.3100000005</v>
          </cell>
        </row>
        <row r="24">
          <cell r="A24" t="str">
            <v>MISC ROAD WORKS</v>
          </cell>
          <cell r="C24" t="str">
            <v>Bill No 1+2+3+4+8+9+10-(All Above Items)</v>
          </cell>
          <cell r="D24" t="str">
            <v>%</v>
          </cell>
          <cell r="E24">
            <v>1</v>
          </cell>
          <cell r="F24">
            <v>267800.76455000159</v>
          </cell>
          <cell r="G24">
            <v>26780076.455000162</v>
          </cell>
        </row>
        <row r="27">
          <cell r="A27" t="str">
            <v>EXCAVATION</v>
          </cell>
          <cell r="C27">
            <v>5.01</v>
          </cell>
          <cell r="D27" t="str">
            <v>CUM</v>
          </cell>
          <cell r="E27">
            <v>5814</v>
          </cell>
          <cell r="F27">
            <v>59.84</v>
          </cell>
          <cell r="G27">
            <v>347909.76</v>
          </cell>
        </row>
        <row r="28">
          <cell r="A28" t="str">
            <v>REINFORCEMENT</v>
          </cell>
          <cell r="C28">
            <v>5.09</v>
          </cell>
          <cell r="D28" t="str">
            <v>MT</v>
          </cell>
          <cell r="E28">
            <v>669</v>
          </cell>
          <cell r="F28">
            <v>39238.21</v>
          </cell>
          <cell r="G28">
            <v>26250362.489999998</v>
          </cell>
        </row>
        <row r="29">
          <cell r="A29" t="str">
            <v>LEVELLING COURSE  / PCC</v>
          </cell>
          <cell r="C29">
            <v>5.04</v>
          </cell>
          <cell r="D29" t="str">
            <v>CUM</v>
          </cell>
          <cell r="E29">
            <v>1264</v>
          </cell>
          <cell r="F29">
            <v>2982.65</v>
          </cell>
          <cell r="G29">
            <v>3770069.6</v>
          </cell>
        </row>
        <row r="30">
          <cell r="A30" t="str">
            <v>CONCRETE WORKS - RCC</v>
          </cell>
          <cell r="C30" t="str">
            <v>5.05+5.06+5.07+5.08</v>
          </cell>
          <cell r="D30" t="str">
            <v>CUM</v>
          </cell>
          <cell r="E30">
            <v>8874</v>
          </cell>
          <cell r="F30">
            <v>4053.943055555555</v>
          </cell>
          <cell r="G30">
            <v>35974690.674999997</v>
          </cell>
        </row>
        <row r="31">
          <cell r="A31" t="str">
            <v>BACK FILLING</v>
          </cell>
          <cell r="C31" t="str">
            <v>5.02 + 5.03</v>
          </cell>
          <cell r="D31" t="str">
            <v>CUM</v>
          </cell>
          <cell r="E31">
            <v>6365</v>
          </cell>
          <cell r="F31">
            <v>659.28443833464257</v>
          </cell>
          <cell r="G31">
            <v>4196345.45</v>
          </cell>
        </row>
        <row r="32">
          <cell r="A32" t="str">
            <v>MISCELLENIOUS - CULVERTS</v>
          </cell>
          <cell r="C32" t="str">
            <v>Bill No. - 5 - (All above Items)</v>
          </cell>
          <cell r="D32" t="str">
            <v>%</v>
          </cell>
          <cell r="E32">
            <v>1</v>
          </cell>
          <cell r="F32">
            <v>202398.73939999982</v>
          </cell>
          <cell r="G32">
            <v>20239873.939999983</v>
          </cell>
        </row>
        <row r="35">
          <cell r="A35" t="str">
            <v>EXCAVATION</v>
          </cell>
          <cell r="C35">
            <v>6.01</v>
          </cell>
          <cell r="D35" t="str">
            <v>CUM</v>
          </cell>
          <cell r="E35">
            <v>27047</v>
          </cell>
          <cell r="F35">
            <v>76.791131363922062</v>
          </cell>
          <cell r="G35">
            <v>2076969.73</v>
          </cell>
        </row>
        <row r="36">
          <cell r="A36" t="str">
            <v>LEVELLING COURSE  / PCC</v>
          </cell>
          <cell r="C36" t="str">
            <v>6.02 a) + 6.03 a)</v>
          </cell>
          <cell r="D36" t="str">
            <v>CUM</v>
          </cell>
          <cell r="E36">
            <v>2770</v>
          </cell>
          <cell r="F36">
            <v>2982.65</v>
          </cell>
          <cell r="G36">
            <v>8261940.5</v>
          </cell>
        </row>
        <row r="37">
          <cell r="A37" t="str">
            <v>FOUNDATION CONCRETE</v>
          </cell>
          <cell r="C37" t="str">
            <v>6.02 b) + 6.02 c) + 6.03 b) + 6.03 c)</v>
          </cell>
          <cell r="D37" t="str">
            <v>CUM</v>
          </cell>
          <cell r="E37">
            <v>10949</v>
          </cell>
          <cell r="F37">
            <v>3574.1956105580421</v>
          </cell>
          <cell r="G37">
            <v>39133867.740000002</v>
          </cell>
        </row>
        <row r="38">
          <cell r="A38" t="str">
            <v>REINFORCEMENT</v>
          </cell>
          <cell r="C38">
            <v>6.07</v>
          </cell>
          <cell r="D38" t="str">
            <v>MT</v>
          </cell>
          <cell r="E38">
            <v>2059</v>
          </cell>
          <cell r="F38">
            <v>39238.21</v>
          </cell>
          <cell r="G38">
            <v>80791474.390000001</v>
          </cell>
        </row>
        <row r="39">
          <cell r="A39" t="str">
            <v>WELL FOUNDATION KERB</v>
          </cell>
          <cell r="C39" t="str">
            <v>6.23 a)</v>
          </cell>
          <cell r="D39" t="str">
            <v>CUM</v>
          </cell>
          <cell r="E39">
            <v>691</v>
          </cell>
          <cell r="F39">
            <v>4882.5700000000006</v>
          </cell>
          <cell r="G39">
            <v>3373855.8700000006</v>
          </cell>
        </row>
        <row r="40">
          <cell r="A40" t="str">
            <v>WELL FOUNDATION STEINING</v>
          </cell>
          <cell r="C40" t="str">
            <v>6.23 b)</v>
          </cell>
          <cell r="D40" t="str">
            <v>CUM</v>
          </cell>
          <cell r="E40">
            <v>9176</v>
          </cell>
          <cell r="F40">
            <v>4380.4750000000004</v>
          </cell>
          <cell r="G40">
            <v>40195238.600000001</v>
          </cell>
        </row>
        <row r="41">
          <cell r="A41" t="str">
            <v>WELL FOUNDATION CAP</v>
          </cell>
          <cell r="C41" t="str">
            <v>6.23 c)</v>
          </cell>
          <cell r="D41" t="str">
            <v>CUM</v>
          </cell>
          <cell r="E41">
            <v>1223</v>
          </cell>
          <cell r="F41">
            <v>5153.72</v>
          </cell>
          <cell r="G41">
            <v>6302999.5600000005</v>
          </cell>
        </row>
        <row r="42">
          <cell r="A42" t="str">
            <v>WELL FOUNDATION BOTTOM PLUG</v>
          </cell>
          <cell r="C42" t="str">
            <v>6.23 d)</v>
          </cell>
          <cell r="D42" t="str">
            <v>CUM</v>
          </cell>
          <cell r="E42">
            <v>1130</v>
          </cell>
          <cell r="F42">
            <v>4380.4750000000004</v>
          </cell>
          <cell r="G42">
            <v>4949936.75</v>
          </cell>
        </row>
        <row r="43">
          <cell r="A43" t="str">
            <v>WELL FOUNDATION TOP PLUG</v>
          </cell>
          <cell r="C43" t="str">
            <v>6.23 e)</v>
          </cell>
          <cell r="D43" t="str">
            <v>CUM</v>
          </cell>
          <cell r="E43">
            <v>194</v>
          </cell>
          <cell r="F43">
            <v>4882.5700000000006</v>
          </cell>
          <cell r="G43">
            <v>947218.58000000007</v>
          </cell>
        </row>
        <row r="44">
          <cell r="A44" t="str">
            <v>SUPER STRUCTURE CONCRETE</v>
          </cell>
          <cell r="C44" t="str">
            <v>6.05 + 6.13</v>
          </cell>
          <cell r="D44" t="str">
            <v>CUM</v>
          </cell>
          <cell r="E44">
            <v>8411</v>
          </cell>
          <cell r="F44">
            <v>6987.5283521578885</v>
          </cell>
          <cell r="G44">
            <v>58772100.969999999</v>
          </cell>
        </row>
        <row r="45">
          <cell r="A45" t="str">
            <v>BACK FILLING</v>
          </cell>
          <cell r="C45" t="str">
            <v>6.16+6.17</v>
          </cell>
          <cell r="D45" t="str">
            <v>CUM</v>
          </cell>
          <cell r="E45">
            <v>69414</v>
          </cell>
          <cell r="F45">
            <v>338.17359473593223</v>
          </cell>
          <cell r="G45">
            <v>23473981.905000001</v>
          </cell>
        </row>
        <row r="46">
          <cell r="A46" t="str">
            <v>MISCELLENIOUS - BRIDGES</v>
          </cell>
          <cell r="C46" t="str">
            <v>Bill No. - 6 - (All above Items)</v>
          </cell>
          <cell r="D46" t="str">
            <v>%</v>
          </cell>
          <cell r="E46">
            <v>1</v>
          </cell>
          <cell r="F46">
            <v>1374137.9624500007</v>
          </cell>
          <cell r="G46">
            <v>137413796.24500006</v>
          </cell>
        </row>
        <row r="47">
          <cell r="A47" t="str">
            <v>REHABILISATION OF STRUCTURES</v>
          </cell>
          <cell r="C47" t="str">
            <v>Bill No. - 7</v>
          </cell>
          <cell r="D47" t="str">
            <v>%</v>
          </cell>
          <cell r="E47">
            <v>1</v>
          </cell>
          <cell r="F47">
            <v>129094.58979999999</v>
          </cell>
          <cell r="G47">
            <v>12909458.979999999</v>
          </cell>
        </row>
        <row r="50">
          <cell r="A50" t="str">
            <v>ROAD MAINTENANCE</v>
          </cell>
          <cell r="C50" t="str">
            <v>Bill No. 12</v>
          </cell>
          <cell r="D50" t="str">
            <v>%</v>
          </cell>
          <cell r="E50">
            <v>1</v>
          </cell>
          <cell r="F50">
            <v>15533388.750000002</v>
          </cell>
          <cell r="G50">
            <v>15533388.750000002</v>
          </cell>
        </row>
        <row r="51">
          <cell r="A51" t="str">
            <v>MISCELLANIOUS</v>
          </cell>
          <cell r="C51" t="str">
            <v>Bill No. 11</v>
          </cell>
          <cell r="D51" t="str">
            <v>%</v>
          </cell>
          <cell r="E51">
            <v>1</v>
          </cell>
          <cell r="F51">
            <v>30539056.020000003</v>
          </cell>
          <cell r="G51">
            <v>30539056.020000003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BOQ Distribu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Help"/>
      <sheetName val="Link"/>
      <sheetName val="IRR"/>
      <sheetName val="BS-Cr"/>
      <sheetName val="PL-Cr"/>
      <sheetName val="CF-Cr"/>
      <sheetName val="Past-Bud-Forecast"/>
      <sheetName val="BS-Lac"/>
      <sheetName val="PL-Lac"/>
      <sheetName val="CF-Lac"/>
      <sheetName val="Loan Funds"/>
      <sheetName val="FM"/>
      <sheetName val="Flow Files"/>
      <sheetName val="PL-PY-BY"/>
      <sheetName val="Income-Exps"/>
      <sheetName val="Dep 10-11"/>
      <sheetName val="Traffic Working"/>
      <sheetName val="Capex - Nos"/>
      <sheetName val="Capex - Rs."/>
      <sheetName val="Salary"/>
      <sheetName val="Manpower-Nos"/>
      <sheetName val="Manpower1"/>
      <sheetName val="Manpower - Rs."/>
      <sheetName val="Trvl-Old Nos"/>
      <sheetName val="Recruitment-InterviewFare"/>
      <sheetName val="Mobile Rs."/>
      <sheetName val="Training"/>
      <sheetName val="Trvl-Inland-Nos"/>
      <sheetName val="Trvl-Inland-Tkt-Rs."/>
      <sheetName val="Trvl-Inland-B&amp;L-Rs."/>
      <sheetName val="Trvl Foreign - Nos"/>
      <sheetName val="Trvl Foreign Tkt Rs."/>
      <sheetName val="Trvl Foreign B&amp;L Rs."/>
      <sheetName val="FBT"/>
      <sheetName val="Overheads"/>
      <sheetName val="115JB"/>
      <sheetName val="Form 29B"/>
      <sheetName val="Dep - IT"/>
      <sheetName val="DTSUM0708"/>
      <sheetName val="DTL0708"/>
      <sheetName val="DTA0708"/>
      <sheetName val="Equity Comm"/>
      <sheetName val="MIS"/>
      <sheetName val="Ratios"/>
      <sheetName val="Ports-MP"/>
      <sheetName val="Ports-Trvl-Inland"/>
      <sheetName val="Ports-Trvl-Foreign)"/>
      <sheetName val="Ports-Capex"/>
      <sheetName val="OM-MP"/>
      <sheetName val="OM-Trvl-Innland"/>
      <sheetName val="OM-Trvl-Foreign"/>
      <sheetName val="OM-Capex"/>
    </sheetNames>
    <sheetDataSet>
      <sheetData sheetId="0" refreshError="1"/>
      <sheetData sheetId="1" refreshError="1"/>
      <sheetData sheetId="2" refreshError="1">
        <row r="2">
          <cell r="B2">
            <v>39904</v>
          </cell>
          <cell r="C2">
            <v>39934</v>
          </cell>
          <cell r="D2">
            <v>39965</v>
          </cell>
          <cell r="E2">
            <v>39995</v>
          </cell>
          <cell r="F2">
            <v>40026</v>
          </cell>
          <cell r="G2">
            <v>40057</v>
          </cell>
          <cell r="H2">
            <v>40087</v>
          </cell>
          <cell r="I2">
            <v>40118</v>
          </cell>
          <cell r="J2">
            <v>40148</v>
          </cell>
          <cell r="K2">
            <v>40179</v>
          </cell>
          <cell r="L2">
            <v>40210</v>
          </cell>
          <cell r="M2">
            <v>40238</v>
          </cell>
          <cell r="N2">
            <v>40269</v>
          </cell>
          <cell r="O2">
            <v>40299</v>
          </cell>
          <cell r="P2">
            <v>40330</v>
          </cell>
          <cell r="Q2">
            <v>40360</v>
          </cell>
          <cell r="R2">
            <v>40391</v>
          </cell>
          <cell r="S2">
            <v>40422</v>
          </cell>
          <cell r="T2">
            <v>40452</v>
          </cell>
          <cell r="U2">
            <v>40483</v>
          </cell>
          <cell r="V2">
            <v>40513</v>
          </cell>
          <cell r="W2">
            <v>40544</v>
          </cell>
          <cell r="X2">
            <v>40575</v>
          </cell>
          <cell r="Y2">
            <v>40603</v>
          </cell>
        </row>
        <row r="3">
          <cell r="B3" t="str">
            <v>Apr.09</v>
          </cell>
          <cell r="C3" t="str">
            <v>May.09</v>
          </cell>
          <cell r="D3" t="str">
            <v>Jun.09</v>
          </cell>
          <cell r="E3" t="str">
            <v>Jul.09</v>
          </cell>
          <cell r="F3" t="str">
            <v>Aug.09</v>
          </cell>
          <cell r="G3" t="str">
            <v>Sep.09</v>
          </cell>
          <cell r="H3" t="str">
            <v>Oct.09</v>
          </cell>
          <cell r="I3" t="str">
            <v>Nov.09</v>
          </cell>
          <cell r="J3" t="str">
            <v>Dec.09</v>
          </cell>
          <cell r="K3" t="str">
            <v>Jan.10</v>
          </cell>
          <cell r="L3" t="str">
            <v>Feb.10</v>
          </cell>
          <cell r="M3" t="str">
            <v>Mar.10</v>
          </cell>
          <cell r="N3" t="str">
            <v>Apr.10</v>
          </cell>
          <cell r="O3" t="str">
            <v>May.10</v>
          </cell>
          <cell r="P3" t="str">
            <v>Jun.10</v>
          </cell>
          <cell r="Q3" t="str">
            <v>Jul.10</v>
          </cell>
          <cell r="R3" t="str">
            <v>Aug.10</v>
          </cell>
          <cell r="S3" t="str">
            <v>Sep.10</v>
          </cell>
          <cell r="T3" t="str">
            <v>Oct.10</v>
          </cell>
          <cell r="U3" t="str">
            <v>Nov.10</v>
          </cell>
          <cell r="V3" t="str">
            <v>Dec.10</v>
          </cell>
          <cell r="W3" t="str">
            <v>Jan.11</v>
          </cell>
          <cell r="X3" t="str">
            <v>Feb.11</v>
          </cell>
          <cell r="Y3" t="str">
            <v>Mar.11</v>
          </cell>
        </row>
        <row r="4">
          <cell r="B4" t="str">
            <v>Apr.08</v>
          </cell>
          <cell r="C4" t="str">
            <v>May.08</v>
          </cell>
          <cell r="D4" t="str">
            <v>Jun.08</v>
          </cell>
          <cell r="E4" t="str">
            <v>Jul.08</v>
          </cell>
          <cell r="F4" t="str">
            <v>Aug.08</v>
          </cell>
          <cell r="G4" t="str">
            <v>Sep.08</v>
          </cell>
          <cell r="H4" t="str">
            <v>Oct.08</v>
          </cell>
          <cell r="I4" t="str">
            <v>Nov.08</v>
          </cell>
          <cell r="J4" t="str">
            <v>Dec.08</v>
          </cell>
          <cell r="K4" t="str">
            <v>Jan.09</v>
          </cell>
          <cell r="L4" t="str">
            <v>Feb.09</v>
          </cell>
          <cell r="M4" t="str">
            <v>Mar.09</v>
          </cell>
          <cell r="N4" t="str">
            <v>Apr.09</v>
          </cell>
          <cell r="O4" t="str">
            <v>May.09</v>
          </cell>
          <cell r="P4" t="str">
            <v>Jun.09</v>
          </cell>
          <cell r="Q4" t="str">
            <v>Jul.09</v>
          </cell>
          <cell r="R4" t="str">
            <v>Aug.09</v>
          </cell>
          <cell r="S4" t="str">
            <v>Sep.09</v>
          </cell>
          <cell r="T4" t="str">
            <v>Oct.09</v>
          </cell>
          <cell r="U4" t="str">
            <v>Nov.09</v>
          </cell>
          <cell r="V4" t="str">
            <v>Dec.09</v>
          </cell>
          <cell r="W4" t="str">
            <v>Jan.10</v>
          </cell>
          <cell r="X4" t="str">
            <v>Feb.10</v>
          </cell>
          <cell r="Y4" t="str">
            <v>Mar.10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urement"/>
      <sheetName val="RC_inMay04"/>
      <sheetName val="RCAug01toApr04"/>
      <sheetName val="RCAug01toMay04andFC"/>
      <sheetName val="Fuelconsumption"/>
      <sheetName val="TOTALcostMay04"/>
      <sheetName val="Pucrcase_date"/>
      <sheetName val="workedtimeuptoMay04"/>
      <sheetName val="WorkedtimeinMay04"/>
      <sheetName val="UtilityMAy04"/>
      <sheetName val="ActivityviseEqpCost"/>
      <sheetName val="EQPDetails"/>
      <sheetName val="UtélityMAy04"/>
      <sheetName val="Wearing Course"/>
      <sheetName val="BHANDUP"/>
      <sheetName val="Voucher"/>
      <sheetName val="Data"/>
      <sheetName val="Cal"/>
      <sheetName val="DATA_PILE_BG"/>
      <sheetName val="DATA_PCC"/>
      <sheetName val="DATA_PILECAP"/>
      <sheetName val="DATA_PILE_RT2"/>
      <sheetName val="DATA_PILE_RT1 "/>
      <sheetName val="DATA_PILE _SM"/>
      <sheetName val="BP"/>
      <sheetName val="Evaluate"/>
      <sheetName val="Backup PRW - VIIA"/>
      <sheetName val="Analy"/>
      <sheetName val="BP-Other strs"/>
      <sheetName val="INPUT"/>
      <sheetName val="Annex"/>
      <sheetName val="BOQ-Part1"/>
      <sheetName val="Rate Analysis"/>
      <sheetName val="Rates Basic"/>
      <sheetName val="DETAILED  BOQ"/>
      <sheetName val="SPILL OVER PROJECTIONS"/>
      <sheetName val="SPILL OVER"/>
      <sheetName val="Manpower"/>
      <sheetName val="BP-Other_strs"/>
      <sheetName val="Rates_Basic"/>
      <sheetName val="SPILL_OVER_PROJECTIONS"/>
      <sheetName val="SPILL_OVER"/>
      <sheetName val="DETAILED__BOQ"/>
      <sheetName val="Wearing_Course"/>
      <sheetName val="Basicrates"/>
      <sheetName val="BOQ Distribution"/>
      <sheetName val="CFData"/>
      <sheetName val="HRData"/>
      <sheetName val="CapexOAdata"/>
      <sheetName val="OpexData"/>
      <sheetName val="PLData"/>
      <sheetName val="Menu"/>
      <sheetName val="CapexPMdata"/>
      <sheetName val="CapexSSdata"/>
      <sheetName val="WCData"/>
      <sheetName val="BTB"/>
      <sheetName val="cf"/>
      <sheetName val="orders"/>
      <sheetName val="Intro"/>
      <sheetName val="ecc_res"/>
      <sheetName val="Box- Girder"/>
      <sheetName val="schedule1"/>
      <sheetName val="Material "/>
      <sheetName val="Machinery"/>
      <sheetName val="Measurment"/>
      <sheetName val="Dayworks Bill"/>
      <sheetName val="Bills of Quantities"/>
      <sheetName val="REL"/>
      <sheetName val="ANNEXURE-A"/>
      <sheetName val="doq"/>
      <sheetName val="BALAN1"/>
      <sheetName val="Basic"/>
      <sheetName val="Assmpns"/>
      <sheetName val="LEGEND"/>
      <sheetName val="Detail 1A"/>
      <sheetName val="Additions9900"/>
      <sheetName val="s"/>
      <sheetName val="analysis"/>
      <sheetName val="R.A."/>
      <sheetName val="Link"/>
      <sheetName val="Index"/>
      <sheetName val="Data Base"/>
      <sheetName val="(Do not delete)"/>
      <sheetName val="Elect."/>
      <sheetName val="COST"/>
      <sheetName val="Bituminous"/>
      <sheetName val="01"/>
      <sheetName val="AoR Finishing"/>
      <sheetName val="30th Sep 2011"/>
      <sheetName val="C &amp; G RHS"/>
      <sheetName val="INPUT SHEET"/>
      <sheetName val="NLD - Assum"/>
      <sheetName val="Capex-fixed"/>
      <sheetName val="SC revtrgt"/>
      <sheetName val="77S(O)"/>
      <sheetName val="Grand Summary"/>
      <sheetName val="LOCAL RATES"/>
      <sheetName val="Cost of O &amp; O"/>
      <sheetName val="07"/>
      <sheetName val="02"/>
      <sheetName val="03"/>
      <sheetName val="04"/>
      <sheetName val="Schedule"/>
      <sheetName val="DATA-DEP.(13-17)"/>
      <sheetName val="DATA-KBPL(17-25)"/>
      <sheetName val="DATA-GCC(25-34.7)"/>
      <sheetName val="St.-Con(0-17)"/>
      <sheetName val="St.-Con.(17-34)"/>
      <sheetName val="Summary"/>
      <sheetName val="M+M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Info"/>
      <sheetName val="level"/>
      <sheetName val="volume"/>
      <sheetName val="G_Design"/>
      <sheetName val="traffic "/>
      <sheetName val="lab_ test"/>
      <sheetName val="CD_Existing"/>
      <sheetName val="Slab-1840"/>
      <sheetName val="Slab-2560"/>
      <sheetName val="Slab-3520"/>
      <sheetName val="Slab 3520m est"/>
      <sheetName val="CD Design"/>
      <sheetName val="pavement(0-1300&amp;2600-3860)"/>
      <sheetName val="pavement (1300-2600m)"/>
      <sheetName val="road_est(bm)"/>
      <sheetName val="E-Slab3520"/>
      <sheetName val="E-Slab 1840,2560"/>
      <sheetName val="E-P1"/>
      <sheetName val="E-P2"/>
      <sheetName val="Total Cost"/>
      <sheetName val="cover page"/>
      <sheetName val="1.5mspanX1.0m est. "/>
      <sheetName val="design of 510m "/>
      <sheetName val="510m estimate"/>
      <sheetName val="design of 750m"/>
      <sheetName val="design of  1260m"/>
      <sheetName val="Dig_Pavment 0-1300"/>
      <sheetName val="Dig_Pavment1300-2600"/>
      <sheetName val="Dig_Pavment2600-3860"/>
      <sheetName val="Rigid Pavement Drawing"/>
      <sheetName val="pavement(0-1300&amp;26p0-3860)"/>
      <sheetName val="procurement"/>
      <sheetName val="Back_Cal_for OMC"/>
      <sheetName val="Build-up"/>
      <sheetName val="Indirect expenses"/>
      <sheetName val="ANNEXURE-A"/>
      <sheetName val="basdat"/>
      <sheetName val="Voucher"/>
      <sheetName val="Data"/>
      <sheetName val="Cal"/>
      <sheetName val="Machinery"/>
      <sheetName val="ATTERBERG LIMIT"/>
      <sheetName val="Sheet2"/>
      <sheetName val="IDC revised"/>
      <sheetName val="Schedule with cap"/>
      <sheetName val="revised Scenario"/>
      <sheetName val="SILICATE"/>
      <sheetName val="RA"/>
      <sheetName val="DETAILED  BOQ"/>
      <sheetName val="B S"/>
      <sheetName val="Cntrl Sheet"/>
      <sheetName val="DTPL"/>
      <sheetName val="Facility"/>
      <sheetName val="PAP"/>
      <sheetName val="Keyratios"/>
      <sheetName val="Narrative"/>
      <sheetName val="17"/>
      <sheetName val="A.O.R."/>
      <sheetName val="INPUT"/>
      <sheetName val="Unconnected"/>
      <sheetName val="MAIN"/>
      <sheetName val="Assumptions"/>
      <sheetName val="hyperstatic-3"/>
      <sheetName val="foundation(V)"/>
      <sheetName val="doq"/>
      <sheetName val="Annex"/>
      <sheetName val="basic-data"/>
      <sheetName val="mem-property"/>
    </sheetNames>
    <sheetDataSet>
      <sheetData sheetId="0" refreshError="1">
        <row r="34">
          <cell r="B34">
            <v>500</v>
          </cell>
        </row>
        <row r="35">
          <cell r="B35">
            <v>500</v>
          </cell>
        </row>
        <row r="36">
          <cell r="B36">
            <v>1000</v>
          </cell>
        </row>
        <row r="37">
          <cell r="B37">
            <v>1500</v>
          </cell>
        </row>
        <row r="38">
          <cell r="B38">
            <v>2000</v>
          </cell>
        </row>
        <row r="39">
          <cell r="B39">
            <v>2500</v>
          </cell>
        </row>
        <row r="40">
          <cell r="B40">
            <v>3000</v>
          </cell>
        </row>
        <row r="41">
          <cell r="B41">
            <v>3500</v>
          </cell>
        </row>
        <row r="42">
          <cell r="B42">
            <v>4000</v>
          </cell>
        </row>
        <row r="43">
          <cell r="B43">
            <v>4500</v>
          </cell>
        </row>
        <row r="44">
          <cell r="B44">
            <v>5000</v>
          </cell>
        </row>
        <row r="45">
          <cell r="B45">
            <v>5500</v>
          </cell>
        </row>
        <row r="46">
          <cell r="B46">
            <v>6000</v>
          </cell>
        </row>
        <row r="47">
          <cell r="B47">
            <v>6500</v>
          </cell>
        </row>
        <row r="48">
          <cell r="B48">
            <v>7000</v>
          </cell>
        </row>
        <row r="49">
          <cell r="B49">
            <v>7500</v>
          </cell>
        </row>
        <row r="50">
          <cell r="B50">
            <v>8000</v>
          </cell>
        </row>
        <row r="51">
          <cell r="B51">
            <v>8500</v>
          </cell>
        </row>
        <row r="52">
          <cell r="B52">
            <v>9000</v>
          </cell>
        </row>
        <row r="53">
          <cell r="B53">
            <v>9500</v>
          </cell>
        </row>
        <row r="54">
          <cell r="B54">
            <v>10000</v>
          </cell>
        </row>
        <row r="55">
          <cell r="B55">
            <v>10500</v>
          </cell>
        </row>
        <row r="56">
          <cell r="B56">
            <v>11000</v>
          </cell>
        </row>
        <row r="57">
          <cell r="B57">
            <v>11500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CD"/>
      <sheetName val="Sheet4"/>
      <sheetName val="Rm"/>
      <sheetName val="Capex"/>
      <sheetName val="forTL"/>
      <sheetName val="43B"/>
      <sheetName val="ROI"/>
      <sheetName val="depo"/>
      <sheetName val="192"/>
      <sheetName val="194A"/>
      <sheetName val="194C"/>
      <sheetName val="194 I"/>
      <sheetName val="194 J"/>
      <sheetName val="Bon.CL.7"/>
      <sheetName val="CONSOLIDATION"/>
      <sheetName val="Bon.CL.4(x)"/>
      <sheetName val="Sheet2"/>
      <sheetName val="Sheet1"/>
      <sheetName val="Exreco (2)"/>
      <sheetName val="bonReco (2)"/>
      <sheetName val="totalreco"/>
      <sheetName val="Sheet3"/>
      <sheetName val="Reports List"/>
      <sheetName val="CAS P"/>
      <sheetName val="Customize Your Purchase Order"/>
      <sheetName val="BRP&amp;L"/>
      <sheetName val="Taudit98"/>
      <sheetName val="m3&amp;4"/>
      <sheetName val="rm9900"/>
      <sheetName val="Rates"/>
      <sheetName val="Lead"/>
      <sheetName val="F&amp;B"/>
      <sheetName val="#REF"/>
      <sheetName val="Maint"/>
      <sheetName val="Kitchen"/>
      <sheetName val="Housek"/>
      <sheetName val="Balance Sheet monthly"/>
      <sheetName val="MIS YTD"/>
      <sheetName val="MIS EST"/>
      <sheetName val="B S"/>
      <sheetName val="Cntrl Sheet"/>
      <sheetName val="DTPL"/>
      <sheetName val="Facility"/>
      <sheetName val="PAP"/>
      <sheetName val="P L"/>
      <sheetName val="Keyratios"/>
      <sheetName val="Interest"/>
      <sheetName val="Yield-CO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sheetName val="Scrutiny"/>
      <sheetName val="OH"/>
      <sheetName val="RateList"/>
      <sheetName val="AOR"/>
      <sheetName val="formwork"/>
      <sheetName val="Sheet5"/>
      <sheetName val="Sheet6"/>
      <sheetName val="Sheet7"/>
      <sheetName val="Sheet8"/>
      <sheetName val="Sheet9"/>
      <sheetName val="Sheet10"/>
      <sheetName val="Sheet11"/>
      <sheetName val="Sheet12"/>
      <sheetName val="Sheet13"/>
      <sheetName val="Sheet14"/>
      <sheetName val="Sheet15"/>
      <sheetName val="Sheet16"/>
      <sheetName val="Interest 30-11-01 not PA 7%"/>
      <sheetName val="x-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s>
    <sheetDataSet>
      <sheetData sheetId="0"/>
      <sheetData sheetId="1">
        <row r="8">
          <cell r="F8">
            <v>264.39999999999998</v>
          </cell>
        </row>
        <row r="9">
          <cell r="F9">
            <v>417.4</v>
          </cell>
        </row>
        <row r="10">
          <cell r="F10">
            <v>477.4</v>
          </cell>
        </row>
        <row r="12">
          <cell r="F12">
            <v>477.4</v>
          </cell>
        </row>
        <row r="13">
          <cell r="F13">
            <v>444.4</v>
          </cell>
        </row>
        <row r="14">
          <cell r="F14">
            <v>290.39999999999998</v>
          </cell>
        </row>
        <row r="38">
          <cell r="D38">
            <v>275</v>
          </cell>
        </row>
        <row r="39">
          <cell r="D39">
            <v>3</v>
          </cell>
        </row>
        <row r="90">
          <cell r="D90">
            <v>520</v>
          </cell>
        </row>
        <row r="131">
          <cell r="D131">
            <v>2400</v>
          </cell>
        </row>
        <row r="132">
          <cell r="D132">
            <v>1545</v>
          </cell>
        </row>
        <row r="152">
          <cell r="D152">
            <v>120</v>
          </cell>
        </row>
        <row r="158">
          <cell r="D158">
            <v>75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 RECONCILIATION"/>
      <sheetName val="EXPENDITURE CYCLE"/>
      <sheetName val="DESIGN TAB"/>
      <sheetName val="194C"/>
      <sheetName val="Profile"/>
      <sheetName val="Rates Basic"/>
      <sheetName val="purtafinal"/>
      <sheetName val="Data"/>
      <sheetName val="海外WORK"/>
      <sheetName val="Fixed Assets Top Sheet- Consol"/>
      <sheetName val="業種小分類"/>
      <sheetName val="業種大分類"/>
      <sheetName val="その他"/>
      <sheetName val="全体"/>
      <sheetName val="VIR CG"/>
      <sheetName val="Links"/>
      <sheetName val="Sheet1"/>
      <sheetName val="m3&amp;4"/>
      <sheetName val="rm9900"/>
    </sheetNames>
    <sheetDataSet>
      <sheetData sheetId="0" refreshError="1"/>
      <sheetData sheetId="1" refreshError="1"/>
      <sheetData sheetId="2"/>
      <sheetData sheetId="3">
        <row r="5">
          <cell r="B5" t="str">
            <v>Yes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A Workings"/>
      <sheetName val="Means"/>
      <sheetName val="Summary"/>
      <sheetName val="Assumption"/>
      <sheetName val="Phasing"/>
      <sheetName val="Operation Working"/>
      <sheetName val="Toll"/>
      <sheetName val="Sheet2"/>
      <sheetName val="Financials"/>
      <sheetName val="Sensitivity Analysis"/>
      <sheetName val="Indicators"/>
      <sheetName val="PIM Nos"/>
    </sheetNames>
    <sheetDataSet>
      <sheetData sheetId="0"/>
      <sheetData sheetId="1"/>
      <sheetData sheetId="2"/>
      <sheetData sheetId="3">
        <row r="5">
          <cell r="K5">
            <v>40177</v>
          </cell>
        </row>
        <row r="7">
          <cell r="K7">
            <v>41090</v>
          </cell>
        </row>
      </sheetData>
      <sheetData sheetId="4"/>
      <sheetData sheetId="5"/>
      <sheetData sheetId="6"/>
      <sheetData sheetId="7"/>
      <sheetData sheetId="8"/>
      <sheetData sheetId="9"/>
      <sheetData sheetId="10"/>
      <sheetData sheetId="1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替"/>
      <sheetName val="EQ海外"/>
      <sheetName val="海外WORK"/>
      <sheetName val="EXPENDITURE CYCLE"/>
      <sheetName val="14"/>
      <sheetName val="3"/>
      <sheetName val="40"/>
      <sheetName val="ncp"/>
      <sheetName val="Assump"/>
      <sheetName val="Sheet5"/>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_NH-9"/>
      <sheetName val="Zone List"/>
      <sheetName val="Commodity List"/>
      <sheetName val="Procedure"/>
      <sheetName val="Expansion Factors"/>
      <sheetName val="pass _analysis "/>
      <sheetName val="Pass_pivot"/>
      <sheetName val="goods_analysis"/>
      <sheetName val="Goods_pivot"/>
      <sheetName val="Through Traffic"/>
      <sheetName val="State Share"/>
      <sheetName val="RANK"/>
      <sheetName val="Distance"/>
      <sheetName val="Trip length &amp; commodity"/>
    </sheetNames>
    <sheetDataSet>
      <sheetData sheetId="0" refreshError="1"/>
      <sheetData sheetId="1" refreshError="1"/>
      <sheetData sheetId="2" refreshError="1"/>
      <sheetData sheetId="3">
        <row r="21">
          <cell r="F21" t="str">
            <v>Car/Jeep/Van</v>
          </cell>
        </row>
      </sheetData>
      <sheetData sheetId="4">
        <row r="10">
          <cell r="B10" t="str">
            <v>Code</v>
          </cell>
        </row>
      </sheetData>
      <sheetData sheetId="5">
        <row r="6">
          <cell r="C6">
            <v>1</v>
          </cell>
          <cell r="G6">
            <v>1</v>
          </cell>
          <cell r="J6">
            <v>16.8</v>
          </cell>
          <cell r="K6">
            <v>1</v>
          </cell>
          <cell r="M6">
            <v>1</v>
          </cell>
          <cell r="N6">
            <v>3</v>
          </cell>
          <cell r="O6">
            <v>4</v>
          </cell>
          <cell r="R6">
            <v>3.8934426229508197</v>
          </cell>
        </row>
        <row r="7">
          <cell r="C7">
            <v>1</v>
          </cell>
          <cell r="G7">
            <v>1</v>
          </cell>
          <cell r="J7">
            <v>55.099999999999994</v>
          </cell>
          <cell r="K7">
            <v>1</v>
          </cell>
          <cell r="M7">
            <v>1</v>
          </cell>
          <cell r="N7">
            <v>1</v>
          </cell>
          <cell r="O7">
            <v>4</v>
          </cell>
          <cell r="R7">
            <v>3.8934426229508197</v>
          </cell>
        </row>
        <row r="8">
          <cell r="C8">
            <v>1</v>
          </cell>
          <cell r="G8">
            <v>1</v>
          </cell>
          <cell r="J8">
            <v>28.1</v>
          </cell>
          <cell r="K8">
            <v>1</v>
          </cell>
          <cell r="M8">
            <v>2</v>
          </cell>
          <cell r="N8">
            <v>1</v>
          </cell>
          <cell r="O8">
            <v>4</v>
          </cell>
          <cell r="R8">
            <v>3.8934426229508197</v>
          </cell>
        </row>
        <row r="9">
          <cell r="C9">
            <v>1</v>
          </cell>
          <cell r="G9">
            <v>1</v>
          </cell>
          <cell r="J9">
            <v>237.3</v>
          </cell>
          <cell r="K9">
            <v>1</v>
          </cell>
          <cell r="M9">
            <v>1</v>
          </cell>
          <cell r="N9">
            <v>1</v>
          </cell>
          <cell r="O9">
            <v>4</v>
          </cell>
          <cell r="R9">
            <v>3.8934426229508197</v>
          </cell>
        </row>
        <row r="10">
          <cell r="C10">
            <v>1</v>
          </cell>
          <cell r="G10">
            <v>1</v>
          </cell>
          <cell r="J10">
            <v>655.20000000000005</v>
          </cell>
          <cell r="K10">
            <v>1</v>
          </cell>
          <cell r="M10">
            <v>1</v>
          </cell>
          <cell r="N10">
            <v>1</v>
          </cell>
          <cell r="O10">
            <v>4</v>
          </cell>
          <cell r="R10">
            <v>3.8934426229508197</v>
          </cell>
        </row>
        <row r="11">
          <cell r="C11">
            <v>1</v>
          </cell>
          <cell r="G11">
            <v>1</v>
          </cell>
          <cell r="J11">
            <v>259.2</v>
          </cell>
          <cell r="K11">
            <v>1</v>
          </cell>
          <cell r="M11">
            <v>2</v>
          </cell>
          <cell r="N11">
            <v>1</v>
          </cell>
          <cell r="O11">
            <v>4</v>
          </cell>
          <cell r="R11">
            <v>3.8934426229508197</v>
          </cell>
        </row>
        <row r="12">
          <cell r="C12">
            <v>1</v>
          </cell>
          <cell r="G12">
            <v>1</v>
          </cell>
          <cell r="J12">
            <v>28.1</v>
          </cell>
          <cell r="K12">
            <v>1</v>
          </cell>
          <cell r="M12">
            <v>1</v>
          </cell>
          <cell r="N12">
            <v>1</v>
          </cell>
          <cell r="O12">
            <v>3</v>
          </cell>
          <cell r="R12">
            <v>3.8934426229508197</v>
          </cell>
        </row>
        <row r="13">
          <cell r="C13">
            <v>1</v>
          </cell>
          <cell r="G13">
            <v>1</v>
          </cell>
          <cell r="J13">
            <v>756</v>
          </cell>
          <cell r="K13">
            <v>1</v>
          </cell>
          <cell r="M13">
            <v>1</v>
          </cell>
          <cell r="N13">
            <v>1</v>
          </cell>
          <cell r="O13">
            <v>4</v>
          </cell>
          <cell r="R13">
            <v>3.8934426229508197</v>
          </cell>
        </row>
        <row r="14">
          <cell r="C14">
            <v>1</v>
          </cell>
          <cell r="G14">
            <v>1</v>
          </cell>
          <cell r="J14">
            <v>276.2</v>
          </cell>
          <cell r="K14">
            <v>1</v>
          </cell>
          <cell r="M14">
            <v>2</v>
          </cell>
          <cell r="N14">
            <v>1</v>
          </cell>
          <cell r="O14">
            <v>1</v>
          </cell>
          <cell r="R14">
            <v>3.8934426229508197</v>
          </cell>
        </row>
        <row r="15">
          <cell r="C15">
            <v>1</v>
          </cell>
          <cell r="G15">
            <v>1</v>
          </cell>
          <cell r="J15">
            <v>91.8</v>
          </cell>
          <cell r="K15">
            <v>1</v>
          </cell>
          <cell r="M15">
            <v>1</v>
          </cell>
          <cell r="N15">
            <v>2</v>
          </cell>
          <cell r="O15">
            <v>3</v>
          </cell>
          <cell r="R15">
            <v>3.8934426229508197</v>
          </cell>
        </row>
        <row r="16">
          <cell r="C16">
            <v>1</v>
          </cell>
          <cell r="G16">
            <v>1</v>
          </cell>
          <cell r="J16">
            <v>276.2</v>
          </cell>
          <cell r="K16">
            <v>1</v>
          </cell>
          <cell r="M16">
            <v>2</v>
          </cell>
          <cell r="N16">
            <v>2</v>
          </cell>
          <cell r="O16">
            <v>3</v>
          </cell>
          <cell r="R16">
            <v>3.8934426229508197</v>
          </cell>
        </row>
        <row r="17">
          <cell r="C17">
            <v>1</v>
          </cell>
          <cell r="G17">
            <v>1</v>
          </cell>
          <cell r="J17">
            <v>28.1</v>
          </cell>
          <cell r="K17">
            <v>2</v>
          </cell>
          <cell r="M17">
            <v>2</v>
          </cell>
          <cell r="N17">
            <v>2</v>
          </cell>
          <cell r="O17">
            <v>1</v>
          </cell>
          <cell r="R17">
            <v>3.8934426229508197</v>
          </cell>
        </row>
        <row r="18">
          <cell r="C18">
            <v>1</v>
          </cell>
          <cell r="G18">
            <v>1</v>
          </cell>
          <cell r="J18">
            <v>28.1</v>
          </cell>
          <cell r="K18">
            <v>1</v>
          </cell>
          <cell r="M18">
            <v>2</v>
          </cell>
          <cell r="N18">
            <v>1</v>
          </cell>
          <cell r="O18">
            <v>2</v>
          </cell>
          <cell r="R18">
            <v>3.8934426229508197</v>
          </cell>
        </row>
        <row r="19">
          <cell r="C19">
            <v>1</v>
          </cell>
          <cell r="G19">
            <v>1</v>
          </cell>
          <cell r="J19">
            <v>315</v>
          </cell>
          <cell r="K19">
            <v>2</v>
          </cell>
          <cell r="M19">
            <v>2</v>
          </cell>
          <cell r="N19">
            <v>1</v>
          </cell>
          <cell r="O19">
            <v>1</v>
          </cell>
          <cell r="R19">
            <v>3.8934426229508197</v>
          </cell>
        </row>
        <row r="20">
          <cell r="C20">
            <v>1</v>
          </cell>
          <cell r="G20">
            <v>1</v>
          </cell>
          <cell r="J20">
            <v>94</v>
          </cell>
          <cell r="K20">
            <v>1</v>
          </cell>
          <cell r="M20">
            <v>1</v>
          </cell>
          <cell r="N20">
            <v>2</v>
          </cell>
          <cell r="O20">
            <v>3</v>
          </cell>
          <cell r="R20">
            <v>3.8934426229508197</v>
          </cell>
        </row>
        <row r="21">
          <cell r="C21">
            <v>1</v>
          </cell>
          <cell r="G21">
            <v>1</v>
          </cell>
          <cell r="J21">
            <v>71.5</v>
          </cell>
          <cell r="K21">
            <v>2</v>
          </cell>
          <cell r="M21">
            <v>1</v>
          </cell>
          <cell r="N21">
            <v>1</v>
          </cell>
          <cell r="O21">
            <v>4</v>
          </cell>
          <cell r="R21">
            <v>3.8934426229508197</v>
          </cell>
        </row>
        <row r="22">
          <cell r="C22">
            <v>1</v>
          </cell>
          <cell r="G22">
            <v>1</v>
          </cell>
          <cell r="J22">
            <v>256.39999999999998</v>
          </cell>
          <cell r="K22">
            <v>4</v>
          </cell>
          <cell r="M22">
            <v>1</v>
          </cell>
          <cell r="N22">
            <v>1</v>
          </cell>
          <cell r="O22">
            <v>2</v>
          </cell>
          <cell r="R22">
            <v>3.8934426229508197</v>
          </cell>
        </row>
        <row r="23">
          <cell r="C23">
            <v>1</v>
          </cell>
          <cell r="G23">
            <v>1</v>
          </cell>
          <cell r="J23">
            <v>71.5</v>
          </cell>
          <cell r="K23">
            <v>2</v>
          </cell>
          <cell r="M23">
            <v>1</v>
          </cell>
          <cell r="N23">
            <v>2</v>
          </cell>
          <cell r="O23">
            <v>4</v>
          </cell>
          <cell r="R23">
            <v>3.8934426229508197</v>
          </cell>
        </row>
        <row r="24">
          <cell r="C24">
            <v>1</v>
          </cell>
          <cell r="G24">
            <v>7</v>
          </cell>
          <cell r="J24">
            <v>569</v>
          </cell>
          <cell r="K24">
            <v>1</v>
          </cell>
          <cell r="M24">
            <v>2</v>
          </cell>
          <cell r="N24">
            <v>1</v>
          </cell>
          <cell r="O24">
            <v>15</v>
          </cell>
          <cell r="R24">
            <v>2.9752475247524752</v>
          </cell>
        </row>
        <row r="25">
          <cell r="C25">
            <v>1</v>
          </cell>
          <cell r="G25">
            <v>1</v>
          </cell>
          <cell r="J25">
            <v>52.099999999999994</v>
          </cell>
          <cell r="K25">
            <v>1</v>
          </cell>
          <cell r="M25">
            <v>1</v>
          </cell>
          <cell r="O25">
            <v>3</v>
          </cell>
          <cell r="R25">
            <v>3.8934426229508197</v>
          </cell>
        </row>
        <row r="26">
          <cell r="C26">
            <v>1</v>
          </cell>
          <cell r="G26">
            <v>1</v>
          </cell>
          <cell r="J26">
            <v>94</v>
          </cell>
          <cell r="K26">
            <v>1</v>
          </cell>
          <cell r="M26">
            <v>1</v>
          </cell>
          <cell r="N26">
            <v>1</v>
          </cell>
          <cell r="O26">
            <v>1</v>
          </cell>
          <cell r="R26">
            <v>3.8934426229508197</v>
          </cell>
        </row>
        <row r="27">
          <cell r="C27">
            <v>1</v>
          </cell>
          <cell r="G27">
            <v>1</v>
          </cell>
          <cell r="J27">
            <v>55.099999999999994</v>
          </cell>
          <cell r="K27">
            <v>2</v>
          </cell>
          <cell r="M27">
            <v>2</v>
          </cell>
          <cell r="N27">
            <v>1</v>
          </cell>
          <cell r="O27">
            <v>1</v>
          </cell>
          <cell r="R27">
            <v>3.8934426229508197</v>
          </cell>
        </row>
        <row r="28">
          <cell r="C28">
            <v>1</v>
          </cell>
          <cell r="G28">
            <v>1</v>
          </cell>
          <cell r="J28">
            <v>611.79999999999995</v>
          </cell>
          <cell r="K28">
            <v>1</v>
          </cell>
          <cell r="M28">
            <v>1</v>
          </cell>
          <cell r="N28">
            <v>2</v>
          </cell>
          <cell r="O28">
            <v>1</v>
          </cell>
          <cell r="R28">
            <v>3.8934426229508197</v>
          </cell>
        </row>
        <row r="29">
          <cell r="C29">
            <v>1</v>
          </cell>
          <cell r="G29">
            <v>1</v>
          </cell>
          <cell r="J29">
            <v>276.2</v>
          </cell>
          <cell r="K29">
            <v>1</v>
          </cell>
          <cell r="M29">
            <v>1</v>
          </cell>
          <cell r="N29">
            <v>1</v>
          </cell>
          <cell r="O29">
            <v>5</v>
          </cell>
          <cell r="R29">
            <v>3.8934426229508197</v>
          </cell>
        </row>
        <row r="30">
          <cell r="C30">
            <v>1</v>
          </cell>
          <cell r="G30">
            <v>1</v>
          </cell>
          <cell r="J30">
            <v>423</v>
          </cell>
          <cell r="K30">
            <v>1</v>
          </cell>
          <cell r="M30">
            <v>1</v>
          </cell>
          <cell r="N30">
            <v>1</v>
          </cell>
          <cell r="O30">
            <v>5</v>
          </cell>
          <cell r="R30">
            <v>3.8934426229508197</v>
          </cell>
        </row>
        <row r="31">
          <cell r="C31">
            <v>1</v>
          </cell>
          <cell r="G31">
            <v>1</v>
          </cell>
          <cell r="J31">
            <v>28.1</v>
          </cell>
          <cell r="K31">
            <v>1</v>
          </cell>
          <cell r="M31">
            <v>1</v>
          </cell>
          <cell r="N31">
            <v>1</v>
          </cell>
          <cell r="O31">
            <v>6</v>
          </cell>
          <cell r="R31">
            <v>3.8934426229508197</v>
          </cell>
        </row>
        <row r="32">
          <cell r="C32">
            <v>1</v>
          </cell>
          <cell r="G32">
            <v>1</v>
          </cell>
          <cell r="J32">
            <v>122.8</v>
          </cell>
          <cell r="K32">
            <v>2</v>
          </cell>
          <cell r="M32">
            <v>2</v>
          </cell>
          <cell r="N32">
            <v>3</v>
          </cell>
          <cell r="O32">
            <v>3</v>
          </cell>
          <cell r="R32">
            <v>3.8934426229508197</v>
          </cell>
        </row>
        <row r="33">
          <cell r="C33">
            <v>1</v>
          </cell>
          <cell r="G33">
            <v>1</v>
          </cell>
          <cell r="J33">
            <v>55.099999999999994</v>
          </cell>
          <cell r="K33">
            <v>1</v>
          </cell>
          <cell r="M33">
            <v>1</v>
          </cell>
          <cell r="N33">
            <v>1</v>
          </cell>
          <cell r="O33">
            <v>6</v>
          </cell>
          <cell r="R33">
            <v>3.8934426229508197</v>
          </cell>
        </row>
        <row r="34">
          <cell r="C34">
            <v>1</v>
          </cell>
          <cell r="G34">
            <v>1</v>
          </cell>
          <cell r="J34">
            <v>28.1</v>
          </cell>
          <cell r="K34">
            <v>2</v>
          </cell>
          <cell r="M34">
            <v>2</v>
          </cell>
          <cell r="N34">
            <v>1</v>
          </cell>
          <cell r="O34">
            <v>3</v>
          </cell>
          <cell r="R34">
            <v>3.8934426229508197</v>
          </cell>
        </row>
        <row r="35">
          <cell r="C35">
            <v>1</v>
          </cell>
          <cell r="G35">
            <v>1</v>
          </cell>
          <cell r="J35">
            <v>221.2</v>
          </cell>
          <cell r="K35">
            <v>1</v>
          </cell>
          <cell r="M35">
            <v>1</v>
          </cell>
          <cell r="N35">
            <v>2</v>
          </cell>
          <cell r="O35">
            <v>6</v>
          </cell>
          <cell r="R35">
            <v>3.8934426229508197</v>
          </cell>
        </row>
        <row r="36">
          <cell r="C36">
            <v>1</v>
          </cell>
          <cell r="G36">
            <v>1</v>
          </cell>
          <cell r="J36">
            <v>202.2</v>
          </cell>
          <cell r="K36">
            <v>1</v>
          </cell>
          <cell r="M36">
            <v>2</v>
          </cell>
          <cell r="N36">
            <v>2</v>
          </cell>
          <cell r="O36">
            <v>4</v>
          </cell>
          <cell r="R36">
            <v>3.8934426229508197</v>
          </cell>
        </row>
        <row r="37">
          <cell r="C37">
            <v>1</v>
          </cell>
          <cell r="G37">
            <v>1</v>
          </cell>
          <cell r="J37">
            <v>1475</v>
          </cell>
          <cell r="K37">
            <v>2</v>
          </cell>
          <cell r="M37">
            <v>1</v>
          </cell>
          <cell r="N37">
            <v>2</v>
          </cell>
          <cell r="O37">
            <v>2</v>
          </cell>
          <cell r="R37">
            <v>3.8934426229508197</v>
          </cell>
        </row>
        <row r="38">
          <cell r="C38">
            <v>1</v>
          </cell>
          <cell r="G38">
            <v>7</v>
          </cell>
          <cell r="J38">
            <v>94</v>
          </cell>
          <cell r="K38">
            <v>1</v>
          </cell>
          <cell r="M38">
            <v>2</v>
          </cell>
          <cell r="N38">
            <v>2</v>
          </cell>
          <cell r="O38">
            <v>60</v>
          </cell>
          <cell r="R38">
            <v>2.9752475247524752</v>
          </cell>
        </row>
        <row r="39">
          <cell r="C39">
            <v>1</v>
          </cell>
          <cell r="G39">
            <v>7</v>
          </cell>
          <cell r="J39">
            <v>28.1</v>
          </cell>
          <cell r="K39">
            <v>1</v>
          </cell>
          <cell r="M39">
            <v>2</v>
          </cell>
          <cell r="N39">
            <v>1</v>
          </cell>
          <cell r="O39">
            <v>50</v>
          </cell>
          <cell r="R39">
            <v>2.9752475247524752</v>
          </cell>
        </row>
        <row r="40">
          <cell r="C40">
            <v>1</v>
          </cell>
          <cell r="G40">
            <v>1</v>
          </cell>
          <cell r="J40">
            <v>569</v>
          </cell>
          <cell r="K40">
            <v>2</v>
          </cell>
          <cell r="M40">
            <v>1</v>
          </cell>
          <cell r="N40">
            <v>1</v>
          </cell>
          <cell r="O40">
            <v>5</v>
          </cell>
          <cell r="R40">
            <v>3.8934426229508197</v>
          </cell>
        </row>
        <row r="41">
          <cell r="C41">
            <v>1</v>
          </cell>
          <cell r="G41">
            <v>1</v>
          </cell>
          <cell r="J41">
            <v>578</v>
          </cell>
          <cell r="K41">
            <v>1</v>
          </cell>
          <cell r="M41">
            <v>1</v>
          </cell>
          <cell r="N41">
            <v>2</v>
          </cell>
          <cell r="O41">
            <v>4</v>
          </cell>
          <cell r="R41">
            <v>3.8934426229508197</v>
          </cell>
        </row>
        <row r="42">
          <cell r="C42">
            <v>1</v>
          </cell>
          <cell r="G42">
            <v>1</v>
          </cell>
          <cell r="J42">
            <v>94</v>
          </cell>
          <cell r="K42">
            <v>2</v>
          </cell>
          <cell r="M42">
            <v>2</v>
          </cell>
          <cell r="N42">
            <v>3</v>
          </cell>
          <cell r="O42">
            <v>5</v>
          </cell>
          <cell r="R42">
            <v>3.8934426229508197</v>
          </cell>
        </row>
        <row r="43">
          <cell r="C43">
            <v>1</v>
          </cell>
          <cell r="G43">
            <v>1</v>
          </cell>
          <cell r="J43">
            <v>210.3</v>
          </cell>
          <cell r="K43">
            <v>2</v>
          </cell>
          <cell r="M43">
            <v>2</v>
          </cell>
          <cell r="N43">
            <v>2</v>
          </cell>
          <cell r="O43">
            <v>6</v>
          </cell>
          <cell r="R43">
            <v>3.8934426229508197</v>
          </cell>
        </row>
        <row r="44">
          <cell r="C44">
            <v>1</v>
          </cell>
          <cell r="G44">
            <v>1</v>
          </cell>
          <cell r="J44">
            <v>238.2</v>
          </cell>
          <cell r="K44">
            <v>4</v>
          </cell>
          <cell r="M44">
            <v>1</v>
          </cell>
          <cell r="N44">
            <v>2</v>
          </cell>
          <cell r="O44">
            <v>1</v>
          </cell>
          <cell r="R44">
            <v>3.8934426229508197</v>
          </cell>
        </row>
        <row r="45">
          <cell r="C45">
            <v>1</v>
          </cell>
          <cell r="G45">
            <v>1</v>
          </cell>
          <cell r="J45">
            <v>28.1</v>
          </cell>
          <cell r="K45">
            <v>1</v>
          </cell>
          <cell r="M45">
            <v>2</v>
          </cell>
          <cell r="N45">
            <v>7</v>
          </cell>
          <cell r="O45">
            <v>2</v>
          </cell>
          <cell r="R45">
            <v>3.8934426229508197</v>
          </cell>
        </row>
        <row r="46">
          <cell r="C46">
            <v>1</v>
          </cell>
          <cell r="G46">
            <v>1</v>
          </cell>
          <cell r="J46">
            <v>94</v>
          </cell>
          <cell r="K46">
            <v>1</v>
          </cell>
          <cell r="M46">
            <v>1</v>
          </cell>
          <cell r="N46">
            <v>1</v>
          </cell>
          <cell r="O46">
            <v>5</v>
          </cell>
          <cell r="R46">
            <v>3.8934426229508197</v>
          </cell>
        </row>
        <row r="47">
          <cell r="C47">
            <v>1</v>
          </cell>
          <cell r="G47">
            <v>1</v>
          </cell>
          <cell r="J47">
            <v>1117</v>
          </cell>
          <cell r="K47">
            <v>2</v>
          </cell>
          <cell r="M47">
            <v>2</v>
          </cell>
          <cell r="N47">
            <v>1</v>
          </cell>
          <cell r="O47">
            <v>2</v>
          </cell>
          <cell r="R47">
            <v>3.8934426229508197</v>
          </cell>
        </row>
        <row r="48">
          <cell r="C48">
            <v>1</v>
          </cell>
          <cell r="G48">
            <v>1</v>
          </cell>
          <cell r="J48">
            <v>210.3</v>
          </cell>
          <cell r="K48">
            <v>4</v>
          </cell>
          <cell r="M48">
            <v>1</v>
          </cell>
          <cell r="N48">
            <v>2</v>
          </cell>
          <cell r="O48">
            <v>2</v>
          </cell>
          <cell r="R48">
            <v>3.8934426229508197</v>
          </cell>
        </row>
        <row r="49">
          <cell r="C49">
            <v>1</v>
          </cell>
          <cell r="G49">
            <v>1</v>
          </cell>
          <cell r="J49">
            <v>94</v>
          </cell>
          <cell r="K49">
            <v>1</v>
          </cell>
          <cell r="M49">
            <v>1</v>
          </cell>
          <cell r="N49">
            <v>2</v>
          </cell>
          <cell r="O49">
            <v>4</v>
          </cell>
          <cell r="R49">
            <v>3.8934426229508197</v>
          </cell>
        </row>
        <row r="50">
          <cell r="C50">
            <v>1</v>
          </cell>
          <cell r="G50">
            <v>1</v>
          </cell>
          <cell r="J50">
            <v>28.1</v>
          </cell>
          <cell r="K50">
            <v>1</v>
          </cell>
          <cell r="M50">
            <v>1</v>
          </cell>
          <cell r="N50">
            <v>3</v>
          </cell>
          <cell r="O50">
            <v>3</v>
          </cell>
          <cell r="R50">
            <v>3.8934426229508197</v>
          </cell>
        </row>
        <row r="51">
          <cell r="C51">
            <v>1</v>
          </cell>
          <cell r="G51">
            <v>1</v>
          </cell>
          <cell r="J51">
            <v>28.1</v>
          </cell>
          <cell r="K51">
            <v>1</v>
          </cell>
          <cell r="M51">
            <v>1</v>
          </cell>
          <cell r="N51">
            <v>5</v>
          </cell>
          <cell r="O51">
            <v>3</v>
          </cell>
          <cell r="R51">
            <v>3.8934426229508197</v>
          </cell>
        </row>
        <row r="52">
          <cell r="C52">
            <v>1</v>
          </cell>
          <cell r="G52">
            <v>1</v>
          </cell>
          <cell r="J52">
            <v>514.29999999999995</v>
          </cell>
          <cell r="K52">
            <v>4</v>
          </cell>
          <cell r="M52">
            <v>2</v>
          </cell>
          <cell r="N52">
            <v>1</v>
          </cell>
          <cell r="O52">
            <v>2</v>
          </cell>
          <cell r="R52">
            <v>3.8934426229508197</v>
          </cell>
        </row>
        <row r="53">
          <cell r="C53">
            <v>1</v>
          </cell>
          <cell r="G53">
            <v>1</v>
          </cell>
          <cell r="J53">
            <v>210.3</v>
          </cell>
          <cell r="K53">
            <v>2</v>
          </cell>
          <cell r="M53">
            <v>2</v>
          </cell>
          <cell r="N53">
            <v>1</v>
          </cell>
          <cell r="O53">
            <v>5</v>
          </cell>
          <cell r="R53">
            <v>3.8934426229508197</v>
          </cell>
        </row>
        <row r="54">
          <cell r="C54">
            <v>1</v>
          </cell>
          <cell r="G54">
            <v>1</v>
          </cell>
          <cell r="J54">
            <v>94</v>
          </cell>
          <cell r="K54">
            <v>1</v>
          </cell>
          <cell r="M54">
            <v>1</v>
          </cell>
          <cell r="N54">
            <v>8</v>
          </cell>
          <cell r="O54">
            <v>6</v>
          </cell>
          <cell r="R54">
            <v>3.8934426229508197</v>
          </cell>
        </row>
        <row r="55">
          <cell r="C55">
            <v>1</v>
          </cell>
          <cell r="G55">
            <v>1</v>
          </cell>
          <cell r="J55">
            <v>317.2</v>
          </cell>
          <cell r="K55">
            <v>3</v>
          </cell>
          <cell r="M55">
            <v>2</v>
          </cell>
          <cell r="N55">
            <v>1</v>
          </cell>
          <cell r="O55">
            <v>4</v>
          </cell>
          <cell r="R55">
            <v>3.8934426229508197</v>
          </cell>
        </row>
        <row r="56">
          <cell r="C56">
            <v>1</v>
          </cell>
          <cell r="G56">
            <v>1</v>
          </cell>
          <cell r="J56">
            <v>94</v>
          </cell>
          <cell r="K56">
            <v>1</v>
          </cell>
          <cell r="M56">
            <v>1</v>
          </cell>
          <cell r="N56">
            <v>1</v>
          </cell>
          <cell r="O56">
            <v>4</v>
          </cell>
          <cell r="R56">
            <v>3.8934426229508197</v>
          </cell>
        </row>
        <row r="57">
          <cell r="C57">
            <v>1</v>
          </cell>
          <cell r="G57">
            <v>1</v>
          </cell>
          <cell r="J57">
            <v>130.6</v>
          </cell>
          <cell r="K57">
            <v>1</v>
          </cell>
          <cell r="M57">
            <v>1</v>
          </cell>
          <cell r="N57">
            <v>1</v>
          </cell>
          <cell r="O57">
            <v>4</v>
          </cell>
          <cell r="R57">
            <v>3.8934426229508197</v>
          </cell>
        </row>
        <row r="58">
          <cell r="C58">
            <v>1</v>
          </cell>
          <cell r="G58">
            <v>1</v>
          </cell>
          <cell r="J58">
            <v>1191</v>
          </cell>
          <cell r="K58">
            <v>3</v>
          </cell>
          <cell r="M58">
            <v>2</v>
          </cell>
          <cell r="N58">
            <v>2</v>
          </cell>
          <cell r="O58">
            <v>7</v>
          </cell>
          <cell r="R58">
            <v>3.8934426229508197</v>
          </cell>
        </row>
        <row r="59">
          <cell r="C59">
            <v>1</v>
          </cell>
          <cell r="G59">
            <v>1</v>
          </cell>
          <cell r="J59">
            <v>94</v>
          </cell>
          <cell r="K59">
            <v>3</v>
          </cell>
          <cell r="M59">
            <v>2</v>
          </cell>
          <cell r="N59">
            <v>3</v>
          </cell>
          <cell r="O59">
            <v>2</v>
          </cell>
          <cell r="R59">
            <v>3.8934426229508197</v>
          </cell>
        </row>
        <row r="60">
          <cell r="C60">
            <v>1</v>
          </cell>
          <cell r="G60">
            <v>1</v>
          </cell>
          <cell r="J60">
            <v>193.3</v>
          </cell>
          <cell r="K60">
            <v>1</v>
          </cell>
          <cell r="M60">
            <v>2</v>
          </cell>
          <cell r="N60">
            <v>2</v>
          </cell>
          <cell r="O60">
            <v>6</v>
          </cell>
          <cell r="R60">
            <v>3.8934426229508197</v>
          </cell>
        </row>
        <row r="61">
          <cell r="C61">
            <v>1</v>
          </cell>
          <cell r="G61">
            <v>7</v>
          </cell>
          <cell r="J61">
            <v>396.2</v>
          </cell>
          <cell r="K61">
            <v>1</v>
          </cell>
          <cell r="M61">
            <v>2</v>
          </cell>
          <cell r="N61">
            <v>1</v>
          </cell>
          <cell r="O61">
            <v>10</v>
          </cell>
          <cell r="R61">
            <v>2.9752475247524752</v>
          </cell>
        </row>
        <row r="62">
          <cell r="C62">
            <v>1</v>
          </cell>
          <cell r="G62">
            <v>7</v>
          </cell>
          <cell r="J62">
            <v>1311</v>
          </cell>
          <cell r="K62">
            <v>2</v>
          </cell>
          <cell r="M62">
            <v>2</v>
          </cell>
          <cell r="N62">
            <v>1</v>
          </cell>
          <cell r="O62">
            <v>10</v>
          </cell>
          <cell r="R62">
            <v>2.9752475247524752</v>
          </cell>
        </row>
        <row r="63">
          <cell r="C63">
            <v>1</v>
          </cell>
          <cell r="G63">
            <v>1</v>
          </cell>
          <cell r="J63">
            <v>28.1</v>
          </cell>
          <cell r="K63">
            <v>1</v>
          </cell>
          <cell r="M63">
            <v>1</v>
          </cell>
          <cell r="N63">
            <v>2</v>
          </cell>
          <cell r="O63">
            <v>2</v>
          </cell>
          <cell r="R63">
            <v>3.8934426229508197</v>
          </cell>
        </row>
        <row r="64">
          <cell r="C64">
            <v>1</v>
          </cell>
          <cell r="G64">
            <v>1</v>
          </cell>
          <cell r="J64">
            <v>120.3</v>
          </cell>
          <cell r="K64">
            <v>2</v>
          </cell>
          <cell r="M64">
            <v>2</v>
          </cell>
          <cell r="N64">
            <v>1</v>
          </cell>
          <cell r="O64">
            <v>2</v>
          </cell>
          <cell r="R64">
            <v>3.8934426229508197</v>
          </cell>
        </row>
        <row r="65">
          <cell r="C65">
            <v>1</v>
          </cell>
          <cell r="G65">
            <v>1</v>
          </cell>
          <cell r="J65">
            <v>1191</v>
          </cell>
          <cell r="K65">
            <v>4</v>
          </cell>
          <cell r="M65">
            <v>2</v>
          </cell>
          <cell r="N65">
            <v>2</v>
          </cell>
          <cell r="O65">
            <v>6</v>
          </cell>
          <cell r="R65">
            <v>3.8934426229508197</v>
          </cell>
        </row>
        <row r="66">
          <cell r="C66">
            <v>1</v>
          </cell>
          <cell r="G66">
            <v>1</v>
          </cell>
          <cell r="J66">
            <v>94</v>
          </cell>
          <cell r="K66">
            <v>3</v>
          </cell>
          <cell r="M66">
            <v>2</v>
          </cell>
          <cell r="N66">
            <v>3</v>
          </cell>
          <cell r="O66">
            <v>5</v>
          </cell>
          <cell r="R66">
            <v>3.8934426229508197</v>
          </cell>
        </row>
        <row r="67">
          <cell r="C67">
            <v>1</v>
          </cell>
          <cell r="G67">
            <v>1</v>
          </cell>
          <cell r="J67">
            <v>368</v>
          </cell>
          <cell r="K67">
            <v>2</v>
          </cell>
          <cell r="M67">
            <v>2</v>
          </cell>
          <cell r="N67">
            <v>4</v>
          </cell>
          <cell r="O67">
            <v>4</v>
          </cell>
          <cell r="R67">
            <v>3.8934426229508197</v>
          </cell>
        </row>
        <row r="68">
          <cell r="C68">
            <v>1</v>
          </cell>
          <cell r="G68">
            <v>1</v>
          </cell>
          <cell r="J68">
            <v>166.5</v>
          </cell>
          <cell r="K68">
            <v>1</v>
          </cell>
          <cell r="M68">
            <v>1</v>
          </cell>
          <cell r="N68">
            <v>1</v>
          </cell>
          <cell r="O68">
            <v>6</v>
          </cell>
          <cell r="R68">
            <v>3.8934426229508197</v>
          </cell>
        </row>
        <row r="69">
          <cell r="C69">
            <v>1</v>
          </cell>
          <cell r="G69">
            <v>1</v>
          </cell>
          <cell r="J69">
            <v>276.2</v>
          </cell>
          <cell r="K69">
            <v>4</v>
          </cell>
          <cell r="M69">
            <v>2</v>
          </cell>
          <cell r="N69">
            <v>1</v>
          </cell>
          <cell r="O69">
            <v>2</v>
          </cell>
          <cell r="R69">
            <v>3.8934426229508197</v>
          </cell>
        </row>
        <row r="70">
          <cell r="C70">
            <v>1</v>
          </cell>
          <cell r="G70">
            <v>1</v>
          </cell>
          <cell r="J70">
            <v>210.3</v>
          </cell>
          <cell r="K70">
            <v>1</v>
          </cell>
          <cell r="M70">
            <v>1</v>
          </cell>
          <cell r="N70">
            <v>7</v>
          </cell>
          <cell r="O70">
            <v>2</v>
          </cell>
          <cell r="R70">
            <v>3.8934426229508197</v>
          </cell>
        </row>
        <row r="71">
          <cell r="C71">
            <v>1</v>
          </cell>
          <cell r="G71">
            <v>1</v>
          </cell>
          <cell r="J71">
            <v>71.5</v>
          </cell>
          <cell r="K71">
            <v>1</v>
          </cell>
          <cell r="M71">
            <v>1</v>
          </cell>
          <cell r="N71">
            <v>1</v>
          </cell>
          <cell r="O71">
            <v>3</v>
          </cell>
          <cell r="R71">
            <v>3.8934426229508197</v>
          </cell>
        </row>
        <row r="72">
          <cell r="C72">
            <v>1</v>
          </cell>
          <cell r="G72">
            <v>1</v>
          </cell>
          <cell r="J72">
            <v>39</v>
          </cell>
          <cell r="K72">
            <v>4</v>
          </cell>
          <cell r="M72">
            <v>2</v>
          </cell>
          <cell r="N72">
            <v>2</v>
          </cell>
          <cell r="O72">
            <v>5</v>
          </cell>
          <cell r="R72">
            <v>3.8934426229508197</v>
          </cell>
        </row>
        <row r="73">
          <cell r="C73">
            <v>1</v>
          </cell>
          <cell r="G73">
            <v>1</v>
          </cell>
          <cell r="J73">
            <v>437.6</v>
          </cell>
          <cell r="K73">
            <v>3</v>
          </cell>
          <cell r="M73">
            <v>2</v>
          </cell>
          <cell r="N73">
            <v>1</v>
          </cell>
          <cell r="O73">
            <v>3</v>
          </cell>
          <cell r="R73">
            <v>3.8934426229508197</v>
          </cell>
        </row>
        <row r="74">
          <cell r="C74">
            <v>1</v>
          </cell>
          <cell r="G74">
            <v>1</v>
          </cell>
          <cell r="J74">
            <v>259.2</v>
          </cell>
          <cell r="K74">
            <v>1</v>
          </cell>
          <cell r="M74">
            <v>2</v>
          </cell>
          <cell r="N74">
            <v>1</v>
          </cell>
          <cell r="O74">
            <v>3</v>
          </cell>
          <cell r="R74">
            <v>3.8934426229508197</v>
          </cell>
        </row>
        <row r="75">
          <cell r="C75">
            <v>1</v>
          </cell>
          <cell r="G75">
            <v>7</v>
          </cell>
          <cell r="J75">
            <v>28.1</v>
          </cell>
          <cell r="K75">
            <v>1</v>
          </cell>
          <cell r="M75">
            <v>1</v>
          </cell>
          <cell r="N75">
            <v>1</v>
          </cell>
          <cell r="O75">
            <v>50</v>
          </cell>
          <cell r="R75">
            <v>2.9752475247524752</v>
          </cell>
        </row>
        <row r="76">
          <cell r="C76">
            <v>1</v>
          </cell>
          <cell r="G76">
            <v>1</v>
          </cell>
          <cell r="J76">
            <v>276.2</v>
          </cell>
          <cell r="K76">
            <v>2</v>
          </cell>
          <cell r="M76">
            <v>2</v>
          </cell>
          <cell r="N76">
            <v>1</v>
          </cell>
          <cell r="O76">
            <v>3</v>
          </cell>
          <cell r="R76">
            <v>3.8934426229508197</v>
          </cell>
        </row>
        <row r="77">
          <cell r="C77">
            <v>1</v>
          </cell>
          <cell r="G77">
            <v>1</v>
          </cell>
          <cell r="J77">
            <v>122.8</v>
          </cell>
          <cell r="K77">
            <v>2</v>
          </cell>
          <cell r="M77">
            <v>2</v>
          </cell>
          <cell r="N77">
            <v>1</v>
          </cell>
          <cell r="O77">
            <v>5</v>
          </cell>
          <cell r="R77">
            <v>3.8934426229508197</v>
          </cell>
        </row>
        <row r="78">
          <cell r="C78">
            <v>1</v>
          </cell>
          <cell r="G78">
            <v>1</v>
          </cell>
          <cell r="J78">
            <v>137.4</v>
          </cell>
          <cell r="K78">
            <v>3</v>
          </cell>
          <cell r="M78">
            <v>2</v>
          </cell>
          <cell r="N78">
            <v>2</v>
          </cell>
          <cell r="O78">
            <v>6</v>
          </cell>
          <cell r="R78">
            <v>3.8934426229508197</v>
          </cell>
        </row>
        <row r="79">
          <cell r="C79">
            <v>1</v>
          </cell>
          <cell r="G79">
            <v>1</v>
          </cell>
          <cell r="J79">
            <v>172.3</v>
          </cell>
          <cell r="K79">
            <v>1</v>
          </cell>
          <cell r="M79">
            <v>1</v>
          </cell>
          <cell r="N79">
            <v>1</v>
          </cell>
          <cell r="O79">
            <v>4</v>
          </cell>
          <cell r="R79">
            <v>3.8934426229508197</v>
          </cell>
        </row>
        <row r="80">
          <cell r="C80">
            <v>1</v>
          </cell>
          <cell r="G80">
            <v>7</v>
          </cell>
          <cell r="J80">
            <v>136.30000000000001</v>
          </cell>
          <cell r="K80">
            <v>2</v>
          </cell>
          <cell r="M80">
            <v>1</v>
          </cell>
          <cell r="N80">
            <v>1</v>
          </cell>
          <cell r="O80">
            <v>45</v>
          </cell>
          <cell r="R80">
            <v>2.9752475247524752</v>
          </cell>
        </row>
        <row r="81">
          <cell r="C81">
            <v>1</v>
          </cell>
          <cell r="G81">
            <v>1</v>
          </cell>
          <cell r="J81">
            <v>254.2</v>
          </cell>
          <cell r="K81">
            <v>3</v>
          </cell>
          <cell r="M81">
            <v>2</v>
          </cell>
          <cell r="N81">
            <v>3</v>
          </cell>
          <cell r="O81">
            <v>8</v>
          </cell>
          <cell r="R81">
            <v>3.8934426229508197</v>
          </cell>
        </row>
        <row r="82">
          <cell r="C82">
            <v>1</v>
          </cell>
          <cell r="G82">
            <v>1</v>
          </cell>
          <cell r="J82">
            <v>28.1</v>
          </cell>
          <cell r="K82">
            <v>1</v>
          </cell>
          <cell r="M82">
            <v>1</v>
          </cell>
          <cell r="N82">
            <v>5</v>
          </cell>
          <cell r="O82">
            <v>5</v>
          </cell>
          <cell r="R82">
            <v>3.8934426229508197</v>
          </cell>
        </row>
        <row r="83">
          <cell r="C83">
            <v>1</v>
          </cell>
          <cell r="G83">
            <v>1</v>
          </cell>
          <cell r="J83">
            <v>137.4</v>
          </cell>
          <cell r="K83">
            <v>4</v>
          </cell>
          <cell r="M83">
            <v>1</v>
          </cell>
          <cell r="N83">
            <v>1</v>
          </cell>
          <cell r="O83">
            <v>6</v>
          </cell>
          <cell r="R83">
            <v>3.8934426229508197</v>
          </cell>
        </row>
        <row r="84">
          <cell r="C84">
            <v>1</v>
          </cell>
          <cell r="G84">
            <v>1</v>
          </cell>
          <cell r="J84">
            <v>276.2</v>
          </cell>
          <cell r="K84">
            <v>2</v>
          </cell>
          <cell r="M84">
            <v>2</v>
          </cell>
          <cell r="N84">
            <v>1</v>
          </cell>
          <cell r="O84">
            <v>3</v>
          </cell>
          <cell r="R84">
            <v>3.8934426229508197</v>
          </cell>
        </row>
        <row r="85">
          <cell r="C85">
            <v>1</v>
          </cell>
          <cell r="G85">
            <v>1</v>
          </cell>
          <cell r="J85">
            <v>368</v>
          </cell>
          <cell r="K85">
            <v>2</v>
          </cell>
          <cell r="M85">
            <v>2</v>
          </cell>
          <cell r="N85">
            <v>1</v>
          </cell>
          <cell r="O85">
            <v>4</v>
          </cell>
          <cell r="R85">
            <v>3.8934426229508197</v>
          </cell>
        </row>
        <row r="86">
          <cell r="C86">
            <v>1</v>
          </cell>
          <cell r="G86">
            <v>1</v>
          </cell>
          <cell r="J86">
            <v>28.1</v>
          </cell>
          <cell r="K86">
            <v>2</v>
          </cell>
          <cell r="M86">
            <v>2</v>
          </cell>
          <cell r="N86">
            <v>2</v>
          </cell>
          <cell r="O86">
            <v>2</v>
          </cell>
          <cell r="R86">
            <v>3.8934426229508197</v>
          </cell>
        </row>
        <row r="87">
          <cell r="C87">
            <v>1</v>
          </cell>
          <cell r="G87">
            <v>1</v>
          </cell>
          <cell r="J87">
            <v>137.4</v>
          </cell>
          <cell r="K87">
            <v>1</v>
          </cell>
          <cell r="M87">
            <v>1</v>
          </cell>
          <cell r="N87">
            <v>3</v>
          </cell>
          <cell r="O87">
            <v>5</v>
          </cell>
          <cell r="R87">
            <v>3.8934426229508197</v>
          </cell>
        </row>
        <row r="88">
          <cell r="C88">
            <v>1</v>
          </cell>
          <cell r="G88">
            <v>1</v>
          </cell>
          <cell r="J88">
            <v>1098</v>
          </cell>
          <cell r="K88">
            <v>2</v>
          </cell>
          <cell r="M88">
            <v>2</v>
          </cell>
          <cell r="N88">
            <v>2</v>
          </cell>
          <cell r="O88">
            <v>6</v>
          </cell>
          <cell r="R88">
            <v>3.8934426229508197</v>
          </cell>
        </row>
        <row r="89">
          <cell r="C89">
            <v>1</v>
          </cell>
          <cell r="G89">
            <v>1</v>
          </cell>
          <cell r="J89">
            <v>305</v>
          </cell>
          <cell r="K89">
            <v>2</v>
          </cell>
          <cell r="M89">
            <v>2</v>
          </cell>
          <cell r="N89">
            <v>1</v>
          </cell>
          <cell r="O89">
            <v>5</v>
          </cell>
          <cell r="R89">
            <v>3.8934426229508197</v>
          </cell>
        </row>
        <row r="90">
          <cell r="C90">
            <v>1</v>
          </cell>
          <cell r="G90">
            <v>1</v>
          </cell>
          <cell r="J90">
            <v>147.19999999999999</v>
          </cell>
          <cell r="K90">
            <v>4</v>
          </cell>
          <cell r="M90">
            <v>2</v>
          </cell>
          <cell r="N90">
            <v>1</v>
          </cell>
          <cell r="O90">
            <v>3</v>
          </cell>
          <cell r="R90">
            <v>3.8934426229508197</v>
          </cell>
        </row>
        <row r="91">
          <cell r="C91">
            <v>1</v>
          </cell>
          <cell r="G91">
            <v>1</v>
          </cell>
          <cell r="J91">
            <v>28.1</v>
          </cell>
          <cell r="K91">
            <v>4</v>
          </cell>
          <cell r="M91">
            <v>2</v>
          </cell>
          <cell r="N91">
            <v>7</v>
          </cell>
          <cell r="O91">
            <v>4</v>
          </cell>
          <cell r="R91">
            <v>3.8934426229508197</v>
          </cell>
        </row>
        <row r="92">
          <cell r="C92">
            <v>1</v>
          </cell>
          <cell r="G92">
            <v>1</v>
          </cell>
          <cell r="J92">
            <v>94</v>
          </cell>
          <cell r="K92">
            <v>1</v>
          </cell>
          <cell r="M92">
            <v>1</v>
          </cell>
          <cell r="N92">
            <v>8</v>
          </cell>
          <cell r="O92">
            <v>3</v>
          </cell>
          <cell r="R92">
            <v>3.8934426229508197</v>
          </cell>
        </row>
        <row r="93">
          <cell r="C93">
            <v>1</v>
          </cell>
          <cell r="G93">
            <v>1</v>
          </cell>
          <cell r="J93">
            <v>276.2</v>
          </cell>
          <cell r="K93">
            <v>3</v>
          </cell>
          <cell r="M93">
            <v>2</v>
          </cell>
          <cell r="N93">
            <v>8</v>
          </cell>
          <cell r="O93">
            <v>6</v>
          </cell>
          <cell r="R93">
            <v>3.8934426229508197</v>
          </cell>
        </row>
        <row r="94">
          <cell r="C94">
            <v>1</v>
          </cell>
          <cell r="G94">
            <v>1</v>
          </cell>
          <cell r="J94">
            <v>28.1</v>
          </cell>
          <cell r="K94">
            <v>1</v>
          </cell>
          <cell r="M94">
            <v>1</v>
          </cell>
          <cell r="N94">
            <v>1</v>
          </cell>
          <cell r="O94">
            <v>3</v>
          </cell>
          <cell r="R94">
            <v>3.8934426229508197</v>
          </cell>
        </row>
        <row r="95">
          <cell r="C95">
            <v>1</v>
          </cell>
          <cell r="G95">
            <v>1</v>
          </cell>
          <cell r="J95">
            <v>276.2</v>
          </cell>
          <cell r="K95">
            <v>2</v>
          </cell>
          <cell r="M95">
            <v>2</v>
          </cell>
          <cell r="N95">
            <v>1</v>
          </cell>
          <cell r="O95">
            <v>3</v>
          </cell>
          <cell r="R95">
            <v>3.8934426229508197</v>
          </cell>
        </row>
        <row r="96">
          <cell r="C96">
            <v>1</v>
          </cell>
          <cell r="G96">
            <v>1</v>
          </cell>
          <cell r="J96">
            <v>202.2</v>
          </cell>
          <cell r="K96">
            <v>4</v>
          </cell>
          <cell r="M96">
            <v>1</v>
          </cell>
          <cell r="N96">
            <v>2</v>
          </cell>
          <cell r="O96">
            <v>4</v>
          </cell>
          <cell r="R96">
            <v>3.8934426229508197</v>
          </cell>
        </row>
        <row r="97">
          <cell r="C97">
            <v>1</v>
          </cell>
          <cell r="G97">
            <v>1</v>
          </cell>
          <cell r="J97">
            <v>11</v>
          </cell>
          <cell r="K97">
            <v>3</v>
          </cell>
          <cell r="M97">
            <v>2</v>
          </cell>
          <cell r="N97">
            <v>3</v>
          </cell>
          <cell r="O97">
            <v>8</v>
          </cell>
          <cell r="R97">
            <v>3.8934426229508197</v>
          </cell>
        </row>
        <row r="98">
          <cell r="C98">
            <v>1</v>
          </cell>
          <cell r="G98">
            <v>1</v>
          </cell>
          <cell r="J98">
            <v>28.1</v>
          </cell>
          <cell r="K98">
            <v>2</v>
          </cell>
          <cell r="M98">
            <v>1</v>
          </cell>
          <cell r="N98">
            <v>6</v>
          </cell>
          <cell r="O98">
            <v>5</v>
          </cell>
          <cell r="R98">
            <v>3.8934426229508197</v>
          </cell>
        </row>
        <row r="99">
          <cell r="C99">
            <v>1</v>
          </cell>
          <cell r="G99">
            <v>1</v>
          </cell>
          <cell r="J99">
            <v>137.4</v>
          </cell>
          <cell r="K99">
            <v>4</v>
          </cell>
          <cell r="M99">
            <v>2</v>
          </cell>
          <cell r="N99">
            <v>1</v>
          </cell>
          <cell r="O99">
            <v>3</v>
          </cell>
          <cell r="R99">
            <v>3.8934426229508197</v>
          </cell>
        </row>
        <row r="100">
          <cell r="C100">
            <v>1</v>
          </cell>
          <cell r="G100">
            <v>1</v>
          </cell>
          <cell r="J100">
            <v>276.2</v>
          </cell>
          <cell r="K100">
            <v>2</v>
          </cell>
          <cell r="M100">
            <v>2</v>
          </cell>
          <cell r="N100">
            <v>1</v>
          </cell>
          <cell r="O100">
            <v>3</v>
          </cell>
          <cell r="R100">
            <v>3.8934426229508197</v>
          </cell>
        </row>
        <row r="101">
          <cell r="C101">
            <v>1</v>
          </cell>
          <cell r="G101">
            <v>1</v>
          </cell>
          <cell r="J101">
            <v>368</v>
          </cell>
          <cell r="K101">
            <v>3</v>
          </cell>
          <cell r="M101">
            <v>2</v>
          </cell>
          <cell r="N101">
            <v>3</v>
          </cell>
          <cell r="O101">
            <v>3</v>
          </cell>
          <cell r="R101">
            <v>3.8934426229508197</v>
          </cell>
        </row>
        <row r="102">
          <cell r="C102">
            <v>1</v>
          </cell>
          <cell r="G102">
            <v>1</v>
          </cell>
          <cell r="J102">
            <v>172.3</v>
          </cell>
          <cell r="K102">
            <v>1</v>
          </cell>
          <cell r="M102">
            <v>1</v>
          </cell>
          <cell r="N102">
            <v>4</v>
          </cell>
          <cell r="O102">
            <v>3</v>
          </cell>
          <cell r="R102">
            <v>3.8934426229508197</v>
          </cell>
        </row>
        <row r="103">
          <cell r="C103">
            <v>1</v>
          </cell>
          <cell r="G103">
            <v>1</v>
          </cell>
          <cell r="J103">
            <v>28.1</v>
          </cell>
          <cell r="K103">
            <v>1</v>
          </cell>
          <cell r="M103">
            <v>1</v>
          </cell>
          <cell r="N103">
            <v>1</v>
          </cell>
          <cell r="O103">
            <v>8</v>
          </cell>
          <cell r="R103">
            <v>3.8934426229508197</v>
          </cell>
        </row>
        <row r="104">
          <cell r="C104">
            <v>1</v>
          </cell>
          <cell r="G104">
            <v>1</v>
          </cell>
          <cell r="J104">
            <v>276.2</v>
          </cell>
          <cell r="K104">
            <v>1</v>
          </cell>
          <cell r="M104">
            <v>2</v>
          </cell>
          <cell r="N104">
            <v>1</v>
          </cell>
          <cell r="O104">
            <v>2</v>
          </cell>
          <cell r="R104">
            <v>3.8934426229508197</v>
          </cell>
        </row>
        <row r="105">
          <cell r="C105">
            <v>1</v>
          </cell>
          <cell r="G105">
            <v>1</v>
          </cell>
          <cell r="J105">
            <v>28.1</v>
          </cell>
          <cell r="K105">
            <v>3</v>
          </cell>
          <cell r="M105">
            <v>1</v>
          </cell>
          <cell r="N105">
            <v>1</v>
          </cell>
          <cell r="O105">
            <v>5</v>
          </cell>
          <cell r="R105">
            <v>3.8934426229508197</v>
          </cell>
        </row>
        <row r="106">
          <cell r="C106">
            <v>1</v>
          </cell>
          <cell r="G106">
            <v>1</v>
          </cell>
          <cell r="J106">
            <v>144.80000000000001</v>
          </cell>
          <cell r="K106">
            <v>4</v>
          </cell>
          <cell r="M106">
            <v>2</v>
          </cell>
          <cell r="N106">
            <v>1</v>
          </cell>
          <cell r="O106">
            <v>3</v>
          </cell>
          <cell r="R106">
            <v>3.8934426229508197</v>
          </cell>
        </row>
        <row r="107">
          <cell r="C107">
            <v>1</v>
          </cell>
          <cell r="G107">
            <v>1</v>
          </cell>
          <cell r="J107">
            <v>368</v>
          </cell>
          <cell r="K107">
            <v>1</v>
          </cell>
          <cell r="M107">
            <v>2</v>
          </cell>
          <cell r="N107">
            <v>4</v>
          </cell>
          <cell r="O107">
            <v>3</v>
          </cell>
          <cell r="R107">
            <v>3.8934426229508197</v>
          </cell>
        </row>
        <row r="108">
          <cell r="C108">
            <v>1</v>
          </cell>
          <cell r="G108">
            <v>1</v>
          </cell>
          <cell r="J108">
            <v>28.1</v>
          </cell>
          <cell r="K108">
            <v>1</v>
          </cell>
          <cell r="M108">
            <v>2</v>
          </cell>
          <cell r="N108">
            <v>3</v>
          </cell>
          <cell r="O108">
            <v>1</v>
          </cell>
          <cell r="R108">
            <v>3.8934426229508197</v>
          </cell>
        </row>
        <row r="109">
          <cell r="C109">
            <v>1</v>
          </cell>
          <cell r="G109">
            <v>1</v>
          </cell>
          <cell r="J109">
            <v>94</v>
          </cell>
          <cell r="K109">
            <v>1</v>
          </cell>
          <cell r="M109">
            <v>2</v>
          </cell>
          <cell r="N109">
            <v>1</v>
          </cell>
          <cell r="O109">
            <v>3</v>
          </cell>
          <cell r="R109">
            <v>3.8934426229508197</v>
          </cell>
        </row>
        <row r="110">
          <cell r="C110">
            <v>1</v>
          </cell>
          <cell r="G110">
            <v>1</v>
          </cell>
          <cell r="J110">
            <v>92.7</v>
          </cell>
          <cell r="K110">
            <v>4</v>
          </cell>
          <cell r="M110">
            <v>1</v>
          </cell>
          <cell r="N110">
            <v>1</v>
          </cell>
          <cell r="O110">
            <v>3</v>
          </cell>
          <cell r="R110">
            <v>3.8934426229508197</v>
          </cell>
        </row>
        <row r="111">
          <cell r="C111">
            <v>1</v>
          </cell>
          <cell r="G111">
            <v>1</v>
          </cell>
          <cell r="J111">
            <v>1401</v>
          </cell>
          <cell r="K111">
            <v>3</v>
          </cell>
          <cell r="M111">
            <v>2</v>
          </cell>
          <cell r="N111">
            <v>2</v>
          </cell>
          <cell r="O111">
            <v>6</v>
          </cell>
          <cell r="R111">
            <v>3.8934426229508197</v>
          </cell>
        </row>
        <row r="112">
          <cell r="C112">
            <v>1</v>
          </cell>
          <cell r="G112">
            <v>1</v>
          </cell>
          <cell r="J112">
            <v>183.2</v>
          </cell>
          <cell r="K112">
            <v>4</v>
          </cell>
          <cell r="M112">
            <v>1</v>
          </cell>
          <cell r="N112">
            <v>3</v>
          </cell>
          <cell r="O112">
            <v>2</v>
          </cell>
          <cell r="R112">
            <v>3.8934426229508197</v>
          </cell>
        </row>
        <row r="113">
          <cell r="C113">
            <v>1</v>
          </cell>
          <cell r="G113">
            <v>1</v>
          </cell>
          <cell r="J113">
            <v>182.4</v>
          </cell>
          <cell r="K113">
            <v>1</v>
          </cell>
          <cell r="M113">
            <v>2</v>
          </cell>
          <cell r="N113">
            <v>1</v>
          </cell>
          <cell r="O113">
            <v>2</v>
          </cell>
          <cell r="R113">
            <v>3.8934426229508197</v>
          </cell>
        </row>
        <row r="114">
          <cell r="C114">
            <v>1</v>
          </cell>
          <cell r="G114">
            <v>1</v>
          </cell>
          <cell r="J114">
            <v>78.899999999999991</v>
          </cell>
          <cell r="K114">
            <v>1</v>
          </cell>
          <cell r="M114">
            <v>2</v>
          </cell>
          <cell r="N114">
            <v>1</v>
          </cell>
          <cell r="O114">
            <v>3</v>
          </cell>
          <cell r="R114">
            <v>3.8934426229508197</v>
          </cell>
        </row>
        <row r="115">
          <cell r="C115">
            <v>1</v>
          </cell>
          <cell r="G115">
            <v>1</v>
          </cell>
          <cell r="J115">
            <v>619</v>
          </cell>
          <cell r="K115">
            <v>2</v>
          </cell>
          <cell r="M115">
            <v>2</v>
          </cell>
          <cell r="N115">
            <v>1</v>
          </cell>
          <cell r="O115">
            <v>3</v>
          </cell>
          <cell r="R115">
            <v>3.8934426229508197</v>
          </cell>
        </row>
        <row r="116">
          <cell r="C116">
            <v>1</v>
          </cell>
          <cell r="G116">
            <v>1</v>
          </cell>
          <cell r="J116">
            <v>215.2</v>
          </cell>
          <cell r="K116">
            <v>1</v>
          </cell>
          <cell r="M116">
            <v>1</v>
          </cell>
          <cell r="N116">
            <v>1</v>
          </cell>
          <cell r="O116">
            <v>4</v>
          </cell>
          <cell r="R116">
            <v>3.8934426229508197</v>
          </cell>
        </row>
        <row r="117">
          <cell r="C117">
            <v>1</v>
          </cell>
          <cell r="G117">
            <v>1</v>
          </cell>
          <cell r="J117">
            <v>330.3</v>
          </cell>
          <cell r="K117">
            <v>3</v>
          </cell>
          <cell r="M117">
            <v>2</v>
          </cell>
          <cell r="N117">
            <v>2</v>
          </cell>
          <cell r="O117">
            <v>4</v>
          </cell>
          <cell r="R117">
            <v>3.8934426229508197</v>
          </cell>
        </row>
        <row r="118">
          <cell r="C118">
            <v>1</v>
          </cell>
          <cell r="G118">
            <v>1</v>
          </cell>
          <cell r="J118">
            <v>488</v>
          </cell>
          <cell r="K118">
            <v>4</v>
          </cell>
          <cell r="M118">
            <v>2</v>
          </cell>
          <cell r="N118">
            <v>3</v>
          </cell>
          <cell r="O118">
            <v>5</v>
          </cell>
          <cell r="R118">
            <v>3.8934426229508197</v>
          </cell>
        </row>
        <row r="119">
          <cell r="C119">
            <v>1</v>
          </cell>
          <cell r="G119">
            <v>1</v>
          </cell>
          <cell r="J119">
            <v>28.1</v>
          </cell>
          <cell r="K119">
            <v>4</v>
          </cell>
          <cell r="M119">
            <v>2</v>
          </cell>
          <cell r="N119">
            <v>2</v>
          </cell>
          <cell r="O119">
            <v>5</v>
          </cell>
          <cell r="R119">
            <v>3.8934426229508197</v>
          </cell>
        </row>
        <row r="120">
          <cell r="C120">
            <v>1</v>
          </cell>
          <cell r="G120">
            <v>1</v>
          </cell>
          <cell r="J120">
            <v>215.2</v>
          </cell>
          <cell r="K120">
            <v>3</v>
          </cell>
          <cell r="M120">
            <v>1</v>
          </cell>
          <cell r="N120">
            <v>1</v>
          </cell>
          <cell r="O120">
            <v>3</v>
          </cell>
          <cell r="R120">
            <v>3.8934426229508197</v>
          </cell>
        </row>
        <row r="121">
          <cell r="C121">
            <v>1</v>
          </cell>
          <cell r="G121">
            <v>1</v>
          </cell>
          <cell r="J121">
            <v>238.2</v>
          </cell>
          <cell r="K121">
            <v>1</v>
          </cell>
          <cell r="M121">
            <v>2</v>
          </cell>
          <cell r="N121">
            <v>1</v>
          </cell>
          <cell r="O121">
            <v>1</v>
          </cell>
          <cell r="R121">
            <v>3.8934426229508197</v>
          </cell>
        </row>
        <row r="122">
          <cell r="C122">
            <v>1</v>
          </cell>
          <cell r="G122">
            <v>1</v>
          </cell>
          <cell r="J122">
            <v>186.2</v>
          </cell>
          <cell r="K122">
            <v>3</v>
          </cell>
          <cell r="M122">
            <v>1</v>
          </cell>
          <cell r="N122">
            <v>2</v>
          </cell>
          <cell r="O122">
            <v>1</v>
          </cell>
          <cell r="R122">
            <v>3.8934426229508197</v>
          </cell>
        </row>
        <row r="123">
          <cell r="C123">
            <v>1</v>
          </cell>
          <cell r="G123">
            <v>1</v>
          </cell>
          <cell r="J123">
            <v>28.1</v>
          </cell>
          <cell r="K123">
            <v>4</v>
          </cell>
          <cell r="M123">
            <v>1</v>
          </cell>
          <cell r="N123">
            <v>1</v>
          </cell>
          <cell r="O123">
            <v>10</v>
          </cell>
          <cell r="R123">
            <v>3.8934426229508197</v>
          </cell>
        </row>
        <row r="124">
          <cell r="C124">
            <v>1</v>
          </cell>
          <cell r="G124">
            <v>1</v>
          </cell>
          <cell r="J124">
            <v>28.1</v>
          </cell>
          <cell r="K124">
            <v>3</v>
          </cell>
          <cell r="M124">
            <v>1</v>
          </cell>
          <cell r="N124">
            <v>1</v>
          </cell>
          <cell r="O124">
            <v>4</v>
          </cell>
          <cell r="R124">
            <v>3.8934426229508197</v>
          </cell>
        </row>
        <row r="125">
          <cell r="C125">
            <v>1</v>
          </cell>
          <cell r="G125">
            <v>7</v>
          </cell>
          <cell r="J125">
            <v>210.3</v>
          </cell>
          <cell r="K125">
            <v>3</v>
          </cell>
          <cell r="M125">
            <v>2</v>
          </cell>
          <cell r="N125">
            <v>2</v>
          </cell>
          <cell r="O125">
            <v>1</v>
          </cell>
          <cell r="R125">
            <v>2.9752475247524752</v>
          </cell>
        </row>
        <row r="126">
          <cell r="C126">
            <v>1</v>
          </cell>
          <cell r="G126">
            <v>1</v>
          </cell>
          <cell r="J126">
            <v>186.2</v>
          </cell>
          <cell r="K126">
            <v>3</v>
          </cell>
          <cell r="M126">
            <v>1</v>
          </cell>
          <cell r="N126">
            <v>2</v>
          </cell>
          <cell r="O126">
            <v>1</v>
          </cell>
          <cell r="R126">
            <v>3.8934426229508197</v>
          </cell>
        </row>
        <row r="127">
          <cell r="C127">
            <v>1</v>
          </cell>
          <cell r="G127">
            <v>1</v>
          </cell>
          <cell r="J127">
            <v>276.2</v>
          </cell>
          <cell r="K127">
            <v>4</v>
          </cell>
          <cell r="M127">
            <v>2</v>
          </cell>
          <cell r="N127">
            <v>1</v>
          </cell>
          <cell r="O127">
            <v>3</v>
          </cell>
          <cell r="R127">
            <v>3.8934426229508197</v>
          </cell>
        </row>
        <row r="128">
          <cell r="C128">
            <v>1</v>
          </cell>
          <cell r="G128">
            <v>1</v>
          </cell>
          <cell r="J128">
            <v>94</v>
          </cell>
          <cell r="K128">
            <v>3</v>
          </cell>
          <cell r="M128">
            <v>1</v>
          </cell>
          <cell r="N128">
            <v>3</v>
          </cell>
          <cell r="O128">
            <v>4</v>
          </cell>
          <cell r="R128">
            <v>3.8934426229508197</v>
          </cell>
        </row>
        <row r="129">
          <cell r="C129">
            <v>1</v>
          </cell>
          <cell r="G129">
            <v>1</v>
          </cell>
          <cell r="J129">
            <v>689</v>
          </cell>
          <cell r="K129">
            <v>3</v>
          </cell>
          <cell r="M129">
            <v>1</v>
          </cell>
          <cell r="N129">
            <v>1</v>
          </cell>
          <cell r="O129">
            <v>3</v>
          </cell>
          <cell r="R129">
            <v>3.8934426229508197</v>
          </cell>
        </row>
        <row r="130">
          <cell r="C130">
            <v>1</v>
          </cell>
          <cell r="G130">
            <v>1</v>
          </cell>
          <cell r="J130">
            <v>276.2</v>
          </cell>
          <cell r="K130">
            <v>4</v>
          </cell>
          <cell r="M130">
            <v>1</v>
          </cell>
          <cell r="N130">
            <v>2</v>
          </cell>
          <cell r="O130">
            <v>2</v>
          </cell>
          <cell r="R130">
            <v>3.8934426229508197</v>
          </cell>
        </row>
        <row r="131">
          <cell r="C131">
            <v>1</v>
          </cell>
          <cell r="G131">
            <v>1</v>
          </cell>
          <cell r="J131">
            <v>236.6</v>
          </cell>
          <cell r="K131">
            <v>3</v>
          </cell>
          <cell r="M131">
            <v>1</v>
          </cell>
          <cell r="N131">
            <v>1</v>
          </cell>
          <cell r="O131">
            <v>3</v>
          </cell>
          <cell r="R131">
            <v>3.8934426229508197</v>
          </cell>
        </row>
        <row r="132">
          <cell r="C132">
            <v>1</v>
          </cell>
          <cell r="G132">
            <v>1</v>
          </cell>
          <cell r="J132">
            <v>185.8</v>
          </cell>
          <cell r="K132">
            <v>3</v>
          </cell>
          <cell r="M132">
            <v>2</v>
          </cell>
          <cell r="N132">
            <v>2</v>
          </cell>
          <cell r="O132">
            <v>3</v>
          </cell>
          <cell r="R132">
            <v>3.8934426229508197</v>
          </cell>
        </row>
        <row r="133">
          <cell r="C133">
            <v>1</v>
          </cell>
          <cell r="G133">
            <v>1</v>
          </cell>
          <cell r="J133">
            <v>28.1</v>
          </cell>
          <cell r="K133">
            <v>1</v>
          </cell>
          <cell r="M133">
            <v>2</v>
          </cell>
          <cell r="N133">
            <v>2</v>
          </cell>
          <cell r="O133">
            <v>3</v>
          </cell>
          <cell r="R133">
            <v>3.8934426229508197</v>
          </cell>
        </row>
        <row r="134">
          <cell r="C134">
            <v>1</v>
          </cell>
          <cell r="G134">
            <v>1</v>
          </cell>
          <cell r="J134">
            <v>368</v>
          </cell>
          <cell r="K134">
            <v>1</v>
          </cell>
          <cell r="M134">
            <v>1</v>
          </cell>
          <cell r="N134">
            <v>2</v>
          </cell>
          <cell r="O134">
            <v>4</v>
          </cell>
          <cell r="R134">
            <v>3.8934426229508197</v>
          </cell>
        </row>
        <row r="135">
          <cell r="C135">
            <v>1</v>
          </cell>
          <cell r="G135">
            <v>1</v>
          </cell>
          <cell r="J135">
            <v>28.1</v>
          </cell>
          <cell r="K135">
            <v>1</v>
          </cell>
          <cell r="M135">
            <v>1</v>
          </cell>
          <cell r="N135">
            <v>2</v>
          </cell>
          <cell r="O135">
            <v>4</v>
          </cell>
          <cell r="R135">
            <v>3.8934426229508197</v>
          </cell>
        </row>
        <row r="136">
          <cell r="C136">
            <v>1</v>
          </cell>
          <cell r="G136">
            <v>1</v>
          </cell>
          <cell r="J136">
            <v>28.1</v>
          </cell>
          <cell r="K136">
            <v>2</v>
          </cell>
          <cell r="M136">
            <v>1</v>
          </cell>
          <cell r="N136">
            <v>1</v>
          </cell>
          <cell r="O136">
            <v>2</v>
          </cell>
          <cell r="R136">
            <v>3.8934426229508197</v>
          </cell>
        </row>
        <row r="137">
          <cell r="C137">
            <v>1</v>
          </cell>
          <cell r="G137">
            <v>1</v>
          </cell>
          <cell r="J137">
            <v>172.3</v>
          </cell>
          <cell r="K137">
            <v>2</v>
          </cell>
          <cell r="M137">
            <v>1</v>
          </cell>
          <cell r="N137">
            <v>2</v>
          </cell>
          <cell r="O137">
            <v>2</v>
          </cell>
          <cell r="R137">
            <v>3.8934426229508197</v>
          </cell>
        </row>
        <row r="138">
          <cell r="C138">
            <v>1</v>
          </cell>
          <cell r="G138">
            <v>1</v>
          </cell>
          <cell r="J138">
            <v>794</v>
          </cell>
          <cell r="K138">
            <v>3</v>
          </cell>
          <cell r="M138">
            <v>1</v>
          </cell>
          <cell r="N138">
            <v>1</v>
          </cell>
          <cell r="O138">
            <v>4</v>
          </cell>
          <cell r="R138">
            <v>3.8934426229508197</v>
          </cell>
        </row>
        <row r="139">
          <cell r="C139">
            <v>1</v>
          </cell>
          <cell r="G139">
            <v>1</v>
          </cell>
          <cell r="J139">
            <v>238.2</v>
          </cell>
          <cell r="K139">
            <v>3</v>
          </cell>
          <cell r="M139">
            <v>2</v>
          </cell>
          <cell r="N139">
            <v>1</v>
          </cell>
          <cell r="O139">
            <v>3</v>
          </cell>
          <cell r="R139">
            <v>3.8934426229508197</v>
          </cell>
        </row>
        <row r="140">
          <cell r="C140">
            <v>1</v>
          </cell>
          <cell r="G140">
            <v>1</v>
          </cell>
          <cell r="J140">
            <v>28.1</v>
          </cell>
          <cell r="K140">
            <v>3</v>
          </cell>
          <cell r="M140">
            <v>1</v>
          </cell>
          <cell r="N140">
            <v>2</v>
          </cell>
          <cell r="O140">
            <v>3</v>
          </cell>
          <cell r="R140">
            <v>3.8934426229508197</v>
          </cell>
        </row>
        <row r="141">
          <cell r="C141">
            <v>1</v>
          </cell>
          <cell r="G141">
            <v>1</v>
          </cell>
          <cell r="J141">
            <v>256.39999999999998</v>
          </cell>
          <cell r="K141">
            <v>3</v>
          </cell>
          <cell r="M141">
            <v>1</v>
          </cell>
          <cell r="N141">
            <v>3</v>
          </cell>
          <cell r="O141">
            <v>4</v>
          </cell>
          <cell r="R141">
            <v>3.8934426229508197</v>
          </cell>
        </row>
        <row r="142">
          <cell r="C142">
            <v>1</v>
          </cell>
          <cell r="G142">
            <v>1</v>
          </cell>
          <cell r="J142">
            <v>315</v>
          </cell>
          <cell r="K142">
            <v>1</v>
          </cell>
          <cell r="M142">
            <v>1</v>
          </cell>
          <cell r="N142">
            <v>1</v>
          </cell>
          <cell r="O142">
            <v>3</v>
          </cell>
          <cell r="R142">
            <v>3.8934426229508197</v>
          </cell>
        </row>
        <row r="143">
          <cell r="C143">
            <v>1</v>
          </cell>
          <cell r="G143">
            <v>1</v>
          </cell>
          <cell r="J143">
            <v>435</v>
          </cell>
          <cell r="K143">
            <v>3</v>
          </cell>
          <cell r="M143">
            <v>2</v>
          </cell>
          <cell r="N143">
            <v>2</v>
          </cell>
          <cell r="O143">
            <v>1</v>
          </cell>
          <cell r="R143">
            <v>3.8934426229508197</v>
          </cell>
        </row>
        <row r="144">
          <cell r="C144">
            <v>1</v>
          </cell>
          <cell r="G144">
            <v>1</v>
          </cell>
          <cell r="J144">
            <v>122.8</v>
          </cell>
          <cell r="K144">
            <v>1</v>
          </cell>
          <cell r="M144">
            <v>1</v>
          </cell>
          <cell r="N144">
            <v>1</v>
          </cell>
          <cell r="O144">
            <v>2</v>
          </cell>
          <cell r="R144">
            <v>3.8934426229508197</v>
          </cell>
        </row>
        <row r="145">
          <cell r="C145">
            <v>1</v>
          </cell>
          <cell r="G145">
            <v>1</v>
          </cell>
          <cell r="J145">
            <v>28.1</v>
          </cell>
          <cell r="K145">
            <v>1</v>
          </cell>
          <cell r="M145">
            <v>1</v>
          </cell>
          <cell r="N145">
            <v>1</v>
          </cell>
          <cell r="O145">
            <v>3</v>
          </cell>
          <cell r="R145">
            <v>3.8934426229508197</v>
          </cell>
        </row>
        <row r="146">
          <cell r="C146">
            <v>1</v>
          </cell>
          <cell r="G146">
            <v>1</v>
          </cell>
          <cell r="J146">
            <v>256.39999999999998</v>
          </cell>
          <cell r="K146">
            <v>3</v>
          </cell>
          <cell r="M146">
            <v>2</v>
          </cell>
          <cell r="N146">
            <v>2</v>
          </cell>
          <cell r="O146">
            <v>3</v>
          </cell>
          <cell r="R146">
            <v>3.8934426229508197</v>
          </cell>
        </row>
        <row r="147">
          <cell r="C147">
            <v>1</v>
          </cell>
          <cell r="G147">
            <v>7</v>
          </cell>
          <cell r="J147">
            <v>137.4</v>
          </cell>
          <cell r="K147">
            <v>1</v>
          </cell>
          <cell r="M147">
            <v>1</v>
          </cell>
          <cell r="N147">
            <v>1</v>
          </cell>
          <cell r="O147">
            <v>30</v>
          </cell>
          <cell r="R147">
            <v>2.9752475247524752</v>
          </cell>
        </row>
        <row r="148">
          <cell r="C148">
            <v>1</v>
          </cell>
          <cell r="G148">
            <v>7</v>
          </cell>
          <cell r="J148">
            <v>368</v>
          </cell>
          <cell r="K148">
            <v>1</v>
          </cell>
          <cell r="M148">
            <v>1</v>
          </cell>
          <cell r="N148">
            <v>2</v>
          </cell>
          <cell r="O148">
            <v>35</v>
          </cell>
          <cell r="R148">
            <v>2.9752475247524752</v>
          </cell>
        </row>
        <row r="149">
          <cell r="C149">
            <v>1</v>
          </cell>
          <cell r="G149">
            <v>1</v>
          </cell>
          <cell r="J149">
            <v>172.3</v>
          </cell>
          <cell r="K149">
            <v>1</v>
          </cell>
          <cell r="M149">
            <v>1</v>
          </cell>
          <cell r="N149">
            <v>1</v>
          </cell>
          <cell r="O149">
            <v>1</v>
          </cell>
          <cell r="R149">
            <v>3.8934426229508197</v>
          </cell>
        </row>
        <row r="150">
          <cell r="C150">
            <v>1</v>
          </cell>
          <cell r="G150">
            <v>1</v>
          </cell>
          <cell r="J150">
            <v>238.2</v>
          </cell>
          <cell r="K150">
            <v>3</v>
          </cell>
          <cell r="M150">
            <v>2</v>
          </cell>
          <cell r="N150">
            <v>2</v>
          </cell>
          <cell r="O150">
            <v>3</v>
          </cell>
          <cell r="R150">
            <v>3.8934426229508197</v>
          </cell>
        </row>
        <row r="151">
          <cell r="C151">
            <v>1</v>
          </cell>
          <cell r="G151">
            <v>1</v>
          </cell>
          <cell r="J151">
            <v>233</v>
          </cell>
          <cell r="K151">
            <v>1</v>
          </cell>
          <cell r="M151">
            <v>1</v>
          </cell>
          <cell r="N151">
            <v>2</v>
          </cell>
          <cell r="O151">
            <v>4</v>
          </cell>
          <cell r="R151">
            <v>3.8934426229508197</v>
          </cell>
        </row>
        <row r="152">
          <cell r="C152">
            <v>1</v>
          </cell>
          <cell r="G152">
            <v>1</v>
          </cell>
          <cell r="J152">
            <v>210.3</v>
          </cell>
          <cell r="K152">
            <v>2</v>
          </cell>
          <cell r="M152">
            <v>2</v>
          </cell>
          <cell r="N152">
            <v>1</v>
          </cell>
          <cell r="O152">
            <v>3</v>
          </cell>
          <cell r="R152">
            <v>3.8934426229508197</v>
          </cell>
        </row>
        <row r="153">
          <cell r="C153">
            <v>1</v>
          </cell>
          <cell r="G153">
            <v>1</v>
          </cell>
          <cell r="J153">
            <v>376.4</v>
          </cell>
          <cell r="K153">
            <v>2</v>
          </cell>
          <cell r="M153">
            <v>2</v>
          </cell>
          <cell r="N153">
            <v>2</v>
          </cell>
          <cell r="O153">
            <v>4</v>
          </cell>
          <cell r="R153">
            <v>3.8934426229508197</v>
          </cell>
        </row>
        <row r="154">
          <cell r="C154">
            <v>1</v>
          </cell>
          <cell r="G154">
            <v>1</v>
          </cell>
          <cell r="J154">
            <v>218.4</v>
          </cell>
          <cell r="K154">
            <v>2</v>
          </cell>
          <cell r="M154">
            <v>2</v>
          </cell>
          <cell r="N154">
            <v>2</v>
          </cell>
          <cell r="O154">
            <v>3</v>
          </cell>
          <cell r="R154">
            <v>3.8934426229508197</v>
          </cell>
        </row>
        <row r="155">
          <cell r="C155">
            <v>1</v>
          </cell>
          <cell r="G155">
            <v>1</v>
          </cell>
          <cell r="J155">
            <v>74.2</v>
          </cell>
          <cell r="K155">
            <v>2</v>
          </cell>
          <cell r="M155">
            <v>2</v>
          </cell>
          <cell r="N155">
            <v>1</v>
          </cell>
          <cell r="O155">
            <v>2</v>
          </cell>
          <cell r="R155">
            <v>3.8934426229508197</v>
          </cell>
        </row>
        <row r="156">
          <cell r="C156">
            <v>1</v>
          </cell>
          <cell r="G156">
            <v>7</v>
          </cell>
          <cell r="J156">
            <v>495</v>
          </cell>
          <cell r="K156">
            <v>3</v>
          </cell>
          <cell r="M156">
            <v>2</v>
          </cell>
          <cell r="N156">
            <v>1</v>
          </cell>
          <cell r="O156">
            <v>40</v>
          </cell>
          <cell r="R156">
            <v>2.9752475247524752</v>
          </cell>
        </row>
        <row r="157">
          <cell r="C157">
            <v>1</v>
          </cell>
          <cell r="G157">
            <v>1</v>
          </cell>
          <cell r="J157">
            <v>215.2</v>
          </cell>
          <cell r="K157">
            <v>1</v>
          </cell>
          <cell r="M157">
            <v>1</v>
          </cell>
          <cell r="N157">
            <v>2</v>
          </cell>
          <cell r="O157">
            <v>4</v>
          </cell>
          <cell r="R157">
            <v>3.8934426229508197</v>
          </cell>
        </row>
        <row r="158">
          <cell r="C158">
            <v>1</v>
          </cell>
          <cell r="G158">
            <v>1</v>
          </cell>
          <cell r="J158">
            <v>110.8</v>
          </cell>
          <cell r="K158">
            <v>1</v>
          </cell>
          <cell r="M158">
            <v>1</v>
          </cell>
          <cell r="N158">
            <v>1</v>
          </cell>
          <cell r="O158">
            <v>3</v>
          </cell>
          <cell r="R158">
            <v>3.8934426229508197</v>
          </cell>
        </row>
        <row r="159">
          <cell r="C159">
            <v>1</v>
          </cell>
          <cell r="G159">
            <v>1</v>
          </cell>
          <cell r="J159">
            <v>71.5</v>
          </cell>
          <cell r="K159">
            <v>1</v>
          </cell>
          <cell r="M159">
            <v>1</v>
          </cell>
          <cell r="N159">
            <v>2</v>
          </cell>
          <cell r="O159">
            <v>4</v>
          </cell>
          <cell r="R159">
            <v>3.8934426229508197</v>
          </cell>
        </row>
        <row r="160">
          <cell r="C160">
            <v>1</v>
          </cell>
          <cell r="G160">
            <v>1</v>
          </cell>
          <cell r="J160">
            <v>307</v>
          </cell>
          <cell r="K160">
            <v>3</v>
          </cell>
          <cell r="M160">
            <v>2</v>
          </cell>
          <cell r="N160">
            <v>1</v>
          </cell>
          <cell r="O160">
            <v>5</v>
          </cell>
          <cell r="R160">
            <v>3.8934426229508197</v>
          </cell>
        </row>
        <row r="161">
          <cell r="C161">
            <v>1</v>
          </cell>
          <cell r="G161">
            <v>1</v>
          </cell>
          <cell r="J161">
            <v>137.4</v>
          </cell>
          <cell r="K161">
            <v>1</v>
          </cell>
          <cell r="M161">
            <v>1</v>
          </cell>
          <cell r="N161">
            <v>1</v>
          </cell>
          <cell r="O161">
            <v>3</v>
          </cell>
          <cell r="R161">
            <v>3.8934426229508197</v>
          </cell>
        </row>
        <row r="162">
          <cell r="C162">
            <v>1</v>
          </cell>
          <cell r="G162">
            <v>1</v>
          </cell>
          <cell r="J162">
            <v>28.1</v>
          </cell>
          <cell r="K162">
            <v>3</v>
          </cell>
          <cell r="M162">
            <v>1</v>
          </cell>
          <cell r="N162">
            <v>1</v>
          </cell>
          <cell r="O162">
            <v>5</v>
          </cell>
          <cell r="R162">
            <v>3.8934426229508197</v>
          </cell>
        </row>
        <row r="163">
          <cell r="C163">
            <v>1</v>
          </cell>
          <cell r="G163">
            <v>1</v>
          </cell>
          <cell r="J163">
            <v>215.2</v>
          </cell>
          <cell r="K163">
            <v>1</v>
          </cell>
          <cell r="M163">
            <v>1</v>
          </cell>
          <cell r="N163">
            <v>2</v>
          </cell>
          <cell r="O163">
            <v>3</v>
          </cell>
          <cell r="R163">
            <v>3.8934426229508197</v>
          </cell>
        </row>
        <row r="164">
          <cell r="C164">
            <v>1</v>
          </cell>
          <cell r="G164">
            <v>1</v>
          </cell>
          <cell r="J164">
            <v>276.2</v>
          </cell>
          <cell r="K164">
            <v>3</v>
          </cell>
          <cell r="M164">
            <v>2</v>
          </cell>
          <cell r="N164">
            <v>1</v>
          </cell>
          <cell r="O164">
            <v>4</v>
          </cell>
          <cell r="R164">
            <v>3.8934426229508197</v>
          </cell>
        </row>
        <row r="165">
          <cell r="C165">
            <v>1</v>
          </cell>
          <cell r="G165">
            <v>1</v>
          </cell>
          <cell r="J165">
            <v>251.3</v>
          </cell>
          <cell r="K165">
            <v>1</v>
          </cell>
          <cell r="M165">
            <v>1</v>
          </cell>
          <cell r="N165">
            <v>2</v>
          </cell>
          <cell r="O165">
            <v>3</v>
          </cell>
          <cell r="R165">
            <v>3.8934426229508197</v>
          </cell>
        </row>
        <row r="166">
          <cell r="C166">
            <v>1</v>
          </cell>
          <cell r="G166">
            <v>1</v>
          </cell>
          <cell r="J166">
            <v>117.6</v>
          </cell>
          <cell r="K166">
            <v>1</v>
          </cell>
          <cell r="M166">
            <v>1</v>
          </cell>
          <cell r="N166">
            <v>1</v>
          </cell>
          <cell r="O166">
            <v>4</v>
          </cell>
          <cell r="R166">
            <v>3.8934426229508197</v>
          </cell>
        </row>
        <row r="167">
          <cell r="C167">
            <v>1</v>
          </cell>
          <cell r="G167">
            <v>1</v>
          </cell>
          <cell r="J167">
            <v>137.4</v>
          </cell>
          <cell r="K167">
            <v>1</v>
          </cell>
          <cell r="M167">
            <v>1</v>
          </cell>
          <cell r="N167">
            <v>2</v>
          </cell>
          <cell r="O167">
            <v>6</v>
          </cell>
          <cell r="R167">
            <v>3.8934426229508197</v>
          </cell>
        </row>
        <row r="168">
          <cell r="C168">
            <v>1</v>
          </cell>
          <cell r="G168">
            <v>1</v>
          </cell>
          <cell r="J168">
            <v>395.8</v>
          </cell>
          <cell r="K168">
            <v>3</v>
          </cell>
          <cell r="M168">
            <v>2</v>
          </cell>
          <cell r="N168">
            <v>1</v>
          </cell>
          <cell r="O168">
            <v>4</v>
          </cell>
          <cell r="R168">
            <v>3.8934426229508197</v>
          </cell>
        </row>
        <row r="169">
          <cell r="C169">
            <v>1</v>
          </cell>
          <cell r="G169">
            <v>1</v>
          </cell>
          <cell r="J169">
            <v>276.2</v>
          </cell>
          <cell r="K169">
            <v>1</v>
          </cell>
          <cell r="M169">
            <v>1</v>
          </cell>
          <cell r="N169">
            <v>1</v>
          </cell>
          <cell r="O169">
            <v>4</v>
          </cell>
          <cell r="R169">
            <v>3.8934426229508197</v>
          </cell>
        </row>
        <row r="170">
          <cell r="C170">
            <v>1</v>
          </cell>
          <cell r="G170">
            <v>1</v>
          </cell>
          <cell r="J170">
            <v>315</v>
          </cell>
          <cell r="K170">
            <v>4</v>
          </cell>
          <cell r="M170">
            <v>2</v>
          </cell>
          <cell r="N170">
            <v>2</v>
          </cell>
          <cell r="O170">
            <v>2</v>
          </cell>
          <cell r="R170">
            <v>3.8934426229508197</v>
          </cell>
        </row>
        <row r="171">
          <cell r="C171">
            <v>1</v>
          </cell>
          <cell r="G171">
            <v>1</v>
          </cell>
          <cell r="J171">
            <v>28.1</v>
          </cell>
          <cell r="K171">
            <v>4</v>
          </cell>
          <cell r="M171">
            <v>2</v>
          </cell>
          <cell r="N171">
            <v>1</v>
          </cell>
          <cell r="O171">
            <v>5</v>
          </cell>
          <cell r="R171">
            <v>3.8934426229508197</v>
          </cell>
        </row>
        <row r="172">
          <cell r="C172">
            <v>1</v>
          </cell>
          <cell r="G172">
            <v>1</v>
          </cell>
          <cell r="J172">
            <v>873</v>
          </cell>
          <cell r="K172">
            <v>3</v>
          </cell>
          <cell r="M172">
            <v>2</v>
          </cell>
          <cell r="N172">
            <v>2</v>
          </cell>
          <cell r="O172">
            <v>3</v>
          </cell>
          <cell r="R172">
            <v>3.8934426229508197</v>
          </cell>
        </row>
        <row r="173">
          <cell r="C173">
            <v>1</v>
          </cell>
          <cell r="G173">
            <v>1</v>
          </cell>
          <cell r="J173">
            <v>137.4</v>
          </cell>
          <cell r="K173">
            <v>4</v>
          </cell>
          <cell r="M173">
            <v>2</v>
          </cell>
          <cell r="N173">
            <v>1</v>
          </cell>
          <cell r="O173">
            <v>3</v>
          </cell>
          <cell r="R173">
            <v>3.8934426229508197</v>
          </cell>
        </row>
        <row r="174">
          <cell r="C174">
            <v>1</v>
          </cell>
          <cell r="G174">
            <v>1</v>
          </cell>
          <cell r="J174">
            <v>276.2</v>
          </cell>
          <cell r="K174">
            <v>1</v>
          </cell>
          <cell r="M174">
            <v>1</v>
          </cell>
          <cell r="N174">
            <v>2</v>
          </cell>
          <cell r="O174">
            <v>2</v>
          </cell>
          <cell r="R174">
            <v>3.8934426229508197</v>
          </cell>
        </row>
        <row r="175">
          <cell r="C175">
            <v>1</v>
          </cell>
          <cell r="G175">
            <v>7</v>
          </cell>
          <cell r="J175">
            <v>149.30000000000001</v>
          </cell>
          <cell r="K175">
            <v>1</v>
          </cell>
          <cell r="M175">
            <v>1</v>
          </cell>
          <cell r="N175">
            <v>1</v>
          </cell>
          <cell r="O175">
            <v>40</v>
          </cell>
          <cell r="R175">
            <v>2.9752475247524752</v>
          </cell>
        </row>
        <row r="176">
          <cell r="C176">
            <v>1</v>
          </cell>
          <cell r="G176">
            <v>1</v>
          </cell>
          <cell r="J176">
            <v>276.2</v>
          </cell>
          <cell r="K176">
            <v>2</v>
          </cell>
          <cell r="M176">
            <v>2</v>
          </cell>
          <cell r="N176">
            <v>2</v>
          </cell>
          <cell r="O176">
            <v>3</v>
          </cell>
          <cell r="R176">
            <v>3.8934426229508197</v>
          </cell>
        </row>
        <row r="177">
          <cell r="C177">
            <v>1</v>
          </cell>
          <cell r="G177">
            <v>1</v>
          </cell>
          <cell r="J177">
            <v>28.1</v>
          </cell>
          <cell r="K177">
            <v>1</v>
          </cell>
          <cell r="M177">
            <v>1</v>
          </cell>
          <cell r="N177">
            <v>2</v>
          </cell>
          <cell r="O177">
            <v>4</v>
          </cell>
          <cell r="R177">
            <v>3.8934426229508197</v>
          </cell>
        </row>
        <row r="178">
          <cell r="C178">
            <v>1</v>
          </cell>
          <cell r="G178">
            <v>7</v>
          </cell>
          <cell r="J178">
            <v>132.80000000000001</v>
          </cell>
          <cell r="K178">
            <v>3</v>
          </cell>
          <cell r="M178">
            <v>1</v>
          </cell>
          <cell r="N178">
            <v>1</v>
          </cell>
          <cell r="O178">
            <v>3</v>
          </cell>
          <cell r="R178">
            <v>2.9752475247524752</v>
          </cell>
        </row>
        <row r="179">
          <cell r="C179">
            <v>1</v>
          </cell>
          <cell r="G179">
            <v>1</v>
          </cell>
          <cell r="J179">
            <v>307.2</v>
          </cell>
          <cell r="K179">
            <v>3</v>
          </cell>
          <cell r="M179">
            <v>2</v>
          </cell>
          <cell r="N179">
            <v>2</v>
          </cell>
          <cell r="O179">
            <v>4</v>
          </cell>
          <cell r="R179">
            <v>3.8934426229508197</v>
          </cell>
        </row>
        <row r="180">
          <cell r="C180">
            <v>1</v>
          </cell>
          <cell r="G180">
            <v>1</v>
          </cell>
          <cell r="J180">
            <v>276.2</v>
          </cell>
          <cell r="K180">
            <v>2</v>
          </cell>
          <cell r="M180">
            <v>2</v>
          </cell>
          <cell r="N180">
            <v>1</v>
          </cell>
          <cell r="O180">
            <v>2</v>
          </cell>
          <cell r="R180">
            <v>3.8934426229508197</v>
          </cell>
        </row>
        <row r="181">
          <cell r="C181">
            <v>1</v>
          </cell>
          <cell r="G181">
            <v>1</v>
          </cell>
          <cell r="J181">
            <v>149.30000000000001</v>
          </cell>
          <cell r="K181">
            <v>2</v>
          </cell>
          <cell r="M181">
            <v>2</v>
          </cell>
          <cell r="N181">
            <v>2</v>
          </cell>
          <cell r="O181">
            <v>5</v>
          </cell>
          <cell r="R181">
            <v>3.8934426229508197</v>
          </cell>
        </row>
        <row r="182">
          <cell r="C182">
            <v>1</v>
          </cell>
          <cell r="G182">
            <v>1</v>
          </cell>
          <cell r="J182">
            <v>218.4</v>
          </cell>
          <cell r="K182">
            <v>1</v>
          </cell>
          <cell r="M182">
            <v>1</v>
          </cell>
          <cell r="N182">
            <v>1</v>
          </cell>
          <cell r="O182">
            <v>3</v>
          </cell>
          <cell r="R182">
            <v>3.8934426229508197</v>
          </cell>
        </row>
        <row r="183">
          <cell r="C183">
            <v>1</v>
          </cell>
          <cell r="G183">
            <v>1</v>
          </cell>
          <cell r="J183">
            <v>276.2</v>
          </cell>
          <cell r="K183">
            <v>1</v>
          </cell>
          <cell r="M183">
            <v>1</v>
          </cell>
          <cell r="N183">
            <v>2</v>
          </cell>
          <cell r="O183">
            <v>4</v>
          </cell>
          <cell r="R183">
            <v>3.8934426229508197</v>
          </cell>
        </row>
        <row r="184">
          <cell r="C184">
            <v>1</v>
          </cell>
          <cell r="G184">
            <v>1</v>
          </cell>
          <cell r="J184">
            <v>569</v>
          </cell>
          <cell r="K184">
            <v>1</v>
          </cell>
          <cell r="M184">
            <v>2</v>
          </cell>
          <cell r="N184">
            <v>2</v>
          </cell>
          <cell r="O184">
            <v>3</v>
          </cell>
          <cell r="R184">
            <v>3.8934426229508197</v>
          </cell>
        </row>
        <row r="185">
          <cell r="C185">
            <v>1</v>
          </cell>
          <cell r="G185">
            <v>1</v>
          </cell>
          <cell r="J185">
            <v>94</v>
          </cell>
          <cell r="K185">
            <v>4</v>
          </cell>
          <cell r="M185">
            <v>2</v>
          </cell>
          <cell r="N185">
            <v>1</v>
          </cell>
          <cell r="O185">
            <v>2</v>
          </cell>
          <cell r="R185">
            <v>3.8934426229508197</v>
          </cell>
        </row>
        <row r="186">
          <cell r="C186">
            <v>1</v>
          </cell>
          <cell r="G186">
            <v>1</v>
          </cell>
          <cell r="J186">
            <v>258</v>
          </cell>
          <cell r="K186">
            <v>1</v>
          </cell>
          <cell r="M186">
            <v>1</v>
          </cell>
          <cell r="N186">
            <v>2</v>
          </cell>
          <cell r="O186">
            <v>4</v>
          </cell>
          <cell r="R186">
            <v>3.8934426229508197</v>
          </cell>
        </row>
        <row r="187">
          <cell r="C187">
            <v>1</v>
          </cell>
          <cell r="G187">
            <v>1</v>
          </cell>
          <cell r="J187">
            <v>215.2</v>
          </cell>
          <cell r="K187">
            <v>2</v>
          </cell>
          <cell r="M187">
            <v>2</v>
          </cell>
          <cell r="N187">
            <v>2</v>
          </cell>
          <cell r="O187">
            <v>5</v>
          </cell>
          <cell r="R187">
            <v>3.8934426229508197</v>
          </cell>
        </row>
        <row r="188">
          <cell r="C188">
            <v>1</v>
          </cell>
          <cell r="G188">
            <v>1</v>
          </cell>
          <cell r="J188">
            <v>28.1</v>
          </cell>
          <cell r="K188">
            <v>2</v>
          </cell>
          <cell r="M188">
            <v>2</v>
          </cell>
          <cell r="N188">
            <v>1</v>
          </cell>
          <cell r="O188">
            <v>2</v>
          </cell>
          <cell r="R188">
            <v>3.8934426229508197</v>
          </cell>
        </row>
        <row r="189">
          <cell r="C189">
            <v>1</v>
          </cell>
          <cell r="G189">
            <v>1</v>
          </cell>
          <cell r="J189">
            <v>28.1</v>
          </cell>
          <cell r="K189">
            <v>3</v>
          </cell>
          <cell r="M189">
            <v>2</v>
          </cell>
          <cell r="N189">
            <v>1</v>
          </cell>
          <cell r="O189">
            <v>3</v>
          </cell>
          <cell r="R189">
            <v>3.8934426229508197</v>
          </cell>
        </row>
        <row r="190">
          <cell r="C190">
            <v>1</v>
          </cell>
          <cell r="G190">
            <v>1</v>
          </cell>
          <cell r="J190">
            <v>28.1</v>
          </cell>
          <cell r="K190">
            <v>3</v>
          </cell>
          <cell r="M190">
            <v>2</v>
          </cell>
          <cell r="N190">
            <v>2</v>
          </cell>
          <cell r="O190">
            <v>2</v>
          </cell>
          <cell r="R190">
            <v>3.8934426229508197</v>
          </cell>
        </row>
        <row r="191">
          <cell r="C191">
            <v>1</v>
          </cell>
          <cell r="G191">
            <v>1</v>
          </cell>
          <cell r="J191">
            <v>215.2</v>
          </cell>
          <cell r="K191">
            <v>2</v>
          </cell>
          <cell r="M191">
            <v>2</v>
          </cell>
          <cell r="N191">
            <v>1</v>
          </cell>
          <cell r="O191">
            <v>4</v>
          </cell>
          <cell r="R191">
            <v>3.8934426229508197</v>
          </cell>
        </row>
        <row r="192">
          <cell r="C192">
            <v>1</v>
          </cell>
          <cell r="G192">
            <v>1</v>
          </cell>
          <cell r="J192">
            <v>28.1</v>
          </cell>
          <cell r="K192">
            <v>2</v>
          </cell>
          <cell r="M192">
            <v>2</v>
          </cell>
          <cell r="N192">
            <v>2</v>
          </cell>
          <cell r="O192">
            <v>3</v>
          </cell>
          <cell r="R192">
            <v>3.8934426229508197</v>
          </cell>
        </row>
        <row r="193">
          <cell r="C193">
            <v>1</v>
          </cell>
          <cell r="G193">
            <v>1</v>
          </cell>
          <cell r="J193">
            <v>396.2</v>
          </cell>
          <cell r="K193">
            <v>1</v>
          </cell>
          <cell r="M193">
            <v>1</v>
          </cell>
          <cell r="N193">
            <v>1</v>
          </cell>
          <cell r="O193">
            <v>4</v>
          </cell>
          <cell r="R193">
            <v>3.8934426229508197</v>
          </cell>
        </row>
        <row r="194">
          <cell r="C194">
            <v>1</v>
          </cell>
          <cell r="G194">
            <v>1</v>
          </cell>
          <cell r="J194">
            <v>215.2</v>
          </cell>
          <cell r="K194">
            <v>1</v>
          </cell>
          <cell r="M194">
            <v>1</v>
          </cell>
          <cell r="N194">
            <v>1</v>
          </cell>
          <cell r="O194">
            <v>2</v>
          </cell>
          <cell r="R194">
            <v>3.8934426229508197</v>
          </cell>
        </row>
        <row r="195">
          <cell r="C195">
            <v>1</v>
          </cell>
          <cell r="G195">
            <v>1</v>
          </cell>
          <cell r="J195">
            <v>276.2</v>
          </cell>
          <cell r="K195">
            <v>1</v>
          </cell>
          <cell r="M195">
            <v>1</v>
          </cell>
          <cell r="N195">
            <v>2</v>
          </cell>
          <cell r="O195">
            <v>3</v>
          </cell>
          <cell r="R195">
            <v>3.8934426229508197</v>
          </cell>
        </row>
        <row r="196">
          <cell r="C196">
            <v>1</v>
          </cell>
          <cell r="G196">
            <v>1</v>
          </cell>
          <cell r="J196">
            <v>276.2</v>
          </cell>
          <cell r="K196">
            <v>1</v>
          </cell>
          <cell r="M196">
            <v>1</v>
          </cell>
          <cell r="N196">
            <v>4</v>
          </cell>
          <cell r="O196">
            <v>2</v>
          </cell>
          <cell r="R196">
            <v>3.8934426229508197</v>
          </cell>
        </row>
        <row r="197">
          <cell r="C197">
            <v>1</v>
          </cell>
          <cell r="G197">
            <v>1</v>
          </cell>
          <cell r="J197">
            <v>396.2</v>
          </cell>
          <cell r="K197">
            <v>3</v>
          </cell>
          <cell r="M197">
            <v>1</v>
          </cell>
          <cell r="N197">
            <v>1</v>
          </cell>
          <cell r="O197">
            <v>4</v>
          </cell>
          <cell r="R197">
            <v>3.8934426229508197</v>
          </cell>
        </row>
        <row r="198">
          <cell r="C198">
            <v>1</v>
          </cell>
          <cell r="G198">
            <v>1</v>
          </cell>
          <cell r="J198">
            <v>276.2</v>
          </cell>
          <cell r="K198">
            <v>1</v>
          </cell>
          <cell r="M198">
            <v>2</v>
          </cell>
          <cell r="N198">
            <v>1</v>
          </cell>
          <cell r="O198">
            <v>2</v>
          </cell>
          <cell r="R198">
            <v>3.8934426229508197</v>
          </cell>
        </row>
        <row r="199">
          <cell r="C199">
            <v>1</v>
          </cell>
          <cell r="G199">
            <v>1</v>
          </cell>
          <cell r="J199">
            <v>144.80000000000001</v>
          </cell>
          <cell r="K199">
            <v>1</v>
          </cell>
          <cell r="M199">
            <v>1</v>
          </cell>
          <cell r="N199">
            <v>1</v>
          </cell>
          <cell r="O199">
            <v>2</v>
          </cell>
          <cell r="R199">
            <v>3.8934426229508197</v>
          </cell>
        </row>
        <row r="200">
          <cell r="C200">
            <v>1</v>
          </cell>
          <cell r="G200">
            <v>1</v>
          </cell>
          <cell r="J200">
            <v>28.1</v>
          </cell>
          <cell r="K200">
            <v>1</v>
          </cell>
          <cell r="M200">
            <v>1</v>
          </cell>
          <cell r="N200">
            <v>2</v>
          </cell>
          <cell r="O200">
            <v>3</v>
          </cell>
          <cell r="R200">
            <v>3.8934426229508197</v>
          </cell>
        </row>
        <row r="201">
          <cell r="C201">
            <v>1</v>
          </cell>
          <cell r="G201">
            <v>7</v>
          </cell>
          <cell r="J201">
            <v>758</v>
          </cell>
          <cell r="K201">
            <v>1</v>
          </cell>
          <cell r="M201">
            <v>1</v>
          </cell>
          <cell r="N201">
            <v>1</v>
          </cell>
          <cell r="O201">
            <v>2</v>
          </cell>
          <cell r="R201">
            <v>2.9752475247524752</v>
          </cell>
        </row>
        <row r="202">
          <cell r="C202">
            <v>1</v>
          </cell>
          <cell r="G202">
            <v>1</v>
          </cell>
          <cell r="J202">
            <v>276.2</v>
          </cell>
          <cell r="K202">
            <v>3</v>
          </cell>
          <cell r="M202">
            <v>1</v>
          </cell>
          <cell r="N202">
            <v>2</v>
          </cell>
          <cell r="O202">
            <v>3</v>
          </cell>
          <cell r="R202">
            <v>3.8934426229508197</v>
          </cell>
        </row>
        <row r="203">
          <cell r="C203">
            <v>1</v>
          </cell>
          <cell r="G203">
            <v>1</v>
          </cell>
          <cell r="J203">
            <v>65.099999999999994</v>
          </cell>
          <cell r="K203">
            <v>3</v>
          </cell>
          <cell r="M203">
            <v>1</v>
          </cell>
          <cell r="N203">
            <v>1</v>
          </cell>
          <cell r="O203">
            <v>2</v>
          </cell>
          <cell r="R203">
            <v>3.8934426229508197</v>
          </cell>
        </row>
        <row r="204">
          <cell r="C204">
            <v>1</v>
          </cell>
          <cell r="G204">
            <v>1</v>
          </cell>
          <cell r="J204">
            <v>215.2</v>
          </cell>
          <cell r="K204">
            <v>1</v>
          </cell>
          <cell r="M204">
            <v>2</v>
          </cell>
          <cell r="N204">
            <v>3</v>
          </cell>
          <cell r="O204">
            <v>3</v>
          </cell>
          <cell r="R204">
            <v>3.8934426229508197</v>
          </cell>
        </row>
        <row r="205">
          <cell r="C205">
            <v>1</v>
          </cell>
          <cell r="G205">
            <v>1</v>
          </cell>
          <cell r="J205">
            <v>210.3</v>
          </cell>
          <cell r="K205">
            <v>1</v>
          </cell>
          <cell r="M205">
            <v>2</v>
          </cell>
          <cell r="N205">
            <v>3</v>
          </cell>
          <cell r="O205">
            <v>3</v>
          </cell>
          <cell r="R205">
            <v>3.8934426229508197</v>
          </cell>
        </row>
        <row r="206">
          <cell r="C206">
            <v>1</v>
          </cell>
          <cell r="G206">
            <v>1</v>
          </cell>
          <cell r="J206">
            <v>276.2</v>
          </cell>
          <cell r="K206">
            <v>1</v>
          </cell>
          <cell r="M206">
            <v>1</v>
          </cell>
          <cell r="N206">
            <v>2</v>
          </cell>
          <cell r="O206">
            <v>2</v>
          </cell>
          <cell r="R206">
            <v>3.8934426229508197</v>
          </cell>
        </row>
        <row r="207">
          <cell r="C207">
            <v>1</v>
          </cell>
          <cell r="G207">
            <v>1</v>
          </cell>
          <cell r="J207">
            <v>276.2</v>
          </cell>
          <cell r="K207">
            <v>1</v>
          </cell>
          <cell r="M207">
            <v>2</v>
          </cell>
          <cell r="N207">
            <v>2</v>
          </cell>
          <cell r="O207">
            <v>3</v>
          </cell>
          <cell r="R207">
            <v>3.8934426229508197</v>
          </cell>
        </row>
        <row r="208">
          <cell r="C208">
            <v>1</v>
          </cell>
          <cell r="G208">
            <v>1</v>
          </cell>
          <cell r="J208">
            <v>64.7</v>
          </cell>
          <cell r="K208">
            <v>1</v>
          </cell>
          <cell r="M208">
            <v>1</v>
          </cell>
          <cell r="N208">
            <v>1</v>
          </cell>
          <cell r="O208">
            <v>1</v>
          </cell>
          <cell r="R208">
            <v>3.8934426229508197</v>
          </cell>
        </row>
        <row r="209">
          <cell r="C209">
            <v>1</v>
          </cell>
          <cell r="G209">
            <v>1</v>
          </cell>
          <cell r="J209">
            <v>210.3</v>
          </cell>
          <cell r="K209">
            <v>1</v>
          </cell>
          <cell r="M209">
            <v>2</v>
          </cell>
          <cell r="N209">
            <v>8</v>
          </cell>
          <cell r="O209">
            <v>3</v>
          </cell>
          <cell r="R209">
            <v>3.8934426229508197</v>
          </cell>
        </row>
        <row r="210">
          <cell r="C210">
            <v>1</v>
          </cell>
          <cell r="G210">
            <v>1</v>
          </cell>
          <cell r="J210">
            <v>210.3</v>
          </cell>
          <cell r="K210">
            <v>2</v>
          </cell>
          <cell r="M210">
            <v>2</v>
          </cell>
          <cell r="N210">
            <v>8</v>
          </cell>
          <cell r="O210">
            <v>5</v>
          </cell>
          <cell r="R210">
            <v>3.8934426229508197</v>
          </cell>
        </row>
        <row r="211">
          <cell r="C211">
            <v>1</v>
          </cell>
          <cell r="G211">
            <v>1</v>
          </cell>
          <cell r="J211">
            <v>28.1</v>
          </cell>
          <cell r="K211">
            <v>3</v>
          </cell>
          <cell r="M211">
            <v>1</v>
          </cell>
          <cell r="N211">
            <v>1</v>
          </cell>
          <cell r="O211">
            <v>2</v>
          </cell>
          <cell r="R211">
            <v>3.8934426229508197</v>
          </cell>
        </row>
        <row r="212">
          <cell r="C212">
            <v>1</v>
          </cell>
          <cell r="G212">
            <v>7</v>
          </cell>
          <cell r="J212">
            <v>210.3</v>
          </cell>
          <cell r="K212">
            <v>1</v>
          </cell>
          <cell r="M212">
            <v>1</v>
          </cell>
          <cell r="N212">
            <v>5</v>
          </cell>
          <cell r="O212">
            <v>2</v>
          </cell>
          <cell r="R212">
            <v>2.9752475247524752</v>
          </cell>
        </row>
        <row r="213">
          <cell r="C213">
            <v>1</v>
          </cell>
          <cell r="G213">
            <v>1</v>
          </cell>
          <cell r="J213">
            <v>276.2</v>
          </cell>
          <cell r="K213">
            <v>3</v>
          </cell>
          <cell r="M213">
            <v>2</v>
          </cell>
          <cell r="N213">
            <v>4</v>
          </cell>
          <cell r="O213">
            <v>1</v>
          </cell>
          <cell r="R213">
            <v>3.8934426229508197</v>
          </cell>
        </row>
        <row r="214">
          <cell r="C214">
            <v>1</v>
          </cell>
          <cell r="G214">
            <v>1</v>
          </cell>
          <cell r="J214">
            <v>28.1</v>
          </cell>
          <cell r="K214">
            <v>3</v>
          </cell>
          <cell r="M214">
            <v>2</v>
          </cell>
          <cell r="N214">
            <v>8</v>
          </cell>
          <cell r="O214">
            <v>4</v>
          </cell>
          <cell r="R214">
            <v>3.8934426229508197</v>
          </cell>
        </row>
        <row r="215">
          <cell r="C215">
            <v>1</v>
          </cell>
          <cell r="G215">
            <v>1</v>
          </cell>
          <cell r="J215">
            <v>94</v>
          </cell>
          <cell r="K215">
            <v>2</v>
          </cell>
          <cell r="M215">
            <v>1</v>
          </cell>
          <cell r="N215">
            <v>8</v>
          </cell>
          <cell r="O215">
            <v>8</v>
          </cell>
          <cell r="R215">
            <v>3.8934426229508197</v>
          </cell>
        </row>
        <row r="216">
          <cell r="C216">
            <v>1</v>
          </cell>
          <cell r="G216">
            <v>1</v>
          </cell>
          <cell r="J216">
            <v>368</v>
          </cell>
          <cell r="K216">
            <v>4</v>
          </cell>
          <cell r="M216">
            <v>1</v>
          </cell>
          <cell r="N216">
            <v>1</v>
          </cell>
          <cell r="O216">
            <v>3</v>
          </cell>
          <cell r="R216">
            <v>3.8934426229508197</v>
          </cell>
        </row>
        <row r="217">
          <cell r="C217">
            <v>1</v>
          </cell>
          <cell r="G217">
            <v>1</v>
          </cell>
          <cell r="J217">
            <v>256.39999999999998</v>
          </cell>
          <cell r="K217">
            <v>4</v>
          </cell>
          <cell r="M217">
            <v>2</v>
          </cell>
          <cell r="N217">
            <v>3</v>
          </cell>
          <cell r="O217">
            <v>8</v>
          </cell>
          <cell r="R217">
            <v>3.8934426229508197</v>
          </cell>
        </row>
        <row r="218">
          <cell r="C218">
            <v>1</v>
          </cell>
          <cell r="G218">
            <v>1</v>
          </cell>
          <cell r="J218">
            <v>315</v>
          </cell>
          <cell r="K218">
            <v>3</v>
          </cell>
          <cell r="M218">
            <v>1</v>
          </cell>
          <cell r="N218">
            <v>1</v>
          </cell>
          <cell r="O218">
            <v>3</v>
          </cell>
          <cell r="R218">
            <v>3.8934426229508197</v>
          </cell>
        </row>
        <row r="219">
          <cell r="C219">
            <v>1</v>
          </cell>
          <cell r="G219">
            <v>1</v>
          </cell>
          <cell r="J219">
            <v>276.2</v>
          </cell>
          <cell r="K219">
            <v>3</v>
          </cell>
          <cell r="M219">
            <v>2</v>
          </cell>
          <cell r="N219">
            <v>1</v>
          </cell>
          <cell r="O219">
            <v>4</v>
          </cell>
          <cell r="R219">
            <v>3.8934426229508197</v>
          </cell>
        </row>
        <row r="220">
          <cell r="C220">
            <v>1</v>
          </cell>
          <cell r="G220">
            <v>1</v>
          </cell>
          <cell r="J220">
            <v>210.3</v>
          </cell>
          <cell r="K220">
            <v>3</v>
          </cell>
          <cell r="M220">
            <v>1</v>
          </cell>
          <cell r="N220">
            <v>1</v>
          </cell>
          <cell r="O220">
            <v>2</v>
          </cell>
          <cell r="R220">
            <v>3.8934426229508197</v>
          </cell>
        </row>
        <row r="221">
          <cell r="C221">
            <v>1</v>
          </cell>
          <cell r="G221">
            <v>1</v>
          </cell>
          <cell r="J221">
            <v>78.899999999999991</v>
          </cell>
          <cell r="K221">
            <v>1</v>
          </cell>
          <cell r="M221">
            <v>2</v>
          </cell>
          <cell r="N221">
            <v>7</v>
          </cell>
          <cell r="O221">
            <v>3</v>
          </cell>
          <cell r="R221">
            <v>3.8934426229508197</v>
          </cell>
        </row>
        <row r="222">
          <cell r="C222">
            <v>1</v>
          </cell>
          <cell r="G222">
            <v>1</v>
          </cell>
          <cell r="J222">
            <v>276.2</v>
          </cell>
          <cell r="K222">
            <v>1</v>
          </cell>
          <cell r="M222">
            <v>1</v>
          </cell>
          <cell r="N222">
            <v>1</v>
          </cell>
          <cell r="O222">
            <v>3</v>
          </cell>
          <cell r="R222">
            <v>3.8934426229508197</v>
          </cell>
        </row>
        <row r="223">
          <cell r="C223">
            <v>1</v>
          </cell>
          <cell r="G223">
            <v>1</v>
          </cell>
          <cell r="J223">
            <v>276.2</v>
          </cell>
          <cell r="K223">
            <v>3</v>
          </cell>
          <cell r="M223">
            <v>2</v>
          </cell>
          <cell r="N223">
            <v>1</v>
          </cell>
          <cell r="O223">
            <v>3</v>
          </cell>
          <cell r="R223">
            <v>3.8934426229508197</v>
          </cell>
        </row>
        <row r="224">
          <cell r="C224">
            <v>1</v>
          </cell>
          <cell r="G224">
            <v>1</v>
          </cell>
          <cell r="J224">
            <v>215.2</v>
          </cell>
          <cell r="K224">
            <v>1</v>
          </cell>
          <cell r="M224">
            <v>2</v>
          </cell>
          <cell r="N224">
            <v>1</v>
          </cell>
          <cell r="O224">
            <v>4</v>
          </cell>
          <cell r="R224">
            <v>3.8934426229508197</v>
          </cell>
        </row>
        <row r="225">
          <cell r="C225">
            <v>1</v>
          </cell>
          <cell r="G225">
            <v>1</v>
          </cell>
          <cell r="J225">
            <v>28.1</v>
          </cell>
          <cell r="K225">
            <v>2</v>
          </cell>
          <cell r="M225">
            <v>1</v>
          </cell>
          <cell r="N225">
            <v>1</v>
          </cell>
          <cell r="O225">
            <v>5</v>
          </cell>
          <cell r="R225">
            <v>3.8934426229508197</v>
          </cell>
        </row>
        <row r="226">
          <cell r="C226">
            <v>1</v>
          </cell>
          <cell r="G226">
            <v>1</v>
          </cell>
          <cell r="J226">
            <v>94</v>
          </cell>
          <cell r="K226">
            <v>1</v>
          </cell>
          <cell r="M226">
            <v>1</v>
          </cell>
          <cell r="N226">
            <v>2</v>
          </cell>
          <cell r="O226">
            <v>5</v>
          </cell>
          <cell r="R226">
            <v>3.8934426229508197</v>
          </cell>
        </row>
        <row r="227">
          <cell r="C227">
            <v>1</v>
          </cell>
          <cell r="G227">
            <v>1</v>
          </cell>
          <cell r="J227">
            <v>256.39999999999998</v>
          </cell>
          <cell r="K227">
            <v>3</v>
          </cell>
          <cell r="M227">
            <v>1</v>
          </cell>
          <cell r="N227">
            <v>2</v>
          </cell>
          <cell r="O227">
            <v>8</v>
          </cell>
          <cell r="R227">
            <v>3.8934426229508197</v>
          </cell>
        </row>
        <row r="228">
          <cell r="C228">
            <v>1</v>
          </cell>
          <cell r="G228">
            <v>1</v>
          </cell>
          <cell r="J228">
            <v>28.1</v>
          </cell>
          <cell r="K228">
            <v>3</v>
          </cell>
          <cell r="M228">
            <v>1</v>
          </cell>
          <cell r="N228">
            <v>3</v>
          </cell>
          <cell r="O228">
            <v>1</v>
          </cell>
          <cell r="R228">
            <v>3.8934426229508197</v>
          </cell>
        </row>
        <row r="229">
          <cell r="C229">
            <v>1</v>
          </cell>
          <cell r="G229">
            <v>1</v>
          </cell>
          <cell r="J229">
            <v>28.1</v>
          </cell>
          <cell r="K229">
            <v>2</v>
          </cell>
          <cell r="M229">
            <v>2</v>
          </cell>
          <cell r="N229">
            <v>2</v>
          </cell>
          <cell r="O229">
            <v>4</v>
          </cell>
          <cell r="R229">
            <v>3.8934426229508197</v>
          </cell>
        </row>
        <row r="230">
          <cell r="C230">
            <v>1</v>
          </cell>
          <cell r="G230">
            <v>1</v>
          </cell>
          <cell r="J230">
            <v>276.2</v>
          </cell>
          <cell r="K230">
            <v>3</v>
          </cell>
          <cell r="M230">
            <v>1</v>
          </cell>
          <cell r="N230">
            <v>1</v>
          </cell>
          <cell r="O230">
            <v>4</v>
          </cell>
          <cell r="R230">
            <v>3.8934426229508197</v>
          </cell>
        </row>
        <row r="231">
          <cell r="C231">
            <v>1</v>
          </cell>
          <cell r="G231">
            <v>7</v>
          </cell>
          <cell r="J231">
            <v>315</v>
          </cell>
          <cell r="K231">
            <v>1</v>
          </cell>
          <cell r="M231">
            <v>1</v>
          </cell>
          <cell r="N231">
            <v>3</v>
          </cell>
          <cell r="O231">
            <v>4</v>
          </cell>
          <cell r="R231">
            <v>2.9752475247524752</v>
          </cell>
        </row>
        <row r="232">
          <cell r="C232">
            <v>1</v>
          </cell>
          <cell r="G232">
            <v>1</v>
          </cell>
          <cell r="J232">
            <v>238.2</v>
          </cell>
          <cell r="K232">
            <v>1</v>
          </cell>
          <cell r="M232">
            <v>1</v>
          </cell>
          <cell r="N232">
            <v>2</v>
          </cell>
          <cell r="O232">
            <v>8</v>
          </cell>
          <cell r="R232">
            <v>3.8934426229508197</v>
          </cell>
        </row>
        <row r="233">
          <cell r="C233">
            <v>1</v>
          </cell>
          <cell r="G233">
            <v>1</v>
          </cell>
          <cell r="J233">
            <v>276.2</v>
          </cell>
          <cell r="K233">
            <v>3</v>
          </cell>
          <cell r="M233">
            <v>2</v>
          </cell>
          <cell r="N233">
            <v>1</v>
          </cell>
          <cell r="O233">
            <v>4</v>
          </cell>
          <cell r="R233">
            <v>3.8934426229508197</v>
          </cell>
        </row>
        <row r="234">
          <cell r="C234">
            <v>1</v>
          </cell>
          <cell r="G234">
            <v>1</v>
          </cell>
          <cell r="J234">
            <v>28.1</v>
          </cell>
          <cell r="K234">
            <v>3</v>
          </cell>
          <cell r="M234">
            <v>2</v>
          </cell>
          <cell r="N234">
            <v>1</v>
          </cell>
          <cell r="O234">
            <v>4</v>
          </cell>
          <cell r="R234">
            <v>3.8934426229508197</v>
          </cell>
        </row>
        <row r="235">
          <cell r="C235">
            <v>1</v>
          </cell>
          <cell r="G235">
            <v>1</v>
          </cell>
          <cell r="J235">
            <v>28.1</v>
          </cell>
          <cell r="K235">
            <v>3</v>
          </cell>
          <cell r="M235">
            <v>1</v>
          </cell>
          <cell r="N235">
            <v>1</v>
          </cell>
          <cell r="O235">
            <v>3</v>
          </cell>
          <cell r="R235">
            <v>3.8934426229508197</v>
          </cell>
        </row>
        <row r="236">
          <cell r="C236">
            <v>1</v>
          </cell>
          <cell r="G236">
            <v>1</v>
          </cell>
          <cell r="J236">
            <v>22.3</v>
          </cell>
          <cell r="K236">
            <v>3</v>
          </cell>
          <cell r="M236">
            <v>2</v>
          </cell>
          <cell r="N236">
            <v>1</v>
          </cell>
          <cell r="O236">
            <v>4</v>
          </cell>
          <cell r="R236">
            <v>3.8934426229508197</v>
          </cell>
        </row>
        <row r="237">
          <cell r="C237">
            <v>1</v>
          </cell>
          <cell r="G237">
            <v>1</v>
          </cell>
          <cell r="J237">
            <v>28.1</v>
          </cell>
          <cell r="K237">
            <v>3</v>
          </cell>
          <cell r="M237">
            <v>2</v>
          </cell>
          <cell r="N237">
            <v>1</v>
          </cell>
          <cell r="O237">
            <v>4</v>
          </cell>
          <cell r="R237">
            <v>3.8934426229508197</v>
          </cell>
        </row>
        <row r="238">
          <cell r="C238">
            <v>1</v>
          </cell>
          <cell r="G238">
            <v>1</v>
          </cell>
          <cell r="J238">
            <v>315</v>
          </cell>
          <cell r="K238">
            <v>1</v>
          </cell>
          <cell r="M238">
            <v>2</v>
          </cell>
          <cell r="N238">
            <v>1</v>
          </cell>
          <cell r="O238">
            <v>3</v>
          </cell>
          <cell r="R238">
            <v>3.8934426229508197</v>
          </cell>
        </row>
        <row r="239">
          <cell r="C239">
            <v>1</v>
          </cell>
          <cell r="G239">
            <v>1</v>
          </cell>
          <cell r="J239">
            <v>215.2</v>
          </cell>
          <cell r="K239">
            <v>4</v>
          </cell>
          <cell r="M239">
            <v>2</v>
          </cell>
          <cell r="N239">
            <v>2</v>
          </cell>
          <cell r="O239">
            <v>4</v>
          </cell>
          <cell r="R239">
            <v>3.8934426229508197</v>
          </cell>
        </row>
        <row r="240">
          <cell r="C240">
            <v>1</v>
          </cell>
          <cell r="G240">
            <v>1</v>
          </cell>
          <cell r="J240">
            <v>71.5</v>
          </cell>
          <cell r="K240">
            <v>3</v>
          </cell>
          <cell r="M240">
            <v>1</v>
          </cell>
          <cell r="N240">
            <v>1</v>
          </cell>
          <cell r="O240">
            <v>3</v>
          </cell>
          <cell r="R240">
            <v>3.8934426229508197</v>
          </cell>
        </row>
        <row r="241">
          <cell r="C241">
            <v>1</v>
          </cell>
          <cell r="G241">
            <v>1</v>
          </cell>
          <cell r="J241">
            <v>619</v>
          </cell>
          <cell r="K241">
            <v>3</v>
          </cell>
          <cell r="M241">
            <v>1</v>
          </cell>
          <cell r="N241">
            <v>2</v>
          </cell>
          <cell r="O241">
            <v>3</v>
          </cell>
          <cell r="R241">
            <v>3.8934426229508197</v>
          </cell>
        </row>
        <row r="242">
          <cell r="C242">
            <v>1</v>
          </cell>
          <cell r="G242">
            <v>1</v>
          </cell>
          <cell r="J242">
            <v>28.1</v>
          </cell>
          <cell r="K242">
            <v>1</v>
          </cell>
          <cell r="M242">
            <v>1</v>
          </cell>
          <cell r="N242">
            <v>1</v>
          </cell>
          <cell r="O242">
            <v>3</v>
          </cell>
          <cell r="R242">
            <v>3.8934426229508197</v>
          </cell>
        </row>
        <row r="243">
          <cell r="C243">
            <v>1</v>
          </cell>
          <cell r="G243">
            <v>1</v>
          </cell>
          <cell r="J243">
            <v>28.1</v>
          </cell>
          <cell r="K243">
            <v>1</v>
          </cell>
          <cell r="M243">
            <v>1</v>
          </cell>
          <cell r="N243">
            <v>3</v>
          </cell>
          <cell r="O243">
            <v>3</v>
          </cell>
          <cell r="R243">
            <v>3.8934426229508197</v>
          </cell>
        </row>
        <row r="244">
          <cell r="C244">
            <v>1</v>
          </cell>
          <cell r="G244">
            <v>1</v>
          </cell>
          <cell r="J244">
            <v>689</v>
          </cell>
          <cell r="K244">
            <v>2</v>
          </cell>
          <cell r="M244">
            <v>1</v>
          </cell>
          <cell r="N244">
            <v>1</v>
          </cell>
          <cell r="O244">
            <v>3</v>
          </cell>
          <cell r="R244">
            <v>3.8934426229508197</v>
          </cell>
        </row>
        <row r="245">
          <cell r="C245">
            <v>1</v>
          </cell>
          <cell r="G245">
            <v>1</v>
          </cell>
          <cell r="J245">
            <v>28.1</v>
          </cell>
          <cell r="K245">
            <v>3</v>
          </cell>
          <cell r="M245">
            <v>2</v>
          </cell>
          <cell r="N245">
            <v>1</v>
          </cell>
          <cell r="O245">
            <v>2</v>
          </cell>
          <cell r="R245">
            <v>3.8934426229508197</v>
          </cell>
        </row>
        <row r="246">
          <cell r="C246">
            <v>1</v>
          </cell>
          <cell r="G246">
            <v>1</v>
          </cell>
          <cell r="J246">
            <v>156.80000000000001</v>
          </cell>
          <cell r="K246">
            <v>1</v>
          </cell>
          <cell r="M246">
            <v>1</v>
          </cell>
          <cell r="N246">
            <v>2</v>
          </cell>
          <cell r="O246">
            <v>3</v>
          </cell>
          <cell r="R246">
            <v>3.8934426229508197</v>
          </cell>
        </row>
        <row r="247">
          <cell r="C247">
            <v>1</v>
          </cell>
          <cell r="G247">
            <v>1</v>
          </cell>
          <cell r="J247">
            <v>276.2</v>
          </cell>
          <cell r="K247">
            <v>2</v>
          </cell>
          <cell r="M247">
            <v>2</v>
          </cell>
          <cell r="N247">
            <v>1</v>
          </cell>
          <cell r="O247">
            <v>2</v>
          </cell>
          <cell r="R247">
            <v>3.8934426229508197</v>
          </cell>
        </row>
        <row r="248">
          <cell r="C248">
            <v>1</v>
          </cell>
          <cell r="G248">
            <v>1</v>
          </cell>
          <cell r="J248">
            <v>215.2</v>
          </cell>
          <cell r="K248">
            <v>3</v>
          </cell>
          <cell r="M248">
            <v>2</v>
          </cell>
          <cell r="N248">
            <v>2</v>
          </cell>
          <cell r="O248">
            <v>3</v>
          </cell>
          <cell r="R248">
            <v>3.8934426229508197</v>
          </cell>
        </row>
        <row r="249">
          <cell r="C249">
            <v>1</v>
          </cell>
          <cell r="G249">
            <v>1</v>
          </cell>
          <cell r="J249">
            <v>276.2</v>
          </cell>
          <cell r="K249">
            <v>3</v>
          </cell>
          <cell r="M249">
            <v>1</v>
          </cell>
          <cell r="N249">
            <v>1</v>
          </cell>
          <cell r="O249">
            <v>4</v>
          </cell>
          <cell r="R249">
            <v>3.8934426229508197</v>
          </cell>
        </row>
        <row r="250">
          <cell r="C250">
            <v>1</v>
          </cell>
          <cell r="G250">
            <v>1</v>
          </cell>
          <cell r="J250">
            <v>28.1</v>
          </cell>
          <cell r="K250">
            <v>1</v>
          </cell>
          <cell r="M250">
            <v>1</v>
          </cell>
          <cell r="N250">
            <v>1</v>
          </cell>
          <cell r="O250">
            <v>5</v>
          </cell>
          <cell r="R250">
            <v>3.8934426229508197</v>
          </cell>
        </row>
        <row r="251">
          <cell r="C251">
            <v>1</v>
          </cell>
          <cell r="G251">
            <v>1</v>
          </cell>
          <cell r="J251">
            <v>210.3</v>
          </cell>
          <cell r="K251">
            <v>1</v>
          </cell>
          <cell r="M251">
            <v>1</v>
          </cell>
          <cell r="N251">
            <v>1</v>
          </cell>
          <cell r="O251">
            <v>3</v>
          </cell>
          <cell r="R251">
            <v>3.8934426229508197</v>
          </cell>
        </row>
        <row r="252">
          <cell r="C252">
            <v>1</v>
          </cell>
          <cell r="G252">
            <v>1</v>
          </cell>
          <cell r="J252">
            <v>794</v>
          </cell>
          <cell r="K252">
            <v>3</v>
          </cell>
          <cell r="M252">
            <v>2</v>
          </cell>
          <cell r="N252">
            <v>2</v>
          </cell>
          <cell r="O252">
            <v>3</v>
          </cell>
          <cell r="R252">
            <v>3.8934426229508197</v>
          </cell>
        </row>
        <row r="253">
          <cell r="C253">
            <v>1</v>
          </cell>
          <cell r="G253">
            <v>1</v>
          </cell>
          <cell r="J253">
            <v>78.899999999999991</v>
          </cell>
          <cell r="K253">
            <v>3</v>
          </cell>
          <cell r="M253">
            <v>1</v>
          </cell>
          <cell r="N253">
            <v>1</v>
          </cell>
          <cell r="O253">
            <v>3</v>
          </cell>
          <cell r="R253">
            <v>3.8934426229508197</v>
          </cell>
        </row>
        <row r="254">
          <cell r="C254">
            <v>1</v>
          </cell>
          <cell r="G254">
            <v>1</v>
          </cell>
          <cell r="J254">
            <v>94</v>
          </cell>
          <cell r="K254">
            <v>1</v>
          </cell>
          <cell r="M254">
            <v>1</v>
          </cell>
          <cell r="N254">
            <v>1</v>
          </cell>
          <cell r="O254">
            <v>3</v>
          </cell>
          <cell r="R254">
            <v>3.8934426229508197</v>
          </cell>
        </row>
        <row r="255">
          <cell r="C255">
            <v>1</v>
          </cell>
          <cell r="G255">
            <v>1</v>
          </cell>
          <cell r="J255">
            <v>276.2</v>
          </cell>
          <cell r="K255">
            <v>3</v>
          </cell>
          <cell r="M255">
            <v>1</v>
          </cell>
          <cell r="N255">
            <v>1</v>
          </cell>
          <cell r="O255">
            <v>3</v>
          </cell>
          <cell r="R255">
            <v>3.8934426229508197</v>
          </cell>
        </row>
        <row r="256">
          <cell r="C256">
            <v>1</v>
          </cell>
          <cell r="G256">
            <v>1</v>
          </cell>
          <cell r="J256">
            <v>256.39999999999998</v>
          </cell>
          <cell r="K256">
            <v>2</v>
          </cell>
          <cell r="M256">
            <v>2</v>
          </cell>
          <cell r="N256">
            <v>1</v>
          </cell>
          <cell r="O256">
            <v>5</v>
          </cell>
          <cell r="R256">
            <v>3.8934426229508197</v>
          </cell>
        </row>
        <row r="257">
          <cell r="C257">
            <v>1</v>
          </cell>
          <cell r="G257">
            <v>1</v>
          </cell>
          <cell r="J257">
            <v>210.3</v>
          </cell>
          <cell r="K257">
            <v>3</v>
          </cell>
          <cell r="M257">
            <v>1</v>
          </cell>
          <cell r="N257">
            <v>2</v>
          </cell>
          <cell r="O257">
            <v>2</v>
          </cell>
          <cell r="R257">
            <v>3.8934426229508197</v>
          </cell>
        </row>
        <row r="258">
          <cell r="C258">
            <v>1</v>
          </cell>
          <cell r="G258">
            <v>1</v>
          </cell>
          <cell r="J258">
            <v>28.1</v>
          </cell>
          <cell r="K258">
            <v>2</v>
          </cell>
          <cell r="M258">
            <v>2</v>
          </cell>
          <cell r="N258">
            <v>1</v>
          </cell>
          <cell r="O258">
            <v>3</v>
          </cell>
          <cell r="R258">
            <v>3.8934426229508197</v>
          </cell>
        </row>
        <row r="259">
          <cell r="C259">
            <v>1</v>
          </cell>
          <cell r="G259">
            <v>1</v>
          </cell>
          <cell r="J259">
            <v>12</v>
          </cell>
          <cell r="K259">
            <v>3</v>
          </cell>
          <cell r="M259">
            <v>1</v>
          </cell>
          <cell r="N259">
            <v>1</v>
          </cell>
          <cell r="O259">
            <v>5</v>
          </cell>
          <cell r="R259">
            <v>3.8934426229508197</v>
          </cell>
        </row>
        <row r="260">
          <cell r="C260">
            <v>1</v>
          </cell>
          <cell r="G260">
            <v>1</v>
          </cell>
          <cell r="J260">
            <v>210.3</v>
          </cell>
          <cell r="K260">
            <v>2</v>
          </cell>
          <cell r="M260">
            <v>2</v>
          </cell>
          <cell r="N260">
            <v>2</v>
          </cell>
          <cell r="O260">
            <v>1</v>
          </cell>
          <cell r="R260">
            <v>3.8934426229508197</v>
          </cell>
        </row>
        <row r="261">
          <cell r="C261">
            <v>1</v>
          </cell>
          <cell r="G261">
            <v>1</v>
          </cell>
          <cell r="J261">
            <v>2068</v>
          </cell>
          <cell r="K261">
            <v>3</v>
          </cell>
          <cell r="M261">
            <v>2</v>
          </cell>
          <cell r="N261">
            <v>1</v>
          </cell>
          <cell r="O261">
            <v>5</v>
          </cell>
          <cell r="R261">
            <v>3.8934426229508197</v>
          </cell>
        </row>
        <row r="262">
          <cell r="C262">
            <v>1</v>
          </cell>
          <cell r="G262">
            <v>1</v>
          </cell>
          <cell r="J262">
            <v>569</v>
          </cell>
          <cell r="K262">
            <v>3</v>
          </cell>
          <cell r="M262">
            <v>1</v>
          </cell>
          <cell r="N262">
            <v>1</v>
          </cell>
          <cell r="O262">
            <v>3</v>
          </cell>
          <cell r="R262">
            <v>3.8934426229508197</v>
          </cell>
        </row>
        <row r="263">
          <cell r="C263">
            <v>1</v>
          </cell>
          <cell r="G263">
            <v>1</v>
          </cell>
          <cell r="J263">
            <v>514.29999999999995</v>
          </cell>
          <cell r="K263">
            <v>4</v>
          </cell>
          <cell r="M263">
            <v>2</v>
          </cell>
          <cell r="N263">
            <v>2</v>
          </cell>
          <cell r="O263">
            <v>5</v>
          </cell>
          <cell r="R263">
            <v>3.8934426229508197</v>
          </cell>
        </row>
        <row r="264">
          <cell r="C264">
            <v>1</v>
          </cell>
          <cell r="G264">
            <v>1</v>
          </cell>
          <cell r="J264">
            <v>28.1</v>
          </cell>
          <cell r="K264">
            <v>2</v>
          </cell>
          <cell r="M264">
            <v>1</v>
          </cell>
          <cell r="N264">
            <v>1</v>
          </cell>
          <cell r="O264">
            <v>3</v>
          </cell>
          <cell r="R264">
            <v>3.8934426229508197</v>
          </cell>
        </row>
        <row r="265">
          <cell r="C265">
            <v>1</v>
          </cell>
          <cell r="G265">
            <v>1</v>
          </cell>
          <cell r="J265">
            <v>122.8</v>
          </cell>
          <cell r="K265">
            <v>3</v>
          </cell>
          <cell r="M265">
            <v>1</v>
          </cell>
          <cell r="N265">
            <v>1</v>
          </cell>
          <cell r="O265">
            <v>4</v>
          </cell>
          <cell r="R265">
            <v>3.8934426229508197</v>
          </cell>
        </row>
        <row r="266">
          <cell r="C266">
            <v>1</v>
          </cell>
          <cell r="G266">
            <v>1</v>
          </cell>
          <cell r="J266">
            <v>698</v>
          </cell>
          <cell r="K266">
            <v>1</v>
          </cell>
          <cell r="M266">
            <v>1</v>
          </cell>
          <cell r="N266">
            <v>1</v>
          </cell>
          <cell r="O266">
            <v>2</v>
          </cell>
          <cell r="R266">
            <v>3.8934426229508197</v>
          </cell>
        </row>
        <row r="267">
          <cell r="C267">
            <v>1</v>
          </cell>
          <cell r="G267">
            <v>1</v>
          </cell>
          <cell r="J267">
            <v>395.8</v>
          </cell>
          <cell r="K267">
            <v>2</v>
          </cell>
          <cell r="M267">
            <v>2</v>
          </cell>
          <cell r="N267">
            <v>1</v>
          </cell>
          <cell r="O267">
            <v>3</v>
          </cell>
          <cell r="R267">
            <v>3.8934426229508197</v>
          </cell>
        </row>
        <row r="268">
          <cell r="C268">
            <v>1</v>
          </cell>
          <cell r="G268">
            <v>1</v>
          </cell>
          <cell r="J268">
            <v>28.1</v>
          </cell>
          <cell r="K268">
            <v>2</v>
          </cell>
          <cell r="M268">
            <v>1</v>
          </cell>
          <cell r="N268">
            <v>3</v>
          </cell>
          <cell r="O268">
            <v>5</v>
          </cell>
          <cell r="R268">
            <v>3.8934426229508197</v>
          </cell>
        </row>
        <row r="269">
          <cell r="C269">
            <v>1</v>
          </cell>
          <cell r="G269">
            <v>1</v>
          </cell>
          <cell r="J269">
            <v>254.2</v>
          </cell>
          <cell r="K269">
            <v>1</v>
          </cell>
          <cell r="M269">
            <v>1</v>
          </cell>
          <cell r="N269">
            <v>3</v>
          </cell>
          <cell r="O269">
            <v>2</v>
          </cell>
          <cell r="R269">
            <v>3.8934426229508197</v>
          </cell>
        </row>
        <row r="270">
          <cell r="C270">
            <v>1</v>
          </cell>
          <cell r="G270">
            <v>1</v>
          </cell>
          <cell r="J270">
            <v>28.1</v>
          </cell>
          <cell r="K270">
            <v>1</v>
          </cell>
          <cell r="M270">
            <v>1</v>
          </cell>
          <cell r="N270">
            <v>2</v>
          </cell>
          <cell r="O270">
            <v>4</v>
          </cell>
          <cell r="R270">
            <v>3.8934426229508197</v>
          </cell>
        </row>
        <row r="271">
          <cell r="C271">
            <v>1</v>
          </cell>
          <cell r="G271">
            <v>7</v>
          </cell>
          <cell r="J271">
            <v>276.2</v>
          </cell>
          <cell r="K271">
            <v>1</v>
          </cell>
          <cell r="M271">
            <v>1</v>
          </cell>
          <cell r="N271">
            <v>1</v>
          </cell>
          <cell r="O271">
            <v>10</v>
          </cell>
          <cell r="R271">
            <v>2.9752475247524752</v>
          </cell>
        </row>
        <row r="272">
          <cell r="C272">
            <v>1</v>
          </cell>
          <cell r="G272">
            <v>7</v>
          </cell>
          <cell r="J272">
            <v>368</v>
          </cell>
          <cell r="K272">
            <v>3</v>
          </cell>
          <cell r="M272">
            <v>1</v>
          </cell>
          <cell r="N272">
            <v>1</v>
          </cell>
          <cell r="O272">
            <v>5</v>
          </cell>
          <cell r="R272">
            <v>2.9752475247524752</v>
          </cell>
        </row>
        <row r="273">
          <cell r="C273">
            <v>1</v>
          </cell>
          <cell r="G273">
            <v>1</v>
          </cell>
          <cell r="J273">
            <v>210.3</v>
          </cell>
          <cell r="K273">
            <v>3</v>
          </cell>
          <cell r="M273">
            <v>2</v>
          </cell>
          <cell r="N273">
            <v>1</v>
          </cell>
          <cell r="O273">
            <v>4</v>
          </cell>
          <cell r="R273">
            <v>3.8934426229508197</v>
          </cell>
        </row>
        <row r="274">
          <cell r="C274">
            <v>1</v>
          </cell>
          <cell r="G274">
            <v>1</v>
          </cell>
          <cell r="J274">
            <v>28.1</v>
          </cell>
          <cell r="K274">
            <v>1</v>
          </cell>
          <cell r="M274">
            <v>1</v>
          </cell>
          <cell r="N274">
            <v>1</v>
          </cell>
          <cell r="O274">
            <v>1</v>
          </cell>
          <cell r="R274">
            <v>3.8934426229508197</v>
          </cell>
        </row>
        <row r="275">
          <cell r="C275">
            <v>1</v>
          </cell>
          <cell r="G275">
            <v>1</v>
          </cell>
          <cell r="J275">
            <v>71.5</v>
          </cell>
          <cell r="K275">
            <v>3</v>
          </cell>
          <cell r="M275">
            <v>2</v>
          </cell>
          <cell r="N275">
            <v>1</v>
          </cell>
          <cell r="O275">
            <v>3</v>
          </cell>
          <cell r="R275">
            <v>3.8934426229508197</v>
          </cell>
        </row>
        <row r="276">
          <cell r="C276">
            <v>1</v>
          </cell>
          <cell r="G276">
            <v>1</v>
          </cell>
          <cell r="J276">
            <v>55.099999999999994</v>
          </cell>
          <cell r="K276">
            <v>2</v>
          </cell>
          <cell r="M276">
            <v>2</v>
          </cell>
          <cell r="N276">
            <v>2</v>
          </cell>
          <cell r="O276">
            <v>4</v>
          </cell>
          <cell r="R276">
            <v>3.8934426229508197</v>
          </cell>
        </row>
        <row r="277">
          <cell r="C277">
            <v>1</v>
          </cell>
          <cell r="G277">
            <v>1</v>
          </cell>
          <cell r="J277">
            <v>1191</v>
          </cell>
          <cell r="K277">
            <v>3</v>
          </cell>
          <cell r="M277">
            <v>1</v>
          </cell>
          <cell r="N277">
            <v>1</v>
          </cell>
          <cell r="O277">
            <v>4</v>
          </cell>
          <cell r="R277">
            <v>3.8934426229508197</v>
          </cell>
        </row>
        <row r="278">
          <cell r="C278">
            <v>1</v>
          </cell>
          <cell r="G278">
            <v>1</v>
          </cell>
          <cell r="J278">
            <v>94</v>
          </cell>
          <cell r="K278">
            <v>1</v>
          </cell>
          <cell r="M278">
            <v>1</v>
          </cell>
          <cell r="N278">
            <v>1</v>
          </cell>
          <cell r="O278">
            <v>2</v>
          </cell>
          <cell r="R278">
            <v>3.8934426229508197</v>
          </cell>
        </row>
        <row r="279">
          <cell r="C279">
            <v>1</v>
          </cell>
          <cell r="G279">
            <v>1</v>
          </cell>
          <cell r="J279">
            <v>256.39999999999998</v>
          </cell>
          <cell r="K279">
            <v>3</v>
          </cell>
          <cell r="M279">
            <v>2</v>
          </cell>
          <cell r="N279">
            <v>1</v>
          </cell>
          <cell r="O279">
            <v>3</v>
          </cell>
          <cell r="R279">
            <v>3.8934426229508197</v>
          </cell>
        </row>
        <row r="280">
          <cell r="C280">
            <v>1</v>
          </cell>
          <cell r="G280">
            <v>1</v>
          </cell>
          <cell r="J280">
            <v>28.1</v>
          </cell>
          <cell r="K280">
            <v>1</v>
          </cell>
          <cell r="M280">
            <v>1</v>
          </cell>
          <cell r="N280">
            <v>1</v>
          </cell>
          <cell r="O280">
            <v>3</v>
          </cell>
          <cell r="R280">
            <v>3.8934426229508197</v>
          </cell>
        </row>
        <row r="281">
          <cell r="C281">
            <v>1</v>
          </cell>
          <cell r="G281">
            <v>1</v>
          </cell>
          <cell r="J281">
            <v>276.2</v>
          </cell>
          <cell r="K281">
            <v>4</v>
          </cell>
          <cell r="M281">
            <v>2</v>
          </cell>
          <cell r="N281">
            <v>1</v>
          </cell>
          <cell r="O281">
            <v>2</v>
          </cell>
          <cell r="R281">
            <v>3.8934426229508197</v>
          </cell>
        </row>
        <row r="282">
          <cell r="C282">
            <v>1</v>
          </cell>
          <cell r="G282">
            <v>7</v>
          </cell>
          <cell r="J282">
            <v>276.2</v>
          </cell>
          <cell r="K282">
            <v>1</v>
          </cell>
          <cell r="M282">
            <v>1</v>
          </cell>
          <cell r="N282">
            <v>1</v>
          </cell>
          <cell r="O282">
            <v>3</v>
          </cell>
          <cell r="R282">
            <v>2.9752475247524752</v>
          </cell>
        </row>
        <row r="283">
          <cell r="C283">
            <v>1</v>
          </cell>
          <cell r="G283">
            <v>7</v>
          </cell>
          <cell r="J283">
            <v>368</v>
          </cell>
          <cell r="K283">
            <v>1</v>
          </cell>
          <cell r="M283">
            <v>2</v>
          </cell>
          <cell r="N283">
            <v>1</v>
          </cell>
          <cell r="O283">
            <v>1</v>
          </cell>
          <cell r="R283">
            <v>2.9752475247524752</v>
          </cell>
        </row>
        <row r="284">
          <cell r="C284">
            <v>1</v>
          </cell>
          <cell r="G284">
            <v>7</v>
          </cell>
          <cell r="J284">
            <v>1475</v>
          </cell>
          <cell r="K284">
            <v>1</v>
          </cell>
          <cell r="M284">
            <v>1</v>
          </cell>
          <cell r="N284">
            <v>1</v>
          </cell>
          <cell r="O284">
            <v>1</v>
          </cell>
          <cell r="R284">
            <v>2.9752475247524752</v>
          </cell>
        </row>
        <row r="285">
          <cell r="C285">
            <v>1</v>
          </cell>
          <cell r="G285">
            <v>1</v>
          </cell>
          <cell r="J285">
            <v>276.2</v>
          </cell>
          <cell r="K285">
            <v>3</v>
          </cell>
          <cell r="M285">
            <v>2</v>
          </cell>
          <cell r="N285">
            <v>1</v>
          </cell>
          <cell r="O285">
            <v>2</v>
          </cell>
          <cell r="R285">
            <v>3.8934426229508197</v>
          </cell>
        </row>
        <row r="286">
          <cell r="C286">
            <v>1</v>
          </cell>
          <cell r="G286">
            <v>1</v>
          </cell>
          <cell r="J286">
            <v>276.2</v>
          </cell>
          <cell r="K286">
            <v>2</v>
          </cell>
          <cell r="M286">
            <v>2</v>
          </cell>
          <cell r="N286">
            <v>1</v>
          </cell>
          <cell r="O286">
            <v>4</v>
          </cell>
          <cell r="R286">
            <v>3.8934426229508197</v>
          </cell>
        </row>
        <row r="287">
          <cell r="C287">
            <v>1</v>
          </cell>
          <cell r="G287">
            <v>1</v>
          </cell>
          <cell r="J287">
            <v>215.2</v>
          </cell>
          <cell r="K287">
            <v>1</v>
          </cell>
          <cell r="M287">
            <v>1</v>
          </cell>
          <cell r="N287">
            <v>3</v>
          </cell>
          <cell r="O287">
            <v>2</v>
          </cell>
          <cell r="R287">
            <v>3.8934426229508197</v>
          </cell>
        </row>
        <row r="288">
          <cell r="C288">
            <v>1</v>
          </cell>
          <cell r="G288">
            <v>1</v>
          </cell>
          <cell r="J288">
            <v>94</v>
          </cell>
          <cell r="K288">
            <v>2</v>
          </cell>
          <cell r="M288">
            <v>2</v>
          </cell>
          <cell r="N288">
            <v>1</v>
          </cell>
          <cell r="O288">
            <v>1</v>
          </cell>
          <cell r="R288">
            <v>3.8934426229508197</v>
          </cell>
        </row>
        <row r="289">
          <cell r="C289">
            <v>1</v>
          </cell>
          <cell r="G289">
            <v>1</v>
          </cell>
          <cell r="J289">
            <v>28.1</v>
          </cell>
          <cell r="K289">
            <v>1</v>
          </cell>
          <cell r="M289">
            <v>1</v>
          </cell>
          <cell r="N289">
            <v>1</v>
          </cell>
          <cell r="O289">
            <v>1</v>
          </cell>
          <cell r="R289">
            <v>3.8934426229508197</v>
          </cell>
        </row>
        <row r="290">
          <cell r="C290">
            <v>1</v>
          </cell>
          <cell r="G290">
            <v>1</v>
          </cell>
          <cell r="J290">
            <v>210.3</v>
          </cell>
          <cell r="K290">
            <v>2</v>
          </cell>
          <cell r="M290">
            <v>1</v>
          </cell>
          <cell r="N290">
            <v>1</v>
          </cell>
          <cell r="O290">
            <v>2</v>
          </cell>
          <cell r="R290">
            <v>3.8934426229508197</v>
          </cell>
        </row>
        <row r="291">
          <cell r="C291">
            <v>1</v>
          </cell>
          <cell r="G291">
            <v>1</v>
          </cell>
          <cell r="J291">
            <v>188.3</v>
          </cell>
          <cell r="K291">
            <v>1</v>
          </cell>
          <cell r="M291">
            <v>2</v>
          </cell>
          <cell r="N291">
            <v>1</v>
          </cell>
          <cell r="O291">
            <v>3</v>
          </cell>
          <cell r="R291">
            <v>3.8934426229508197</v>
          </cell>
        </row>
        <row r="292">
          <cell r="C292">
            <v>1</v>
          </cell>
          <cell r="G292">
            <v>1</v>
          </cell>
          <cell r="J292">
            <v>28.1</v>
          </cell>
          <cell r="K292">
            <v>2</v>
          </cell>
          <cell r="M292">
            <v>2</v>
          </cell>
          <cell r="N292">
            <v>1</v>
          </cell>
          <cell r="O292">
            <v>1</v>
          </cell>
          <cell r="R292">
            <v>3.8934426229508197</v>
          </cell>
        </row>
        <row r="293">
          <cell r="C293">
            <v>1</v>
          </cell>
          <cell r="G293">
            <v>1</v>
          </cell>
          <cell r="J293">
            <v>276.2</v>
          </cell>
          <cell r="K293">
            <v>1</v>
          </cell>
          <cell r="M293">
            <v>2</v>
          </cell>
          <cell r="N293">
            <v>1</v>
          </cell>
          <cell r="O293">
            <v>1</v>
          </cell>
          <cell r="R293">
            <v>3.8934426229508197</v>
          </cell>
        </row>
        <row r="294">
          <cell r="C294">
            <v>1</v>
          </cell>
          <cell r="G294">
            <v>1</v>
          </cell>
          <cell r="J294">
            <v>569</v>
          </cell>
          <cell r="K294">
            <v>1</v>
          </cell>
          <cell r="M294">
            <v>2</v>
          </cell>
          <cell r="N294">
            <v>1</v>
          </cell>
          <cell r="O294">
            <v>3</v>
          </cell>
          <cell r="R294">
            <v>3.8934426229508197</v>
          </cell>
        </row>
        <row r="295">
          <cell r="C295">
            <v>1</v>
          </cell>
          <cell r="G295">
            <v>1</v>
          </cell>
          <cell r="J295">
            <v>794</v>
          </cell>
          <cell r="K295">
            <v>2</v>
          </cell>
          <cell r="M295">
            <v>2</v>
          </cell>
          <cell r="N295">
            <v>2</v>
          </cell>
          <cell r="O295">
            <v>1</v>
          </cell>
          <cell r="R295">
            <v>3.8934426229508197</v>
          </cell>
        </row>
        <row r="296">
          <cell r="C296">
            <v>1</v>
          </cell>
          <cell r="G296">
            <v>1</v>
          </cell>
          <cell r="J296">
            <v>28.1</v>
          </cell>
          <cell r="K296">
            <v>3</v>
          </cell>
          <cell r="M296">
            <v>1</v>
          </cell>
          <cell r="N296">
            <v>2</v>
          </cell>
          <cell r="O296">
            <v>1</v>
          </cell>
          <cell r="R296">
            <v>3.8934426229508197</v>
          </cell>
        </row>
        <row r="297">
          <cell r="C297">
            <v>1</v>
          </cell>
          <cell r="G297">
            <v>1</v>
          </cell>
          <cell r="J297">
            <v>276.2</v>
          </cell>
          <cell r="K297">
            <v>2</v>
          </cell>
          <cell r="M297">
            <v>2</v>
          </cell>
          <cell r="N297">
            <v>1</v>
          </cell>
          <cell r="O297">
            <v>1</v>
          </cell>
          <cell r="R297">
            <v>3.8934426229508197</v>
          </cell>
        </row>
        <row r="298">
          <cell r="C298">
            <v>1</v>
          </cell>
          <cell r="G298">
            <v>1</v>
          </cell>
          <cell r="J298">
            <v>193.3</v>
          </cell>
          <cell r="K298">
            <v>1</v>
          </cell>
          <cell r="M298">
            <v>1</v>
          </cell>
          <cell r="N298">
            <v>2</v>
          </cell>
          <cell r="O298">
            <v>1</v>
          </cell>
          <cell r="R298">
            <v>3.8934426229508197</v>
          </cell>
        </row>
        <row r="299">
          <cell r="C299">
            <v>1</v>
          </cell>
          <cell r="G299">
            <v>1</v>
          </cell>
          <cell r="J299">
            <v>276.2</v>
          </cell>
          <cell r="K299">
            <v>1</v>
          </cell>
          <cell r="M299">
            <v>2</v>
          </cell>
          <cell r="N299">
            <v>1</v>
          </cell>
          <cell r="O299">
            <v>2</v>
          </cell>
          <cell r="R299">
            <v>3.8934426229508197</v>
          </cell>
        </row>
        <row r="300">
          <cell r="C300">
            <v>1</v>
          </cell>
          <cell r="G300">
            <v>1</v>
          </cell>
          <cell r="J300">
            <v>315</v>
          </cell>
          <cell r="K300">
            <v>2</v>
          </cell>
          <cell r="M300">
            <v>1</v>
          </cell>
          <cell r="N300">
            <v>1</v>
          </cell>
          <cell r="O300">
            <v>1</v>
          </cell>
          <cell r="R300">
            <v>3.8934426229508197</v>
          </cell>
        </row>
        <row r="301">
          <cell r="C301">
            <v>1</v>
          </cell>
          <cell r="G301">
            <v>1</v>
          </cell>
          <cell r="J301">
            <v>117.6</v>
          </cell>
          <cell r="K301">
            <v>2</v>
          </cell>
          <cell r="M301">
            <v>2</v>
          </cell>
          <cell r="N301">
            <v>2</v>
          </cell>
          <cell r="O301">
            <v>1</v>
          </cell>
          <cell r="R301">
            <v>3.8934426229508197</v>
          </cell>
        </row>
        <row r="302">
          <cell r="C302">
            <v>1</v>
          </cell>
          <cell r="G302">
            <v>1</v>
          </cell>
          <cell r="J302">
            <v>259.2</v>
          </cell>
          <cell r="K302">
            <v>3</v>
          </cell>
          <cell r="M302">
            <v>1</v>
          </cell>
          <cell r="N302">
            <v>1</v>
          </cell>
          <cell r="O302">
            <v>1</v>
          </cell>
          <cell r="R302">
            <v>3.8934426229508197</v>
          </cell>
        </row>
        <row r="303">
          <cell r="C303">
            <v>1</v>
          </cell>
          <cell r="G303">
            <v>1</v>
          </cell>
          <cell r="J303">
            <v>110.8</v>
          </cell>
          <cell r="K303">
            <v>2</v>
          </cell>
          <cell r="M303">
            <v>2</v>
          </cell>
          <cell r="N303">
            <v>1</v>
          </cell>
          <cell r="O303">
            <v>1</v>
          </cell>
          <cell r="R303">
            <v>3.8934426229508197</v>
          </cell>
        </row>
        <row r="304">
          <cell r="C304">
            <v>1</v>
          </cell>
          <cell r="G304">
            <v>1</v>
          </cell>
          <cell r="J304">
            <v>50.8</v>
          </cell>
          <cell r="K304">
            <v>2</v>
          </cell>
          <cell r="M304">
            <v>1</v>
          </cell>
          <cell r="N304">
            <v>1</v>
          </cell>
          <cell r="O304">
            <v>3</v>
          </cell>
          <cell r="R304">
            <v>3.8934426229508197</v>
          </cell>
        </row>
        <row r="305">
          <cell r="C305">
            <v>1</v>
          </cell>
          <cell r="G305">
            <v>1</v>
          </cell>
          <cell r="J305">
            <v>386.8</v>
          </cell>
          <cell r="K305">
            <v>3</v>
          </cell>
          <cell r="M305">
            <v>2</v>
          </cell>
          <cell r="N305">
            <v>1</v>
          </cell>
          <cell r="O305">
            <v>5</v>
          </cell>
          <cell r="R305">
            <v>3.8934426229508197</v>
          </cell>
        </row>
        <row r="306">
          <cell r="C306">
            <v>1</v>
          </cell>
          <cell r="G306">
            <v>1</v>
          </cell>
          <cell r="J306">
            <v>210.3</v>
          </cell>
          <cell r="K306">
            <v>3</v>
          </cell>
          <cell r="M306">
            <v>2</v>
          </cell>
          <cell r="N306">
            <v>1</v>
          </cell>
          <cell r="O306">
            <v>2</v>
          </cell>
          <cell r="R306">
            <v>3.8934426229508197</v>
          </cell>
        </row>
        <row r="307">
          <cell r="C307">
            <v>1</v>
          </cell>
          <cell r="G307">
            <v>1</v>
          </cell>
          <cell r="J307">
            <v>298.3</v>
          </cell>
          <cell r="K307">
            <v>3</v>
          </cell>
          <cell r="M307">
            <v>1</v>
          </cell>
          <cell r="N307">
            <v>1</v>
          </cell>
          <cell r="O307">
            <v>5</v>
          </cell>
          <cell r="R307">
            <v>3.8934426229508197</v>
          </cell>
        </row>
        <row r="308">
          <cell r="C308">
            <v>1</v>
          </cell>
          <cell r="G308">
            <v>1</v>
          </cell>
          <cell r="J308">
            <v>238.2</v>
          </cell>
          <cell r="K308">
            <v>4</v>
          </cell>
          <cell r="M308">
            <v>2</v>
          </cell>
          <cell r="N308">
            <v>1</v>
          </cell>
          <cell r="O308">
            <v>2</v>
          </cell>
          <cell r="R308">
            <v>3.8934426229508197</v>
          </cell>
        </row>
        <row r="309">
          <cell r="C309">
            <v>1</v>
          </cell>
          <cell r="G309">
            <v>1</v>
          </cell>
          <cell r="J309">
            <v>131.4</v>
          </cell>
          <cell r="K309">
            <v>3</v>
          </cell>
          <cell r="M309">
            <v>2</v>
          </cell>
          <cell r="N309">
            <v>1</v>
          </cell>
          <cell r="O309">
            <v>3</v>
          </cell>
          <cell r="R309">
            <v>3.8934426229508197</v>
          </cell>
        </row>
        <row r="310">
          <cell r="C310">
            <v>1</v>
          </cell>
          <cell r="G310">
            <v>1</v>
          </cell>
          <cell r="J310">
            <v>28.1</v>
          </cell>
          <cell r="K310">
            <v>1</v>
          </cell>
          <cell r="M310">
            <v>1</v>
          </cell>
          <cell r="N310">
            <v>1</v>
          </cell>
          <cell r="O310">
            <v>2</v>
          </cell>
          <cell r="R310">
            <v>3.8934426229508197</v>
          </cell>
        </row>
        <row r="311">
          <cell r="C311">
            <v>1</v>
          </cell>
          <cell r="G311">
            <v>7</v>
          </cell>
          <cell r="J311">
            <v>94</v>
          </cell>
          <cell r="K311">
            <v>1</v>
          </cell>
          <cell r="M311">
            <v>1</v>
          </cell>
          <cell r="N311">
            <v>1</v>
          </cell>
          <cell r="O311">
            <v>50</v>
          </cell>
          <cell r="R311">
            <v>2.9752475247524752</v>
          </cell>
        </row>
        <row r="312">
          <cell r="C312">
            <v>1</v>
          </cell>
          <cell r="G312">
            <v>7</v>
          </cell>
          <cell r="J312">
            <v>276.2</v>
          </cell>
          <cell r="K312">
            <v>1</v>
          </cell>
          <cell r="M312">
            <v>1</v>
          </cell>
          <cell r="N312">
            <v>1</v>
          </cell>
          <cell r="O312">
            <v>45</v>
          </cell>
          <cell r="R312">
            <v>2.9752475247524752</v>
          </cell>
        </row>
        <row r="313">
          <cell r="C313">
            <v>1</v>
          </cell>
          <cell r="G313">
            <v>7</v>
          </cell>
          <cell r="J313">
            <v>238.2</v>
          </cell>
          <cell r="K313">
            <v>1</v>
          </cell>
          <cell r="M313">
            <v>1</v>
          </cell>
          <cell r="N313">
            <v>5</v>
          </cell>
          <cell r="O313">
            <v>60</v>
          </cell>
          <cell r="R313">
            <v>2.9752475247524752</v>
          </cell>
        </row>
        <row r="314">
          <cell r="C314">
            <v>1</v>
          </cell>
          <cell r="G314">
            <v>1</v>
          </cell>
          <cell r="J314">
            <v>28.1</v>
          </cell>
          <cell r="K314">
            <v>2</v>
          </cell>
          <cell r="M314">
            <v>2</v>
          </cell>
          <cell r="N314">
            <v>1</v>
          </cell>
          <cell r="O314">
            <v>5</v>
          </cell>
          <cell r="R314">
            <v>3.8934426229508197</v>
          </cell>
        </row>
        <row r="315">
          <cell r="C315">
            <v>1</v>
          </cell>
          <cell r="G315">
            <v>1</v>
          </cell>
          <cell r="J315">
            <v>611.79999999999995</v>
          </cell>
          <cell r="K315">
            <v>2</v>
          </cell>
          <cell r="M315">
            <v>2</v>
          </cell>
          <cell r="N315">
            <v>1</v>
          </cell>
          <cell r="O315">
            <v>2</v>
          </cell>
          <cell r="R315">
            <v>3.8934426229508197</v>
          </cell>
        </row>
        <row r="316">
          <cell r="C316">
            <v>1</v>
          </cell>
          <cell r="G316">
            <v>1</v>
          </cell>
          <cell r="J316">
            <v>188.3</v>
          </cell>
          <cell r="K316">
            <v>3</v>
          </cell>
          <cell r="M316">
            <v>2</v>
          </cell>
          <cell r="N316">
            <v>1</v>
          </cell>
          <cell r="O316">
            <v>3</v>
          </cell>
          <cell r="R316">
            <v>3.8934426229508197</v>
          </cell>
        </row>
        <row r="317">
          <cell r="C317">
            <v>1</v>
          </cell>
          <cell r="G317">
            <v>1</v>
          </cell>
          <cell r="J317">
            <v>276.2</v>
          </cell>
          <cell r="K317">
            <v>3</v>
          </cell>
          <cell r="M317">
            <v>2</v>
          </cell>
          <cell r="N317">
            <v>1</v>
          </cell>
          <cell r="O317">
            <v>5</v>
          </cell>
          <cell r="R317">
            <v>3.8934426229508197</v>
          </cell>
        </row>
        <row r="318">
          <cell r="C318">
            <v>1</v>
          </cell>
          <cell r="G318">
            <v>1</v>
          </cell>
          <cell r="J318">
            <v>305</v>
          </cell>
          <cell r="K318">
            <v>2</v>
          </cell>
          <cell r="M318">
            <v>2</v>
          </cell>
          <cell r="N318">
            <v>1</v>
          </cell>
          <cell r="O318">
            <v>2</v>
          </cell>
          <cell r="R318">
            <v>3.8934426229508197</v>
          </cell>
        </row>
        <row r="319">
          <cell r="C319">
            <v>1</v>
          </cell>
          <cell r="G319">
            <v>1</v>
          </cell>
          <cell r="J319">
            <v>64.7</v>
          </cell>
          <cell r="K319">
            <v>4</v>
          </cell>
          <cell r="M319">
            <v>2</v>
          </cell>
          <cell r="N319">
            <v>1</v>
          </cell>
          <cell r="O319">
            <v>3</v>
          </cell>
          <cell r="R319">
            <v>3.8934426229508197</v>
          </cell>
        </row>
        <row r="320">
          <cell r="C320">
            <v>1</v>
          </cell>
          <cell r="G320">
            <v>1</v>
          </cell>
          <cell r="J320">
            <v>1279</v>
          </cell>
          <cell r="K320">
            <v>4</v>
          </cell>
          <cell r="M320">
            <v>2</v>
          </cell>
          <cell r="N320">
            <v>5</v>
          </cell>
          <cell r="O320">
            <v>8</v>
          </cell>
          <cell r="R320">
            <v>3.8934426229508197</v>
          </cell>
        </row>
        <row r="321">
          <cell r="C321">
            <v>1</v>
          </cell>
          <cell r="G321">
            <v>1</v>
          </cell>
          <cell r="J321">
            <v>1292.8</v>
          </cell>
          <cell r="K321">
            <v>2</v>
          </cell>
          <cell r="M321">
            <v>1</v>
          </cell>
          <cell r="N321">
            <v>3</v>
          </cell>
          <cell r="O321">
            <v>9</v>
          </cell>
          <cell r="R321">
            <v>3.8934426229508197</v>
          </cell>
        </row>
        <row r="322">
          <cell r="C322">
            <v>1</v>
          </cell>
          <cell r="G322">
            <v>1</v>
          </cell>
          <cell r="J322">
            <v>94</v>
          </cell>
          <cell r="K322">
            <v>3</v>
          </cell>
          <cell r="M322">
            <v>2</v>
          </cell>
          <cell r="N322">
            <v>1</v>
          </cell>
          <cell r="O322">
            <v>3</v>
          </cell>
          <cell r="R322">
            <v>3.8934426229508197</v>
          </cell>
        </row>
        <row r="323">
          <cell r="C323">
            <v>1</v>
          </cell>
          <cell r="G323">
            <v>1</v>
          </cell>
          <cell r="J323">
            <v>1153</v>
          </cell>
          <cell r="K323">
            <v>4</v>
          </cell>
          <cell r="M323">
            <v>2</v>
          </cell>
          <cell r="N323">
            <v>1</v>
          </cell>
          <cell r="O323">
            <v>3</v>
          </cell>
          <cell r="R323">
            <v>3.8934426229508197</v>
          </cell>
        </row>
        <row r="324">
          <cell r="C324">
            <v>1</v>
          </cell>
          <cell r="G324">
            <v>1</v>
          </cell>
          <cell r="J324">
            <v>1563</v>
          </cell>
          <cell r="K324">
            <v>4</v>
          </cell>
          <cell r="M324">
            <v>1</v>
          </cell>
          <cell r="N324">
            <v>1</v>
          </cell>
          <cell r="O324">
            <v>4</v>
          </cell>
          <cell r="R324">
            <v>3.8934426229508197</v>
          </cell>
        </row>
        <row r="325">
          <cell r="C325">
            <v>1</v>
          </cell>
          <cell r="G325">
            <v>1</v>
          </cell>
          <cell r="J325">
            <v>91.699999999999989</v>
          </cell>
          <cell r="K325">
            <v>3</v>
          </cell>
          <cell r="M325">
            <v>2</v>
          </cell>
          <cell r="N325">
            <v>7</v>
          </cell>
          <cell r="O325">
            <v>4</v>
          </cell>
          <cell r="R325">
            <v>3.8934426229508197</v>
          </cell>
        </row>
        <row r="326">
          <cell r="C326">
            <v>1</v>
          </cell>
          <cell r="G326">
            <v>1</v>
          </cell>
          <cell r="J326">
            <v>188.3</v>
          </cell>
          <cell r="K326">
            <v>2</v>
          </cell>
          <cell r="M326">
            <v>2</v>
          </cell>
          <cell r="N326">
            <v>7</v>
          </cell>
          <cell r="O326">
            <v>3</v>
          </cell>
          <cell r="R326">
            <v>3.8934426229508197</v>
          </cell>
        </row>
        <row r="327">
          <cell r="C327">
            <v>1</v>
          </cell>
          <cell r="G327">
            <v>1</v>
          </cell>
          <cell r="J327">
            <v>578</v>
          </cell>
          <cell r="K327">
            <v>1</v>
          </cell>
          <cell r="M327">
            <v>1</v>
          </cell>
          <cell r="N327">
            <v>3</v>
          </cell>
          <cell r="O327">
            <v>6</v>
          </cell>
          <cell r="R327">
            <v>3.8934426229508197</v>
          </cell>
        </row>
        <row r="328">
          <cell r="C328">
            <v>1</v>
          </cell>
          <cell r="G328">
            <v>1</v>
          </cell>
          <cell r="J328">
            <v>28.1</v>
          </cell>
          <cell r="K328">
            <v>2</v>
          </cell>
          <cell r="M328">
            <v>1</v>
          </cell>
          <cell r="N328">
            <v>1</v>
          </cell>
          <cell r="O328">
            <v>4</v>
          </cell>
          <cell r="R328">
            <v>3.8934426229508197</v>
          </cell>
        </row>
        <row r="329">
          <cell r="C329">
            <v>1</v>
          </cell>
          <cell r="G329">
            <v>7</v>
          </cell>
          <cell r="J329">
            <v>846</v>
          </cell>
          <cell r="K329">
            <v>1</v>
          </cell>
          <cell r="M329">
            <v>1</v>
          </cell>
          <cell r="N329">
            <v>1</v>
          </cell>
          <cell r="O329">
            <v>60</v>
          </cell>
          <cell r="R329">
            <v>2.9752475247524752</v>
          </cell>
        </row>
        <row r="330">
          <cell r="C330">
            <v>1</v>
          </cell>
          <cell r="G330">
            <v>1</v>
          </cell>
          <cell r="J330">
            <v>549.20000000000005</v>
          </cell>
          <cell r="K330">
            <v>3</v>
          </cell>
          <cell r="M330">
            <v>2</v>
          </cell>
          <cell r="N330">
            <v>1</v>
          </cell>
          <cell r="O330">
            <v>3</v>
          </cell>
          <cell r="R330">
            <v>3.8934426229508197</v>
          </cell>
        </row>
        <row r="331">
          <cell r="C331">
            <v>1</v>
          </cell>
          <cell r="G331">
            <v>7</v>
          </cell>
          <cell r="J331">
            <v>794</v>
          </cell>
          <cell r="K331">
            <v>1</v>
          </cell>
          <cell r="M331">
            <v>1</v>
          </cell>
          <cell r="N331">
            <v>1</v>
          </cell>
          <cell r="O331">
            <v>65</v>
          </cell>
          <cell r="R331">
            <v>2.9752475247524752</v>
          </cell>
        </row>
        <row r="332">
          <cell r="C332">
            <v>1</v>
          </cell>
          <cell r="G332">
            <v>1</v>
          </cell>
          <cell r="J332">
            <v>210.3</v>
          </cell>
          <cell r="K332">
            <v>3</v>
          </cell>
          <cell r="M332">
            <v>1</v>
          </cell>
          <cell r="N332">
            <v>1</v>
          </cell>
          <cell r="O332">
            <v>2</v>
          </cell>
          <cell r="R332">
            <v>3.8934426229508197</v>
          </cell>
        </row>
        <row r="333">
          <cell r="C333">
            <v>1</v>
          </cell>
          <cell r="G333">
            <v>1</v>
          </cell>
          <cell r="J333">
            <v>137.4</v>
          </cell>
          <cell r="K333">
            <v>3</v>
          </cell>
          <cell r="M333">
            <v>2</v>
          </cell>
          <cell r="N333">
            <v>3</v>
          </cell>
          <cell r="O333">
            <v>4</v>
          </cell>
          <cell r="R333">
            <v>3.8934426229508197</v>
          </cell>
        </row>
        <row r="334">
          <cell r="C334">
            <v>1</v>
          </cell>
          <cell r="G334">
            <v>1</v>
          </cell>
          <cell r="J334">
            <v>611.79999999999995</v>
          </cell>
          <cell r="K334">
            <v>1</v>
          </cell>
          <cell r="M334">
            <v>1</v>
          </cell>
          <cell r="N334">
            <v>1</v>
          </cell>
          <cell r="O334">
            <v>2</v>
          </cell>
          <cell r="R334">
            <v>3.8934426229508197</v>
          </cell>
        </row>
        <row r="335">
          <cell r="C335">
            <v>1</v>
          </cell>
          <cell r="G335">
            <v>1</v>
          </cell>
          <cell r="J335">
            <v>305</v>
          </cell>
          <cell r="K335">
            <v>2</v>
          </cell>
          <cell r="M335">
            <v>1</v>
          </cell>
          <cell r="N335">
            <v>1</v>
          </cell>
          <cell r="O335">
            <v>1</v>
          </cell>
          <cell r="R335">
            <v>3.8934426229508197</v>
          </cell>
        </row>
        <row r="336">
          <cell r="C336">
            <v>1</v>
          </cell>
          <cell r="G336">
            <v>1</v>
          </cell>
          <cell r="J336">
            <v>276.2</v>
          </cell>
          <cell r="K336">
            <v>3</v>
          </cell>
          <cell r="M336">
            <v>2</v>
          </cell>
          <cell r="N336">
            <v>1</v>
          </cell>
          <cell r="O336">
            <v>5</v>
          </cell>
          <cell r="R336">
            <v>3.8934426229508197</v>
          </cell>
        </row>
        <row r="337">
          <cell r="C337">
            <v>1</v>
          </cell>
          <cell r="G337">
            <v>1</v>
          </cell>
          <cell r="J337">
            <v>94</v>
          </cell>
          <cell r="K337">
            <v>1</v>
          </cell>
          <cell r="M337">
            <v>1</v>
          </cell>
          <cell r="N337">
            <v>1</v>
          </cell>
          <cell r="O337">
            <v>2</v>
          </cell>
          <cell r="R337">
            <v>3.8934426229508197</v>
          </cell>
        </row>
        <row r="338">
          <cell r="C338">
            <v>1</v>
          </cell>
          <cell r="G338">
            <v>7</v>
          </cell>
          <cell r="J338">
            <v>276.2</v>
          </cell>
          <cell r="K338">
            <v>3</v>
          </cell>
          <cell r="M338">
            <v>2</v>
          </cell>
          <cell r="N338">
            <v>1</v>
          </cell>
          <cell r="O338">
            <v>65</v>
          </cell>
          <cell r="R338">
            <v>2.9752475247524752</v>
          </cell>
        </row>
        <row r="339">
          <cell r="C339">
            <v>1</v>
          </cell>
          <cell r="G339">
            <v>7</v>
          </cell>
          <cell r="J339">
            <v>637</v>
          </cell>
          <cell r="K339">
            <v>4</v>
          </cell>
          <cell r="M339">
            <v>2</v>
          </cell>
          <cell r="N339">
            <v>1</v>
          </cell>
          <cell r="O339">
            <v>51</v>
          </cell>
          <cell r="R339">
            <v>2.9752475247524752</v>
          </cell>
        </row>
        <row r="340">
          <cell r="C340">
            <v>1</v>
          </cell>
          <cell r="G340">
            <v>1</v>
          </cell>
          <cell r="J340">
            <v>914</v>
          </cell>
          <cell r="K340">
            <v>3</v>
          </cell>
          <cell r="M340">
            <v>1</v>
          </cell>
          <cell r="N340">
            <v>1</v>
          </cell>
          <cell r="O340">
            <v>6</v>
          </cell>
          <cell r="R340">
            <v>3.8934426229508197</v>
          </cell>
        </row>
        <row r="341">
          <cell r="C341">
            <v>1</v>
          </cell>
          <cell r="G341">
            <v>1</v>
          </cell>
          <cell r="J341">
            <v>74.2</v>
          </cell>
          <cell r="K341">
            <v>2</v>
          </cell>
          <cell r="M341">
            <v>2</v>
          </cell>
          <cell r="N341">
            <v>1</v>
          </cell>
          <cell r="O341">
            <v>3</v>
          </cell>
          <cell r="R341">
            <v>3.8934426229508197</v>
          </cell>
        </row>
        <row r="342">
          <cell r="C342">
            <v>1</v>
          </cell>
          <cell r="G342">
            <v>1</v>
          </cell>
          <cell r="J342">
            <v>28.1</v>
          </cell>
          <cell r="K342">
            <v>3</v>
          </cell>
          <cell r="M342">
            <v>1</v>
          </cell>
          <cell r="N342">
            <v>2</v>
          </cell>
          <cell r="O342">
            <v>4</v>
          </cell>
          <cell r="R342">
            <v>3.8934426229508197</v>
          </cell>
        </row>
        <row r="343">
          <cell r="C343">
            <v>1</v>
          </cell>
          <cell r="G343">
            <v>1</v>
          </cell>
          <cell r="J343">
            <v>64.7</v>
          </cell>
          <cell r="K343">
            <v>1</v>
          </cell>
          <cell r="M343">
            <v>1</v>
          </cell>
          <cell r="N343">
            <v>2</v>
          </cell>
          <cell r="O343">
            <v>3</v>
          </cell>
          <cell r="R343">
            <v>3.8934426229508197</v>
          </cell>
        </row>
        <row r="344">
          <cell r="C344">
            <v>1</v>
          </cell>
          <cell r="G344">
            <v>7</v>
          </cell>
          <cell r="J344">
            <v>94</v>
          </cell>
          <cell r="K344">
            <v>3</v>
          </cell>
          <cell r="M344">
            <v>1</v>
          </cell>
          <cell r="N344">
            <v>1</v>
          </cell>
          <cell r="O344">
            <v>61</v>
          </cell>
          <cell r="R344">
            <v>2.9752475247524752</v>
          </cell>
        </row>
        <row r="345">
          <cell r="C345">
            <v>1</v>
          </cell>
          <cell r="G345">
            <v>1</v>
          </cell>
          <cell r="J345">
            <v>94</v>
          </cell>
          <cell r="K345">
            <v>1</v>
          </cell>
          <cell r="M345">
            <v>1</v>
          </cell>
          <cell r="N345">
            <v>1</v>
          </cell>
          <cell r="O345">
            <v>5</v>
          </cell>
          <cell r="R345">
            <v>3.8934426229508197</v>
          </cell>
        </row>
        <row r="346">
          <cell r="C346">
            <v>1</v>
          </cell>
          <cell r="G346">
            <v>1</v>
          </cell>
          <cell r="J346">
            <v>794</v>
          </cell>
          <cell r="K346">
            <v>3</v>
          </cell>
          <cell r="M346">
            <v>2</v>
          </cell>
          <cell r="N346">
            <v>3</v>
          </cell>
          <cell r="O346">
            <v>3</v>
          </cell>
          <cell r="R346">
            <v>3.8934426229508197</v>
          </cell>
        </row>
        <row r="347">
          <cell r="C347">
            <v>1</v>
          </cell>
          <cell r="G347">
            <v>1</v>
          </cell>
          <cell r="J347">
            <v>58.9</v>
          </cell>
          <cell r="K347">
            <v>1</v>
          </cell>
          <cell r="M347">
            <v>1</v>
          </cell>
          <cell r="N347">
            <v>1</v>
          </cell>
          <cell r="O347">
            <v>5</v>
          </cell>
          <cell r="R347">
            <v>3.8934426229508197</v>
          </cell>
        </row>
        <row r="348">
          <cell r="C348">
            <v>1</v>
          </cell>
          <cell r="G348">
            <v>1</v>
          </cell>
          <cell r="J348">
            <v>28.1</v>
          </cell>
          <cell r="K348">
            <v>2</v>
          </cell>
          <cell r="M348">
            <v>2</v>
          </cell>
          <cell r="N348">
            <v>7</v>
          </cell>
          <cell r="O348">
            <v>2</v>
          </cell>
          <cell r="R348">
            <v>3.8934426229508197</v>
          </cell>
        </row>
        <row r="349">
          <cell r="C349">
            <v>1</v>
          </cell>
          <cell r="G349">
            <v>1</v>
          </cell>
          <cell r="J349">
            <v>1008.8</v>
          </cell>
          <cell r="K349">
            <v>3</v>
          </cell>
          <cell r="M349">
            <v>1</v>
          </cell>
          <cell r="N349">
            <v>1</v>
          </cell>
          <cell r="O349">
            <v>5</v>
          </cell>
          <cell r="R349">
            <v>3.8934426229508197</v>
          </cell>
        </row>
        <row r="350">
          <cell r="C350">
            <v>1</v>
          </cell>
          <cell r="G350">
            <v>1</v>
          </cell>
          <cell r="J350">
            <v>1292.8</v>
          </cell>
          <cell r="K350">
            <v>3</v>
          </cell>
          <cell r="M350">
            <v>1</v>
          </cell>
          <cell r="N350">
            <v>1</v>
          </cell>
          <cell r="O350">
            <v>3</v>
          </cell>
          <cell r="R350">
            <v>3.8934426229508197</v>
          </cell>
        </row>
        <row r="351">
          <cell r="C351">
            <v>1</v>
          </cell>
          <cell r="G351">
            <v>1</v>
          </cell>
          <cell r="J351">
            <v>276.2</v>
          </cell>
          <cell r="K351">
            <v>3</v>
          </cell>
          <cell r="M351">
            <v>2</v>
          </cell>
          <cell r="N351">
            <v>1</v>
          </cell>
          <cell r="O351">
            <v>3</v>
          </cell>
          <cell r="R351">
            <v>3.8934426229508197</v>
          </cell>
        </row>
        <row r="352">
          <cell r="C352">
            <v>1</v>
          </cell>
          <cell r="G352">
            <v>1</v>
          </cell>
          <cell r="J352">
            <v>238.2</v>
          </cell>
          <cell r="K352">
            <v>2</v>
          </cell>
          <cell r="M352">
            <v>1</v>
          </cell>
          <cell r="N352">
            <v>1</v>
          </cell>
          <cell r="O352">
            <v>3</v>
          </cell>
          <cell r="R352">
            <v>3.8934426229508197</v>
          </cell>
        </row>
        <row r="353">
          <cell r="C353">
            <v>1</v>
          </cell>
          <cell r="G353">
            <v>1</v>
          </cell>
          <cell r="J353">
            <v>94</v>
          </cell>
          <cell r="K353">
            <v>3</v>
          </cell>
          <cell r="M353">
            <v>2</v>
          </cell>
          <cell r="N353">
            <v>4</v>
          </cell>
          <cell r="O353">
            <v>5</v>
          </cell>
          <cell r="R353">
            <v>3.8934426229508197</v>
          </cell>
        </row>
        <row r="354">
          <cell r="C354">
            <v>1</v>
          </cell>
          <cell r="G354">
            <v>7</v>
          </cell>
          <cell r="J354">
            <v>276.2</v>
          </cell>
          <cell r="K354">
            <v>2</v>
          </cell>
          <cell r="M354">
            <v>1</v>
          </cell>
          <cell r="N354">
            <v>1</v>
          </cell>
          <cell r="O354">
            <v>6</v>
          </cell>
          <cell r="R354">
            <v>2.9752475247524752</v>
          </cell>
        </row>
        <row r="355">
          <cell r="C355">
            <v>1</v>
          </cell>
          <cell r="G355">
            <v>1</v>
          </cell>
          <cell r="J355">
            <v>475</v>
          </cell>
          <cell r="K355">
            <v>2</v>
          </cell>
          <cell r="M355">
            <v>2</v>
          </cell>
          <cell r="N355">
            <v>2</v>
          </cell>
          <cell r="O355">
            <v>2</v>
          </cell>
          <cell r="R355">
            <v>3.8934426229508197</v>
          </cell>
        </row>
        <row r="356">
          <cell r="C356">
            <v>1</v>
          </cell>
          <cell r="G356">
            <v>1</v>
          </cell>
          <cell r="J356">
            <v>504</v>
          </cell>
          <cell r="K356">
            <v>3</v>
          </cell>
          <cell r="M356">
            <v>1</v>
          </cell>
          <cell r="N356">
            <v>2</v>
          </cell>
          <cell r="O356">
            <v>2</v>
          </cell>
          <cell r="R356">
            <v>3.8934426229508197</v>
          </cell>
        </row>
        <row r="357">
          <cell r="C357">
            <v>1</v>
          </cell>
          <cell r="G357">
            <v>1</v>
          </cell>
          <cell r="J357">
            <v>1929.2</v>
          </cell>
          <cell r="K357">
            <v>2</v>
          </cell>
          <cell r="M357">
            <v>1</v>
          </cell>
          <cell r="N357">
            <v>2</v>
          </cell>
          <cell r="O357">
            <v>3</v>
          </cell>
          <cell r="R357">
            <v>3.8934426229508197</v>
          </cell>
        </row>
        <row r="358">
          <cell r="C358">
            <v>1</v>
          </cell>
          <cell r="G358">
            <v>1</v>
          </cell>
          <cell r="J358">
            <v>238.2</v>
          </cell>
          <cell r="K358">
            <v>2</v>
          </cell>
          <cell r="M358">
            <v>1</v>
          </cell>
          <cell r="N358">
            <v>1</v>
          </cell>
          <cell r="O358">
            <v>2</v>
          </cell>
          <cell r="R358">
            <v>3.8934426229508197</v>
          </cell>
        </row>
        <row r="359">
          <cell r="C359">
            <v>1</v>
          </cell>
          <cell r="G359">
            <v>1</v>
          </cell>
          <cell r="J359">
            <v>641</v>
          </cell>
          <cell r="K359">
            <v>3</v>
          </cell>
          <cell r="M359">
            <v>2</v>
          </cell>
          <cell r="N359">
            <v>1</v>
          </cell>
          <cell r="O359">
            <v>3</v>
          </cell>
          <cell r="R359">
            <v>3.8934426229508197</v>
          </cell>
        </row>
        <row r="360">
          <cell r="C360">
            <v>1</v>
          </cell>
          <cell r="G360">
            <v>1</v>
          </cell>
          <cell r="J360">
            <v>578</v>
          </cell>
          <cell r="K360">
            <v>3</v>
          </cell>
          <cell r="M360">
            <v>2</v>
          </cell>
          <cell r="N360">
            <v>2</v>
          </cell>
          <cell r="O360">
            <v>3</v>
          </cell>
          <cell r="R360">
            <v>3.8934426229508197</v>
          </cell>
        </row>
        <row r="361">
          <cell r="C361">
            <v>1</v>
          </cell>
          <cell r="G361">
            <v>1</v>
          </cell>
          <cell r="J361">
            <v>28.1</v>
          </cell>
          <cell r="K361">
            <v>1</v>
          </cell>
          <cell r="M361">
            <v>1</v>
          </cell>
          <cell r="N361">
            <v>1</v>
          </cell>
          <cell r="O361">
            <v>2</v>
          </cell>
          <cell r="R361">
            <v>3.8934426229508197</v>
          </cell>
        </row>
        <row r="362">
          <cell r="C362">
            <v>1</v>
          </cell>
          <cell r="G362">
            <v>7</v>
          </cell>
          <cell r="J362">
            <v>364.2</v>
          </cell>
          <cell r="K362">
            <v>1</v>
          </cell>
          <cell r="M362">
            <v>1</v>
          </cell>
          <cell r="N362">
            <v>1</v>
          </cell>
          <cell r="O362">
            <v>60</v>
          </cell>
          <cell r="R362">
            <v>2.9752475247524752</v>
          </cell>
        </row>
        <row r="363">
          <cell r="C363">
            <v>1</v>
          </cell>
          <cell r="G363">
            <v>7</v>
          </cell>
          <cell r="J363">
            <v>882</v>
          </cell>
          <cell r="K363">
            <v>1</v>
          </cell>
          <cell r="M363">
            <v>2</v>
          </cell>
          <cell r="N363">
            <v>1</v>
          </cell>
          <cell r="O363">
            <v>75</v>
          </cell>
          <cell r="R363">
            <v>2.9752475247524752</v>
          </cell>
        </row>
        <row r="364">
          <cell r="C364">
            <v>1</v>
          </cell>
          <cell r="G364">
            <v>1</v>
          </cell>
          <cell r="J364">
            <v>94</v>
          </cell>
          <cell r="K364">
            <v>3</v>
          </cell>
          <cell r="M364">
            <v>1</v>
          </cell>
          <cell r="N364">
            <v>3</v>
          </cell>
          <cell r="O364">
            <v>3</v>
          </cell>
          <cell r="R364">
            <v>3.8934426229508197</v>
          </cell>
        </row>
        <row r="365">
          <cell r="C365">
            <v>1</v>
          </cell>
          <cell r="G365">
            <v>1</v>
          </cell>
          <cell r="J365">
            <v>137.4</v>
          </cell>
          <cell r="K365">
            <v>3</v>
          </cell>
          <cell r="M365">
            <v>2</v>
          </cell>
          <cell r="N365">
            <v>1</v>
          </cell>
          <cell r="O365">
            <v>3</v>
          </cell>
          <cell r="R365">
            <v>3.8934426229508197</v>
          </cell>
        </row>
        <row r="366">
          <cell r="C366">
            <v>1</v>
          </cell>
          <cell r="G366">
            <v>1</v>
          </cell>
          <cell r="J366">
            <v>130.6</v>
          </cell>
          <cell r="K366">
            <v>1</v>
          </cell>
          <cell r="M366">
            <v>2</v>
          </cell>
          <cell r="N366">
            <v>1</v>
          </cell>
          <cell r="O366">
            <v>2</v>
          </cell>
          <cell r="R366">
            <v>3.8934426229508197</v>
          </cell>
        </row>
        <row r="367">
          <cell r="C367">
            <v>1</v>
          </cell>
          <cell r="G367">
            <v>1</v>
          </cell>
          <cell r="J367">
            <v>130.6</v>
          </cell>
          <cell r="K367">
            <v>3</v>
          </cell>
          <cell r="M367">
            <v>1</v>
          </cell>
          <cell r="N367">
            <v>1</v>
          </cell>
          <cell r="O367">
            <v>3</v>
          </cell>
          <cell r="R367">
            <v>3.8934426229508197</v>
          </cell>
        </row>
        <row r="368">
          <cell r="C368">
            <v>1</v>
          </cell>
          <cell r="G368">
            <v>1</v>
          </cell>
          <cell r="J368">
            <v>315</v>
          </cell>
          <cell r="K368">
            <v>2</v>
          </cell>
          <cell r="M368">
            <v>2</v>
          </cell>
          <cell r="N368">
            <v>1</v>
          </cell>
          <cell r="O368">
            <v>3</v>
          </cell>
          <cell r="R368">
            <v>3.8934426229508197</v>
          </cell>
        </row>
        <row r="369">
          <cell r="C369">
            <v>1</v>
          </cell>
          <cell r="G369">
            <v>7</v>
          </cell>
          <cell r="J369">
            <v>600</v>
          </cell>
          <cell r="K369">
            <v>1</v>
          </cell>
          <cell r="M369">
            <v>2</v>
          </cell>
          <cell r="N369">
            <v>1</v>
          </cell>
          <cell r="O369">
            <v>70</v>
          </cell>
          <cell r="R369">
            <v>2.9752475247524752</v>
          </cell>
        </row>
        <row r="370">
          <cell r="C370">
            <v>1</v>
          </cell>
          <cell r="G370">
            <v>7</v>
          </cell>
          <cell r="J370">
            <v>256.39999999999998</v>
          </cell>
          <cell r="K370">
            <v>4</v>
          </cell>
          <cell r="M370">
            <v>2</v>
          </cell>
          <cell r="N370">
            <v>8</v>
          </cell>
          <cell r="O370">
            <v>75</v>
          </cell>
          <cell r="R370">
            <v>2.9752475247524752</v>
          </cell>
        </row>
        <row r="371">
          <cell r="C371">
            <v>1</v>
          </cell>
          <cell r="G371">
            <v>1</v>
          </cell>
          <cell r="J371">
            <v>137.4</v>
          </cell>
          <cell r="K371">
            <v>3</v>
          </cell>
          <cell r="M371">
            <v>1</v>
          </cell>
          <cell r="N371">
            <v>1</v>
          </cell>
          <cell r="O371">
            <v>3</v>
          </cell>
          <cell r="R371">
            <v>3.8934426229508197</v>
          </cell>
        </row>
        <row r="372">
          <cell r="C372">
            <v>1</v>
          </cell>
          <cell r="G372">
            <v>1</v>
          </cell>
          <cell r="J372">
            <v>366.8</v>
          </cell>
          <cell r="K372">
            <v>3</v>
          </cell>
          <cell r="M372">
            <v>2</v>
          </cell>
          <cell r="N372">
            <v>1</v>
          </cell>
          <cell r="O372">
            <v>4</v>
          </cell>
          <cell r="R372">
            <v>3.8934426229508197</v>
          </cell>
        </row>
        <row r="373">
          <cell r="C373">
            <v>1</v>
          </cell>
          <cell r="G373">
            <v>1</v>
          </cell>
          <cell r="J373">
            <v>276.2</v>
          </cell>
          <cell r="K373">
            <v>3</v>
          </cell>
          <cell r="M373">
            <v>1</v>
          </cell>
          <cell r="N373">
            <v>2</v>
          </cell>
          <cell r="O373">
            <v>2</v>
          </cell>
          <cell r="R373">
            <v>3.8934426229508197</v>
          </cell>
        </row>
        <row r="374">
          <cell r="C374">
            <v>1</v>
          </cell>
          <cell r="G374">
            <v>1</v>
          </cell>
          <cell r="J374">
            <v>256.39999999999998</v>
          </cell>
          <cell r="K374">
            <v>3</v>
          </cell>
          <cell r="M374">
            <v>2</v>
          </cell>
          <cell r="N374">
            <v>1</v>
          </cell>
          <cell r="O374">
            <v>2</v>
          </cell>
          <cell r="R374">
            <v>3.8934426229508197</v>
          </cell>
        </row>
        <row r="375">
          <cell r="C375">
            <v>1</v>
          </cell>
          <cell r="G375">
            <v>1</v>
          </cell>
          <cell r="J375">
            <v>28.1</v>
          </cell>
          <cell r="K375">
            <v>2</v>
          </cell>
          <cell r="M375">
            <v>1</v>
          </cell>
          <cell r="N375">
            <v>1</v>
          </cell>
          <cell r="O375">
            <v>4</v>
          </cell>
          <cell r="R375">
            <v>3.8934426229508197</v>
          </cell>
        </row>
        <row r="376">
          <cell r="C376">
            <v>1</v>
          </cell>
          <cell r="G376">
            <v>1</v>
          </cell>
          <cell r="J376">
            <v>315</v>
          </cell>
          <cell r="K376">
            <v>1</v>
          </cell>
          <cell r="M376">
            <v>1</v>
          </cell>
          <cell r="N376">
            <v>3</v>
          </cell>
          <cell r="O376">
            <v>7</v>
          </cell>
          <cell r="R376">
            <v>3.8934426229508197</v>
          </cell>
        </row>
        <row r="377">
          <cell r="C377">
            <v>1</v>
          </cell>
          <cell r="G377">
            <v>1</v>
          </cell>
          <cell r="J377">
            <v>1475</v>
          </cell>
          <cell r="K377">
            <v>2</v>
          </cell>
          <cell r="M377">
            <v>1</v>
          </cell>
          <cell r="N377">
            <v>1</v>
          </cell>
          <cell r="O377">
            <v>3</v>
          </cell>
          <cell r="R377">
            <v>3.8934426229508197</v>
          </cell>
        </row>
        <row r="378">
          <cell r="C378">
            <v>1</v>
          </cell>
          <cell r="G378">
            <v>1</v>
          </cell>
          <cell r="J378">
            <v>256.39999999999998</v>
          </cell>
          <cell r="K378">
            <v>2</v>
          </cell>
          <cell r="M378">
            <v>2</v>
          </cell>
          <cell r="N378">
            <v>1</v>
          </cell>
          <cell r="O378">
            <v>4</v>
          </cell>
          <cell r="R378">
            <v>3.8934426229508197</v>
          </cell>
        </row>
        <row r="379">
          <cell r="C379">
            <v>1</v>
          </cell>
          <cell r="G379">
            <v>1</v>
          </cell>
          <cell r="J379">
            <v>276.2</v>
          </cell>
          <cell r="K379">
            <v>3</v>
          </cell>
          <cell r="M379">
            <v>1</v>
          </cell>
          <cell r="N379">
            <v>1</v>
          </cell>
          <cell r="O379">
            <v>4</v>
          </cell>
          <cell r="R379">
            <v>3.8934426229508197</v>
          </cell>
        </row>
        <row r="380">
          <cell r="C380">
            <v>1</v>
          </cell>
          <cell r="G380">
            <v>1</v>
          </cell>
          <cell r="J380">
            <v>256.39999999999998</v>
          </cell>
          <cell r="K380">
            <v>1</v>
          </cell>
          <cell r="M380">
            <v>1</v>
          </cell>
          <cell r="N380">
            <v>1</v>
          </cell>
          <cell r="O380">
            <v>3</v>
          </cell>
          <cell r="R380">
            <v>3.8934426229508197</v>
          </cell>
        </row>
        <row r="381">
          <cell r="C381">
            <v>1</v>
          </cell>
          <cell r="G381">
            <v>1</v>
          </cell>
          <cell r="J381">
            <v>210.3</v>
          </cell>
          <cell r="K381">
            <v>1</v>
          </cell>
          <cell r="M381">
            <v>1</v>
          </cell>
          <cell r="N381">
            <v>1</v>
          </cell>
          <cell r="O381">
            <v>3</v>
          </cell>
          <cell r="R381">
            <v>3.8934426229508197</v>
          </cell>
        </row>
        <row r="382">
          <cell r="C382">
            <v>1</v>
          </cell>
          <cell r="G382">
            <v>1</v>
          </cell>
          <cell r="J382">
            <v>117.6</v>
          </cell>
          <cell r="K382">
            <v>1</v>
          </cell>
          <cell r="M382">
            <v>1</v>
          </cell>
          <cell r="N382">
            <v>1</v>
          </cell>
          <cell r="O382">
            <v>5</v>
          </cell>
          <cell r="R382">
            <v>3.8934426229508197</v>
          </cell>
        </row>
        <row r="383">
          <cell r="C383">
            <v>1</v>
          </cell>
          <cell r="G383">
            <v>1</v>
          </cell>
          <cell r="J383">
            <v>28.1</v>
          </cell>
          <cell r="K383">
            <v>1</v>
          </cell>
          <cell r="M383">
            <v>1</v>
          </cell>
          <cell r="N383">
            <v>1</v>
          </cell>
          <cell r="O383">
            <v>5</v>
          </cell>
          <cell r="R383">
            <v>3.8934426229508197</v>
          </cell>
        </row>
        <row r="384">
          <cell r="C384">
            <v>1</v>
          </cell>
          <cell r="G384">
            <v>1</v>
          </cell>
          <cell r="J384">
            <v>276.2</v>
          </cell>
          <cell r="K384">
            <v>1</v>
          </cell>
          <cell r="M384">
            <v>1</v>
          </cell>
          <cell r="N384">
            <v>1</v>
          </cell>
          <cell r="O384">
            <v>1</v>
          </cell>
          <cell r="R384">
            <v>3.8934426229508197</v>
          </cell>
        </row>
        <row r="385">
          <cell r="C385">
            <v>1</v>
          </cell>
          <cell r="G385">
            <v>1</v>
          </cell>
          <cell r="J385">
            <v>276.2</v>
          </cell>
          <cell r="K385">
            <v>1</v>
          </cell>
          <cell r="M385">
            <v>2</v>
          </cell>
          <cell r="N385">
            <v>6</v>
          </cell>
          <cell r="O385">
            <v>5</v>
          </cell>
          <cell r="R385">
            <v>3.8934426229508197</v>
          </cell>
        </row>
        <row r="386">
          <cell r="C386">
            <v>1</v>
          </cell>
          <cell r="G386">
            <v>1</v>
          </cell>
          <cell r="J386">
            <v>144.80000000000001</v>
          </cell>
          <cell r="K386">
            <v>1</v>
          </cell>
          <cell r="M386">
            <v>1</v>
          </cell>
          <cell r="N386">
            <v>4</v>
          </cell>
          <cell r="O386">
            <v>4</v>
          </cell>
          <cell r="R386">
            <v>3.8934426229508197</v>
          </cell>
        </row>
        <row r="387">
          <cell r="C387">
            <v>1</v>
          </cell>
          <cell r="G387">
            <v>1</v>
          </cell>
          <cell r="J387">
            <v>215.2</v>
          </cell>
          <cell r="K387">
            <v>1</v>
          </cell>
          <cell r="M387">
            <v>2</v>
          </cell>
          <cell r="N387">
            <v>1</v>
          </cell>
          <cell r="O387">
            <v>1</v>
          </cell>
          <cell r="R387">
            <v>3.8934426229508197</v>
          </cell>
        </row>
        <row r="388">
          <cell r="C388">
            <v>1</v>
          </cell>
          <cell r="G388">
            <v>1</v>
          </cell>
          <cell r="J388">
            <v>144.80000000000001</v>
          </cell>
          <cell r="K388">
            <v>1</v>
          </cell>
          <cell r="M388">
            <v>1</v>
          </cell>
          <cell r="N388">
            <v>1</v>
          </cell>
          <cell r="O388">
            <v>3</v>
          </cell>
          <cell r="R388">
            <v>3.8934426229508197</v>
          </cell>
        </row>
        <row r="389">
          <cell r="C389">
            <v>1</v>
          </cell>
          <cell r="G389">
            <v>1</v>
          </cell>
          <cell r="J389">
            <v>215.2</v>
          </cell>
          <cell r="K389">
            <v>3</v>
          </cell>
          <cell r="M389">
            <v>1</v>
          </cell>
          <cell r="N389">
            <v>1</v>
          </cell>
          <cell r="O389">
            <v>5</v>
          </cell>
          <cell r="R389">
            <v>3.8934426229508197</v>
          </cell>
        </row>
        <row r="390">
          <cell r="C390">
            <v>1</v>
          </cell>
          <cell r="G390">
            <v>1</v>
          </cell>
          <cell r="J390">
            <v>94</v>
          </cell>
          <cell r="K390">
            <v>1</v>
          </cell>
          <cell r="M390">
            <v>1</v>
          </cell>
          <cell r="N390">
            <v>3</v>
          </cell>
          <cell r="O390">
            <v>3</v>
          </cell>
          <cell r="R390">
            <v>3.8934426229508197</v>
          </cell>
        </row>
        <row r="391">
          <cell r="C391">
            <v>1</v>
          </cell>
          <cell r="G391">
            <v>1</v>
          </cell>
          <cell r="J391">
            <v>71.5</v>
          </cell>
          <cell r="K391">
            <v>1</v>
          </cell>
          <cell r="M391">
            <v>2</v>
          </cell>
          <cell r="N391">
            <v>6</v>
          </cell>
          <cell r="O391">
            <v>3</v>
          </cell>
          <cell r="R391">
            <v>3.8934426229508197</v>
          </cell>
        </row>
        <row r="392">
          <cell r="C392">
            <v>1</v>
          </cell>
          <cell r="G392">
            <v>1</v>
          </cell>
          <cell r="J392">
            <v>210.3</v>
          </cell>
          <cell r="K392">
            <v>3</v>
          </cell>
          <cell r="M392">
            <v>1</v>
          </cell>
          <cell r="N392">
            <v>1</v>
          </cell>
          <cell r="O392">
            <v>2</v>
          </cell>
          <cell r="R392">
            <v>3.8934426229508197</v>
          </cell>
        </row>
        <row r="393">
          <cell r="C393">
            <v>1</v>
          </cell>
          <cell r="G393">
            <v>1</v>
          </cell>
          <cell r="J393">
            <v>210.3</v>
          </cell>
          <cell r="K393">
            <v>1</v>
          </cell>
          <cell r="M393">
            <v>1</v>
          </cell>
          <cell r="N393">
            <v>1</v>
          </cell>
          <cell r="O393">
            <v>5</v>
          </cell>
          <cell r="R393">
            <v>3.8934426229508197</v>
          </cell>
        </row>
        <row r="394">
          <cell r="C394">
            <v>1</v>
          </cell>
          <cell r="G394">
            <v>1</v>
          </cell>
          <cell r="J394">
            <v>873</v>
          </cell>
          <cell r="K394">
            <v>3</v>
          </cell>
          <cell r="M394">
            <v>1</v>
          </cell>
          <cell r="N394">
            <v>1</v>
          </cell>
          <cell r="O394">
            <v>3</v>
          </cell>
          <cell r="R394">
            <v>3.8934426229508197</v>
          </cell>
        </row>
        <row r="395">
          <cell r="C395">
            <v>1</v>
          </cell>
          <cell r="G395">
            <v>1</v>
          </cell>
          <cell r="J395">
            <v>215.2</v>
          </cell>
          <cell r="K395">
            <v>3</v>
          </cell>
          <cell r="M395">
            <v>1</v>
          </cell>
          <cell r="N395">
            <v>8</v>
          </cell>
          <cell r="O395">
            <v>5</v>
          </cell>
          <cell r="R395">
            <v>3.8934426229508197</v>
          </cell>
        </row>
        <row r="396">
          <cell r="C396">
            <v>1</v>
          </cell>
          <cell r="G396">
            <v>1</v>
          </cell>
          <cell r="J396">
            <v>215.2</v>
          </cell>
          <cell r="K396">
            <v>3</v>
          </cell>
          <cell r="M396">
            <v>1</v>
          </cell>
          <cell r="N396">
            <v>8</v>
          </cell>
          <cell r="O396">
            <v>3</v>
          </cell>
          <cell r="R396">
            <v>3.8934426229508197</v>
          </cell>
        </row>
        <row r="397">
          <cell r="C397">
            <v>1</v>
          </cell>
          <cell r="G397">
            <v>1</v>
          </cell>
          <cell r="J397">
            <v>172.3</v>
          </cell>
          <cell r="K397">
            <v>1</v>
          </cell>
          <cell r="M397">
            <v>1</v>
          </cell>
          <cell r="N397">
            <v>1</v>
          </cell>
          <cell r="O397">
            <v>2</v>
          </cell>
          <cell r="R397">
            <v>3.8934426229508197</v>
          </cell>
        </row>
        <row r="398">
          <cell r="C398">
            <v>1</v>
          </cell>
          <cell r="G398">
            <v>1</v>
          </cell>
          <cell r="J398">
            <v>238.2</v>
          </cell>
          <cell r="K398">
            <v>1</v>
          </cell>
          <cell r="M398">
            <v>1</v>
          </cell>
          <cell r="N398">
            <v>1</v>
          </cell>
          <cell r="O398">
            <v>1</v>
          </cell>
          <cell r="R398">
            <v>3.8934426229508197</v>
          </cell>
        </row>
        <row r="399">
          <cell r="C399">
            <v>1</v>
          </cell>
          <cell r="G399">
            <v>1</v>
          </cell>
          <cell r="J399">
            <v>28.1</v>
          </cell>
          <cell r="K399">
            <v>1</v>
          </cell>
          <cell r="M399">
            <v>1</v>
          </cell>
          <cell r="N399">
            <v>8</v>
          </cell>
          <cell r="O399">
            <v>8</v>
          </cell>
          <cell r="R399">
            <v>3.8934426229508197</v>
          </cell>
        </row>
        <row r="400">
          <cell r="C400">
            <v>1</v>
          </cell>
          <cell r="G400">
            <v>1</v>
          </cell>
          <cell r="J400">
            <v>28.1</v>
          </cell>
          <cell r="K400">
            <v>1</v>
          </cell>
          <cell r="M400">
            <v>1</v>
          </cell>
          <cell r="N400">
            <v>8</v>
          </cell>
          <cell r="O400">
            <v>10</v>
          </cell>
          <cell r="R400">
            <v>3.8934426229508197</v>
          </cell>
        </row>
        <row r="401">
          <cell r="C401">
            <v>1</v>
          </cell>
          <cell r="G401">
            <v>1</v>
          </cell>
          <cell r="J401">
            <v>78.899999999999991</v>
          </cell>
          <cell r="K401">
            <v>1</v>
          </cell>
          <cell r="M401">
            <v>2</v>
          </cell>
          <cell r="N401">
            <v>6</v>
          </cell>
          <cell r="O401">
            <v>4</v>
          </cell>
          <cell r="R401">
            <v>3.8934426229508197</v>
          </cell>
        </row>
        <row r="402">
          <cell r="C402">
            <v>1</v>
          </cell>
          <cell r="G402">
            <v>1</v>
          </cell>
          <cell r="J402">
            <v>94</v>
          </cell>
          <cell r="K402">
            <v>1</v>
          </cell>
          <cell r="M402">
            <v>2</v>
          </cell>
          <cell r="N402">
            <v>8</v>
          </cell>
          <cell r="O402">
            <v>5</v>
          </cell>
          <cell r="R402">
            <v>3.8934426229508197</v>
          </cell>
        </row>
        <row r="403">
          <cell r="C403">
            <v>1</v>
          </cell>
          <cell r="G403">
            <v>1</v>
          </cell>
          <cell r="J403">
            <v>137.4</v>
          </cell>
          <cell r="K403">
            <v>1</v>
          </cell>
          <cell r="M403">
            <v>1</v>
          </cell>
          <cell r="N403">
            <v>1</v>
          </cell>
          <cell r="O403">
            <v>2</v>
          </cell>
          <cell r="R403">
            <v>3.8934426229508197</v>
          </cell>
        </row>
        <row r="404">
          <cell r="C404">
            <v>1</v>
          </cell>
          <cell r="G404">
            <v>1</v>
          </cell>
          <cell r="J404">
            <v>71.5</v>
          </cell>
          <cell r="K404">
            <v>1</v>
          </cell>
          <cell r="M404">
            <v>1</v>
          </cell>
          <cell r="N404">
            <v>1</v>
          </cell>
          <cell r="O404">
            <v>2</v>
          </cell>
          <cell r="R404">
            <v>3.8934426229508197</v>
          </cell>
        </row>
        <row r="405">
          <cell r="C405">
            <v>1</v>
          </cell>
          <cell r="G405">
            <v>1</v>
          </cell>
          <cell r="J405">
            <v>137.4</v>
          </cell>
          <cell r="K405">
            <v>1</v>
          </cell>
          <cell r="M405">
            <v>1</v>
          </cell>
          <cell r="N405">
            <v>8</v>
          </cell>
          <cell r="O405">
            <v>2</v>
          </cell>
          <cell r="R405">
            <v>3.8934426229508197</v>
          </cell>
        </row>
        <row r="406">
          <cell r="C406">
            <v>1</v>
          </cell>
          <cell r="G406">
            <v>1</v>
          </cell>
          <cell r="J406">
            <v>256.39999999999998</v>
          </cell>
          <cell r="K406">
            <v>1</v>
          </cell>
          <cell r="M406">
            <v>1</v>
          </cell>
          <cell r="N406">
            <v>8</v>
          </cell>
          <cell r="O406">
            <v>15</v>
          </cell>
          <cell r="R406">
            <v>3.8934426229508197</v>
          </cell>
        </row>
        <row r="407">
          <cell r="C407">
            <v>1</v>
          </cell>
          <cell r="G407">
            <v>7</v>
          </cell>
          <cell r="J407">
            <v>28.1</v>
          </cell>
          <cell r="K407">
            <v>1</v>
          </cell>
          <cell r="M407">
            <v>1</v>
          </cell>
          <cell r="N407">
            <v>1</v>
          </cell>
          <cell r="O407">
            <v>2</v>
          </cell>
          <cell r="R407">
            <v>2.9752475247524752</v>
          </cell>
        </row>
        <row r="408">
          <cell r="C408">
            <v>1</v>
          </cell>
          <cell r="G408">
            <v>1</v>
          </cell>
          <cell r="J408">
            <v>254</v>
          </cell>
          <cell r="K408">
            <v>1</v>
          </cell>
          <cell r="M408">
            <v>2</v>
          </cell>
          <cell r="N408">
            <v>1</v>
          </cell>
          <cell r="O408">
            <v>3</v>
          </cell>
          <cell r="R408">
            <v>3.8934426229508197</v>
          </cell>
        </row>
        <row r="409">
          <cell r="C409">
            <v>1</v>
          </cell>
          <cell r="G409">
            <v>1</v>
          </cell>
          <cell r="J409">
            <v>28.1</v>
          </cell>
          <cell r="K409">
            <v>1</v>
          </cell>
          <cell r="M409">
            <v>1</v>
          </cell>
          <cell r="N409">
            <v>6</v>
          </cell>
          <cell r="O409">
            <v>8</v>
          </cell>
          <cell r="R409">
            <v>3.8934426229508197</v>
          </cell>
        </row>
        <row r="410">
          <cell r="C410">
            <v>1</v>
          </cell>
          <cell r="G410">
            <v>1</v>
          </cell>
          <cell r="J410">
            <v>276.2</v>
          </cell>
          <cell r="K410">
            <v>1</v>
          </cell>
          <cell r="M410">
            <v>1</v>
          </cell>
          <cell r="N410">
            <v>1</v>
          </cell>
          <cell r="O410">
            <v>3</v>
          </cell>
          <cell r="R410">
            <v>3.8934426229508197</v>
          </cell>
        </row>
        <row r="411">
          <cell r="C411">
            <v>1</v>
          </cell>
          <cell r="G411">
            <v>1</v>
          </cell>
          <cell r="J411">
            <v>305</v>
          </cell>
          <cell r="K411">
            <v>3</v>
          </cell>
          <cell r="M411">
            <v>2</v>
          </cell>
          <cell r="N411">
            <v>6</v>
          </cell>
          <cell r="O411">
            <v>5</v>
          </cell>
          <cell r="R411">
            <v>3.8934426229508197</v>
          </cell>
        </row>
        <row r="412">
          <cell r="C412">
            <v>1</v>
          </cell>
          <cell r="G412">
            <v>1</v>
          </cell>
          <cell r="J412">
            <v>28.1</v>
          </cell>
          <cell r="K412">
            <v>1</v>
          </cell>
          <cell r="M412">
            <v>1</v>
          </cell>
          <cell r="N412">
            <v>1</v>
          </cell>
          <cell r="O412">
            <v>3</v>
          </cell>
          <cell r="R412">
            <v>3.8934426229508197</v>
          </cell>
        </row>
        <row r="413">
          <cell r="C413">
            <v>1</v>
          </cell>
          <cell r="G413">
            <v>7</v>
          </cell>
          <cell r="J413">
            <v>315</v>
          </cell>
          <cell r="K413">
            <v>3</v>
          </cell>
          <cell r="M413">
            <v>1</v>
          </cell>
          <cell r="N413">
            <v>8</v>
          </cell>
          <cell r="O413">
            <v>10</v>
          </cell>
          <cell r="R413">
            <v>2.9752475247524752</v>
          </cell>
        </row>
        <row r="414">
          <cell r="C414">
            <v>1</v>
          </cell>
          <cell r="G414">
            <v>1</v>
          </cell>
          <cell r="J414">
            <v>276.2</v>
          </cell>
          <cell r="K414">
            <v>1</v>
          </cell>
          <cell r="M414">
            <v>1</v>
          </cell>
          <cell r="N414">
            <v>1</v>
          </cell>
          <cell r="O414">
            <v>5</v>
          </cell>
          <cell r="R414">
            <v>3.8934426229508197</v>
          </cell>
        </row>
        <row r="415">
          <cell r="C415">
            <v>1</v>
          </cell>
          <cell r="G415">
            <v>1</v>
          </cell>
          <cell r="J415">
            <v>130.6</v>
          </cell>
          <cell r="K415">
            <v>1</v>
          </cell>
          <cell r="M415">
            <v>1</v>
          </cell>
          <cell r="N415">
            <v>2</v>
          </cell>
          <cell r="O415">
            <v>2</v>
          </cell>
          <cell r="R415">
            <v>3.8934426229508197</v>
          </cell>
        </row>
        <row r="416">
          <cell r="C416">
            <v>1</v>
          </cell>
          <cell r="G416">
            <v>1</v>
          </cell>
          <cell r="J416">
            <v>82.7</v>
          </cell>
          <cell r="K416">
            <v>1</v>
          </cell>
          <cell r="M416">
            <v>1</v>
          </cell>
          <cell r="N416">
            <v>1</v>
          </cell>
          <cell r="O416">
            <v>5</v>
          </cell>
          <cell r="R416">
            <v>3.8934426229508197</v>
          </cell>
        </row>
        <row r="417">
          <cell r="C417">
            <v>1</v>
          </cell>
          <cell r="G417">
            <v>1</v>
          </cell>
          <cell r="J417">
            <v>28.1</v>
          </cell>
          <cell r="K417">
            <v>1</v>
          </cell>
          <cell r="M417">
            <v>1</v>
          </cell>
          <cell r="N417">
            <v>1</v>
          </cell>
          <cell r="O417">
            <v>2</v>
          </cell>
          <cell r="R417">
            <v>3.8934426229508197</v>
          </cell>
        </row>
        <row r="418">
          <cell r="C418">
            <v>1</v>
          </cell>
          <cell r="G418">
            <v>1</v>
          </cell>
          <cell r="J418">
            <v>210.3</v>
          </cell>
          <cell r="K418">
            <v>1</v>
          </cell>
          <cell r="M418">
            <v>1</v>
          </cell>
          <cell r="N418">
            <v>1</v>
          </cell>
          <cell r="O418">
            <v>2</v>
          </cell>
          <cell r="R418">
            <v>3.8934426229508197</v>
          </cell>
        </row>
        <row r="419">
          <cell r="C419">
            <v>1</v>
          </cell>
          <cell r="G419">
            <v>1</v>
          </cell>
          <cell r="J419">
            <v>256.39999999999998</v>
          </cell>
          <cell r="K419">
            <v>1</v>
          </cell>
          <cell r="M419">
            <v>2</v>
          </cell>
          <cell r="N419">
            <v>8</v>
          </cell>
          <cell r="O419">
            <v>3</v>
          </cell>
          <cell r="R419">
            <v>3.8934426229508197</v>
          </cell>
        </row>
        <row r="420">
          <cell r="C420">
            <v>1</v>
          </cell>
          <cell r="G420">
            <v>1</v>
          </cell>
          <cell r="J420">
            <v>210.3</v>
          </cell>
          <cell r="K420">
            <v>3</v>
          </cell>
          <cell r="M420">
            <v>2</v>
          </cell>
          <cell r="N420">
            <v>6</v>
          </cell>
          <cell r="O420">
            <v>8</v>
          </cell>
          <cell r="R420">
            <v>3.8934426229508197</v>
          </cell>
        </row>
        <row r="421">
          <cell r="C421">
            <v>1</v>
          </cell>
          <cell r="G421">
            <v>1</v>
          </cell>
          <cell r="J421">
            <v>94</v>
          </cell>
          <cell r="K421">
            <v>1</v>
          </cell>
          <cell r="M421">
            <v>1</v>
          </cell>
          <cell r="N421">
            <v>8</v>
          </cell>
          <cell r="O421">
            <v>5</v>
          </cell>
          <cell r="R421">
            <v>3.8934426229508197</v>
          </cell>
        </row>
        <row r="422">
          <cell r="C422">
            <v>1</v>
          </cell>
          <cell r="G422">
            <v>1</v>
          </cell>
          <cell r="J422">
            <v>78.899999999999991</v>
          </cell>
          <cell r="K422">
            <v>1</v>
          </cell>
          <cell r="M422">
            <v>1</v>
          </cell>
          <cell r="N422">
            <v>3</v>
          </cell>
          <cell r="O422">
            <v>3</v>
          </cell>
          <cell r="R422">
            <v>3.8934426229508197</v>
          </cell>
        </row>
        <row r="423">
          <cell r="C423">
            <v>1</v>
          </cell>
          <cell r="G423">
            <v>1</v>
          </cell>
          <cell r="J423">
            <v>210.3</v>
          </cell>
          <cell r="K423">
            <v>1</v>
          </cell>
          <cell r="M423">
            <v>2</v>
          </cell>
          <cell r="N423">
            <v>4</v>
          </cell>
          <cell r="O423">
            <v>4</v>
          </cell>
          <cell r="R423">
            <v>3.8934426229508197</v>
          </cell>
        </row>
        <row r="424">
          <cell r="C424">
            <v>1</v>
          </cell>
          <cell r="G424">
            <v>1</v>
          </cell>
          <cell r="J424">
            <v>276.2</v>
          </cell>
          <cell r="K424">
            <v>3</v>
          </cell>
          <cell r="M424">
            <v>2</v>
          </cell>
          <cell r="N424">
            <v>8</v>
          </cell>
          <cell r="O424">
            <v>3</v>
          </cell>
          <cell r="R424">
            <v>3.8934426229508197</v>
          </cell>
        </row>
        <row r="425">
          <cell r="C425">
            <v>1</v>
          </cell>
          <cell r="G425">
            <v>1</v>
          </cell>
          <cell r="J425">
            <v>256.39999999999998</v>
          </cell>
          <cell r="K425">
            <v>3</v>
          </cell>
          <cell r="M425">
            <v>1</v>
          </cell>
          <cell r="N425">
            <v>8</v>
          </cell>
          <cell r="O425">
            <v>4</v>
          </cell>
          <cell r="R425">
            <v>3.8934426229508197</v>
          </cell>
        </row>
        <row r="426">
          <cell r="C426">
            <v>1</v>
          </cell>
          <cell r="G426">
            <v>1</v>
          </cell>
          <cell r="J426">
            <v>94</v>
          </cell>
          <cell r="K426">
            <v>1</v>
          </cell>
          <cell r="M426">
            <v>1</v>
          </cell>
          <cell r="N426">
            <v>4</v>
          </cell>
          <cell r="O426">
            <v>3</v>
          </cell>
          <cell r="R426">
            <v>3.8934426229508197</v>
          </cell>
        </row>
        <row r="427">
          <cell r="C427">
            <v>1</v>
          </cell>
          <cell r="G427">
            <v>1</v>
          </cell>
          <cell r="J427">
            <v>94</v>
          </cell>
          <cell r="K427">
            <v>3</v>
          </cell>
          <cell r="M427">
            <v>1</v>
          </cell>
          <cell r="N427">
            <v>1</v>
          </cell>
          <cell r="O427">
            <v>3</v>
          </cell>
          <cell r="R427">
            <v>3.8934426229508197</v>
          </cell>
        </row>
        <row r="428">
          <cell r="C428">
            <v>1</v>
          </cell>
          <cell r="G428">
            <v>1</v>
          </cell>
          <cell r="J428">
            <v>28.1</v>
          </cell>
          <cell r="K428">
            <v>3</v>
          </cell>
          <cell r="M428">
            <v>2</v>
          </cell>
          <cell r="N428">
            <v>8</v>
          </cell>
          <cell r="O428">
            <v>3</v>
          </cell>
          <cell r="R428">
            <v>3.8934426229508197</v>
          </cell>
        </row>
        <row r="429">
          <cell r="C429">
            <v>1</v>
          </cell>
          <cell r="G429">
            <v>1</v>
          </cell>
          <cell r="J429">
            <v>330.3</v>
          </cell>
          <cell r="K429">
            <v>3</v>
          </cell>
          <cell r="M429">
            <v>1</v>
          </cell>
          <cell r="N429">
            <v>1</v>
          </cell>
          <cell r="O429">
            <v>1</v>
          </cell>
          <cell r="R429">
            <v>3.8934426229508197</v>
          </cell>
        </row>
        <row r="430">
          <cell r="C430">
            <v>1</v>
          </cell>
          <cell r="G430">
            <v>1</v>
          </cell>
          <cell r="J430">
            <v>94</v>
          </cell>
          <cell r="K430">
            <v>3</v>
          </cell>
          <cell r="M430">
            <v>1</v>
          </cell>
          <cell r="N430">
            <v>1</v>
          </cell>
          <cell r="O430">
            <v>3</v>
          </cell>
          <cell r="R430">
            <v>3.8934426229508197</v>
          </cell>
        </row>
        <row r="431">
          <cell r="C431">
            <v>1</v>
          </cell>
          <cell r="G431">
            <v>1</v>
          </cell>
          <cell r="J431">
            <v>149.30000000000001</v>
          </cell>
          <cell r="K431">
            <v>1</v>
          </cell>
          <cell r="M431">
            <v>1</v>
          </cell>
          <cell r="N431">
            <v>1</v>
          </cell>
          <cell r="O431">
            <v>3</v>
          </cell>
          <cell r="R431">
            <v>3.8934426229508197</v>
          </cell>
        </row>
        <row r="432">
          <cell r="C432">
            <v>1</v>
          </cell>
          <cell r="G432">
            <v>1</v>
          </cell>
          <cell r="J432">
            <v>256.39999999999998</v>
          </cell>
          <cell r="K432">
            <v>3</v>
          </cell>
          <cell r="M432">
            <v>2</v>
          </cell>
          <cell r="N432">
            <v>1</v>
          </cell>
          <cell r="O432">
            <v>3</v>
          </cell>
          <cell r="R432">
            <v>3.8934426229508197</v>
          </cell>
        </row>
        <row r="433">
          <cell r="C433">
            <v>1</v>
          </cell>
          <cell r="G433">
            <v>1</v>
          </cell>
          <cell r="J433">
            <v>149.30000000000001</v>
          </cell>
          <cell r="K433">
            <v>3</v>
          </cell>
          <cell r="M433">
            <v>1</v>
          </cell>
          <cell r="N433">
            <v>1</v>
          </cell>
          <cell r="O433">
            <v>5</v>
          </cell>
          <cell r="R433">
            <v>3.8934426229508197</v>
          </cell>
        </row>
        <row r="434">
          <cell r="C434">
            <v>1</v>
          </cell>
          <cell r="G434">
            <v>1</v>
          </cell>
          <cell r="J434">
            <v>78.899999999999991</v>
          </cell>
          <cell r="K434">
            <v>1</v>
          </cell>
          <cell r="M434">
            <v>1</v>
          </cell>
          <cell r="N434">
            <v>1</v>
          </cell>
          <cell r="O434">
            <v>4</v>
          </cell>
          <cell r="R434">
            <v>3.8934426229508197</v>
          </cell>
        </row>
        <row r="435">
          <cell r="C435">
            <v>1</v>
          </cell>
          <cell r="G435">
            <v>1</v>
          </cell>
          <cell r="J435">
            <v>94</v>
          </cell>
          <cell r="K435">
            <v>3</v>
          </cell>
          <cell r="M435">
            <v>1</v>
          </cell>
          <cell r="N435">
            <v>1</v>
          </cell>
          <cell r="O435">
            <v>2</v>
          </cell>
          <cell r="R435">
            <v>3.8934426229508197</v>
          </cell>
        </row>
        <row r="436">
          <cell r="C436">
            <v>1</v>
          </cell>
          <cell r="G436">
            <v>7</v>
          </cell>
          <cell r="J436">
            <v>149.30000000000001</v>
          </cell>
          <cell r="K436">
            <v>1</v>
          </cell>
          <cell r="M436">
            <v>1</v>
          </cell>
          <cell r="N436">
            <v>1</v>
          </cell>
          <cell r="O436">
            <v>40</v>
          </cell>
          <cell r="R436">
            <v>2.9752475247524752</v>
          </cell>
        </row>
        <row r="437">
          <cell r="C437">
            <v>1</v>
          </cell>
          <cell r="G437">
            <v>1</v>
          </cell>
          <cell r="J437">
            <v>94</v>
          </cell>
          <cell r="K437">
            <v>1</v>
          </cell>
          <cell r="M437">
            <v>1</v>
          </cell>
          <cell r="N437">
            <v>1</v>
          </cell>
          <cell r="O437">
            <v>2</v>
          </cell>
          <cell r="R437">
            <v>3.8934426229508197</v>
          </cell>
        </row>
        <row r="438">
          <cell r="C438">
            <v>1</v>
          </cell>
          <cell r="G438">
            <v>1</v>
          </cell>
          <cell r="J438">
            <v>28.1</v>
          </cell>
          <cell r="K438">
            <v>1</v>
          </cell>
          <cell r="M438">
            <v>2</v>
          </cell>
          <cell r="N438">
            <v>1</v>
          </cell>
          <cell r="O438">
            <v>7</v>
          </cell>
          <cell r="R438">
            <v>3.8934426229508197</v>
          </cell>
        </row>
        <row r="439">
          <cell r="C439">
            <v>1</v>
          </cell>
          <cell r="G439">
            <v>1</v>
          </cell>
          <cell r="J439">
            <v>28.1</v>
          </cell>
          <cell r="K439">
            <v>1</v>
          </cell>
          <cell r="M439">
            <v>1</v>
          </cell>
          <cell r="N439">
            <v>1</v>
          </cell>
          <cell r="O439">
            <v>3</v>
          </cell>
          <cell r="R439">
            <v>3.8934426229508197</v>
          </cell>
        </row>
        <row r="440">
          <cell r="C440">
            <v>1</v>
          </cell>
          <cell r="G440">
            <v>7</v>
          </cell>
          <cell r="J440">
            <v>276.2</v>
          </cell>
          <cell r="K440">
            <v>1</v>
          </cell>
          <cell r="M440">
            <v>1</v>
          </cell>
          <cell r="N440">
            <v>8</v>
          </cell>
          <cell r="O440">
            <v>50</v>
          </cell>
          <cell r="R440">
            <v>2.9752475247524752</v>
          </cell>
        </row>
        <row r="441">
          <cell r="C441">
            <v>1</v>
          </cell>
          <cell r="G441">
            <v>1</v>
          </cell>
          <cell r="J441">
            <v>78.899999999999991</v>
          </cell>
          <cell r="K441">
            <v>1</v>
          </cell>
          <cell r="M441">
            <v>1</v>
          </cell>
          <cell r="N441">
            <v>1</v>
          </cell>
          <cell r="O441">
            <v>3</v>
          </cell>
          <cell r="R441">
            <v>3.8934426229508197</v>
          </cell>
        </row>
        <row r="442">
          <cell r="C442">
            <v>1</v>
          </cell>
          <cell r="G442">
            <v>1</v>
          </cell>
          <cell r="J442">
            <v>149.30000000000001</v>
          </cell>
          <cell r="K442">
            <v>1</v>
          </cell>
          <cell r="M442">
            <v>1</v>
          </cell>
          <cell r="N442">
            <v>1</v>
          </cell>
          <cell r="O442">
            <v>2</v>
          </cell>
          <cell r="R442">
            <v>3.8934426229508197</v>
          </cell>
        </row>
        <row r="443">
          <cell r="C443">
            <v>1</v>
          </cell>
          <cell r="G443">
            <v>1</v>
          </cell>
          <cell r="J443">
            <v>28.1</v>
          </cell>
          <cell r="K443">
            <v>1</v>
          </cell>
          <cell r="M443">
            <v>1</v>
          </cell>
          <cell r="N443">
            <v>1</v>
          </cell>
          <cell r="O443">
            <v>2</v>
          </cell>
          <cell r="R443">
            <v>3.8934426229508197</v>
          </cell>
        </row>
        <row r="444">
          <cell r="C444">
            <v>1</v>
          </cell>
          <cell r="G444">
            <v>1</v>
          </cell>
          <cell r="J444">
            <v>609</v>
          </cell>
          <cell r="K444">
            <v>3</v>
          </cell>
          <cell r="M444">
            <v>1</v>
          </cell>
          <cell r="N444">
            <v>1</v>
          </cell>
          <cell r="O444">
            <v>3</v>
          </cell>
          <cell r="R444">
            <v>3.8934426229508197</v>
          </cell>
        </row>
        <row r="445">
          <cell r="C445">
            <v>1</v>
          </cell>
          <cell r="G445">
            <v>1</v>
          </cell>
          <cell r="J445">
            <v>71.5</v>
          </cell>
          <cell r="K445">
            <v>3</v>
          </cell>
          <cell r="M445">
            <v>2</v>
          </cell>
          <cell r="N445">
            <v>1</v>
          </cell>
          <cell r="O445">
            <v>3</v>
          </cell>
          <cell r="R445">
            <v>3.8934426229508197</v>
          </cell>
        </row>
        <row r="446">
          <cell r="C446">
            <v>1</v>
          </cell>
          <cell r="G446">
            <v>1</v>
          </cell>
          <cell r="J446">
            <v>276.2</v>
          </cell>
          <cell r="K446">
            <v>1</v>
          </cell>
          <cell r="M446">
            <v>1</v>
          </cell>
          <cell r="N446">
            <v>1</v>
          </cell>
          <cell r="O446">
            <v>5</v>
          </cell>
          <cell r="R446">
            <v>3.8934426229508197</v>
          </cell>
        </row>
        <row r="447">
          <cell r="C447">
            <v>1</v>
          </cell>
          <cell r="G447">
            <v>1</v>
          </cell>
          <cell r="J447">
            <v>149.30000000000001</v>
          </cell>
          <cell r="K447">
            <v>1</v>
          </cell>
          <cell r="M447">
            <v>1</v>
          </cell>
          <cell r="N447">
            <v>1</v>
          </cell>
          <cell r="O447">
            <v>3</v>
          </cell>
          <cell r="R447">
            <v>3.8934426229508197</v>
          </cell>
        </row>
        <row r="448">
          <cell r="C448">
            <v>1</v>
          </cell>
          <cell r="G448">
            <v>7</v>
          </cell>
          <cell r="J448">
            <v>794</v>
          </cell>
          <cell r="K448">
            <v>1</v>
          </cell>
          <cell r="M448">
            <v>1</v>
          </cell>
          <cell r="N448">
            <v>8</v>
          </cell>
          <cell r="O448">
            <v>60</v>
          </cell>
          <cell r="R448">
            <v>2.9752475247524752</v>
          </cell>
        </row>
        <row r="449">
          <cell r="C449">
            <v>1</v>
          </cell>
          <cell r="G449">
            <v>7</v>
          </cell>
          <cell r="J449">
            <v>94</v>
          </cell>
          <cell r="K449">
            <v>1</v>
          </cell>
          <cell r="M449">
            <v>1</v>
          </cell>
          <cell r="N449">
            <v>2</v>
          </cell>
          <cell r="O449">
            <v>40</v>
          </cell>
          <cell r="R449">
            <v>2.9752475247524752</v>
          </cell>
        </row>
        <row r="450">
          <cell r="C450">
            <v>1</v>
          </cell>
          <cell r="G450">
            <v>1</v>
          </cell>
          <cell r="J450">
            <v>78.899999999999991</v>
          </cell>
          <cell r="K450">
            <v>1</v>
          </cell>
          <cell r="M450">
            <v>1</v>
          </cell>
          <cell r="N450">
            <v>1</v>
          </cell>
          <cell r="O450">
            <v>3</v>
          </cell>
          <cell r="R450">
            <v>3.8934426229508197</v>
          </cell>
        </row>
        <row r="451">
          <cell r="C451">
            <v>1</v>
          </cell>
          <cell r="G451">
            <v>1</v>
          </cell>
          <cell r="J451">
            <v>122.8</v>
          </cell>
          <cell r="K451">
            <v>1</v>
          </cell>
          <cell r="M451">
            <v>2</v>
          </cell>
          <cell r="N451">
            <v>1</v>
          </cell>
          <cell r="O451">
            <v>5</v>
          </cell>
          <cell r="R451">
            <v>3.8934426229508197</v>
          </cell>
        </row>
        <row r="452">
          <cell r="C452">
            <v>1</v>
          </cell>
          <cell r="G452">
            <v>1</v>
          </cell>
          <cell r="J452">
            <v>28.1</v>
          </cell>
          <cell r="K452">
            <v>3</v>
          </cell>
          <cell r="M452">
            <v>2</v>
          </cell>
          <cell r="N452">
            <v>1</v>
          </cell>
          <cell r="O452">
            <v>2</v>
          </cell>
          <cell r="R452">
            <v>3.8934426229508197</v>
          </cell>
        </row>
        <row r="453">
          <cell r="C453">
            <v>1</v>
          </cell>
          <cell r="G453">
            <v>1</v>
          </cell>
          <cell r="J453">
            <v>149.30000000000001</v>
          </cell>
          <cell r="K453">
            <v>1</v>
          </cell>
          <cell r="M453">
            <v>1</v>
          </cell>
          <cell r="N453">
            <v>1</v>
          </cell>
          <cell r="O453">
            <v>3</v>
          </cell>
          <cell r="R453">
            <v>3.8934426229508197</v>
          </cell>
        </row>
        <row r="454">
          <cell r="C454">
            <v>1</v>
          </cell>
          <cell r="G454">
            <v>1</v>
          </cell>
          <cell r="J454">
            <v>28.1</v>
          </cell>
          <cell r="K454">
            <v>3</v>
          </cell>
          <cell r="M454">
            <v>1</v>
          </cell>
          <cell r="N454">
            <v>1</v>
          </cell>
          <cell r="O454">
            <v>3</v>
          </cell>
          <cell r="R454">
            <v>3.8934426229508197</v>
          </cell>
        </row>
        <row r="455">
          <cell r="C455">
            <v>1</v>
          </cell>
          <cell r="G455">
            <v>1</v>
          </cell>
          <cell r="J455">
            <v>364.2</v>
          </cell>
          <cell r="K455">
            <v>3</v>
          </cell>
          <cell r="M455">
            <v>2</v>
          </cell>
          <cell r="N455">
            <v>1</v>
          </cell>
          <cell r="O455">
            <v>3</v>
          </cell>
          <cell r="R455">
            <v>3.8934426229508197</v>
          </cell>
        </row>
        <row r="456">
          <cell r="C456">
            <v>1</v>
          </cell>
          <cell r="G456">
            <v>7</v>
          </cell>
          <cell r="J456">
            <v>256.39999999999998</v>
          </cell>
          <cell r="K456">
            <v>1</v>
          </cell>
          <cell r="M456">
            <v>1</v>
          </cell>
          <cell r="N456">
            <v>2</v>
          </cell>
          <cell r="O456">
            <v>40</v>
          </cell>
          <cell r="R456">
            <v>2.9752475247524752</v>
          </cell>
        </row>
        <row r="457">
          <cell r="C457">
            <v>1</v>
          </cell>
          <cell r="G457">
            <v>1</v>
          </cell>
          <cell r="J457">
            <v>92.7</v>
          </cell>
          <cell r="K457">
            <v>1</v>
          </cell>
          <cell r="M457">
            <v>2</v>
          </cell>
          <cell r="N457">
            <v>1</v>
          </cell>
          <cell r="O457">
            <v>3</v>
          </cell>
          <cell r="R457">
            <v>3.8934426229508197</v>
          </cell>
        </row>
        <row r="458">
          <cell r="C458">
            <v>1</v>
          </cell>
          <cell r="G458">
            <v>1</v>
          </cell>
          <cell r="J458">
            <v>276.2</v>
          </cell>
          <cell r="K458">
            <v>3</v>
          </cell>
          <cell r="M458">
            <v>2</v>
          </cell>
          <cell r="N458">
            <v>1</v>
          </cell>
          <cell r="O458">
            <v>3</v>
          </cell>
          <cell r="R458">
            <v>3.8934426229508197</v>
          </cell>
        </row>
        <row r="459">
          <cell r="C459">
            <v>1</v>
          </cell>
          <cell r="G459">
            <v>7</v>
          </cell>
          <cell r="J459">
            <v>137.4</v>
          </cell>
          <cell r="K459">
            <v>1</v>
          </cell>
          <cell r="M459">
            <v>1</v>
          </cell>
          <cell r="N459">
            <v>2</v>
          </cell>
          <cell r="O459">
            <v>40</v>
          </cell>
          <cell r="R459">
            <v>2.9752475247524752</v>
          </cell>
        </row>
        <row r="460">
          <cell r="C460">
            <v>1</v>
          </cell>
          <cell r="G460">
            <v>1</v>
          </cell>
          <cell r="J460">
            <v>256.39999999999998</v>
          </cell>
          <cell r="K460">
            <v>3</v>
          </cell>
          <cell r="M460">
            <v>2</v>
          </cell>
          <cell r="N460">
            <v>1</v>
          </cell>
          <cell r="O460">
            <v>3</v>
          </cell>
          <cell r="R460">
            <v>3.8934426229508197</v>
          </cell>
        </row>
        <row r="461">
          <cell r="C461">
            <v>1</v>
          </cell>
          <cell r="G461">
            <v>7</v>
          </cell>
          <cell r="J461">
            <v>305</v>
          </cell>
          <cell r="K461">
            <v>1</v>
          </cell>
          <cell r="M461">
            <v>1</v>
          </cell>
          <cell r="N461">
            <v>2</v>
          </cell>
          <cell r="O461">
            <v>40</v>
          </cell>
          <cell r="R461">
            <v>2.9752475247524752</v>
          </cell>
        </row>
        <row r="462">
          <cell r="C462">
            <v>1</v>
          </cell>
          <cell r="G462">
            <v>1</v>
          </cell>
          <cell r="J462">
            <v>94</v>
          </cell>
          <cell r="K462">
            <v>1</v>
          </cell>
          <cell r="M462">
            <v>1</v>
          </cell>
          <cell r="N462">
            <v>1</v>
          </cell>
          <cell r="O462">
            <v>2</v>
          </cell>
          <cell r="R462">
            <v>3.8934426229508197</v>
          </cell>
        </row>
        <row r="463">
          <cell r="C463">
            <v>1</v>
          </cell>
          <cell r="G463">
            <v>1</v>
          </cell>
          <cell r="J463">
            <v>92.7</v>
          </cell>
          <cell r="K463">
            <v>1</v>
          </cell>
          <cell r="M463">
            <v>2</v>
          </cell>
          <cell r="N463">
            <v>1</v>
          </cell>
          <cell r="O463">
            <v>1</v>
          </cell>
          <cell r="R463">
            <v>3.8934426229508197</v>
          </cell>
        </row>
        <row r="464">
          <cell r="C464">
            <v>1</v>
          </cell>
          <cell r="G464">
            <v>1</v>
          </cell>
          <cell r="J464">
            <v>144.80000000000001</v>
          </cell>
          <cell r="K464">
            <v>1</v>
          </cell>
          <cell r="M464">
            <v>2</v>
          </cell>
          <cell r="N464">
            <v>1</v>
          </cell>
          <cell r="O464">
            <v>1</v>
          </cell>
          <cell r="R464">
            <v>3.8934426229508197</v>
          </cell>
        </row>
        <row r="465">
          <cell r="C465">
            <v>1</v>
          </cell>
          <cell r="G465">
            <v>1</v>
          </cell>
          <cell r="J465">
            <v>210.3</v>
          </cell>
          <cell r="K465">
            <v>1</v>
          </cell>
          <cell r="M465">
            <v>2</v>
          </cell>
          <cell r="N465">
            <v>1</v>
          </cell>
          <cell r="O465">
            <v>4</v>
          </cell>
          <cell r="R465">
            <v>3.8934426229508197</v>
          </cell>
        </row>
        <row r="466">
          <cell r="C466">
            <v>1</v>
          </cell>
          <cell r="G466">
            <v>1</v>
          </cell>
          <cell r="J466">
            <v>94</v>
          </cell>
          <cell r="K466">
            <v>3</v>
          </cell>
          <cell r="M466">
            <v>2</v>
          </cell>
          <cell r="N466">
            <v>1</v>
          </cell>
          <cell r="O466">
            <v>2</v>
          </cell>
          <cell r="R466">
            <v>3.8934426229508197</v>
          </cell>
        </row>
        <row r="467">
          <cell r="C467">
            <v>1</v>
          </cell>
          <cell r="G467">
            <v>1</v>
          </cell>
          <cell r="J467">
            <v>64.7</v>
          </cell>
          <cell r="K467">
            <v>1</v>
          </cell>
          <cell r="M467">
            <v>1</v>
          </cell>
          <cell r="N467">
            <v>1</v>
          </cell>
          <cell r="O467">
            <v>3</v>
          </cell>
          <cell r="R467">
            <v>3.8934426229508197</v>
          </cell>
        </row>
        <row r="468">
          <cell r="C468">
            <v>1</v>
          </cell>
          <cell r="G468">
            <v>1</v>
          </cell>
          <cell r="J468">
            <v>244</v>
          </cell>
          <cell r="K468">
            <v>3</v>
          </cell>
          <cell r="M468">
            <v>2</v>
          </cell>
          <cell r="N468">
            <v>1</v>
          </cell>
          <cell r="O468">
            <v>4</v>
          </cell>
          <cell r="R468">
            <v>3.8934426229508197</v>
          </cell>
        </row>
        <row r="469">
          <cell r="C469">
            <v>1</v>
          </cell>
          <cell r="G469">
            <v>7</v>
          </cell>
          <cell r="J469">
            <v>305</v>
          </cell>
          <cell r="K469">
            <v>1</v>
          </cell>
          <cell r="M469">
            <v>1</v>
          </cell>
          <cell r="N469">
            <v>2</v>
          </cell>
          <cell r="O469">
            <v>40</v>
          </cell>
          <cell r="R469">
            <v>2.9752475247524752</v>
          </cell>
        </row>
        <row r="470">
          <cell r="C470">
            <v>1</v>
          </cell>
          <cell r="G470">
            <v>7</v>
          </cell>
          <cell r="J470">
            <v>276.2</v>
          </cell>
          <cell r="K470">
            <v>1</v>
          </cell>
          <cell r="M470">
            <v>1</v>
          </cell>
          <cell r="N470">
            <v>2</v>
          </cell>
          <cell r="O470">
            <v>40</v>
          </cell>
          <cell r="R470">
            <v>2.9752475247524752</v>
          </cell>
        </row>
        <row r="471">
          <cell r="C471">
            <v>1</v>
          </cell>
          <cell r="G471">
            <v>1</v>
          </cell>
          <cell r="J471">
            <v>159.4</v>
          </cell>
          <cell r="K471">
            <v>1</v>
          </cell>
          <cell r="M471">
            <v>1</v>
          </cell>
          <cell r="N471">
            <v>1</v>
          </cell>
          <cell r="O471">
            <v>3</v>
          </cell>
          <cell r="R471">
            <v>3.8934426229508197</v>
          </cell>
        </row>
        <row r="472">
          <cell r="C472">
            <v>1</v>
          </cell>
          <cell r="G472">
            <v>1</v>
          </cell>
          <cell r="J472">
            <v>210.3</v>
          </cell>
          <cell r="K472">
            <v>3</v>
          </cell>
          <cell r="M472">
            <v>2</v>
          </cell>
          <cell r="N472">
            <v>6</v>
          </cell>
          <cell r="O472">
            <v>4</v>
          </cell>
          <cell r="R472">
            <v>3.8934426229508197</v>
          </cell>
        </row>
        <row r="473">
          <cell r="C473">
            <v>1</v>
          </cell>
          <cell r="G473">
            <v>1</v>
          </cell>
          <cell r="J473">
            <v>276.2</v>
          </cell>
          <cell r="K473">
            <v>1</v>
          </cell>
          <cell r="M473">
            <v>1</v>
          </cell>
          <cell r="N473">
            <v>4</v>
          </cell>
          <cell r="O473">
            <v>4</v>
          </cell>
          <cell r="R473">
            <v>3.8934426229508197</v>
          </cell>
        </row>
        <row r="474">
          <cell r="C474">
            <v>1</v>
          </cell>
          <cell r="G474">
            <v>7</v>
          </cell>
          <cell r="J474">
            <v>210.3</v>
          </cell>
          <cell r="K474">
            <v>1</v>
          </cell>
          <cell r="M474">
            <v>1</v>
          </cell>
          <cell r="N474">
            <v>2</v>
          </cell>
          <cell r="O474">
            <v>40</v>
          </cell>
          <cell r="R474">
            <v>2.9752475247524752</v>
          </cell>
        </row>
        <row r="475">
          <cell r="C475">
            <v>1</v>
          </cell>
          <cell r="G475">
            <v>1</v>
          </cell>
          <cell r="J475">
            <v>256.39999999999998</v>
          </cell>
          <cell r="K475">
            <v>1</v>
          </cell>
          <cell r="M475">
            <v>1</v>
          </cell>
          <cell r="N475">
            <v>1</v>
          </cell>
          <cell r="O475">
            <v>7</v>
          </cell>
          <cell r="R475">
            <v>3.8934426229508197</v>
          </cell>
        </row>
        <row r="476">
          <cell r="C476">
            <v>1</v>
          </cell>
          <cell r="G476">
            <v>1</v>
          </cell>
          <cell r="J476">
            <v>149.30000000000001</v>
          </cell>
          <cell r="K476">
            <v>3</v>
          </cell>
          <cell r="M476">
            <v>2</v>
          </cell>
          <cell r="N476">
            <v>1</v>
          </cell>
          <cell r="O476">
            <v>2</v>
          </cell>
          <cell r="R476">
            <v>3.8934426229508197</v>
          </cell>
        </row>
        <row r="477">
          <cell r="C477">
            <v>1</v>
          </cell>
          <cell r="G477">
            <v>7</v>
          </cell>
          <cell r="J477">
            <v>28.1</v>
          </cell>
          <cell r="K477">
            <v>1</v>
          </cell>
          <cell r="M477">
            <v>1</v>
          </cell>
          <cell r="N477">
            <v>2</v>
          </cell>
          <cell r="O477">
            <v>40</v>
          </cell>
          <cell r="R477">
            <v>2.9752475247524752</v>
          </cell>
        </row>
        <row r="478">
          <cell r="C478">
            <v>1</v>
          </cell>
          <cell r="G478">
            <v>1</v>
          </cell>
          <cell r="J478">
            <v>195.4</v>
          </cell>
          <cell r="K478">
            <v>1</v>
          </cell>
          <cell r="M478">
            <v>2</v>
          </cell>
          <cell r="N478">
            <v>3</v>
          </cell>
          <cell r="O478">
            <v>4</v>
          </cell>
          <cell r="R478">
            <v>3.8934426229508197</v>
          </cell>
        </row>
        <row r="479">
          <cell r="C479">
            <v>1</v>
          </cell>
          <cell r="G479">
            <v>7</v>
          </cell>
          <cell r="J479">
            <v>28.1</v>
          </cell>
          <cell r="K479">
            <v>1</v>
          </cell>
          <cell r="M479">
            <v>1</v>
          </cell>
          <cell r="N479">
            <v>2</v>
          </cell>
          <cell r="O479">
            <v>40</v>
          </cell>
          <cell r="R479">
            <v>2.9752475247524752</v>
          </cell>
        </row>
        <row r="480">
          <cell r="C480">
            <v>1</v>
          </cell>
          <cell r="G480">
            <v>1</v>
          </cell>
          <cell r="J480">
            <v>215.2</v>
          </cell>
          <cell r="K480">
            <v>3</v>
          </cell>
          <cell r="M480">
            <v>2</v>
          </cell>
          <cell r="N480">
            <v>1</v>
          </cell>
          <cell r="O480">
            <v>2</v>
          </cell>
          <cell r="R480">
            <v>3.8934426229508197</v>
          </cell>
        </row>
        <row r="481">
          <cell r="C481">
            <v>1</v>
          </cell>
          <cell r="G481">
            <v>1</v>
          </cell>
          <cell r="J481">
            <v>28.1</v>
          </cell>
          <cell r="K481">
            <v>1</v>
          </cell>
          <cell r="M481">
            <v>2</v>
          </cell>
          <cell r="N481">
            <v>3</v>
          </cell>
          <cell r="O481">
            <v>5</v>
          </cell>
          <cell r="R481">
            <v>3.8934426229508197</v>
          </cell>
        </row>
        <row r="482">
          <cell r="C482">
            <v>1</v>
          </cell>
          <cell r="G482">
            <v>1</v>
          </cell>
          <cell r="J482">
            <v>22.3</v>
          </cell>
          <cell r="K482">
            <v>1</v>
          </cell>
          <cell r="M482">
            <v>1</v>
          </cell>
          <cell r="N482">
            <v>1</v>
          </cell>
          <cell r="O482">
            <v>6</v>
          </cell>
          <cell r="R482">
            <v>3.8934426229508197</v>
          </cell>
        </row>
        <row r="483">
          <cell r="C483">
            <v>1</v>
          </cell>
          <cell r="G483">
            <v>1</v>
          </cell>
          <cell r="J483">
            <v>173.6</v>
          </cell>
          <cell r="K483">
            <v>1</v>
          </cell>
          <cell r="M483">
            <v>1</v>
          </cell>
          <cell r="N483">
            <v>1</v>
          </cell>
          <cell r="O483">
            <v>5</v>
          </cell>
          <cell r="R483">
            <v>3.8934426229508197</v>
          </cell>
        </row>
        <row r="484">
          <cell r="C484">
            <v>1</v>
          </cell>
          <cell r="G484">
            <v>1</v>
          </cell>
          <cell r="J484">
            <v>256.39999999999998</v>
          </cell>
          <cell r="K484">
            <v>1</v>
          </cell>
          <cell r="M484">
            <v>2</v>
          </cell>
          <cell r="N484">
            <v>8</v>
          </cell>
          <cell r="O484">
            <v>3</v>
          </cell>
          <cell r="R484">
            <v>3.8934426229508197</v>
          </cell>
        </row>
        <row r="485">
          <cell r="C485">
            <v>1</v>
          </cell>
          <cell r="G485">
            <v>1</v>
          </cell>
          <cell r="J485">
            <v>425</v>
          </cell>
          <cell r="K485">
            <v>1</v>
          </cell>
          <cell r="M485">
            <v>2</v>
          </cell>
          <cell r="N485">
            <v>2</v>
          </cell>
          <cell r="O485">
            <v>4</v>
          </cell>
          <cell r="R485">
            <v>3.8934426229508197</v>
          </cell>
        </row>
        <row r="486">
          <cell r="C486">
            <v>1</v>
          </cell>
          <cell r="G486">
            <v>1</v>
          </cell>
          <cell r="J486">
            <v>315</v>
          </cell>
          <cell r="K486">
            <v>3</v>
          </cell>
          <cell r="M486">
            <v>1</v>
          </cell>
          <cell r="N486">
            <v>4</v>
          </cell>
          <cell r="O486">
            <v>5</v>
          </cell>
          <cell r="R486">
            <v>3.8934426229508197</v>
          </cell>
        </row>
        <row r="487">
          <cell r="C487">
            <v>1</v>
          </cell>
          <cell r="G487">
            <v>1</v>
          </cell>
          <cell r="J487">
            <v>149.30000000000001</v>
          </cell>
          <cell r="K487">
            <v>1</v>
          </cell>
          <cell r="M487">
            <v>1</v>
          </cell>
          <cell r="N487">
            <v>1</v>
          </cell>
          <cell r="O487">
            <v>4</v>
          </cell>
          <cell r="R487">
            <v>3.8934426229508197</v>
          </cell>
        </row>
        <row r="488">
          <cell r="C488">
            <v>1</v>
          </cell>
          <cell r="G488">
            <v>1</v>
          </cell>
          <cell r="J488">
            <v>94</v>
          </cell>
          <cell r="K488">
            <v>3</v>
          </cell>
          <cell r="M488">
            <v>1</v>
          </cell>
          <cell r="N488">
            <v>8</v>
          </cell>
          <cell r="O488">
            <v>4</v>
          </cell>
          <cell r="R488">
            <v>3.8934426229508197</v>
          </cell>
        </row>
        <row r="489">
          <cell r="C489">
            <v>1</v>
          </cell>
          <cell r="G489">
            <v>1</v>
          </cell>
          <cell r="J489">
            <v>276.2</v>
          </cell>
          <cell r="K489">
            <v>3</v>
          </cell>
          <cell r="M489">
            <v>2</v>
          </cell>
          <cell r="N489">
            <v>8</v>
          </cell>
          <cell r="O489">
            <v>5</v>
          </cell>
          <cell r="R489">
            <v>3.8934426229508197</v>
          </cell>
        </row>
        <row r="490">
          <cell r="C490">
            <v>1</v>
          </cell>
          <cell r="G490">
            <v>1</v>
          </cell>
          <cell r="J490">
            <v>28.1</v>
          </cell>
          <cell r="K490">
            <v>1</v>
          </cell>
          <cell r="M490">
            <v>1</v>
          </cell>
          <cell r="N490">
            <v>1</v>
          </cell>
          <cell r="O490">
            <v>3</v>
          </cell>
          <cell r="R490">
            <v>3.8934426229508197</v>
          </cell>
        </row>
        <row r="491">
          <cell r="C491">
            <v>1</v>
          </cell>
          <cell r="G491">
            <v>7</v>
          </cell>
          <cell r="J491">
            <v>276.2</v>
          </cell>
          <cell r="K491">
            <v>1</v>
          </cell>
          <cell r="M491">
            <v>1</v>
          </cell>
          <cell r="N491">
            <v>2</v>
          </cell>
          <cell r="O491">
            <v>40</v>
          </cell>
          <cell r="R491">
            <v>2.9752475247524752</v>
          </cell>
        </row>
        <row r="492">
          <cell r="C492">
            <v>1</v>
          </cell>
          <cell r="G492">
            <v>1</v>
          </cell>
          <cell r="J492">
            <v>215.2</v>
          </cell>
          <cell r="K492">
            <v>1</v>
          </cell>
          <cell r="M492">
            <v>1</v>
          </cell>
          <cell r="N492">
            <v>1</v>
          </cell>
          <cell r="O492">
            <v>2</v>
          </cell>
          <cell r="R492">
            <v>3.8934426229508197</v>
          </cell>
        </row>
        <row r="493">
          <cell r="C493">
            <v>1</v>
          </cell>
          <cell r="G493">
            <v>1</v>
          </cell>
          <cell r="J493">
            <v>210.3</v>
          </cell>
          <cell r="K493">
            <v>1</v>
          </cell>
          <cell r="M493">
            <v>1</v>
          </cell>
          <cell r="N493">
            <v>2</v>
          </cell>
          <cell r="O493">
            <v>3</v>
          </cell>
          <cell r="R493">
            <v>3.8934426229508197</v>
          </cell>
        </row>
        <row r="494">
          <cell r="C494">
            <v>1</v>
          </cell>
          <cell r="G494">
            <v>1</v>
          </cell>
          <cell r="J494">
            <v>46.6</v>
          </cell>
          <cell r="K494">
            <v>3</v>
          </cell>
          <cell r="M494">
            <v>2</v>
          </cell>
          <cell r="N494">
            <v>1</v>
          </cell>
          <cell r="O494">
            <v>4</v>
          </cell>
          <cell r="R494">
            <v>3.8934426229508197</v>
          </cell>
        </row>
        <row r="495">
          <cell r="C495">
            <v>1</v>
          </cell>
          <cell r="G495">
            <v>1</v>
          </cell>
          <cell r="J495">
            <v>28.1</v>
          </cell>
          <cell r="K495">
            <v>1</v>
          </cell>
          <cell r="M495">
            <v>1</v>
          </cell>
          <cell r="N495">
            <v>1</v>
          </cell>
          <cell r="O495">
            <v>1</v>
          </cell>
          <cell r="R495">
            <v>3.8934426229508197</v>
          </cell>
        </row>
        <row r="496">
          <cell r="C496">
            <v>1</v>
          </cell>
          <cell r="G496">
            <v>1</v>
          </cell>
          <cell r="J496">
            <v>28.1</v>
          </cell>
          <cell r="K496">
            <v>1</v>
          </cell>
          <cell r="M496">
            <v>1</v>
          </cell>
          <cell r="N496">
            <v>1</v>
          </cell>
          <cell r="O496">
            <v>2</v>
          </cell>
          <cell r="R496">
            <v>3.8934426229508197</v>
          </cell>
        </row>
        <row r="497">
          <cell r="C497">
            <v>1</v>
          </cell>
          <cell r="G497">
            <v>1</v>
          </cell>
          <cell r="J497">
            <v>117.6</v>
          </cell>
          <cell r="K497">
            <v>1</v>
          </cell>
          <cell r="M497">
            <v>1</v>
          </cell>
          <cell r="N497">
            <v>1</v>
          </cell>
          <cell r="O497">
            <v>3</v>
          </cell>
          <cell r="R497">
            <v>3.8934426229508197</v>
          </cell>
        </row>
        <row r="498">
          <cell r="C498">
            <v>1</v>
          </cell>
          <cell r="G498">
            <v>1</v>
          </cell>
          <cell r="J498">
            <v>386.8</v>
          </cell>
          <cell r="K498">
            <v>3</v>
          </cell>
          <cell r="M498">
            <v>2</v>
          </cell>
          <cell r="N498">
            <v>8</v>
          </cell>
          <cell r="O498">
            <v>2</v>
          </cell>
          <cell r="R498">
            <v>3.8934426229508197</v>
          </cell>
        </row>
        <row r="499">
          <cell r="C499">
            <v>1</v>
          </cell>
          <cell r="G499">
            <v>1</v>
          </cell>
          <cell r="J499">
            <v>28.1</v>
          </cell>
          <cell r="K499">
            <v>1</v>
          </cell>
          <cell r="M499">
            <v>1</v>
          </cell>
          <cell r="N499">
            <v>1</v>
          </cell>
          <cell r="O499">
            <v>4</v>
          </cell>
          <cell r="R499">
            <v>3.8934426229508197</v>
          </cell>
        </row>
        <row r="500">
          <cell r="C500">
            <v>1</v>
          </cell>
          <cell r="G500">
            <v>1</v>
          </cell>
          <cell r="J500">
            <v>195.4</v>
          </cell>
          <cell r="K500">
            <v>1</v>
          </cell>
          <cell r="M500">
            <v>2</v>
          </cell>
          <cell r="N500">
            <v>1</v>
          </cell>
          <cell r="O500">
            <v>4</v>
          </cell>
          <cell r="R500">
            <v>3.8934426229508197</v>
          </cell>
        </row>
        <row r="501">
          <cell r="C501">
            <v>1</v>
          </cell>
          <cell r="G501">
            <v>1</v>
          </cell>
          <cell r="J501">
            <v>210.3</v>
          </cell>
          <cell r="K501">
            <v>1</v>
          </cell>
          <cell r="M501">
            <v>1</v>
          </cell>
          <cell r="N501">
            <v>1</v>
          </cell>
          <cell r="O501">
            <v>2</v>
          </cell>
          <cell r="R501">
            <v>3.8934426229508197</v>
          </cell>
        </row>
        <row r="502">
          <cell r="C502">
            <v>1</v>
          </cell>
          <cell r="G502">
            <v>1</v>
          </cell>
          <cell r="J502">
            <v>94</v>
          </cell>
          <cell r="K502">
            <v>1</v>
          </cell>
          <cell r="M502">
            <v>1</v>
          </cell>
          <cell r="N502">
            <v>1</v>
          </cell>
          <cell r="O502">
            <v>5</v>
          </cell>
          <cell r="R502">
            <v>3.8934426229508197</v>
          </cell>
        </row>
        <row r="503">
          <cell r="C503">
            <v>1</v>
          </cell>
          <cell r="G503">
            <v>7</v>
          </cell>
          <cell r="J503">
            <v>94</v>
          </cell>
          <cell r="K503">
            <v>1</v>
          </cell>
          <cell r="M503">
            <v>1</v>
          </cell>
          <cell r="N503">
            <v>2</v>
          </cell>
          <cell r="O503">
            <v>40</v>
          </cell>
          <cell r="R503">
            <v>2.9752475247524752</v>
          </cell>
        </row>
        <row r="504">
          <cell r="C504">
            <v>1</v>
          </cell>
          <cell r="G504">
            <v>1</v>
          </cell>
          <cell r="J504">
            <v>173.6</v>
          </cell>
          <cell r="K504">
            <v>3</v>
          </cell>
          <cell r="M504">
            <v>2</v>
          </cell>
          <cell r="N504">
            <v>1</v>
          </cell>
          <cell r="O504">
            <v>2</v>
          </cell>
          <cell r="R504">
            <v>3.8934426229508197</v>
          </cell>
        </row>
        <row r="505">
          <cell r="C505">
            <v>1</v>
          </cell>
          <cell r="G505">
            <v>1</v>
          </cell>
          <cell r="J505">
            <v>28.1</v>
          </cell>
          <cell r="K505">
            <v>1</v>
          </cell>
          <cell r="M505">
            <v>1</v>
          </cell>
          <cell r="N505">
            <v>1</v>
          </cell>
          <cell r="O505">
            <v>2</v>
          </cell>
          <cell r="R505">
            <v>3.8934426229508197</v>
          </cell>
        </row>
        <row r="506">
          <cell r="C506">
            <v>1</v>
          </cell>
          <cell r="G506">
            <v>1</v>
          </cell>
          <cell r="J506">
            <v>149.30000000000001</v>
          </cell>
          <cell r="K506">
            <v>3</v>
          </cell>
          <cell r="M506">
            <v>1</v>
          </cell>
          <cell r="N506">
            <v>8</v>
          </cell>
          <cell r="O506">
            <v>5</v>
          </cell>
          <cell r="R506">
            <v>3.8934426229508197</v>
          </cell>
        </row>
        <row r="507">
          <cell r="C507">
            <v>1</v>
          </cell>
          <cell r="G507">
            <v>7</v>
          </cell>
          <cell r="J507">
            <v>569</v>
          </cell>
          <cell r="K507">
            <v>1</v>
          </cell>
          <cell r="M507">
            <v>1</v>
          </cell>
          <cell r="N507">
            <v>2</v>
          </cell>
          <cell r="O507">
            <v>40</v>
          </cell>
          <cell r="R507">
            <v>2.9752475247524752</v>
          </cell>
        </row>
        <row r="508">
          <cell r="C508">
            <v>1</v>
          </cell>
          <cell r="G508">
            <v>1</v>
          </cell>
          <cell r="J508">
            <v>28.1</v>
          </cell>
          <cell r="K508">
            <v>2</v>
          </cell>
          <cell r="M508">
            <v>1</v>
          </cell>
          <cell r="N508">
            <v>1</v>
          </cell>
          <cell r="O508">
            <v>3</v>
          </cell>
          <cell r="R508">
            <v>3.8934426229508197</v>
          </cell>
        </row>
        <row r="509">
          <cell r="C509">
            <v>1</v>
          </cell>
          <cell r="G509">
            <v>1</v>
          </cell>
          <cell r="J509">
            <v>215.2</v>
          </cell>
          <cell r="K509">
            <v>3</v>
          </cell>
          <cell r="M509">
            <v>2</v>
          </cell>
          <cell r="N509">
            <v>6</v>
          </cell>
          <cell r="O509">
            <v>6</v>
          </cell>
          <cell r="R509">
            <v>3.8934426229508197</v>
          </cell>
        </row>
        <row r="510">
          <cell r="C510">
            <v>1</v>
          </cell>
          <cell r="G510">
            <v>1</v>
          </cell>
          <cell r="J510">
            <v>210.3</v>
          </cell>
          <cell r="K510">
            <v>2</v>
          </cell>
          <cell r="M510">
            <v>2</v>
          </cell>
          <cell r="N510">
            <v>6</v>
          </cell>
          <cell r="O510">
            <v>5</v>
          </cell>
          <cell r="R510">
            <v>3.8934426229508197</v>
          </cell>
        </row>
        <row r="511">
          <cell r="C511">
            <v>1</v>
          </cell>
          <cell r="G511">
            <v>1</v>
          </cell>
          <cell r="J511">
            <v>215.2</v>
          </cell>
          <cell r="K511">
            <v>1</v>
          </cell>
          <cell r="M511">
            <v>1</v>
          </cell>
          <cell r="N511">
            <v>1</v>
          </cell>
          <cell r="O511">
            <v>2</v>
          </cell>
          <cell r="R511">
            <v>3.8934426229508197</v>
          </cell>
        </row>
        <row r="512">
          <cell r="C512">
            <v>1</v>
          </cell>
          <cell r="G512">
            <v>1</v>
          </cell>
          <cell r="J512">
            <v>430.2</v>
          </cell>
          <cell r="K512">
            <v>3</v>
          </cell>
          <cell r="M512">
            <v>2</v>
          </cell>
          <cell r="N512">
            <v>1</v>
          </cell>
          <cell r="O512">
            <v>4</v>
          </cell>
          <cell r="R512">
            <v>3.8934426229508197</v>
          </cell>
        </row>
        <row r="513">
          <cell r="C513">
            <v>1</v>
          </cell>
          <cell r="G513">
            <v>1</v>
          </cell>
          <cell r="J513">
            <v>298.3</v>
          </cell>
          <cell r="K513">
            <v>2</v>
          </cell>
          <cell r="M513">
            <v>1</v>
          </cell>
          <cell r="N513">
            <v>1</v>
          </cell>
          <cell r="O513">
            <v>2</v>
          </cell>
          <cell r="R513">
            <v>3.8934426229508197</v>
          </cell>
        </row>
        <row r="514">
          <cell r="C514">
            <v>1</v>
          </cell>
          <cell r="G514">
            <v>1</v>
          </cell>
          <cell r="J514">
            <v>132.80000000000001</v>
          </cell>
          <cell r="K514">
            <v>1</v>
          </cell>
          <cell r="M514">
            <v>1</v>
          </cell>
          <cell r="N514">
            <v>1</v>
          </cell>
          <cell r="O514">
            <v>3</v>
          </cell>
          <cell r="R514">
            <v>3.8934426229508197</v>
          </cell>
        </row>
        <row r="515">
          <cell r="C515">
            <v>1</v>
          </cell>
          <cell r="G515">
            <v>7</v>
          </cell>
          <cell r="J515">
            <v>437.6</v>
          </cell>
          <cell r="K515">
            <v>1</v>
          </cell>
          <cell r="M515">
            <v>1</v>
          </cell>
          <cell r="N515">
            <v>2</v>
          </cell>
          <cell r="O515">
            <v>40</v>
          </cell>
          <cell r="R515">
            <v>2.9752475247524752</v>
          </cell>
        </row>
        <row r="516">
          <cell r="C516">
            <v>1</v>
          </cell>
          <cell r="G516">
            <v>1</v>
          </cell>
          <cell r="J516">
            <v>244</v>
          </cell>
          <cell r="K516">
            <v>2</v>
          </cell>
          <cell r="M516">
            <v>2</v>
          </cell>
          <cell r="N516">
            <v>1</v>
          </cell>
          <cell r="O516">
            <v>3</v>
          </cell>
          <cell r="R516">
            <v>3.8934426229508197</v>
          </cell>
        </row>
        <row r="517">
          <cell r="C517">
            <v>1</v>
          </cell>
          <cell r="G517">
            <v>1</v>
          </cell>
          <cell r="J517">
            <v>28.1</v>
          </cell>
          <cell r="K517">
            <v>1</v>
          </cell>
          <cell r="M517">
            <v>1</v>
          </cell>
          <cell r="N517">
            <v>1</v>
          </cell>
          <cell r="O517">
            <v>5</v>
          </cell>
          <cell r="R517">
            <v>3.8934426229508197</v>
          </cell>
        </row>
        <row r="518">
          <cell r="C518">
            <v>1</v>
          </cell>
          <cell r="G518">
            <v>1</v>
          </cell>
          <cell r="J518">
            <v>94</v>
          </cell>
          <cell r="K518">
            <v>3</v>
          </cell>
          <cell r="M518">
            <v>2</v>
          </cell>
          <cell r="N518">
            <v>8</v>
          </cell>
          <cell r="O518">
            <v>7</v>
          </cell>
          <cell r="R518">
            <v>3.8934426229508197</v>
          </cell>
        </row>
        <row r="519">
          <cell r="C519">
            <v>1</v>
          </cell>
          <cell r="G519">
            <v>1</v>
          </cell>
          <cell r="J519">
            <v>28.1</v>
          </cell>
          <cell r="K519">
            <v>3</v>
          </cell>
          <cell r="M519">
            <v>1</v>
          </cell>
          <cell r="N519">
            <v>1</v>
          </cell>
          <cell r="O519">
            <v>2</v>
          </cell>
          <cell r="R519">
            <v>3.8934426229508197</v>
          </cell>
        </row>
        <row r="520">
          <cell r="C520">
            <v>1</v>
          </cell>
          <cell r="G520">
            <v>1</v>
          </cell>
          <cell r="J520">
            <v>78.899999999999991</v>
          </cell>
          <cell r="K520">
            <v>2</v>
          </cell>
          <cell r="M520">
            <v>1</v>
          </cell>
          <cell r="N520">
            <v>1</v>
          </cell>
          <cell r="O520">
            <v>5</v>
          </cell>
          <cell r="R520">
            <v>3.8934426229508197</v>
          </cell>
        </row>
        <row r="521">
          <cell r="C521">
            <v>1</v>
          </cell>
          <cell r="G521">
            <v>1</v>
          </cell>
          <cell r="J521">
            <v>210.3</v>
          </cell>
          <cell r="K521">
            <v>1</v>
          </cell>
          <cell r="M521">
            <v>1</v>
          </cell>
          <cell r="N521">
            <v>1</v>
          </cell>
          <cell r="O521">
            <v>2</v>
          </cell>
          <cell r="R521">
            <v>3.8934426229508197</v>
          </cell>
        </row>
        <row r="522">
          <cell r="C522">
            <v>1</v>
          </cell>
          <cell r="G522">
            <v>1</v>
          </cell>
          <cell r="J522">
            <v>256.39999999999998</v>
          </cell>
          <cell r="K522">
            <v>3</v>
          </cell>
          <cell r="M522">
            <v>2</v>
          </cell>
          <cell r="N522">
            <v>1</v>
          </cell>
          <cell r="O522">
            <v>5</v>
          </cell>
          <cell r="R522">
            <v>3.8934426229508197</v>
          </cell>
        </row>
        <row r="523">
          <cell r="C523">
            <v>1</v>
          </cell>
          <cell r="G523">
            <v>1</v>
          </cell>
          <cell r="J523">
            <v>28.1</v>
          </cell>
          <cell r="K523">
            <v>2</v>
          </cell>
          <cell r="M523">
            <v>1</v>
          </cell>
          <cell r="N523">
            <v>1</v>
          </cell>
          <cell r="O523">
            <v>4</v>
          </cell>
          <cell r="R523">
            <v>3.8934426229508197</v>
          </cell>
        </row>
        <row r="524">
          <cell r="C524">
            <v>1</v>
          </cell>
          <cell r="G524">
            <v>1</v>
          </cell>
          <cell r="J524">
            <v>244</v>
          </cell>
          <cell r="K524">
            <v>3</v>
          </cell>
          <cell r="M524">
            <v>1</v>
          </cell>
          <cell r="N524">
            <v>1</v>
          </cell>
          <cell r="O524">
            <v>3</v>
          </cell>
          <cell r="R524">
            <v>3.8934426229508197</v>
          </cell>
        </row>
        <row r="525">
          <cell r="C525">
            <v>1</v>
          </cell>
          <cell r="G525">
            <v>7</v>
          </cell>
          <cell r="J525">
            <v>231</v>
          </cell>
          <cell r="K525">
            <v>1</v>
          </cell>
          <cell r="M525">
            <v>1</v>
          </cell>
          <cell r="N525">
            <v>2</v>
          </cell>
          <cell r="O525">
            <v>40</v>
          </cell>
          <cell r="R525">
            <v>2.9752475247524752</v>
          </cell>
        </row>
        <row r="526">
          <cell r="C526">
            <v>1</v>
          </cell>
          <cell r="G526">
            <v>7</v>
          </cell>
          <cell r="J526">
            <v>569</v>
          </cell>
          <cell r="K526">
            <v>1</v>
          </cell>
          <cell r="M526">
            <v>1</v>
          </cell>
          <cell r="N526">
            <v>2</v>
          </cell>
          <cell r="O526">
            <v>40</v>
          </cell>
          <cell r="R526">
            <v>2.9752475247524752</v>
          </cell>
        </row>
        <row r="527">
          <cell r="C527">
            <v>1</v>
          </cell>
          <cell r="G527">
            <v>7</v>
          </cell>
          <cell r="J527">
            <v>254.2</v>
          </cell>
          <cell r="K527">
            <v>1</v>
          </cell>
          <cell r="M527">
            <v>1</v>
          </cell>
          <cell r="N527">
            <v>2</v>
          </cell>
          <cell r="O527">
            <v>40</v>
          </cell>
          <cell r="R527">
            <v>2.9752475247524752</v>
          </cell>
        </row>
        <row r="528">
          <cell r="C528">
            <v>1</v>
          </cell>
          <cell r="G528">
            <v>1</v>
          </cell>
          <cell r="J528">
            <v>94</v>
          </cell>
          <cell r="K528">
            <v>2</v>
          </cell>
          <cell r="M528">
            <v>2</v>
          </cell>
          <cell r="N528">
            <v>1</v>
          </cell>
          <cell r="O528">
            <v>2</v>
          </cell>
          <cell r="R528">
            <v>3.8934426229508197</v>
          </cell>
        </row>
        <row r="529">
          <cell r="C529">
            <v>1</v>
          </cell>
          <cell r="G529">
            <v>1</v>
          </cell>
          <cell r="J529">
            <v>173.6</v>
          </cell>
          <cell r="K529">
            <v>3</v>
          </cell>
          <cell r="M529">
            <v>1</v>
          </cell>
          <cell r="N529">
            <v>1</v>
          </cell>
          <cell r="O529">
            <v>5</v>
          </cell>
          <cell r="R529">
            <v>3.8934426229508197</v>
          </cell>
        </row>
        <row r="530">
          <cell r="C530">
            <v>1</v>
          </cell>
          <cell r="G530">
            <v>1</v>
          </cell>
          <cell r="J530">
            <v>26.799999999999997</v>
          </cell>
          <cell r="K530">
            <v>2</v>
          </cell>
          <cell r="M530">
            <v>1</v>
          </cell>
          <cell r="N530">
            <v>2</v>
          </cell>
          <cell r="O530">
            <v>4</v>
          </cell>
          <cell r="R530">
            <v>3.8934426229508197</v>
          </cell>
        </row>
        <row r="531">
          <cell r="C531">
            <v>1</v>
          </cell>
          <cell r="G531">
            <v>1</v>
          </cell>
          <cell r="J531">
            <v>238.2</v>
          </cell>
          <cell r="K531">
            <v>3</v>
          </cell>
          <cell r="M531">
            <v>1</v>
          </cell>
          <cell r="N531">
            <v>1</v>
          </cell>
          <cell r="O531">
            <v>2</v>
          </cell>
          <cell r="R531">
            <v>3.8934426229508197</v>
          </cell>
        </row>
        <row r="532">
          <cell r="C532">
            <v>1</v>
          </cell>
          <cell r="G532">
            <v>1</v>
          </cell>
          <cell r="J532">
            <v>137.4</v>
          </cell>
          <cell r="K532">
            <v>3</v>
          </cell>
          <cell r="M532">
            <v>2</v>
          </cell>
          <cell r="N532">
            <v>1</v>
          </cell>
          <cell r="O532">
            <v>2</v>
          </cell>
          <cell r="R532">
            <v>3.8934426229508197</v>
          </cell>
        </row>
        <row r="533">
          <cell r="C533">
            <v>1</v>
          </cell>
          <cell r="G533">
            <v>1</v>
          </cell>
          <cell r="J533">
            <v>28.1</v>
          </cell>
          <cell r="K533">
            <v>1</v>
          </cell>
          <cell r="M533">
            <v>2</v>
          </cell>
          <cell r="N533">
            <v>1</v>
          </cell>
          <cell r="O533">
            <v>3</v>
          </cell>
          <cell r="R533">
            <v>3.8934426229508197</v>
          </cell>
        </row>
        <row r="534">
          <cell r="C534">
            <v>1</v>
          </cell>
          <cell r="G534">
            <v>1</v>
          </cell>
          <cell r="J534">
            <v>244</v>
          </cell>
          <cell r="K534">
            <v>3</v>
          </cell>
          <cell r="M534">
            <v>1</v>
          </cell>
          <cell r="N534">
            <v>1</v>
          </cell>
          <cell r="O534">
            <v>3</v>
          </cell>
          <cell r="R534">
            <v>3.8934426229508197</v>
          </cell>
        </row>
        <row r="535">
          <cell r="C535">
            <v>1</v>
          </cell>
          <cell r="G535">
            <v>1</v>
          </cell>
          <cell r="J535">
            <v>46.6</v>
          </cell>
          <cell r="K535">
            <v>3</v>
          </cell>
          <cell r="M535">
            <v>2</v>
          </cell>
          <cell r="N535">
            <v>1</v>
          </cell>
          <cell r="O535">
            <v>4</v>
          </cell>
          <cell r="R535">
            <v>3.8934426229508197</v>
          </cell>
        </row>
        <row r="536">
          <cell r="C536">
            <v>1</v>
          </cell>
          <cell r="G536">
            <v>1</v>
          </cell>
          <cell r="J536">
            <v>28.1</v>
          </cell>
          <cell r="K536">
            <v>1</v>
          </cell>
          <cell r="M536">
            <v>1</v>
          </cell>
          <cell r="N536">
            <v>1</v>
          </cell>
          <cell r="O536">
            <v>2</v>
          </cell>
          <cell r="R536">
            <v>3.8934426229508197</v>
          </cell>
        </row>
        <row r="537">
          <cell r="C537">
            <v>1</v>
          </cell>
          <cell r="G537">
            <v>7</v>
          </cell>
          <cell r="J537">
            <v>28.1</v>
          </cell>
          <cell r="K537">
            <v>1</v>
          </cell>
          <cell r="M537">
            <v>2</v>
          </cell>
          <cell r="N537">
            <v>2</v>
          </cell>
          <cell r="O537">
            <v>40</v>
          </cell>
          <cell r="R537">
            <v>2.9752475247524752</v>
          </cell>
        </row>
        <row r="538">
          <cell r="C538">
            <v>1</v>
          </cell>
          <cell r="G538">
            <v>1</v>
          </cell>
          <cell r="J538">
            <v>74.2</v>
          </cell>
          <cell r="K538">
            <v>1</v>
          </cell>
          <cell r="M538">
            <v>1</v>
          </cell>
          <cell r="N538">
            <v>1</v>
          </cell>
          <cell r="O538">
            <v>3</v>
          </cell>
          <cell r="R538">
            <v>3.8934426229508197</v>
          </cell>
        </row>
        <row r="539">
          <cell r="C539">
            <v>1</v>
          </cell>
          <cell r="G539">
            <v>1</v>
          </cell>
          <cell r="J539">
            <v>517</v>
          </cell>
          <cell r="K539">
            <v>3</v>
          </cell>
          <cell r="M539">
            <v>1</v>
          </cell>
          <cell r="N539">
            <v>1</v>
          </cell>
          <cell r="O539">
            <v>2</v>
          </cell>
          <cell r="R539">
            <v>3.8934426229508197</v>
          </cell>
        </row>
        <row r="540">
          <cell r="C540">
            <v>1</v>
          </cell>
          <cell r="G540">
            <v>7</v>
          </cell>
          <cell r="J540">
            <v>495</v>
          </cell>
          <cell r="K540">
            <v>1</v>
          </cell>
          <cell r="M540">
            <v>2</v>
          </cell>
          <cell r="N540">
            <v>2</v>
          </cell>
          <cell r="O540">
            <v>40</v>
          </cell>
          <cell r="R540">
            <v>2.9752475247524752</v>
          </cell>
        </row>
        <row r="541">
          <cell r="C541">
            <v>1</v>
          </cell>
          <cell r="G541">
            <v>1</v>
          </cell>
          <cell r="J541">
            <v>244</v>
          </cell>
          <cell r="K541">
            <v>3</v>
          </cell>
          <cell r="M541">
            <v>1</v>
          </cell>
          <cell r="N541">
            <v>1</v>
          </cell>
          <cell r="O541">
            <v>5</v>
          </cell>
          <cell r="R541">
            <v>3.8934426229508197</v>
          </cell>
        </row>
        <row r="542">
          <cell r="C542">
            <v>1</v>
          </cell>
          <cell r="G542">
            <v>7</v>
          </cell>
          <cell r="J542">
            <v>28.1</v>
          </cell>
          <cell r="K542">
            <v>1</v>
          </cell>
          <cell r="M542">
            <v>2</v>
          </cell>
          <cell r="N542">
            <v>2</v>
          </cell>
          <cell r="O542">
            <v>40</v>
          </cell>
          <cell r="R542">
            <v>2.9752475247524752</v>
          </cell>
        </row>
        <row r="543">
          <cell r="C543">
            <v>1</v>
          </cell>
          <cell r="G543">
            <v>1</v>
          </cell>
          <cell r="J543">
            <v>210.3</v>
          </cell>
          <cell r="K543">
            <v>3</v>
          </cell>
          <cell r="M543">
            <v>1</v>
          </cell>
          <cell r="N543">
            <v>1</v>
          </cell>
          <cell r="O543">
            <v>2</v>
          </cell>
          <cell r="R543">
            <v>3.8934426229508197</v>
          </cell>
        </row>
        <row r="544">
          <cell r="C544">
            <v>1</v>
          </cell>
          <cell r="G544">
            <v>1</v>
          </cell>
          <cell r="J544">
            <v>188.3</v>
          </cell>
          <cell r="K544">
            <v>3</v>
          </cell>
          <cell r="M544">
            <v>4</v>
          </cell>
          <cell r="N544">
            <v>4</v>
          </cell>
          <cell r="O544">
            <v>3</v>
          </cell>
          <cell r="R544">
            <v>3.8934426229508197</v>
          </cell>
        </row>
        <row r="545">
          <cell r="C545">
            <v>1</v>
          </cell>
          <cell r="G545">
            <v>1</v>
          </cell>
          <cell r="J545">
            <v>74.2</v>
          </cell>
          <cell r="K545">
            <v>2</v>
          </cell>
          <cell r="M545">
            <v>8</v>
          </cell>
          <cell r="N545">
            <v>8</v>
          </cell>
          <cell r="O545">
            <v>2</v>
          </cell>
          <cell r="R545">
            <v>3.8934426229508197</v>
          </cell>
        </row>
        <row r="546">
          <cell r="C546">
            <v>1</v>
          </cell>
          <cell r="G546">
            <v>1</v>
          </cell>
          <cell r="J546">
            <v>28.1</v>
          </cell>
          <cell r="K546">
            <v>1</v>
          </cell>
          <cell r="M546">
            <v>1</v>
          </cell>
          <cell r="N546">
            <v>1</v>
          </cell>
          <cell r="O546">
            <v>5</v>
          </cell>
          <cell r="R546">
            <v>3.8934426229508197</v>
          </cell>
        </row>
        <row r="547">
          <cell r="C547">
            <v>1</v>
          </cell>
          <cell r="G547">
            <v>7</v>
          </cell>
          <cell r="J547">
            <v>386.8</v>
          </cell>
          <cell r="K547">
            <v>1</v>
          </cell>
          <cell r="M547">
            <v>1</v>
          </cell>
          <cell r="N547">
            <v>2</v>
          </cell>
          <cell r="O547">
            <v>40</v>
          </cell>
          <cell r="R547">
            <v>2.9752475247524752</v>
          </cell>
        </row>
        <row r="548">
          <cell r="C548">
            <v>1</v>
          </cell>
          <cell r="G548">
            <v>1</v>
          </cell>
          <cell r="J548">
            <v>28.1</v>
          </cell>
          <cell r="K548">
            <v>1</v>
          </cell>
          <cell r="M548">
            <v>1</v>
          </cell>
          <cell r="N548">
            <v>1</v>
          </cell>
          <cell r="O548">
            <v>3</v>
          </cell>
          <cell r="R548">
            <v>3.8934426229508197</v>
          </cell>
        </row>
        <row r="549">
          <cell r="C549">
            <v>1</v>
          </cell>
          <cell r="G549">
            <v>7</v>
          </cell>
          <cell r="J549">
            <v>28.1</v>
          </cell>
          <cell r="K549">
            <v>1</v>
          </cell>
          <cell r="M549">
            <v>1</v>
          </cell>
          <cell r="N549">
            <v>2</v>
          </cell>
          <cell r="O549">
            <v>40</v>
          </cell>
          <cell r="R549">
            <v>2.9752475247524752</v>
          </cell>
        </row>
        <row r="550">
          <cell r="C550">
            <v>1</v>
          </cell>
          <cell r="G550">
            <v>1</v>
          </cell>
          <cell r="J550">
            <v>195.4</v>
          </cell>
          <cell r="K550">
            <v>1</v>
          </cell>
          <cell r="M550">
            <v>1</v>
          </cell>
          <cell r="N550">
            <v>2</v>
          </cell>
          <cell r="O550">
            <v>2</v>
          </cell>
          <cell r="R550">
            <v>3.8934426229508197</v>
          </cell>
        </row>
        <row r="551">
          <cell r="C551">
            <v>1</v>
          </cell>
          <cell r="G551">
            <v>7</v>
          </cell>
          <cell r="J551">
            <v>28.1</v>
          </cell>
          <cell r="K551">
            <v>1</v>
          </cell>
          <cell r="M551">
            <v>1</v>
          </cell>
          <cell r="N551">
            <v>2</v>
          </cell>
          <cell r="O551">
            <v>40</v>
          </cell>
          <cell r="R551">
            <v>2.9752475247524752</v>
          </cell>
        </row>
        <row r="552">
          <cell r="C552">
            <v>1</v>
          </cell>
          <cell r="G552">
            <v>1</v>
          </cell>
          <cell r="J552">
            <v>74.2</v>
          </cell>
          <cell r="K552">
            <v>3</v>
          </cell>
          <cell r="M552">
            <v>1</v>
          </cell>
          <cell r="N552">
            <v>1</v>
          </cell>
          <cell r="O552">
            <v>3</v>
          </cell>
          <cell r="R552">
            <v>3.8934426229508197</v>
          </cell>
        </row>
        <row r="553">
          <cell r="C553">
            <v>1</v>
          </cell>
          <cell r="G553">
            <v>7</v>
          </cell>
          <cell r="J553">
            <v>276.2</v>
          </cell>
          <cell r="K553">
            <v>1</v>
          </cell>
          <cell r="M553">
            <v>1</v>
          </cell>
          <cell r="N553">
            <v>2</v>
          </cell>
          <cell r="O553">
            <v>40</v>
          </cell>
          <cell r="R553">
            <v>2.9752475247524752</v>
          </cell>
        </row>
        <row r="554">
          <cell r="C554">
            <v>1</v>
          </cell>
          <cell r="G554">
            <v>1</v>
          </cell>
          <cell r="J554">
            <v>28.1</v>
          </cell>
          <cell r="K554">
            <v>1</v>
          </cell>
          <cell r="M554">
            <v>2</v>
          </cell>
          <cell r="N554">
            <v>1</v>
          </cell>
          <cell r="O554">
            <v>2</v>
          </cell>
          <cell r="R554">
            <v>3.8934426229508197</v>
          </cell>
        </row>
        <row r="555">
          <cell r="C555">
            <v>1</v>
          </cell>
          <cell r="G555">
            <v>7</v>
          </cell>
          <cell r="J555">
            <v>94</v>
          </cell>
          <cell r="K555">
            <v>1</v>
          </cell>
          <cell r="M555">
            <v>1</v>
          </cell>
          <cell r="N555">
            <v>2</v>
          </cell>
          <cell r="O555">
            <v>40</v>
          </cell>
          <cell r="R555">
            <v>2.9752475247524752</v>
          </cell>
        </row>
        <row r="556">
          <cell r="C556">
            <v>1</v>
          </cell>
          <cell r="G556">
            <v>7</v>
          </cell>
          <cell r="J556">
            <v>94</v>
          </cell>
          <cell r="K556">
            <v>1</v>
          </cell>
          <cell r="M556">
            <v>1</v>
          </cell>
          <cell r="N556">
            <v>1</v>
          </cell>
          <cell r="O556">
            <v>40</v>
          </cell>
          <cell r="R556">
            <v>2.9752475247524752</v>
          </cell>
        </row>
        <row r="557">
          <cell r="C557">
            <v>1</v>
          </cell>
          <cell r="G557">
            <v>1</v>
          </cell>
          <cell r="J557">
            <v>294</v>
          </cell>
          <cell r="K557">
            <v>3</v>
          </cell>
          <cell r="M557">
            <v>1</v>
          </cell>
          <cell r="N557">
            <v>1</v>
          </cell>
          <cell r="O557">
            <v>3</v>
          </cell>
          <cell r="R557">
            <v>3.8934426229508197</v>
          </cell>
        </row>
        <row r="558">
          <cell r="C558">
            <v>1</v>
          </cell>
          <cell r="G558">
            <v>1</v>
          </cell>
          <cell r="J558">
            <v>94</v>
          </cell>
          <cell r="K558">
            <v>1</v>
          </cell>
          <cell r="M558">
            <v>1</v>
          </cell>
          <cell r="N558">
            <v>2</v>
          </cell>
          <cell r="O558">
            <v>2</v>
          </cell>
          <cell r="R558">
            <v>3.8934426229508197</v>
          </cell>
        </row>
        <row r="559">
          <cell r="C559">
            <v>1</v>
          </cell>
          <cell r="G559">
            <v>1</v>
          </cell>
          <cell r="J559">
            <v>132.80000000000001</v>
          </cell>
          <cell r="K559">
            <v>1</v>
          </cell>
          <cell r="M559">
            <v>1</v>
          </cell>
          <cell r="N559">
            <v>1</v>
          </cell>
          <cell r="O559">
            <v>2</v>
          </cell>
          <cell r="R559">
            <v>3.8934426229508197</v>
          </cell>
        </row>
        <row r="560">
          <cell r="C560">
            <v>1</v>
          </cell>
          <cell r="G560">
            <v>1</v>
          </cell>
          <cell r="J560">
            <v>176.2</v>
          </cell>
          <cell r="K560">
            <v>3</v>
          </cell>
          <cell r="M560">
            <v>2</v>
          </cell>
          <cell r="N560">
            <v>4</v>
          </cell>
          <cell r="O560">
            <v>4</v>
          </cell>
          <cell r="R560">
            <v>3.8934426229508197</v>
          </cell>
        </row>
        <row r="561">
          <cell r="C561">
            <v>1</v>
          </cell>
          <cell r="G561">
            <v>1</v>
          </cell>
          <cell r="J561">
            <v>94</v>
          </cell>
          <cell r="K561">
            <v>3</v>
          </cell>
          <cell r="M561">
            <v>2</v>
          </cell>
          <cell r="N561">
            <v>1</v>
          </cell>
          <cell r="O561">
            <v>3</v>
          </cell>
          <cell r="R561">
            <v>3.8934426229508197</v>
          </cell>
        </row>
        <row r="562">
          <cell r="C562">
            <v>1</v>
          </cell>
          <cell r="G562">
            <v>1</v>
          </cell>
          <cell r="J562">
            <v>28.1</v>
          </cell>
          <cell r="K562">
            <v>1</v>
          </cell>
          <cell r="M562">
            <v>1</v>
          </cell>
          <cell r="N562">
            <v>2</v>
          </cell>
          <cell r="O562">
            <v>5</v>
          </cell>
          <cell r="R562">
            <v>3.8934426229508197</v>
          </cell>
        </row>
        <row r="563">
          <cell r="C563">
            <v>1</v>
          </cell>
          <cell r="G563">
            <v>1</v>
          </cell>
          <cell r="J563">
            <v>238.2</v>
          </cell>
          <cell r="K563">
            <v>1</v>
          </cell>
          <cell r="M563">
            <v>1</v>
          </cell>
          <cell r="N563">
            <v>1</v>
          </cell>
          <cell r="O563">
            <v>2</v>
          </cell>
          <cell r="R563">
            <v>3.8934426229508197</v>
          </cell>
        </row>
        <row r="564">
          <cell r="C564">
            <v>1</v>
          </cell>
          <cell r="G564">
            <v>1</v>
          </cell>
          <cell r="J564">
            <v>510.3</v>
          </cell>
          <cell r="K564">
            <v>3</v>
          </cell>
          <cell r="M564">
            <v>1</v>
          </cell>
          <cell r="N564">
            <v>2</v>
          </cell>
          <cell r="O564">
            <v>5</v>
          </cell>
          <cell r="R564">
            <v>3.8934426229508197</v>
          </cell>
        </row>
        <row r="565">
          <cell r="C565">
            <v>1</v>
          </cell>
          <cell r="G565">
            <v>7</v>
          </cell>
          <cell r="J565">
            <v>120.3</v>
          </cell>
          <cell r="K565">
            <v>1</v>
          </cell>
          <cell r="M565">
            <v>2</v>
          </cell>
          <cell r="N565">
            <v>1</v>
          </cell>
          <cell r="O565">
            <v>40</v>
          </cell>
          <cell r="R565">
            <v>2.9752475247524752</v>
          </cell>
        </row>
        <row r="566">
          <cell r="C566">
            <v>1</v>
          </cell>
          <cell r="G566">
            <v>7</v>
          </cell>
          <cell r="J566">
            <v>276.2</v>
          </cell>
          <cell r="K566">
            <v>1</v>
          </cell>
          <cell r="M566">
            <v>1</v>
          </cell>
          <cell r="N566">
            <v>1</v>
          </cell>
          <cell r="O566">
            <v>35</v>
          </cell>
          <cell r="R566">
            <v>2.9752475247524752</v>
          </cell>
        </row>
        <row r="567">
          <cell r="C567">
            <v>1</v>
          </cell>
          <cell r="G567">
            <v>1</v>
          </cell>
          <cell r="J567">
            <v>276.2</v>
          </cell>
          <cell r="K567">
            <v>3</v>
          </cell>
          <cell r="M567">
            <v>12</v>
          </cell>
          <cell r="N567">
            <v>1</v>
          </cell>
          <cell r="O567">
            <v>3</v>
          </cell>
          <cell r="R567">
            <v>3.8934426229508197</v>
          </cell>
        </row>
        <row r="568">
          <cell r="C568">
            <v>1</v>
          </cell>
          <cell r="G568">
            <v>7</v>
          </cell>
          <cell r="J568">
            <v>94</v>
          </cell>
          <cell r="K568">
            <v>1</v>
          </cell>
          <cell r="M568">
            <v>1</v>
          </cell>
          <cell r="N568">
            <v>2</v>
          </cell>
          <cell r="O568">
            <v>45</v>
          </cell>
          <cell r="R568">
            <v>2.9752475247524752</v>
          </cell>
        </row>
        <row r="569">
          <cell r="C569">
            <v>1</v>
          </cell>
          <cell r="G569">
            <v>7</v>
          </cell>
          <cell r="J569">
            <v>294</v>
          </cell>
          <cell r="K569">
            <v>3</v>
          </cell>
          <cell r="M569">
            <v>2</v>
          </cell>
          <cell r="N569">
            <v>3</v>
          </cell>
          <cell r="O569">
            <v>50</v>
          </cell>
          <cell r="R569">
            <v>2.9752475247524752</v>
          </cell>
        </row>
        <row r="570">
          <cell r="C570">
            <v>1</v>
          </cell>
          <cell r="G570">
            <v>1</v>
          </cell>
          <cell r="J570">
            <v>94</v>
          </cell>
          <cell r="K570">
            <v>1</v>
          </cell>
          <cell r="M570">
            <v>1</v>
          </cell>
          <cell r="N570">
            <v>2</v>
          </cell>
          <cell r="O570">
            <v>4</v>
          </cell>
          <cell r="R570">
            <v>3.8934426229508197</v>
          </cell>
        </row>
        <row r="571">
          <cell r="C571">
            <v>1</v>
          </cell>
          <cell r="G571">
            <v>1</v>
          </cell>
          <cell r="J571">
            <v>276.2</v>
          </cell>
          <cell r="K571">
            <v>1</v>
          </cell>
          <cell r="M571">
            <v>1</v>
          </cell>
          <cell r="N571">
            <v>1</v>
          </cell>
          <cell r="O571">
            <v>2</v>
          </cell>
          <cell r="R571">
            <v>3.8934426229508197</v>
          </cell>
        </row>
        <row r="572">
          <cell r="C572">
            <v>1</v>
          </cell>
          <cell r="G572">
            <v>1</v>
          </cell>
          <cell r="J572">
            <v>569</v>
          </cell>
          <cell r="K572">
            <v>3</v>
          </cell>
          <cell r="M572">
            <v>2</v>
          </cell>
          <cell r="N572">
            <v>1</v>
          </cell>
          <cell r="O572">
            <v>6</v>
          </cell>
          <cell r="R572">
            <v>3.8934426229508197</v>
          </cell>
        </row>
        <row r="573">
          <cell r="C573">
            <v>1</v>
          </cell>
          <cell r="G573">
            <v>1</v>
          </cell>
          <cell r="J573">
            <v>94</v>
          </cell>
          <cell r="K573">
            <v>3</v>
          </cell>
          <cell r="M573">
            <v>2</v>
          </cell>
          <cell r="N573">
            <v>2</v>
          </cell>
          <cell r="O573">
            <v>1</v>
          </cell>
          <cell r="R573">
            <v>3.8934426229508197</v>
          </cell>
        </row>
        <row r="574">
          <cell r="C574">
            <v>1</v>
          </cell>
          <cell r="G574">
            <v>1</v>
          </cell>
          <cell r="J574">
            <v>315</v>
          </cell>
          <cell r="K574">
            <v>1</v>
          </cell>
          <cell r="M574">
            <v>1</v>
          </cell>
          <cell r="N574">
            <v>1</v>
          </cell>
          <cell r="O574">
            <v>4</v>
          </cell>
          <cell r="R574">
            <v>3.8934426229508197</v>
          </cell>
        </row>
        <row r="575">
          <cell r="C575">
            <v>1</v>
          </cell>
          <cell r="G575">
            <v>1</v>
          </cell>
          <cell r="J575">
            <v>202.2</v>
          </cell>
          <cell r="K575">
            <v>1</v>
          </cell>
          <cell r="M575">
            <v>1</v>
          </cell>
          <cell r="N575">
            <v>2</v>
          </cell>
          <cell r="O575">
            <v>4</v>
          </cell>
          <cell r="R575">
            <v>3.8934426229508197</v>
          </cell>
        </row>
        <row r="576">
          <cell r="C576">
            <v>1</v>
          </cell>
          <cell r="G576">
            <v>1</v>
          </cell>
          <cell r="J576">
            <v>276.2</v>
          </cell>
          <cell r="K576">
            <v>3</v>
          </cell>
          <cell r="M576">
            <v>2</v>
          </cell>
          <cell r="N576">
            <v>1</v>
          </cell>
          <cell r="O576">
            <v>3</v>
          </cell>
          <cell r="R576">
            <v>3.8934426229508197</v>
          </cell>
        </row>
        <row r="577">
          <cell r="C577">
            <v>1</v>
          </cell>
          <cell r="G577">
            <v>1</v>
          </cell>
          <cell r="J577">
            <v>210.3</v>
          </cell>
          <cell r="K577">
            <v>1</v>
          </cell>
          <cell r="M577">
            <v>1</v>
          </cell>
          <cell r="N577">
            <v>1</v>
          </cell>
          <cell r="O577">
            <v>2</v>
          </cell>
          <cell r="R577">
            <v>3.8934426229508197</v>
          </cell>
        </row>
        <row r="578">
          <cell r="C578">
            <v>1</v>
          </cell>
          <cell r="G578">
            <v>7</v>
          </cell>
          <cell r="J578">
            <v>294</v>
          </cell>
          <cell r="K578">
            <v>1</v>
          </cell>
          <cell r="M578">
            <v>1</v>
          </cell>
          <cell r="N578">
            <v>1</v>
          </cell>
          <cell r="O578">
            <v>20</v>
          </cell>
          <cell r="R578">
            <v>2.9752475247524752</v>
          </cell>
        </row>
        <row r="579">
          <cell r="C579">
            <v>1</v>
          </cell>
          <cell r="G579">
            <v>1</v>
          </cell>
          <cell r="J579">
            <v>149.30000000000001</v>
          </cell>
          <cell r="K579">
            <v>1</v>
          </cell>
          <cell r="M579">
            <v>1</v>
          </cell>
          <cell r="N579">
            <v>2</v>
          </cell>
          <cell r="O579">
            <v>5</v>
          </cell>
          <cell r="R579">
            <v>3.8934426229508197</v>
          </cell>
        </row>
        <row r="580">
          <cell r="C580">
            <v>1</v>
          </cell>
          <cell r="G580">
            <v>7</v>
          </cell>
          <cell r="J580">
            <v>122.8</v>
          </cell>
          <cell r="K580">
            <v>1</v>
          </cell>
          <cell r="M580">
            <v>1</v>
          </cell>
          <cell r="N580">
            <v>2</v>
          </cell>
          <cell r="O580">
            <v>54</v>
          </cell>
          <cell r="R580">
            <v>2.9752475247524752</v>
          </cell>
        </row>
        <row r="581">
          <cell r="C581">
            <v>1</v>
          </cell>
          <cell r="G581">
            <v>7</v>
          </cell>
          <cell r="J581">
            <v>94</v>
          </cell>
          <cell r="K581">
            <v>1</v>
          </cell>
          <cell r="M581">
            <v>2</v>
          </cell>
          <cell r="N581">
            <v>1</v>
          </cell>
          <cell r="O581">
            <v>16</v>
          </cell>
          <cell r="R581">
            <v>2.9752475247524752</v>
          </cell>
        </row>
        <row r="582">
          <cell r="C582">
            <v>1</v>
          </cell>
          <cell r="G582">
            <v>1</v>
          </cell>
          <cell r="J582">
            <v>531</v>
          </cell>
          <cell r="K582">
            <v>3</v>
          </cell>
          <cell r="M582">
            <v>1</v>
          </cell>
          <cell r="N582">
            <v>2</v>
          </cell>
          <cell r="O582">
            <v>4</v>
          </cell>
          <cell r="R582">
            <v>3.8934426229508197</v>
          </cell>
        </row>
        <row r="583">
          <cell r="C583">
            <v>1</v>
          </cell>
          <cell r="G583">
            <v>1</v>
          </cell>
          <cell r="J583">
            <v>238.2</v>
          </cell>
          <cell r="K583">
            <v>1</v>
          </cell>
          <cell r="M583">
            <v>2</v>
          </cell>
          <cell r="N583">
            <v>1</v>
          </cell>
          <cell r="O583">
            <v>4</v>
          </cell>
          <cell r="R583">
            <v>3.8934426229508197</v>
          </cell>
        </row>
        <row r="584">
          <cell r="C584">
            <v>1</v>
          </cell>
          <cell r="G584">
            <v>1</v>
          </cell>
          <cell r="J584">
            <v>120.3</v>
          </cell>
          <cell r="K584">
            <v>3</v>
          </cell>
          <cell r="M584">
            <v>2</v>
          </cell>
          <cell r="N584">
            <v>2</v>
          </cell>
          <cell r="O584">
            <v>3</v>
          </cell>
          <cell r="R584">
            <v>3.8934426229508197</v>
          </cell>
        </row>
        <row r="585">
          <cell r="C585">
            <v>1</v>
          </cell>
          <cell r="G585">
            <v>1</v>
          </cell>
          <cell r="J585">
            <v>210.3</v>
          </cell>
          <cell r="K585">
            <v>3</v>
          </cell>
          <cell r="M585">
            <v>2</v>
          </cell>
          <cell r="N585">
            <v>2</v>
          </cell>
          <cell r="O585">
            <v>3</v>
          </cell>
          <cell r="R585">
            <v>3.8934426229508197</v>
          </cell>
        </row>
        <row r="586">
          <cell r="C586">
            <v>1</v>
          </cell>
          <cell r="G586">
            <v>1</v>
          </cell>
          <cell r="J586">
            <v>94</v>
          </cell>
          <cell r="K586">
            <v>3</v>
          </cell>
          <cell r="M586">
            <v>1</v>
          </cell>
          <cell r="N586">
            <v>1</v>
          </cell>
          <cell r="O586">
            <v>1</v>
          </cell>
          <cell r="R586">
            <v>3.8934426229508197</v>
          </cell>
        </row>
        <row r="587">
          <cell r="C587">
            <v>1</v>
          </cell>
          <cell r="G587">
            <v>1</v>
          </cell>
          <cell r="J587">
            <v>28.1</v>
          </cell>
          <cell r="K587">
            <v>1</v>
          </cell>
          <cell r="M587">
            <v>2</v>
          </cell>
          <cell r="N587">
            <v>2</v>
          </cell>
          <cell r="O587">
            <v>4</v>
          </cell>
          <cell r="R587">
            <v>3.8934426229508197</v>
          </cell>
        </row>
        <row r="588">
          <cell r="C588">
            <v>1</v>
          </cell>
          <cell r="G588">
            <v>1</v>
          </cell>
          <cell r="J588">
            <v>794</v>
          </cell>
          <cell r="K588">
            <v>3</v>
          </cell>
          <cell r="M588">
            <v>2</v>
          </cell>
          <cell r="N588">
            <v>1</v>
          </cell>
          <cell r="O588">
            <v>2</v>
          </cell>
          <cell r="R588">
            <v>3.8934426229508197</v>
          </cell>
        </row>
        <row r="589">
          <cell r="C589">
            <v>1</v>
          </cell>
          <cell r="G589">
            <v>1</v>
          </cell>
          <cell r="J589">
            <v>305</v>
          </cell>
          <cell r="K589">
            <v>3</v>
          </cell>
          <cell r="M589">
            <v>1</v>
          </cell>
          <cell r="N589">
            <v>1</v>
          </cell>
          <cell r="O589">
            <v>4</v>
          </cell>
          <cell r="R589">
            <v>3.8934426229508197</v>
          </cell>
        </row>
        <row r="590">
          <cell r="C590">
            <v>1</v>
          </cell>
          <cell r="G590">
            <v>1</v>
          </cell>
          <cell r="J590">
            <v>307.2</v>
          </cell>
          <cell r="K590">
            <v>1</v>
          </cell>
          <cell r="M590">
            <v>2</v>
          </cell>
          <cell r="N590">
            <v>2</v>
          </cell>
          <cell r="O590">
            <v>7</v>
          </cell>
          <cell r="R590">
            <v>3.8934426229508197</v>
          </cell>
        </row>
        <row r="591">
          <cell r="C591">
            <v>1</v>
          </cell>
          <cell r="G591">
            <v>1</v>
          </cell>
          <cell r="J591">
            <v>259.2</v>
          </cell>
          <cell r="K591">
            <v>3</v>
          </cell>
          <cell r="M591">
            <v>1</v>
          </cell>
          <cell r="N591">
            <v>1</v>
          </cell>
          <cell r="O591">
            <v>1</v>
          </cell>
          <cell r="R591">
            <v>3.8934426229508197</v>
          </cell>
        </row>
        <row r="592">
          <cell r="C592">
            <v>1</v>
          </cell>
          <cell r="G592">
            <v>1</v>
          </cell>
          <cell r="J592">
            <v>28.1</v>
          </cell>
          <cell r="K592">
            <v>1</v>
          </cell>
          <cell r="M592">
            <v>2</v>
          </cell>
          <cell r="N592">
            <v>1</v>
          </cell>
          <cell r="O592">
            <v>1</v>
          </cell>
          <cell r="R592">
            <v>3.8934426229508197</v>
          </cell>
        </row>
        <row r="593">
          <cell r="C593">
            <v>1</v>
          </cell>
          <cell r="G593">
            <v>1</v>
          </cell>
          <cell r="J593">
            <v>28.1</v>
          </cell>
          <cell r="K593">
            <v>3</v>
          </cell>
          <cell r="M593">
            <v>1</v>
          </cell>
          <cell r="N593">
            <v>2</v>
          </cell>
          <cell r="O593">
            <v>2</v>
          </cell>
          <cell r="R593">
            <v>3.8934426229508197</v>
          </cell>
        </row>
        <row r="594">
          <cell r="C594">
            <v>1</v>
          </cell>
          <cell r="G594">
            <v>1</v>
          </cell>
          <cell r="J594">
            <v>276.2</v>
          </cell>
          <cell r="K594">
            <v>1</v>
          </cell>
          <cell r="M594">
            <v>1</v>
          </cell>
          <cell r="N594">
            <v>1</v>
          </cell>
          <cell r="O594">
            <v>2</v>
          </cell>
          <cell r="R594">
            <v>3.8934426229508197</v>
          </cell>
        </row>
        <row r="595">
          <cell r="C595">
            <v>1</v>
          </cell>
          <cell r="G595">
            <v>1</v>
          </cell>
          <cell r="J595">
            <v>366.8</v>
          </cell>
          <cell r="K595">
            <v>1</v>
          </cell>
          <cell r="M595">
            <v>1</v>
          </cell>
          <cell r="N595">
            <v>1</v>
          </cell>
          <cell r="O595">
            <v>7</v>
          </cell>
          <cell r="R595">
            <v>3.8934426229508197</v>
          </cell>
        </row>
        <row r="596">
          <cell r="C596">
            <v>1</v>
          </cell>
          <cell r="G596">
            <v>1</v>
          </cell>
          <cell r="J596">
            <v>276.2</v>
          </cell>
          <cell r="K596">
            <v>1</v>
          </cell>
          <cell r="M596">
            <v>1</v>
          </cell>
          <cell r="N596">
            <v>1</v>
          </cell>
          <cell r="O596">
            <v>3</v>
          </cell>
          <cell r="R596">
            <v>3.8934426229508197</v>
          </cell>
        </row>
        <row r="597">
          <cell r="C597">
            <v>1</v>
          </cell>
          <cell r="G597">
            <v>1</v>
          </cell>
          <cell r="J597">
            <v>28.1</v>
          </cell>
          <cell r="K597">
            <v>3</v>
          </cell>
          <cell r="M597">
            <v>2</v>
          </cell>
          <cell r="N597">
            <v>2</v>
          </cell>
          <cell r="O597">
            <v>4</v>
          </cell>
          <cell r="R597">
            <v>3.8934426229508197</v>
          </cell>
        </row>
        <row r="598">
          <cell r="C598">
            <v>1</v>
          </cell>
          <cell r="G598">
            <v>1</v>
          </cell>
          <cell r="J598">
            <v>28.1</v>
          </cell>
          <cell r="K598">
            <v>3</v>
          </cell>
          <cell r="M598">
            <v>2</v>
          </cell>
          <cell r="N598">
            <v>1</v>
          </cell>
          <cell r="O598">
            <v>3</v>
          </cell>
          <cell r="R598">
            <v>3.8934426229508197</v>
          </cell>
        </row>
        <row r="599">
          <cell r="C599">
            <v>1</v>
          </cell>
          <cell r="G599">
            <v>1</v>
          </cell>
          <cell r="J599">
            <v>276.2</v>
          </cell>
          <cell r="K599">
            <v>3</v>
          </cell>
          <cell r="M599">
            <v>2</v>
          </cell>
          <cell r="N599">
            <v>2</v>
          </cell>
          <cell r="O599">
            <v>3</v>
          </cell>
          <cell r="R599">
            <v>3.8934426229508197</v>
          </cell>
        </row>
        <row r="600">
          <cell r="C600">
            <v>1</v>
          </cell>
          <cell r="G600">
            <v>1</v>
          </cell>
          <cell r="J600">
            <v>256.39999999999998</v>
          </cell>
          <cell r="K600">
            <v>3</v>
          </cell>
          <cell r="M600">
            <v>2</v>
          </cell>
          <cell r="N600">
            <v>1</v>
          </cell>
          <cell r="O600">
            <v>3</v>
          </cell>
          <cell r="R600">
            <v>3.8934426229508197</v>
          </cell>
        </row>
        <row r="601">
          <cell r="C601">
            <v>1</v>
          </cell>
          <cell r="G601">
            <v>1</v>
          </cell>
          <cell r="J601">
            <v>256.39999999999998</v>
          </cell>
          <cell r="K601">
            <v>3</v>
          </cell>
          <cell r="M601">
            <v>2</v>
          </cell>
          <cell r="N601">
            <v>2</v>
          </cell>
          <cell r="O601">
            <v>2</v>
          </cell>
          <cell r="R601">
            <v>3.8934426229508197</v>
          </cell>
        </row>
        <row r="602">
          <cell r="C602">
            <v>1</v>
          </cell>
          <cell r="G602">
            <v>1</v>
          </cell>
          <cell r="J602">
            <v>186.2</v>
          </cell>
          <cell r="K602">
            <v>3</v>
          </cell>
          <cell r="M602">
            <v>2</v>
          </cell>
          <cell r="N602">
            <v>1</v>
          </cell>
          <cell r="O602">
            <v>2</v>
          </cell>
          <cell r="R602">
            <v>3.8934426229508197</v>
          </cell>
        </row>
        <row r="603">
          <cell r="C603">
            <v>1</v>
          </cell>
          <cell r="G603">
            <v>7</v>
          </cell>
          <cell r="J603">
            <v>794</v>
          </cell>
          <cell r="K603">
            <v>3</v>
          </cell>
          <cell r="M603">
            <v>2</v>
          </cell>
          <cell r="N603">
            <v>1</v>
          </cell>
          <cell r="O603">
            <v>30</v>
          </cell>
          <cell r="R603">
            <v>2.9752475247524752</v>
          </cell>
        </row>
        <row r="604">
          <cell r="C604">
            <v>1</v>
          </cell>
          <cell r="G604">
            <v>1</v>
          </cell>
          <cell r="J604">
            <v>756</v>
          </cell>
          <cell r="K604">
            <v>3</v>
          </cell>
          <cell r="M604">
            <v>2</v>
          </cell>
          <cell r="N604">
            <v>2</v>
          </cell>
          <cell r="O604">
            <v>5</v>
          </cell>
          <cell r="R604">
            <v>3.8934426229508197</v>
          </cell>
        </row>
        <row r="605">
          <cell r="C605">
            <v>1</v>
          </cell>
          <cell r="G605">
            <v>1</v>
          </cell>
          <cell r="J605">
            <v>256.39999999999998</v>
          </cell>
          <cell r="K605">
            <v>3</v>
          </cell>
          <cell r="M605">
            <v>2</v>
          </cell>
          <cell r="N605">
            <v>1</v>
          </cell>
          <cell r="O605">
            <v>1</v>
          </cell>
          <cell r="R605">
            <v>3.8934426229508197</v>
          </cell>
        </row>
        <row r="606">
          <cell r="C606">
            <v>1</v>
          </cell>
          <cell r="G606">
            <v>1</v>
          </cell>
          <cell r="J606">
            <v>256.39999999999998</v>
          </cell>
          <cell r="K606">
            <v>3</v>
          </cell>
          <cell r="M606">
            <v>2</v>
          </cell>
          <cell r="N606">
            <v>1</v>
          </cell>
          <cell r="O606">
            <v>3</v>
          </cell>
          <cell r="R606">
            <v>3.8934426229508197</v>
          </cell>
        </row>
        <row r="607">
          <cell r="C607">
            <v>1</v>
          </cell>
          <cell r="G607">
            <v>7</v>
          </cell>
          <cell r="J607">
            <v>94</v>
          </cell>
          <cell r="K607">
            <v>1</v>
          </cell>
          <cell r="M607">
            <v>1</v>
          </cell>
          <cell r="N607">
            <v>2</v>
          </cell>
          <cell r="O607">
            <v>35</v>
          </cell>
          <cell r="R607">
            <v>2.9752475247524752</v>
          </cell>
        </row>
        <row r="608">
          <cell r="C608">
            <v>1</v>
          </cell>
          <cell r="G608">
            <v>1</v>
          </cell>
          <cell r="J608">
            <v>94</v>
          </cell>
          <cell r="K608">
            <v>1</v>
          </cell>
          <cell r="M608">
            <v>1</v>
          </cell>
          <cell r="N608">
            <v>2</v>
          </cell>
          <cell r="O608">
            <v>3</v>
          </cell>
          <cell r="R608">
            <v>3.8934426229508197</v>
          </cell>
        </row>
        <row r="609">
          <cell r="C609">
            <v>1</v>
          </cell>
          <cell r="G609">
            <v>1</v>
          </cell>
          <cell r="J609">
            <v>580.20000000000005</v>
          </cell>
          <cell r="K609">
            <v>3</v>
          </cell>
          <cell r="M609">
            <v>2</v>
          </cell>
          <cell r="N609">
            <v>1</v>
          </cell>
          <cell r="O609">
            <v>3</v>
          </cell>
          <cell r="R609">
            <v>3.8934426229508197</v>
          </cell>
        </row>
        <row r="610">
          <cell r="C610">
            <v>1</v>
          </cell>
          <cell r="G610">
            <v>1</v>
          </cell>
          <cell r="J610">
            <v>28.1</v>
          </cell>
          <cell r="K610">
            <v>3</v>
          </cell>
          <cell r="M610">
            <v>2</v>
          </cell>
          <cell r="N610">
            <v>2</v>
          </cell>
          <cell r="O610">
            <v>2</v>
          </cell>
          <cell r="R610">
            <v>3.8934426229508197</v>
          </cell>
        </row>
        <row r="611">
          <cell r="C611">
            <v>1</v>
          </cell>
          <cell r="G611">
            <v>1</v>
          </cell>
          <cell r="J611">
            <v>256.39999999999998</v>
          </cell>
          <cell r="K611">
            <v>3</v>
          </cell>
          <cell r="M611">
            <v>2</v>
          </cell>
          <cell r="N611">
            <v>1</v>
          </cell>
          <cell r="O611">
            <v>3</v>
          </cell>
          <cell r="R611">
            <v>3.8934426229508197</v>
          </cell>
        </row>
        <row r="612">
          <cell r="C612">
            <v>1</v>
          </cell>
          <cell r="G612">
            <v>7</v>
          </cell>
          <cell r="J612">
            <v>305</v>
          </cell>
          <cell r="K612">
            <v>3</v>
          </cell>
          <cell r="M612">
            <v>2</v>
          </cell>
          <cell r="N612">
            <v>1</v>
          </cell>
          <cell r="O612">
            <v>50</v>
          </cell>
          <cell r="R612">
            <v>2.9752475247524752</v>
          </cell>
        </row>
        <row r="613">
          <cell r="C613">
            <v>1</v>
          </cell>
          <cell r="G613">
            <v>1</v>
          </cell>
          <cell r="J613">
            <v>28.1</v>
          </cell>
          <cell r="K613">
            <v>1</v>
          </cell>
          <cell r="M613">
            <v>1</v>
          </cell>
          <cell r="N613">
            <v>2</v>
          </cell>
          <cell r="O613">
            <v>3</v>
          </cell>
          <cell r="R613">
            <v>3.8934426229508197</v>
          </cell>
        </row>
        <row r="614">
          <cell r="C614">
            <v>1</v>
          </cell>
          <cell r="G614">
            <v>1</v>
          </cell>
          <cell r="J614">
            <v>276.2</v>
          </cell>
          <cell r="K614">
            <v>1</v>
          </cell>
          <cell r="M614">
            <v>1</v>
          </cell>
          <cell r="N614">
            <v>1</v>
          </cell>
          <cell r="O614">
            <v>4</v>
          </cell>
          <cell r="R614">
            <v>3.8934426229508197</v>
          </cell>
        </row>
        <row r="615">
          <cell r="C615">
            <v>1</v>
          </cell>
          <cell r="G615">
            <v>1</v>
          </cell>
          <cell r="J615">
            <v>689</v>
          </cell>
          <cell r="K615">
            <v>3</v>
          </cell>
          <cell r="M615">
            <v>2</v>
          </cell>
          <cell r="N615">
            <v>2</v>
          </cell>
          <cell r="O615">
            <v>2</v>
          </cell>
          <cell r="R615">
            <v>3.8934426229508197</v>
          </cell>
        </row>
        <row r="616">
          <cell r="C616">
            <v>1</v>
          </cell>
          <cell r="G616">
            <v>7</v>
          </cell>
          <cell r="J616">
            <v>364.2</v>
          </cell>
          <cell r="K616">
            <v>2</v>
          </cell>
          <cell r="M616">
            <v>1</v>
          </cell>
          <cell r="N616">
            <v>1</v>
          </cell>
          <cell r="O616">
            <v>32</v>
          </cell>
          <cell r="R616">
            <v>2.9752475247524752</v>
          </cell>
        </row>
        <row r="617">
          <cell r="C617">
            <v>1</v>
          </cell>
          <cell r="G617">
            <v>1</v>
          </cell>
          <cell r="J617">
            <v>94</v>
          </cell>
          <cell r="K617">
            <v>2</v>
          </cell>
          <cell r="M617">
            <v>1</v>
          </cell>
          <cell r="N617">
            <v>1</v>
          </cell>
          <cell r="O617">
            <v>1</v>
          </cell>
          <cell r="R617">
            <v>3.8934426229508197</v>
          </cell>
        </row>
        <row r="618">
          <cell r="C618">
            <v>1</v>
          </cell>
          <cell r="G618">
            <v>1</v>
          </cell>
          <cell r="J618">
            <v>64.7</v>
          </cell>
          <cell r="K618">
            <v>3</v>
          </cell>
          <cell r="M618">
            <v>2</v>
          </cell>
          <cell r="N618">
            <v>1</v>
          </cell>
          <cell r="O618">
            <v>2</v>
          </cell>
          <cell r="R618">
            <v>3.8934426229508197</v>
          </cell>
        </row>
        <row r="619">
          <cell r="C619">
            <v>1</v>
          </cell>
          <cell r="G619">
            <v>1</v>
          </cell>
          <cell r="J619">
            <v>159.4</v>
          </cell>
          <cell r="K619">
            <v>2</v>
          </cell>
          <cell r="M619">
            <v>1</v>
          </cell>
          <cell r="N619">
            <v>1</v>
          </cell>
          <cell r="O619">
            <v>4</v>
          </cell>
          <cell r="R619">
            <v>3.8934426229508197</v>
          </cell>
        </row>
        <row r="620">
          <cell r="C620">
            <v>1</v>
          </cell>
          <cell r="G620">
            <v>1</v>
          </cell>
          <cell r="J620">
            <v>251.3</v>
          </cell>
          <cell r="K620">
            <v>3</v>
          </cell>
          <cell r="M620">
            <v>2</v>
          </cell>
          <cell r="N620">
            <v>2</v>
          </cell>
          <cell r="O620">
            <v>1</v>
          </cell>
          <cell r="R620">
            <v>3.8934426229508197</v>
          </cell>
        </row>
        <row r="621">
          <cell r="C621">
            <v>1</v>
          </cell>
          <cell r="G621">
            <v>1</v>
          </cell>
          <cell r="J621">
            <v>137.4</v>
          </cell>
          <cell r="K621">
            <v>3</v>
          </cell>
          <cell r="M621">
            <v>2</v>
          </cell>
          <cell r="N621">
            <v>1</v>
          </cell>
          <cell r="O621">
            <v>3</v>
          </cell>
          <cell r="R621">
            <v>3.8934426229508197</v>
          </cell>
        </row>
        <row r="622">
          <cell r="C622">
            <v>1</v>
          </cell>
          <cell r="G622">
            <v>1</v>
          </cell>
          <cell r="J622">
            <v>28.1</v>
          </cell>
          <cell r="K622">
            <v>2</v>
          </cell>
          <cell r="M622">
            <v>1</v>
          </cell>
          <cell r="N622">
            <v>2</v>
          </cell>
          <cell r="O622">
            <v>4</v>
          </cell>
          <cell r="R622">
            <v>3.8934426229508197</v>
          </cell>
        </row>
        <row r="623">
          <cell r="C623">
            <v>1</v>
          </cell>
          <cell r="G623">
            <v>1</v>
          </cell>
          <cell r="J623">
            <v>276.2</v>
          </cell>
          <cell r="K623">
            <v>2</v>
          </cell>
          <cell r="M623">
            <v>1</v>
          </cell>
          <cell r="N623">
            <v>1</v>
          </cell>
          <cell r="O623">
            <v>2</v>
          </cell>
          <cell r="R623">
            <v>3.8934426229508197</v>
          </cell>
        </row>
        <row r="624">
          <cell r="C624">
            <v>1</v>
          </cell>
          <cell r="G624">
            <v>1</v>
          </cell>
          <cell r="J624">
            <v>330.3</v>
          </cell>
          <cell r="K624">
            <v>3</v>
          </cell>
          <cell r="M624">
            <v>2</v>
          </cell>
          <cell r="N624">
            <v>2</v>
          </cell>
          <cell r="O624">
            <v>3</v>
          </cell>
          <cell r="R624">
            <v>3.8934426229508197</v>
          </cell>
        </row>
        <row r="625">
          <cell r="C625">
            <v>1</v>
          </cell>
          <cell r="G625">
            <v>1</v>
          </cell>
          <cell r="J625">
            <v>239.4</v>
          </cell>
          <cell r="K625">
            <v>2</v>
          </cell>
          <cell r="M625">
            <v>2</v>
          </cell>
          <cell r="N625">
            <v>1</v>
          </cell>
          <cell r="O625">
            <v>1</v>
          </cell>
          <cell r="R625">
            <v>3.8934426229508197</v>
          </cell>
        </row>
        <row r="626">
          <cell r="C626">
            <v>1</v>
          </cell>
          <cell r="G626">
            <v>7</v>
          </cell>
          <cell r="J626">
            <v>94</v>
          </cell>
          <cell r="K626">
            <v>3</v>
          </cell>
          <cell r="M626">
            <v>2</v>
          </cell>
          <cell r="N626">
            <v>1</v>
          </cell>
          <cell r="O626">
            <v>35</v>
          </cell>
          <cell r="R626">
            <v>2.9752475247524752</v>
          </cell>
        </row>
        <row r="627">
          <cell r="C627">
            <v>1</v>
          </cell>
          <cell r="G627">
            <v>1</v>
          </cell>
          <cell r="J627">
            <v>94</v>
          </cell>
          <cell r="K627">
            <v>3</v>
          </cell>
          <cell r="M627">
            <v>2</v>
          </cell>
          <cell r="N627">
            <v>1</v>
          </cell>
          <cell r="O627">
            <v>2</v>
          </cell>
          <cell r="R627">
            <v>3.8934426229508197</v>
          </cell>
        </row>
        <row r="628">
          <cell r="C628">
            <v>1</v>
          </cell>
          <cell r="G628">
            <v>1</v>
          </cell>
          <cell r="J628">
            <v>276.2</v>
          </cell>
          <cell r="K628">
            <v>2</v>
          </cell>
          <cell r="M628">
            <v>1</v>
          </cell>
          <cell r="N628">
            <v>1</v>
          </cell>
          <cell r="O628">
            <v>2</v>
          </cell>
          <cell r="R628">
            <v>3.8934426229508197</v>
          </cell>
        </row>
        <row r="629">
          <cell r="C629">
            <v>1</v>
          </cell>
          <cell r="G629">
            <v>1</v>
          </cell>
          <cell r="J629">
            <v>136.30000000000001</v>
          </cell>
          <cell r="K629">
            <v>3</v>
          </cell>
          <cell r="M629">
            <v>2</v>
          </cell>
          <cell r="N629">
            <v>1</v>
          </cell>
          <cell r="O629">
            <v>10</v>
          </cell>
          <cell r="R629">
            <v>3.8934426229508197</v>
          </cell>
        </row>
        <row r="630">
          <cell r="C630">
            <v>1</v>
          </cell>
          <cell r="G630">
            <v>1</v>
          </cell>
          <cell r="J630">
            <v>94</v>
          </cell>
          <cell r="K630">
            <v>2</v>
          </cell>
          <cell r="M630">
            <v>1</v>
          </cell>
          <cell r="N630">
            <v>2</v>
          </cell>
          <cell r="O630">
            <v>4</v>
          </cell>
          <cell r="R630">
            <v>3.8934426229508197</v>
          </cell>
        </row>
        <row r="631">
          <cell r="C631">
            <v>1</v>
          </cell>
          <cell r="G631">
            <v>1</v>
          </cell>
          <cell r="J631">
            <v>386.8</v>
          </cell>
          <cell r="K631">
            <v>3</v>
          </cell>
          <cell r="M631">
            <v>2</v>
          </cell>
          <cell r="N631">
            <v>1</v>
          </cell>
          <cell r="O631">
            <v>4</v>
          </cell>
          <cell r="R631">
            <v>3.8934426229508197</v>
          </cell>
        </row>
        <row r="632">
          <cell r="C632">
            <v>1</v>
          </cell>
          <cell r="G632">
            <v>1</v>
          </cell>
          <cell r="J632">
            <v>267</v>
          </cell>
          <cell r="K632">
            <v>3</v>
          </cell>
          <cell r="M632">
            <v>2</v>
          </cell>
          <cell r="N632">
            <v>1</v>
          </cell>
          <cell r="O632">
            <v>2</v>
          </cell>
          <cell r="R632">
            <v>3.8934426229508197</v>
          </cell>
        </row>
        <row r="633">
          <cell r="C633">
            <v>1</v>
          </cell>
          <cell r="G633">
            <v>1</v>
          </cell>
          <cell r="J633">
            <v>94</v>
          </cell>
          <cell r="K633">
            <v>2</v>
          </cell>
          <cell r="M633">
            <v>2</v>
          </cell>
          <cell r="N633">
            <v>1</v>
          </cell>
          <cell r="O633">
            <v>2</v>
          </cell>
          <cell r="R633">
            <v>3.8934426229508197</v>
          </cell>
        </row>
        <row r="634">
          <cell r="C634">
            <v>1</v>
          </cell>
          <cell r="G634">
            <v>1</v>
          </cell>
          <cell r="J634">
            <v>28.1</v>
          </cell>
          <cell r="K634">
            <v>3</v>
          </cell>
          <cell r="M634">
            <v>2</v>
          </cell>
          <cell r="N634">
            <v>1</v>
          </cell>
          <cell r="O634">
            <v>4</v>
          </cell>
          <cell r="R634">
            <v>3.8934426229508197</v>
          </cell>
        </row>
        <row r="635">
          <cell r="C635">
            <v>1</v>
          </cell>
          <cell r="G635">
            <v>1</v>
          </cell>
          <cell r="J635">
            <v>386.8</v>
          </cell>
          <cell r="K635">
            <v>3</v>
          </cell>
          <cell r="M635">
            <v>2</v>
          </cell>
          <cell r="N635">
            <v>2</v>
          </cell>
          <cell r="O635">
            <v>1</v>
          </cell>
          <cell r="R635">
            <v>3.8934426229508197</v>
          </cell>
        </row>
        <row r="636">
          <cell r="C636">
            <v>1</v>
          </cell>
          <cell r="G636">
            <v>1</v>
          </cell>
          <cell r="J636">
            <v>28.1</v>
          </cell>
          <cell r="K636">
            <v>3</v>
          </cell>
          <cell r="M636">
            <v>2</v>
          </cell>
          <cell r="N636">
            <v>1</v>
          </cell>
          <cell r="O636">
            <v>2</v>
          </cell>
          <cell r="R636">
            <v>3.8934426229508197</v>
          </cell>
        </row>
        <row r="637">
          <cell r="C637">
            <v>1</v>
          </cell>
          <cell r="G637">
            <v>1</v>
          </cell>
          <cell r="J637">
            <v>202.2</v>
          </cell>
          <cell r="K637">
            <v>2</v>
          </cell>
          <cell r="M637">
            <v>1</v>
          </cell>
          <cell r="N637">
            <v>1</v>
          </cell>
          <cell r="O637">
            <v>4</v>
          </cell>
          <cell r="R637">
            <v>3.8934426229508197</v>
          </cell>
        </row>
        <row r="638">
          <cell r="C638">
            <v>1</v>
          </cell>
          <cell r="G638">
            <v>1</v>
          </cell>
          <cell r="J638">
            <v>256.39999999999998</v>
          </cell>
          <cell r="K638">
            <v>3</v>
          </cell>
          <cell r="M638">
            <v>2</v>
          </cell>
          <cell r="N638">
            <v>1</v>
          </cell>
          <cell r="O638">
            <v>4</v>
          </cell>
          <cell r="R638">
            <v>3.8934426229508197</v>
          </cell>
        </row>
        <row r="639">
          <cell r="C639">
            <v>1</v>
          </cell>
          <cell r="G639">
            <v>7</v>
          </cell>
          <cell r="J639">
            <v>28.1</v>
          </cell>
          <cell r="K639">
            <v>3</v>
          </cell>
          <cell r="M639">
            <v>2</v>
          </cell>
          <cell r="N639">
            <v>1</v>
          </cell>
          <cell r="O639">
            <v>45</v>
          </cell>
          <cell r="R639">
            <v>2.9752475247524752</v>
          </cell>
        </row>
        <row r="640">
          <cell r="C640">
            <v>1</v>
          </cell>
          <cell r="G640">
            <v>1</v>
          </cell>
          <cell r="J640">
            <v>276.2</v>
          </cell>
          <cell r="K640">
            <v>2</v>
          </cell>
          <cell r="M640">
            <v>2</v>
          </cell>
          <cell r="N640">
            <v>2</v>
          </cell>
          <cell r="O640">
            <v>3</v>
          </cell>
          <cell r="R640">
            <v>3.8934426229508197</v>
          </cell>
        </row>
        <row r="641">
          <cell r="C641">
            <v>1</v>
          </cell>
          <cell r="G641">
            <v>1</v>
          </cell>
          <cell r="J641">
            <v>94</v>
          </cell>
          <cell r="K641">
            <v>3</v>
          </cell>
          <cell r="M641">
            <v>2</v>
          </cell>
          <cell r="N641">
            <v>1</v>
          </cell>
          <cell r="O641">
            <v>10</v>
          </cell>
          <cell r="R641">
            <v>3.8934426229508197</v>
          </cell>
        </row>
        <row r="642">
          <cell r="C642">
            <v>1</v>
          </cell>
          <cell r="G642">
            <v>1</v>
          </cell>
          <cell r="J642">
            <v>508</v>
          </cell>
          <cell r="K642">
            <v>1</v>
          </cell>
          <cell r="M642">
            <v>1</v>
          </cell>
          <cell r="N642">
            <v>1</v>
          </cell>
          <cell r="O642">
            <v>3</v>
          </cell>
          <cell r="R642">
            <v>3.8934426229508197</v>
          </cell>
        </row>
        <row r="643">
          <cell r="C643">
            <v>1</v>
          </cell>
          <cell r="G643">
            <v>1</v>
          </cell>
          <cell r="J643">
            <v>94</v>
          </cell>
          <cell r="K643">
            <v>3</v>
          </cell>
          <cell r="M643">
            <v>2</v>
          </cell>
          <cell r="N643">
            <v>1</v>
          </cell>
          <cell r="O643">
            <v>3</v>
          </cell>
          <cell r="R643">
            <v>3.8934426229508197</v>
          </cell>
        </row>
        <row r="644">
          <cell r="C644">
            <v>1</v>
          </cell>
          <cell r="G644">
            <v>1</v>
          </cell>
          <cell r="J644">
            <v>94</v>
          </cell>
          <cell r="K644">
            <v>3</v>
          </cell>
          <cell r="M644">
            <v>2</v>
          </cell>
          <cell r="N644">
            <v>1</v>
          </cell>
          <cell r="O644">
            <v>3</v>
          </cell>
          <cell r="R644">
            <v>3.8934426229508197</v>
          </cell>
        </row>
        <row r="645">
          <cell r="C645">
            <v>1</v>
          </cell>
          <cell r="G645">
            <v>7</v>
          </cell>
          <cell r="J645">
            <v>94</v>
          </cell>
          <cell r="K645">
            <v>3</v>
          </cell>
          <cell r="M645">
            <v>2</v>
          </cell>
          <cell r="N645">
            <v>1</v>
          </cell>
          <cell r="O645">
            <v>48</v>
          </cell>
          <cell r="R645">
            <v>2.9752475247524752</v>
          </cell>
        </row>
        <row r="646">
          <cell r="C646">
            <v>1</v>
          </cell>
          <cell r="G646">
            <v>1</v>
          </cell>
          <cell r="J646">
            <v>136.30000000000001</v>
          </cell>
          <cell r="K646">
            <v>2</v>
          </cell>
          <cell r="M646">
            <v>1</v>
          </cell>
          <cell r="N646">
            <v>2</v>
          </cell>
          <cell r="O646">
            <v>4</v>
          </cell>
          <cell r="R646">
            <v>3.8934426229508197</v>
          </cell>
        </row>
        <row r="647">
          <cell r="C647">
            <v>1</v>
          </cell>
          <cell r="G647">
            <v>7</v>
          </cell>
          <cell r="J647">
            <v>276.2</v>
          </cell>
          <cell r="K647">
            <v>3</v>
          </cell>
          <cell r="M647">
            <v>2</v>
          </cell>
          <cell r="N647">
            <v>1</v>
          </cell>
          <cell r="O647">
            <v>50</v>
          </cell>
          <cell r="R647">
            <v>2.9752475247524752</v>
          </cell>
        </row>
        <row r="648">
          <cell r="C648">
            <v>1</v>
          </cell>
          <cell r="G648">
            <v>1</v>
          </cell>
          <cell r="J648">
            <v>28.1</v>
          </cell>
          <cell r="K648">
            <v>2</v>
          </cell>
          <cell r="M648">
            <v>1</v>
          </cell>
          <cell r="N648">
            <v>2</v>
          </cell>
          <cell r="O648">
            <v>4</v>
          </cell>
          <cell r="R648">
            <v>3.8934426229508197</v>
          </cell>
        </row>
        <row r="649">
          <cell r="C649">
            <v>1</v>
          </cell>
          <cell r="G649">
            <v>1</v>
          </cell>
          <cell r="J649">
            <v>276.2</v>
          </cell>
          <cell r="K649">
            <v>3</v>
          </cell>
          <cell r="M649">
            <v>2</v>
          </cell>
          <cell r="N649">
            <v>1</v>
          </cell>
          <cell r="O649">
            <v>4</v>
          </cell>
          <cell r="R649">
            <v>3.8934426229508197</v>
          </cell>
        </row>
        <row r="650">
          <cell r="C650">
            <v>1</v>
          </cell>
          <cell r="G650">
            <v>1</v>
          </cell>
          <cell r="J650">
            <v>278.8</v>
          </cell>
          <cell r="K650">
            <v>2</v>
          </cell>
          <cell r="M650">
            <v>2</v>
          </cell>
          <cell r="N650">
            <v>1</v>
          </cell>
          <cell r="O650">
            <v>2</v>
          </cell>
          <cell r="R650">
            <v>3.8934426229508197</v>
          </cell>
        </row>
        <row r="651">
          <cell r="C651">
            <v>1</v>
          </cell>
          <cell r="G651">
            <v>1</v>
          </cell>
          <cell r="J651">
            <v>221.2</v>
          </cell>
          <cell r="K651">
            <v>3</v>
          </cell>
          <cell r="M651">
            <v>2</v>
          </cell>
          <cell r="N651">
            <v>1</v>
          </cell>
          <cell r="O651">
            <v>2</v>
          </cell>
          <cell r="R651">
            <v>3.8934426229508197</v>
          </cell>
        </row>
        <row r="652">
          <cell r="C652">
            <v>1</v>
          </cell>
          <cell r="G652">
            <v>1</v>
          </cell>
          <cell r="J652">
            <v>276.2</v>
          </cell>
          <cell r="K652">
            <v>3</v>
          </cell>
          <cell r="M652">
            <v>2</v>
          </cell>
          <cell r="N652">
            <v>1</v>
          </cell>
          <cell r="O652">
            <v>1</v>
          </cell>
          <cell r="R652">
            <v>3.8934426229508197</v>
          </cell>
        </row>
        <row r="653">
          <cell r="C653">
            <v>1</v>
          </cell>
          <cell r="G653">
            <v>1</v>
          </cell>
          <cell r="J653">
            <v>94</v>
          </cell>
          <cell r="K653">
            <v>3</v>
          </cell>
          <cell r="M653">
            <v>2</v>
          </cell>
          <cell r="N653">
            <v>1</v>
          </cell>
          <cell r="O653">
            <v>4</v>
          </cell>
          <cell r="R653">
            <v>3.8934426229508197</v>
          </cell>
        </row>
        <row r="654">
          <cell r="C654">
            <v>1</v>
          </cell>
          <cell r="G654">
            <v>1</v>
          </cell>
          <cell r="J654">
            <v>704</v>
          </cell>
          <cell r="K654">
            <v>1</v>
          </cell>
          <cell r="M654">
            <v>2</v>
          </cell>
          <cell r="N654">
            <v>1</v>
          </cell>
          <cell r="O654">
            <v>7</v>
          </cell>
          <cell r="R654">
            <v>3.8934426229508197</v>
          </cell>
        </row>
        <row r="655">
          <cell r="C655">
            <v>1</v>
          </cell>
          <cell r="G655">
            <v>1</v>
          </cell>
          <cell r="J655">
            <v>315</v>
          </cell>
          <cell r="K655">
            <v>3</v>
          </cell>
          <cell r="M655">
            <v>2</v>
          </cell>
          <cell r="N655">
            <v>1</v>
          </cell>
          <cell r="O655">
            <v>2</v>
          </cell>
          <cell r="R655">
            <v>3.8934426229508197</v>
          </cell>
        </row>
        <row r="656">
          <cell r="C656">
            <v>1</v>
          </cell>
          <cell r="G656">
            <v>1</v>
          </cell>
          <cell r="J656">
            <v>94</v>
          </cell>
          <cell r="K656">
            <v>3</v>
          </cell>
          <cell r="M656">
            <v>2</v>
          </cell>
          <cell r="N656">
            <v>1</v>
          </cell>
          <cell r="O656">
            <v>4</v>
          </cell>
          <cell r="R656">
            <v>3.8934426229508197</v>
          </cell>
        </row>
        <row r="657">
          <cell r="C657">
            <v>1</v>
          </cell>
          <cell r="G657">
            <v>1</v>
          </cell>
          <cell r="J657">
            <v>276.2</v>
          </cell>
          <cell r="K657">
            <v>2</v>
          </cell>
          <cell r="M657">
            <v>1</v>
          </cell>
          <cell r="N657">
            <v>2</v>
          </cell>
          <cell r="O657">
            <v>4</v>
          </cell>
          <cell r="R657">
            <v>3.8934426229508197</v>
          </cell>
        </row>
        <row r="658">
          <cell r="C658">
            <v>1</v>
          </cell>
          <cell r="G658">
            <v>1</v>
          </cell>
          <cell r="J658">
            <v>131</v>
          </cell>
          <cell r="K658">
            <v>3</v>
          </cell>
          <cell r="M658">
            <v>2</v>
          </cell>
          <cell r="N658">
            <v>1</v>
          </cell>
          <cell r="O658">
            <v>2</v>
          </cell>
          <cell r="R658">
            <v>3.8934426229508197</v>
          </cell>
        </row>
        <row r="659">
          <cell r="C659">
            <v>1</v>
          </cell>
          <cell r="G659">
            <v>7</v>
          </cell>
          <cell r="J659">
            <v>578</v>
          </cell>
          <cell r="K659">
            <v>3</v>
          </cell>
          <cell r="M659">
            <v>2</v>
          </cell>
          <cell r="N659">
            <v>1</v>
          </cell>
          <cell r="O659">
            <v>50</v>
          </cell>
          <cell r="R659">
            <v>2.9752475247524752</v>
          </cell>
        </row>
        <row r="660">
          <cell r="C660">
            <v>1</v>
          </cell>
          <cell r="G660">
            <v>1</v>
          </cell>
          <cell r="J660">
            <v>94</v>
          </cell>
          <cell r="K660">
            <v>3</v>
          </cell>
          <cell r="M660">
            <v>2</v>
          </cell>
          <cell r="N660">
            <v>1</v>
          </cell>
          <cell r="O660">
            <v>4</v>
          </cell>
          <cell r="R660">
            <v>3.8934426229508197</v>
          </cell>
        </row>
        <row r="661">
          <cell r="C661">
            <v>1</v>
          </cell>
          <cell r="G661">
            <v>1</v>
          </cell>
          <cell r="J661">
            <v>122.8</v>
          </cell>
          <cell r="K661">
            <v>2</v>
          </cell>
          <cell r="M661">
            <v>2</v>
          </cell>
          <cell r="N661">
            <v>2</v>
          </cell>
          <cell r="O661">
            <v>2</v>
          </cell>
          <cell r="R661">
            <v>3.8934426229508197</v>
          </cell>
        </row>
        <row r="662">
          <cell r="C662">
            <v>1</v>
          </cell>
          <cell r="G662">
            <v>1</v>
          </cell>
          <cell r="J662">
            <v>210.3</v>
          </cell>
          <cell r="K662">
            <v>3</v>
          </cell>
          <cell r="M662">
            <v>2</v>
          </cell>
          <cell r="N662">
            <v>1</v>
          </cell>
          <cell r="O662">
            <v>3</v>
          </cell>
          <cell r="R662">
            <v>3.8934426229508197</v>
          </cell>
        </row>
        <row r="663">
          <cell r="C663">
            <v>1</v>
          </cell>
          <cell r="G663">
            <v>1</v>
          </cell>
          <cell r="J663">
            <v>276.2</v>
          </cell>
          <cell r="K663">
            <v>4</v>
          </cell>
          <cell r="M663">
            <v>1</v>
          </cell>
          <cell r="N663">
            <v>1</v>
          </cell>
          <cell r="O663">
            <v>3</v>
          </cell>
          <cell r="R663">
            <v>3.8934426229508197</v>
          </cell>
        </row>
        <row r="664">
          <cell r="C664">
            <v>1</v>
          </cell>
          <cell r="G664">
            <v>1</v>
          </cell>
          <cell r="J664">
            <v>136.30000000000001</v>
          </cell>
          <cell r="K664">
            <v>3</v>
          </cell>
          <cell r="M664">
            <v>1</v>
          </cell>
          <cell r="N664">
            <v>1</v>
          </cell>
          <cell r="O664">
            <v>2</v>
          </cell>
          <cell r="R664">
            <v>3.8934426229508197</v>
          </cell>
        </row>
        <row r="665">
          <cell r="C665">
            <v>1</v>
          </cell>
          <cell r="G665">
            <v>1</v>
          </cell>
          <cell r="J665">
            <v>110.8</v>
          </cell>
          <cell r="K665">
            <v>3</v>
          </cell>
          <cell r="M665">
            <v>2</v>
          </cell>
          <cell r="N665">
            <v>1</v>
          </cell>
          <cell r="O665">
            <v>3</v>
          </cell>
          <cell r="R665">
            <v>3.8934426229508197</v>
          </cell>
        </row>
        <row r="666">
          <cell r="C666">
            <v>1</v>
          </cell>
          <cell r="G666">
            <v>1</v>
          </cell>
          <cell r="J666">
            <v>2051</v>
          </cell>
          <cell r="K666">
            <v>3</v>
          </cell>
          <cell r="M666">
            <v>1</v>
          </cell>
          <cell r="N666">
            <v>1</v>
          </cell>
          <cell r="O666">
            <v>3</v>
          </cell>
          <cell r="R666">
            <v>3.8934426229508197</v>
          </cell>
        </row>
        <row r="667">
          <cell r="C667">
            <v>1</v>
          </cell>
          <cell r="G667">
            <v>1</v>
          </cell>
          <cell r="J667">
            <v>28.1</v>
          </cell>
          <cell r="K667">
            <v>3</v>
          </cell>
          <cell r="M667">
            <v>1</v>
          </cell>
          <cell r="N667">
            <v>1</v>
          </cell>
          <cell r="O667">
            <v>3</v>
          </cell>
          <cell r="R667">
            <v>3.8934426229508197</v>
          </cell>
        </row>
        <row r="668">
          <cell r="C668">
            <v>1</v>
          </cell>
          <cell r="G668">
            <v>1</v>
          </cell>
          <cell r="J668">
            <v>94</v>
          </cell>
          <cell r="K668">
            <v>3</v>
          </cell>
          <cell r="M668">
            <v>2</v>
          </cell>
          <cell r="N668">
            <v>2</v>
          </cell>
          <cell r="O668">
            <v>2</v>
          </cell>
          <cell r="R668">
            <v>3.8934426229508197</v>
          </cell>
        </row>
        <row r="669">
          <cell r="C669">
            <v>1</v>
          </cell>
          <cell r="G669">
            <v>1</v>
          </cell>
          <cell r="J669">
            <v>188.3</v>
          </cell>
          <cell r="K669">
            <v>3</v>
          </cell>
          <cell r="M669">
            <v>1</v>
          </cell>
          <cell r="N669">
            <v>1</v>
          </cell>
          <cell r="O669">
            <v>2</v>
          </cell>
          <cell r="R669">
            <v>3.8934426229508197</v>
          </cell>
        </row>
        <row r="670">
          <cell r="C670">
            <v>1</v>
          </cell>
          <cell r="G670">
            <v>1</v>
          </cell>
          <cell r="J670">
            <v>315</v>
          </cell>
          <cell r="K670">
            <v>3</v>
          </cell>
          <cell r="M670">
            <v>2</v>
          </cell>
          <cell r="N670">
            <v>1</v>
          </cell>
          <cell r="O670">
            <v>4</v>
          </cell>
          <cell r="R670">
            <v>3.8934426229508197</v>
          </cell>
        </row>
        <row r="671">
          <cell r="C671">
            <v>1</v>
          </cell>
          <cell r="G671">
            <v>1</v>
          </cell>
          <cell r="J671">
            <v>254.2</v>
          </cell>
          <cell r="K671">
            <v>3</v>
          </cell>
          <cell r="M671">
            <v>1</v>
          </cell>
          <cell r="N671">
            <v>2</v>
          </cell>
          <cell r="O671">
            <v>2</v>
          </cell>
          <cell r="R671">
            <v>3.8934426229508197</v>
          </cell>
        </row>
        <row r="672">
          <cell r="C672">
            <v>1</v>
          </cell>
          <cell r="G672">
            <v>7</v>
          </cell>
          <cell r="J672">
            <v>794</v>
          </cell>
          <cell r="K672">
            <v>3</v>
          </cell>
          <cell r="M672">
            <v>2</v>
          </cell>
          <cell r="N672">
            <v>2</v>
          </cell>
          <cell r="O672">
            <v>40</v>
          </cell>
          <cell r="R672">
            <v>2.9752475247524752</v>
          </cell>
        </row>
        <row r="673">
          <cell r="C673">
            <v>1</v>
          </cell>
          <cell r="G673">
            <v>1</v>
          </cell>
          <cell r="J673">
            <v>28.1</v>
          </cell>
          <cell r="K673">
            <v>3</v>
          </cell>
          <cell r="M673">
            <v>2</v>
          </cell>
          <cell r="N673">
            <v>1</v>
          </cell>
          <cell r="O673">
            <v>4</v>
          </cell>
          <cell r="R673">
            <v>3.8934426229508197</v>
          </cell>
        </row>
        <row r="674">
          <cell r="C674">
            <v>1</v>
          </cell>
          <cell r="G674">
            <v>1</v>
          </cell>
          <cell r="J674">
            <v>28.1</v>
          </cell>
          <cell r="K674">
            <v>3</v>
          </cell>
          <cell r="M674">
            <v>2</v>
          </cell>
          <cell r="N674">
            <v>1</v>
          </cell>
          <cell r="O674">
            <v>2</v>
          </cell>
          <cell r="R674">
            <v>3.8934426229508197</v>
          </cell>
        </row>
        <row r="675">
          <cell r="C675">
            <v>1</v>
          </cell>
          <cell r="G675">
            <v>1</v>
          </cell>
          <cell r="J675">
            <v>92.7</v>
          </cell>
          <cell r="K675">
            <v>3</v>
          </cell>
          <cell r="M675">
            <v>2</v>
          </cell>
          <cell r="N675">
            <v>1</v>
          </cell>
          <cell r="O675">
            <v>3</v>
          </cell>
          <cell r="R675">
            <v>3.8934426229508197</v>
          </cell>
        </row>
        <row r="676">
          <cell r="C676">
            <v>1</v>
          </cell>
          <cell r="G676">
            <v>1</v>
          </cell>
          <cell r="J676">
            <v>202.2</v>
          </cell>
          <cell r="K676">
            <v>2</v>
          </cell>
          <cell r="M676">
            <v>2</v>
          </cell>
          <cell r="N676">
            <v>2</v>
          </cell>
          <cell r="O676">
            <v>4</v>
          </cell>
          <cell r="R676">
            <v>3.8934426229508197</v>
          </cell>
        </row>
        <row r="677">
          <cell r="C677">
            <v>1</v>
          </cell>
          <cell r="G677">
            <v>1</v>
          </cell>
          <cell r="J677">
            <v>39</v>
          </cell>
          <cell r="K677">
            <v>2</v>
          </cell>
          <cell r="M677">
            <v>2</v>
          </cell>
          <cell r="N677">
            <v>2</v>
          </cell>
          <cell r="O677">
            <v>3</v>
          </cell>
          <cell r="R677">
            <v>3.8934426229508197</v>
          </cell>
        </row>
        <row r="678">
          <cell r="C678">
            <v>1</v>
          </cell>
          <cell r="G678">
            <v>1</v>
          </cell>
          <cell r="J678">
            <v>276.2</v>
          </cell>
          <cell r="K678">
            <v>3</v>
          </cell>
          <cell r="M678">
            <v>1</v>
          </cell>
          <cell r="N678">
            <v>1</v>
          </cell>
          <cell r="O678">
            <v>2</v>
          </cell>
          <cell r="R678">
            <v>3.8934426229508197</v>
          </cell>
        </row>
        <row r="679">
          <cell r="C679">
            <v>1</v>
          </cell>
          <cell r="G679">
            <v>1</v>
          </cell>
          <cell r="J679">
            <v>188.3</v>
          </cell>
          <cell r="K679">
            <v>3</v>
          </cell>
          <cell r="M679">
            <v>1</v>
          </cell>
          <cell r="N679">
            <v>1</v>
          </cell>
          <cell r="O679">
            <v>5</v>
          </cell>
          <cell r="R679">
            <v>3.8934426229508197</v>
          </cell>
        </row>
        <row r="680">
          <cell r="C680">
            <v>1</v>
          </cell>
          <cell r="G680">
            <v>1</v>
          </cell>
          <cell r="J680">
            <v>94</v>
          </cell>
          <cell r="K680">
            <v>2</v>
          </cell>
          <cell r="M680">
            <v>2</v>
          </cell>
          <cell r="N680">
            <v>2</v>
          </cell>
          <cell r="O680">
            <v>3</v>
          </cell>
          <cell r="R680">
            <v>3.8934426229508197</v>
          </cell>
        </row>
        <row r="681">
          <cell r="C681">
            <v>1</v>
          </cell>
          <cell r="G681">
            <v>1</v>
          </cell>
          <cell r="J681">
            <v>94</v>
          </cell>
          <cell r="K681">
            <v>3</v>
          </cell>
          <cell r="M681">
            <v>2</v>
          </cell>
          <cell r="N681">
            <v>1</v>
          </cell>
          <cell r="O681">
            <v>3</v>
          </cell>
          <cell r="R681">
            <v>3.8934426229508197</v>
          </cell>
        </row>
        <row r="682">
          <cell r="C682">
            <v>1</v>
          </cell>
          <cell r="G682">
            <v>1</v>
          </cell>
          <cell r="J682">
            <v>28.1</v>
          </cell>
          <cell r="K682">
            <v>3</v>
          </cell>
          <cell r="M682">
            <v>2</v>
          </cell>
          <cell r="N682">
            <v>1</v>
          </cell>
          <cell r="O682">
            <v>4</v>
          </cell>
          <cell r="R682">
            <v>3.8934426229508197</v>
          </cell>
        </row>
        <row r="683">
          <cell r="C683">
            <v>1</v>
          </cell>
          <cell r="G683">
            <v>1</v>
          </cell>
          <cell r="J683">
            <v>351</v>
          </cell>
          <cell r="K683">
            <v>3</v>
          </cell>
          <cell r="M683">
            <v>1</v>
          </cell>
          <cell r="N683">
            <v>1</v>
          </cell>
          <cell r="O683">
            <v>3</v>
          </cell>
          <cell r="R683">
            <v>3.8934426229508197</v>
          </cell>
        </row>
        <row r="684">
          <cell r="C684">
            <v>1</v>
          </cell>
          <cell r="G684">
            <v>1</v>
          </cell>
          <cell r="J684">
            <v>176.3</v>
          </cell>
          <cell r="K684">
            <v>2</v>
          </cell>
          <cell r="M684">
            <v>1</v>
          </cell>
          <cell r="N684">
            <v>1</v>
          </cell>
          <cell r="O684">
            <v>3</v>
          </cell>
          <cell r="R684">
            <v>3.8934426229508197</v>
          </cell>
        </row>
        <row r="685">
          <cell r="C685">
            <v>1</v>
          </cell>
          <cell r="G685">
            <v>1</v>
          </cell>
          <cell r="J685">
            <v>259.2</v>
          </cell>
          <cell r="K685">
            <v>3</v>
          </cell>
          <cell r="M685">
            <v>2</v>
          </cell>
          <cell r="N685">
            <v>1</v>
          </cell>
          <cell r="O685">
            <v>2</v>
          </cell>
          <cell r="R685">
            <v>3.8934426229508197</v>
          </cell>
        </row>
        <row r="686">
          <cell r="C686">
            <v>1</v>
          </cell>
          <cell r="G686">
            <v>1</v>
          </cell>
          <cell r="J686">
            <v>276.2</v>
          </cell>
          <cell r="K686">
            <v>4</v>
          </cell>
          <cell r="M686">
            <v>1</v>
          </cell>
          <cell r="N686">
            <v>2</v>
          </cell>
          <cell r="O686">
            <v>4</v>
          </cell>
          <cell r="R686">
            <v>3.8934426229508197</v>
          </cell>
        </row>
        <row r="687">
          <cell r="C687">
            <v>1</v>
          </cell>
          <cell r="G687">
            <v>1</v>
          </cell>
          <cell r="J687">
            <v>210.3</v>
          </cell>
          <cell r="K687">
            <v>2</v>
          </cell>
          <cell r="M687">
            <v>1</v>
          </cell>
          <cell r="N687">
            <v>2</v>
          </cell>
          <cell r="O687">
            <v>3</v>
          </cell>
          <cell r="R687">
            <v>3.8934426229508197</v>
          </cell>
        </row>
        <row r="688">
          <cell r="C688">
            <v>1</v>
          </cell>
          <cell r="G688">
            <v>1</v>
          </cell>
          <cell r="J688">
            <v>94</v>
          </cell>
          <cell r="K688">
            <v>2</v>
          </cell>
          <cell r="M688">
            <v>1</v>
          </cell>
          <cell r="N688">
            <v>2</v>
          </cell>
          <cell r="O688">
            <v>1</v>
          </cell>
          <cell r="R688">
            <v>3.8934426229508197</v>
          </cell>
        </row>
        <row r="689">
          <cell r="C689">
            <v>1</v>
          </cell>
          <cell r="G689">
            <v>1</v>
          </cell>
          <cell r="J689">
            <v>81.8</v>
          </cell>
          <cell r="K689">
            <v>2</v>
          </cell>
          <cell r="M689">
            <v>2</v>
          </cell>
          <cell r="N689">
            <v>1</v>
          </cell>
          <cell r="O689">
            <v>1</v>
          </cell>
          <cell r="R689">
            <v>3.8934426229508197</v>
          </cell>
        </row>
        <row r="690">
          <cell r="C690">
            <v>1</v>
          </cell>
          <cell r="G690">
            <v>1</v>
          </cell>
          <cell r="J690">
            <v>22.3</v>
          </cell>
          <cell r="K690">
            <v>1</v>
          </cell>
          <cell r="M690">
            <v>1</v>
          </cell>
          <cell r="N690">
            <v>1</v>
          </cell>
          <cell r="O690">
            <v>3</v>
          </cell>
          <cell r="R690">
            <v>3.8934426229508197</v>
          </cell>
        </row>
        <row r="691">
          <cell r="C691">
            <v>1</v>
          </cell>
          <cell r="G691">
            <v>1</v>
          </cell>
          <cell r="J691">
            <v>276.2</v>
          </cell>
          <cell r="K691">
            <v>3</v>
          </cell>
          <cell r="M691">
            <v>2</v>
          </cell>
          <cell r="N691">
            <v>2</v>
          </cell>
          <cell r="O691">
            <v>6</v>
          </cell>
          <cell r="R691">
            <v>3.8934426229508197</v>
          </cell>
        </row>
        <row r="692">
          <cell r="C692">
            <v>1</v>
          </cell>
          <cell r="G692">
            <v>1</v>
          </cell>
          <cell r="J692">
            <v>275</v>
          </cell>
          <cell r="K692">
            <v>2</v>
          </cell>
          <cell r="M692">
            <v>1</v>
          </cell>
          <cell r="N692">
            <v>1</v>
          </cell>
          <cell r="O692">
            <v>3</v>
          </cell>
          <cell r="R692">
            <v>3.8934426229508197</v>
          </cell>
        </row>
        <row r="693">
          <cell r="C693">
            <v>1</v>
          </cell>
          <cell r="G693">
            <v>1</v>
          </cell>
          <cell r="J693">
            <v>193.3</v>
          </cell>
          <cell r="K693">
            <v>2</v>
          </cell>
          <cell r="M693">
            <v>1</v>
          </cell>
          <cell r="N693">
            <v>1</v>
          </cell>
          <cell r="O693">
            <v>4</v>
          </cell>
          <cell r="R693">
            <v>3.8934426229508197</v>
          </cell>
        </row>
        <row r="694">
          <cell r="C694">
            <v>1</v>
          </cell>
          <cell r="G694">
            <v>1</v>
          </cell>
          <cell r="J694">
            <v>511</v>
          </cell>
          <cell r="K694">
            <v>2</v>
          </cell>
          <cell r="M694">
            <v>1</v>
          </cell>
          <cell r="N694">
            <v>1</v>
          </cell>
          <cell r="O694">
            <v>3</v>
          </cell>
          <cell r="R694">
            <v>3.8934426229508197</v>
          </cell>
        </row>
        <row r="695">
          <cell r="C695">
            <v>1</v>
          </cell>
          <cell r="G695">
            <v>1</v>
          </cell>
          <cell r="J695">
            <v>210.3</v>
          </cell>
          <cell r="K695">
            <v>3</v>
          </cell>
          <cell r="M695">
            <v>2</v>
          </cell>
          <cell r="N695">
            <v>2</v>
          </cell>
          <cell r="O695">
            <v>3</v>
          </cell>
          <cell r="R695">
            <v>3.8934426229508197</v>
          </cell>
        </row>
        <row r="696">
          <cell r="C696">
            <v>1</v>
          </cell>
          <cell r="G696">
            <v>1</v>
          </cell>
          <cell r="J696">
            <v>166.2</v>
          </cell>
          <cell r="K696">
            <v>3</v>
          </cell>
          <cell r="M696">
            <v>2</v>
          </cell>
          <cell r="N696">
            <v>1</v>
          </cell>
          <cell r="O696">
            <v>3</v>
          </cell>
          <cell r="R696">
            <v>3.8934426229508197</v>
          </cell>
        </row>
        <row r="697">
          <cell r="C697">
            <v>1</v>
          </cell>
          <cell r="G697">
            <v>1</v>
          </cell>
          <cell r="J697">
            <v>28.1</v>
          </cell>
          <cell r="K697">
            <v>2</v>
          </cell>
          <cell r="M697">
            <v>1</v>
          </cell>
          <cell r="N697">
            <v>1</v>
          </cell>
          <cell r="O697">
            <v>3</v>
          </cell>
          <cell r="R697">
            <v>3.8934426229508197</v>
          </cell>
        </row>
        <row r="698">
          <cell r="C698">
            <v>1</v>
          </cell>
          <cell r="G698">
            <v>1</v>
          </cell>
          <cell r="J698">
            <v>199.2</v>
          </cell>
          <cell r="K698">
            <v>3</v>
          </cell>
          <cell r="M698">
            <v>2</v>
          </cell>
          <cell r="N698">
            <v>1</v>
          </cell>
          <cell r="O698">
            <v>3</v>
          </cell>
          <cell r="R698">
            <v>3.8934426229508197</v>
          </cell>
        </row>
        <row r="699">
          <cell r="C699">
            <v>1</v>
          </cell>
          <cell r="G699">
            <v>1</v>
          </cell>
          <cell r="J699">
            <v>28.1</v>
          </cell>
          <cell r="K699">
            <v>2</v>
          </cell>
          <cell r="M699">
            <v>1</v>
          </cell>
          <cell r="N699">
            <v>1</v>
          </cell>
          <cell r="O699">
            <v>4</v>
          </cell>
          <cell r="R699">
            <v>3.8934426229508197</v>
          </cell>
        </row>
        <row r="700">
          <cell r="C700">
            <v>1</v>
          </cell>
          <cell r="G700">
            <v>1</v>
          </cell>
          <cell r="J700">
            <v>511</v>
          </cell>
          <cell r="K700">
            <v>2</v>
          </cell>
          <cell r="M700">
            <v>1</v>
          </cell>
          <cell r="N700">
            <v>2</v>
          </cell>
          <cell r="O700">
            <v>1</v>
          </cell>
          <cell r="R700">
            <v>3.8934426229508197</v>
          </cell>
        </row>
        <row r="701">
          <cell r="C701">
            <v>1</v>
          </cell>
          <cell r="G701">
            <v>1</v>
          </cell>
          <cell r="J701">
            <v>275</v>
          </cell>
          <cell r="K701">
            <v>3</v>
          </cell>
          <cell r="M701">
            <v>2</v>
          </cell>
          <cell r="N701">
            <v>2</v>
          </cell>
          <cell r="O701">
            <v>2</v>
          </cell>
          <cell r="R701">
            <v>3.8934426229508197</v>
          </cell>
        </row>
        <row r="702">
          <cell r="C702">
            <v>1</v>
          </cell>
          <cell r="G702">
            <v>1</v>
          </cell>
          <cell r="J702">
            <v>580.20000000000005</v>
          </cell>
          <cell r="K702">
            <v>3</v>
          </cell>
          <cell r="M702">
            <v>2</v>
          </cell>
          <cell r="N702">
            <v>2</v>
          </cell>
          <cell r="O702">
            <v>2</v>
          </cell>
          <cell r="R702">
            <v>3.8934426229508197</v>
          </cell>
        </row>
        <row r="703">
          <cell r="C703">
            <v>1</v>
          </cell>
          <cell r="G703">
            <v>1</v>
          </cell>
          <cell r="J703">
            <v>94</v>
          </cell>
          <cell r="K703">
            <v>2</v>
          </cell>
          <cell r="M703">
            <v>2</v>
          </cell>
          <cell r="N703">
            <v>1</v>
          </cell>
          <cell r="O703">
            <v>4</v>
          </cell>
          <cell r="R703">
            <v>3.8934426229508197</v>
          </cell>
        </row>
        <row r="704">
          <cell r="C704">
            <v>1</v>
          </cell>
          <cell r="G704">
            <v>1</v>
          </cell>
          <cell r="J704">
            <v>78.899999999999991</v>
          </cell>
          <cell r="K704">
            <v>3</v>
          </cell>
          <cell r="M704">
            <v>2</v>
          </cell>
          <cell r="N704">
            <v>1</v>
          </cell>
          <cell r="O704">
            <v>3</v>
          </cell>
          <cell r="R704">
            <v>3.8934426229508197</v>
          </cell>
        </row>
        <row r="705">
          <cell r="C705">
            <v>1</v>
          </cell>
          <cell r="G705">
            <v>1</v>
          </cell>
          <cell r="J705">
            <v>147.19999999999999</v>
          </cell>
          <cell r="K705">
            <v>3</v>
          </cell>
          <cell r="M705">
            <v>2</v>
          </cell>
          <cell r="N705">
            <v>2</v>
          </cell>
          <cell r="O705">
            <v>6</v>
          </cell>
          <cell r="R705">
            <v>3.8934426229508197</v>
          </cell>
        </row>
        <row r="706">
          <cell r="C706">
            <v>1</v>
          </cell>
          <cell r="G706">
            <v>1</v>
          </cell>
          <cell r="J706">
            <v>22.3</v>
          </cell>
          <cell r="K706">
            <v>3</v>
          </cell>
          <cell r="M706">
            <v>2</v>
          </cell>
          <cell r="N706">
            <v>2</v>
          </cell>
          <cell r="O706">
            <v>2</v>
          </cell>
          <cell r="R706">
            <v>3.8934426229508197</v>
          </cell>
        </row>
        <row r="707">
          <cell r="C707">
            <v>1</v>
          </cell>
          <cell r="G707">
            <v>1</v>
          </cell>
          <cell r="J707">
            <v>94</v>
          </cell>
          <cell r="K707">
            <v>3</v>
          </cell>
          <cell r="M707">
            <v>1</v>
          </cell>
          <cell r="N707">
            <v>1</v>
          </cell>
          <cell r="O707">
            <v>1</v>
          </cell>
          <cell r="R707">
            <v>3.8934426229508197</v>
          </cell>
        </row>
        <row r="708">
          <cell r="C708">
            <v>1</v>
          </cell>
          <cell r="G708">
            <v>1</v>
          </cell>
          <cell r="J708">
            <v>256.39999999999998</v>
          </cell>
          <cell r="K708">
            <v>3</v>
          </cell>
          <cell r="M708">
            <v>2</v>
          </cell>
          <cell r="N708">
            <v>1</v>
          </cell>
          <cell r="O708">
            <v>3</v>
          </cell>
          <cell r="R708">
            <v>3.8934426229508197</v>
          </cell>
        </row>
        <row r="709">
          <cell r="C709">
            <v>1</v>
          </cell>
          <cell r="G709">
            <v>1</v>
          </cell>
          <cell r="J709">
            <v>276.2</v>
          </cell>
          <cell r="K709">
            <v>2</v>
          </cell>
          <cell r="M709">
            <v>1</v>
          </cell>
          <cell r="N709">
            <v>1</v>
          </cell>
          <cell r="O709">
            <v>3</v>
          </cell>
          <cell r="R709">
            <v>3.8934426229508197</v>
          </cell>
        </row>
        <row r="710">
          <cell r="C710">
            <v>1</v>
          </cell>
          <cell r="G710">
            <v>1</v>
          </cell>
          <cell r="J710">
            <v>276.2</v>
          </cell>
          <cell r="K710">
            <v>1</v>
          </cell>
          <cell r="M710">
            <v>1</v>
          </cell>
          <cell r="N710">
            <v>2</v>
          </cell>
          <cell r="O710">
            <v>6</v>
          </cell>
          <cell r="R710">
            <v>3.8934426229508197</v>
          </cell>
        </row>
        <row r="711">
          <cell r="C711">
            <v>1</v>
          </cell>
          <cell r="G711">
            <v>7</v>
          </cell>
          <cell r="J711">
            <v>794</v>
          </cell>
          <cell r="K711">
            <v>1</v>
          </cell>
          <cell r="M711">
            <v>1</v>
          </cell>
          <cell r="N711">
            <v>1</v>
          </cell>
          <cell r="O711">
            <v>52</v>
          </cell>
          <cell r="R711">
            <v>2.9752475247524752</v>
          </cell>
        </row>
        <row r="712">
          <cell r="C712">
            <v>1</v>
          </cell>
          <cell r="G712">
            <v>1</v>
          </cell>
          <cell r="J712">
            <v>202.2</v>
          </cell>
          <cell r="K712">
            <v>3</v>
          </cell>
          <cell r="M712">
            <v>2</v>
          </cell>
          <cell r="N712">
            <v>1</v>
          </cell>
          <cell r="O712">
            <v>2</v>
          </cell>
          <cell r="R712">
            <v>3.8934426229508197</v>
          </cell>
        </row>
        <row r="713">
          <cell r="C713">
            <v>1</v>
          </cell>
          <cell r="G713">
            <v>1</v>
          </cell>
          <cell r="J713">
            <v>237.3</v>
          </cell>
          <cell r="K713">
            <v>3</v>
          </cell>
          <cell r="M713">
            <v>2</v>
          </cell>
          <cell r="N713">
            <v>1</v>
          </cell>
          <cell r="O713">
            <v>1</v>
          </cell>
          <cell r="R713">
            <v>3.8934426229508197</v>
          </cell>
        </row>
        <row r="714">
          <cell r="C714">
            <v>1</v>
          </cell>
          <cell r="G714">
            <v>1</v>
          </cell>
          <cell r="J714">
            <v>28.1</v>
          </cell>
          <cell r="K714">
            <v>3</v>
          </cell>
          <cell r="M714">
            <v>2</v>
          </cell>
          <cell r="N714">
            <v>1</v>
          </cell>
          <cell r="O714">
            <v>4</v>
          </cell>
          <cell r="R714">
            <v>3.8934426229508197</v>
          </cell>
        </row>
        <row r="715">
          <cell r="C715">
            <v>1</v>
          </cell>
          <cell r="G715">
            <v>1</v>
          </cell>
          <cell r="J715">
            <v>94</v>
          </cell>
          <cell r="K715">
            <v>3</v>
          </cell>
          <cell r="M715">
            <v>2</v>
          </cell>
          <cell r="N715">
            <v>1</v>
          </cell>
          <cell r="O715">
            <v>3</v>
          </cell>
          <cell r="R715">
            <v>3.8934426229508197</v>
          </cell>
        </row>
        <row r="716">
          <cell r="C716">
            <v>1</v>
          </cell>
          <cell r="G716">
            <v>7</v>
          </cell>
          <cell r="J716">
            <v>578</v>
          </cell>
          <cell r="K716">
            <v>3</v>
          </cell>
          <cell r="M716">
            <v>2</v>
          </cell>
          <cell r="N716">
            <v>2</v>
          </cell>
          <cell r="O716">
            <v>45</v>
          </cell>
          <cell r="R716">
            <v>2.9752475247524752</v>
          </cell>
        </row>
        <row r="717">
          <cell r="C717">
            <v>1</v>
          </cell>
          <cell r="G717">
            <v>1</v>
          </cell>
          <cell r="J717">
            <v>28.1</v>
          </cell>
          <cell r="K717">
            <v>3</v>
          </cell>
          <cell r="M717">
            <v>2</v>
          </cell>
          <cell r="N717">
            <v>1</v>
          </cell>
          <cell r="O717">
            <v>2</v>
          </cell>
          <cell r="R717">
            <v>3.8934426229508197</v>
          </cell>
        </row>
        <row r="718">
          <cell r="C718">
            <v>1</v>
          </cell>
          <cell r="G718">
            <v>1</v>
          </cell>
          <cell r="J718">
            <v>28.1</v>
          </cell>
          <cell r="K718">
            <v>3</v>
          </cell>
          <cell r="M718">
            <v>2</v>
          </cell>
          <cell r="N718">
            <v>1</v>
          </cell>
          <cell r="O718">
            <v>1</v>
          </cell>
          <cell r="R718">
            <v>3.8934426229508197</v>
          </cell>
        </row>
        <row r="719">
          <cell r="C719">
            <v>1</v>
          </cell>
          <cell r="G719">
            <v>1</v>
          </cell>
          <cell r="J719">
            <v>64.7</v>
          </cell>
          <cell r="K719">
            <v>3</v>
          </cell>
          <cell r="M719">
            <v>2</v>
          </cell>
          <cell r="N719">
            <v>1</v>
          </cell>
          <cell r="O719">
            <v>2</v>
          </cell>
          <cell r="R719">
            <v>3.8934426229508197</v>
          </cell>
        </row>
        <row r="720">
          <cell r="C720">
            <v>1</v>
          </cell>
          <cell r="G720">
            <v>1</v>
          </cell>
          <cell r="J720">
            <v>396.2</v>
          </cell>
          <cell r="K720">
            <v>3</v>
          </cell>
          <cell r="M720">
            <v>2</v>
          </cell>
          <cell r="N720">
            <v>1</v>
          </cell>
          <cell r="O720">
            <v>3</v>
          </cell>
          <cell r="R720">
            <v>3.8934426229508197</v>
          </cell>
        </row>
        <row r="721">
          <cell r="C721">
            <v>1</v>
          </cell>
          <cell r="G721">
            <v>1</v>
          </cell>
          <cell r="J721">
            <v>256.39999999999998</v>
          </cell>
          <cell r="K721">
            <v>3</v>
          </cell>
          <cell r="M721">
            <v>1</v>
          </cell>
          <cell r="N721">
            <v>1</v>
          </cell>
          <cell r="O721">
            <v>4</v>
          </cell>
          <cell r="R721">
            <v>3.8934426229508197</v>
          </cell>
        </row>
        <row r="722">
          <cell r="C722">
            <v>1</v>
          </cell>
          <cell r="G722">
            <v>7</v>
          </cell>
          <cell r="J722">
            <v>794</v>
          </cell>
          <cell r="K722">
            <v>3</v>
          </cell>
          <cell r="M722">
            <v>2</v>
          </cell>
          <cell r="N722">
            <v>1</v>
          </cell>
          <cell r="O722">
            <v>45</v>
          </cell>
          <cell r="R722">
            <v>2.9752475247524752</v>
          </cell>
        </row>
        <row r="723">
          <cell r="C723">
            <v>1</v>
          </cell>
          <cell r="G723">
            <v>1</v>
          </cell>
          <cell r="J723">
            <v>276.2</v>
          </cell>
          <cell r="K723">
            <v>3</v>
          </cell>
          <cell r="M723">
            <v>2</v>
          </cell>
          <cell r="N723">
            <v>1</v>
          </cell>
          <cell r="O723">
            <v>3</v>
          </cell>
          <cell r="R723">
            <v>3.8934426229508197</v>
          </cell>
        </row>
        <row r="724">
          <cell r="C724">
            <v>1</v>
          </cell>
          <cell r="G724">
            <v>7</v>
          </cell>
          <cell r="J724">
            <v>253.7</v>
          </cell>
          <cell r="K724">
            <v>3</v>
          </cell>
          <cell r="M724">
            <v>2</v>
          </cell>
          <cell r="N724">
            <v>1</v>
          </cell>
          <cell r="O724">
            <v>40</v>
          </cell>
          <cell r="R724">
            <v>2.9752475247524752</v>
          </cell>
        </row>
        <row r="725">
          <cell r="C725">
            <v>1</v>
          </cell>
          <cell r="G725">
            <v>1</v>
          </cell>
          <cell r="J725">
            <v>94</v>
          </cell>
          <cell r="K725">
            <v>3</v>
          </cell>
          <cell r="M725">
            <v>2</v>
          </cell>
          <cell r="N725">
            <v>1</v>
          </cell>
          <cell r="O725">
            <v>2</v>
          </cell>
          <cell r="R725">
            <v>3.8934426229508197</v>
          </cell>
        </row>
        <row r="726">
          <cell r="C726">
            <v>1</v>
          </cell>
          <cell r="G726">
            <v>1</v>
          </cell>
          <cell r="J726">
            <v>28.1</v>
          </cell>
          <cell r="K726">
            <v>3</v>
          </cell>
          <cell r="M726">
            <v>2</v>
          </cell>
          <cell r="N726">
            <v>1</v>
          </cell>
          <cell r="O726">
            <v>3</v>
          </cell>
          <cell r="R726">
            <v>3.8934426229508197</v>
          </cell>
        </row>
        <row r="727">
          <cell r="C727">
            <v>1</v>
          </cell>
          <cell r="G727">
            <v>1</v>
          </cell>
          <cell r="J727">
            <v>202.2</v>
          </cell>
          <cell r="K727">
            <v>3</v>
          </cell>
          <cell r="M727">
            <v>2</v>
          </cell>
          <cell r="N727">
            <v>1</v>
          </cell>
          <cell r="O727">
            <v>2</v>
          </cell>
          <cell r="R727">
            <v>3.8934426229508197</v>
          </cell>
        </row>
        <row r="728">
          <cell r="C728">
            <v>1</v>
          </cell>
          <cell r="G728">
            <v>1</v>
          </cell>
          <cell r="J728">
            <v>28.1</v>
          </cell>
          <cell r="K728">
            <v>3</v>
          </cell>
          <cell r="M728">
            <v>2</v>
          </cell>
          <cell r="N728">
            <v>1</v>
          </cell>
          <cell r="O728">
            <v>1</v>
          </cell>
          <cell r="R728">
            <v>3.8934426229508197</v>
          </cell>
        </row>
        <row r="729">
          <cell r="C729">
            <v>1</v>
          </cell>
          <cell r="G729">
            <v>1</v>
          </cell>
          <cell r="J729">
            <v>873</v>
          </cell>
          <cell r="K729">
            <v>3</v>
          </cell>
          <cell r="M729">
            <v>1</v>
          </cell>
          <cell r="N729">
            <v>1</v>
          </cell>
          <cell r="O729">
            <v>2</v>
          </cell>
          <cell r="R729">
            <v>3.8934426229508197</v>
          </cell>
        </row>
        <row r="730">
          <cell r="C730">
            <v>1</v>
          </cell>
          <cell r="G730">
            <v>1</v>
          </cell>
          <cell r="J730">
            <v>74.2</v>
          </cell>
          <cell r="K730">
            <v>3</v>
          </cell>
          <cell r="M730">
            <v>2</v>
          </cell>
          <cell r="N730">
            <v>1</v>
          </cell>
          <cell r="O730">
            <v>1</v>
          </cell>
          <cell r="R730">
            <v>3.8934426229508197</v>
          </cell>
        </row>
        <row r="731">
          <cell r="C731">
            <v>1</v>
          </cell>
          <cell r="G731">
            <v>1</v>
          </cell>
          <cell r="J731">
            <v>71.5</v>
          </cell>
          <cell r="K731">
            <v>3</v>
          </cell>
          <cell r="M731">
            <v>2</v>
          </cell>
          <cell r="N731">
            <v>1</v>
          </cell>
          <cell r="O731">
            <v>4</v>
          </cell>
          <cell r="R731">
            <v>3.8934426229508197</v>
          </cell>
        </row>
        <row r="732">
          <cell r="C732">
            <v>1</v>
          </cell>
          <cell r="G732">
            <v>1</v>
          </cell>
          <cell r="J732">
            <v>64.7</v>
          </cell>
          <cell r="K732">
            <v>3</v>
          </cell>
          <cell r="M732">
            <v>1</v>
          </cell>
          <cell r="N732">
            <v>1</v>
          </cell>
          <cell r="O732">
            <v>1</v>
          </cell>
          <cell r="R732">
            <v>3.8934426229508197</v>
          </cell>
        </row>
        <row r="733">
          <cell r="C733">
            <v>1</v>
          </cell>
          <cell r="G733">
            <v>1</v>
          </cell>
          <cell r="J733">
            <v>28.1</v>
          </cell>
          <cell r="K733">
            <v>1</v>
          </cell>
          <cell r="M733">
            <v>1</v>
          </cell>
          <cell r="N733">
            <v>1</v>
          </cell>
          <cell r="O733">
            <v>2</v>
          </cell>
          <cell r="R733">
            <v>3.8934426229508197</v>
          </cell>
        </row>
        <row r="734">
          <cell r="C734">
            <v>1</v>
          </cell>
          <cell r="G734">
            <v>1</v>
          </cell>
          <cell r="J734">
            <v>256.39999999999998</v>
          </cell>
          <cell r="K734">
            <v>4</v>
          </cell>
          <cell r="M734">
            <v>1</v>
          </cell>
          <cell r="N734">
            <v>1</v>
          </cell>
          <cell r="O734">
            <v>3</v>
          </cell>
          <cell r="R734">
            <v>3.8934426229508197</v>
          </cell>
        </row>
        <row r="735">
          <cell r="C735">
            <v>1</v>
          </cell>
          <cell r="G735">
            <v>1</v>
          </cell>
          <cell r="J735">
            <v>28.1</v>
          </cell>
          <cell r="K735">
            <v>1</v>
          </cell>
          <cell r="M735">
            <v>1</v>
          </cell>
          <cell r="N735">
            <v>1</v>
          </cell>
          <cell r="O735">
            <v>3</v>
          </cell>
          <cell r="R735">
            <v>3.8934426229508197</v>
          </cell>
        </row>
        <row r="736">
          <cell r="C736">
            <v>1</v>
          </cell>
          <cell r="G736">
            <v>1</v>
          </cell>
          <cell r="J736">
            <v>50.7</v>
          </cell>
          <cell r="K736">
            <v>3</v>
          </cell>
          <cell r="M736">
            <v>2</v>
          </cell>
          <cell r="N736">
            <v>1</v>
          </cell>
          <cell r="O736">
            <v>9</v>
          </cell>
          <cell r="R736">
            <v>3.8934426229508197</v>
          </cell>
        </row>
        <row r="737">
          <cell r="C737">
            <v>1</v>
          </cell>
          <cell r="G737">
            <v>1</v>
          </cell>
          <cell r="J737">
            <v>28.1</v>
          </cell>
          <cell r="K737">
            <v>3</v>
          </cell>
          <cell r="M737">
            <v>2</v>
          </cell>
          <cell r="N737">
            <v>3</v>
          </cell>
          <cell r="O737">
            <v>1</v>
          </cell>
          <cell r="R737">
            <v>3.8934426229508197</v>
          </cell>
        </row>
        <row r="738">
          <cell r="C738">
            <v>1</v>
          </cell>
          <cell r="G738">
            <v>1</v>
          </cell>
          <cell r="J738">
            <v>122.8</v>
          </cell>
          <cell r="K738">
            <v>3</v>
          </cell>
          <cell r="M738">
            <v>2</v>
          </cell>
          <cell r="N738">
            <v>1</v>
          </cell>
          <cell r="O738">
            <v>1</v>
          </cell>
          <cell r="R738">
            <v>3.8934426229508197</v>
          </cell>
        </row>
        <row r="739">
          <cell r="C739">
            <v>1</v>
          </cell>
          <cell r="G739">
            <v>1</v>
          </cell>
          <cell r="J739">
            <v>210.3</v>
          </cell>
          <cell r="K739">
            <v>3</v>
          </cell>
          <cell r="M739">
            <v>2</v>
          </cell>
          <cell r="N739">
            <v>1</v>
          </cell>
          <cell r="O739">
            <v>3</v>
          </cell>
          <cell r="R739">
            <v>3.8934426229508197</v>
          </cell>
        </row>
        <row r="740">
          <cell r="C740">
            <v>1</v>
          </cell>
          <cell r="G740">
            <v>1</v>
          </cell>
          <cell r="J740">
            <v>94</v>
          </cell>
          <cell r="K740">
            <v>2</v>
          </cell>
          <cell r="M740">
            <v>2</v>
          </cell>
          <cell r="N740">
            <v>1</v>
          </cell>
          <cell r="O740">
            <v>4</v>
          </cell>
          <cell r="R740">
            <v>3.8934426229508197</v>
          </cell>
        </row>
        <row r="741">
          <cell r="C741">
            <v>1</v>
          </cell>
          <cell r="G741">
            <v>1</v>
          </cell>
          <cell r="J741">
            <v>172.3</v>
          </cell>
          <cell r="K741">
            <v>3</v>
          </cell>
          <cell r="M741">
            <v>2</v>
          </cell>
          <cell r="N741">
            <v>1</v>
          </cell>
          <cell r="O741">
            <v>2</v>
          </cell>
          <cell r="R741">
            <v>3.8934426229508197</v>
          </cell>
        </row>
        <row r="742">
          <cell r="C742">
            <v>1</v>
          </cell>
          <cell r="G742">
            <v>1</v>
          </cell>
          <cell r="J742">
            <v>578</v>
          </cell>
          <cell r="K742">
            <v>3</v>
          </cell>
          <cell r="M742">
            <v>2</v>
          </cell>
          <cell r="N742">
            <v>1</v>
          </cell>
          <cell r="O742">
            <v>5</v>
          </cell>
          <cell r="R742">
            <v>3.8934426229508197</v>
          </cell>
        </row>
        <row r="743">
          <cell r="C743">
            <v>1</v>
          </cell>
          <cell r="G743">
            <v>1</v>
          </cell>
          <cell r="J743">
            <v>39</v>
          </cell>
          <cell r="K743">
            <v>2</v>
          </cell>
          <cell r="M743">
            <v>2</v>
          </cell>
          <cell r="N743">
            <v>1</v>
          </cell>
          <cell r="O743">
            <v>3</v>
          </cell>
          <cell r="R743">
            <v>3.8934426229508197</v>
          </cell>
        </row>
        <row r="744">
          <cell r="C744">
            <v>1</v>
          </cell>
          <cell r="G744">
            <v>1</v>
          </cell>
          <cell r="J744">
            <v>28.1</v>
          </cell>
          <cell r="K744">
            <v>3</v>
          </cell>
          <cell r="M744">
            <v>2</v>
          </cell>
          <cell r="N744">
            <v>3</v>
          </cell>
          <cell r="O744">
            <v>4</v>
          </cell>
          <cell r="R744">
            <v>3.8934426229508197</v>
          </cell>
        </row>
        <row r="745">
          <cell r="C745">
            <v>1</v>
          </cell>
          <cell r="G745">
            <v>1</v>
          </cell>
          <cell r="J745">
            <v>110.8</v>
          </cell>
          <cell r="K745">
            <v>3</v>
          </cell>
          <cell r="M745">
            <v>2</v>
          </cell>
          <cell r="N745">
            <v>1</v>
          </cell>
          <cell r="O745">
            <v>2</v>
          </cell>
          <cell r="R745">
            <v>3.8934426229508197</v>
          </cell>
        </row>
        <row r="746">
          <cell r="C746">
            <v>1</v>
          </cell>
          <cell r="G746">
            <v>1</v>
          </cell>
          <cell r="J746">
            <v>210.3</v>
          </cell>
          <cell r="K746">
            <v>3</v>
          </cell>
          <cell r="M746">
            <v>2</v>
          </cell>
          <cell r="N746">
            <v>1</v>
          </cell>
          <cell r="O746">
            <v>2</v>
          </cell>
          <cell r="R746">
            <v>3.8934426229508197</v>
          </cell>
        </row>
        <row r="747">
          <cell r="C747">
            <v>1</v>
          </cell>
          <cell r="G747">
            <v>1</v>
          </cell>
          <cell r="J747">
            <v>94</v>
          </cell>
          <cell r="K747">
            <v>3</v>
          </cell>
          <cell r="M747">
            <v>2</v>
          </cell>
          <cell r="N747">
            <v>1</v>
          </cell>
          <cell r="O747">
            <v>3</v>
          </cell>
          <cell r="R747">
            <v>3.8934426229508197</v>
          </cell>
        </row>
        <row r="748">
          <cell r="C748">
            <v>1</v>
          </cell>
          <cell r="G748">
            <v>1</v>
          </cell>
          <cell r="J748">
            <v>159.4</v>
          </cell>
          <cell r="K748">
            <v>2</v>
          </cell>
          <cell r="M748">
            <v>2</v>
          </cell>
          <cell r="N748">
            <v>3</v>
          </cell>
          <cell r="O748">
            <v>3</v>
          </cell>
          <cell r="R748">
            <v>3.8934426229508197</v>
          </cell>
        </row>
        <row r="749">
          <cell r="C749">
            <v>1</v>
          </cell>
          <cell r="G749">
            <v>1</v>
          </cell>
          <cell r="J749">
            <v>504</v>
          </cell>
          <cell r="K749">
            <v>3</v>
          </cell>
          <cell r="M749">
            <v>2</v>
          </cell>
          <cell r="N749">
            <v>1</v>
          </cell>
          <cell r="O749">
            <v>1</v>
          </cell>
          <cell r="R749">
            <v>3.8934426229508197</v>
          </cell>
        </row>
        <row r="750">
          <cell r="C750">
            <v>1</v>
          </cell>
          <cell r="G750">
            <v>1</v>
          </cell>
          <cell r="J750">
            <v>28.1</v>
          </cell>
          <cell r="K750">
            <v>2</v>
          </cell>
          <cell r="M750">
            <v>2</v>
          </cell>
          <cell r="N750">
            <v>1</v>
          </cell>
          <cell r="O750">
            <v>3</v>
          </cell>
          <cell r="R750">
            <v>3.8934426229508197</v>
          </cell>
        </row>
        <row r="751">
          <cell r="C751">
            <v>1</v>
          </cell>
          <cell r="G751">
            <v>1</v>
          </cell>
          <cell r="J751">
            <v>578</v>
          </cell>
          <cell r="K751">
            <v>3</v>
          </cell>
          <cell r="M751">
            <v>2</v>
          </cell>
          <cell r="N751">
            <v>1</v>
          </cell>
          <cell r="O751">
            <v>4</v>
          </cell>
          <cell r="R751">
            <v>3.8934426229508197</v>
          </cell>
        </row>
        <row r="752">
          <cell r="C752">
            <v>1</v>
          </cell>
          <cell r="G752">
            <v>1</v>
          </cell>
          <cell r="J752">
            <v>569</v>
          </cell>
          <cell r="K752">
            <v>3</v>
          </cell>
          <cell r="M752">
            <v>2</v>
          </cell>
          <cell r="N752">
            <v>1</v>
          </cell>
          <cell r="O752">
            <v>5</v>
          </cell>
          <cell r="R752">
            <v>3.8934426229508197</v>
          </cell>
        </row>
        <row r="753">
          <cell r="C753">
            <v>1</v>
          </cell>
          <cell r="G753">
            <v>1</v>
          </cell>
          <cell r="J753">
            <v>28.1</v>
          </cell>
          <cell r="K753">
            <v>3</v>
          </cell>
          <cell r="M753">
            <v>2</v>
          </cell>
          <cell r="N753">
            <v>1</v>
          </cell>
          <cell r="O753">
            <v>4</v>
          </cell>
          <cell r="R753">
            <v>3.8934426229508197</v>
          </cell>
        </row>
        <row r="754">
          <cell r="C754">
            <v>1</v>
          </cell>
          <cell r="G754">
            <v>1</v>
          </cell>
          <cell r="J754">
            <v>276.2</v>
          </cell>
          <cell r="K754">
            <v>2</v>
          </cell>
          <cell r="M754">
            <v>2</v>
          </cell>
          <cell r="N754">
            <v>1</v>
          </cell>
          <cell r="O754">
            <v>3</v>
          </cell>
          <cell r="R754">
            <v>3.8934426229508197</v>
          </cell>
        </row>
        <row r="755">
          <cell r="C755">
            <v>1</v>
          </cell>
          <cell r="G755">
            <v>1</v>
          </cell>
          <cell r="J755">
            <v>276.2</v>
          </cell>
          <cell r="K755">
            <v>2</v>
          </cell>
          <cell r="M755">
            <v>1</v>
          </cell>
          <cell r="N755">
            <v>2</v>
          </cell>
          <cell r="O755">
            <v>5</v>
          </cell>
          <cell r="R755">
            <v>3.8934426229508197</v>
          </cell>
        </row>
        <row r="756">
          <cell r="C756">
            <v>1</v>
          </cell>
          <cell r="G756">
            <v>7</v>
          </cell>
          <cell r="J756">
            <v>256.39999999999998</v>
          </cell>
          <cell r="K756">
            <v>2</v>
          </cell>
          <cell r="M756">
            <v>1</v>
          </cell>
          <cell r="N756">
            <v>2</v>
          </cell>
          <cell r="O756">
            <v>20</v>
          </cell>
          <cell r="R756">
            <v>2.9752475247524752</v>
          </cell>
        </row>
        <row r="757">
          <cell r="C757">
            <v>1</v>
          </cell>
          <cell r="G757">
            <v>1</v>
          </cell>
          <cell r="J757">
            <v>794</v>
          </cell>
          <cell r="K757">
            <v>1</v>
          </cell>
          <cell r="M757">
            <v>1</v>
          </cell>
          <cell r="N757">
            <v>2</v>
          </cell>
          <cell r="O757">
            <v>26</v>
          </cell>
          <cell r="R757">
            <v>3.8934426229508197</v>
          </cell>
        </row>
        <row r="758">
          <cell r="C758">
            <v>1</v>
          </cell>
          <cell r="G758">
            <v>1</v>
          </cell>
          <cell r="J758">
            <v>569</v>
          </cell>
          <cell r="K758">
            <v>1</v>
          </cell>
          <cell r="M758">
            <v>1</v>
          </cell>
          <cell r="N758">
            <v>1</v>
          </cell>
          <cell r="O758">
            <v>2</v>
          </cell>
          <cell r="R758">
            <v>3.8934426229508197</v>
          </cell>
        </row>
        <row r="759">
          <cell r="C759">
            <v>1</v>
          </cell>
          <cell r="G759">
            <v>1</v>
          </cell>
          <cell r="J759">
            <v>569</v>
          </cell>
          <cell r="K759">
            <v>2</v>
          </cell>
          <cell r="M759">
            <v>1</v>
          </cell>
          <cell r="N759">
            <v>1</v>
          </cell>
          <cell r="O759">
            <v>1</v>
          </cell>
          <cell r="R759">
            <v>3.8934426229508197</v>
          </cell>
        </row>
        <row r="760">
          <cell r="C760">
            <v>1</v>
          </cell>
          <cell r="G760">
            <v>1</v>
          </cell>
          <cell r="J760">
            <v>94</v>
          </cell>
          <cell r="K760">
            <v>1</v>
          </cell>
          <cell r="M760">
            <v>1</v>
          </cell>
          <cell r="N760">
            <v>1</v>
          </cell>
          <cell r="O760">
            <v>5</v>
          </cell>
          <cell r="R760">
            <v>3.8934426229508197</v>
          </cell>
        </row>
        <row r="761">
          <cell r="C761">
            <v>1</v>
          </cell>
          <cell r="G761">
            <v>1</v>
          </cell>
          <cell r="J761">
            <v>386.8</v>
          </cell>
          <cell r="K761">
            <v>2</v>
          </cell>
          <cell r="M761">
            <v>1</v>
          </cell>
          <cell r="N761">
            <v>2</v>
          </cell>
          <cell r="O761">
            <v>5</v>
          </cell>
          <cell r="R761">
            <v>3.8934426229508197</v>
          </cell>
        </row>
        <row r="762">
          <cell r="C762">
            <v>1</v>
          </cell>
          <cell r="G762">
            <v>7</v>
          </cell>
          <cell r="J762">
            <v>276.2</v>
          </cell>
          <cell r="K762">
            <v>1</v>
          </cell>
          <cell r="M762">
            <v>1</v>
          </cell>
          <cell r="N762">
            <v>2</v>
          </cell>
          <cell r="O762">
            <v>25</v>
          </cell>
          <cell r="R762">
            <v>2.9752475247524752</v>
          </cell>
        </row>
        <row r="763">
          <cell r="C763">
            <v>1</v>
          </cell>
          <cell r="G763">
            <v>1</v>
          </cell>
          <cell r="J763">
            <v>720</v>
          </cell>
          <cell r="K763">
            <v>2</v>
          </cell>
          <cell r="M763">
            <v>1</v>
          </cell>
          <cell r="N763">
            <v>1</v>
          </cell>
          <cell r="O763">
            <v>6</v>
          </cell>
          <cell r="R763">
            <v>3.8934426229508197</v>
          </cell>
        </row>
        <row r="764">
          <cell r="C764">
            <v>1</v>
          </cell>
          <cell r="G764">
            <v>7</v>
          </cell>
          <cell r="J764">
            <v>210.3</v>
          </cell>
          <cell r="K764">
            <v>1</v>
          </cell>
          <cell r="M764">
            <v>1</v>
          </cell>
          <cell r="N764">
            <v>1</v>
          </cell>
          <cell r="O764">
            <v>20</v>
          </cell>
          <cell r="R764">
            <v>2.9752475247524752</v>
          </cell>
        </row>
        <row r="765">
          <cell r="C765">
            <v>1</v>
          </cell>
          <cell r="G765">
            <v>1</v>
          </cell>
          <cell r="J765">
            <v>276.2</v>
          </cell>
          <cell r="K765">
            <v>2</v>
          </cell>
          <cell r="M765">
            <v>1</v>
          </cell>
          <cell r="N765">
            <v>1</v>
          </cell>
          <cell r="O765">
            <v>4</v>
          </cell>
          <cell r="R765">
            <v>3.8934426229508197</v>
          </cell>
        </row>
        <row r="766">
          <cell r="C766">
            <v>1</v>
          </cell>
          <cell r="G766">
            <v>1</v>
          </cell>
          <cell r="J766">
            <v>569</v>
          </cell>
          <cell r="K766">
            <v>2</v>
          </cell>
          <cell r="M766">
            <v>1</v>
          </cell>
          <cell r="N766">
            <v>2</v>
          </cell>
          <cell r="O766">
            <v>4</v>
          </cell>
          <cell r="R766">
            <v>3.8934426229508197</v>
          </cell>
        </row>
        <row r="767">
          <cell r="C767">
            <v>1</v>
          </cell>
          <cell r="G767">
            <v>1</v>
          </cell>
          <cell r="J767">
            <v>215.2</v>
          </cell>
          <cell r="K767">
            <v>2</v>
          </cell>
          <cell r="M767">
            <v>2</v>
          </cell>
          <cell r="N767">
            <v>2</v>
          </cell>
          <cell r="O767">
            <v>5</v>
          </cell>
          <cell r="R767">
            <v>3.8934426229508197</v>
          </cell>
        </row>
        <row r="768">
          <cell r="C768">
            <v>1</v>
          </cell>
          <cell r="G768">
            <v>1</v>
          </cell>
          <cell r="J768">
            <v>215.2</v>
          </cell>
          <cell r="K768">
            <v>2</v>
          </cell>
          <cell r="M768">
            <v>1</v>
          </cell>
          <cell r="N768">
            <v>2</v>
          </cell>
          <cell r="O768">
            <v>6</v>
          </cell>
          <cell r="R768">
            <v>3.8934426229508197</v>
          </cell>
        </row>
        <row r="769">
          <cell r="C769">
            <v>1</v>
          </cell>
          <cell r="G769">
            <v>1</v>
          </cell>
          <cell r="J769">
            <v>215.2</v>
          </cell>
          <cell r="K769">
            <v>2</v>
          </cell>
          <cell r="M769">
            <v>1</v>
          </cell>
          <cell r="N769">
            <v>2</v>
          </cell>
          <cell r="O769">
            <v>7</v>
          </cell>
          <cell r="R769">
            <v>3.8934426229508197</v>
          </cell>
        </row>
        <row r="770">
          <cell r="C770">
            <v>1</v>
          </cell>
          <cell r="G770">
            <v>1</v>
          </cell>
          <cell r="J770">
            <v>215.2</v>
          </cell>
          <cell r="K770">
            <v>1</v>
          </cell>
          <cell r="M770">
            <v>1</v>
          </cell>
          <cell r="N770">
            <v>1</v>
          </cell>
          <cell r="O770">
            <v>8</v>
          </cell>
          <cell r="R770">
            <v>3.8934426229508197</v>
          </cell>
        </row>
        <row r="771">
          <cell r="C771">
            <v>1</v>
          </cell>
          <cell r="G771">
            <v>1</v>
          </cell>
          <cell r="J771">
            <v>276.2</v>
          </cell>
          <cell r="K771">
            <v>3</v>
          </cell>
          <cell r="M771">
            <v>2</v>
          </cell>
          <cell r="N771">
            <v>1</v>
          </cell>
          <cell r="O771">
            <v>5</v>
          </cell>
          <cell r="R771">
            <v>3.8934426229508197</v>
          </cell>
        </row>
        <row r="772">
          <cell r="C772">
            <v>1</v>
          </cell>
          <cell r="G772">
            <v>1</v>
          </cell>
          <cell r="J772">
            <v>22.3</v>
          </cell>
          <cell r="K772">
            <v>1</v>
          </cell>
          <cell r="M772">
            <v>1</v>
          </cell>
          <cell r="N772">
            <v>1</v>
          </cell>
          <cell r="O772">
            <v>8</v>
          </cell>
          <cell r="R772">
            <v>3.8934426229508197</v>
          </cell>
        </row>
        <row r="773">
          <cell r="C773">
            <v>1</v>
          </cell>
          <cell r="G773">
            <v>7</v>
          </cell>
          <cell r="J773">
            <v>698</v>
          </cell>
          <cell r="K773">
            <v>1</v>
          </cell>
          <cell r="M773">
            <v>1</v>
          </cell>
          <cell r="N773">
            <v>2</v>
          </cell>
          <cell r="O773">
            <v>20</v>
          </cell>
          <cell r="R773">
            <v>2.9752475247524752</v>
          </cell>
        </row>
        <row r="774">
          <cell r="C774">
            <v>1</v>
          </cell>
          <cell r="G774">
            <v>7</v>
          </cell>
          <cell r="J774">
            <v>276.2</v>
          </cell>
          <cell r="K774">
            <v>1</v>
          </cell>
          <cell r="M774">
            <v>1</v>
          </cell>
          <cell r="N774">
            <v>2</v>
          </cell>
          <cell r="O774">
            <v>20</v>
          </cell>
          <cell r="R774">
            <v>2.9752475247524752</v>
          </cell>
        </row>
        <row r="775">
          <cell r="C775">
            <v>1</v>
          </cell>
          <cell r="G775">
            <v>1</v>
          </cell>
          <cell r="J775">
            <v>276.2</v>
          </cell>
          <cell r="K775">
            <v>3</v>
          </cell>
          <cell r="M775">
            <v>2</v>
          </cell>
          <cell r="N775">
            <v>2</v>
          </cell>
          <cell r="O775">
            <v>4</v>
          </cell>
          <cell r="R775">
            <v>3.8934426229508197</v>
          </cell>
        </row>
        <row r="776">
          <cell r="C776">
            <v>1</v>
          </cell>
          <cell r="G776">
            <v>1</v>
          </cell>
          <cell r="J776">
            <v>569</v>
          </cell>
          <cell r="K776">
            <v>3</v>
          </cell>
          <cell r="M776">
            <v>2</v>
          </cell>
          <cell r="N776">
            <v>1</v>
          </cell>
          <cell r="O776">
            <v>5</v>
          </cell>
          <cell r="R776">
            <v>3.8934426229508197</v>
          </cell>
        </row>
        <row r="777">
          <cell r="C777">
            <v>1</v>
          </cell>
          <cell r="G777">
            <v>7</v>
          </cell>
          <cell r="J777">
            <v>393</v>
          </cell>
          <cell r="K777">
            <v>1</v>
          </cell>
          <cell r="M777">
            <v>1</v>
          </cell>
          <cell r="N777">
            <v>2</v>
          </cell>
          <cell r="O777">
            <v>40</v>
          </cell>
          <cell r="R777">
            <v>2.9752475247524752</v>
          </cell>
        </row>
        <row r="778">
          <cell r="C778">
            <v>1</v>
          </cell>
          <cell r="G778">
            <v>1</v>
          </cell>
          <cell r="J778">
            <v>276.2</v>
          </cell>
          <cell r="K778">
            <v>3</v>
          </cell>
          <cell r="M778">
            <v>2</v>
          </cell>
          <cell r="N778">
            <v>1</v>
          </cell>
          <cell r="O778">
            <v>1</v>
          </cell>
          <cell r="R778">
            <v>3.8934426229508197</v>
          </cell>
        </row>
        <row r="779">
          <cell r="C779">
            <v>1</v>
          </cell>
          <cell r="G779">
            <v>1</v>
          </cell>
          <cell r="J779">
            <v>94</v>
          </cell>
          <cell r="K779">
            <v>3</v>
          </cell>
          <cell r="M779">
            <v>2</v>
          </cell>
          <cell r="N779">
            <v>1</v>
          </cell>
          <cell r="O779">
            <v>2</v>
          </cell>
          <cell r="R779">
            <v>3.8934426229508197</v>
          </cell>
        </row>
        <row r="780">
          <cell r="C780">
            <v>1</v>
          </cell>
          <cell r="G780">
            <v>1</v>
          </cell>
          <cell r="J780">
            <v>28.1</v>
          </cell>
          <cell r="K780">
            <v>1</v>
          </cell>
          <cell r="M780">
            <v>1</v>
          </cell>
          <cell r="N780">
            <v>1</v>
          </cell>
          <cell r="O780">
            <v>2</v>
          </cell>
          <cell r="R780">
            <v>3.8934426229508197</v>
          </cell>
        </row>
        <row r="781">
          <cell r="C781">
            <v>1</v>
          </cell>
          <cell r="G781">
            <v>1</v>
          </cell>
          <cell r="J781">
            <v>94</v>
          </cell>
          <cell r="K781">
            <v>1</v>
          </cell>
          <cell r="M781">
            <v>1</v>
          </cell>
          <cell r="N781">
            <v>1</v>
          </cell>
          <cell r="O781">
            <v>2</v>
          </cell>
          <cell r="R781">
            <v>3.8934426229508197</v>
          </cell>
        </row>
        <row r="782">
          <cell r="C782">
            <v>1</v>
          </cell>
          <cell r="G782">
            <v>1</v>
          </cell>
          <cell r="J782">
            <v>122.8</v>
          </cell>
          <cell r="K782">
            <v>3</v>
          </cell>
          <cell r="M782">
            <v>2</v>
          </cell>
          <cell r="N782">
            <v>2</v>
          </cell>
          <cell r="O782">
            <v>2</v>
          </cell>
          <cell r="R782">
            <v>3.8934426229508197</v>
          </cell>
        </row>
        <row r="783">
          <cell r="C783">
            <v>1</v>
          </cell>
          <cell r="G783">
            <v>1</v>
          </cell>
          <cell r="J783">
            <v>238.2</v>
          </cell>
          <cell r="K783">
            <v>3</v>
          </cell>
          <cell r="M783">
            <v>2</v>
          </cell>
          <cell r="N783">
            <v>1</v>
          </cell>
          <cell r="O783">
            <v>2</v>
          </cell>
          <cell r="R783">
            <v>3.8934426229508197</v>
          </cell>
        </row>
        <row r="784">
          <cell r="C784">
            <v>1</v>
          </cell>
          <cell r="G784">
            <v>1</v>
          </cell>
          <cell r="J784">
            <v>238.2</v>
          </cell>
          <cell r="K784">
            <v>3</v>
          </cell>
          <cell r="M784">
            <v>2</v>
          </cell>
          <cell r="N784">
            <v>1</v>
          </cell>
          <cell r="O784">
            <v>4</v>
          </cell>
          <cell r="R784">
            <v>3.8934426229508197</v>
          </cell>
        </row>
        <row r="785">
          <cell r="C785">
            <v>1</v>
          </cell>
          <cell r="G785">
            <v>1</v>
          </cell>
          <cell r="J785">
            <v>569</v>
          </cell>
          <cell r="K785">
            <v>3</v>
          </cell>
          <cell r="M785">
            <v>2</v>
          </cell>
          <cell r="N785">
            <v>2</v>
          </cell>
          <cell r="O785">
            <v>6</v>
          </cell>
          <cell r="R785">
            <v>3.8934426229508197</v>
          </cell>
        </row>
        <row r="786">
          <cell r="C786">
            <v>1</v>
          </cell>
          <cell r="G786">
            <v>1</v>
          </cell>
          <cell r="J786">
            <v>210.3</v>
          </cell>
          <cell r="K786">
            <v>3</v>
          </cell>
          <cell r="M786">
            <v>1</v>
          </cell>
          <cell r="N786">
            <v>1</v>
          </cell>
          <cell r="O786">
            <v>3</v>
          </cell>
          <cell r="R786">
            <v>3.8934426229508197</v>
          </cell>
        </row>
        <row r="787">
          <cell r="C787">
            <v>1</v>
          </cell>
          <cell r="G787">
            <v>1</v>
          </cell>
          <cell r="J787">
            <v>276.2</v>
          </cell>
          <cell r="K787">
            <v>3</v>
          </cell>
          <cell r="M787">
            <v>2</v>
          </cell>
          <cell r="N787">
            <v>1</v>
          </cell>
          <cell r="O787">
            <v>1</v>
          </cell>
          <cell r="R787">
            <v>3.8934426229508197</v>
          </cell>
        </row>
        <row r="788">
          <cell r="C788">
            <v>1</v>
          </cell>
          <cell r="G788">
            <v>7</v>
          </cell>
          <cell r="J788">
            <v>794</v>
          </cell>
          <cell r="K788">
            <v>3</v>
          </cell>
          <cell r="M788">
            <v>2</v>
          </cell>
          <cell r="N788">
            <v>2</v>
          </cell>
          <cell r="O788">
            <v>40</v>
          </cell>
          <cell r="R788">
            <v>2.9752475247524752</v>
          </cell>
        </row>
        <row r="789">
          <cell r="C789">
            <v>1</v>
          </cell>
          <cell r="G789">
            <v>7</v>
          </cell>
          <cell r="J789">
            <v>569</v>
          </cell>
          <cell r="K789">
            <v>1</v>
          </cell>
          <cell r="M789">
            <v>1</v>
          </cell>
          <cell r="N789">
            <v>1</v>
          </cell>
          <cell r="O789">
            <v>40</v>
          </cell>
          <cell r="R789">
            <v>2.9752475247524752</v>
          </cell>
        </row>
        <row r="790">
          <cell r="C790">
            <v>1</v>
          </cell>
          <cell r="G790">
            <v>7</v>
          </cell>
          <cell r="J790">
            <v>569</v>
          </cell>
          <cell r="K790">
            <v>1</v>
          </cell>
          <cell r="M790">
            <v>1</v>
          </cell>
          <cell r="N790">
            <v>2</v>
          </cell>
          <cell r="O790">
            <v>40</v>
          </cell>
          <cell r="R790">
            <v>2.9752475247524752</v>
          </cell>
        </row>
        <row r="791">
          <cell r="C791">
            <v>1</v>
          </cell>
          <cell r="G791">
            <v>1</v>
          </cell>
          <cell r="J791">
            <v>376.4</v>
          </cell>
          <cell r="K791">
            <v>1</v>
          </cell>
          <cell r="M791">
            <v>1</v>
          </cell>
          <cell r="N791">
            <v>1</v>
          </cell>
          <cell r="O791">
            <v>8</v>
          </cell>
          <cell r="R791">
            <v>3.8934426229508197</v>
          </cell>
        </row>
        <row r="792">
          <cell r="C792">
            <v>1</v>
          </cell>
          <cell r="G792">
            <v>1</v>
          </cell>
          <cell r="J792">
            <v>578</v>
          </cell>
          <cell r="K792">
            <v>1</v>
          </cell>
          <cell r="M792">
            <v>1</v>
          </cell>
          <cell r="N792">
            <v>1</v>
          </cell>
          <cell r="O792">
            <v>6</v>
          </cell>
          <cell r="R792">
            <v>3.8934426229508197</v>
          </cell>
        </row>
        <row r="793">
          <cell r="C793">
            <v>1</v>
          </cell>
          <cell r="G793">
            <v>1</v>
          </cell>
          <cell r="J793">
            <v>218.4</v>
          </cell>
          <cell r="K793">
            <v>1</v>
          </cell>
          <cell r="M793">
            <v>1</v>
          </cell>
          <cell r="N793">
            <v>1</v>
          </cell>
          <cell r="O793">
            <v>6</v>
          </cell>
          <cell r="R793">
            <v>3.8934426229508197</v>
          </cell>
        </row>
        <row r="794">
          <cell r="C794">
            <v>1</v>
          </cell>
          <cell r="G794">
            <v>1</v>
          </cell>
          <cell r="J794">
            <v>315</v>
          </cell>
          <cell r="K794">
            <v>1</v>
          </cell>
          <cell r="M794">
            <v>1</v>
          </cell>
          <cell r="N794">
            <v>1</v>
          </cell>
          <cell r="O794">
            <v>8</v>
          </cell>
          <cell r="R794">
            <v>3.8934426229508197</v>
          </cell>
        </row>
        <row r="795">
          <cell r="C795">
            <v>1</v>
          </cell>
          <cell r="G795">
            <v>1</v>
          </cell>
          <cell r="J795">
            <v>307.2</v>
          </cell>
          <cell r="K795">
            <v>2</v>
          </cell>
          <cell r="M795">
            <v>1</v>
          </cell>
          <cell r="N795">
            <v>1</v>
          </cell>
          <cell r="O795">
            <v>1</v>
          </cell>
          <cell r="R795">
            <v>3.8934426229508197</v>
          </cell>
        </row>
        <row r="796">
          <cell r="C796">
            <v>1</v>
          </cell>
          <cell r="G796">
            <v>1</v>
          </cell>
          <cell r="J796">
            <v>276.2</v>
          </cell>
          <cell r="K796">
            <v>2</v>
          </cell>
          <cell r="M796">
            <v>1</v>
          </cell>
          <cell r="N796">
            <v>1</v>
          </cell>
          <cell r="O796">
            <v>2</v>
          </cell>
          <cell r="R796">
            <v>3.8934426229508197</v>
          </cell>
        </row>
        <row r="797">
          <cell r="C797">
            <v>1</v>
          </cell>
          <cell r="G797">
            <v>7</v>
          </cell>
          <cell r="J797">
            <v>210.3</v>
          </cell>
          <cell r="K797">
            <v>1</v>
          </cell>
          <cell r="M797">
            <v>1</v>
          </cell>
          <cell r="N797">
            <v>2</v>
          </cell>
          <cell r="O797">
            <v>35</v>
          </cell>
          <cell r="R797">
            <v>2.9752475247524752</v>
          </cell>
        </row>
        <row r="798">
          <cell r="C798">
            <v>1</v>
          </cell>
          <cell r="G798">
            <v>7</v>
          </cell>
          <cell r="J798">
            <v>256.39999999999998</v>
          </cell>
          <cell r="K798">
            <v>1</v>
          </cell>
          <cell r="M798">
            <v>1</v>
          </cell>
          <cell r="N798">
            <v>2</v>
          </cell>
          <cell r="O798">
            <v>40</v>
          </cell>
          <cell r="R798">
            <v>2.9752475247524752</v>
          </cell>
        </row>
        <row r="799">
          <cell r="C799">
            <v>1</v>
          </cell>
          <cell r="G799">
            <v>1</v>
          </cell>
          <cell r="J799">
            <v>166.2</v>
          </cell>
          <cell r="K799">
            <v>1</v>
          </cell>
          <cell r="M799">
            <v>1</v>
          </cell>
          <cell r="N799">
            <v>1</v>
          </cell>
          <cell r="O799">
            <v>3</v>
          </cell>
          <cell r="R799">
            <v>3.8934426229508197</v>
          </cell>
        </row>
        <row r="800">
          <cell r="C800">
            <v>1</v>
          </cell>
          <cell r="G800">
            <v>7</v>
          </cell>
          <cell r="J800">
            <v>794</v>
          </cell>
          <cell r="K800">
            <v>1</v>
          </cell>
          <cell r="M800">
            <v>1</v>
          </cell>
          <cell r="N800">
            <v>2</v>
          </cell>
          <cell r="O800">
            <v>35</v>
          </cell>
          <cell r="R800">
            <v>2.9752475247524752</v>
          </cell>
        </row>
        <row r="801">
          <cell r="C801">
            <v>1</v>
          </cell>
          <cell r="G801">
            <v>7</v>
          </cell>
          <cell r="J801">
            <v>305</v>
          </cell>
          <cell r="K801">
            <v>1</v>
          </cell>
          <cell r="M801">
            <v>1</v>
          </cell>
          <cell r="N801">
            <v>2</v>
          </cell>
          <cell r="O801">
            <v>30</v>
          </cell>
          <cell r="R801">
            <v>2.9752475247524752</v>
          </cell>
        </row>
        <row r="802">
          <cell r="C802">
            <v>1</v>
          </cell>
          <cell r="G802">
            <v>7</v>
          </cell>
          <cell r="J802">
            <v>580</v>
          </cell>
          <cell r="K802">
            <v>1</v>
          </cell>
          <cell r="M802">
            <v>1</v>
          </cell>
          <cell r="N802">
            <v>2</v>
          </cell>
          <cell r="O802">
            <v>35</v>
          </cell>
          <cell r="R802">
            <v>2.9752475247524752</v>
          </cell>
        </row>
        <row r="803">
          <cell r="C803">
            <v>1</v>
          </cell>
          <cell r="G803">
            <v>1</v>
          </cell>
          <cell r="J803">
            <v>28.1</v>
          </cell>
          <cell r="K803">
            <v>1</v>
          </cell>
          <cell r="M803">
            <v>1</v>
          </cell>
          <cell r="N803">
            <v>1</v>
          </cell>
          <cell r="O803">
            <v>5</v>
          </cell>
          <cell r="R803">
            <v>3.8934426229508197</v>
          </cell>
        </row>
        <row r="804">
          <cell r="C804">
            <v>1</v>
          </cell>
          <cell r="G804">
            <v>1</v>
          </cell>
          <cell r="J804">
            <v>28.1</v>
          </cell>
          <cell r="K804">
            <v>1</v>
          </cell>
          <cell r="M804">
            <v>1</v>
          </cell>
          <cell r="N804">
            <v>1</v>
          </cell>
          <cell r="O804">
            <v>3</v>
          </cell>
          <cell r="R804">
            <v>3.8934426229508197</v>
          </cell>
        </row>
        <row r="805">
          <cell r="C805">
            <v>1</v>
          </cell>
          <cell r="G805">
            <v>1</v>
          </cell>
          <cell r="J805">
            <v>137.4</v>
          </cell>
          <cell r="K805">
            <v>1</v>
          </cell>
          <cell r="M805">
            <v>1</v>
          </cell>
          <cell r="N805">
            <v>1</v>
          </cell>
          <cell r="O805">
            <v>3</v>
          </cell>
          <cell r="R805">
            <v>3.8934426229508197</v>
          </cell>
        </row>
        <row r="806">
          <cell r="C806">
            <v>1</v>
          </cell>
          <cell r="G806">
            <v>7</v>
          </cell>
          <cell r="J806">
            <v>794</v>
          </cell>
          <cell r="K806">
            <v>1</v>
          </cell>
          <cell r="M806">
            <v>1</v>
          </cell>
          <cell r="N806">
            <v>1</v>
          </cell>
          <cell r="O806">
            <v>35</v>
          </cell>
          <cell r="R806">
            <v>2.9752475247524752</v>
          </cell>
        </row>
        <row r="807">
          <cell r="C807">
            <v>1</v>
          </cell>
          <cell r="G807">
            <v>7</v>
          </cell>
          <cell r="J807">
            <v>794</v>
          </cell>
          <cell r="K807">
            <v>1</v>
          </cell>
          <cell r="M807">
            <v>1</v>
          </cell>
          <cell r="N807">
            <v>1</v>
          </cell>
          <cell r="O807">
            <v>30</v>
          </cell>
          <cell r="R807">
            <v>2.9752475247524752</v>
          </cell>
        </row>
        <row r="808">
          <cell r="C808">
            <v>1</v>
          </cell>
          <cell r="G808">
            <v>1</v>
          </cell>
          <cell r="J808">
            <v>71.5</v>
          </cell>
          <cell r="K808">
            <v>1</v>
          </cell>
          <cell r="M808">
            <v>1</v>
          </cell>
          <cell r="N808">
            <v>1</v>
          </cell>
          <cell r="O808">
            <v>3</v>
          </cell>
          <cell r="R808">
            <v>3.8934426229508197</v>
          </cell>
        </row>
        <row r="809">
          <cell r="C809">
            <v>1</v>
          </cell>
          <cell r="G809">
            <v>1</v>
          </cell>
          <cell r="J809">
            <v>276.2</v>
          </cell>
          <cell r="K809">
            <v>1</v>
          </cell>
          <cell r="M809">
            <v>1</v>
          </cell>
          <cell r="N809">
            <v>1</v>
          </cell>
          <cell r="O809">
            <v>4</v>
          </cell>
          <cell r="R809">
            <v>3.8934426229508197</v>
          </cell>
        </row>
        <row r="810">
          <cell r="C810">
            <v>1</v>
          </cell>
          <cell r="G810">
            <v>1</v>
          </cell>
          <cell r="J810">
            <v>137.4</v>
          </cell>
          <cell r="K810">
            <v>2</v>
          </cell>
          <cell r="M810">
            <v>1</v>
          </cell>
          <cell r="N810">
            <v>1</v>
          </cell>
          <cell r="O810">
            <v>5</v>
          </cell>
          <cell r="R810">
            <v>3.8934426229508197</v>
          </cell>
        </row>
        <row r="811">
          <cell r="C811">
            <v>1</v>
          </cell>
          <cell r="G811">
            <v>7</v>
          </cell>
          <cell r="J811">
            <v>610</v>
          </cell>
          <cell r="K811">
            <v>1</v>
          </cell>
          <cell r="M811">
            <v>1</v>
          </cell>
          <cell r="N811">
            <v>2</v>
          </cell>
          <cell r="O811">
            <v>35</v>
          </cell>
          <cell r="R811">
            <v>2.9752475247524752</v>
          </cell>
        </row>
        <row r="812">
          <cell r="C812">
            <v>1</v>
          </cell>
          <cell r="G812">
            <v>1</v>
          </cell>
          <cell r="J812">
            <v>71.5</v>
          </cell>
          <cell r="K812">
            <v>1</v>
          </cell>
          <cell r="M812">
            <v>1</v>
          </cell>
          <cell r="N812">
            <v>2</v>
          </cell>
          <cell r="O812">
            <v>4</v>
          </cell>
          <cell r="R812">
            <v>3.8934426229508197</v>
          </cell>
        </row>
        <row r="813">
          <cell r="C813">
            <v>1</v>
          </cell>
          <cell r="G813">
            <v>7</v>
          </cell>
          <cell r="J813">
            <v>578</v>
          </cell>
          <cell r="K813">
            <v>1</v>
          </cell>
          <cell r="M813">
            <v>1</v>
          </cell>
          <cell r="N813">
            <v>1</v>
          </cell>
          <cell r="O813">
            <v>35</v>
          </cell>
          <cell r="R813">
            <v>2.9752475247524752</v>
          </cell>
        </row>
        <row r="814">
          <cell r="C814">
            <v>1</v>
          </cell>
          <cell r="G814">
            <v>1</v>
          </cell>
          <cell r="J814">
            <v>137.4</v>
          </cell>
          <cell r="K814">
            <v>1</v>
          </cell>
          <cell r="M814">
            <v>1</v>
          </cell>
          <cell r="N814">
            <v>2</v>
          </cell>
          <cell r="O814">
            <v>2</v>
          </cell>
          <cell r="R814">
            <v>3.8934426229508197</v>
          </cell>
        </row>
        <row r="815">
          <cell r="C815">
            <v>1</v>
          </cell>
          <cell r="G815">
            <v>7</v>
          </cell>
          <cell r="J815">
            <v>315</v>
          </cell>
          <cell r="K815">
            <v>1</v>
          </cell>
          <cell r="M815">
            <v>1</v>
          </cell>
          <cell r="N815">
            <v>2</v>
          </cell>
          <cell r="O815">
            <v>40</v>
          </cell>
          <cell r="R815">
            <v>2.9752475247524752</v>
          </cell>
        </row>
        <row r="816">
          <cell r="C816">
            <v>1</v>
          </cell>
          <cell r="G816">
            <v>7</v>
          </cell>
          <cell r="J816">
            <v>569</v>
          </cell>
          <cell r="K816">
            <v>2</v>
          </cell>
          <cell r="M816">
            <v>2</v>
          </cell>
          <cell r="N816">
            <v>2</v>
          </cell>
          <cell r="O816">
            <v>35</v>
          </cell>
          <cell r="R816">
            <v>2.9752475247524752</v>
          </cell>
        </row>
        <row r="817">
          <cell r="C817">
            <v>1</v>
          </cell>
          <cell r="G817">
            <v>1</v>
          </cell>
          <cell r="J817">
            <v>315</v>
          </cell>
          <cell r="K817">
            <v>1</v>
          </cell>
          <cell r="M817">
            <v>1</v>
          </cell>
          <cell r="N817">
            <v>1</v>
          </cell>
          <cell r="O817">
            <v>1</v>
          </cell>
          <cell r="R817">
            <v>3.8934426229508197</v>
          </cell>
        </row>
        <row r="818">
          <cell r="C818">
            <v>1</v>
          </cell>
          <cell r="G818">
            <v>7</v>
          </cell>
          <cell r="J818">
            <v>569</v>
          </cell>
          <cell r="K818">
            <v>1</v>
          </cell>
          <cell r="M818">
            <v>1</v>
          </cell>
          <cell r="N818">
            <v>2</v>
          </cell>
          <cell r="O818">
            <v>35</v>
          </cell>
          <cell r="R818">
            <v>2.9752475247524752</v>
          </cell>
        </row>
        <row r="819">
          <cell r="C819">
            <v>1</v>
          </cell>
          <cell r="G819">
            <v>1</v>
          </cell>
          <cell r="J819">
            <v>294</v>
          </cell>
          <cell r="K819">
            <v>1</v>
          </cell>
          <cell r="M819">
            <v>2</v>
          </cell>
          <cell r="N819">
            <v>1</v>
          </cell>
          <cell r="O819">
            <v>1</v>
          </cell>
          <cell r="R819">
            <v>3.8934426229508197</v>
          </cell>
        </row>
        <row r="820">
          <cell r="C820">
            <v>1</v>
          </cell>
          <cell r="G820">
            <v>1</v>
          </cell>
          <cell r="J820">
            <v>210.3</v>
          </cell>
          <cell r="K820">
            <v>3</v>
          </cell>
          <cell r="M820">
            <v>2</v>
          </cell>
          <cell r="N820">
            <v>1</v>
          </cell>
          <cell r="O820">
            <v>5</v>
          </cell>
          <cell r="R820">
            <v>3.8934426229508197</v>
          </cell>
        </row>
        <row r="821">
          <cell r="C821">
            <v>1</v>
          </cell>
          <cell r="G821">
            <v>1</v>
          </cell>
          <cell r="J821">
            <v>74.2</v>
          </cell>
          <cell r="K821">
            <v>2</v>
          </cell>
          <cell r="M821">
            <v>2</v>
          </cell>
          <cell r="N821">
            <v>1</v>
          </cell>
          <cell r="O821">
            <v>2</v>
          </cell>
          <cell r="R821">
            <v>3.8934426229508197</v>
          </cell>
        </row>
        <row r="822">
          <cell r="C822">
            <v>1</v>
          </cell>
          <cell r="G822">
            <v>1</v>
          </cell>
          <cell r="J822">
            <v>28.1</v>
          </cell>
          <cell r="K822">
            <v>1</v>
          </cell>
          <cell r="M822">
            <v>1</v>
          </cell>
          <cell r="N822">
            <v>1</v>
          </cell>
          <cell r="O822">
            <v>2</v>
          </cell>
          <cell r="R822">
            <v>3.8934426229508197</v>
          </cell>
        </row>
        <row r="823">
          <cell r="C823">
            <v>1</v>
          </cell>
          <cell r="G823">
            <v>1</v>
          </cell>
          <cell r="J823">
            <v>238.2</v>
          </cell>
          <cell r="K823">
            <v>2</v>
          </cell>
          <cell r="M823">
            <v>2</v>
          </cell>
          <cell r="N823">
            <v>1</v>
          </cell>
          <cell r="O823">
            <v>2</v>
          </cell>
          <cell r="R823">
            <v>3.8934426229508197</v>
          </cell>
        </row>
        <row r="824">
          <cell r="C824">
            <v>1</v>
          </cell>
          <cell r="G824">
            <v>1</v>
          </cell>
          <cell r="J824">
            <v>569</v>
          </cell>
          <cell r="K824">
            <v>1</v>
          </cell>
          <cell r="M824">
            <v>1</v>
          </cell>
          <cell r="N824">
            <v>2</v>
          </cell>
          <cell r="O824">
            <v>2</v>
          </cell>
          <cell r="R824">
            <v>3.8934426229508197</v>
          </cell>
        </row>
        <row r="825">
          <cell r="C825">
            <v>1</v>
          </cell>
          <cell r="G825">
            <v>1</v>
          </cell>
          <cell r="J825">
            <v>368</v>
          </cell>
          <cell r="K825">
            <v>1</v>
          </cell>
          <cell r="M825">
            <v>1</v>
          </cell>
          <cell r="N825">
            <v>2</v>
          </cell>
          <cell r="O825">
            <v>4</v>
          </cell>
          <cell r="R825">
            <v>3.8934426229508197</v>
          </cell>
        </row>
        <row r="826">
          <cell r="C826">
            <v>1</v>
          </cell>
          <cell r="G826">
            <v>1</v>
          </cell>
          <cell r="J826">
            <v>94</v>
          </cell>
          <cell r="K826">
            <v>1</v>
          </cell>
          <cell r="M826">
            <v>1</v>
          </cell>
          <cell r="N826">
            <v>1</v>
          </cell>
          <cell r="O826">
            <v>2</v>
          </cell>
          <cell r="R826">
            <v>3.8934426229508197</v>
          </cell>
        </row>
        <row r="827">
          <cell r="C827">
            <v>1</v>
          </cell>
          <cell r="G827">
            <v>7</v>
          </cell>
          <cell r="J827">
            <v>368</v>
          </cell>
          <cell r="K827">
            <v>1</v>
          </cell>
          <cell r="M827">
            <v>1</v>
          </cell>
          <cell r="N827">
            <v>2</v>
          </cell>
          <cell r="O827">
            <v>35</v>
          </cell>
          <cell r="R827">
            <v>2.9752475247524752</v>
          </cell>
        </row>
        <row r="828">
          <cell r="C828">
            <v>1</v>
          </cell>
          <cell r="G828">
            <v>1</v>
          </cell>
          <cell r="J828">
            <v>28.1</v>
          </cell>
          <cell r="K828">
            <v>1</v>
          </cell>
          <cell r="M828">
            <v>1</v>
          </cell>
          <cell r="N828">
            <v>1</v>
          </cell>
          <cell r="O828">
            <v>1</v>
          </cell>
          <cell r="R828">
            <v>3.8934426229508197</v>
          </cell>
        </row>
        <row r="829">
          <cell r="C829">
            <v>1</v>
          </cell>
          <cell r="G829">
            <v>1</v>
          </cell>
          <cell r="J829">
            <v>276.2</v>
          </cell>
          <cell r="K829">
            <v>3</v>
          </cell>
          <cell r="M829">
            <v>2</v>
          </cell>
          <cell r="N829">
            <v>1</v>
          </cell>
          <cell r="O829">
            <v>1</v>
          </cell>
          <cell r="R829">
            <v>3.8934426229508197</v>
          </cell>
        </row>
        <row r="830">
          <cell r="C830">
            <v>1</v>
          </cell>
          <cell r="G830">
            <v>1</v>
          </cell>
          <cell r="J830">
            <v>28.1</v>
          </cell>
          <cell r="K830">
            <v>1</v>
          </cell>
          <cell r="M830">
            <v>1</v>
          </cell>
          <cell r="N830">
            <v>2</v>
          </cell>
          <cell r="O830">
            <v>4</v>
          </cell>
          <cell r="R830">
            <v>3.8934426229508197</v>
          </cell>
        </row>
        <row r="831">
          <cell r="C831">
            <v>1</v>
          </cell>
          <cell r="G831">
            <v>7</v>
          </cell>
          <cell r="J831">
            <v>256.39999999999998</v>
          </cell>
          <cell r="K831">
            <v>1</v>
          </cell>
          <cell r="M831">
            <v>1</v>
          </cell>
          <cell r="N831">
            <v>1</v>
          </cell>
          <cell r="O831">
            <v>35</v>
          </cell>
          <cell r="R831">
            <v>2.9752475247524752</v>
          </cell>
        </row>
        <row r="832">
          <cell r="C832">
            <v>1</v>
          </cell>
          <cell r="G832">
            <v>7</v>
          </cell>
          <cell r="J832">
            <v>256.39999999999998</v>
          </cell>
          <cell r="K832">
            <v>1</v>
          </cell>
          <cell r="M832">
            <v>1</v>
          </cell>
          <cell r="N832">
            <v>1</v>
          </cell>
          <cell r="O832">
            <v>35</v>
          </cell>
          <cell r="R832">
            <v>2.9752475247524752</v>
          </cell>
        </row>
        <row r="833">
          <cell r="C833">
            <v>1</v>
          </cell>
          <cell r="G833">
            <v>1</v>
          </cell>
          <cell r="J833">
            <v>172.3</v>
          </cell>
          <cell r="K833">
            <v>1</v>
          </cell>
          <cell r="M833">
            <v>1</v>
          </cell>
          <cell r="N833">
            <v>1</v>
          </cell>
          <cell r="O833">
            <v>2</v>
          </cell>
          <cell r="R833">
            <v>3.8934426229508197</v>
          </cell>
        </row>
        <row r="834">
          <cell r="C834">
            <v>1</v>
          </cell>
          <cell r="G834">
            <v>7</v>
          </cell>
          <cell r="J834">
            <v>254.2</v>
          </cell>
          <cell r="K834">
            <v>1</v>
          </cell>
          <cell r="M834">
            <v>1</v>
          </cell>
          <cell r="N834">
            <v>1</v>
          </cell>
          <cell r="O834">
            <v>30</v>
          </cell>
          <cell r="R834">
            <v>2.9752475247524752</v>
          </cell>
        </row>
        <row r="835">
          <cell r="C835">
            <v>1</v>
          </cell>
          <cell r="G835">
            <v>1</v>
          </cell>
          <cell r="J835">
            <v>210.3</v>
          </cell>
          <cell r="K835">
            <v>2</v>
          </cell>
          <cell r="M835">
            <v>2</v>
          </cell>
          <cell r="N835">
            <v>1</v>
          </cell>
          <cell r="O835">
            <v>2</v>
          </cell>
          <cell r="R835">
            <v>3.8934426229508197</v>
          </cell>
        </row>
        <row r="836">
          <cell r="C836">
            <v>1</v>
          </cell>
          <cell r="G836">
            <v>1</v>
          </cell>
          <cell r="J836">
            <v>238.2</v>
          </cell>
          <cell r="K836">
            <v>2</v>
          </cell>
          <cell r="M836">
            <v>2</v>
          </cell>
          <cell r="N836">
            <v>1</v>
          </cell>
          <cell r="O836">
            <v>4</v>
          </cell>
          <cell r="R836">
            <v>3.8934426229508197</v>
          </cell>
        </row>
        <row r="837">
          <cell r="C837">
            <v>1</v>
          </cell>
          <cell r="G837">
            <v>1</v>
          </cell>
          <cell r="J837">
            <v>276.2</v>
          </cell>
          <cell r="K837">
            <v>2</v>
          </cell>
          <cell r="M837">
            <v>2</v>
          </cell>
          <cell r="N837">
            <v>1</v>
          </cell>
          <cell r="O837">
            <v>2</v>
          </cell>
          <cell r="R837">
            <v>3.8934426229508197</v>
          </cell>
        </row>
        <row r="838">
          <cell r="C838">
            <v>1</v>
          </cell>
          <cell r="G838">
            <v>1</v>
          </cell>
          <cell r="J838">
            <v>218.4</v>
          </cell>
          <cell r="K838">
            <v>2</v>
          </cell>
          <cell r="M838">
            <v>2</v>
          </cell>
          <cell r="N838">
            <v>1</v>
          </cell>
          <cell r="O838">
            <v>2</v>
          </cell>
          <cell r="R838">
            <v>3.8934426229508197</v>
          </cell>
        </row>
        <row r="839">
          <cell r="C839">
            <v>1</v>
          </cell>
          <cell r="G839">
            <v>1</v>
          </cell>
          <cell r="J839">
            <v>94</v>
          </cell>
          <cell r="K839">
            <v>1</v>
          </cell>
          <cell r="M839">
            <v>1</v>
          </cell>
          <cell r="N839">
            <v>1</v>
          </cell>
          <cell r="O839">
            <v>2</v>
          </cell>
          <cell r="R839">
            <v>3.8934426229508197</v>
          </cell>
        </row>
        <row r="840">
          <cell r="C840">
            <v>1</v>
          </cell>
          <cell r="G840">
            <v>1</v>
          </cell>
          <cell r="J840">
            <v>28.1</v>
          </cell>
          <cell r="K840">
            <v>1</v>
          </cell>
          <cell r="M840">
            <v>1</v>
          </cell>
          <cell r="N840">
            <v>1</v>
          </cell>
          <cell r="O840">
            <v>4</v>
          </cell>
          <cell r="R840">
            <v>3.8934426229508197</v>
          </cell>
        </row>
        <row r="841">
          <cell r="C841">
            <v>1</v>
          </cell>
          <cell r="G841">
            <v>1</v>
          </cell>
          <cell r="J841">
            <v>238.2</v>
          </cell>
          <cell r="K841">
            <v>1</v>
          </cell>
          <cell r="M841">
            <v>1</v>
          </cell>
          <cell r="N841">
            <v>1</v>
          </cell>
          <cell r="O841">
            <v>6</v>
          </cell>
          <cell r="R841">
            <v>3.8934426229508197</v>
          </cell>
        </row>
        <row r="842">
          <cell r="C842">
            <v>1</v>
          </cell>
          <cell r="G842">
            <v>1</v>
          </cell>
          <cell r="J842">
            <v>305</v>
          </cell>
          <cell r="K842">
            <v>1</v>
          </cell>
          <cell r="M842">
            <v>1</v>
          </cell>
          <cell r="N842">
            <v>2</v>
          </cell>
          <cell r="O842">
            <v>5</v>
          </cell>
          <cell r="R842">
            <v>3.8934426229508197</v>
          </cell>
        </row>
        <row r="843">
          <cell r="C843">
            <v>1</v>
          </cell>
          <cell r="G843">
            <v>1</v>
          </cell>
          <cell r="J843">
            <v>276.2</v>
          </cell>
          <cell r="K843">
            <v>1</v>
          </cell>
          <cell r="M843">
            <v>1</v>
          </cell>
          <cell r="N843">
            <v>2</v>
          </cell>
          <cell r="O843">
            <v>2</v>
          </cell>
          <cell r="R843">
            <v>3.8934426229508197</v>
          </cell>
        </row>
        <row r="844">
          <cell r="C844">
            <v>1</v>
          </cell>
          <cell r="G844">
            <v>1</v>
          </cell>
          <cell r="J844">
            <v>238.2</v>
          </cell>
          <cell r="K844">
            <v>1</v>
          </cell>
          <cell r="M844">
            <v>1</v>
          </cell>
          <cell r="N844">
            <v>2</v>
          </cell>
          <cell r="O844">
            <v>2</v>
          </cell>
          <cell r="R844">
            <v>3.8934426229508197</v>
          </cell>
        </row>
        <row r="845">
          <cell r="C845">
            <v>1</v>
          </cell>
          <cell r="G845">
            <v>1</v>
          </cell>
          <cell r="J845">
            <v>276.2</v>
          </cell>
          <cell r="K845">
            <v>1</v>
          </cell>
          <cell r="M845">
            <v>1</v>
          </cell>
          <cell r="N845">
            <v>1</v>
          </cell>
          <cell r="O845">
            <v>4</v>
          </cell>
          <cell r="R845">
            <v>3.8934426229508197</v>
          </cell>
        </row>
        <row r="846">
          <cell r="C846">
            <v>1</v>
          </cell>
          <cell r="G846">
            <v>1</v>
          </cell>
          <cell r="J846">
            <v>276.2</v>
          </cell>
          <cell r="K846">
            <v>1</v>
          </cell>
          <cell r="M846">
            <v>1</v>
          </cell>
          <cell r="N846">
            <v>1</v>
          </cell>
          <cell r="O846">
            <v>5</v>
          </cell>
          <cell r="R846">
            <v>3.8934426229508197</v>
          </cell>
        </row>
        <row r="847">
          <cell r="C847">
            <v>1</v>
          </cell>
          <cell r="G847">
            <v>1</v>
          </cell>
          <cell r="J847">
            <v>94</v>
          </cell>
          <cell r="K847">
            <v>1</v>
          </cell>
          <cell r="M847">
            <v>1</v>
          </cell>
          <cell r="N847">
            <v>1</v>
          </cell>
          <cell r="O847">
            <v>2</v>
          </cell>
          <cell r="R847">
            <v>3.8934426229508197</v>
          </cell>
        </row>
        <row r="848">
          <cell r="C848">
            <v>1</v>
          </cell>
          <cell r="G848">
            <v>1</v>
          </cell>
          <cell r="J848">
            <v>94</v>
          </cell>
          <cell r="K848">
            <v>2</v>
          </cell>
          <cell r="M848">
            <v>2</v>
          </cell>
          <cell r="N848">
            <v>1</v>
          </cell>
          <cell r="O848">
            <v>2</v>
          </cell>
          <cell r="R848">
            <v>3.8934426229508197</v>
          </cell>
        </row>
        <row r="849">
          <cell r="C849">
            <v>1</v>
          </cell>
          <cell r="G849">
            <v>1</v>
          </cell>
          <cell r="J849">
            <v>396.2</v>
          </cell>
          <cell r="K849">
            <v>2</v>
          </cell>
          <cell r="M849">
            <v>2</v>
          </cell>
          <cell r="N849">
            <v>1</v>
          </cell>
          <cell r="O849">
            <v>4</v>
          </cell>
          <cell r="R849">
            <v>3.8934426229508197</v>
          </cell>
        </row>
        <row r="850">
          <cell r="C850">
            <v>1</v>
          </cell>
          <cell r="G850">
            <v>1</v>
          </cell>
          <cell r="J850">
            <v>315</v>
          </cell>
          <cell r="K850">
            <v>2</v>
          </cell>
          <cell r="M850">
            <v>1</v>
          </cell>
          <cell r="N850">
            <v>2</v>
          </cell>
          <cell r="O850">
            <v>3</v>
          </cell>
          <cell r="R850">
            <v>3.8934426229508197</v>
          </cell>
        </row>
        <row r="851">
          <cell r="C851">
            <v>1</v>
          </cell>
          <cell r="G851">
            <v>1</v>
          </cell>
          <cell r="J851">
            <v>256.39999999999998</v>
          </cell>
          <cell r="K851">
            <v>1</v>
          </cell>
          <cell r="M851">
            <v>2</v>
          </cell>
          <cell r="N851">
            <v>1</v>
          </cell>
          <cell r="O851">
            <v>4</v>
          </cell>
          <cell r="R851">
            <v>3.8934426229508197</v>
          </cell>
        </row>
        <row r="852">
          <cell r="C852">
            <v>1</v>
          </cell>
          <cell r="G852">
            <v>1</v>
          </cell>
          <cell r="J852">
            <v>549</v>
          </cell>
          <cell r="K852">
            <v>2</v>
          </cell>
          <cell r="M852">
            <v>2</v>
          </cell>
          <cell r="N852">
            <v>1</v>
          </cell>
          <cell r="O852">
            <v>4</v>
          </cell>
          <cell r="R852">
            <v>3.8934426229508197</v>
          </cell>
        </row>
        <row r="853">
          <cell r="C853">
            <v>1</v>
          </cell>
          <cell r="G853">
            <v>1</v>
          </cell>
          <cell r="J853">
            <v>238.2</v>
          </cell>
          <cell r="K853">
            <v>1</v>
          </cell>
          <cell r="M853">
            <v>1</v>
          </cell>
          <cell r="N853">
            <v>2</v>
          </cell>
          <cell r="O853">
            <v>6</v>
          </cell>
          <cell r="R853">
            <v>3.8934426229508197</v>
          </cell>
        </row>
        <row r="854">
          <cell r="C854">
            <v>1</v>
          </cell>
          <cell r="G854">
            <v>1</v>
          </cell>
          <cell r="J854">
            <v>531</v>
          </cell>
          <cell r="K854">
            <v>2</v>
          </cell>
          <cell r="M854">
            <v>2</v>
          </cell>
          <cell r="N854">
            <v>1</v>
          </cell>
          <cell r="O854">
            <v>4</v>
          </cell>
          <cell r="R854">
            <v>3.8934426229508197</v>
          </cell>
        </row>
        <row r="855">
          <cell r="C855">
            <v>1</v>
          </cell>
          <cell r="G855">
            <v>1</v>
          </cell>
          <cell r="J855">
            <v>28.1</v>
          </cell>
          <cell r="K855">
            <v>1</v>
          </cell>
          <cell r="M855">
            <v>1</v>
          </cell>
          <cell r="N855">
            <v>1</v>
          </cell>
          <cell r="O855">
            <v>6</v>
          </cell>
          <cell r="R855">
            <v>3.8934426229508197</v>
          </cell>
        </row>
        <row r="856">
          <cell r="C856">
            <v>1</v>
          </cell>
          <cell r="G856">
            <v>1</v>
          </cell>
          <cell r="J856">
            <v>237.3</v>
          </cell>
          <cell r="K856">
            <v>1</v>
          </cell>
          <cell r="M856">
            <v>1</v>
          </cell>
          <cell r="N856">
            <v>2</v>
          </cell>
          <cell r="O856">
            <v>4</v>
          </cell>
          <cell r="R856">
            <v>3.8934426229508197</v>
          </cell>
        </row>
        <row r="857">
          <cell r="C857">
            <v>1</v>
          </cell>
          <cell r="G857">
            <v>1</v>
          </cell>
          <cell r="J857">
            <v>94</v>
          </cell>
          <cell r="K857">
            <v>1</v>
          </cell>
          <cell r="M857">
            <v>1</v>
          </cell>
          <cell r="N857">
            <v>2</v>
          </cell>
          <cell r="O857">
            <v>4</v>
          </cell>
          <cell r="R857">
            <v>3.8934426229508197</v>
          </cell>
        </row>
        <row r="858">
          <cell r="C858">
            <v>1</v>
          </cell>
          <cell r="G858">
            <v>1</v>
          </cell>
          <cell r="J858">
            <v>172.3</v>
          </cell>
          <cell r="K858">
            <v>1</v>
          </cell>
          <cell r="M858">
            <v>1</v>
          </cell>
          <cell r="N858">
            <v>2</v>
          </cell>
          <cell r="O858">
            <v>4</v>
          </cell>
          <cell r="R858">
            <v>3.8934426229508197</v>
          </cell>
        </row>
        <row r="859">
          <cell r="C859">
            <v>1</v>
          </cell>
          <cell r="G859">
            <v>1</v>
          </cell>
          <cell r="J859">
            <v>28.1</v>
          </cell>
          <cell r="K859">
            <v>1</v>
          </cell>
          <cell r="M859">
            <v>1</v>
          </cell>
          <cell r="N859">
            <v>2</v>
          </cell>
          <cell r="O859">
            <v>8</v>
          </cell>
          <cell r="R859">
            <v>3.8934426229508197</v>
          </cell>
        </row>
        <row r="860">
          <cell r="C860">
            <v>1</v>
          </cell>
          <cell r="G860">
            <v>1</v>
          </cell>
          <cell r="J860">
            <v>28.1</v>
          </cell>
          <cell r="K860">
            <v>1</v>
          </cell>
          <cell r="M860">
            <v>1</v>
          </cell>
          <cell r="N860">
            <v>2</v>
          </cell>
          <cell r="O860">
            <v>6</v>
          </cell>
          <cell r="R860">
            <v>3.8934426229508197</v>
          </cell>
        </row>
        <row r="861">
          <cell r="C861">
            <v>1</v>
          </cell>
          <cell r="G861">
            <v>1</v>
          </cell>
          <cell r="J861">
            <v>549</v>
          </cell>
          <cell r="K861">
            <v>2</v>
          </cell>
          <cell r="M861">
            <v>2</v>
          </cell>
          <cell r="N861">
            <v>1</v>
          </cell>
          <cell r="O861">
            <v>4</v>
          </cell>
          <cell r="R861">
            <v>3.8934426229508197</v>
          </cell>
        </row>
        <row r="862">
          <cell r="C862">
            <v>1</v>
          </cell>
          <cell r="G862">
            <v>1</v>
          </cell>
          <cell r="J862">
            <v>94</v>
          </cell>
          <cell r="K862">
            <v>1</v>
          </cell>
          <cell r="M862">
            <v>1</v>
          </cell>
          <cell r="N862">
            <v>1</v>
          </cell>
          <cell r="O862">
            <v>4</v>
          </cell>
          <cell r="R862">
            <v>3.8934426229508197</v>
          </cell>
        </row>
        <row r="863">
          <cell r="C863">
            <v>1</v>
          </cell>
          <cell r="G863">
            <v>1</v>
          </cell>
          <cell r="J863">
            <v>125</v>
          </cell>
          <cell r="K863">
            <v>1</v>
          </cell>
          <cell r="M863">
            <v>1</v>
          </cell>
          <cell r="N863">
            <v>2</v>
          </cell>
          <cell r="O863">
            <v>5</v>
          </cell>
          <cell r="R863">
            <v>3.8934426229508197</v>
          </cell>
        </row>
        <row r="864">
          <cell r="C864">
            <v>1</v>
          </cell>
          <cell r="G864">
            <v>1</v>
          </cell>
          <cell r="J864">
            <v>234.4</v>
          </cell>
          <cell r="K864">
            <v>1</v>
          </cell>
          <cell r="M864">
            <v>1</v>
          </cell>
          <cell r="N864">
            <v>2</v>
          </cell>
          <cell r="O864">
            <v>5</v>
          </cell>
          <cell r="R864">
            <v>3.8934426229508197</v>
          </cell>
        </row>
        <row r="865">
          <cell r="C865">
            <v>1</v>
          </cell>
          <cell r="G865">
            <v>1</v>
          </cell>
          <cell r="J865">
            <v>234.4</v>
          </cell>
          <cell r="K865">
            <v>1</v>
          </cell>
          <cell r="M865">
            <v>1</v>
          </cell>
          <cell r="N865">
            <v>2</v>
          </cell>
          <cell r="O865">
            <v>4</v>
          </cell>
          <cell r="R865">
            <v>3.8934426229508197</v>
          </cell>
        </row>
        <row r="866">
          <cell r="C866">
            <v>1</v>
          </cell>
          <cell r="G866">
            <v>1</v>
          </cell>
          <cell r="J866">
            <v>238.2</v>
          </cell>
          <cell r="K866">
            <v>1</v>
          </cell>
          <cell r="M866">
            <v>1</v>
          </cell>
          <cell r="N866">
            <v>2</v>
          </cell>
          <cell r="O866">
            <v>5</v>
          </cell>
          <cell r="R866">
            <v>3.8934426229508197</v>
          </cell>
        </row>
        <row r="867">
          <cell r="C867">
            <v>1</v>
          </cell>
          <cell r="G867">
            <v>7</v>
          </cell>
          <cell r="J867">
            <v>276.2</v>
          </cell>
          <cell r="K867">
            <v>1</v>
          </cell>
          <cell r="M867">
            <v>1</v>
          </cell>
          <cell r="N867">
            <v>2</v>
          </cell>
          <cell r="O867">
            <v>35</v>
          </cell>
          <cell r="R867">
            <v>2.9752475247524752</v>
          </cell>
        </row>
        <row r="868">
          <cell r="C868">
            <v>1</v>
          </cell>
          <cell r="G868">
            <v>7</v>
          </cell>
          <cell r="J868">
            <v>210.3</v>
          </cell>
          <cell r="K868">
            <v>1</v>
          </cell>
          <cell r="M868">
            <v>1</v>
          </cell>
          <cell r="N868">
            <v>2</v>
          </cell>
          <cell r="O868">
            <v>30</v>
          </cell>
          <cell r="R868">
            <v>2.9752475247524752</v>
          </cell>
        </row>
        <row r="869">
          <cell r="C869">
            <v>1</v>
          </cell>
          <cell r="G869">
            <v>1</v>
          </cell>
          <cell r="J869">
            <v>94</v>
          </cell>
          <cell r="K869">
            <v>2</v>
          </cell>
          <cell r="M869">
            <v>2</v>
          </cell>
          <cell r="N869">
            <v>2</v>
          </cell>
          <cell r="O869">
            <v>4</v>
          </cell>
          <cell r="R869">
            <v>3.8934426229508197</v>
          </cell>
        </row>
        <row r="870">
          <cell r="C870">
            <v>1</v>
          </cell>
          <cell r="G870">
            <v>1</v>
          </cell>
          <cell r="J870">
            <v>276.2</v>
          </cell>
          <cell r="K870">
            <v>2</v>
          </cell>
          <cell r="M870">
            <v>2</v>
          </cell>
          <cell r="N870">
            <v>2</v>
          </cell>
          <cell r="O870">
            <v>4</v>
          </cell>
          <cell r="R870">
            <v>3.8934426229508197</v>
          </cell>
        </row>
        <row r="871">
          <cell r="C871">
            <v>1</v>
          </cell>
          <cell r="G871">
            <v>1</v>
          </cell>
          <cell r="J871">
            <v>569</v>
          </cell>
          <cell r="K871">
            <v>2</v>
          </cell>
          <cell r="M871">
            <v>2</v>
          </cell>
          <cell r="N871">
            <v>1</v>
          </cell>
          <cell r="O871">
            <v>4</v>
          </cell>
          <cell r="R871">
            <v>3.8934426229508197</v>
          </cell>
        </row>
        <row r="872">
          <cell r="C872">
            <v>1</v>
          </cell>
          <cell r="G872">
            <v>1</v>
          </cell>
          <cell r="J872">
            <v>71.5</v>
          </cell>
          <cell r="K872">
            <v>1</v>
          </cell>
          <cell r="M872">
            <v>1</v>
          </cell>
          <cell r="N872">
            <v>1</v>
          </cell>
          <cell r="O872">
            <v>4</v>
          </cell>
          <cell r="R872">
            <v>3.8934426229508197</v>
          </cell>
        </row>
        <row r="873">
          <cell r="C873">
            <v>1</v>
          </cell>
          <cell r="G873">
            <v>1</v>
          </cell>
          <cell r="J873">
            <v>28.1</v>
          </cell>
          <cell r="K873">
            <v>1</v>
          </cell>
          <cell r="M873">
            <v>1</v>
          </cell>
          <cell r="N873">
            <v>2</v>
          </cell>
          <cell r="O873">
            <v>8</v>
          </cell>
          <cell r="R873">
            <v>3.8934426229508197</v>
          </cell>
        </row>
        <row r="874">
          <cell r="C874">
            <v>1</v>
          </cell>
          <cell r="G874">
            <v>1</v>
          </cell>
          <cell r="J874">
            <v>276.2</v>
          </cell>
          <cell r="K874">
            <v>1</v>
          </cell>
          <cell r="M874">
            <v>1</v>
          </cell>
          <cell r="N874">
            <v>2</v>
          </cell>
          <cell r="O874">
            <v>6</v>
          </cell>
          <cell r="R874">
            <v>3.8934426229508197</v>
          </cell>
        </row>
        <row r="875">
          <cell r="C875">
            <v>1</v>
          </cell>
          <cell r="G875">
            <v>1</v>
          </cell>
          <cell r="J875">
            <v>185.8</v>
          </cell>
          <cell r="K875">
            <v>1</v>
          </cell>
          <cell r="M875">
            <v>1</v>
          </cell>
          <cell r="N875">
            <v>2</v>
          </cell>
          <cell r="O875">
            <v>4</v>
          </cell>
          <cell r="R875">
            <v>3.8934426229508197</v>
          </cell>
        </row>
        <row r="876">
          <cell r="C876">
            <v>1</v>
          </cell>
          <cell r="G876">
            <v>1</v>
          </cell>
          <cell r="J876">
            <v>276.2</v>
          </cell>
          <cell r="K876">
            <v>2</v>
          </cell>
          <cell r="M876">
            <v>2</v>
          </cell>
          <cell r="N876">
            <v>1</v>
          </cell>
          <cell r="O876">
            <v>2</v>
          </cell>
          <cell r="R876">
            <v>3.8934426229508197</v>
          </cell>
        </row>
        <row r="877">
          <cell r="C877">
            <v>1</v>
          </cell>
          <cell r="G877">
            <v>7</v>
          </cell>
          <cell r="J877">
            <v>125</v>
          </cell>
          <cell r="K877">
            <v>1</v>
          </cell>
          <cell r="M877">
            <v>1</v>
          </cell>
          <cell r="N877">
            <v>2</v>
          </cell>
          <cell r="O877">
            <v>35</v>
          </cell>
          <cell r="R877">
            <v>2.9752475247524752</v>
          </cell>
        </row>
        <row r="878">
          <cell r="C878">
            <v>1</v>
          </cell>
          <cell r="G878">
            <v>1</v>
          </cell>
          <cell r="J878">
            <v>28.1</v>
          </cell>
          <cell r="K878">
            <v>1</v>
          </cell>
          <cell r="M878">
            <v>1</v>
          </cell>
          <cell r="N878">
            <v>1</v>
          </cell>
          <cell r="O878">
            <v>2</v>
          </cell>
          <cell r="R878">
            <v>3.8934426229508197</v>
          </cell>
        </row>
        <row r="879">
          <cell r="C879">
            <v>1</v>
          </cell>
          <cell r="G879">
            <v>1</v>
          </cell>
          <cell r="J879">
            <v>94</v>
          </cell>
          <cell r="K879">
            <v>1</v>
          </cell>
          <cell r="M879">
            <v>1</v>
          </cell>
          <cell r="N879">
            <v>1</v>
          </cell>
          <cell r="O879">
            <v>1</v>
          </cell>
          <cell r="R879">
            <v>3.8934426229508197</v>
          </cell>
        </row>
        <row r="880">
          <cell r="C880">
            <v>1</v>
          </cell>
          <cell r="G880">
            <v>1</v>
          </cell>
          <cell r="J880">
            <v>256.39999999999998</v>
          </cell>
          <cell r="K880">
            <v>1</v>
          </cell>
          <cell r="M880">
            <v>1</v>
          </cell>
          <cell r="N880">
            <v>1</v>
          </cell>
          <cell r="O880">
            <v>2</v>
          </cell>
          <cell r="R880">
            <v>3.8934426229508197</v>
          </cell>
        </row>
        <row r="881">
          <cell r="C881">
            <v>1</v>
          </cell>
          <cell r="G881">
            <v>7</v>
          </cell>
          <cell r="J881">
            <v>234.4</v>
          </cell>
          <cell r="K881">
            <v>1</v>
          </cell>
          <cell r="M881">
            <v>1</v>
          </cell>
          <cell r="N881">
            <v>2</v>
          </cell>
          <cell r="O881">
            <v>35</v>
          </cell>
          <cell r="R881">
            <v>2.9752475247524752</v>
          </cell>
        </row>
        <row r="882">
          <cell r="C882">
            <v>1</v>
          </cell>
          <cell r="G882">
            <v>1</v>
          </cell>
          <cell r="J882">
            <v>276.2</v>
          </cell>
          <cell r="K882">
            <v>1</v>
          </cell>
          <cell r="M882">
            <v>2</v>
          </cell>
          <cell r="N882">
            <v>1</v>
          </cell>
          <cell r="O882">
            <v>2</v>
          </cell>
          <cell r="R882">
            <v>3.8934426229508197</v>
          </cell>
        </row>
        <row r="883">
          <cell r="C883">
            <v>1</v>
          </cell>
          <cell r="G883">
            <v>1</v>
          </cell>
          <cell r="J883">
            <v>276.2</v>
          </cell>
          <cell r="K883">
            <v>2</v>
          </cell>
          <cell r="M883">
            <v>1</v>
          </cell>
          <cell r="N883">
            <v>1</v>
          </cell>
          <cell r="O883">
            <v>4</v>
          </cell>
          <cell r="R883">
            <v>3.8934426229508197</v>
          </cell>
        </row>
        <row r="884">
          <cell r="C884">
            <v>1</v>
          </cell>
          <cell r="G884">
            <v>1</v>
          </cell>
          <cell r="J884">
            <v>172.3</v>
          </cell>
          <cell r="K884">
            <v>1</v>
          </cell>
          <cell r="M884">
            <v>1</v>
          </cell>
          <cell r="N884">
            <v>2</v>
          </cell>
          <cell r="O884">
            <v>4</v>
          </cell>
          <cell r="R884">
            <v>3.8934426229508197</v>
          </cell>
        </row>
        <row r="885">
          <cell r="C885">
            <v>1</v>
          </cell>
          <cell r="G885">
            <v>1</v>
          </cell>
          <cell r="J885">
            <v>218.4</v>
          </cell>
          <cell r="K885">
            <v>1</v>
          </cell>
          <cell r="M885">
            <v>1</v>
          </cell>
          <cell r="N885">
            <v>2</v>
          </cell>
          <cell r="O885">
            <v>6</v>
          </cell>
          <cell r="R885">
            <v>3.8934426229508197</v>
          </cell>
        </row>
        <row r="886">
          <cell r="C886">
            <v>1</v>
          </cell>
          <cell r="G886">
            <v>1</v>
          </cell>
          <cell r="J886">
            <v>94</v>
          </cell>
          <cell r="K886">
            <v>2</v>
          </cell>
          <cell r="M886">
            <v>1</v>
          </cell>
          <cell r="N886">
            <v>2</v>
          </cell>
          <cell r="O886">
            <v>4</v>
          </cell>
          <cell r="R886">
            <v>3.8934426229508197</v>
          </cell>
        </row>
        <row r="887">
          <cell r="C887">
            <v>1</v>
          </cell>
          <cell r="G887">
            <v>1</v>
          </cell>
          <cell r="J887">
            <v>276.2</v>
          </cell>
          <cell r="K887">
            <v>2</v>
          </cell>
          <cell r="M887">
            <v>1</v>
          </cell>
          <cell r="N887">
            <v>1</v>
          </cell>
          <cell r="O887">
            <v>2</v>
          </cell>
          <cell r="R887">
            <v>3.8934426229508197</v>
          </cell>
        </row>
        <row r="888">
          <cell r="C888">
            <v>1</v>
          </cell>
          <cell r="G888">
            <v>1</v>
          </cell>
          <cell r="J888">
            <v>71.5</v>
          </cell>
          <cell r="K888">
            <v>2</v>
          </cell>
          <cell r="M888">
            <v>1</v>
          </cell>
          <cell r="N888">
            <v>2</v>
          </cell>
          <cell r="O888">
            <v>1</v>
          </cell>
          <cell r="R888">
            <v>3.8934426229508197</v>
          </cell>
        </row>
        <row r="889">
          <cell r="C889">
            <v>1</v>
          </cell>
          <cell r="G889">
            <v>1</v>
          </cell>
          <cell r="J889">
            <v>238.2</v>
          </cell>
          <cell r="K889">
            <v>1</v>
          </cell>
          <cell r="M889">
            <v>1</v>
          </cell>
          <cell r="N889">
            <v>1</v>
          </cell>
          <cell r="O889">
            <v>3</v>
          </cell>
          <cell r="R889">
            <v>3.8934426229508197</v>
          </cell>
        </row>
        <row r="890">
          <cell r="C890">
            <v>1</v>
          </cell>
          <cell r="G890">
            <v>1</v>
          </cell>
          <cell r="J890">
            <v>254.2</v>
          </cell>
          <cell r="K890">
            <v>2</v>
          </cell>
          <cell r="M890">
            <v>1</v>
          </cell>
          <cell r="N890">
            <v>2</v>
          </cell>
          <cell r="O890">
            <v>5</v>
          </cell>
          <cell r="R890">
            <v>3.8934426229508197</v>
          </cell>
        </row>
        <row r="891">
          <cell r="C891">
            <v>1</v>
          </cell>
          <cell r="G891">
            <v>1</v>
          </cell>
          <cell r="J891">
            <v>28.1</v>
          </cell>
          <cell r="K891">
            <v>1</v>
          </cell>
          <cell r="M891">
            <v>1</v>
          </cell>
          <cell r="N891">
            <v>1</v>
          </cell>
          <cell r="O891">
            <v>4</v>
          </cell>
          <cell r="R891">
            <v>3.8934426229508197</v>
          </cell>
        </row>
        <row r="892">
          <cell r="C892">
            <v>1</v>
          </cell>
          <cell r="G892">
            <v>1</v>
          </cell>
          <cell r="J892">
            <v>28.1</v>
          </cell>
          <cell r="K892">
            <v>1</v>
          </cell>
          <cell r="M892">
            <v>1</v>
          </cell>
          <cell r="N892">
            <v>1</v>
          </cell>
          <cell r="O892">
            <v>2</v>
          </cell>
          <cell r="R892">
            <v>3.8934426229508197</v>
          </cell>
        </row>
        <row r="893">
          <cell r="C893">
            <v>1</v>
          </cell>
          <cell r="G893">
            <v>7</v>
          </cell>
          <cell r="J893">
            <v>368</v>
          </cell>
          <cell r="K893">
            <v>1</v>
          </cell>
          <cell r="M893">
            <v>2</v>
          </cell>
          <cell r="N893">
            <v>1</v>
          </cell>
          <cell r="O893">
            <v>40</v>
          </cell>
          <cell r="R893">
            <v>2.9752475247524752</v>
          </cell>
        </row>
        <row r="894">
          <cell r="C894">
            <v>1</v>
          </cell>
          <cell r="G894">
            <v>7</v>
          </cell>
          <cell r="J894">
            <v>276.2</v>
          </cell>
          <cell r="K894">
            <v>1</v>
          </cell>
          <cell r="M894">
            <v>2</v>
          </cell>
          <cell r="N894">
            <v>1</v>
          </cell>
          <cell r="O894">
            <v>30</v>
          </cell>
          <cell r="R894">
            <v>2.9752475247524752</v>
          </cell>
        </row>
        <row r="895">
          <cell r="C895">
            <v>1</v>
          </cell>
          <cell r="G895">
            <v>7</v>
          </cell>
          <cell r="J895">
            <v>2068</v>
          </cell>
          <cell r="K895">
            <v>2</v>
          </cell>
          <cell r="M895">
            <v>2</v>
          </cell>
          <cell r="N895">
            <v>1</v>
          </cell>
          <cell r="O895">
            <v>35</v>
          </cell>
          <cell r="R895">
            <v>2.9752475247524752</v>
          </cell>
        </row>
        <row r="896">
          <cell r="C896">
            <v>1</v>
          </cell>
          <cell r="G896">
            <v>1</v>
          </cell>
          <cell r="J896">
            <v>276.2</v>
          </cell>
          <cell r="K896">
            <v>1</v>
          </cell>
          <cell r="M896">
            <v>1</v>
          </cell>
          <cell r="N896">
            <v>1</v>
          </cell>
          <cell r="O896">
            <v>4</v>
          </cell>
          <cell r="R896">
            <v>3.8934426229508197</v>
          </cell>
        </row>
        <row r="897">
          <cell r="C897">
            <v>1</v>
          </cell>
          <cell r="G897">
            <v>1</v>
          </cell>
          <cell r="J897">
            <v>256.39999999999998</v>
          </cell>
          <cell r="K897">
            <v>2</v>
          </cell>
          <cell r="M897">
            <v>1</v>
          </cell>
          <cell r="N897">
            <v>1</v>
          </cell>
          <cell r="O897">
            <v>3</v>
          </cell>
          <cell r="R897">
            <v>3.8934426229508197</v>
          </cell>
        </row>
        <row r="898">
          <cell r="C898">
            <v>1</v>
          </cell>
          <cell r="G898">
            <v>1</v>
          </cell>
          <cell r="J898">
            <v>315</v>
          </cell>
          <cell r="K898">
            <v>2</v>
          </cell>
          <cell r="M898">
            <v>2</v>
          </cell>
          <cell r="N898">
            <v>1</v>
          </cell>
          <cell r="O898">
            <v>2</v>
          </cell>
          <cell r="R898">
            <v>3.8934426229508197</v>
          </cell>
        </row>
        <row r="899">
          <cell r="C899">
            <v>1</v>
          </cell>
          <cell r="G899">
            <v>1</v>
          </cell>
          <cell r="J899">
            <v>315</v>
          </cell>
          <cell r="K899">
            <v>2</v>
          </cell>
          <cell r="M899">
            <v>1</v>
          </cell>
          <cell r="N899">
            <v>1</v>
          </cell>
          <cell r="O899">
            <v>1</v>
          </cell>
          <cell r="R899">
            <v>3.8934426229508197</v>
          </cell>
        </row>
        <row r="900">
          <cell r="C900">
            <v>1</v>
          </cell>
          <cell r="G900">
            <v>1</v>
          </cell>
          <cell r="J900">
            <v>243.7</v>
          </cell>
          <cell r="K900">
            <v>2</v>
          </cell>
          <cell r="M900">
            <v>2</v>
          </cell>
          <cell r="N900">
            <v>1</v>
          </cell>
          <cell r="O900">
            <v>4</v>
          </cell>
          <cell r="R900">
            <v>3.8934426229508197</v>
          </cell>
        </row>
        <row r="901">
          <cell r="C901">
            <v>1</v>
          </cell>
          <cell r="G901">
            <v>1</v>
          </cell>
          <cell r="J901">
            <v>276.2</v>
          </cell>
          <cell r="K901">
            <v>2</v>
          </cell>
          <cell r="M901">
            <v>1</v>
          </cell>
          <cell r="N901">
            <v>1</v>
          </cell>
          <cell r="O901">
            <v>2</v>
          </cell>
          <cell r="R901">
            <v>3.8934426229508197</v>
          </cell>
        </row>
        <row r="902">
          <cell r="C902">
            <v>1</v>
          </cell>
          <cell r="G902">
            <v>1</v>
          </cell>
          <cell r="J902">
            <v>1495</v>
          </cell>
          <cell r="K902">
            <v>2</v>
          </cell>
          <cell r="M902">
            <v>2</v>
          </cell>
          <cell r="N902">
            <v>1</v>
          </cell>
          <cell r="O902">
            <v>5</v>
          </cell>
          <cell r="R902">
            <v>3.8934426229508197</v>
          </cell>
        </row>
        <row r="903">
          <cell r="C903">
            <v>1</v>
          </cell>
          <cell r="G903">
            <v>1</v>
          </cell>
          <cell r="J903">
            <v>74.2</v>
          </cell>
          <cell r="K903">
            <v>1</v>
          </cell>
          <cell r="M903">
            <v>1</v>
          </cell>
          <cell r="N903">
            <v>1</v>
          </cell>
          <cell r="O903">
            <v>3</v>
          </cell>
          <cell r="R903">
            <v>3.8934426229508197</v>
          </cell>
        </row>
        <row r="904">
          <cell r="C904">
            <v>1</v>
          </cell>
          <cell r="G904">
            <v>1</v>
          </cell>
          <cell r="J904">
            <v>276.2</v>
          </cell>
          <cell r="K904">
            <v>2</v>
          </cell>
          <cell r="M904">
            <v>1</v>
          </cell>
          <cell r="N904">
            <v>1</v>
          </cell>
          <cell r="O904">
            <v>4</v>
          </cell>
          <cell r="R904">
            <v>3.8934426229508197</v>
          </cell>
        </row>
        <row r="905">
          <cell r="C905">
            <v>1</v>
          </cell>
          <cell r="G905">
            <v>1</v>
          </cell>
          <cell r="J905">
            <v>794</v>
          </cell>
          <cell r="K905">
            <v>1</v>
          </cell>
          <cell r="M905">
            <v>2</v>
          </cell>
          <cell r="N905">
            <v>1</v>
          </cell>
          <cell r="O905">
            <v>2</v>
          </cell>
          <cell r="R905">
            <v>3.8934426229508197</v>
          </cell>
        </row>
        <row r="906">
          <cell r="C906">
            <v>1</v>
          </cell>
          <cell r="G906">
            <v>1</v>
          </cell>
          <cell r="J906">
            <v>215.2</v>
          </cell>
          <cell r="K906">
            <v>1</v>
          </cell>
          <cell r="M906">
            <v>1</v>
          </cell>
          <cell r="N906">
            <v>1</v>
          </cell>
          <cell r="O906">
            <v>4</v>
          </cell>
          <cell r="R906">
            <v>3.8934426229508197</v>
          </cell>
        </row>
        <row r="907">
          <cell r="C907">
            <v>1</v>
          </cell>
          <cell r="G907">
            <v>1</v>
          </cell>
          <cell r="J907">
            <v>368</v>
          </cell>
          <cell r="K907">
            <v>1</v>
          </cell>
          <cell r="M907">
            <v>2</v>
          </cell>
          <cell r="N907">
            <v>1</v>
          </cell>
          <cell r="O907">
            <v>5</v>
          </cell>
          <cell r="R907">
            <v>3.8934426229508197</v>
          </cell>
        </row>
        <row r="908">
          <cell r="C908">
            <v>1</v>
          </cell>
          <cell r="G908">
            <v>1</v>
          </cell>
          <cell r="J908">
            <v>560.4</v>
          </cell>
          <cell r="K908">
            <v>1</v>
          </cell>
          <cell r="M908">
            <v>2</v>
          </cell>
          <cell r="N908">
            <v>1</v>
          </cell>
          <cell r="O908">
            <v>1</v>
          </cell>
          <cell r="R908">
            <v>3.8934426229508197</v>
          </cell>
        </row>
        <row r="909">
          <cell r="C909">
            <v>1</v>
          </cell>
          <cell r="G909">
            <v>1</v>
          </cell>
          <cell r="J909">
            <v>28.1</v>
          </cell>
          <cell r="K909">
            <v>1</v>
          </cell>
          <cell r="M909">
            <v>1</v>
          </cell>
          <cell r="N909">
            <v>1</v>
          </cell>
          <cell r="O909">
            <v>2</v>
          </cell>
          <cell r="R909">
            <v>3.8934426229508197</v>
          </cell>
        </row>
        <row r="910">
          <cell r="C910">
            <v>1</v>
          </cell>
          <cell r="G910">
            <v>1</v>
          </cell>
          <cell r="J910">
            <v>283</v>
          </cell>
          <cell r="K910">
            <v>2</v>
          </cell>
          <cell r="M910">
            <v>2</v>
          </cell>
          <cell r="N910">
            <v>1</v>
          </cell>
          <cell r="O910">
            <v>4</v>
          </cell>
          <cell r="R910">
            <v>3.8934426229508197</v>
          </cell>
        </row>
        <row r="911">
          <cell r="C911">
            <v>1</v>
          </cell>
          <cell r="G911">
            <v>7</v>
          </cell>
          <cell r="J911">
            <v>294</v>
          </cell>
          <cell r="K911">
            <v>1</v>
          </cell>
          <cell r="M911">
            <v>1</v>
          </cell>
          <cell r="N911">
            <v>1</v>
          </cell>
          <cell r="O911">
            <v>35</v>
          </cell>
          <cell r="R911">
            <v>2.9752475247524752</v>
          </cell>
        </row>
        <row r="912">
          <cell r="C912">
            <v>1</v>
          </cell>
          <cell r="G912">
            <v>7</v>
          </cell>
          <cell r="J912">
            <v>305</v>
          </cell>
          <cell r="K912">
            <v>1</v>
          </cell>
          <cell r="M912">
            <v>1</v>
          </cell>
          <cell r="N912">
            <v>1</v>
          </cell>
          <cell r="O912">
            <v>35</v>
          </cell>
          <cell r="R912">
            <v>2.9752475247524752</v>
          </cell>
        </row>
        <row r="913">
          <cell r="C913">
            <v>1</v>
          </cell>
          <cell r="G913">
            <v>7</v>
          </cell>
          <cell r="J913">
            <v>276.2</v>
          </cell>
          <cell r="K913">
            <v>1</v>
          </cell>
          <cell r="M913">
            <v>1</v>
          </cell>
          <cell r="N913">
            <v>1</v>
          </cell>
          <cell r="O913">
            <v>40</v>
          </cell>
          <cell r="R913">
            <v>2.9752475247524752</v>
          </cell>
        </row>
        <row r="914">
          <cell r="C914">
            <v>1</v>
          </cell>
          <cell r="G914">
            <v>7</v>
          </cell>
          <cell r="J914">
            <v>125</v>
          </cell>
          <cell r="K914">
            <v>1</v>
          </cell>
          <cell r="M914">
            <v>1</v>
          </cell>
          <cell r="N914">
            <v>1</v>
          </cell>
          <cell r="O914">
            <v>38</v>
          </cell>
          <cell r="R914">
            <v>2.9752475247524752</v>
          </cell>
        </row>
        <row r="915">
          <cell r="C915">
            <v>1</v>
          </cell>
          <cell r="G915">
            <v>7</v>
          </cell>
          <cell r="J915">
            <v>28.1</v>
          </cell>
          <cell r="K915">
            <v>1</v>
          </cell>
          <cell r="M915">
            <v>1</v>
          </cell>
          <cell r="N915">
            <v>1</v>
          </cell>
          <cell r="O915">
            <v>35</v>
          </cell>
          <cell r="R915">
            <v>2.9752475247524752</v>
          </cell>
        </row>
        <row r="916">
          <cell r="C916">
            <v>1</v>
          </cell>
          <cell r="G916">
            <v>7</v>
          </cell>
          <cell r="J916">
            <v>28.1</v>
          </cell>
          <cell r="K916">
            <v>1</v>
          </cell>
          <cell r="M916">
            <v>1</v>
          </cell>
          <cell r="N916">
            <v>1</v>
          </cell>
          <cell r="O916">
            <v>30</v>
          </cell>
          <cell r="R916">
            <v>2.9752475247524752</v>
          </cell>
        </row>
        <row r="917">
          <cell r="C917">
            <v>1</v>
          </cell>
          <cell r="G917">
            <v>1</v>
          </cell>
          <cell r="J917">
            <v>94</v>
          </cell>
          <cell r="K917">
            <v>2</v>
          </cell>
          <cell r="M917">
            <v>1</v>
          </cell>
          <cell r="N917">
            <v>1</v>
          </cell>
          <cell r="O917">
            <v>4</v>
          </cell>
          <cell r="R917">
            <v>3.8934426229508197</v>
          </cell>
        </row>
        <row r="918">
          <cell r="C918">
            <v>1</v>
          </cell>
          <cell r="G918">
            <v>1</v>
          </cell>
          <cell r="J918">
            <v>298.3</v>
          </cell>
          <cell r="K918">
            <v>2</v>
          </cell>
          <cell r="M918">
            <v>1</v>
          </cell>
          <cell r="N918">
            <v>1</v>
          </cell>
          <cell r="O918">
            <v>15</v>
          </cell>
          <cell r="R918">
            <v>3.8934426229508197</v>
          </cell>
        </row>
        <row r="919">
          <cell r="C919">
            <v>1</v>
          </cell>
          <cell r="G919">
            <v>1</v>
          </cell>
          <cell r="J919">
            <v>71.5</v>
          </cell>
          <cell r="K919">
            <v>1</v>
          </cell>
          <cell r="M919">
            <v>1</v>
          </cell>
          <cell r="N919">
            <v>1</v>
          </cell>
          <cell r="O919">
            <v>4</v>
          </cell>
          <cell r="R919">
            <v>3.8934426229508197</v>
          </cell>
        </row>
        <row r="920">
          <cell r="C920">
            <v>1</v>
          </cell>
          <cell r="G920">
            <v>1</v>
          </cell>
          <cell r="J920">
            <v>94</v>
          </cell>
          <cell r="K920">
            <v>1</v>
          </cell>
          <cell r="M920">
            <v>1</v>
          </cell>
          <cell r="N920">
            <v>1</v>
          </cell>
          <cell r="O920">
            <v>2</v>
          </cell>
          <cell r="R920">
            <v>3.8934426229508197</v>
          </cell>
        </row>
        <row r="921">
          <cell r="C921">
            <v>1</v>
          </cell>
          <cell r="G921">
            <v>1</v>
          </cell>
          <cell r="J921">
            <v>330</v>
          </cell>
          <cell r="K921">
            <v>1</v>
          </cell>
          <cell r="M921">
            <v>1</v>
          </cell>
          <cell r="N921">
            <v>1</v>
          </cell>
          <cell r="O921">
            <v>4</v>
          </cell>
          <cell r="R921">
            <v>3.8934426229508197</v>
          </cell>
        </row>
        <row r="922">
          <cell r="C922">
            <v>1</v>
          </cell>
          <cell r="G922">
            <v>1</v>
          </cell>
          <cell r="J922">
            <v>210.3</v>
          </cell>
          <cell r="K922">
            <v>1</v>
          </cell>
          <cell r="M922">
            <v>2</v>
          </cell>
          <cell r="N922">
            <v>1</v>
          </cell>
          <cell r="O922">
            <v>2</v>
          </cell>
          <cell r="R922">
            <v>3.8934426229508197</v>
          </cell>
        </row>
        <row r="923">
          <cell r="C923">
            <v>1</v>
          </cell>
          <cell r="G923">
            <v>1</v>
          </cell>
          <cell r="J923">
            <v>330</v>
          </cell>
          <cell r="K923">
            <v>2</v>
          </cell>
          <cell r="M923">
            <v>2</v>
          </cell>
          <cell r="N923">
            <v>1</v>
          </cell>
          <cell r="O923">
            <v>3</v>
          </cell>
          <cell r="R923">
            <v>3.8934426229508197</v>
          </cell>
        </row>
        <row r="924">
          <cell r="C924">
            <v>1</v>
          </cell>
          <cell r="G924">
            <v>1</v>
          </cell>
          <cell r="J924">
            <v>619</v>
          </cell>
          <cell r="K924">
            <v>2</v>
          </cell>
          <cell r="M924">
            <v>2</v>
          </cell>
          <cell r="N924">
            <v>1</v>
          </cell>
          <cell r="O924">
            <v>4</v>
          </cell>
          <cell r="R924">
            <v>3.8934426229508197</v>
          </cell>
        </row>
        <row r="925">
          <cell r="C925">
            <v>1</v>
          </cell>
          <cell r="G925">
            <v>1</v>
          </cell>
          <cell r="J925">
            <v>276.2</v>
          </cell>
          <cell r="K925">
            <v>2</v>
          </cell>
          <cell r="M925">
            <v>2</v>
          </cell>
          <cell r="N925">
            <v>1</v>
          </cell>
          <cell r="O925">
            <v>4</v>
          </cell>
          <cell r="R925">
            <v>3.8934426229508197</v>
          </cell>
        </row>
        <row r="926">
          <cell r="C926">
            <v>1</v>
          </cell>
          <cell r="G926">
            <v>1</v>
          </cell>
          <cell r="J926">
            <v>94</v>
          </cell>
          <cell r="K926">
            <v>1</v>
          </cell>
          <cell r="M926">
            <v>1</v>
          </cell>
          <cell r="N926">
            <v>1</v>
          </cell>
          <cell r="O926">
            <v>3</v>
          </cell>
          <cell r="R926">
            <v>3.8934426229508197</v>
          </cell>
        </row>
        <row r="927">
          <cell r="C927">
            <v>1</v>
          </cell>
          <cell r="G927">
            <v>1</v>
          </cell>
          <cell r="J927">
            <v>28.1</v>
          </cell>
          <cell r="K927">
            <v>1</v>
          </cell>
          <cell r="M927">
            <v>1</v>
          </cell>
          <cell r="N927">
            <v>1</v>
          </cell>
          <cell r="O927">
            <v>4</v>
          </cell>
          <cell r="R927">
            <v>3.8934426229508197</v>
          </cell>
        </row>
        <row r="928">
          <cell r="C928">
            <v>1</v>
          </cell>
          <cell r="G928">
            <v>1</v>
          </cell>
          <cell r="J928">
            <v>238.2</v>
          </cell>
          <cell r="K928">
            <v>2</v>
          </cell>
          <cell r="M928">
            <v>1</v>
          </cell>
          <cell r="N928">
            <v>1</v>
          </cell>
          <cell r="O928">
            <v>5</v>
          </cell>
          <cell r="R928">
            <v>3.8934426229508197</v>
          </cell>
        </row>
        <row r="929">
          <cell r="C929">
            <v>1</v>
          </cell>
          <cell r="G929">
            <v>1</v>
          </cell>
          <cell r="J929">
            <v>283</v>
          </cell>
          <cell r="K929">
            <v>2</v>
          </cell>
          <cell r="M929">
            <v>2</v>
          </cell>
          <cell r="N929">
            <v>1</v>
          </cell>
          <cell r="O929">
            <v>6</v>
          </cell>
          <cell r="R929">
            <v>3.8934426229508197</v>
          </cell>
        </row>
        <row r="930">
          <cell r="C930">
            <v>1</v>
          </cell>
          <cell r="G930">
            <v>1</v>
          </cell>
          <cell r="J930">
            <v>117.6</v>
          </cell>
          <cell r="K930">
            <v>2</v>
          </cell>
          <cell r="M930">
            <v>1</v>
          </cell>
          <cell r="N930">
            <v>1</v>
          </cell>
          <cell r="O930">
            <v>8</v>
          </cell>
          <cell r="R930">
            <v>3.8934426229508197</v>
          </cell>
        </row>
        <row r="931">
          <cell r="C931">
            <v>1</v>
          </cell>
          <cell r="G931">
            <v>1</v>
          </cell>
          <cell r="J931">
            <v>186.2</v>
          </cell>
          <cell r="K931">
            <v>3</v>
          </cell>
          <cell r="M931">
            <v>2</v>
          </cell>
          <cell r="N931">
            <v>1</v>
          </cell>
          <cell r="O931">
            <v>2</v>
          </cell>
          <cell r="R931">
            <v>3.8934426229508197</v>
          </cell>
        </row>
        <row r="932">
          <cell r="C932">
            <v>1</v>
          </cell>
          <cell r="G932">
            <v>1</v>
          </cell>
          <cell r="J932">
            <v>137.4</v>
          </cell>
          <cell r="K932">
            <v>2</v>
          </cell>
          <cell r="M932">
            <v>2</v>
          </cell>
          <cell r="N932">
            <v>1</v>
          </cell>
          <cell r="O932">
            <v>2</v>
          </cell>
          <cell r="R932">
            <v>3.8934426229508197</v>
          </cell>
        </row>
        <row r="933">
          <cell r="C933">
            <v>1</v>
          </cell>
          <cell r="G933">
            <v>1</v>
          </cell>
          <cell r="J933">
            <v>238.2</v>
          </cell>
          <cell r="K933">
            <v>2</v>
          </cell>
          <cell r="M933">
            <v>2</v>
          </cell>
          <cell r="N933">
            <v>1</v>
          </cell>
          <cell r="O933">
            <v>2</v>
          </cell>
          <cell r="R933">
            <v>3.8934426229508197</v>
          </cell>
        </row>
        <row r="934">
          <cell r="C934">
            <v>1</v>
          </cell>
          <cell r="G934">
            <v>1</v>
          </cell>
          <cell r="J934">
            <v>195.4</v>
          </cell>
          <cell r="K934">
            <v>3</v>
          </cell>
          <cell r="M934">
            <v>2</v>
          </cell>
          <cell r="N934">
            <v>1</v>
          </cell>
          <cell r="O934">
            <v>1</v>
          </cell>
          <cell r="R934">
            <v>3.8934426229508197</v>
          </cell>
        </row>
        <row r="935">
          <cell r="C935">
            <v>1</v>
          </cell>
          <cell r="G935">
            <v>1</v>
          </cell>
          <cell r="J935">
            <v>28.1</v>
          </cell>
          <cell r="K935">
            <v>1</v>
          </cell>
          <cell r="M935">
            <v>1</v>
          </cell>
          <cell r="N935">
            <v>1</v>
          </cell>
          <cell r="O935">
            <v>2</v>
          </cell>
          <cell r="R935">
            <v>3.8934426229508197</v>
          </cell>
        </row>
        <row r="936">
          <cell r="C936">
            <v>1</v>
          </cell>
          <cell r="G936">
            <v>1</v>
          </cell>
          <cell r="J936">
            <v>185.8</v>
          </cell>
          <cell r="K936">
            <v>2</v>
          </cell>
          <cell r="M936">
            <v>2</v>
          </cell>
          <cell r="N936">
            <v>1</v>
          </cell>
          <cell r="O936">
            <v>2</v>
          </cell>
          <cell r="R936">
            <v>3.8934426229508197</v>
          </cell>
        </row>
        <row r="937">
          <cell r="C937">
            <v>1</v>
          </cell>
          <cell r="G937">
            <v>1</v>
          </cell>
          <cell r="J937">
            <v>704</v>
          </cell>
          <cell r="K937">
            <v>2</v>
          </cell>
          <cell r="M937">
            <v>2</v>
          </cell>
          <cell r="N937">
            <v>1</v>
          </cell>
          <cell r="O937">
            <v>3</v>
          </cell>
          <cell r="R937">
            <v>3.8934426229508197</v>
          </cell>
        </row>
        <row r="938">
          <cell r="C938">
            <v>1</v>
          </cell>
          <cell r="G938">
            <v>7</v>
          </cell>
          <cell r="J938">
            <v>125</v>
          </cell>
          <cell r="K938">
            <v>1</v>
          </cell>
          <cell r="M938">
            <v>1</v>
          </cell>
          <cell r="N938">
            <v>1</v>
          </cell>
          <cell r="O938">
            <v>35</v>
          </cell>
          <cell r="R938">
            <v>2.9752475247524752</v>
          </cell>
        </row>
        <row r="939">
          <cell r="C939">
            <v>1</v>
          </cell>
          <cell r="G939">
            <v>7</v>
          </cell>
          <cell r="J939">
            <v>276.2</v>
          </cell>
          <cell r="K939">
            <v>1</v>
          </cell>
          <cell r="M939">
            <v>1</v>
          </cell>
          <cell r="N939">
            <v>1</v>
          </cell>
          <cell r="O939">
            <v>35</v>
          </cell>
          <cell r="R939">
            <v>2.9752475247524752</v>
          </cell>
        </row>
        <row r="940">
          <cell r="C940">
            <v>1</v>
          </cell>
          <cell r="G940">
            <v>1</v>
          </cell>
          <cell r="J940">
            <v>256.39999999999998</v>
          </cell>
          <cell r="K940">
            <v>2</v>
          </cell>
          <cell r="M940">
            <v>2</v>
          </cell>
          <cell r="N940">
            <v>1</v>
          </cell>
          <cell r="O940">
            <v>4</v>
          </cell>
          <cell r="R940">
            <v>3.8934426229508197</v>
          </cell>
        </row>
        <row r="941">
          <cell r="C941">
            <v>1</v>
          </cell>
          <cell r="G941">
            <v>1</v>
          </cell>
          <cell r="J941">
            <v>315</v>
          </cell>
          <cell r="K941">
            <v>2</v>
          </cell>
          <cell r="M941">
            <v>2</v>
          </cell>
          <cell r="N941">
            <v>1</v>
          </cell>
          <cell r="O941">
            <v>3</v>
          </cell>
          <cell r="R941">
            <v>3.8934426229508197</v>
          </cell>
        </row>
        <row r="942">
          <cell r="C942">
            <v>1</v>
          </cell>
          <cell r="G942">
            <v>7</v>
          </cell>
          <cell r="J942">
            <v>578</v>
          </cell>
          <cell r="K942">
            <v>1</v>
          </cell>
          <cell r="M942">
            <v>2</v>
          </cell>
          <cell r="N942">
            <v>1</v>
          </cell>
          <cell r="O942">
            <v>30</v>
          </cell>
          <cell r="R942">
            <v>2.9752475247524752</v>
          </cell>
        </row>
        <row r="943">
          <cell r="C943">
            <v>1</v>
          </cell>
          <cell r="G943">
            <v>1</v>
          </cell>
          <cell r="J943">
            <v>28.1</v>
          </cell>
          <cell r="K943">
            <v>1</v>
          </cell>
          <cell r="M943">
            <v>1</v>
          </cell>
          <cell r="N943">
            <v>1</v>
          </cell>
          <cell r="O943">
            <v>4</v>
          </cell>
          <cell r="R943">
            <v>3.8934426229508197</v>
          </cell>
        </row>
        <row r="944">
          <cell r="C944">
            <v>1</v>
          </cell>
          <cell r="G944">
            <v>1</v>
          </cell>
          <cell r="J944">
            <v>368</v>
          </cell>
          <cell r="K944">
            <v>3</v>
          </cell>
          <cell r="M944">
            <v>2</v>
          </cell>
          <cell r="N944">
            <v>1</v>
          </cell>
          <cell r="O944">
            <v>1</v>
          </cell>
          <cell r="R944">
            <v>3.8934426229508197</v>
          </cell>
        </row>
        <row r="945">
          <cell r="C945">
            <v>1</v>
          </cell>
          <cell r="G945">
            <v>7</v>
          </cell>
          <cell r="J945">
            <v>243.7</v>
          </cell>
          <cell r="K945">
            <v>1</v>
          </cell>
          <cell r="M945">
            <v>1</v>
          </cell>
          <cell r="N945">
            <v>1</v>
          </cell>
          <cell r="O945">
            <v>30</v>
          </cell>
          <cell r="R945">
            <v>2.9752475247524752</v>
          </cell>
        </row>
        <row r="946">
          <cell r="C946">
            <v>1</v>
          </cell>
          <cell r="G946">
            <v>7</v>
          </cell>
          <cell r="J946">
            <v>28.1</v>
          </cell>
          <cell r="K946">
            <v>1</v>
          </cell>
          <cell r="M946">
            <v>1</v>
          </cell>
          <cell r="N946">
            <v>1</v>
          </cell>
          <cell r="O946">
            <v>30</v>
          </cell>
          <cell r="R946">
            <v>2.9752475247524752</v>
          </cell>
        </row>
        <row r="947">
          <cell r="C947">
            <v>1</v>
          </cell>
          <cell r="G947">
            <v>7</v>
          </cell>
          <cell r="J947">
            <v>215.2</v>
          </cell>
          <cell r="K947">
            <v>1</v>
          </cell>
          <cell r="M947">
            <v>1</v>
          </cell>
          <cell r="N947">
            <v>1</v>
          </cell>
          <cell r="O947">
            <v>35</v>
          </cell>
          <cell r="R947">
            <v>2.9752475247524752</v>
          </cell>
        </row>
        <row r="948">
          <cell r="C948">
            <v>1</v>
          </cell>
          <cell r="G948">
            <v>7</v>
          </cell>
          <cell r="J948">
            <v>407</v>
          </cell>
          <cell r="K948">
            <v>1</v>
          </cell>
          <cell r="M948">
            <v>1</v>
          </cell>
          <cell r="N948">
            <v>1</v>
          </cell>
          <cell r="O948">
            <v>35</v>
          </cell>
          <cell r="R948">
            <v>2.9752475247524752</v>
          </cell>
        </row>
        <row r="949">
          <cell r="C949">
            <v>1</v>
          </cell>
          <cell r="G949">
            <v>1</v>
          </cell>
          <cell r="J949">
            <v>172.3</v>
          </cell>
          <cell r="K949">
            <v>1</v>
          </cell>
          <cell r="M949">
            <v>1</v>
          </cell>
          <cell r="N949">
            <v>1</v>
          </cell>
          <cell r="O949">
            <v>2</v>
          </cell>
          <cell r="R949">
            <v>3.8934426229508197</v>
          </cell>
        </row>
        <row r="950">
          <cell r="C950">
            <v>1</v>
          </cell>
          <cell r="G950">
            <v>1</v>
          </cell>
          <cell r="J950">
            <v>71.5</v>
          </cell>
          <cell r="K950">
            <v>1</v>
          </cell>
          <cell r="M950">
            <v>2</v>
          </cell>
          <cell r="N950">
            <v>1</v>
          </cell>
          <cell r="O950">
            <v>2</v>
          </cell>
          <cell r="R950">
            <v>3.8934426229508197</v>
          </cell>
        </row>
        <row r="951">
          <cell r="C951">
            <v>1</v>
          </cell>
          <cell r="G951">
            <v>1</v>
          </cell>
          <cell r="J951">
            <v>368</v>
          </cell>
          <cell r="K951">
            <v>2</v>
          </cell>
          <cell r="M951">
            <v>1</v>
          </cell>
          <cell r="N951">
            <v>1</v>
          </cell>
          <cell r="O951">
            <v>6</v>
          </cell>
          <cell r="R951">
            <v>3.8934426229508197</v>
          </cell>
        </row>
        <row r="952">
          <cell r="C952">
            <v>1</v>
          </cell>
          <cell r="G952">
            <v>7</v>
          </cell>
          <cell r="J952">
            <v>276.2</v>
          </cell>
          <cell r="K952">
            <v>1</v>
          </cell>
          <cell r="M952">
            <v>1</v>
          </cell>
          <cell r="N952">
            <v>1</v>
          </cell>
          <cell r="O952">
            <v>35</v>
          </cell>
          <cell r="R952">
            <v>2.9752475247524752</v>
          </cell>
        </row>
        <row r="953">
          <cell r="C953">
            <v>1</v>
          </cell>
          <cell r="G953">
            <v>7</v>
          </cell>
          <cell r="J953">
            <v>569</v>
          </cell>
          <cell r="K953">
            <v>2</v>
          </cell>
          <cell r="M953">
            <v>1</v>
          </cell>
          <cell r="N953">
            <v>1</v>
          </cell>
          <cell r="O953">
            <v>35</v>
          </cell>
          <cell r="R953">
            <v>2.9752475247524752</v>
          </cell>
        </row>
        <row r="954">
          <cell r="C954">
            <v>1</v>
          </cell>
          <cell r="G954">
            <v>1</v>
          </cell>
          <cell r="J954">
            <v>28.1</v>
          </cell>
          <cell r="K954">
            <v>2</v>
          </cell>
          <cell r="M954">
            <v>2</v>
          </cell>
          <cell r="N954">
            <v>1</v>
          </cell>
          <cell r="O954">
            <v>8</v>
          </cell>
          <cell r="R954">
            <v>3.8934426229508197</v>
          </cell>
        </row>
        <row r="955">
          <cell r="C955">
            <v>1</v>
          </cell>
          <cell r="G955">
            <v>7</v>
          </cell>
          <cell r="J955">
            <v>305</v>
          </cell>
          <cell r="K955">
            <v>1</v>
          </cell>
          <cell r="M955">
            <v>2</v>
          </cell>
          <cell r="N955">
            <v>1</v>
          </cell>
          <cell r="O955">
            <v>35</v>
          </cell>
          <cell r="R955">
            <v>2.9752475247524752</v>
          </cell>
        </row>
        <row r="956">
          <cell r="C956">
            <v>1</v>
          </cell>
          <cell r="G956">
            <v>7</v>
          </cell>
          <cell r="J956">
            <v>495</v>
          </cell>
          <cell r="K956">
            <v>1</v>
          </cell>
          <cell r="M956">
            <v>2</v>
          </cell>
          <cell r="N956">
            <v>1</v>
          </cell>
          <cell r="O956">
            <v>30</v>
          </cell>
          <cell r="R956">
            <v>2.9752475247524752</v>
          </cell>
        </row>
        <row r="957">
          <cell r="C957">
            <v>1</v>
          </cell>
          <cell r="G957">
            <v>7</v>
          </cell>
          <cell r="J957">
            <v>276.2</v>
          </cell>
          <cell r="K957">
            <v>2</v>
          </cell>
          <cell r="M957">
            <v>2</v>
          </cell>
          <cell r="N957">
            <v>1</v>
          </cell>
          <cell r="O957">
            <v>50</v>
          </cell>
          <cell r="R957">
            <v>2.9752475247524752</v>
          </cell>
        </row>
        <row r="958">
          <cell r="C958">
            <v>1</v>
          </cell>
          <cell r="G958">
            <v>7</v>
          </cell>
          <cell r="J958">
            <v>276.2</v>
          </cell>
          <cell r="K958">
            <v>1</v>
          </cell>
          <cell r="M958">
            <v>1</v>
          </cell>
          <cell r="N958">
            <v>1</v>
          </cell>
          <cell r="O958">
            <v>35</v>
          </cell>
          <cell r="R958">
            <v>2.9752475247524752</v>
          </cell>
        </row>
        <row r="959">
          <cell r="C959">
            <v>1</v>
          </cell>
          <cell r="G959">
            <v>7</v>
          </cell>
          <cell r="J959">
            <v>276.2</v>
          </cell>
          <cell r="K959">
            <v>1</v>
          </cell>
          <cell r="M959">
            <v>2</v>
          </cell>
          <cell r="N959">
            <v>1</v>
          </cell>
          <cell r="O959">
            <v>35</v>
          </cell>
          <cell r="R959">
            <v>2.9752475247524752</v>
          </cell>
        </row>
        <row r="960">
          <cell r="C960">
            <v>1</v>
          </cell>
          <cell r="G960">
            <v>7</v>
          </cell>
          <cell r="J960">
            <v>276.2</v>
          </cell>
          <cell r="K960">
            <v>1</v>
          </cell>
          <cell r="M960">
            <v>2</v>
          </cell>
          <cell r="N960">
            <v>1</v>
          </cell>
          <cell r="O960">
            <v>25</v>
          </cell>
          <cell r="R960">
            <v>2.9752475247524752</v>
          </cell>
        </row>
        <row r="961">
          <cell r="C961">
            <v>1</v>
          </cell>
          <cell r="G961">
            <v>1</v>
          </cell>
          <cell r="J961">
            <v>172.3</v>
          </cell>
          <cell r="K961">
            <v>3</v>
          </cell>
          <cell r="M961">
            <v>2</v>
          </cell>
          <cell r="N961">
            <v>1</v>
          </cell>
          <cell r="O961">
            <v>4</v>
          </cell>
          <cell r="R961">
            <v>3.8934426229508197</v>
          </cell>
        </row>
        <row r="962">
          <cell r="C962">
            <v>1</v>
          </cell>
          <cell r="G962">
            <v>1</v>
          </cell>
          <cell r="J962">
            <v>407</v>
          </cell>
          <cell r="K962">
            <v>4</v>
          </cell>
          <cell r="M962">
            <v>2</v>
          </cell>
          <cell r="N962">
            <v>1</v>
          </cell>
          <cell r="O962">
            <v>2</v>
          </cell>
          <cell r="R962">
            <v>3.8934426229508197</v>
          </cell>
        </row>
        <row r="963">
          <cell r="C963">
            <v>1</v>
          </cell>
          <cell r="G963">
            <v>1</v>
          </cell>
          <cell r="J963">
            <v>256.39999999999998</v>
          </cell>
          <cell r="K963">
            <v>2</v>
          </cell>
          <cell r="M963">
            <v>1</v>
          </cell>
          <cell r="N963">
            <v>1</v>
          </cell>
          <cell r="O963">
            <v>1</v>
          </cell>
          <cell r="R963">
            <v>3.8934426229508197</v>
          </cell>
        </row>
        <row r="964">
          <cell r="C964">
            <v>1</v>
          </cell>
          <cell r="G964">
            <v>1</v>
          </cell>
          <cell r="J964">
            <v>71.5</v>
          </cell>
          <cell r="K964">
            <v>1</v>
          </cell>
          <cell r="M964">
            <v>1</v>
          </cell>
          <cell r="N964">
            <v>1</v>
          </cell>
          <cell r="O964">
            <v>4</v>
          </cell>
          <cell r="R964">
            <v>3.8934426229508197</v>
          </cell>
        </row>
        <row r="965">
          <cell r="C965">
            <v>1</v>
          </cell>
          <cell r="G965">
            <v>1</v>
          </cell>
          <cell r="J965">
            <v>210.3</v>
          </cell>
          <cell r="K965">
            <v>2</v>
          </cell>
          <cell r="M965">
            <v>1</v>
          </cell>
          <cell r="N965">
            <v>1</v>
          </cell>
          <cell r="O965">
            <v>3</v>
          </cell>
          <cell r="R965">
            <v>3.8934426229508197</v>
          </cell>
        </row>
        <row r="966">
          <cell r="C966">
            <v>1</v>
          </cell>
          <cell r="G966">
            <v>1</v>
          </cell>
          <cell r="J966">
            <v>137.4</v>
          </cell>
          <cell r="K966">
            <v>1</v>
          </cell>
          <cell r="M966">
            <v>2</v>
          </cell>
          <cell r="N966">
            <v>1</v>
          </cell>
          <cell r="O966">
            <v>4</v>
          </cell>
          <cell r="R966">
            <v>3.8934426229508197</v>
          </cell>
        </row>
        <row r="967">
          <cell r="C967">
            <v>1</v>
          </cell>
          <cell r="G967">
            <v>1</v>
          </cell>
          <cell r="J967">
            <v>136.30000000000001</v>
          </cell>
          <cell r="K967">
            <v>1</v>
          </cell>
          <cell r="M967">
            <v>2</v>
          </cell>
          <cell r="N967">
            <v>1</v>
          </cell>
          <cell r="O967">
            <v>2</v>
          </cell>
          <cell r="R967">
            <v>3.8934426229508197</v>
          </cell>
        </row>
        <row r="968">
          <cell r="C968">
            <v>1</v>
          </cell>
          <cell r="G968">
            <v>1</v>
          </cell>
          <cell r="J968">
            <v>364.2</v>
          </cell>
          <cell r="K968">
            <v>1</v>
          </cell>
          <cell r="M968">
            <v>2</v>
          </cell>
          <cell r="N968">
            <v>1</v>
          </cell>
          <cell r="O968">
            <v>1</v>
          </cell>
          <cell r="R968">
            <v>3.8934426229508197</v>
          </cell>
        </row>
        <row r="969">
          <cell r="C969">
            <v>1</v>
          </cell>
          <cell r="G969">
            <v>7</v>
          </cell>
          <cell r="J969">
            <v>315</v>
          </cell>
          <cell r="K969">
            <v>2</v>
          </cell>
          <cell r="M969">
            <v>2</v>
          </cell>
          <cell r="N969">
            <v>1</v>
          </cell>
          <cell r="O969">
            <v>35</v>
          </cell>
          <cell r="R969">
            <v>2.9752475247524752</v>
          </cell>
        </row>
        <row r="970">
          <cell r="C970">
            <v>1</v>
          </cell>
          <cell r="G970">
            <v>1</v>
          </cell>
          <cell r="J970">
            <v>210.3</v>
          </cell>
          <cell r="K970">
            <v>1</v>
          </cell>
          <cell r="M970">
            <v>2</v>
          </cell>
          <cell r="N970">
            <v>1</v>
          </cell>
          <cell r="O970">
            <v>1</v>
          </cell>
          <cell r="R970">
            <v>3.8934426229508197</v>
          </cell>
        </row>
        <row r="971">
          <cell r="C971">
            <v>1</v>
          </cell>
          <cell r="G971">
            <v>7</v>
          </cell>
          <cell r="J971">
            <v>393</v>
          </cell>
          <cell r="K971">
            <v>2</v>
          </cell>
          <cell r="M971">
            <v>2</v>
          </cell>
          <cell r="N971">
            <v>1</v>
          </cell>
          <cell r="O971">
            <v>40</v>
          </cell>
          <cell r="R971">
            <v>2.9752475247524752</v>
          </cell>
        </row>
        <row r="972">
          <cell r="C972">
            <v>1</v>
          </cell>
          <cell r="G972">
            <v>1</v>
          </cell>
          <cell r="J972">
            <v>94</v>
          </cell>
          <cell r="K972">
            <v>1</v>
          </cell>
          <cell r="M972">
            <v>2</v>
          </cell>
          <cell r="N972">
            <v>1</v>
          </cell>
          <cell r="O972">
            <v>4</v>
          </cell>
          <cell r="R972">
            <v>3.8934426229508197</v>
          </cell>
        </row>
        <row r="973">
          <cell r="C973">
            <v>1</v>
          </cell>
          <cell r="G973">
            <v>1</v>
          </cell>
          <cell r="J973">
            <v>364.2</v>
          </cell>
          <cell r="K973">
            <v>2</v>
          </cell>
          <cell r="M973">
            <v>2</v>
          </cell>
          <cell r="N973">
            <v>1</v>
          </cell>
          <cell r="O973">
            <v>2</v>
          </cell>
          <cell r="R973">
            <v>3.8934426229508197</v>
          </cell>
        </row>
        <row r="974">
          <cell r="C974">
            <v>1</v>
          </cell>
          <cell r="G974">
            <v>1</v>
          </cell>
          <cell r="J974">
            <v>238.2</v>
          </cell>
          <cell r="K974">
            <v>1</v>
          </cell>
          <cell r="M974">
            <v>2</v>
          </cell>
          <cell r="N974">
            <v>1</v>
          </cell>
          <cell r="O974">
            <v>1</v>
          </cell>
          <cell r="R974">
            <v>3.8934426229508197</v>
          </cell>
        </row>
        <row r="975">
          <cell r="C975">
            <v>1</v>
          </cell>
          <cell r="G975">
            <v>1</v>
          </cell>
          <cell r="J975">
            <v>28.1</v>
          </cell>
          <cell r="K975">
            <v>1</v>
          </cell>
          <cell r="M975">
            <v>1</v>
          </cell>
          <cell r="N975">
            <v>1</v>
          </cell>
          <cell r="O975">
            <v>4</v>
          </cell>
          <cell r="R975">
            <v>3.8934426229508197</v>
          </cell>
        </row>
        <row r="976">
          <cell r="C976">
            <v>1</v>
          </cell>
          <cell r="G976">
            <v>1</v>
          </cell>
          <cell r="J976">
            <v>256.39999999999998</v>
          </cell>
          <cell r="K976">
            <v>1</v>
          </cell>
          <cell r="M976">
            <v>1</v>
          </cell>
          <cell r="N976">
            <v>1</v>
          </cell>
          <cell r="O976">
            <v>2</v>
          </cell>
          <cell r="R976">
            <v>3.8934426229508197</v>
          </cell>
        </row>
        <row r="977">
          <cell r="C977">
            <v>1</v>
          </cell>
          <cell r="G977">
            <v>1</v>
          </cell>
          <cell r="J977">
            <v>276.2</v>
          </cell>
          <cell r="K977">
            <v>3</v>
          </cell>
          <cell r="M977">
            <v>2</v>
          </cell>
          <cell r="N977">
            <v>1</v>
          </cell>
          <cell r="O977">
            <v>2</v>
          </cell>
          <cell r="R977">
            <v>3.8934426229508197</v>
          </cell>
        </row>
        <row r="978">
          <cell r="C978">
            <v>1</v>
          </cell>
          <cell r="G978">
            <v>1</v>
          </cell>
          <cell r="J978">
            <v>315</v>
          </cell>
          <cell r="K978">
            <v>2</v>
          </cell>
          <cell r="M978">
            <v>1</v>
          </cell>
          <cell r="N978">
            <v>1</v>
          </cell>
          <cell r="O978">
            <v>4</v>
          </cell>
          <cell r="R978">
            <v>3.8934426229508197</v>
          </cell>
        </row>
        <row r="979">
          <cell r="C979">
            <v>1</v>
          </cell>
          <cell r="G979">
            <v>1</v>
          </cell>
          <cell r="J979">
            <v>315</v>
          </cell>
          <cell r="K979">
            <v>2</v>
          </cell>
          <cell r="M979">
            <v>1</v>
          </cell>
          <cell r="N979">
            <v>1</v>
          </cell>
          <cell r="O979">
            <v>4</v>
          </cell>
          <cell r="R979">
            <v>3.8934426229508197</v>
          </cell>
        </row>
        <row r="980">
          <cell r="C980">
            <v>1</v>
          </cell>
          <cell r="G980">
            <v>7</v>
          </cell>
          <cell r="J980">
            <v>256.39999999999998</v>
          </cell>
          <cell r="K980">
            <v>1</v>
          </cell>
          <cell r="M980">
            <v>2</v>
          </cell>
          <cell r="N980">
            <v>1</v>
          </cell>
          <cell r="O980">
            <v>35</v>
          </cell>
          <cell r="R980">
            <v>2.9752475247524752</v>
          </cell>
        </row>
        <row r="981">
          <cell r="C981">
            <v>1</v>
          </cell>
          <cell r="G981">
            <v>7</v>
          </cell>
          <cell r="J981">
            <v>578</v>
          </cell>
          <cell r="K981">
            <v>1</v>
          </cell>
          <cell r="M981">
            <v>1</v>
          </cell>
          <cell r="N981">
            <v>1</v>
          </cell>
          <cell r="O981">
            <v>30</v>
          </cell>
          <cell r="R981">
            <v>2.9752475247524752</v>
          </cell>
        </row>
        <row r="982">
          <cell r="C982">
            <v>1</v>
          </cell>
          <cell r="G982">
            <v>7</v>
          </cell>
          <cell r="J982">
            <v>182.4</v>
          </cell>
          <cell r="K982">
            <v>1</v>
          </cell>
          <cell r="M982">
            <v>1</v>
          </cell>
          <cell r="N982">
            <v>2</v>
          </cell>
          <cell r="O982">
            <v>35</v>
          </cell>
          <cell r="R982">
            <v>2.9752475247524752</v>
          </cell>
        </row>
        <row r="983">
          <cell r="C983">
            <v>1</v>
          </cell>
          <cell r="G983">
            <v>7</v>
          </cell>
          <cell r="J983">
            <v>305</v>
          </cell>
          <cell r="K983">
            <v>1</v>
          </cell>
          <cell r="M983">
            <v>1</v>
          </cell>
          <cell r="N983">
            <v>1</v>
          </cell>
          <cell r="O983">
            <v>38</v>
          </cell>
          <cell r="R983">
            <v>2.9752475247524752</v>
          </cell>
        </row>
        <row r="984">
          <cell r="C984">
            <v>1</v>
          </cell>
          <cell r="G984">
            <v>1</v>
          </cell>
          <cell r="J984">
            <v>210.3</v>
          </cell>
          <cell r="K984">
            <v>2</v>
          </cell>
          <cell r="M984">
            <v>1</v>
          </cell>
          <cell r="N984">
            <v>1</v>
          </cell>
          <cell r="O984">
            <v>2</v>
          </cell>
          <cell r="R984">
            <v>3.8934426229508197</v>
          </cell>
        </row>
        <row r="985">
          <cell r="C985">
            <v>1</v>
          </cell>
          <cell r="G985">
            <v>7</v>
          </cell>
          <cell r="J985">
            <v>276.2</v>
          </cell>
          <cell r="K985">
            <v>1</v>
          </cell>
          <cell r="M985">
            <v>1</v>
          </cell>
          <cell r="N985">
            <v>1</v>
          </cell>
          <cell r="O985">
            <v>30</v>
          </cell>
          <cell r="R985">
            <v>2.9752475247524752</v>
          </cell>
        </row>
        <row r="986">
          <cell r="C986">
            <v>1</v>
          </cell>
          <cell r="G986">
            <v>1</v>
          </cell>
          <cell r="J986">
            <v>210.3</v>
          </cell>
          <cell r="K986">
            <v>1</v>
          </cell>
          <cell r="M986">
            <v>2</v>
          </cell>
          <cell r="N986">
            <v>1</v>
          </cell>
          <cell r="O986">
            <v>2</v>
          </cell>
          <cell r="R986">
            <v>3.8934426229508197</v>
          </cell>
        </row>
        <row r="987">
          <cell r="C987">
            <v>1</v>
          </cell>
          <cell r="G987">
            <v>1</v>
          </cell>
          <cell r="J987">
            <v>276.2</v>
          </cell>
          <cell r="K987">
            <v>1</v>
          </cell>
          <cell r="M987">
            <v>1</v>
          </cell>
          <cell r="N987">
            <v>1</v>
          </cell>
          <cell r="O987">
            <v>4</v>
          </cell>
          <cell r="R987">
            <v>3.8934426229508197</v>
          </cell>
        </row>
        <row r="988">
          <cell r="C988">
            <v>1</v>
          </cell>
          <cell r="G988">
            <v>1</v>
          </cell>
          <cell r="J988">
            <v>560.4</v>
          </cell>
          <cell r="K988">
            <v>3</v>
          </cell>
          <cell r="M988">
            <v>2</v>
          </cell>
          <cell r="N988">
            <v>1</v>
          </cell>
          <cell r="O988">
            <v>8</v>
          </cell>
          <cell r="R988">
            <v>3.8934426229508197</v>
          </cell>
        </row>
        <row r="989">
          <cell r="C989">
            <v>1</v>
          </cell>
          <cell r="G989">
            <v>1</v>
          </cell>
          <cell r="J989">
            <v>215.2</v>
          </cell>
          <cell r="K989">
            <v>1</v>
          </cell>
          <cell r="M989">
            <v>2</v>
          </cell>
          <cell r="N989">
            <v>1</v>
          </cell>
          <cell r="O989">
            <v>3</v>
          </cell>
          <cell r="R989">
            <v>3.8934426229508197</v>
          </cell>
        </row>
        <row r="990">
          <cell r="C990">
            <v>1</v>
          </cell>
          <cell r="G990">
            <v>1</v>
          </cell>
          <cell r="J990">
            <v>305</v>
          </cell>
          <cell r="K990">
            <v>2</v>
          </cell>
          <cell r="M990">
            <v>1</v>
          </cell>
          <cell r="N990">
            <v>1</v>
          </cell>
          <cell r="O990">
            <v>4</v>
          </cell>
          <cell r="R990">
            <v>3.8934426229508197</v>
          </cell>
        </row>
        <row r="991">
          <cell r="C991">
            <v>1</v>
          </cell>
          <cell r="G991">
            <v>1</v>
          </cell>
          <cell r="J991">
            <v>276.2</v>
          </cell>
          <cell r="K991">
            <v>2</v>
          </cell>
          <cell r="M991">
            <v>1</v>
          </cell>
          <cell r="N991">
            <v>1</v>
          </cell>
          <cell r="O991">
            <v>4</v>
          </cell>
          <cell r="R991">
            <v>3.8934426229508197</v>
          </cell>
        </row>
        <row r="992">
          <cell r="C992">
            <v>1</v>
          </cell>
          <cell r="G992">
            <v>1</v>
          </cell>
          <cell r="J992">
            <v>307</v>
          </cell>
          <cell r="K992">
            <v>2</v>
          </cell>
          <cell r="M992">
            <v>1</v>
          </cell>
          <cell r="N992">
            <v>1</v>
          </cell>
          <cell r="O992">
            <v>2</v>
          </cell>
          <cell r="R992">
            <v>3.8934426229508197</v>
          </cell>
        </row>
        <row r="993">
          <cell r="C993">
            <v>1</v>
          </cell>
          <cell r="G993">
            <v>7</v>
          </cell>
          <cell r="J993">
            <v>122.8</v>
          </cell>
          <cell r="K993">
            <v>1</v>
          </cell>
          <cell r="M993">
            <v>1</v>
          </cell>
          <cell r="N993">
            <v>1</v>
          </cell>
          <cell r="O993">
            <v>30</v>
          </cell>
          <cell r="R993">
            <v>2.9752475247524752</v>
          </cell>
        </row>
        <row r="994">
          <cell r="C994">
            <v>1</v>
          </cell>
          <cell r="G994">
            <v>1</v>
          </cell>
          <cell r="J994">
            <v>569</v>
          </cell>
          <cell r="K994">
            <v>2</v>
          </cell>
          <cell r="M994">
            <v>1</v>
          </cell>
          <cell r="N994">
            <v>1</v>
          </cell>
          <cell r="O994">
            <v>4</v>
          </cell>
          <cell r="R994">
            <v>3.8934426229508197</v>
          </cell>
        </row>
        <row r="995">
          <cell r="C995">
            <v>1</v>
          </cell>
          <cell r="G995">
            <v>1</v>
          </cell>
          <cell r="J995">
            <v>137.4</v>
          </cell>
          <cell r="K995">
            <v>2</v>
          </cell>
          <cell r="M995">
            <v>1</v>
          </cell>
          <cell r="N995">
            <v>1</v>
          </cell>
          <cell r="O995">
            <v>3</v>
          </cell>
          <cell r="R995">
            <v>3.8934426229508197</v>
          </cell>
        </row>
        <row r="996">
          <cell r="C996">
            <v>1</v>
          </cell>
          <cell r="G996">
            <v>1</v>
          </cell>
          <cell r="J996">
            <v>357.3</v>
          </cell>
          <cell r="K996">
            <v>2</v>
          </cell>
          <cell r="M996">
            <v>2</v>
          </cell>
          <cell r="N996">
            <v>1</v>
          </cell>
          <cell r="O996">
            <v>4</v>
          </cell>
          <cell r="R996">
            <v>3.8934426229508197</v>
          </cell>
        </row>
        <row r="997">
          <cell r="C997">
            <v>1</v>
          </cell>
          <cell r="G997">
            <v>1</v>
          </cell>
          <cell r="J997">
            <v>488</v>
          </cell>
          <cell r="K997">
            <v>2</v>
          </cell>
          <cell r="M997">
            <v>1</v>
          </cell>
          <cell r="N997">
            <v>1</v>
          </cell>
          <cell r="O997">
            <v>2</v>
          </cell>
          <cell r="R997">
            <v>3.8934426229508197</v>
          </cell>
        </row>
        <row r="998">
          <cell r="C998">
            <v>1</v>
          </cell>
          <cell r="G998">
            <v>1</v>
          </cell>
          <cell r="J998">
            <v>94</v>
          </cell>
          <cell r="K998">
            <v>3</v>
          </cell>
          <cell r="M998">
            <v>2</v>
          </cell>
          <cell r="N998">
            <v>1</v>
          </cell>
          <cell r="O998">
            <v>1</v>
          </cell>
          <cell r="R998">
            <v>3.8934426229508197</v>
          </cell>
        </row>
        <row r="999">
          <cell r="C999">
            <v>1</v>
          </cell>
          <cell r="G999">
            <v>1</v>
          </cell>
          <cell r="J999">
            <v>364.2</v>
          </cell>
          <cell r="K999">
            <v>2</v>
          </cell>
          <cell r="M999">
            <v>1</v>
          </cell>
          <cell r="N999">
            <v>1</v>
          </cell>
          <cell r="O999">
            <v>4</v>
          </cell>
          <cell r="R999">
            <v>3.8934426229508197</v>
          </cell>
        </row>
        <row r="1000">
          <cell r="C1000">
            <v>1</v>
          </cell>
          <cell r="G1000">
            <v>1</v>
          </cell>
          <cell r="J1000">
            <v>215.2</v>
          </cell>
          <cell r="K1000">
            <v>1</v>
          </cell>
          <cell r="M1000">
            <v>1</v>
          </cell>
          <cell r="N1000">
            <v>1</v>
          </cell>
          <cell r="O1000">
            <v>2</v>
          </cell>
          <cell r="R1000">
            <v>3.8934426229508197</v>
          </cell>
        </row>
        <row r="1001">
          <cell r="C1001">
            <v>1</v>
          </cell>
          <cell r="G1001">
            <v>1</v>
          </cell>
          <cell r="J1001">
            <v>132.80000000000001</v>
          </cell>
          <cell r="K1001">
            <v>3</v>
          </cell>
          <cell r="M1001">
            <v>2</v>
          </cell>
          <cell r="N1001">
            <v>1</v>
          </cell>
          <cell r="O1001">
            <v>1</v>
          </cell>
          <cell r="R1001">
            <v>3.8934426229508197</v>
          </cell>
        </row>
        <row r="1002">
          <cell r="C1002">
            <v>1</v>
          </cell>
          <cell r="G1002">
            <v>1</v>
          </cell>
          <cell r="J1002">
            <v>117.6</v>
          </cell>
          <cell r="K1002">
            <v>1</v>
          </cell>
          <cell r="M1002">
            <v>1</v>
          </cell>
          <cell r="N1002">
            <v>1</v>
          </cell>
          <cell r="O1002">
            <v>2</v>
          </cell>
          <cell r="R1002">
            <v>3.8934426229508197</v>
          </cell>
        </row>
        <row r="1003">
          <cell r="C1003">
            <v>1</v>
          </cell>
          <cell r="G1003">
            <v>1</v>
          </cell>
          <cell r="J1003">
            <v>117.6</v>
          </cell>
          <cell r="K1003">
            <v>2</v>
          </cell>
          <cell r="M1003">
            <v>1</v>
          </cell>
          <cell r="N1003">
            <v>1</v>
          </cell>
          <cell r="O1003">
            <v>2</v>
          </cell>
          <cell r="R1003">
            <v>3.8934426229508197</v>
          </cell>
        </row>
        <row r="1004">
          <cell r="C1004">
            <v>1</v>
          </cell>
          <cell r="G1004">
            <v>1</v>
          </cell>
          <cell r="J1004">
            <v>298.3</v>
          </cell>
          <cell r="K1004">
            <v>1</v>
          </cell>
          <cell r="M1004">
            <v>1</v>
          </cell>
          <cell r="N1004">
            <v>1</v>
          </cell>
          <cell r="O1004">
            <v>1</v>
          </cell>
          <cell r="R1004">
            <v>3.8934426229508197</v>
          </cell>
        </row>
        <row r="1005">
          <cell r="C1005">
            <v>1</v>
          </cell>
          <cell r="G1005">
            <v>1</v>
          </cell>
          <cell r="J1005">
            <v>514.29999999999995</v>
          </cell>
          <cell r="K1005">
            <v>2</v>
          </cell>
          <cell r="M1005">
            <v>2</v>
          </cell>
          <cell r="N1005">
            <v>1</v>
          </cell>
          <cell r="O1005">
            <v>1</v>
          </cell>
          <cell r="R1005">
            <v>3.8934426229508197</v>
          </cell>
        </row>
        <row r="1006">
          <cell r="C1006">
            <v>1</v>
          </cell>
          <cell r="G1006">
            <v>1</v>
          </cell>
          <cell r="J1006">
            <v>149.30000000000001</v>
          </cell>
          <cell r="K1006">
            <v>2</v>
          </cell>
          <cell r="M1006">
            <v>2</v>
          </cell>
          <cell r="N1006">
            <v>1</v>
          </cell>
          <cell r="O1006">
            <v>4</v>
          </cell>
          <cell r="R1006">
            <v>3.8934426229508197</v>
          </cell>
        </row>
        <row r="1007">
          <cell r="C1007">
            <v>1</v>
          </cell>
          <cell r="G1007">
            <v>1</v>
          </cell>
          <cell r="J1007">
            <v>276.2</v>
          </cell>
          <cell r="K1007">
            <v>3</v>
          </cell>
          <cell r="M1007">
            <v>2</v>
          </cell>
          <cell r="N1007">
            <v>1</v>
          </cell>
          <cell r="O1007">
            <v>4</v>
          </cell>
          <cell r="R1007">
            <v>3.8934426229508197</v>
          </cell>
        </row>
        <row r="1008">
          <cell r="C1008">
            <v>1</v>
          </cell>
          <cell r="G1008">
            <v>1</v>
          </cell>
          <cell r="J1008">
            <v>210.3</v>
          </cell>
          <cell r="K1008">
            <v>1</v>
          </cell>
          <cell r="M1008">
            <v>1</v>
          </cell>
          <cell r="N1008">
            <v>1</v>
          </cell>
          <cell r="O1008">
            <v>6</v>
          </cell>
          <cell r="R1008">
            <v>3.8934426229508197</v>
          </cell>
        </row>
        <row r="1009">
          <cell r="C1009">
            <v>1</v>
          </cell>
          <cell r="G1009">
            <v>1</v>
          </cell>
          <cell r="J1009">
            <v>276.2</v>
          </cell>
          <cell r="K1009">
            <v>2</v>
          </cell>
          <cell r="M1009">
            <v>1</v>
          </cell>
          <cell r="N1009">
            <v>1</v>
          </cell>
          <cell r="O1009">
            <v>4</v>
          </cell>
          <cell r="R1009">
            <v>3.8934426229508197</v>
          </cell>
        </row>
        <row r="1010">
          <cell r="C1010">
            <v>1</v>
          </cell>
          <cell r="G1010">
            <v>1</v>
          </cell>
          <cell r="J1010">
            <v>94</v>
          </cell>
          <cell r="K1010">
            <v>1</v>
          </cell>
          <cell r="M1010">
            <v>1</v>
          </cell>
          <cell r="N1010">
            <v>1</v>
          </cell>
          <cell r="O1010">
            <v>2</v>
          </cell>
          <cell r="R1010">
            <v>3.8934426229508197</v>
          </cell>
        </row>
        <row r="1011">
          <cell r="C1011">
            <v>1</v>
          </cell>
          <cell r="G1011">
            <v>1</v>
          </cell>
          <cell r="J1011">
            <v>28.1</v>
          </cell>
          <cell r="K1011">
            <v>1</v>
          </cell>
          <cell r="M1011">
            <v>1</v>
          </cell>
          <cell r="N1011">
            <v>1</v>
          </cell>
          <cell r="O1011">
            <v>2</v>
          </cell>
          <cell r="R1011">
            <v>3.8934426229508197</v>
          </cell>
        </row>
        <row r="1012">
          <cell r="C1012">
            <v>1</v>
          </cell>
          <cell r="G1012">
            <v>1</v>
          </cell>
          <cell r="J1012">
            <v>315</v>
          </cell>
          <cell r="K1012">
            <v>2</v>
          </cell>
          <cell r="M1012">
            <v>1</v>
          </cell>
          <cell r="N1012">
            <v>1</v>
          </cell>
          <cell r="O1012">
            <v>8</v>
          </cell>
          <cell r="R1012">
            <v>3.8934426229508197</v>
          </cell>
        </row>
        <row r="1013">
          <cell r="C1013">
            <v>1</v>
          </cell>
          <cell r="G1013">
            <v>1</v>
          </cell>
          <cell r="J1013">
            <v>315</v>
          </cell>
          <cell r="K1013">
            <v>2</v>
          </cell>
          <cell r="M1013">
            <v>1</v>
          </cell>
          <cell r="N1013">
            <v>1</v>
          </cell>
          <cell r="O1013">
            <v>8</v>
          </cell>
          <cell r="R1013">
            <v>3.8934426229508197</v>
          </cell>
        </row>
        <row r="1014">
          <cell r="C1014">
            <v>1</v>
          </cell>
          <cell r="G1014">
            <v>7</v>
          </cell>
          <cell r="J1014">
            <v>256.39999999999998</v>
          </cell>
          <cell r="K1014">
            <v>1</v>
          </cell>
          <cell r="M1014">
            <v>1</v>
          </cell>
          <cell r="N1014">
            <v>1</v>
          </cell>
          <cell r="O1014">
            <v>35</v>
          </cell>
          <cell r="R1014">
            <v>2.9752475247524752</v>
          </cell>
        </row>
        <row r="1015">
          <cell r="C1015">
            <v>1</v>
          </cell>
          <cell r="G1015">
            <v>1</v>
          </cell>
          <cell r="J1015">
            <v>172.3</v>
          </cell>
          <cell r="K1015">
            <v>2</v>
          </cell>
          <cell r="M1015">
            <v>2</v>
          </cell>
          <cell r="N1015">
            <v>1</v>
          </cell>
          <cell r="O1015">
            <v>2</v>
          </cell>
          <cell r="R1015">
            <v>3.8934426229508197</v>
          </cell>
        </row>
        <row r="1016">
          <cell r="C1016">
            <v>1</v>
          </cell>
          <cell r="G1016">
            <v>1</v>
          </cell>
          <cell r="J1016">
            <v>172.3</v>
          </cell>
          <cell r="K1016">
            <v>2</v>
          </cell>
          <cell r="M1016">
            <v>1</v>
          </cell>
          <cell r="N1016">
            <v>1</v>
          </cell>
          <cell r="O1016">
            <v>4</v>
          </cell>
          <cell r="R1016">
            <v>3.8934426229508197</v>
          </cell>
        </row>
        <row r="1017">
          <cell r="C1017">
            <v>1</v>
          </cell>
          <cell r="G1017">
            <v>1</v>
          </cell>
          <cell r="J1017">
            <v>28.1</v>
          </cell>
          <cell r="K1017">
            <v>1</v>
          </cell>
          <cell r="M1017">
            <v>1</v>
          </cell>
          <cell r="N1017">
            <v>1</v>
          </cell>
          <cell r="O1017">
            <v>6</v>
          </cell>
          <cell r="R1017">
            <v>3.8934426229508197</v>
          </cell>
        </row>
        <row r="1018">
          <cell r="C1018">
            <v>1</v>
          </cell>
          <cell r="G1018">
            <v>1</v>
          </cell>
          <cell r="J1018">
            <v>117.6</v>
          </cell>
          <cell r="K1018">
            <v>1</v>
          </cell>
          <cell r="M1018">
            <v>1</v>
          </cell>
          <cell r="N1018">
            <v>1</v>
          </cell>
          <cell r="O1018">
            <v>4</v>
          </cell>
          <cell r="R1018">
            <v>3.8934426229508197</v>
          </cell>
        </row>
        <row r="1019">
          <cell r="C1019">
            <v>1</v>
          </cell>
          <cell r="G1019">
            <v>1</v>
          </cell>
          <cell r="J1019">
            <v>368.2</v>
          </cell>
          <cell r="K1019">
            <v>1</v>
          </cell>
          <cell r="M1019">
            <v>2</v>
          </cell>
          <cell r="N1019">
            <v>1</v>
          </cell>
          <cell r="O1019">
            <v>4</v>
          </cell>
          <cell r="R1019">
            <v>3.8934426229508197</v>
          </cell>
        </row>
        <row r="1020">
          <cell r="C1020">
            <v>1</v>
          </cell>
          <cell r="G1020">
            <v>1</v>
          </cell>
          <cell r="J1020">
            <v>256.39999999999998</v>
          </cell>
          <cell r="K1020">
            <v>3</v>
          </cell>
          <cell r="M1020">
            <v>1</v>
          </cell>
          <cell r="N1020">
            <v>1</v>
          </cell>
          <cell r="O1020">
            <v>4</v>
          </cell>
          <cell r="R1020">
            <v>3.8934426229508197</v>
          </cell>
        </row>
        <row r="1021">
          <cell r="C1021">
            <v>1</v>
          </cell>
          <cell r="G1021">
            <v>1</v>
          </cell>
          <cell r="J1021">
            <v>215.2</v>
          </cell>
          <cell r="K1021">
            <v>3</v>
          </cell>
          <cell r="M1021">
            <v>1</v>
          </cell>
          <cell r="N1021">
            <v>1</v>
          </cell>
          <cell r="O1021">
            <v>5</v>
          </cell>
          <cell r="R1021">
            <v>3.8934426229508197</v>
          </cell>
        </row>
        <row r="1022">
          <cell r="C1022">
            <v>1</v>
          </cell>
          <cell r="G1022">
            <v>1</v>
          </cell>
          <cell r="J1022">
            <v>205.7</v>
          </cell>
          <cell r="K1022">
            <v>2</v>
          </cell>
          <cell r="M1022">
            <v>2</v>
          </cell>
          <cell r="N1022">
            <v>1</v>
          </cell>
          <cell r="O1022">
            <v>3</v>
          </cell>
          <cell r="R1022">
            <v>3.8934426229508197</v>
          </cell>
        </row>
        <row r="1023">
          <cell r="C1023">
            <v>1</v>
          </cell>
          <cell r="G1023">
            <v>1</v>
          </cell>
          <cell r="J1023">
            <v>237.3</v>
          </cell>
          <cell r="K1023">
            <v>3</v>
          </cell>
          <cell r="M1023">
            <v>1</v>
          </cell>
          <cell r="N1023">
            <v>1</v>
          </cell>
          <cell r="O1023">
            <v>4</v>
          </cell>
          <cell r="R1023">
            <v>3.8934426229508197</v>
          </cell>
        </row>
        <row r="1024">
          <cell r="C1024">
            <v>1</v>
          </cell>
          <cell r="G1024">
            <v>7</v>
          </cell>
          <cell r="J1024">
            <v>210.3</v>
          </cell>
          <cell r="K1024">
            <v>1</v>
          </cell>
          <cell r="M1024">
            <v>1</v>
          </cell>
          <cell r="N1024">
            <v>1</v>
          </cell>
          <cell r="O1024">
            <v>40</v>
          </cell>
          <cell r="R1024">
            <v>2.9752475247524752</v>
          </cell>
        </row>
        <row r="1025">
          <cell r="C1025">
            <v>1</v>
          </cell>
          <cell r="G1025">
            <v>7</v>
          </cell>
          <cell r="J1025">
            <v>403</v>
          </cell>
          <cell r="K1025">
            <v>1</v>
          </cell>
          <cell r="M1025">
            <v>2</v>
          </cell>
          <cell r="N1025">
            <v>1</v>
          </cell>
          <cell r="O1025">
            <v>40</v>
          </cell>
          <cell r="R1025">
            <v>2.9752475247524752</v>
          </cell>
        </row>
        <row r="1026">
          <cell r="C1026">
            <v>1</v>
          </cell>
          <cell r="G1026">
            <v>1</v>
          </cell>
          <cell r="J1026">
            <v>259.2</v>
          </cell>
          <cell r="K1026">
            <v>2</v>
          </cell>
          <cell r="M1026">
            <v>1</v>
          </cell>
          <cell r="N1026">
            <v>1</v>
          </cell>
          <cell r="O1026">
            <v>2</v>
          </cell>
          <cell r="R1026">
            <v>3.8934426229508197</v>
          </cell>
        </row>
        <row r="1027">
          <cell r="C1027">
            <v>1</v>
          </cell>
          <cell r="G1027">
            <v>1</v>
          </cell>
          <cell r="J1027">
            <v>460</v>
          </cell>
          <cell r="K1027">
            <v>3</v>
          </cell>
          <cell r="M1027">
            <v>1</v>
          </cell>
          <cell r="N1027">
            <v>1</v>
          </cell>
          <cell r="O1027">
            <v>3</v>
          </cell>
          <cell r="R1027">
            <v>3.8934426229508197</v>
          </cell>
        </row>
        <row r="1028">
          <cell r="C1028">
            <v>1</v>
          </cell>
          <cell r="G1028">
            <v>1</v>
          </cell>
          <cell r="J1028">
            <v>315</v>
          </cell>
          <cell r="K1028">
            <v>2</v>
          </cell>
          <cell r="M1028">
            <v>2</v>
          </cell>
          <cell r="N1028">
            <v>1</v>
          </cell>
          <cell r="O1028">
            <v>2</v>
          </cell>
          <cell r="R1028">
            <v>3.8934426229508197</v>
          </cell>
        </row>
        <row r="1029">
          <cell r="C1029">
            <v>1</v>
          </cell>
          <cell r="G1029">
            <v>1</v>
          </cell>
          <cell r="J1029">
            <v>276.2</v>
          </cell>
          <cell r="R1029">
            <v>3.8934426229508197</v>
          </cell>
        </row>
        <row r="1030">
          <cell r="C1030">
            <v>1</v>
          </cell>
          <cell r="G1030">
            <v>7</v>
          </cell>
          <cell r="J1030">
            <v>276.2</v>
          </cell>
          <cell r="K1030">
            <v>1</v>
          </cell>
          <cell r="M1030">
            <v>1</v>
          </cell>
          <cell r="N1030">
            <v>1</v>
          </cell>
          <cell r="O1030">
            <v>50</v>
          </cell>
          <cell r="R1030">
            <v>2.9752475247524752</v>
          </cell>
        </row>
        <row r="1031">
          <cell r="C1031">
            <v>1</v>
          </cell>
          <cell r="G1031">
            <v>1</v>
          </cell>
          <cell r="J1031">
            <v>28.1</v>
          </cell>
          <cell r="K1031">
            <v>3</v>
          </cell>
          <cell r="M1031">
            <v>1</v>
          </cell>
          <cell r="N1031">
            <v>1</v>
          </cell>
          <cell r="O1031">
            <v>2</v>
          </cell>
          <cell r="R1031">
            <v>3.8934426229508197</v>
          </cell>
        </row>
        <row r="1032">
          <cell r="C1032">
            <v>1</v>
          </cell>
          <cell r="G1032">
            <v>1</v>
          </cell>
          <cell r="J1032">
            <v>276.2</v>
          </cell>
          <cell r="K1032">
            <v>3</v>
          </cell>
          <cell r="M1032">
            <v>2</v>
          </cell>
          <cell r="N1032">
            <v>1</v>
          </cell>
          <cell r="O1032">
            <v>4</v>
          </cell>
          <cell r="R1032">
            <v>3.8934426229508197</v>
          </cell>
        </row>
        <row r="1033">
          <cell r="C1033">
            <v>1</v>
          </cell>
          <cell r="G1033">
            <v>1</v>
          </cell>
          <cell r="J1033">
            <v>446.6</v>
          </cell>
          <cell r="K1033">
            <v>3</v>
          </cell>
          <cell r="M1033">
            <v>1</v>
          </cell>
          <cell r="N1033">
            <v>1</v>
          </cell>
          <cell r="O1033">
            <v>3</v>
          </cell>
          <cell r="R1033">
            <v>3.8934426229508197</v>
          </cell>
        </row>
        <row r="1034">
          <cell r="C1034">
            <v>1</v>
          </cell>
          <cell r="G1034">
            <v>1</v>
          </cell>
          <cell r="J1034">
            <v>346</v>
          </cell>
          <cell r="K1034">
            <v>3</v>
          </cell>
          <cell r="M1034">
            <v>2</v>
          </cell>
          <cell r="N1034">
            <v>1</v>
          </cell>
          <cell r="O1034">
            <v>4</v>
          </cell>
          <cell r="R1034">
            <v>3.8934426229508197</v>
          </cell>
        </row>
        <row r="1035">
          <cell r="C1035">
            <v>1</v>
          </cell>
          <cell r="G1035">
            <v>1</v>
          </cell>
          <cell r="J1035">
            <v>215.2</v>
          </cell>
          <cell r="K1035">
            <v>3</v>
          </cell>
          <cell r="M1035">
            <v>2</v>
          </cell>
          <cell r="N1035">
            <v>1</v>
          </cell>
          <cell r="O1035">
            <v>5</v>
          </cell>
          <cell r="R1035">
            <v>3.8934426229508197</v>
          </cell>
        </row>
        <row r="1036">
          <cell r="C1036">
            <v>1</v>
          </cell>
          <cell r="G1036">
            <v>1</v>
          </cell>
          <cell r="J1036">
            <v>276.2</v>
          </cell>
          <cell r="K1036">
            <v>3</v>
          </cell>
          <cell r="M1036">
            <v>1</v>
          </cell>
          <cell r="N1036">
            <v>1</v>
          </cell>
          <cell r="O1036">
            <v>4</v>
          </cell>
          <cell r="R1036">
            <v>3.8934426229508197</v>
          </cell>
        </row>
        <row r="1037">
          <cell r="C1037">
            <v>1</v>
          </cell>
          <cell r="G1037">
            <v>1</v>
          </cell>
          <cell r="J1037">
            <v>330.3</v>
          </cell>
          <cell r="K1037">
            <v>3</v>
          </cell>
          <cell r="M1037">
            <v>2</v>
          </cell>
          <cell r="N1037">
            <v>1</v>
          </cell>
          <cell r="O1037">
            <v>2</v>
          </cell>
          <cell r="R1037">
            <v>3.8934426229508197</v>
          </cell>
        </row>
        <row r="1038">
          <cell r="C1038">
            <v>1</v>
          </cell>
          <cell r="G1038">
            <v>1</v>
          </cell>
          <cell r="J1038">
            <v>137.4</v>
          </cell>
          <cell r="K1038">
            <v>3</v>
          </cell>
          <cell r="M1038">
            <v>1</v>
          </cell>
          <cell r="N1038">
            <v>1</v>
          </cell>
          <cell r="O1038">
            <v>4</v>
          </cell>
          <cell r="R1038">
            <v>3.8934426229508197</v>
          </cell>
        </row>
        <row r="1039">
          <cell r="C1039">
            <v>1</v>
          </cell>
          <cell r="G1039">
            <v>7</v>
          </cell>
          <cell r="J1039">
            <v>210.3</v>
          </cell>
          <cell r="K1039">
            <v>3</v>
          </cell>
          <cell r="M1039">
            <v>2</v>
          </cell>
          <cell r="N1039">
            <v>1</v>
          </cell>
          <cell r="O1039">
            <v>48</v>
          </cell>
          <cell r="R1039">
            <v>2.9752475247524752</v>
          </cell>
        </row>
        <row r="1040">
          <cell r="C1040">
            <v>1</v>
          </cell>
          <cell r="G1040">
            <v>1</v>
          </cell>
          <cell r="J1040">
            <v>276.2</v>
          </cell>
          <cell r="K1040">
            <v>2</v>
          </cell>
          <cell r="M1040">
            <v>1</v>
          </cell>
          <cell r="N1040">
            <v>1</v>
          </cell>
          <cell r="O1040">
            <v>2</v>
          </cell>
          <cell r="R1040">
            <v>3.8934426229508197</v>
          </cell>
        </row>
        <row r="1041">
          <cell r="C1041">
            <v>1</v>
          </cell>
          <cell r="G1041">
            <v>7</v>
          </cell>
          <cell r="J1041">
            <v>344.4</v>
          </cell>
          <cell r="K1041">
            <v>1</v>
          </cell>
          <cell r="M1041">
            <v>1</v>
          </cell>
          <cell r="N1041">
            <v>1</v>
          </cell>
          <cell r="O1041">
            <v>50</v>
          </cell>
          <cell r="R1041">
            <v>2.9752475247524752</v>
          </cell>
        </row>
        <row r="1042">
          <cell r="C1042">
            <v>1</v>
          </cell>
          <cell r="G1042">
            <v>1</v>
          </cell>
          <cell r="J1042">
            <v>171.9</v>
          </cell>
          <cell r="K1042">
            <v>2</v>
          </cell>
          <cell r="M1042">
            <v>2</v>
          </cell>
          <cell r="N1042">
            <v>1</v>
          </cell>
          <cell r="O1042">
            <v>2</v>
          </cell>
          <cell r="R1042">
            <v>3.8934426229508197</v>
          </cell>
        </row>
        <row r="1043">
          <cell r="C1043">
            <v>1</v>
          </cell>
          <cell r="G1043">
            <v>1</v>
          </cell>
          <cell r="J1043">
            <v>413</v>
          </cell>
          <cell r="K1043">
            <v>3</v>
          </cell>
          <cell r="M1043">
            <v>1</v>
          </cell>
          <cell r="N1043">
            <v>1</v>
          </cell>
          <cell r="O1043">
            <v>4</v>
          </cell>
          <cell r="R1043">
            <v>3.8934426229508197</v>
          </cell>
        </row>
        <row r="1044">
          <cell r="C1044">
            <v>1</v>
          </cell>
          <cell r="G1044">
            <v>7</v>
          </cell>
          <cell r="J1044">
            <v>578</v>
          </cell>
          <cell r="K1044">
            <v>1</v>
          </cell>
          <cell r="M1044">
            <v>1</v>
          </cell>
          <cell r="N1044">
            <v>1</v>
          </cell>
          <cell r="O1044">
            <v>50</v>
          </cell>
          <cell r="R1044">
            <v>2.9752475247524752</v>
          </cell>
        </row>
        <row r="1045">
          <cell r="C1045">
            <v>1</v>
          </cell>
          <cell r="G1045">
            <v>1</v>
          </cell>
          <cell r="J1045">
            <v>276.2</v>
          </cell>
          <cell r="K1045">
            <v>2</v>
          </cell>
          <cell r="M1045">
            <v>1</v>
          </cell>
          <cell r="N1045">
            <v>1</v>
          </cell>
          <cell r="O1045">
            <v>4</v>
          </cell>
          <cell r="R1045">
            <v>3.8934426229508197</v>
          </cell>
        </row>
        <row r="1046">
          <cell r="C1046">
            <v>1</v>
          </cell>
          <cell r="G1046">
            <v>7</v>
          </cell>
          <cell r="J1046">
            <v>777</v>
          </cell>
          <cell r="K1046">
            <v>1</v>
          </cell>
          <cell r="M1046">
            <v>2</v>
          </cell>
          <cell r="N1046">
            <v>1</v>
          </cell>
          <cell r="O1046">
            <v>50</v>
          </cell>
          <cell r="R1046">
            <v>2.9752475247524752</v>
          </cell>
        </row>
        <row r="1047">
          <cell r="C1047">
            <v>1</v>
          </cell>
          <cell r="G1047">
            <v>1</v>
          </cell>
          <cell r="J1047">
            <v>210.3</v>
          </cell>
          <cell r="K1047">
            <v>3</v>
          </cell>
          <cell r="M1047">
            <v>1</v>
          </cell>
          <cell r="N1047">
            <v>1</v>
          </cell>
          <cell r="O1047">
            <v>2</v>
          </cell>
          <cell r="R1047">
            <v>3.8934426229508197</v>
          </cell>
        </row>
        <row r="1048">
          <cell r="C1048">
            <v>1</v>
          </cell>
          <cell r="G1048">
            <v>7</v>
          </cell>
          <cell r="J1048">
            <v>2068</v>
          </cell>
          <cell r="K1048">
            <v>1</v>
          </cell>
          <cell r="M1048">
            <v>2</v>
          </cell>
          <cell r="N1048">
            <v>1</v>
          </cell>
          <cell r="O1048">
            <v>35</v>
          </cell>
          <cell r="R1048">
            <v>2.9752475247524752</v>
          </cell>
        </row>
        <row r="1049">
          <cell r="C1049">
            <v>1</v>
          </cell>
          <cell r="G1049">
            <v>1</v>
          </cell>
          <cell r="J1049">
            <v>215.2</v>
          </cell>
          <cell r="K1049">
            <v>2</v>
          </cell>
          <cell r="M1049">
            <v>2</v>
          </cell>
          <cell r="N1049">
            <v>1</v>
          </cell>
          <cell r="O1049">
            <v>3</v>
          </cell>
          <cell r="R1049">
            <v>3.8934426229508197</v>
          </cell>
        </row>
        <row r="1050">
          <cell r="C1050">
            <v>1</v>
          </cell>
          <cell r="G1050">
            <v>7</v>
          </cell>
          <cell r="J1050">
            <v>210.3</v>
          </cell>
          <cell r="K1050">
            <v>3</v>
          </cell>
          <cell r="M1050">
            <v>2</v>
          </cell>
          <cell r="N1050">
            <v>1</v>
          </cell>
          <cell r="O1050">
            <v>50</v>
          </cell>
          <cell r="R1050">
            <v>2.9752475247524752</v>
          </cell>
        </row>
        <row r="1051">
          <cell r="C1051">
            <v>1</v>
          </cell>
          <cell r="G1051">
            <v>1</v>
          </cell>
          <cell r="J1051">
            <v>149.30000000000001</v>
          </cell>
          <cell r="K1051">
            <v>2</v>
          </cell>
          <cell r="M1051">
            <v>1</v>
          </cell>
          <cell r="N1051">
            <v>1</v>
          </cell>
          <cell r="O1051">
            <v>4</v>
          </cell>
          <cell r="R1051">
            <v>3.8934426229508197</v>
          </cell>
        </row>
        <row r="1052">
          <cell r="C1052">
            <v>1</v>
          </cell>
          <cell r="G1052">
            <v>1</v>
          </cell>
          <cell r="J1052">
            <v>276.2</v>
          </cell>
          <cell r="K1052">
            <v>3</v>
          </cell>
          <cell r="M1052">
            <v>1</v>
          </cell>
          <cell r="N1052">
            <v>1</v>
          </cell>
          <cell r="O1052">
            <v>3</v>
          </cell>
          <cell r="R1052">
            <v>3.8934426229508197</v>
          </cell>
        </row>
        <row r="1053">
          <cell r="C1053">
            <v>1</v>
          </cell>
          <cell r="G1053">
            <v>1</v>
          </cell>
          <cell r="J1053">
            <v>873</v>
          </cell>
          <cell r="K1053">
            <v>1</v>
          </cell>
          <cell r="M1053">
            <v>2</v>
          </cell>
          <cell r="N1053">
            <v>1</v>
          </cell>
          <cell r="O1053">
            <v>2</v>
          </cell>
          <cell r="R1053">
            <v>3.8934426229508197</v>
          </cell>
        </row>
        <row r="1054">
          <cell r="C1054">
            <v>1</v>
          </cell>
          <cell r="G1054">
            <v>7</v>
          </cell>
          <cell r="J1054">
            <v>305</v>
          </cell>
          <cell r="K1054">
            <v>1</v>
          </cell>
          <cell r="M1054">
            <v>2</v>
          </cell>
          <cell r="N1054">
            <v>1</v>
          </cell>
          <cell r="O1054">
            <v>50</v>
          </cell>
          <cell r="R1054">
            <v>2.9752475247524752</v>
          </cell>
        </row>
        <row r="1055">
          <cell r="C1055">
            <v>1</v>
          </cell>
          <cell r="G1055">
            <v>1</v>
          </cell>
          <cell r="J1055">
            <v>215.2</v>
          </cell>
          <cell r="K1055">
            <v>1</v>
          </cell>
          <cell r="M1055">
            <v>2</v>
          </cell>
          <cell r="N1055">
            <v>1</v>
          </cell>
          <cell r="O1055">
            <v>3</v>
          </cell>
          <cell r="R1055">
            <v>3.8934426229508197</v>
          </cell>
        </row>
        <row r="1056">
          <cell r="C1056">
            <v>1</v>
          </cell>
          <cell r="G1056">
            <v>1</v>
          </cell>
          <cell r="J1056">
            <v>569</v>
          </cell>
          <cell r="K1056">
            <v>3</v>
          </cell>
          <cell r="M1056">
            <v>1</v>
          </cell>
          <cell r="N1056">
            <v>1</v>
          </cell>
          <cell r="O1056">
            <v>7</v>
          </cell>
          <cell r="R1056">
            <v>3.8934426229508197</v>
          </cell>
        </row>
        <row r="1057">
          <cell r="C1057">
            <v>1</v>
          </cell>
          <cell r="G1057">
            <v>7</v>
          </cell>
          <cell r="J1057">
            <v>517</v>
          </cell>
          <cell r="K1057">
            <v>1</v>
          </cell>
          <cell r="M1057">
            <v>2</v>
          </cell>
          <cell r="N1057">
            <v>1</v>
          </cell>
          <cell r="O1057">
            <v>40</v>
          </cell>
          <cell r="R1057">
            <v>2.9752475247524752</v>
          </cell>
        </row>
        <row r="1058">
          <cell r="C1058">
            <v>1</v>
          </cell>
          <cell r="G1058">
            <v>1</v>
          </cell>
          <cell r="J1058">
            <v>2068</v>
          </cell>
          <cell r="K1058">
            <v>1</v>
          </cell>
          <cell r="M1058">
            <v>2</v>
          </cell>
          <cell r="N1058">
            <v>1</v>
          </cell>
          <cell r="O1058">
            <v>3</v>
          </cell>
          <cell r="R1058">
            <v>3.8934426229508197</v>
          </cell>
        </row>
        <row r="1059">
          <cell r="C1059">
            <v>1</v>
          </cell>
          <cell r="G1059">
            <v>1</v>
          </cell>
          <cell r="J1059">
            <v>276.2</v>
          </cell>
          <cell r="K1059">
            <v>1</v>
          </cell>
          <cell r="M1059">
            <v>2</v>
          </cell>
          <cell r="N1059">
            <v>1</v>
          </cell>
          <cell r="O1059">
            <v>2</v>
          </cell>
          <cell r="R1059">
            <v>3.8934426229508197</v>
          </cell>
        </row>
        <row r="1060">
          <cell r="C1060">
            <v>1</v>
          </cell>
          <cell r="G1060">
            <v>1</v>
          </cell>
          <cell r="J1060">
            <v>396.2</v>
          </cell>
          <cell r="K1060">
            <v>2</v>
          </cell>
          <cell r="M1060">
            <v>1</v>
          </cell>
          <cell r="N1060">
            <v>1</v>
          </cell>
          <cell r="O1060">
            <v>3</v>
          </cell>
          <cell r="R1060">
            <v>3.8934426229508197</v>
          </cell>
        </row>
        <row r="1061">
          <cell r="C1061">
            <v>1</v>
          </cell>
          <cell r="G1061">
            <v>1</v>
          </cell>
          <cell r="J1061">
            <v>2068</v>
          </cell>
          <cell r="K1061">
            <v>2</v>
          </cell>
          <cell r="M1061">
            <v>1</v>
          </cell>
          <cell r="N1061">
            <v>1</v>
          </cell>
          <cell r="O1061">
            <v>4</v>
          </cell>
          <cell r="R1061">
            <v>3.8934426229508197</v>
          </cell>
        </row>
        <row r="1062">
          <cell r="C1062">
            <v>1</v>
          </cell>
          <cell r="G1062">
            <v>1</v>
          </cell>
          <cell r="J1062">
            <v>508</v>
          </cell>
          <cell r="K1062">
            <v>2</v>
          </cell>
          <cell r="M1062">
            <v>1</v>
          </cell>
          <cell r="N1062">
            <v>1</v>
          </cell>
          <cell r="O1062">
            <v>3</v>
          </cell>
          <cell r="R1062">
            <v>3.8934426229508197</v>
          </cell>
        </row>
        <row r="1063">
          <cell r="C1063">
            <v>1</v>
          </cell>
          <cell r="G1063">
            <v>1</v>
          </cell>
          <cell r="J1063">
            <v>484</v>
          </cell>
          <cell r="K1063">
            <v>2</v>
          </cell>
          <cell r="M1063">
            <v>1</v>
          </cell>
          <cell r="N1063">
            <v>1</v>
          </cell>
          <cell r="O1063">
            <v>4</v>
          </cell>
          <cell r="R1063">
            <v>3.8934426229508197</v>
          </cell>
        </row>
        <row r="1064">
          <cell r="C1064">
            <v>1</v>
          </cell>
          <cell r="G1064">
            <v>1</v>
          </cell>
          <cell r="J1064">
            <v>421</v>
          </cell>
          <cell r="K1064">
            <v>2</v>
          </cell>
          <cell r="M1064">
            <v>2</v>
          </cell>
          <cell r="N1064">
            <v>1</v>
          </cell>
          <cell r="O1064">
            <v>3</v>
          </cell>
          <cell r="R1064">
            <v>3.8934426229508197</v>
          </cell>
        </row>
        <row r="1065">
          <cell r="C1065">
            <v>1</v>
          </cell>
          <cell r="G1065">
            <v>1</v>
          </cell>
          <cell r="J1065">
            <v>92.7</v>
          </cell>
          <cell r="K1065">
            <v>2</v>
          </cell>
          <cell r="M1065">
            <v>1</v>
          </cell>
          <cell r="N1065">
            <v>1</v>
          </cell>
          <cell r="O1065">
            <v>4</v>
          </cell>
          <cell r="R1065">
            <v>3.8934426229508197</v>
          </cell>
        </row>
        <row r="1066">
          <cell r="C1066">
            <v>1</v>
          </cell>
          <cell r="G1066">
            <v>1</v>
          </cell>
          <cell r="J1066">
            <v>162.6</v>
          </cell>
          <cell r="K1066">
            <v>3</v>
          </cell>
          <cell r="M1066">
            <v>1</v>
          </cell>
          <cell r="N1066">
            <v>1</v>
          </cell>
          <cell r="O1066">
            <v>1</v>
          </cell>
          <cell r="R1066">
            <v>3.8934426229508197</v>
          </cell>
        </row>
        <row r="1067">
          <cell r="C1067">
            <v>1</v>
          </cell>
          <cell r="G1067">
            <v>7</v>
          </cell>
          <cell r="J1067">
            <v>2068</v>
          </cell>
          <cell r="K1067">
            <v>1</v>
          </cell>
          <cell r="M1067">
            <v>1</v>
          </cell>
          <cell r="N1067">
            <v>1</v>
          </cell>
          <cell r="O1067">
            <v>35</v>
          </cell>
          <cell r="R1067">
            <v>2.9752475247524752</v>
          </cell>
        </row>
        <row r="1068">
          <cell r="C1068">
            <v>1</v>
          </cell>
          <cell r="G1068">
            <v>1</v>
          </cell>
          <cell r="J1068">
            <v>392.2</v>
          </cell>
          <cell r="K1068">
            <v>2</v>
          </cell>
          <cell r="M1068">
            <v>1</v>
          </cell>
          <cell r="N1068">
            <v>1</v>
          </cell>
          <cell r="O1068">
            <v>2</v>
          </cell>
          <cell r="R1068">
            <v>3.8934426229508197</v>
          </cell>
        </row>
        <row r="1069">
          <cell r="C1069">
            <v>1</v>
          </cell>
          <cell r="G1069">
            <v>1</v>
          </cell>
          <cell r="J1069">
            <v>540</v>
          </cell>
          <cell r="K1069">
            <v>2</v>
          </cell>
          <cell r="M1069">
            <v>1</v>
          </cell>
          <cell r="N1069">
            <v>1</v>
          </cell>
          <cell r="O1069">
            <v>4</v>
          </cell>
          <cell r="R1069">
            <v>3.8934426229508197</v>
          </cell>
        </row>
        <row r="1070">
          <cell r="C1070">
            <v>1</v>
          </cell>
          <cell r="G1070">
            <v>1</v>
          </cell>
          <cell r="J1070">
            <v>28.1</v>
          </cell>
          <cell r="K1070">
            <v>1</v>
          </cell>
          <cell r="M1070">
            <v>1</v>
          </cell>
          <cell r="N1070">
            <v>1</v>
          </cell>
          <cell r="O1070">
            <v>2</v>
          </cell>
          <cell r="R1070">
            <v>3.8934426229508197</v>
          </cell>
        </row>
        <row r="1071">
          <cell r="C1071">
            <v>1</v>
          </cell>
          <cell r="G1071">
            <v>1</v>
          </cell>
          <cell r="J1071">
            <v>368</v>
          </cell>
          <cell r="K1071">
            <v>1</v>
          </cell>
          <cell r="M1071">
            <v>2</v>
          </cell>
          <cell r="N1071">
            <v>1</v>
          </cell>
          <cell r="O1071">
            <v>50</v>
          </cell>
          <cell r="R1071">
            <v>3.8934426229508197</v>
          </cell>
        </row>
        <row r="1072">
          <cell r="C1072">
            <v>1</v>
          </cell>
          <cell r="G1072">
            <v>1</v>
          </cell>
          <cell r="J1072">
            <v>315</v>
          </cell>
          <cell r="K1072">
            <v>1</v>
          </cell>
          <cell r="M1072">
            <v>2</v>
          </cell>
          <cell r="N1072">
            <v>1</v>
          </cell>
          <cell r="O1072">
            <v>40</v>
          </cell>
          <cell r="R1072">
            <v>3.8934426229508197</v>
          </cell>
        </row>
        <row r="1073">
          <cell r="C1073">
            <v>1</v>
          </cell>
          <cell r="G1073">
            <v>1</v>
          </cell>
          <cell r="J1073">
            <v>1475</v>
          </cell>
          <cell r="K1073">
            <v>2</v>
          </cell>
          <cell r="M1073">
            <v>1</v>
          </cell>
          <cell r="N1073">
            <v>1</v>
          </cell>
          <cell r="O1073">
            <v>40</v>
          </cell>
          <cell r="R1073">
            <v>3.8934426229508197</v>
          </cell>
        </row>
        <row r="1074">
          <cell r="C1074">
            <v>1</v>
          </cell>
          <cell r="G1074">
            <v>1</v>
          </cell>
          <cell r="J1074">
            <v>276.2</v>
          </cell>
          <cell r="K1074">
            <v>2</v>
          </cell>
          <cell r="M1074">
            <v>1</v>
          </cell>
          <cell r="N1074">
            <v>1</v>
          </cell>
          <cell r="O1074">
            <v>4</v>
          </cell>
          <cell r="R1074">
            <v>3.8934426229508197</v>
          </cell>
        </row>
        <row r="1075">
          <cell r="C1075">
            <v>1</v>
          </cell>
          <cell r="G1075">
            <v>1</v>
          </cell>
          <cell r="J1075">
            <v>578</v>
          </cell>
          <cell r="K1075">
            <v>2</v>
          </cell>
          <cell r="M1075">
            <v>1</v>
          </cell>
          <cell r="N1075">
            <v>1</v>
          </cell>
          <cell r="O1075">
            <v>2</v>
          </cell>
          <cell r="R1075">
            <v>3.8934426229508197</v>
          </cell>
        </row>
        <row r="1076">
          <cell r="C1076">
            <v>1</v>
          </cell>
          <cell r="G1076">
            <v>1</v>
          </cell>
          <cell r="J1076">
            <v>144.80000000000001</v>
          </cell>
          <cell r="K1076">
            <v>2</v>
          </cell>
          <cell r="M1076">
            <v>1</v>
          </cell>
          <cell r="N1076">
            <v>1</v>
          </cell>
          <cell r="O1076">
            <v>3</v>
          </cell>
          <cell r="R1076">
            <v>3.8934426229508197</v>
          </cell>
        </row>
        <row r="1077">
          <cell r="C1077">
            <v>1</v>
          </cell>
          <cell r="G1077">
            <v>1</v>
          </cell>
          <cell r="J1077">
            <v>243.7</v>
          </cell>
          <cell r="K1077">
            <v>2</v>
          </cell>
          <cell r="M1077">
            <v>2</v>
          </cell>
          <cell r="N1077">
            <v>1</v>
          </cell>
          <cell r="O1077">
            <v>2</v>
          </cell>
          <cell r="R1077">
            <v>3.8934426229508197</v>
          </cell>
        </row>
        <row r="1078">
          <cell r="C1078">
            <v>1</v>
          </cell>
          <cell r="G1078">
            <v>7</v>
          </cell>
          <cell r="J1078">
            <v>122.8</v>
          </cell>
          <cell r="K1078">
            <v>1</v>
          </cell>
          <cell r="M1078">
            <v>1</v>
          </cell>
          <cell r="N1078">
            <v>1</v>
          </cell>
          <cell r="O1078">
            <v>24</v>
          </cell>
          <cell r="R1078">
            <v>2.9752475247524752</v>
          </cell>
        </row>
        <row r="1079">
          <cell r="C1079">
            <v>1</v>
          </cell>
          <cell r="G1079">
            <v>7</v>
          </cell>
          <cell r="J1079">
            <v>2068</v>
          </cell>
          <cell r="K1079">
            <v>1</v>
          </cell>
          <cell r="M1079">
            <v>2</v>
          </cell>
          <cell r="N1079">
            <v>1</v>
          </cell>
          <cell r="O1079">
            <v>34</v>
          </cell>
          <cell r="R1079">
            <v>2.9752475247524752</v>
          </cell>
        </row>
        <row r="1080">
          <cell r="C1080">
            <v>1</v>
          </cell>
          <cell r="G1080">
            <v>1</v>
          </cell>
          <cell r="J1080">
            <v>94</v>
          </cell>
          <cell r="K1080">
            <v>3</v>
          </cell>
          <cell r="M1080">
            <v>1</v>
          </cell>
          <cell r="N1080">
            <v>1</v>
          </cell>
          <cell r="O1080">
            <v>2</v>
          </cell>
          <cell r="R1080">
            <v>3.8934426229508197</v>
          </cell>
        </row>
        <row r="1081">
          <cell r="C1081">
            <v>1</v>
          </cell>
          <cell r="G1081">
            <v>7</v>
          </cell>
          <cell r="J1081">
            <v>756</v>
          </cell>
          <cell r="K1081">
            <v>1</v>
          </cell>
          <cell r="M1081">
            <v>2</v>
          </cell>
          <cell r="N1081">
            <v>1</v>
          </cell>
          <cell r="O1081">
            <v>50</v>
          </cell>
          <cell r="R1081">
            <v>2.9752475247524752</v>
          </cell>
        </row>
        <row r="1082">
          <cell r="C1082">
            <v>1</v>
          </cell>
          <cell r="G1082">
            <v>1</v>
          </cell>
          <cell r="J1082">
            <v>392.2</v>
          </cell>
          <cell r="K1082">
            <v>2</v>
          </cell>
          <cell r="M1082">
            <v>1</v>
          </cell>
          <cell r="N1082">
            <v>1</v>
          </cell>
          <cell r="O1082">
            <v>2</v>
          </cell>
          <cell r="R1082">
            <v>3.8934426229508197</v>
          </cell>
        </row>
        <row r="1083">
          <cell r="C1083">
            <v>1</v>
          </cell>
          <cell r="G1083">
            <v>1</v>
          </cell>
          <cell r="J1083">
            <v>598</v>
          </cell>
          <cell r="K1083">
            <v>2</v>
          </cell>
          <cell r="M1083">
            <v>1</v>
          </cell>
          <cell r="N1083">
            <v>1</v>
          </cell>
          <cell r="O1083">
            <v>4</v>
          </cell>
          <cell r="R1083">
            <v>3.8934426229508197</v>
          </cell>
        </row>
        <row r="1084">
          <cell r="C1084">
            <v>1</v>
          </cell>
          <cell r="G1084">
            <v>1</v>
          </cell>
          <cell r="J1084">
            <v>276.2</v>
          </cell>
          <cell r="K1084">
            <v>3</v>
          </cell>
          <cell r="M1084">
            <v>1</v>
          </cell>
          <cell r="N1084">
            <v>1</v>
          </cell>
          <cell r="O1084">
            <v>1</v>
          </cell>
          <cell r="R1084">
            <v>3.8934426229508197</v>
          </cell>
        </row>
        <row r="1085">
          <cell r="C1085">
            <v>1</v>
          </cell>
          <cell r="G1085">
            <v>1</v>
          </cell>
          <cell r="J1085">
            <v>28.1</v>
          </cell>
          <cell r="K1085">
            <v>3</v>
          </cell>
          <cell r="M1085">
            <v>2</v>
          </cell>
          <cell r="N1085">
            <v>1</v>
          </cell>
          <cell r="O1085">
            <v>6</v>
          </cell>
          <cell r="R1085">
            <v>3.8934426229508197</v>
          </cell>
        </row>
        <row r="1086">
          <cell r="C1086">
            <v>1</v>
          </cell>
          <cell r="G1086">
            <v>1</v>
          </cell>
          <cell r="J1086">
            <v>276.2</v>
          </cell>
          <cell r="K1086">
            <v>4</v>
          </cell>
          <cell r="M1086">
            <v>1</v>
          </cell>
          <cell r="N1086">
            <v>1</v>
          </cell>
          <cell r="O1086">
            <v>5</v>
          </cell>
          <cell r="R1086">
            <v>3.8934426229508197</v>
          </cell>
        </row>
        <row r="1087">
          <cell r="C1087">
            <v>1</v>
          </cell>
          <cell r="G1087">
            <v>1</v>
          </cell>
          <cell r="J1087">
            <v>172.3</v>
          </cell>
          <cell r="K1087">
            <v>2</v>
          </cell>
          <cell r="M1087">
            <v>1</v>
          </cell>
          <cell r="N1087">
            <v>1</v>
          </cell>
          <cell r="O1087">
            <v>2</v>
          </cell>
          <cell r="R1087">
            <v>3.8934426229508197</v>
          </cell>
        </row>
        <row r="1088">
          <cell r="C1088">
            <v>1</v>
          </cell>
          <cell r="G1088">
            <v>1</v>
          </cell>
          <cell r="J1088">
            <v>315</v>
          </cell>
          <cell r="K1088">
            <v>3</v>
          </cell>
          <cell r="M1088">
            <v>2</v>
          </cell>
          <cell r="N1088">
            <v>1</v>
          </cell>
          <cell r="O1088">
            <v>4</v>
          </cell>
          <cell r="R1088">
            <v>3.8934426229508197</v>
          </cell>
        </row>
        <row r="1089">
          <cell r="C1089">
            <v>1</v>
          </cell>
          <cell r="G1089">
            <v>1</v>
          </cell>
          <cell r="J1089">
            <v>315</v>
          </cell>
          <cell r="K1089">
            <v>3</v>
          </cell>
          <cell r="M1089">
            <v>2</v>
          </cell>
          <cell r="N1089">
            <v>1</v>
          </cell>
          <cell r="O1089">
            <v>2</v>
          </cell>
          <cell r="R1089">
            <v>3.8934426229508197</v>
          </cell>
        </row>
        <row r="1090">
          <cell r="C1090">
            <v>1</v>
          </cell>
          <cell r="G1090">
            <v>1</v>
          </cell>
          <cell r="J1090">
            <v>569</v>
          </cell>
          <cell r="K1090">
            <v>3</v>
          </cell>
          <cell r="M1090">
            <v>1</v>
          </cell>
          <cell r="N1090">
            <v>1</v>
          </cell>
          <cell r="O1090">
            <v>2</v>
          </cell>
          <cell r="R1090">
            <v>3.8934426229508197</v>
          </cell>
        </row>
        <row r="1091">
          <cell r="C1091">
            <v>1</v>
          </cell>
          <cell r="G1091">
            <v>1</v>
          </cell>
          <cell r="J1091">
            <v>70.099999999999994</v>
          </cell>
          <cell r="K1091">
            <v>3</v>
          </cell>
          <cell r="M1091">
            <v>2</v>
          </cell>
          <cell r="N1091">
            <v>1</v>
          </cell>
          <cell r="O1091">
            <v>3</v>
          </cell>
          <cell r="R1091">
            <v>3.8934426229508197</v>
          </cell>
        </row>
        <row r="1092">
          <cell r="C1092">
            <v>1</v>
          </cell>
          <cell r="G1092">
            <v>1</v>
          </cell>
          <cell r="J1092">
            <v>396.2</v>
          </cell>
          <cell r="K1092">
            <v>3</v>
          </cell>
          <cell r="M1092">
            <v>1</v>
          </cell>
          <cell r="N1092">
            <v>1</v>
          </cell>
          <cell r="O1092">
            <v>4</v>
          </cell>
          <cell r="R1092">
            <v>3.8934426229508197</v>
          </cell>
        </row>
        <row r="1093">
          <cell r="C1093">
            <v>1</v>
          </cell>
          <cell r="G1093">
            <v>1</v>
          </cell>
          <cell r="J1093">
            <v>78.899999999999991</v>
          </cell>
          <cell r="K1093">
            <v>3</v>
          </cell>
          <cell r="M1093">
            <v>1</v>
          </cell>
          <cell r="N1093">
            <v>1</v>
          </cell>
          <cell r="O1093">
            <v>1</v>
          </cell>
          <cell r="R1093">
            <v>3.8934426229508197</v>
          </cell>
        </row>
        <row r="1094">
          <cell r="C1094">
            <v>1</v>
          </cell>
          <cell r="G1094">
            <v>1</v>
          </cell>
          <cell r="J1094">
            <v>578</v>
          </cell>
          <cell r="K1094">
            <v>3</v>
          </cell>
          <cell r="M1094">
            <v>1</v>
          </cell>
          <cell r="N1094">
            <v>1</v>
          </cell>
          <cell r="O1094">
            <v>1</v>
          </cell>
          <cell r="R1094">
            <v>3.8934426229508197</v>
          </cell>
        </row>
        <row r="1095">
          <cell r="C1095">
            <v>1</v>
          </cell>
          <cell r="G1095">
            <v>1</v>
          </cell>
          <cell r="J1095">
            <v>28.1</v>
          </cell>
          <cell r="K1095">
            <v>1</v>
          </cell>
          <cell r="M1095">
            <v>1</v>
          </cell>
          <cell r="N1095">
            <v>1</v>
          </cell>
          <cell r="O1095">
            <v>1</v>
          </cell>
          <cell r="R1095">
            <v>3.8934426229508197</v>
          </cell>
        </row>
        <row r="1096">
          <cell r="C1096">
            <v>1</v>
          </cell>
          <cell r="G1096">
            <v>1</v>
          </cell>
          <cell r="J1096">
            <v>28.1</v>
          </cell>
          <cell r="K1096">
            <v>1</v>
          </cell>
          <cell r="M1096">
            <v>1</v>
          </cell>
          <cell r="N1096">
            <v>1</v>
          </cell>
          <cell r="O1096">
            <v>2</v>
          </cell>
          <cell r="R1096">
            <v>3.8934426229508197</v>
          </cell>
        </row>
        <row r="1097">
          <cell r="C1097">
            <v>1</v>
          </cell>
          <cell r="G1097">
            <v>1</v>
          </cell>
          <cell r="J1097">
            <v>28.1</v>
          </cell>
          <cell r="K1097">
            <v>2</v>
          </cell>
          <cell r="M1097">
            <v>1</v>
          </cell>
          <cell r="N1097">
            <v>1</v>
          </cell>
          <cell r="O1097">
            <v>2</v>
          </cell>
          <cell r="R1097">
            <v>3.8934426229508197</v>
          </cell>
        </row>
        <row r="1098">
          <cell r="C1098">
            <v>1</v>
          </cell>
          <cell r="G1098">
            <v>1</v>
          </cell>
          <cell r="J1098">
            <v>28.1</v>
          </cell>
          <cell r="K1098">
            <v>2</v>
          </cell>
          <cell r="M1098">
            <v>1</v>
          </cell>
          <cell r="N1098">
            <v>1</v>
          </cell>
          <cell r="O1098">
            <v>6</v>
          </cell>
          <cell r="R1098">
            <v>3.8934426229508197</v>
          </cell>
        </row>
        <row r="1099">
          <cell r="C1099">
            <v>1</v>
          </cell>
          <cell r="G1099">
            <v>1</v>
          </cell>
          <cell r="J1099">
            <v>176.2</v>
          </cell>
          <cell r="K1099">
            <v>2</v>
          </cell>
          <cell r="M1099">
            <v>2</v>
          </cell>
          <cell r="N1099">
            <v>1</v>
          </cell>
          <cell r="O1099">
            <v>2</v>
          </cell>
          <cell r="R1099">
            <v>3.8934426229508197</v>
          </cell>
        </row>
        <row r="1100">
          <cell r="C1100">
            <v>1</v>
          </cell>
          <cell r="G1100">
            <v>1</v>
          </cell>
          <cell r="J1100">
            <v>435</v>
          </cell>
          <cell r="K1100">
            <v>3</v>
          </cell>
          <cell r="M1100">
            <v>2</v>
          </cell>
          <cell r="N1100">
            <v>1</v>
          </cell>
          <cell r="O1100">
            <v>4</v>
          </cell>
          <cell r="R1100">
            <v>3.8934426229508197</v>
          </cell>
        </row>
        <row r="1101">
          <cell r="C1101">
            <v>1</v>
          </cell>
          <cell r="G1101">
            <v>1</v>
          </cell>
          <cell r="J1101">
            <v>2068</v>
          </cell>
          <cell r="K1101">
            <v>3</v>
          </cell>
          <cell r="M1101">
            <v>1</v>
          </cell>
          <cell r="N1101">
            <v>1</v>
          </cell>
          <cell r="O1101">
            <v>6</v>
          </cell>
          <cell r="R1101">
            <v>3.8934426229508197</v>
          </cell>
        </row>
        <row r="1102">
          <cell r="C1102">
            <v>1</v>
          </cell>
          <cell r="G1102">
            <v>1</v>
          </cell>
          <cell r="J1102">
            <v>578</v>
          </cell>
          <cell r="K1102">
            <v>3</v>
          </cell>
          <cell r="M1102">
            <v>1</v>
          </cell>
          <cell r="N1102">
            <v>1</v>
          </cell>
          <cell r="O1102">
            <v>4</v>
          </cell>
          <cell r="R1102">
            <v>3.8934426229508197</v>
          </cell>
        </row>
        <row r="1103">
          <cell r="C1103">
            <v>1</v>
          </cell>
          <cell r="G1103">
            <v>1</v>
          </cell>
          <cell r="J1103">
            <v>619</v>
          </cell>
          <cell r="K1103">
            <v>4</v>
          </cell>
          <cell r="M1103">
            <v>1</v>
          </cell>
          <cell r="N1103">
            <v>1</v>
          </cell>
          <cell r="O1103">
            <v>6</v>
          </cell>
          <cell r="R1103">
            <v>3.8934426229508197</v>
          </cell>
        </row>
        <row r="1104">
          <cell r="C1104">
            <v>1</v>
          </cell>
          <cell r="G1104">
            <v>7</v>
          </cell>
          <cell r="J1104">
            <v>315</v>
          </cell>
          <cell r="K1104">
            <v>1</v>
          </cell>
          <cell r="M1104">
            <v>2</v>
          </cell>
          <cell r="N1104">
            <v>1</v>
          </cell>
          <cell r="O1104">
            <v>40</v>
          </cell>
          <cell r="R1104">
            <v>2.9752475247524752</v>
          </cell>
        </row>
        <row r="1105">
          <cell r="C1105">
            <v>1</v>
          </cell>
          <cell r="G1105">
            <v>1</v>
          </cell>
          <cell r="J1105">
            <v>149.30000000000001</v>
          </cell>
          <cell r="K1105">
            <v>2</v>
          </cell>
          <cell r="M1105">
            <v>1</v>
          </cell>
          <cell r="N1105">
            <v>1</v>
          </cell>
          <cell r="O1105">
            <v>3</v>
          </cell>
          <cell r="R1105">
            <v>3.8934426229508197</v>
          </cell>
        </row>
        <row r="1106">
          <cell r="C1106">
            <v>1</v>
          </cell>
          <cell r="G1106">
            <v>1</v>
          </cell>
          <cell r="J1106">
            <v>94</v>
          </cell>
          <cell r="K1106">
            <v>3</v>
          </cell>
          <cell r="M1106">
            <v>1</v>
          </cell>
          <cell r="N1106">
            <v>1</v>
          </cell>
          <cell r="O1106">
            <v>3</v>
          </cell>
          <cell r="R1106">
            <v>3.8934426229508197</v>
          </cell>
        </row>
        <row r="1107">
          <cell r="C1107">
            <v>1</v>
          </cell>
          <cell r="G1107">
            <v>1</v>
          </cell>
          <cell r="J1107">
            <v>28.1</v>
          </cell>
          <cell r="K1107">
            <v>2</v>
          </cell>
          <cell r="M1107">
            <v>1</v>
          </cell>
          <cell r="N1107">
            <v>1</v>
          </cell>
          <cell r="O1107">
            <v>4</v>
          </cell>
          <cell r="R1107">
            <v>3.8934426229508197</v>
          </cell>
        </row>
        <row r="1108">
          <cell r="C1108">
            <v>1</v>
          </cell>
          <cell r="G1108">
            <v>1</v>
          </cell>
          <cell r="J1108">
            <v>276.2</v>
          </cell>
          <cell r="K1108">
            <v>2</v>
          </cell>
          <cell r="M1108">
            <v>1</v>
          </cell>
          <cell r="N1108">
            <v>1</v>
          </cell>
          <cell r="O1108">
            <v>2</v>
          </cell>
          <cell r="R1108">
            <v>3.8934426229508197</v>
          </cell>
        </row>
        <row r="1109">
          <cell r="C1109">
            <v>1</v>
          </cell>
          <cell r="G1109">
            <v>1</v>
          </cell>
          <cell r="J1109">
            <v>276.2</v>
          </cell>
          <cell r="K1109">
            <v>3</v>
          </cell>
          <cell r="M1109">
            <v>2</v>
          </cell>
          <cell r="N1109">
            <v>1</v>
          </cell>
          <cell r="O1109">
            <v>3</v>
          </cell>
          <cell r="R1109">
            <v>3.8934426229508197</v>
          </cell>
        </row>
        <row r="1110">
          <cell r="C1110">
            <v>1</v>
          </cell>
          <cell r="G1110">
            <v>1</v>
          </cell>
          <cell r="J1110">
            <v>307</v>
          </cell>
          <cell r="K1110">
            <v>3</v>
          </cell>
          <cell r="M1110">
            <v>2</v>
          </cell>
          <cell r="N1110">
            <v>1</v>
          </cell>
          <cell r="O1110">
            <v>4</v>
          </cell>
          <cell r="R1110">
            <v>3.8934426229508197</v>
          </cell>
        </row>
        <row r="1111">
          <cell r="C1111">
            <v>1</v>
          </cell>
          <cell r="G1111">
            <v>1</v>
          </cell>
          <cell r="J1111">
            <v>202.2</v>
          </cell>
          <cell r="K1111">
            <v>3</v>
          </cell>
          <cell r="M1111">
            <v>1</v>
          </cell>
          <cell r="N1111">
            <v>1</v>
          </cell>
          <cell r="O1111">
            <v>6</v>
          </cell>
          <cell r="R1111">
            <v>3.8934426229508197</v>
          </cell>
        </row>
        <row r="1112">
          <cell r="C1112">
            <v>1</v>
          </cell>
          <cell r="G1112">
            <v>1</v>
          </cell>
          <cell r="J1112">
            <v>237.3</v>
          </cell>
          <cell r="K1112">
            <v>2</v>
          </cell>
          <cell r="M1112">
            <v>2</v>
          </cell>
          <cell r="N1112">
            <v>1</v>
          </cell>
          <cell r="O1112">
            <v>4</v>
          </cell>
          <cell r="R1112">
            <v>3.8934426229508197</v>
          </cell>
        </row>
        <row r="1113">
          <cell r="C1113">
            <v>1</v>
          </cell>
          <cell r="G1113">
            <v>1</v>
          </cell>
          <cell r="J1113">
            <v>276.2</v>
          </cell>
          <cell r="K1113">
            <v>2</v>
          </cell>
          <cell r="M1113">
            <v>1</v>
          </cell>
          <cell r="N1113">
            <v>1</v>
          </cell>
          <cell r="O1113">
            <v>2</v>
          </cell>
          <cell r="R1113">
            <v>3.8934426229508197</v>
          </cell>
        </row>
        <row r="1114">
          <cell r="C1114">
            <v>1</v>
          </cell>
          <cell r="G1114">
            <v>1</v>
          </cell>
          <cell r="J1114">
            <v>256.39999999999998</v>
          </cell>
          <cell r="K1114">
            <v>2</v>
          </cell>
          <cell r="M1114">
            <v>1</v>
          </cell>
          <cell r="N1114">
            <v>1</v>
          </cell>
          <cell r="O1114">
            <v>3</v>
          </cell>
          <cell r="R1114">
            <v>3.8934426229508197</v>
          </cell>
        </row>
        <row r="1115">
          <cell r="C1115">
            <v>1</v>
          </cell>
          <cell r="G1115">
            <v>1</v>
          </cell>
          <cell r="J1115">
            <v>149.30000000000001</v>
          </cell>
          <cell r="K1115">
            <v>2</v>
          </cell>
          <cell r="M1115">
            <v>1</v>
          </cell>
          <cell r="N1115">
            <v>1</v>
          </cell>
          <cell r="O1115">
            <v>3</v>
          </cell>
          <cell r="R1115">
            <v>3.8934426229508197</v>
          </cell>
        </row>
        <row r="1116">
          <cell r="C1116">
            <v>1</v>
          </cell>
          <cell r="G1116">
            <v>1</v>
          </cell>
          <cell r="J1116">
            <v>357.3</v>
          </cell>
          <cell r="K1116">
            <v>2</v>
          </cell>
          <cell r="M1116">
            <v>1</v>
          </cell>
          <cell r="N1116">
            <v>1</v>
          </cell>
          <cell r="O1116">
            <v>3</v>
          </cell>
          <cell r="R1116">
            <v>3.8934426229508197</v>
          </cell>
        </row>
        <row r="1117">
          <cell r="C1117">
            <v>1</v>
          </cell>
          <cell r="G1117">
            <v>1</v>
          </cell>
          <cell r="J1117">
            <v>182.4</v>
          </cell>
          <cell r="K1117">
            <v>2</v>
          </cell>
          <cell r="M1117">
            <v>1</v>
          </cell>
          <cell r="N1117">
            <v>1</v>
          </cell>
          <cell r="O1117">
            <v>3</v>
          </cell>
          <cell r="R1117">
            <v>3.8934426229508197</v>
          </cell>
        </row>
        <row r="1118">
          <cell r="C1118">
            <v>1</v>
          </cell>
          <cell r="G1118">
            <v>1</v>
          </cell>
          <cell r="J1118">
            <v>28.1</v>
          </cell>
          <cell r="K1118">
            <v>2</v>
          </cell>
          <cell r="M1118">
            <v>1</v>
          </cell>
          <cell r="N1118">
            <v>1</v>
          </cell>
          <cell r="O1118">
            <v>4</v>
          </cell>
          <cell r="R1118">
            <v>3.8934426229508197</v>
          </cell>
        </row>
        <row r="1119">
          <cell r="C1119">
            <v>1</v>
          </cell>
          <cell r="G1119">
            <v>1</v>
          </cell>
          <cell r="J1119">
            <v>254.2</v>
          </cell>
          <cell r="K1119">
            <v>2</v>
          </cell>
          <cell r="M1119">
            <v>1</v>
          </cell>
          <cell r="N1119">
            <v>1</v>
          </cell>
          <cell r="O1119">
            <v>2</v>
          </cell>
          <cell r="R1119">
            <v>3.8934426229508197</v>
          </cell>
        </row>
        <row r="1120">
          <cell r="C1120">
            <v>1</v>
          </cell>
          <cell r="G1120">
            <v>1</v>
          </cell>
          <cell r="J1120">
            <v>55.099999999999994</v>
          </cell>
          <cell r="K1120">
            <v>2</v>
          </cell>
          <cell r="M1120">
            <v>1</v>
          </cell>
          <cell r="N1120">
            <v>1</v>
          </cell>
          <cell r="O1120">
            <v>2</v>
          </cell>
          <cell r="R1120">
            <v>3.8934426229508197</v>
          </cell>
        </row>
        <row r="1121">
          <cell r="C1121">
            <v>1</v>
          </cell>
          <cell r="G1121">
            <v>1</v>
          </cell>
          <cell r="J1121">
            <v>1385</v>
          </cell>
          <cell r="K1121">
            <v>2</v>
          </cell>
          <cell r="M1121">
            <v>2</v>
          </cell>
          <cell r="N1121">
            <v>1</v>
          </cell>
          <cell r="O1121">
            <v>4</v>
          </cell>
          <cell r="R1121">
            <v>3.8934426229508197</v>
          </cell>
        </row>
        <row r="1122">
          <cell r="C1122">
            <v>1</v>
          </cell>
          <cell r="G1122">
            <v>1</v>
          </cell>
          <cell r="J1122">
            <v>1453</v>
          </cell>
          <cell r="K1122">
            <v>2</v>
          </cell>
          <cell r="M1122">
            <v>2</v>
          </cell>
          <cell r="N1122">
            <v>1</v>
          </cell>
          <cell r="O1122">
            <v>4</v>
          </cell>
          <cell r="R1122">
            <v>3.8934426229508197</v>
          </cell>
        </row>
        <row r="1123">
          <cell r="C1123">
            <v>1</v>
          </cell>
          <cell r="G1123">
            <v>7</v>
          </cell>
          <cell r="J1123">
            <v>254.2</v>
          </cell>
          <cell r="K1123">
            <v>1</v>
          </cell>
          <cell r="M1123">
            <v>2</v>
          </cell>
          <cell r="N1123">
            <v>8</v>
          </cell>
          <cell r="O1123">
            <v>50</v>
          </cell>
          <cell r="R1123">
            <v>2.9752475247524752</v>
          </cell>
        </row>
        <row r="1124">
          <cell r="C1124">
            <v>1</v>
          </cell>
          <cell r="G1124">
            <v>1</v>
          </cell>
          <cell r="J1124">
            <v>215</v>
          </cell>
          <cell r="K1124">
            <v>3</v>
          </cell>
          <cell r="M1124">
            <v>1</v>
          </cell>
          <cell r="N1124">
            <v>1</v>
          </cell>
          <cell r="O1124">
            <v>6</v>
          </cell>
          <cell r="R1124">
            <v>3.8934426229508197</v>
          </cell>
        </row>
        <row r="1125">
          <cell r="C1125">
            <v>1</v>
          </cell>
          <cell r="G1125">
            <v>1</v>
          </cell>
          <cell r="J1125">
            <v>195.4</v>
          </cell>
          <cell r="K1125">
            <v>3</v>
          </cell>
          <cell r="M1125">
            <v>2</v>
          </cell>
          <cell r="N1125">
            <v>1</v>
          </cell>
          <cell r="O1125">
            <v>2</v>
          </cell>
          <cell r="R1125">
            <v>3.8934426229508197</v>
          </cell>
        </row>
        <row r="1126">
          <cell r="C1126">
            <v>1</v>
          </cell>
          <cell r="G1126">
            <v>1</v>
          </cell>
          <cell r="J1126">
            <v>569</v>
          </cell>
          <cell r="K1126">
            <v>2</v>
          </cell>
          <cell r="M1126">
            <v>2</v>
          </cell>
          <cell r="N1126">
            <v>1</v>
          </cell>
          <cell r="O1126">
            <v>4</v>
          </cell>
          <cell r="R1126">
            <v>3.8934426229508197</v>
          </cell>
        </row>
        <row r="1127">
          <cell r="C1127">
            <v>1</v>
          </cell>
          <cell r="G1127">
            <v>1</v>
          </cell>
          <cell r="J1127">
            <v>92.7</v>
          </cell>
          <cell r="K1127">
            <v>2</v>
          </cell>
          <cell r="M1127">
            <v>1</v>
          </cell>
          <cell r="N1127">
            <v>1</v>
          </cell>
          <cell r="O1127">
            <v>2</v>
          </cell>
          <cell r="R1127">
            <v>3.8934426229508197</v>
          </cell>
        </row>
        <row r="1128">
          <cell r="C1128">
            <v>1</v>
          </cell>
          <cell r="G1128">
            <v>1</v>
          </cell>
          <cell r="J1128">
            <v>122.8</v>
          </cell>
          <cell r="K1128">
            <v>2</v>
          </cell>
          <cell r="M1128">
            <v>1</v>
          </cell>
          <cell r="N1128">
            <v>1</v>
          </cell>
          <cell r="O1128">
            <v>2</v>
          </cell>
          <cell r="R1128">
            <v>3.8934426229508197</v>
          </cell>
        </row>
        <row r="1129">
          <cell r="C1129">
            <v>1</v>
          </cell>
          <cell r="G1129">
            <v>1</v>
          </cell>
          <cell r="J1129">
            <v>396.2</v>
          </cell>
          <cell r="K1129">
            <v>2</v>
          </cell>
          <cell r="M1129">
            <v>2</v>
          </cell>
          <cell r="N1129">
            <v>2</v>
          </cell>
          <cell r="O1129">
            <v>2</v>
          </cell>
          <cell r="R1129">
            <v>3.8934426229508197</v>
          </cell>
        </row>
        <row r="1130">
          <cell r="C1130">
            <v>1</v>
          </cell>
          <cell r="G1130">
            <v>1</v>
          </cell>
          <cell r="J1130">
            <v>794</v>
          </cell>
          <cell r="K1130">
            <v>3</v>
          </cell>
          <cell r="M1130">
            <v>2</v>
          </cell>
          <cell r="N1130">
            <v>1</v>
          </cell>
          <cell r="O1130">
            <v>2</v>
          </cell>
          <cell r="R1130">
            <v>3.8934426229508197</v>
          </cell>
        </row>
        <row r="1131">
          <cell r="C1131">
            <v>1</v>
          </cell>
          <cell r="G1131">
            <v>1</v>
          </cell>
          <cell r="J1131">
            <v>396.2</v>
          </cell>
          <cell r="K1131">
            <v>2</v>
          </cell>
          <cell r="M1131">
            <v>1</v>
          </cell>
          <cell r="N1131">
            <v>1</v>
          </cell>
          <cell r="O1131">
            <v>2</v>
          </cell>
          <cell r="R1131">
            <v>3.8934426229508197</v>
          </cell>
        </row>
        <row r="1132">
          <cell r="C1132">
            <v>1</v>
          </cell>
          <cell r="G1132">
            <v>1</v>
          </cell>
          <cell r="J1132">
            <v>138.80000000000001</v>
          </cell>
          <cell r="K1132">
            <v>4</v>
          </cell>
          <cell r="M1132">
            <v>1</v>
          </cell>
          <cell r="N1132">
            <v>4</v>
          </cell>
          <cell r="O1132">
            <v>4</v>
          </cell>
          <cell r="R1132">
            <v>3.8934426229508197</v>
          </cell>
        </row>
        <row r="1133">
          <cell r="C1133">
            <v>1</v>
          </cell>
          <cell r="G1133">
            <v>1</v>
          </cell>
          <cell r="J1133">
            <v>64.7</v>
          </cell>
          <cell r="K1133">
            <v>2</v>
          </cell>
          <cell r="M1133">
            <v>1</v>
          </cell>
          <cell r="N1133">
            <v>2</v>
          </cell>
          <cell r="O1133">
            <v>4</v>
          </cell>
          <cell r="R1133">
            <v>3.8934426229508197</v>
          </cell>
        </row>
        <row r="1134">
          <cell r="C1134">
            <v>1</v>
          </cell>
          <cell r="G1134">
            <v>1</v>
          </cell>
          <cell r="J1134">
            <v>28.1</v>
          </cell>
          <cell r="K1134">
            <v>1</v>
          </cell>
          <cell r="M1134">
            <v>1</v>
          </cell>
          <cell r="N1134">
            <v>8</v>
          </cell>
          <cell r="O1134">
            <v>20</v>
          </cell>
          <cell r="R1134">
            <v>3.8934426229508197</v>
          </cell>
        </row>
        <row r="1135">
          <cell r="C1135">
            <v>1</v>
          </cell>
          <cell r="G1135">
            <v>1</v>
          </cell>
          <cell r="J1135">
            <v>236.6</v>
          </cell>
          <cell r="K1135">
            <v>3</v>
          </cell>
          <cell r="M1135">
            <v>2</v>
          </cell>
          <cell r="N1135">
            <v>1</v>
          </cell>
          <cell r="O1135">
            <v>6</v>
          </cell>
          <cell r="R1135">
            <v>3.8934426229508197</v>
          </cell>
        </row>
        <row r="1136">
          <cell r="C1136">
            <v>1</v>
          </cell>
          <cell r="G1136">
            <v>1</v>
          </cell>
          <cell r="J1136">
            <v>238.2</v>
          </cell>
          <cell r="K1136">
            <v>2</v>
          </cell>
          <cell r="M1136">
            <v>1</v>
          </cell>
          <cell r="N1136">
            <v>3</v>
          </cell>
          <cell r="O1136">
            <v>3</v>
          </cell>
          <cell r="R1136">
            <v>3.8934426229508197</v>
          </cell>
        </row>
        <row r="1137">
          <cell r="C1137">
            <v>1</v>
          </cell>
          <cell r="G1137">
            <v>1</v>
          </cell>
          <cell r="J1137">
            <v>28.1</v>
          </cell>
          <cell r="K1137">
            <v>1</v>
          </cell>
          <cell r="M1137">
            <v>1</v>
          </cell>
          <cell r="N1137">
            <v>5</v>
          </cell>
          <cell r="O1137">
            <v>5</v>
          </cell>
          <cell r="R1137">
            <v>3.8934426229508197</v>
          </cell>
        </row>
        <row r="1138">
          <cell r="C1138">
            <v>1</v>
          </cell>
          <cell r="G1138">
            <v>1</v>
          </cell>
          <cell r="J1138">
            <v>215.9</v>
          </cell>
          <cell r="K1138">
            <v>2</v>
          </cell>
          <cell r="M1138">
            <v>2</v>
          </cell>
          <cell r="N1138">
            <v>2</v>
          </cell>
          <cell r="O1138">
            <v>2</v>
          </cell>
          <cell r="R1138">
            <v>3.8934426229508197</v>
          </cell>
        </row>
        <row r="1139">
          <cell r="C1139">
            <v>1</v>
          </cell>
          <cell r="G1139">
            <v>1</v>
          </cell>
          <cell r="J1139">
            <v>193.3</v>
          </cell>
          <cell r="K1139">
            <v>2</v>
          </cell>
          <cell r="M1139">
            <v>1</v>
          </cell>
          <cell r="N1139">
            <v>3</v>
          </cell>
          <cell r="O1139">
            <v>3</v>
          </cell>
          <cell r="R1139">
            <v>3.8934426229508197</v>
          </cell>
        </row>
        <row r="1140">
          <cell r="C1140">
            <v>1</v>
          </cell>
          <cell r="G1140">
            <v>1</v>
          </cell>
          <cell r="J1140">
            <v>610</v>
          </cell>
          <cell r="K1140">
            <v>3</v>
          </cell>
          <cell r="M1140">
            <v>1</v>
          </cell>
          <cell r="N1140">
            <v>2</v>
          </cell>
          <cell r="O1140">
            <v>3</v>
          </cell>
          <cell r="R1140">
            <v>3.8934426229508197</v>
          </cell>
        </row>
        <row r="1141">
          <cell r="C1141">
            <v>1</v>
          </cell>
          <cell r="G1141">
            <v>1</v>
          </cell>
          <cell r="J1141">
            <v>368</v>
          </cell>
          <cell r="K1141">
            <v>3</v>
          </cell>
          <cell r="M1141">
            <v>1</v>
          </cell>
          <cell r="N1141">
            <v>1</v>
          </cell>
          <cell r="O1141">
            <v>4</v>
          </cell>
          <cell r="R1141">
            <v>3.8934426229508197</v>
          </cell>
        </row>
        <row r="1142">
          <cell r="C1142">
            <v>1</v>
          </cell>
          <cell r="G1142">
            <v>1</v>
          </cell>
          <cell r="J1142">
            <v>185.8</v>
          </cell>
          <cell r="K1142">
            <v>2</v>
          </cell>
          <cell r="M1142">
            <v>2</v>
          </cell>
          <cell r="N1142">
            <v>2</v>
          </cell>
          <cell r="O1142">
            <v>3</v>
          </cell>
          <cell r="R1142">
            <v>3.8934426229508197</v>
          </cell>
        </row>
        <row r="1143">
          <cell r="C1143">
            <v>1</v>
          </cell>
          <cell r="G1143">
            <v>1</v>
          </cell>
          <cell r="J1143">
            <v>166.2</v>
          </cell>
          <cell r="K1143">
            <v>2</v>
          </cell>
          <cell r="M1143">
            <v>2</v>
          </cell>
          <cell r="N1143">
            <v>3</v>
          </cell>
          <cell r="O1143">
            <v>5</v>
          </cell>
          <cell r="R1143">
            <v>3.8934426229508197</v>
          </cell>
        </row>
        <row r="1144">
          <cell r="C1144">
            <v>1</v>
          </cell>
          <cell r="G1144">
            <v>1</v>
          </cell>
          <cell r="J1144">
            <v>403</v>
          </cell>
          <cell r="K1144">
            <v>2</v>
          </cell>
          <cell r="M1144">
            <v>2</v>
          </cell>
          <cell r="N1144">
            <v>1</v>
          </cell>
          <cell r="O1144">
            <v>2</v>
          </cell>
          <cell r="R1144">
            <v>3.8934426229508197</v>
          </cell>
        </row>
        <row r="1145">
          <cell r="C1145">
            <v>1</v>
          </cell>
          <cell r="G1145">
            <v>1</v>
          </cell>
          <cell r="J1145">
            <v>256.39999999999998</v>
          </cell>
          <cell r="K1145">
            <v>3</v>
          </cell>
          <cell r="M1145">
            <v>2</v>
          </cell>
          <cell r="N1145">
            <v>2</v>
          </cell>
          <cell r="O1145">
            <v>4</v>
          </cell>
          <cell r="R1145">
            <v>3.8934426229508197</v>
          </cell>
        </row>
        <row r="1146">
          <cell r="C1146">
            <v>1</v>
          </cell>
          <cell r="G1146">
            <v>1</v>
          </cell>
          <cell r="J1146">
            <v>276.2</v>
          </cell>
          <cell r="K1146">
            <v>2</v>
          </cell>
          <cell r="M1146">
            <v>2</v>
          </cell>
          <cell r="N1146">
            <v>1</v>
          </cell>
          <cell r="O1146">
            <v>5</v>
          </cell>
          <cell r="R1146">
            <v>3.8934426229508197</v>
          </cell>
        </row>
        <row r="1147">
          <cell r="C1147">
            <v>1</v>
          </cell>
          <cell r="G1147">
            <v>1</v>
          </cell>
          <cell r="J1147">
            <v>28.1</v>
          </cell>
          <cell r="K1147">
            <v>3</v>
          </cell>
          <cell r="M1147">
            <v>2</v>
          </cell>
          <cell r="N1147">
            <v>4</v>
          </cell>
          <cell r="O1147">
            <v>4</v>
          </cell>
          <cell r="R1147">
            <v>3.8934426229508197</v>
          </cell>
        </row>
        <row r="1148">
          <cell r="C1148">
            <v>1</v>
          </cell>
          <cell r="G1148">
            <v>1</v>
          </cell>
          <cell r="J1148">
            <v>94</v>
          </cell>
          <cell r="K1148">
            <v>1</v>
          </cell>
          <cell r="M1148">
            <v>2</v>
          </cell>
          <cell r="N1148">
            <v>2</v>
          </cell>
          <cell r="O1148">
            <v>3</v>
          </cell>
          <cell r="R1148">
            <v>3.8934426229508197</v>
          </cell>
        </row>
        <row r="1149">
          <cell r="C1149">
            <v>1</v>
          </cell>
          <cell r="G1149">
            <v>1</v>
          </cell>
          <cell r="J1149">
            <v>531</v>
          </cell>
          <cell r="K1149">
            <v>1</v>
          </cell>
          <cell r="M1149">
            <v>1</v>
          </cell>
          <cell r="N1149">
            <v>2</v>
          </cell>
          <cell r="O1149">
            <v>2</v>
          </cell>
          <cell r="R1149">
            <v>3.8934426229508197</v>
          </cell>
        </row>
        <row r="1150">
          <cell r="C1150">
            <v>1</v>
          </cell>
          <cell r="G1150">
            <v>1</v>
          </cell>
          <cell r="J1150">
            <v>28.1</v>
          </cell>
          <cell r="K1150">
            <v>1</v>
          </cell>
          <cell r="M1150">
            <v>1</v>
          </cell>
          <cell r="N1150">
            <v>2</v>
          </cell>
          <cell r="O1150">
            <v>1</v>
          </cell>
          <cell r="R1150">
            <v>3.8934426229508197</v>
          </cell>
        </row>
        <row r="1151">
          <cell r="C1151">
            <v>1</v>
          </cell>
          <cell r="G1151">
            <v>7</v>
          </cell>
          <cell r="J1151">
            <v>276.2</v>
          </cell>
          <cell r="K1151">
            <v>1</v>
          </cell>
          <cell r="M1151">
            <v>1</v>
          </cell>
          <cell r="N1151">
            <v>4</v>
          </cell>
          <cell r="O1151">
            <v>20</v>
          </cell>
          <cell r="R1151">
            <v>2.9752475247524752</v>
          </cell>
        </row>
        <row r="1152">
          <cell r="C1152">
            <v>1</v>
          </cell>
          <cell r="G1152">
            <v>7</v>
          </cell>
          <cell r="J1152">
            <v>569</v>
          </cell>
          <cell r="K1152">
            <v>1</v>
          </cell>
          <cell r="M1152">
            <v>1</v>
          </cell>
          <cell r="N1152">
            <v>4</v>
          </cell>
          <cell r="O1152">
            <v>15</v>
          </cell>
          <cell r="R1152">
            <v>2.9752475247524752</v>
          </cell>
        </row>
        <row r="1153">
          <cell r="C1153">
            <v>1</v>
          </cell>
          <cell r="G1153">
            <v>7</v>
          </cell>
          <cell r="J1153">
            <v>94</v>
          </cell>
          <cell r="K1153">
            <v>2</v>
          </cell>
          <cell r="M1153">
            <v>1</v>
          </cell>
          <cell r="N1153">
            <v>2</v>
          </cell>
          <cell r="O1153">
            <v>17</v>
          </cell>
          <cell r="R1153">
            <v>2.9752475247524752</v>
          </cell>
        </row>
        <row r="1154">
          <cell r="C1154">
            <v>1</v>
          </cell>
          <cell r="G1154">
            <v>1</v>
          </cell>
          <cell r="J1154">
            <v>386.8</v>
          </cell>
          <cell r="K1154">
            <v>2</v>
          </cell>
          <cell r="M1154">
            <v>2</v>
          </cell>
          <cell r="N1154">
            <v>1</v>
          </cell>
          <cell r="O1154">
            <v>4</v>
          </cell>
          <cell r="R1154">
            <v>3.8934426229508197</v>
          </cell>
        </row>
        <row r="1155">
          <cell r="C1155">
            <v>1</v>
          </cell>
          <cell r="G1155">
            <v>1</v>
          </cell>
          <cell r="J1155">
            <v>276.2</v>
          </cell>
          <cell r="K1155">
            <v>2</v>
          </cell>
          <cell r="M1155">
            <v>2</v>
          </cell>
          <cell r="N1155">
            <v>1</v>
          </cell>
          <cell r="O1155">
            <v>3</v>
          </cell>
          <cell r="R1155">
            <v>3.8934426229508197</v>
          </cell>
        </row>
        <row r="1156">
          <cell r="C1156">
            <v>1</v>
          </cell>
          <cell r="G1156">
            <v>1</v>
          </cell>
          <cell r="J1156">
            <v>276.2</v>
          </cell>
          <cell r="K1156">
            <v>2</v>
          </cell>
          <cell r="M1156">
            <v>2</v>
          </cell>
          <cell r="N1156">
            <v>2</v>
          </cell>
          <cell r="O1156">
            <v>4</v>
          </cell>
          <cell r="R1156">
            <v>3.8934426229508197</v>
          </cell>
        </row>
        <row r="1157">
          <cell r="C1157">
            <v>1</v>
          </cell>
          <cell r="G1157">
            <v>1</v>
          </cell>
          <cell r="J1157">
            <v>16.8</v>
          </cell>
          <cell r="K1157">
            <v>1</v>
          </cell>
          <cell r="M1157">
            <v>2</v>
          </cell>
          <cell r="N1157">
            <v>4</v>
          </cell>
          <cell r="O1157">
            <v>10</v>
          </cell>
          <cell r="R1157">
            <v>3.8934426229508197</v>
          </cell>
        </row>
        <row r="1158">
          <cell r="C1158">
            <v>1</v>
          </cell>
          <cell r="G1158">
            <v>1</v>
          </cell>
          <cell r="J1158">
            <v>569</v>
          </cell>
          <cell r="K1158">
            <v>3</v>
          </cell>
          <cell r="M1158">
            <v>2</v>
          </cell>
          <cell r="N1158">
            <v>1</v>
          </cell>
          <cell r="O1158">
            <v>4</v>
          </cell>
          <cell r="R1158">
            <v>3.8934426229508197</v>
          </cell>
        </row>
        <row r="1159">
          <cell r="C1159">
            <v>1</v>
          </cell>
          <cell r="G1159">
            <v>7</v>
          </cell>
          <cell r="J1159">
            <v>276.2</v>
          </cell>
          <cell r="K1159">
            <v>1</v>
          </cell>
          <cell r="M1159">
            <v>1</v>
          </cell>
          <cell r="N1159">
            <v>4</v>
          </cell>
          <cell r="O1159">
            <v>10</v>
          </cell>
          <cell r="R1159">
            <v>2.9752475247524752</v>
          </cell>
        </row>
        <row r="1160">
          <cell r="C1160">
            <v>1</v>
          </cell>
          <cell r="G1160">
            <v>1</v>
          </cell>
          <cell r="J1160">
            <v>386.8</v>
          </cell>
          <cell r="K1160">
            <v>3</v>
          </cell>
          <cell r="M1160">
            <v>2</v>
          </cell>
          <cell r="N1160">
            <v>2</v>
          </cell>
          <cell r="O1160">
            <v>6</v>
          </cell>
          <cell r="R1160">
            <v>3.8934426229508197</v>
          </cell>
        </row>
        <row r="1161">
          <cell r="C1161">
            <v>1</v>
          </cell>
          <cell r="G1161">
            <v>1</v>
          </cell>
          <cell r="J1161">
            <v>74.2</v>
          </cell>
          <cell r="K1161">
            <v>3</v>
          </cell>
          <cell r="M1161">
            <v>2</v>
          </cell>
          <cell r="N1161">
            <v>1</v>
          </cell>
          <cell r="O1161">
            <v>1</v>
          </cell>
          <cell r="R1161">
            <v>3.8934426229508197</v>
          </cell>
        </row>
        <row r="1162">
          <cell r="C1162">
            <v>1</v>
          </cell>
          <cell r="G1162">
            <v>1</v>
          </cell>
          <cell r="J1162">
            <v>386.8</v>
          </cell>
          <cell r="K1162">
            <v>3</v>
          </cell>
          <cell r="M1162">
            <v>2</v>
          </cell>
          <cell r="N1162">
            <v>1</v>
          </cell>
          <cell r="O1162">
            <v>3</v>
          </cell>
          <cell r="R1162">
            <v>3.8934426229508197</v>
          </cell>
        </row>
        <row r="1163">
          <cell r="C1163">
            <v>1</v>
          </cell>
          <cell r="G1163">
            <v>1</v>
          </cell>
          <cell r="J1163">
            <v>276.2</v>
          </cell>
          <cell r="K1163">
            <v>3</v>
          </cell>
          <cell r="M1163">
            <v>2</v>
          </cell>
          <cell r="N1163">
            <v>2</v>
          </cell>
          <cell r="O1163">
            <v>2</v>
          </cell>
          <cell r="R1163">
            <v>3.8934426229508197</v>
          </cell>
        </row>
        <row r="1164">
          <cell r="C1164">
            <v>1</v>
          </cell>
          <cell r="G1164">
            <v>1</v>
          </cell>
          <cell r="J1164">
            <v>254.2</v>
          </cell>
          <cell r="K1164">
            <v>3</v>
          </cell>
          <cell r="M1164">
            <v>2</v>
          </cell>
          <cell r="N1164">
            <v>4</v>
          </cell>
          <cell r="O1164">
            <v>5</v>
          </cell>
          <cell r="R1164">
            <v>3.8934426229508197</v>
          </cell>
        </row>
        <row r="1165">
          <cell r="C1165">
            <v>1</v>
          </cell>
          <cell r="G1165">
            <v>1</v>
          </cell>
          <cell r="J1165">
            <v>569</v>
          </cell>
          <cell r="K1165">
            <v>3</v>
          </cell>
          <cell r="M1165">
            <v>2</v>
          </cell>
          <cell r="N1165">
            <v>4</v>
          </cell>
          <cell r="O1165">
            <v>4</v>
          </cell>
          <cell r="R1165">
            <v>3.8934426229508197</v>
          </cell>
        </row>
        <row r="1166">
          <cell r="C1166">
            <v>1</v>
          </cell>
          <cell r="G1166">
            <v>1</v>
          </cell>
          <cell r="J1166">
            <v>276.2</v>
          </cell>
          <cell r="K1166">
            <v>1</v>
          </cell>
          <cell r="M1166">
            <v>1</v>
          </cell>
          <cell r="N1166">
            <v>1</v>
          </cell>
          <cell r="O1166">
            <v>1</v>
          </cell>
          <cell r="R1166">
            <v>3.8934426229508197</v>
          </cell>
        </row>
        <row r="1167">
          <cell r="C1167">
            <v>1</v>
          </cell>
          <cell r="G1167">
            <v>1</v>
          </cell>
          <cell r="J1167">
            <v>276.2</v>
          </cell>
          <cell r="K1167">
            <v>3</v>
          </cell>
          <cell r="M1167">
            <v>1</v>
          </cell>
          <cell r="N1167">
            <v>2</v>
          </cell>
          <cell r="O1167">
            <v>4</v>
          </cell>
          <cell r="R1167">
            <v>3.8934426229508197</v>
          </cell>
        </row>
        <row r="1168">
          <cell r="C1168">
            <v>1</v>
          </cell>
          <cell r="G1168">
            <v>7</v>
          </cell>
          <cell r="J1168">
            <v>276.2</v>
          </cell>
          <cell r="K1168">
            <v>3</v>
          </cell>
          <cell r="M1168">
            <v>1</v>
          </cell>
          <cell r="N1168">
            <v>1</v>
          </cell>
          <cell r="O1168">
            <v>10</v>
          </cell>
          <cell r="R1168">
            <v>2.9752475247524752</v>
          </cell>
        </row>
        <row r="1169">
          <cell r="C1169">
            <v>1</v>
          </cell>
          <cell r="G1169">
            <v>7</v>
          </cell>
          <cell r="J1169">
            <v>276.2</v>
          </cell>
          <cell r="K1169">
            <v>2</v>
          </cell>
          <cell r="M1169">
            <v>1</v>
          </cell>
          <cell r="N1169">
            <v>2</v>
          </cell>
          <cell r="O1169">
            <v>20</v>
          </cell>
          <cell r="R1169">
            <v>2.9752475247524752</v>
          </cell>
        </row>
        <row r="1170">
          <cell r="C1170">
            <v>1</v>
          </cell>
          <cell r="G1170">
            <v>1</v>
          </cell>
          <cell r="J1170">
            <v>210.3</v>
          </cell>
          <cell r="K1170">
            <v>2</v>
          </cell>
          <cell r="M1170">
            <v>2</v>
          </cell>
          <cell r="N1170">
            <v>4</v>
          </cell>
          <cell r="O1170">
            <v>4</v>
          </cell>
          <cell r="R1170">
            <v>3.8934426229508197</v>
          </cell>
        </row>
        <row r="1171">
          <cell r="C1171">
            <v>1</v>
          </cell>
          <cell r="G1171">
            <v>1</v>
          </cell>
          <cell r="J1171">
            <v>386.8</v>
          </cell>
          <cell r="K1171">
            <v>3</v>
          </cell>
          <cell r="M1171">
            <v>2</v>
          </cell>
          <cell r="N1171">
            <v>2</v>
          </cell>
          <cell r="O1171">
            <v>3</v>
          </cell>
          <cell r="R1171">
            <v>3.8934426229508197</v>
          </cell>
        </row>
        <row r="1172">
          <cell r="C1172">
            <v>1</v>
          </cell>
          <cell r="G1172">
            <v>7</v>
          </cell>
          <cell r="J1172">
            <v>28.1</v>
          </cell>
          <cell r="K1172">
            <v>1</v>
          </cell>
          <cell r="M1172">
            <v>1</v>
          </cell>
          <cell r="N1172">
            <v>1</v>
          </cell>
          <cell r="O1172">
            <v>20</v>
          </cell>
          <cell r="R1172">
            <v>2.9752475247524752</v>
          </cell>
        </row>
        <row r="1173">
          <cell r="C1173">
            <v>1</v>
          </cell>
          <cell r="G1173">
            <v>1</v>
          </cell>
          <cell r="J1173">
            <v>569</v>
          </cell>
          <cell r="K1173">
            <v>1</v>
          </cell>
          <cell r="M1173">
            <v>2</v>
          </cell>
          <cell r="N1173">
            <v>1</v>
          </cell>
          <cell r="O1173">
            <v>20</v>
          </cell>
          <cell r="R1173">
            <v>3.8934426229508197</v>
          </cell>
        </row>
        <row r="1174">
          <cell r="C1174">
            <v>1</v>
          </cell>
          <cell r="G1174">
            <v>1</v>
          </cell>
          <cell r="J1174">
            <v>276.2</v>
          </cell>
          <cell r="K1174">
            <v>3</v>
          </cell>
          <cell r="M1174">
            <v>2</v>
          </cell>
          <cell r="N1174">
            <v>2</v>
          </cell>
          <cell r="O1174">
            <v>4</v>
          </cell>
          <cell r="R1174">
            <v>3.8934426229508197</v>
          </cell>
        </row>
        <row r="1175">
          <cell r="C1175">
            <v>1</v>
          </cell>
          <cell r="G1175">
            <v>1</v>
          </cell>
          <cell r="J1175">
            <v>508</v>
          </cell>
          <cell r="K1175">
            <v>3</v>
          </cell>
          <cell r="M1175">
            <v>2</v>
          </cell>
          <cell r="N1175">
            <v>2</v>
          </cell>
          <cell r="O1175">
            <v>4</v>
          </cell>
          <cell r="R1175">
            <v>3.8934426229508197</v>
          </cell>
        </row>
        <row r="1176">
          <cell r="C1176">
            <v>1</v>
          </cell>
          <cell r="G1176">
            <v>1</v>
          </cell>
          <cell r="J1176">
            <v>195.4</v>
          </cell>
          <cell r="K1176">
            <v>3</v>
          </cell>
          <cell r="M1176">
            <v>2</v>
          </cell>
          <cell r="N1176">
            <v>4</v>
          </cell>
          <cell r="O1176">
            <v>2</v>
          </cell>
          <cell r="R1176">
            <v>3.8934426229508197</v>
          </cell>
        </row>
        <row r="1177">
          <cell r="C1177">
            <v>1</v>
          </cell>
          <cell r="G1177">
            <v>1</v>
          </cell>
          <cell r="J1177">
            <v>330.3</v>
          </cell>
          <cell r="K1177">
            <v>3</v>
          </cell>
          <cell r="M1177">
            <v>2</v>
          </cell>
          <cell r="N1177">
            <v>2</v>
          </cell>
          <cell r="O1177">
            <v>2</v>
          </cell>
          <cell r="R1177">
            <v>3.8934426229508197</v>
          </cell>
        </row>
        <row r="1178">
          <cell r="C1178">
            <v>1</v>
          </cell>
          <cell r="G1178">
            <v>1</v>
          </cell>
          <cell r="J1178">
            <v>276.2</v>
          </cell>
          <cell r="K1178">
            <v>3</v>
          </cell>
          <cell r="M1178">
            <v>2</v>
          </cell>
          <cell r="N1178">
            <v>1</v>
          </cell>
          <cell r="O1178">
            <v>3</v>
          </cell>
          <cell r="R1178">
            <v>3.8934426229508197</v>
          </cell>
        </row>
        <row r="1179">
          <cell r="C1179">
            <v>1</v>
          </cell>
          <cell r="G1179">
            <v>1</v>
          </cell>
          <cell r="J1179">
            <v>277</v>
          </cell>
          <cell r="K1179">
            <v>3</v>
          </cell>
          <cell r="M1179">
            <v>1</v>
          </cell>
          <cell r="N1179">
            <v>4</v>
          </cell>
          <cell r="O1179">
            <v>4</v>
          </cell>
          <cell r="R1179">
            <v>3.8934426229508197</v>
          </cell>
        </row>
        <row r="1180">
          <cell r="C1180">
            <v>1</v>
          </cell>
          <cell r="G1180">
            <v>1</v>
          </cell>
          <cell r="J1180">
            <v>28.1</v>
          </cell>
          <cell r="K1180">
            <v>1</v>
          </cell>
          <cell r="M1180">
            <v>2</v>
          </cell>
          <cell r="N1180">
            <v>2</v>
          </cell>
          <cell r="O1180">
            <v>4</v>
          </cell>
          <cell r="R1180">
            <v>3.8934426229508197</v>
          </cell>
        </row>
        <row r="1181">
          <cell r="C1181">
            <v>1</v>
          </cell>
          <cell r="G1181">
            <v>1</v>
          </cell>
          <cell r="J1181">
            <v>569</v>
          </cell>
          <cell r="K1181">
            <v>3</v>
          </cell>
          <cell r="M1181">
            <v>1</v>
          </cell>
          <cell r="N1181">
            <v>4</v>
          </cell>
          <cell r="O1181">
            <v>2</v>
          </cell>
          <cell r="R1181">
            <v>3.8934426229508197</v>
          </cell>
        </row>
        <row r="1182">
          <cell r="C1182">
            <v>1</v>
          </cell>
          <cell r="G1182">
            <v>1</v>
          </cell>
          <cell r="J1182">
            <v>149.30000000000001</v>
          </cell>
          <cell r="K1182">
            <v>1</v>
          </cell>
          <cell r="M1182">
            <v>1</v>
          </cell>
          <cell r="N1182">
            <v>2</v>
          </cell>
          <cell r="O1182">
            <v>4</v>
          </cell>
          <cell r="R1182">
            <v>3.8934426229508197</v>
          </cell>
        </row>
        <row r="1183">
          <cell r="C1183">
            <v>1</v>
          </cell>
          <cell r="G1183">
            <v>1</v>
          </cell>
          <cell r="J1183">
            <v>276.2</v>
          </cell>
          <cell r="K1183">
            <v>1</v>
          </cell>
          <cell r="M1183">
            <v>1</v>
          </cell>
          <cell r="N1183">
            <v>4</v>
          </cell>
          <cell r="O1183">
            <v>5</v>
          </cell>
          <cell r="R1183">
            <v>3.8934426229508197</v>
          </cell>
        </row>
        <row r="1184">
          <cell r="C1184">
            <v>1</v>
          </cell>
          <cell r="G1184">
            <v>1</v>
          </cell>
          <cell r="J1184">
            <v>28.1</v>
          </cell>
          <cell r="K1184">
            <v>1</v>
          </cell>
          <cell r="M1184">
            <v>1</v>
          </cell>
          <cell r="N1184">
            <v>2</v>
          </cell>
          <cell r="O1184">
            <v>5</v>
          </cell>
          <cell r="R1184">
            <v>3.8934426229508197</v>
          </cell>
        </row>
        <row r="1185">
          <cell r="C1185">
            <v>1</v>
          </cell>
          <cell r="G1185">
            <v>1</v>
          </cell>
          <cell r="J1185">
            <v>215.2</v>
          </cell>
          <cell r="K1185">
            <v>1</v>
          </cell>
          <cell r="M1185">
            <v>1</v>
          </cell>
          <cell r="N1185">
            <v>1</v>
          </cell>
          <cell r="O1185">
            <v>6</v>
          </cell>
          <cell r="R1185">
            <v>3.8934426229508197</v>
          </cell>
        </row>
        <row r="1186">
          <cell r="C1186">
            <v>1</v>
          </cell>
          <cell r="G1186">
            <v>1</v>
          </cell>
          <cell r="J1186">
            <v>276.2</v>
          </cell>
          <cell r="K1186">
            <v>3</v>
          </cell>
          <cell r="M1186">
            <v>2</v>
          </cell>
          <cell r="N1186">
            <v>2</v>
          </cell>
          <cell r="O1186">
            <v>4</v>
          </cell>
          <cell r="R1186">
            <v>3.8934426229508197</v>
          </cell>
        </row>
        <row r="1187">
          <cell r="C1187">
            <v>1</v>
          </cell>
          <cell r="G1187">
            <v>1</v>
          </cell>
          <cell r="J1187">
            <v>276.2</v>
          </cell>
          <cell r="K1187">
            <v>3</v>
          </cell>
          <cell r="M1187">
            <v>2</v>
          </cell>
          <cell r="N1187">
            <v>4</v>
          </cell>
          <cell r="O1187">
            <v>2</v>
          </cell>
          <cell r="R1187">
            <v>3.8934426229508197</v>
          </cell>
        </row>
        <row r="1188">
          <cell r="C1188">
            <v>1</v>
          </cell>
          <cell r="G1188">
            <v>1</v>
          </cell>
          <cell r="J1188">
            <v>74.2</v>
          </cell>
          <cell r="K1188">
            <v>3</v>
          </cell>
          <cell r="M1188">
            <v>2</v>
          </cell>
          <cell r="N1188">
            <v>1</v>
          </cell>
          <cell r="O1188">
            <v>8</v>
          </cell>
          <cell r="R1188">
            <v>3.8934426229508197</v>
          </cell>
        </row>
        <row r="1189">
          <cell r="C1189">
            <v>1</v>
          </cell>
          <cell r="G1189">
            <v>1</v>
          </cell>
          <cell r="J1189">
            <v>386.8</v>
          </cell>
          <cell r="K1189">
            <v>3</v>
          </cell>
          <cell r="M1189">
            <v>2</v>
          </cell>
          <cell r="N1189">
            <v>2</v>
          </cell>
          <cell r="O1189">
            <v>6</v>
          </cell>
          <cell r="R1189">
            <v>3.8934426229508197</v>
          </cell>
        </row>
        <row r="1190">
          <cell r="C1190">
            <v>1</v>
          </cell>
          <cell r="G1190">
            <v>1</v>
          </cell>
          <cell r="J1190">
            <v>215.2</v>
          </cell>
          <cell r="K1190">
            <v>3</v>
          </cell>
          <cell r="M1190">
            <v>2</v>
          </cell>
          <cell r="N1190">
            <v>1</v>
          </cell>
          <cell r="O1190">
            <v>4</v>
          </cell>
          <cell r="R1190">
            <v>3.8934426229508197</v>
          </cell>
        </row>
        <row r="1191">
          <cell r="C1191">
            <v>1</v>
          </cell>
          <cell r="G1191">
            <v>1</v>
          </cell>
          <cell r="J1191">
            <v>276.2</v>
          </cell>
          <cell r="K1191">
            <v>3</v>
          </cell>
          <cell r="M1191">
            <v>2</v>
          </cell>
          <cell r="N1191">
            <v>2</v>
          </cell>
          <cell r="O1191">
            <v>6</v>
          </cell>
          <cell r="R1191">
            <v>3.8934426229508197</v>
          </cell>
        </row>
        <row r="1192">
          <cell r="C1192">
            <v>1</v>
          </cell>
          <cell r="G1192">
            <v>1</v>
          </cell>
          <cell r="J1192">
            <v>238.2</v>
          </cell>
          <cell r="K1192">
            <v>3</v>
          </cell>
          <cell r="M1192">
            <v>2</v>
          </cell>
          <cell r="N1192">
            <v>1</v>
          </cell>
          <cell r="O1192">
            <v>4</v>
          </cell>
          <cell r="R1192">
            <v>3.8934426229508197</v>
          </cell>
        </row>
        <row r="1193">
          <cell r="C1193">
            <v>1</v>
          </cell>
          <cell r="G1193">
            <v>1</v>
          </cell>
          <cell r="J1193">
            <v>1591</v>
          </cell>
          <cell r="K1193">
            <v>3</v>
          </cell>
          <cell r="M1193">
            <v>2</v>
          </cell>
          <cell r="N1193">
            <v>4</v>
          </cell>
          <cell r="O1193">
            <v>4</v>
          </cell>
          <cell r="R1193">
            <v>3.8934426229508197</v>
          </cell>
        </row>
        <row r="1194">
          <cell r="C1194">
            <v>1</v>
          </cell>
          <cell r="G1194">
            <v>1</v>
          </cell>
          <cell r="J1194">
            <v>136.30000000000001</v>
          </cell>
          <cell r="K1194">
            <v>1</v>
          </cell>
          <cell r="M1194">
            <v>2</v>
          </cell>
          <cell r="N1194">
            <v>2</v>
          </cell>
          <cell r="O1194">
            <v>2</v>
          </cell>
          <cell r="R1194">
            <v>3.8934426229508197</v>
          </cell>
        </row>
        <row r="1195">
          <cell r="C1195">
            <v>1</v>
          </cell>
          <cell r="G1195">
            <v>1</v>
          </cell>
          <cell r="J1195">
            <v>188.3</v>
          </cell>
          <cell r="K1195">
            <v>3</v>
          </cell>
          <cell r="M1195">
            <v>1</v>
          </cell>
          <cell r="N1195">
            <v>4</v>
          </cell>
          <cell r="O1195">
            <v>3</v>
          </cell>
          <cell r="R1195">
            <v>3.8934426229508197</v>
          </cell>
        </row>
        <row r="1196">
          <cell r="C1196">
            <v>1</v>
          </cell>
          <cell r="G1196">
            <v>1</v>
          </cell>
          <cell r="J1196">
            <v>94</v>
          </cell>
          <cell r="K1196">
            <v>1</v>
          </cell>
          <cell r="M1196">
            <v>1</v>
          </cell>
          <cell r="N1196">
            <v>2</v>
          </cell>
          <cell r="O1196">
            <v>2</v>
          </cell>
          <cell r="R1196">
            <v>3.8934426229508197</v>
          </cell>
        </row>
        <row r="1197">
          <cell r="C1197">
            <v>1</v>
          </cell>
          <cell r="G1197">
            <v>1</v>
          </cell>
          <cell r="J1197">
            <v>305</v>
          </cell>
          <cell r="K1197">
            <v>3</v>
          </cell>
          <cell r="M1197">
            <v>2</v>
          </cell>
          <cell r="N1197">
            <v>4</v>
          </cell>
          <cell r="O1197">
            <v>2</v>
          </cell>
          <cell r="R1197">
            <v>3.8934426229508197</v>
          </cell>
        </row>
        <row r="1198">
          <cell r="C1198">
            <v>1</v>
          </cell>
          <cell r="G1198">
            <v>1</v>
          </cell>
          <cell r="J1198">
            <v>94</v>
          </cell>
          <cell r="K1198">
            <v>3</v>
          </cell>
          <cell r="M1198">
            <v>2</v>
          </cell>
          <cell r="N1198">
            <v>1</v>
          </cell>
          <cell r="O1198">
            <v>6</v>
          </cell>
          <cell r="R1198">
            <v>3.8934426229508197</v>
          </cell>
        </row>
        <row r="1199">
          <cell r="C1199">
            <v>1</v>
          </cell>
          <cell r="G1199">
            <v>1</v>
          </cell>
          <cell r="J1199">
            <v>276.2</v>
          </cell>
          <cell r="K1199">
            <v>3</v>
          </cell>
          <cell r="M1199">
            <v>2</v>
          </cell>
          <cell r="N1199">
            <v>2</v>
          </cell>
          <cell r="O1199">
            <v>4</v>
          </cell>
          <cell r="R1199">
            <v>3.8934426229508197</v>
          </cell>
        </row>
        <row r="1200">
          <cell r="C1200">
            <v>1</v>
          </cell>
          <cell r="G1200">
            <v>1</v>
          </cell>
          <cell r="J1200">
            <v>276.2</v>
          </cell>
          <cell r="K1200">
            <v>3</v>
          </cell>
          <cell r="M1200">
            <v>2</v>
          </cell>
          <cell r="N1200">
            <v>4</v>
          </cell>
          <cell r="O1200">
            <v>2</v>
          </cell>
          <cell r="R1200">
            <v>3.8934426229508197</v>
          </cell>
        </row>
        <row r="1201">
          <cell r="C1201">
            <v>1</v>
          </cell>
          <cell r="G1201">
            <v>1</v>
          </cell>
          <cell r="J1201">
            <v>276.2</v>
          </cell>
          <cell r="K1201">
            <v>3</v>
          </cell>
          <cell r="M1201">
            <v>2</v>
          </cell>
          <cell r="N1201">
            <v>2</v>
          </cell>
          <cell r="O1201">
            <v>6</v>
          </cell>
          <cell r="R1201">
            <v>3.8934426229508197</v>
          </cell>
        </row>
        <row r="1202">
          <cell r="C1202">
            <v>1</v>
          </cell>
          <cell r="G1202">
            <v>7</v>
          </cell>
          <cell r="J1202">
            <v>569</v>
          </cell>
          <cell r="K1202">
            <v>1</v>
          </cell>
          <cell r="M1202">
            <v>1</v>
          </cell>
          <cell r="N1202">
            <v>2</v>
          </cell>
          <cell r="O1202">
            <v>20</v>
          </cell>
          <cell r="R1202">
            <v>2.9752475247524752</v>
          </cell>
        </row>
        <row r="1203">
          <cell r="C1203">
            <v>1</v>
          </cell>
          <cell r="G1203">
            <v>1</v>
          </cell>
          <cell r="J1203">
            <v>305</v>
          </cell>
          <cell r="K1203">
            <v>3</v>
          </cell>
          <cell r="M1203">
            <v>2</v>
          </cell>
          <cell r="N1203">
            <v>1</v>
          </cell>
          <cell r="O1203">
            <v>4</v>
          </cell>
          <cell r="R1203">
            <v>3.8934426229508197</v>
          </cell>
        </row>
        <row r="1204">
          <cell r="C1204">
            <v>1</v>
          </cell>
          <cell r="G1204">
            <v>1</v>
          </cell>
          <cell r="J1204">
            <v>94</v>
          </cell>
          <cell r="K1204">
            <v>1</v>
          </cell>
          <cell r="M1204">
            <v>2</v>
          </cell>
          <cell r="N1204">
            <v>1</v>
          </cell>
          <cell r="O1204">
            <v>6</v>
          </cell>
          <cell r="R1204">
            <v>3.8934426229508197</v>
          </cell>
        </row>
        <row r="1205">
          <cell r="C1205">
            <v>1</v>
          </cell>
          <cell r="G1205">
            <v>1</v>
          </cell>
          <cell r="J1205">
            <v>215.2</v>
          </cell>
          <cell r="K1205">
            <v>3</v>
          </cell>
          <cell r="M1205">
            <v>2</v>
          </cell>
          <cell r="N1205">
            <v>2</v>
          </cell>
          <cell r="O1205">
            <v>4</v>
          </cell>
          <cell r="R1205">
            <v>3.8934426229508197</v>
          </cell>
        </row>
        <row r="1206">
          <cell r="C1206">
            <v>1</v>
          </cell>
          <cell r="G1206">
            <v>1</v>
          </cell>
          <cell r="J1206">
            <v>276.2</v>
          </cell>
          <cell r="K1206">
            <v>3</v>
          </cell>
          <cell r="M1206">
            <v>1</v>
          </cell>
          <cell r="N1206">
            <v>2</v>
          </cell>
          <cell r="O1206">
            <v>4</v>
          </cell>
          <cell r="R1206">
            <v>3.8934426229508197</v>
          </cell>
        </row>
        <row r="1207">
          <cell r="C1207">
            <v>1</v>
          </cell>
          <cell r="G1207">
            <v>1</v>
          </cell>
          <cell r="J1207">
            <v>210.3</v>
          </cell>
          <cell r="K1207">
            <v>3</v>
          </cell>
          <cell r="M1207">
            <v>1</v>
          </cell>
          <cell r="N1207">
            <v>4</v>
          </cell>
          <cell r="O1207">
            <v>2</v>
          </cell>
          <cell r="R1207">
            <v>3.8934426229508197</v>
          </cell>
        </row>
        <row r="1208">
          <cell r="C1208">
            <v>1</v>
          </cell>
          <cell r="G1208">
            <v>1</v>
          </cell>
          <cell r="J1208">
            <v>504</v>
          </cell>
          <cell r="K1208">
            <v>3</v>
          </cell>
          <cell r="M1208">
            <v>1</v>
          </cell>
          <cell r="N1208">
            <v>2</v>
          </cell>
          <cell r="O1208">
            <v>6</v>
          </cell>
          <cell r="R1208">
            <v>3.8934426229508197</v>
          </cell>
        </row>
        <row r="1209">
          <cell r="C1209">
            <v>1</v>
          </cell>
          <cell r="G1209">
            <v>7</v>
          </cell>
          <cell r="J1209">
            <v>794</v>
          </cell>
          <cell r="K1209">
            <v>1</v>
          </cell>
          <cell r="M1209">
            <v>1</v>
          </cell>
          <cell r="N1209">
            <v>4</v>
          </cell>
          <cell r="O1209">
            <v>20</v>
          </cell>
          <cell r="R1209">
            <v>2.9752475247524752</v>
          </cell>
        </row>
        <row r="1210">
          <cell r="C1210">
            <v>1</v>
          </cell>
          <cell r="G1210">
            <v>1</v>
          </cell>
          <cell r="J1210">
            <v>132.80000000000001</v>
          </cell>
          <cell r="K1210">
            <v>3</v>
          </cell>
          <cell r="M1210">
            <v>1</v>
          </cell>
          <cell r="N1210">
            <v>2</v>
          </cell>
          <cell r="O1210">
            <v>6</v>
          </cell>
          <cell r="R1210">
            <v>3.8934426229508197</v>
          </cell>
        </row>
        <row r="1211">
          <cell r="C1211">
            <v>1</v>
          </cell>
          <cell r="G1211">
            <v>7</v>
          </cell>
          <cell r="J1211">
            <v>1475</v>
          </cell>
          <cell r="K1211">
            <v>3</v>
          </cell>
          <cell r="M1211">
            <v>1</v>
          </cell>
          <cell r="N1211">
            <v>2</v>
          </cell>
          <cell r="O1211">
            <v>20</v>
          </cell>
          <cell r="R1211">
            <v>2.9752475247524752</v>
          </cell>
        </row>
        <row r="1212">
          <cell r="C1212">
            <v>1</v>
          </cell>
          <cell r="G1212">
            <v>1</v>
          </cell>
          <cell r="J1212">
            <v>569</v>
          </cell>
          <cell r="K1212">
            <v>3</v>
          </cell>
          <cell r="M1212">
            <v>1</v>
          </cell>
          <cell r="N1212">
            <v>2</v>
          </cell>
          <cell r="O1212">
            <v>4</v>
          </cell>
          <cell r="R1212">
            <v>3.8934426229508197</v>
          </cell>
        </row>
        <row r="1213">
          <cell r="C1213">
            <v>1</v>
          </cell>
          <cell r="G1213">
            <v>1</v>
          </cell>
          <cell r="J1213">
            <v>210.3</v>
          </cell>
          <cell r="K1213">
            <v>3</v>
          </cell>
          <cell r="M1213">
            <v>1</v>
          </cell>
          <cell r="N1213">
            <v>4</v>
          </cell>
          <cell r="O1213">
            <v>2</v>
          </cell>
          <cell r="R1213">
            <v>3.8934426229508197</v>
          </cell>
        </row>
        <row r="1214">
          <cell r="C1214">
            <v>1</v>
          </cell>
          <cell r="G1214">
            <v>7</v>
          </cell>
          <cell r="J1214">
            <v>794</v>
          </cell>
          <cell r="K1214">
            <v>1</v>
          </cell>
          <cell r="M1214">
            <v>1</v>
          </cell>
          <cell r="N1214">
            <v>2</v>
          </cell>
          <cell r="O1214">
            <v>20</v>
          </cell>
          <cell r="R1214">
            <v>2.9752475247524752</v>
          </cell>
        </row>
        <row r="1215">
          <cell r="C1215">
            <v>1</v>
          </cell>
          <cell r="G1215">
            <v>1</v>
          </cell>
          <cell r="J1215">
            <v>251.3</v>
          </cell>
          <cell r="K1215">
            <v>1</v>
          </cell>
          <cell r="M1215">
            <v>1</v>
          </cell>
          <cell r="N1215">
            <v>2</v>
          </cell>
          <cell r="O1215">
            <v>4</v>
          </cell>
          <cell r="R1215">
            <v>3.8934426229508197</v>
          </cell>
        </row>
        <row r="1216">
          <cell r="C1216">
            <v>1</v>
          </cell>
          <cell r="G1216">
            <v>1</v>
          </cell>
          <cell r="J1216">
            <v>193.3</v>
          </cell>
          <cell r="K1216">
            <v>3</v>
          </cell>
          <cell r="M1216">
            <v>2</v>
          </cell>
          <cell r="N1216">
            <v>2</v>
          </cell>
          <cell r="O1216">
            <v>4</v>
          </cell>
          <cell r="R1216">
            <v>3.8934426229508197</v>
          </cell>
        </row>
        <row r="1217">
          <cell r="C1217">
            <v>1</v>
          </cell>
          <cell r="G1217">
            <v>1</v>
          </cell>
          <cell r="J1217">
            <v>315</v>
          </cell>
          <cell r="K1217">
            <v>3</v>
          </cell>
          <cell r="M1217">
            <v>2</v>
          </cell>
          <cell r="N1217">
            <v>4</v>
          </cell>
          <cell r="O1217">
            <v>2</v>
          </cell>
          <cell r="R1217">
            <v>3.8934426229508197</v>
          </cell>
        </row>
        <row r="1218">
          <cell r="C1218">
            <v>1</v>
          </cell>
          <cell r="G1218">
            <v>1</v>
          </cell>
          <cell r="J1218">
            <v>578</v>
          </cell>
          <cell r="K1218">
            <v>3</v>
          </cell>
          <cell r="M1218">
            <v>2</v>
          </cell>
          <cell r="N1218">
            <v>2</v>
          </cell>
          <cell r="O1218">
            <v>4</v>
          </cell>
          <cell r="R1218">
            <v>3.8934426229508197</v>
          </cell>
        </row>
        <row r="1219">
          <cell r="C1219">
            <v>1</v>
          </cell>
          <cell r="G1219">
            <v>7</v>
          </cell>
          <cell r="J1219">
            <v>1885.8</v>
          </cell>
          <cell r="K1219">
            <v>1</v>
          </cell>
          <cell r="M1219">
            <v>1</v>
          </cell>
          <cell r="N1219">
            <v>4</v>
          </cell>
          <cell r="O1219">
            <v>17</v>
          </cell>
          <cell r="R1219">
            <v>2.9752475247524752</v>
          </cell>
        </row>
        <row r="1220">
          <cell r="C1220">
            <v>1</v>
          </cell>
          <cell r="G1220">
            <v>7</v>
          </cell>
          <cell r="J1220">
            <v>386.8</v>
          </cell>
          <cell r="K1220">
            <v>1</v>
          </cell>
          <cell r="M1220">
            <v>1</v>
          </cell>
          <cell r="N1220">
            <v>4</v>
          </cell>
          <cell r="O1220">
            <v>20</v>
          </cell>
          <cell r="R1220">
            <v>2.9752475247524752</v>
          </cell>
        </row>
        <row r="1221">
          <cell r="C1221">
            <v>1</v>
          </cell>
          <cell r="G1221">
            <v>7</v>
          </cell>
          <cell r="J1221">
            <v>461</v>
          </cell>
          <cell r="K1221">
            <v>1</v>
          </cell>
          <cell r="M1221">
            <v>2</v>
          </cell>
          <cell r="N1221">
            <v>2</v>
          </cell>
          <cell r="O1221">
            <v>12</v>
          </cell>
          <cell r="R1221">
            <v>2.9752475247524752</v>
          </cell>
        </row>
        <row r="1222">
          <cell r="C1222">
            <v>1</v>
          </cell>
          <cell r="G1222">
            <v>1</v>
          </cell>
          <cell r="J1222">
            <v>202.2</v>
          </cell>
          <cell r="K1222">
            <v>3</v>
          </cell>
          <cell r="M1222">
            <v>2</v>
          </cell>
          <cell r="N1222">
            <v>4</v>
          </cell>
          <cell r="O1222">
            <v>6</v>
          </cell>
          <cell r="R1222">
            <v>3.8934426229508197</v>
          </cell>
        </row>
        <row r="1223">
          <cell r="C1223">
            <v>1</v>
          </cell>
          <cell r="G1223">
            <v>1</v>
          </cell>
          <cell r="J1223">
            <v>294</v>
          </cell>
          <cell r="K1223">
            <v>3</v>
          </cell>
          <cell r="M1223">
            <v>2</v>
          </cell>
          <cell r="N1223">
            <v>2</v>
          </cell>
          <cell r="O1223">
            <v>1</v>
          </cell>
          <cell r="R1223">
            <v>3.8934426229508197</v>
          </cell>
        </row>
        <row r="1224">
          <cell r="C1224">
            <v>1</v>
          </cell>
          <cell r="G1224">
            <v>7</v>
          </cell>
          <cell r="J1224">
            <v>794</v>
          </cell>
          <cell r="K1224">
            <v>1</v>
          </cell>
          <cell r="M1224">
            <v>1</v>
          </cell>
          <cell r="N1224">
            <v>4</v>
          </cell>
          <cell r="O1224">
            <v>20</v>
          </cell>
          <cell r="R1224">
            <v>2.9752475247524752</v>
          </cell>
        </row>
        <row r="1225">
          <cell r="C1225">
            <v>1</v>
          </cell>
          <cell r="G1225">
            <v>1</v>
          </cell>
          <cell r="J1225">
            <v>1098</v>
          </cell>
          <cell r="K1225">
            <v>3</v>
          </cell>
          <cell r="M1225">
            <v>2</v>
          </cell>
          <cell r="N1225">
            <v>2</v>
          </cell>
          <cell r="O1225">
            <v>2</v>
          </cell>
          <cell r="R1225">
            <v>3.8934426229508197</v>
          </cell>
        </row>
        <row r="1226">
          <cell r="C1226">
            <v>1</v>
          </cell>
          <cell r="G1226">
            <v>1</v>
          </cell>
          <cell r="J1226">
            <v>28.1</v>
          </cell>
          <cell r="K1226">
            <v>3</v>
          </cell>
          <cell r="M1226">
            <v>2</v>
          </cell>
          <cell r="N1226">
            <v>2</v>
          </cell>
          <cell r="O1226">
            <v>2</v>
          </cell>
          <cell r="R1226">
            <v>3.8934426229508197</v>
          </cell>
        </row>
        <row r="1227">
          <cell r="C1227">
            <v>1</v>
          </cell>
          <cell r="G1227">
            <v>1</v>
          </cell>
          <cell r="J1227">
            <v>303</v>
          </cell>
          <cell r="K1227">
            <v>3</v>
          </cell>
          <cell r="M1227">
            <v>1</v>
          </cell>
          <cell r="N1227">
            <v>4</v>
          </cell>
          <cell r="O1227">
            <v>4</v>
          </cell>
          <cell r="R1227">
            <v>3.8934426229508197</v>
          </cell>
        </row>
        <row r="1228">
          <cell r="C1228">
            <v>1</v>
          </cell>
          <cell r="G1228">
            <v>1</v>
          </cell>
          <cell r="J1228">
            <v>276.2</v>
          </cell>
          <cell r="K1228">
            <v>2</v>
          </cell>
          <cell r="M1228">
            <v>2</v>
          </cell>
          <cell r="N1228">
            <v>4</v>
          </cell>
          <cell r="O1228">
            <v>6</v>
          </cell>
          <cell r="R1228">
            <v>3.8934426229508197</v>
          </cell>
        </row>
        <row r="1229">
          <cell r="C1229">
            <v>1</v>
          </cell>
          <cell r="G1229">
            <v>1</v>
          </cell>
          <cell r="J1229">
            <v>137.4</v>
          </cell>
          <cell r="K1229">
            <v>3</v>
          </cell>
          <cell r="M1229">
            <v>2</v>
          </cell>
          <cell r="N1229">
            <v>2</v>
          </cell>
          <cell r="O1229">
            <v>4</v>
          </cell>
          <cell r="R1229">
            <v>3.8934426229508197</v>
          </cell>
        </row>
        <row r="1230">
          <cell r="C1230">
            <v>1</v>
          </cell>
          <cell r="G1230">
            <v>7</v>
          </cell>
          <cell r="J1230">
            <v>386.8</v>
          </cell>
          <cell r="K1230">
            <v>1</v>
          </cell>
          <cell r="M1230">
            <v>1</v>
          </cell>
          <cell r="N1230">
            <v>2</v>
          </cell>
          <cell r="O1230">
            <v>21</v>
          </cell>
          <cell r="R1230">
            <v>2.9752475247524752</v>
          </cell>
        </row>
        <row r="1231">
          <cell r="C1231">
            <v>1</v>
          </cell>
          <cell r="G1231">
            <v>1</v>
          </cell>
          <cell r="J1231">
            <v>540</v>
          </cell>
          <cell r="K1231">
            <v>3</v>
          </cell>
          <cell r="M1231">
            <v>1</v>
          </cell>
          <cell r="N1231">
            <v>2</v>
          </cell>
          <cell r="O1231">
            <v>2</v>
          </cell>
          <cell r="R1231">
            <v>3.8934426229508197</v>
          </cell>
        </row>
        <row r="1232">
          <cell r="C1232">
            <v>1</v>
          </cell>
          <cell r="G1232">
            <v>1</v>
          </cell>
          <cell r="J1232">
            <v>276.2</v>
          </cell>
          <cell r="K1232">
            <v>3</v>
          </cell>
          <cell r="M1232">
            <v>1</v>
          </cell>
          <cell r="N1232">
            <v>4</v>
          </cell>
          <cell r="O1232">
            <v>6</v>
          </cell>
          <cell r="R1232">
            <v>3.8934426229508197</v>
          </cell>
        </row>
        <row r="1233">
          <cell r="C1233">
            <v>1</v>
          </cell>
          <cell r="G1233">
            <v>7</v>
          </cell>
          <cell r="J1233">
            <v>578</v>
          </cell>
          <cell r="K1233">
            <v>1</v>
          </cell>
          <cell r="M1233">
            <v>1</v>
          </cell>
          <cell r="N1233">
            <v>2</v>
          </cell>
          <cell r="O1233">
            <v>17</v>
          </cell>
          <cell r="R1233">
            <v>2.9752475247524752</v>
          </cell>
        </row>
        <row r="1234">
          <cell r="C1234">
            <v>1</v>
          </cell>
          <cell r="G1234">
            <v>1</v>
          </cell>
          <cell r="J1234">
            <v>276.2</v>
          </cell>
          <cell r="K1234">
            <v>3</v>
          </cell>
          <cell r="M1234">
            <v>2</v>
          </cell>
          <cell r="N1234">
            <v>2</v>
          </cell>
          <cell r="O1234">
            <v>4</v>
          </cell>
          <cell r="R1234">
            <v>3.8934426229508197</v>
          </cell>
        </row>
        <row r="1235">
          <cell r="C1235">
            <v>1</v>
          </cell>
          <cell r="G1235">
            <v>1</v>
          </cell>
          <cell r="J1235">
            <v>94</v>
          </cell>
          <cell r="K1235">
            <v>3</v>
          </cell>
          <cell r="M1235">
            <v>1</v>
          </cell>
          <cell r="N1235">
            <v>2</v>
          </cell>
          <cell r="O1235">
            <v>9</v>
          </cell>
          <cell r="R1235">
            <v>3.8934426229508197</v>
          </cell>
        </row>
        <row r="1236">
          <cell r="C1236">
            <v>1</v>
          </cell>
          <cell r="G1236">
            <v>1</v>
          </cell>
          <cell r="J1236">
            <v>508</v>
          </cell>
          <cell r="K1236">
            <v>3</v>
          </cell>
          <cell r="M1236">
            <v>2</v>
          </cell>
          <cell r="N1236">
            <v>4</v>
          </cell>
          <cell r="O1236">
            <v>2</v>
          </cell>
          <cell r="R1236">
            <v>3.8934426229508197</v>
          </cell>
        </row>
        <row r="1237">
          <cell r="C1237">
            <v>1</v>
          </cell>
          <cell r="G1237">
            <v>1</v>
          </cell>
          <cell r="J1237">
            <v>28.1</v>
          </cell>
          <cell r="K1237">
            <v>3</v>
          </cell>
          <cell r="M1237">
            <v>2</v>
          </cell>
          <cell r="N1237">
            <v>2</v>
          </cell>
          <cell r="O1237">
            <v>2</v>
          </cell>
          <cell r="R1237">
            <v>3.8934426229508197</v>
          </cell>
        </row>
        <row r="1238">
          <cell r="C1238">
            <v>1</v>
          </cell>
          <cell r="G1238">
            <v>1</v>
          </cell>
          <cell r="J1238">
            <v>276.2</v>
          </cell>
          <cell r="K1238">
            <v>3</v>
          </cell>
          <cell r="M1238">
            <v>2</v>
          </cell>
          <cell r="N1238">
            <v>2</v>
          </cell>
          <cell r="O1238">
            <v>4</v>
          </cell>
          <cell r="R1238">
            <v>3.8934426229508197</v>
          </cell>
        </row>
        <row r="1239">
          <cell r="C1239">
            <v>1</v>
          </cell>
          <cell r="G1239">
            <v>1</v>
          </cell>
          <cell r="J1239">
            <v>276.2</v>
          </cell>
          <cell r="K1239">
            <v>3</v>
          </cell>
          <cell r="M1239">
            <v>2</v>
          </cell>
          <cell r="N1239">
            <v>4</v>
          </cell>
          <cell r="O1239">
            <v>6</v>
          </cell>
          <cell r="R1239">
            <v>3.8934426229508197</v>
          </cell>
        </row>
        <row r="1240">
          <cell r="C1240">
            <v>1</v>
          </cell>
          <cell r="G1240">
            <v>1</v>
          </cell>
          <cell r="J1240">
            <v>94</v>
          </cell>
          <cell r="K1240">
            <v>1</v>
          </cell>
          <cell r="M1240">
            <v>1</v>
          </cell>
          <cell r="N1240">
            <v>2</v>
          </cell>
          <cell r="O1240">
            <v>2</v>
          </cell>
          <cell r="R1240">
            <v>3.8934426229508197</v>
          </cell>
        </row>
        <row r="1241">
          <cell r="C1241">
            <v>1</v>
          </cell>
          <cell r="G1241">
            <v>1</v>
          </cell>
          <cell r="J1241">
            <v>254.2</v>
          </cell>
          <cell r="K1241">
            <v>3</v>
          </cell>
          <cell r="M1241">
            <v>2</v>
          </cell>
          <cell r="N1241">
            <v>4</v>
          </cell>
          <cell r="O1241">
            <v>4</v>
          </cell>
          <cell r="R1241">
            <v>3.8934426229508197</v>
          </cell>
        </row>
        <row r="1242">
          <cell r="C1242">
            <v>1</v>
          </cell>
          <cell r="G1242">
            <v>1</v>
          </cell>
          <cell r="J1242">
            <v>254.2</v>
          </cell>
          <cell r="K1242">
            <v>3</v>
          </cell>
          <cell r="M1242">
            <v>2</v>
          </cell>
          <cell r="N1242">
            <v>4</v>
          </cell>
          <cell r="O1242">
            <v>6</v>
          </cell>
          <cell r="R1242">
            <v>3.8934426229508197</v>
          </cell>
        </row>
        <row r="1243">
          <cell r="C1243">
            <v>1</v>
          </cell>
          <cell r="G1243">
            <v>1</v>
          </cell>
          <cell r="J1243">
            <v>137.4</v>
          </cell>
          <cell r="K1243">
            <v>3</v>
          </cell>
          <cell r="M1243">
            <v>2</v>
          </cell>
          <cell r="N1243">
            <v>1</v>
          </cell>
          <cell r="O1243">
            <v>2</v>
          </cell>
          <cell r="R1243">
            <v>3.8934426229508197</v>
          </cell>
        </row>
        <row r="1244">
          <cell r="C1244">
            <v>1</v>
          </cell>
          <cell r="G1244">
            <v>1</v>
          </cell>
          <cell r="J1244">
            <v>94</v>
          </cell>
          <cell r="K1244">
            <v>1</v>
          </cell>
          <cell r="M1244">
            <v>1</v>
          </cell>
          <cell r="N1244">
            <v>2</v>
          </cell>
          <cell r="O1244">
            <v>4</v>
          </cell>
          <cell r="R1244">
            <v>3.8934426229508197</v>
          </cell>
        </row>
        <row r="1245">
          <cell r="C1245">
            <v>1</v>
          </cell>
          <cell r="G1245">
            <v>1</v>
          </cell>
          <cell r="J1245">
            <v>580.20000000000005</v>
          </cell>
          <cell r="K1245">
            <v>3</v>
          </cell>
          <cell r="M1245">
            <v>2</v>
          </cell>
          <cell r="N1245">
            <v>2</v>
          </cell>
          <cell r="O1245">
            <v>5</v>
          </cell>
          <cell r="R1245">
            <v>3.8934426229508197</v>
          </cell>
        </row>
        <row r="1246">
          <cell r="C1246">
            <v>1</v>
          </cell>
          <cell r="G1246">
            <v>1</v>
          </cell>
          <cell r="J1246">
            <v>28.1</v>
          </cell>
          <cell r="K1246">
            <v>3</v>
          </cell>
          <cell r="M1246">
            <v>2</v>
          </cell>
          <cell r="N1246">
            <v>4</v>
          </cell>
          <cell r="O1246">
            <v>4</v>
          </cell>
          <cell r="R1246">
            <v>3.8934426229508197</v>
          </cell>
        </row>
        <row r="1247">
          <cell r="C1247">
            <v>1</v>
          </cell>
          <cell r="G1247">
            <v>1</v>
          </cell>
          <cell r="J1247">
            <v>580.20000000000005</v>
          </cell>
          <cell r="K1247">
            <v>1</v>
          </cell>
          <cell r="M1247">
            <v>1</v>
          </cell>
          <cell r="N1247">
            <v>2</v>
          </cell>
          <cell r="O1247">
            <v>2</v>
          </cell>
          <cell r="R1247">
            <v>3.8934426229508197</v>
          </cell>
        </row>
        <row r="1248">
          <cell r="C1248">
            <v>1</v>
          </cell>
          <cell r="G1248">
            <v>1</v>
          </cell>
          <cell r="J1248">
            <v>294</v>
          </cell>
          <cell r="K1248">
            <v>3</v>
          </cell>
          <cell r="M1248">
            <v>2</v>
          </cell>
          <cell r="N1248">
            <v>1</v>
          </cell>
          <cell r="O1248">
            <v>5</v>
          </cell>
          <cell r="R1248">
            <v>3.8934426229508197</v>
          </cell>
        </row>
        <row r="1249">
          <cell r="C1249">
            <v>1</v>
          </cell>
          <cell r="G1249">
            <v>1</v>
          </cell>
          <cell r="J1249">
            <v>294</v>
          </cell>
          <cell r="K1249">
            <v>3</v>
          </cell>
          <cell r="M1249">
            <v>2</v>
          </cell>
          <cell r="N1249">
            <v>1</v>
          </cell>
          <cell r="O1249">
            <v>2</v>
          </cell>
          <cell r="R1249">
            <v>3.8934426229508197</v>
          </cell>
        </row>
        <row r="1250">
          <cell r="C1250">
            <v>1</v>
          </cell>
          <cell r="G1250">
            <v>7</v>
          </cell>
          <cell r="J1250">
            <v>1292.8</v>
          </cell>
          <cell r="K1250">
            <v>3</v>
          </cell>
          <cell r="M1250">
            <v>2</v>
          </cell>
          <cell r="N1250">
            <v>2</v>
          </cell>
          <cell r="O1250">
            <v>30</v>
          </cell>
          <cell r="R1250">
            <v>2.9752475247524752</v>
          </cell>
        </row>
        <row r="1251">
          <cell r="C1251">
            <v>1</v>
          </cell>
          <cell r="G1251">
            <v>1</v>
          </cell>
          <cell r="J1251">
            <v>569</v>
          </cell>
          <cell r="K1251">
            <v>3</v>
          </cell>
          <cell r="M1251">
            <v>2</v>
          </cell>
          <cell r="N1251">
            <v>2</v>
          </cell>
          <cell r="O1251">
            <v>4</v>
          </cell>
          <cell r="R1251">
            <v>3.8934426229508197</v>
          </cell>
        </row>
        <row r="1252">
          <cell r="C1252">
            <v>1</v>
          </cell>
          <cell r="G1252">
            <v>1</v>
          </cell>
          <cell r="J1252">
            <v>276.2</v>
          </cell>
          <cell r="K1252">
            <v>3</v>
          </cell>
          <cell r="M1252">
            <v>2</v>
          </cell>
          <cell r="N1252">
            <v>4</v>
          </cell>
          <cell r="O1252">
            <v>6</v>
          </cell>
          <cell r="R1252">
            <v>3.8934426229508197</v>
          </cell>
        </row>
        <row r="1253">
          <cell r="C1253">
            <v>1</v>
          </cell>
          <cell r="G1253">
            <v>1</v>
          </cell>
          <cell r="J1253">
            <v>569</v>
          </cell>
          <cell r="K1253">
            <v>3</v>
          </cell>
          <cell r="M1253">
            <v>2</v>
          </cell>
          <cell r="N1253">
            <v>4</v>
          </cell>
          <cell r="O1253">
            <v>6</v>
          </cell>
          <cell r="R1253">
            <v>3.8934426229508197</v>
          </cell>
        </row>
        <row r="1254">
          <cell r="C1254">
            <v>1</v>
          </cell>
          <cell r="G1254">
            <v>1</v>
          </cell>
          <cell r="J1254">
            <v>276.2</v>
          </cell>
          <cell r="K1254">
            <v>3</v>
          </cell>
          <cell r="M1254">
            <v>2</v>
          </cell>
          <cell r="N1254">
            <v>2</v>
          </cell>
          <cell r="O1254">
            <v>4</v>
          </cell>
          <cell r="R1254">
            <v>3.8934426229508197</v>
          </cell>
        </row>
        <row r="1255">
          <cell r="C1255">
            <v>1</v>
          </cell>
          <cell r="G1255">
            <v>1</v>
          </cell>
          <cell r="J1255">
            <v>92.7</v>
          </cell>
          <cell r="K1255">
            <v>3</v>
          </cell>
          <cell r="M1255">
            <v>2</v>
          </cell>
          <cell r="N1255">
            <v>1</v>
          </cell>
          <cell r="O1255">
            <v>1</v>
          </cell>
          <cell r="R1255">
            <v>3.8934426229508197</v>
          </cell>
        </row>
        <row r="1256">
          <cell r="C1256">
            <v>1</v>
          </cell>
          <cell r="G1256">
            <v>7</v>
          </cell>
          <cell r="J1256">
            <v>1475</v>
          </cell>
          <cell r="K1256">
            <v>1</v>
          </cell>
          <cell r="M1256">
            <v>1</v>
          </cell>
          <cell r="N1256">
            <v>2</v>
          </cell>
          <cell r="O1256">
            <v>10</v>
          </cell>
          <cell r="R1256">
            <v>2.9752475247524752</v>
          </cell>
        </row>
        <row r="1257">
          <cell r="C1257">
            <v>1</v>
          </cell>
          <cell r="G1257">
            <v>7</v>
          </cell>
          <cell r="J1257">
            <v>294</v>
          </cell>
          <cell r="K1257">
            <v>1</v>
          </cell>
          <cell r="M1257">
            <v>1</v>
          </cell>
          <cell r="N1257">
            <v>2</v>
          </cell>
          <cell r="O1257">
            <v>7</v>
          </cell>
          <cell r="R1257">
            <v>2.9752475247524752</v>
          </cell>
        </row>
        <row r="1258">
          <cell r="C1258">
            <v>1</v>
          </cell>
          <cell r="G1258">
            <v>1</v>
          </cell>
          <cell r="J1258">
            <v>28.1</v>
          </cell>
          <cell r="K1258">
            <v>3</v>
          </cell>
          <cell r="M1258">
            <v>2</v>
          </cell>
          <cell r="N1258">
            <v>2</v>
          </cell>
          <cell r="O1258">
            <v>3</v>
          </cell>
          <cell r="R1258">
            <v>3.8934426229508197</v>
          </cell>
        </row>
        <row r="1259">
          <cell r="C1259">
            <v>1</v>
          </cell>
          <cell r="G1259">
            <v>7</v>
          </cell>
          <cell r="J1259">
            <v>315</v>
          </cell>
          <cell r="K1259">
            <v>3</v>
          </cell>
          <cell r="M1259">
            <v>2</v>
          </cell>
          <cell r="N1259">
            <v>4</v>
          </cell>
          <cell r="O1259">
            <v>15</v>
          </cell>
          <cell r="R1259">
            <v>2.9752475247524752</v>
          </cell>
        </row>
        <row r="1260">
          <cell r="C1260">
            <v>1</v>
          </cell>
          <cell r="G1260">
            <v>7</v>
          </cell>
          <cell r="J1260">
            <v>600</v>
          </cell>
          <cell r="K1260">
            <v>3</v>
          </cell>
          <cell r="M1260">
            <v>2</v>
          </cell>
          <cell r="N1260">
            <v>2</v>
          </cell>
          <cell r="O1260">
            <v>30</v>
          </cell>
          <cell r="R1260">
            <v>2.9752475247524752</v>
          </cell>
        </row>
        <row r="1261">
          <cell r="C1261">
            <v>1</v>
          </cell>
          <cell r="G1261">
            <v>1</v>
          </cell>
          <cell r="J1261">
            <v>94</v>
          </cell>
          <cell r="K1261">
            <v>1</v>
          </cell>
          <cell r="M1261">
            <v>1</v>
          </cell>
          <cell r="N1261">
            <v>1</v>
          </cell>
          <cell r="O1261">
            <v>4</v>
          </cell>
          <cell r="R1261">
            <v>3.8934426229508197</v>
          </cell>
        </row>
        <row r="1262">
          <cell r="C1262">
            <v>1</v>
          </cell>
          <cell r="G1262">
            <v>1</v>
          </cell>
          <cell r="J1262">
            <v>298</v>
          </cell>
          <cell r="K1262">
            <v>3</v>
          </cell>
          <cell r="M1262">
            <v>2</v>
          </cell>
          <cell r="N1262">
            <v>2</v>
          </cell>
          <cell r="O1262">
            <v>4</v>
          </cell>
          <cell r="R1262">
            <v>3.8934426229508197</v>
          </cell>
        </row>
        <row r="1263">
          <cell r="C1263">
            <v>1</v>
          </cell>
          <cell r="G1263">
            <v>1</v>
          </cell>
          <cell r="J1263">
            <v>74.2</v>
          </cell>
          <cell r="K1263">
            <v>2</v>
          </cell>
          <cell r="M1263">
            <v>2</v>
          </cell>
          <cell r="N1263">
            <v>2</v>
          </cell>
          <cell r="O1263">
            <v>2</v>
          </cell>
          <cell r="R1263">
            <v>3.8934426229508197</v>
          </cell>
        </row>
        <row r="1264">
          <cell r="C1264">
            <v>1</v>
          </cell>
          <cell r="G1264">
            <v>7</v>
          </cell>
          <cell r="J1264">
            <v>569</v>
          </cell>
          <cell r="K1264">
            <v>1</v>
          </cell>
          <cell r="M1264">
            <v>1</v>
          </cell>
          <cell r="N1264">
            <v>2</v>
          </cell>
          <cell r="O1264">
            <v>16</v>
          </cell>
          <cell r="R1264">
            <v>2.9752475247524752</v>
          </cell>
        </row>
        <row r="1265">
          <cell r="C1265">
            <v>1</v>
          </cell>
          <cell r="G1265">
            <v>1</v>
          </cell>
          <cell r="J1265">
            <v>386.8</v>
          </cell>
          <cell r="K1265">
            <v>1</v>
          </cell>
          <cell r="M1265">
            <v>1</v>
          </cell>
          <cell r="N1265">
            <v>2</v>
          </cell>
          <cell r="O1265">
            <v>14</v>
          </cell>
          <cell r="R1265">
            <v>3.8934426229508197</v>
          </cell>
        </row>
        <row r="1266">
          <cell r="C1266">
            <v>1</v>
          </cell>
          <cell r="G1266">
            <v>7</v>
          </cell>
          <cell r="J1266">
            <v>276.2</v>
          </cell>
          <cell r="K1266">
            <v>2</v>
          </cell>
          <cell r="M1266">
            <v>2</v>
          </cell>
          <cell r="N1266">
            <v>2</v>
          </cell>
          <cell r="O1266">
            <v>4</v>
          </cell>
          <cell r="R1266">
            <v>2.9752475247524752</v>
          </cell>
        </row>
        <row r="1267">
          <cell r="C1267">
            <v>1</v>
          </cell>
          <cell r="G1267">
            <v>1</v>
          </cell>
          <cell r="J1267">
            <v>294</v>
          </cell>
          <cell r="K1267">
            <v>2</v>
          </cell>
          <cell r="M1267">
            <v>2</v>
          </cell>
          <cell r="N1267">
            <v>2</v>
          </cell>
          <cell r="O1267">
            <v>3</v>
          </cell>
          <cell r="R1267">
            <v>3.8934426229508197</v>
          </cell>
        </row>
        <row r="1268">
          <cell r="C1268">
            <v>1</v>
          </cell>
          <cell r="G1268">
            <v>7</v>
          </cell>
          <cell r="J1268">
            <v>569</v>
          </cell>
          <cell r="K1268">
            <v>1</v>
          </cell>
          <cell r="M1268">
            <v>1</v>
          </cell>
          <cell r="N1268">
            <v>3</v>
          </cell>
          <cell r="O1268">
            <v>37</v>
          </cell>
          <cell r="R1268">
            <v>2.9752475247524752</v>
          </cell>
        </row>
        <row r="1269">
          <cell r="C1269">
            <v>1</v>
          </cell>
          <cell r="G1269">
            <v>1</v>
          </cell>
          <cell r="J1269">
            <v>276.2</v>
          </cell>
          <cell r="K1269">
            <v>2</v>
          </cell>
          <cell r="M1269">
            <v>2</v>
          </cell>
          <cell r="N1269">
            <v>2</v>
          </cell>
          <cell r="O1269">
            <v>3</v>
          </cell>
          <cell r="R1269">
            <v>3.8934426229508197</v>
          </cell>
        </row>
        <row r="1270">
          <cell r="C1270">
            <v>1</v>
          </cell>
          <cell r="G1270">
            <v>1</v>
          </cell>
          <cell r="J1270">
            <v>94</v>
          </cell>
          <cell r="K1270">
            <v>2</v>
          </cell>
          <cell r="M1270">
            <v>2</v>
          </cell>
          <cell r="N1270">
            <v>1</v>
          </cell>
          <cell r="O1270">
            <v>4</v>
          </cell>
          <cell r="R1270">
            <v>3.8934426229508197</v>
          </cell>
        </row>
        <row r="1271">
          <cell r="C1271">
            <v>1</v>
          </cell>
          <cell r="G1271">
            <v>1</v>
          </cell>
          <cell r="J1271">
            <v>16.8</v>
          </cell>
          <cell r="K1271">
            <v>2</v>
          </cell>
          <cell r="M1271">
            <v>2</v>
          </cell>
          <cell r="N1271">
            <v>2</v>
          </cell>
          <cell r="O1271">
            <v>6</v>
          </cell>
          <cell r="R1271">
            <v>3.8934426229508197</v>
          </cell>
        </row>
        <row r="1272">
          <cell r="C1272">
            <v>1</v>
          </cell>
          <cell r="G1272">
            <v>1</v>
          </cell>
          <cell r="J1272">
            <v>386.8</v>
          </cell>
          <cell r="K1272">
            <v>2</v>
          </cell>
          <cell r="M1272">
            <v>2</v>
          </cell>
          <cell r="N1272">
            <v>2</v>
          </cell>
          <cell r="O1272">
            <v>2</v>
          </cell>
          <cell r="R1272">
            <v>3.8934426229508197</v>
          </cell>
        </row>
        <row r="1273">
          <cell r="C1273">
            <v>1</v>
          </cell>
          <cell r="G1273">
            <v>7</v>
          </cell>
          <cell r="J1273">
            <v>794</v>
          </cell>
          <cell r="K1273">
            <v>1</v>
          </cell>
          <cell r="M1273">
            <v>1</v>
          </cell>
          <cell r="N1273">
            <v>1</v>
          </cell>
          <cell r="O1273">
            <v>20</v>
          </cell>
          <cell r="R1273">
            <v>2.9752475247524752</v>
          </cell>
        </row>
        <row r="1274">
          <cell r="C1274">
            <v>1</v>
          </cell>
          <cell r="G1274">
            <v>7</v>
          </cell>
          <cell r="J1274">
            <v>425</v>
          </cell>
          <cell r="K1274">
            <v>1</v>
          </cell>
          <cell r="M1274">
            <v>1</v>
          </cell>
          <cell r="N1274">
            <v>2</v>
          </cell>
          <cell r="O1274">
            <v>12</v>
          </cell>
          <cell r="R1274">
            <v>2.9752475247524752</v>
          </cell>
        </row>
        <row r="1275">
          <cell r="C1275">
            <v>1</v>
          </cell>
          <cell r="G1275">
            <v>7</v>
          </cell>
          <cell r="J1275">
            <v>425</v>
          </cell>
          <cell r="K1275">
            <v>1</v>
          </cell>
          <cell r="M1275">
            <v>1</v>
          </cell>
          <cell r="N1275">
            <v>4</v>
          </cell>
          <cell r="O1275">
            <v>16</v>
          </cell>
          <cell r="R1275">
            <v>2.9752475247524752</v>
          </cell>
        </row>
        <row r="1276">
          <cell r="C1276">
            <v>1</v>
          </cell>
          <cell r="G1276">
            <v>1</v>
          </cell>
          <cell r="J1276">
            <v>368</v>
          </cell>
          <cell r="K1276">
            <v>1</v>
          </cell>
          <cell r="M1276">
            <v>1</v>
          </cell>
          <cell r="N1276">
            <v>2</v>
          </cell>
          <cell r="O1276">
            <v>17</v>
          </cell>
          <cell r="R1276">
            <v>3.8934426229508197</v>
          </cell>
        </row>
        <row r="1277">
          <cell r="C1277">
            <v>1</v>
          </cell>
          <cell r="G1277">
            <v>7</v>
          </cell>
          <cell r="J1277">
            <v>94</v>
          </cell>
          <cell r="K1277">
            <v>2</v>
          </cell>
          <cell r="M1277">
            <v>2</v>
          </cell>
          <cell r="N1277">
            <v>4</v>
          </cell>
          <cell r="O1277">
            <v>2</v>
          </cell>
          <cell r="R1277">
            <v>2.9752475247524752</v>
          </cell>
        </row>
        <row r="1278">
          <cell r="C1278">
            <v>1</v>
          </cell>
          <cell r="G1278">
            <v>1</v>
          </cell>
          <cell r="J1278">
            <v>569</v>
          </cell>
          <cell r="K1278">
            <v>2</v>
          </cell>
          <cell r="M1278">
            <v>2</v>
          </cell>
          <cell r="N1278">
            <v>2</v>
          </cell>
          <cell r="O1278">
            <v>4</v>
          </cell>
          <cell r="R1278">
            <v>3.8934426229508197</v>
          </cell>
        </row>
        <row r="1279">
          <cell r="C1279">
            <v>1</v>
          </cell>
          <cell r="G1279">
            <v>7</v>
          </cell>
          <cell r="J1279">
            <v>94</v>
          </cell>
          <cell r="K1279">
            <v>1</v>
          </cell>
          <cell r="M1279">
            <v>1</v>
          </cell>
          <cell r="N1279">
            <v>2</v>
          </cell>
          <cell r="O1279">
            <v>10</v>
          </cell>
          <cell r="R1279">
            <v>2.9752475247524752</v>
          </cell>
        </row>
        <row r="1280">
          <cell r="C1280">
            <v>1</v>
          </cell>
          <cell r="G1280">
            <v>1</v>
          </cell>
          <cell r="J1280">
            <v>94</v>
          </cell>
          <cell r="K1280">
            <v>2</v>
          </cell>
          <cell r="M1280">
            <v>2</v>
          </cell>
          <cell r="N1280">
            <v>2</v>
          </cell>
          <cell r="O1280">
            <v>3</v>
          </cell>
          <cell r="R1280">
            <v>3.8934426229508197</v>
          </cell>
        </row>
        <row r="1281">
          <cell r="C1281">
            <v>1</v>
          </cell>
          <cell r="G1281">
            <v>7</v>
          </cell>
          <cell r="J1281">
            <v>569</v>
          </cell>
          <cell r="K1281">
            <v>1</v>
          </cell>
          <cell r="M1281">
            <v>1</v>
          </cell>
          <cell r="N1281">
            <v>4</v>
          </cell>
          <cell r="O1281">
            <v>10</v>
          </cell>
          <cell r="R1281">
            <v>2.9752475247524752</v>
          </cell>
        </row>
        <row r="1282">
          <cell r="C1282">
            <v>1</v>
          </cell>
          <cell r="G1282">
            <v>1</v>
          </cell>
          <cell r="J1282">
            <v>569</v>
          </cell>
          <cell r="K1282">
            <v>2</v>
          </cell>
          <cell r="M1282">
            <v>2</v>
          </cell>
          <cell r="N1282">
            <v>2</v>
          </cell>
          <cell r="O1282">
            <v>3</v>
          </cell>
          <cell r="R1282">
            <v>3.8934426229508197</v>
          </cell>
        </row>
        <row r="1283">
          <cell r="C1283">
            <v>1</v>
          </cell>
          <cell r="G1283">
            <v>1</v>
          </cell>
          <cell r="J1283">
            <v>569</v>
          </cell>
          <cell r="K1283">
            <v>3</v>
          </cell>
          <cell r="M1283">
            <v>2</v>
          </cell>
          <cell r="N1283">
            <v>2</v>
          </cell>
          <cell r="O1283">
            <v>5</v>
          </cell>
          <cell r="R1283">
            <v>3.8934426229508197</v>
          </cell>
        </row>
        <row r="1284">
          <cell r="C1284">
            <v>1</v>
          </cell>
          <cell r="G1284">
            <v>1</v>
          </cell>
          <cell r="J1284">
            <v>276.2</v>
          </cell>
          <cell r="K1284">
            <v>3</v>
          </cell>
          <cell r="M1284">
            <v>2</v>
          </cell>
          <cell r="N1284">
            <v>2</v>
          </cell>
          <cell r="O1284">
            <v>4</v>
          </cell>
          <cell r="R1284">
            <v>3.8934426229508197</v>
          </cell>
        </row>
        <row r="1285">
          <cell r="C1285">
            <v>1</v>
          </cell>
          <cell r="G1285">
            <v>1</v>
          </cell>
          <cell r="J1285">
            <v>210.3</v>
          </cell>
          <cell r="K1285">
            <v>1</v>
          </cell>
          <cell r="M1285">
            <v>2</v>
          </cell>
          <cell r="N1285">
            <v>1</v>
          </cell>
          <cell r="O1285">
            <v>6</v>
          </cell>
          <cell r="R1285">
            <v>3.8934426229508197</v>
          </cell>
        </row>
        <row r="1286">
          <cell r="C1286">
            <v>1</v>
          </cell>
          <cell r="G1286">
            <v>1</v>
          </cell>
          <cell r="J1286">
            <v>256.39999999999998</v>
          </cell>
          <cell r="K1286">
            <v>3</v>
          </cell>
          <cell r="M1286">
            <v>1</v>
          </cell>
          <cell r="N1286">
            <v>2</v>
          </cell>
          <cell r="O1286">
            <v>3</v>
          </cell>
          <cell r="R1286">
            <v>3.8934426229508197</v>
          </cell>
        </row>
        <row r="1287">
          <cell r="C1287">
            <v>1</v>
          </cell>
          <cell r="G1287">
            <v>1</v>
          </cell>
          <cell r="J1287">
            <v>276.2</v>
          </cell>
          <cell r="K1287">
            <v>2</v>
          </cell>
          <cell r="M1287">
            <v>2</v>
          </cell>
          <cell r="N1287">
            <v>1</v>
          </cell>
          <cell r="O1287">
            <v>4</v>
          </cell>
          <cell r="R1287">
            <v>3.8934426229508197</v>
          </cell>
        </row>
        <row r="1288">
          <cell r="C1288">
            <v>1</v>
          </cell>
          <cell r="G1288">
            <v>1</v>
          </cell>
          <cell r="J1288">
            <v>1475</v>
          </cell>
          <cell r="K1288">
            <v>4</v>
          </cell>
          <cell r="M1288">
            <v>2</v>
          </cell>
          <cell r="N1288">
            <v>1</v>
          </cell>
          <cell r="O1288">
            <v>3</v>
          </cell>
          <cell r="R1288">
            <v>3.8934426229508197</v>
          </cell>
        </row>
        <row r="1289">
          <cell r="C1289">
            <v>1</v>
          </cell>
          <cell r="G1289">
            <v>7</v>
          </cell>
          <cell r="J1289">
            <v>276.2</v>
          </cell>
          <cell r="K1289">
            <v>1</v>
          </cell>
          <cell r="M1289">
            <v>2</v>
          </cell>
          <cell r="N1289">
            <v>2</v>
          </cell>
          <cell r="O1289">
            <v>13</v>
          </cell>
          <cell r="R1289">
            <v>2.9752475247524752</v>
          </cell>
        </row>
        <row r="1290">
          <cell r="C1290">
            <v>1</v>
          </cell>
          <cell r="G1290">
            <v>1</v>
          </cell>
          <cell r="J1290">
            <v>569</v>
          </cell>
          <cell r="K1290">
            <v>3</v>
          </cell>
          <cell r="M1290">
            <v>2</v>
          </cell>
          <cell r="N1290">
            <v>2</v>
          </cell>
          <cell r="O1290">
            <v>4</v>
          </cell>
          <cell r="R1290">
            <v>3.8934426229508197</v>
          </cell>
        </row>
        <row r="1291">
          <cell r="C1291">
            <v>1</v>
          </cell>
          <cell r="G1291">
            <v>1</v>
          </cell>
          <cell r="J1291">
            <v>94</v>
          </cell>
          <cell r="K1291">
            <v>3</v>
          </cell>
          <cell r="M1291">
            <v>2</v>
          </cell>
          <cell r="N1291">
            <v>1</v>
          </cell>
          <cell r="O1291">
            <v>2</v>
          </cell>
          <cell r="R1291">
            <v>3.8934426229508197</v>
          </cell>
        </row>
        <row r="1292">
          <cell r="C1292">
            <v>1</v>
          </cell>
          <cell r="G1292">
            <v>1</v>
          </cell>
          <cell r="J1292">
            <v>560.4</v>
          </cell>
          <cell r="K1292">
            <v>2</v>
          </cell>
          <cell r="M1292">
            <v>2</v>
          </cell>
          <cell r="N1292">
            <v>2</v>
          </cell>
          <cell r="O1292">
            <v>2</v>
          </cell>
          <cell r="R1292">
            <v>3.8934426229508197</v>
          </cell>
        </row>
        <row r="1293">
          <cell r="C1293">
            <v>1</v>
          </cell>
          <cell r="G1293">
            <v>1</v>
          </cell>
          <cell r="J1293">
            <v>873</v>
          </cell>
          <cell r="K1293">
            <v>3</v>
          </cell>
          <cell r="M1293">
            <v>2</v>
          </cell>
          <cell r="N1293">
            <v>1</v>
          </cell>
          <cell r="O1293">
            <v>4</v>
          </cell>
          <cell r="R1293">
            <v>3.8934426229508197</v>
          </cell>
        </row>
        <row r="1294">
          <cell r="C1294">
            <v>1</v>
          </cell>
          <cell r="G1294">
            <v>7</v>
          </cell>
          <cell r="J1294">
            <v>276.2</v>
          </cell>
          <cell r="K1294">
            <v>1</v>
          </cell>
          <cell r="M1294">
            <v>2</v>
          </cell>
          <cell r="N1294">
            <v>2</v>
          </cell>
          <cell r="O1294">
            <v>10</v>
          </cell>
          <cell r="R1294">
            <v>2.9752475247524752</v>
          </cell>
        </row>
        <row r="1295">
          <cell r="C1295">
            <v>1</v>
          </cell>
          <cell r="G1295">
            <v>7</v>
          </cell>
          <cell r="J1295">
            <v>531</v>
          </cell>
          <cell r="K1295">
            <v>1</v>
          </cell>
          <cell r="M1295">
            <v>2</v>
          </cell>
          <cell r="N1295">
            <v>4</v>
          </cell>
          <cell r="O1295">
            <v>16</v>
          </cell>
          <cell r="R1295">
            <v>2.9752475247524752</v>
          </cell>
        </row>
        <row r="1296">
          <cell r="C1296">
            <v>1</v>
          </cell>
          <cell r="G1296">
            <v>1</v>
          </cell>
          <cell r="J1296">
            <v>256.39999999999998</v>
          </cell>
          <cell r="K1296">
            <v>3</v>
          </cell>
          <cell r="M1296">
            <v>2</v>
          </cell>
          <cell r="N1296">
            <v>2</v>
          </cell>
          <cell r="O1296">
            <v>4</v>
          </cell>
          <cell r="R1296">
            <v>3.8934426229508197</v>
          </cell>
        </row>
        <row r="1297">
          <cell r="C1297">
            <v>1</v>
          </cell>
          <cell r="G1297">
            <v>1</v>
          </cell>
          <cell r="J1297">
            <v>28.1</v>
          </cell>
          <cell r="K1297">
            <v>2</v>
          </cell>
          <cell r="M1297">
            <v>2</v>
          </cell>
          <cell r="N1297">
            <v>2</v>
          </cell>
          <cell r="O1297">
            <v>3</v>
          </cell>
          <cell r="R1297">
            <v>3.8934426229508197</v>
          </cell>
        </row>
        <row r="1298">
          <cell r="C1298">
            <v>1</v>
          </cell>
          <cell r="G1298">
            <v>7</v>
          </cell>
          <cell r="J1298">
            <v>495</v>
          </cell>
          <cell r="K1298">
            <v>1</v>
          </cell>
          <cell r="M1298">
            <v>1</v>
          </cell>
          <cell r="N1298">
            <v>1</v>
          </cell>
          <cell r="O1298">
            <v>20</v>
          </cell>
          <cell r="R1298">
            <v>2.9752475247524752</v>
          </cell>
        </row>
        <row r="1299">
          <cell r="C1299">
            <v>1</v>
          </cell>
          <cell r="G1299">
            <v>1</v>
          </cell>
          <cell r="J1299">
            <v>561</v>
          </cell>
          <cell r="K1299">
            <v>3</v>
          </cell>
          <cell r="M1299">
            <v>2</v>
          </cell>
          <cell r="N1299">
            <v>2</v>
          </cell>
          <cell r="O1299">
            <v>3</v>
          </cell>
          <cell r="R1299">
            <v>3.8934426229508197</v>
          </cell>
        </row>
        <row r="1300">
          <cell r="C1300">
            <v>1</v>
          </cell>
          <cell r="G1300">
            <v>7</v>
          </cell>
          <cell r="J1300">
            <v>569</v>
          </cell>
          <cell r="K1300">
            <v>1</v>
          </cell>
          <cell r="M1300">
            <v>1</v>
          </cell>
          <cell r="N1300">
            <v>1</v>
          </cell>
          <cell r="O1300">
            <v>15</v>
          </cell>
          <cell r="R1300">
            <v>2.9752475247524752</v>
          </cell>
        </row>
        <row r="1301">
          <cell r="C1301">
            <v>1</v>
          </cell>
          <cell r="G1301">
            <v>1</v>
          </cell>
          <cell r="J1301">
            <v>276.2</v>
          </cell>
          <cell r="K1301">
            <v>3</v>
          </cell>
          <cell r="M1301">
            <v>2</v>
          </cell>
          <cell r="N1301">
            <v>2</v>
          </cell>
          <cell r="O1301">
            <v>4</v>
          </cell>
          <cell r="R1301">
            <v>3.8934426229508197</v>
          </cell>
        </row>
        <row r="1302">
          <cell r="C1302">
            <v>1</v>
          </cell>
          <cell r="G1302">
            <v>1</v>
          </cell>
          <cell r="J1302">
            <v>238.2</v>
          </cell>
          <cell r="K1302">
            <v>2</v>
          </cell>
          <cell r="M1302">
            <v>2</v>
          </cell>
          <cell r="N1302">
            <v>1</v>
          </cell>
          <cell r="O1302">
            <v>4</v>
          </cell>
          <cell r="R1302">
            <v>3.8934426229508197</v>
          </cell>
        </row>
        <row r="1303">
          <cell r="C1303">
            <v>1</v>
          </cell>
          <cell r="G1303">
            <v>1</v>
          </cell>
          <cell r="J1303">
            <v>137.4</v>
          </cell>
          <cell r="K1303">
            <v>3</v>
          </cell>
          <cell r="M1303">
            <v>2</v>
          </cell>
          <cell r="N1303">
            <v>1</v>
          </cell>
          <cell r="O1303">
            <v>3</v>
          </cell>
          <cell r="R1303">
            <v>3.8934426229508197</v>
          </cell>
        </row>
        <row r="1304">
          <cell r="C1304">
            <v>1</v>
          </cell>
          <cell r="G1304">
            <v>7</v>
          </cell>
          <cell r="J1304">
            <v>386.8</v>
          </cell>
          <cell r="K1304">
            <v>1</v>
          </cell>
          <cell r="M1304">
            <v>1</v>
          </cell>
          <cell r="N1304">
            <v>2</v>
          </cell>
          <cell r="O1304">
            <v>10</v>
          </cell>
          <cell r="R1304">
            <v>2.9752475247524752</v>
          </cell>
        </row>
        <row r="1305">
          <cell r="C1305">
            <v>1</v>
          </cell>
          <cell r="G1305">
            <v>7</v>
          </cell>
          <cell r="J1305">
            <v>386.8</v>
          </cell>
          <cell r="K1305">
            <v>1</v>
          </cell>
          <cell r="M1305">
            <v>1</v>
          </cell>
          <cell r="N1305">
            <v>2</v>
          </cell>
          <cell r="O1305">
            <v>10</v>
          </cell>
          <cell r="R1305">
            <v>2.9752475247524752</v>
          </cell>
        </row>
        <row r="1306">
          <cell r="C1306">
            <v>1</v>
          </cell>
          <cell r="G1306">
            <v>1</v>
          </cell>
          <cell r="J1306">
            <v>276.2</v>
          </cell>
          <cell r="K1306" t="str">
            <v>M</v>
          </cell>
          <cell r="M1306" t="str">
            <v>N</v>
          </cell>
          <cell r="N1306">
            <v>1</v>
          </cell>
          <cell r="R1306">
            <v>3.2264150943396226</v>
          </cell>
        </row>
        <row r="1307">
          <cell r="C1307">
            <v>1</v>
          </cell>
          <cell r="G1307">
            <v>1</v>
          </cell>
          <cell r="J1307">
            <v>28.1</v>
          </cell>
          <cell r="K1307" t="str">
            <v>D</v>
          </cell>
          <cell r="M1307" t="str">
            <v>Y</v>
          </cell>
          <cell r="N1307">
            <v>2</v>
          </cell>
          <cell r="R1307">
            <v>3.2264150943396226</v>
          </cell>
        </row>
        <row r="1308">
          <cell r="C1308">
            <v>1</v>
          </cell>
          <cell r="G1308">
            <v>7</v>
          </cell>
          <cell r="J1308">
            <v>276.2</v>
          </cell>
          <cell r="K1308" t="str">
            <v>D</v>
          </cell>
          <cell r="M1308" t="str">
            <v>Y</v>
          </cell>
          <cell r="N1308">
            <v>4</v>
          </cell>
          <cell r="R1308">
            <v>2.2593984962406015</v>
          </cell>
        </row>
        <row r="1309">
          <cell r="C1309">
            <v>1</v>
          </cell>
          <cell r="G1309">
            <v>1</v>
          </cell>
          <cell r="J1309">
            <v>94</v>
          </cell>
          <cell r="K1309" t="str">
            <v>D</v>
          </cell>
          <cell r="M1309" t="str">
            <v>Y</v>
          </cell>
          <cell r="N1309">
            <v>1</v>
          </cell>
          <cell r="R1309">
            <v>3.2264150943396226</v>
          </cell>
        </row>
        <row r="1310">
          <cell r="C1310">
            <v>1</v>
          </cell>
          <cell r="G1310">
            <v>7</v>
          </cell>
          <cell r="J1310">
            <v>276.2</v>
          </cell>
          <cell r="K1310" t="str">
            <v>D</v>
          </cell>
          <cell r="M1310" t="str">
            <v>N</v>
          </cell>
          <cell r="N1310">
            <v>1</v>
          </cell>
          <cell r="R1310">
            <v>2.2593984962406015</v>
          </cell>
        </row>
        <row r="1311">
          <cell r="C1311">
            <v>1</v>
          </cell>
          <cell r="G1311">
            <v>1</v>
          </cell>
          <cell r="J1311">
            <v>330.3</v>
          </cell>
          <cell r="K1311" t="str">
            <v>W</v>
          </cell>
          <cell r="M1311" t="str">
            <v>N</v>
          </cell>
          <cell r="N1311">
            <v>2</v>
          </cell>
          <cell r="R1311">
            <v>3.2264150943396226</v>
          </cell>
        </row>
        <row r="1312">
          <cell r="C1312">
            <v>1</v>
          </cell>
          <cell r="G1312">
            <v>1</v>
          </cell>
          <cell r="J1312">
            <v>210.3</v>
          </cell>
          <cell r="K1312" t="str">
            <v>W</v>
          </cell>
          <cell r="M1312" t="str">
            <v>Y</v>
          </cell>
          <cell r="N1312">
            <v>7</v>
          </cell>
          <cell r="R1312">
            <v>3.2264150943396226</v>
          </cell>
        </row>
        <row r="1313">
          <cell r="C1313">
            <v>1</v>
          </cell>
          <cell r="G1313">
            <v>1</v>
          </cell>
          <cell r="J1313">
            <v>28.1</v>
          </cell>
          <cell r="K1313" t="str">
            <v>D</v>
          </cell>
          <cell r="M1313" t="str">
            <v>Y</v>
          </cell>
          <cell r="N1313">
            <v>1</v>
          </cell>
          <cell r="R1313">
            <v>3.2264150943396226</v>
          </cell>
        </row>
        <row r="1314">
          <cell r="C1314">
            <v>1</v>
          </cell>
          <cell r="G1314">
            <v>1</v>
          </cell>
          <cell r="J1314">
            <v>82.4</v>
          </cell>
          <cell r="K1314" t="str">
            <v>D</v>
          </cell>
          <cell r="M1314" t="str">
            <v>Y</v>
          </cell>
          <cell r="N1314">
            <v>1</v>
          </cell>
          <cell r="R1314">
            <v>3.2264150943396226</v>
          </cell>
        </row>
        <row r="1315">
          <cell r="C1315">
            <v>1</v>
          </cell>
          <cell r="G1315">
            <v>1</v>
          </cell>
          <cell r="J1315">
            <v>569</v>
          </cell>
          <cell r="K1315" t="str">
            <v>W</v>
          </cell>
          <cell r="M1315" t="str">
            <v>N</v>
          </cell>
          <cell r="N1315">
            <v>2</v>
          </cell>
          <cell r="R1315">
            <v>3.2264150943396226</v>
          </cell>
        </row>
        <row r="1316">
          <cell r="C1316">
            <v>1</v>
          </cell>
          <cell r="G1316">
            <v>1</v>
          </cell>
          <cell r="J1316">
            <v>28.1</v>
          </cell>
          <cell r="K1316" t="str">
            <v>D</v>
          </cell>
          <cell r="M1316" t="str">
            <v>Y</v>
          </cell>
          <cell r="N1316">
            <v>2</v>
          </cell>
          <cell r="R1316">
            <v>3.2264150943396226</v>
          </cell>
        </row>
        <row r="1317">
          <cell r="C1317">
            <v>1</v>
          </cell>
          <cell r="G1317">
            <v>1</v>
          </cell>
          <cell r="J1317">
            <v>94</v>
          </cell>
          <cell r="K1317" t="str">
            <v>D</v>
          </cell>
          <cell r="M1317" t="str">
            <v>Y</v>
          </cell>
          <cell r="N1317">
            <v>1</v>
          </cell>
          <cell r="R1317">
            <v>3.2264150943396226</v>
          </cell>
        </row>
        <row r="1318">
          <cell r="C1318">
            <v>1</v>
          </cell>
          <cell r="G1318">
            <v>1</v>
          </cell>
          <cell r="J1318">
            <v>395.8</v>
          </cell>
          <cell r="K1318" t="str">
            <v>D</v>
          </cell>
          <cell r="M1318" t="str">
            <v>Y</v>
          </cell>
          <cell r="N1318">
            <v>1</v>
          </cell>
          <cell r="R1318">
            <v>3.2264150943396226</v>
          </cell>
        </row>
        <row r="1319">
          <cell r="C1319">
            <v>1</v>
          </cell>
          <cell r="G1319">
            <v>7</v>
          </cell>
          <cell r="J1319">
            <v>569</v>
          </cell>
          <cell r="K1319" t="str">
            <v>W</v>
          </cell>
          <cell r="M1319" t="str">
            <v>N</v>
          </cell>
          <cell r="N1319">
            <v>1</v>
          </cell>
          <cell r="R1319">
            <v>2.2593984962406015</v>
          </cell>
        </row>
        <row r="1320">
          <cell r="C1320">
            <v>1</v>
          </cell>
          <cell r="G1320">
            <v>1</v>
          </cell>
          <cell r="J1320">
            <v>276.2</v>
          </cell>
          <cell r="K1320" t="str">
            <v>D</v>
          </cell>
          <cell r="M1320" t="str">
            <v>N</v>
          </cell>
          <cell r="N1320">
            <v>1</v>
          </cell>
          <cell r="R1320">
            <v>3.2264150943396226</v>
          </cell>
        </row>
        <row r="1321">
          <cell r="C1321">
            <v>1</v>
          </cell>
          <cell r="G1321">
            <v>1</v>
          </cell>
          <cell r="J1321">
            <v>71.5</v>
          </cell>
          <cell r="K1321" t="str">
            <v>D</v>
          </cell>
          <cell r="M1321" t="str">
            <v>N</v>
          </cell>
          <cell r="N1321">
            <v>8</v>
          </cell>
          <cell r="R1321">
            <v>3.2264150943396226</v>
          </cell>
        </row>
        <row r="1322">
          <cell r="C1322">
            <v>1</v>
          </cell>
          <cell r="G1322">
            <v>7</v>
          </cell>
          <cell r="J1322">
            <v>276.2</v>
          </cell>
          <cell r="K1322" t="str">
            <v>W</v>
          </cell>
          <cell r="M1322" t="str">
            <v>N</v>
          </cell>
          <cell r="N1322">
            <v>1</v>
          </cell>
          <cell r="R1322">
            <v>2.2593984962406015</v>
          </cell>
        </row>
        <row r="1323">
          <cell r="C1323">
            <v>1</v>
          </cell>
          <cell r="G1323">
            <v>1</v>
          </cell>
          <cell r="J1323">
            <v>92.7</v>
          </cell>
          <cell r="K1323" t="str">
            <v>W</v>
          </cell>
          <cell r="M1323" t="str">
            <v>N</v>
          </cell>
          <cell r="N1323">
            <v>1</v>
          </cell>
          <cell r="R1323">
            <v>3.2264150943396226</v>
          </cell>
        </row>
        <row r="1324">
          <cell r="C1324">
            <v>1</v>
          </cell>
          <cell r="G1324">
            <v>1</v>
          </cell>
          <cell r="J1324">
            <v>569</v>
          </cell>
          <cell r="K1324" t="str">
            <v>W</v>
          </cell>
          <cell r="M1324" t="str">
            <v>N</v>
          </cell>
          <cell r="N1324">
            <v>1</v>
          </cell>
          <cell r="R1324">
            <v>3.2264150943396226</v>
          </cell>
        </row>
        <row r="1325">
          <cell r="C1325">
            <v>1</v>
          </cell>
          <cell r="G1325">
            <v>1</v>
          </cell>
          <cell r="J1325">
            <v>386.8</v>
          </cell>
          <cell r="K1325" t="str">
            <v>D</v>
          </cell>
          <cell r="M1325" t="str">
            <v>Y</v>
          </cell>
          <cell r="N1325">
            <v>8</v>
          </cell>
          <cell r="R1325">
            <v>3.2264150943396226</v>
          </cell>
        </row>
        <row r="1326">
          <cell r="C1326">
            <v>1</v>
          </cell>
          <cell r="G1326">
            <v>7</v>
          </cell>
          <cell r="J1326">
            <v>276.2</v>
          </cell>
          <cell r="K1326" t="str">
            <v>D</v>
          </cell>
          <cell r="M1326" t="str">
            <v>Y</v>
          </cell>
          <cell r="N1326">
            <v>1</v>
          </cell>
          <cell r="R1326">
            <v>2.2593984962406015</v>
          </cell>
        </row>
        <row r="1327">
          <cell r="C1327">
            <v>1</v>
          </cell>
          <cell r="G1327">
            <v>1</v>
          </cell>
          <cell r="J1327">
            <v>578</v>
          </cell>
          <cell r="K1327" t="str">
            <v>W</v>
          </cell>
          <cell r="M1327" t="str">
            <v>N</v>
          </cell>
          <cell r="N1327">
            <v>1</v>
          </cell>
          <cell r="R1327">
            <v>3.2264150943396226</v>
          </cell>
        </row>
        <row r="1328">
          <cell r="C1328">
            <v>1</v>
          </cell>
          <cell r="G1328">
            <v>1</v>
          </cell>
          <cell r="J1328">
            <v>137.4</v>
          </cell>
          <cell r="K1328" t="str">
            <v>D</v>
          </cell>
          <cell r="M1328" t="str">
            <v>Y</v>
          </cell>
          <cell r="N1328">
            <v>1</v>
          </cell>
          <cell r="R1328">
            <v>3.2264150943396226</v>
          </cell>
        </row>
        <row r="1329">
          <cell r="C1329">
            <v>1</v>
          </cell>
          <cell r="G1329">
            <v>1</v>
          </cell>
          <cell r="J1329">
            <v>298</v>
          </cell>
          <cell r="K1329" t="str">
            <v>W</v>
          </cell>
          <cell r="M1329" t="str">
            <v>N</v>
          </cell>
          <cell r="N1329">
            <v>2</v>
          </cell>
          <cell r="R1329">
            <v>3.2264150943396226</v>
          </cell>
        </row>
        <row r="1330">
          <cell r="C1330">
            <v>1</v>
          </cell>
          <cell r="G1330">
            <v>7</v>
          </cell>
          <cell r="J1330">
            <v>137.4</v>
          </cell>
          <cell r="K1330" t="str">
            <v>D</v>
          </cell>
          <cell r="M1330" t="str">
            <v>Y</v>
          </cell>
          <cell r="N1330">
            <v>2</v>
          </cell>
          <cell r="R1330">
            <v>2.2593984962406015</v>
          </cell>
        </row>
        <row r="1331">
          <cell r="C1331">
            <v>1</v>
          </cell>
          <cell r="G1331">
            <v>7</v>
          </cell>
          <cell r="J1331">
            <v>578</v>
          </cell>
          <cell r="K1331" t="str">
            <v>W</v>
          </cell>
          <cell r="M1331" t="str">
            <v>N</v>
          </cell>
          <cell r="N1331">
            <v>1</v>
          </cell>
          <cell r="R1331">
            <v>2.2593984962406015</v>
          </cell>
        </row>
        <row r="1332">
          <cell r="C1332">
            <v>1</v>
          </cell>
          <cell r="G1332">
            <v>7</v>
          </cell>
          <cell r="J1332">
            <v>276.2</v>
          </cell>
          <cell r="K1332" t="str">
            <v>D</v>
          </cell>
          <cell r="M1332" t="str">
            <v>Y</v>
          </cell>
          <cell r="N1332">
            <v>7</v>
          </cell>
          <cell r="R1332">
            <v>2.2593984962406015</v>
          </cell>
        </row>
        <row r="1333">
          <cell r="C1333">
            <v>1</v>
          </cell>
          <cell r="G1333">
            <v>7</v>
          </cell>
          <cell r="J1333">
            <v>195.4</v>
          </cell>
          <cell r="K1333" t="str">
            <v>W</v>
          </cell>
          <cell r="M1333" t="str">
            <v>N</v>
          </cell>
          <cell r="N1333">
            <v>1</v>
          </cell>
          <cell r="R1333">
            <v>2.2593984962406015</v>
          </cell>
        </row>
        <row r="1334">
          <cell r="C1334">
            <v>1</v>
          </cell>
          <cell r="G1334">
            <v>1</v>
          </cell>
          <cell r="J1334">
            <v>71.5</v>
          </cell>
          <cell r="K1334" t="str">
            <v>D</v>
          </cell>
          <cell r="M1334" t="str">
            <v>Y</v>
          </cell>
          <cell r="N1334">
            <v>5</v>
          </cell>
          <cell r="R1334">
            <v>3.2264150943396226</v>
          </cell>
        </row>
        <row r="1335">
          <cell r="C1335">
            <v>1</v>
          </cell>
          <cell r="G1335">
            <v>1</v>
          </cell>
          <cell r="J1335">
            <v>611.79999999999995</v>
          </cell>
          <cell r="K1335" t="str">
            <v>M</v>
          </cell>
          <cell r="M1335" t="str">
            <v>N</v>
          </cell>
          <cell r="N1335">
            <v>1</v>
          </cell>
          <cell r="R1335">
            <v>3.2264150943396226</v>
          </cell>
        </row>
        <row r="1336">
          <cell r="C1336">
            <v>1</v>
          </cell>
          <cell r="G1336">
            <v>1</v>
          </cell>
          <cell r="J1336">
            <v>28.1</v>
          </cell>
          <cell r="K1336" t="str">
            <v>D</v>
          </cell>
          <cell r="M1336" t="str">
            <v>Y</v>
          </cell>
          <cell r="N1336">
            <v>1</v>
          </cell>
          <cell r="R1336">
            <v>3.2264150943396226</v>
          </cell>
        </row>
        <row r="1337">
          <cell r="C1337">
            <v>1</v>
          </cell>
          <cell r="G1337">
            <v>7</v>
          </cell>
          <cell r="J1337">
            <v>28.1</v>
          </cell>
          <cell r="K1337" t="str">
            <v>D</v>
          </cell>
          <cell r="M1337" t="str">
            <v>Y</v>
          </cell>
          <cell r="N1337">
            <v>1</v>
          </cell>
          <cell r="R1337">
            <v>2.2593984962406015</v>
          </cell>
        </row>
        <row r="1338">
          <cell r="C1338">
            <v>1</v>
          </cell>
          <cell r="G1338">
            <v>7</v>
          </cell>
          <cell r="J1338">
            <v>210.3</v>
          </cell>
          <cell r="K1338" t="str">
            <v>D</v>
          </cell>
          <cell r="M1338" t="str">
            <v>Y</v>
          </cell>
          <cell r="N1338">
            <v>1</v>
          </cell>
          <cell r="R1338">
            <v>2.2593984962406015</v>
          </cell>
        </row>
        <row r="1339">
          <cell r="C1339">
            <v>1</v>
          </cell>
          <cell r="G1339">
            <v>1</v>
          </cell>
          <cell r="J1339">
            <v>94</v>
          </cell>
          <cell r="K1339" t="str">
            <v>D</v>
          </cell>
          <cell r="M1339" t="str">
            <v>Y</v>
          </cell>
          <cell r="N1339">
            <v>8</v>
          </cell>
          <cell r="R1339">
            <v>3.2264150943396226</v>
          </cell>
        </row>
        <row r="1340">
          <cell r="C1340">
            <v>1</v>
          </cell>
          <cell r="G1340">
            <v>1</v>
          </cell>
          <cell r="J1340">
            <v>94</v>
          </cell>
          <cell r="K1340" t="str">
            <v>D</v>
          </cell>
          <cell r="M1340" t="str">
            <v>Y</v>
          </cell>
          <cell r="N1340">
            <v>1</v>
          </cell>
          <cell r="R1340">
            <v>3.2264150943396226</v>
          </cell>
        </row>
        <row r="1341">
          <cell r="C1341">
            <v>1</v>
          </cell>
          <cell r="G1341">
            <v>7</v>
          </cell>
          <cell r="J1341">
            <v>794</v>
          </cell>
          <cell r="K1341" t="str">
            <v>D</v>
          </cell>
          <cell r="M1341" t="str">
            <v>Y</v>
          </cell>
          <cell r="N1341">
            <v>1</v>
          </cell>
          <cell r="R1341">
            <v>2.2593984962406015</v>
          </cell>
        </row>
        <row r="1342">
          <cell r="C1342">
            <v>1</v>
          </cell>
          <cell r="G1342">
            <v>1</v>
          </cell>
          <cell r="J1342">
            <v>28.1</v>
          </cell>
          <cell r="K1342" t="str">
            <v>D</v>
          </cell>
          <cell r="M1342" t="str">
            <v>Y</v>
          </cell>
          <cell r="N1342">
            <v>1</v>
          </cell>
          <cell r="R1342">
            <v>3.2264150943396226</v>
          </cell>
        </row>
        <row r="1343">
          <cell r="C1343">
            <v>1</v>
          </cell>
          <cell r="G1343">
            <v>1</v>
          </cell>
          <cell r="J1343">
            <v>610</v>
          </cell>
          <cell r="K1343" t="str">
            <v>D</v>
          </cell>
          <cell r="M1343" t="str">
            <v>Y</v>
          </cell>
          <cell r="N1343">
            <v>1</v>
          </cell>
          <cell r="R1343">
            <v>3.2264150943396226</v>
          </cell>
        </row>
        <row r="1344">
          <cell r="C1344">
            <v>1</v>
          </cell>
          <cell r="G1344">
            <v>1</v>
          </cell>
          <cell r="J1344">
            <v>276.2</v>
          </cell>
          <cell r="K1344" t="str">
            <v>W</v>
          </cell>
          <cell r="M1344" t="str">
            <v>N</v>
          </cell>
          <cell r="N1344">
            <v>1</v>
          </cell>
          <cell r="R1344">
            <v>3.2264150943396226</v>
          </cell>
        </row>
        <row r="1345">
          <cell r="C1345">
            <v>1</v>
          </cell>
          <cell r="G1345">
            <v>1</v>
          </cell>
          <cell r="J1345">
            <v>569</v>
          </cell>
          <cell r="K1345" t="str">
            <v>W</v>
          </cell>
          <cell r="M1345" t="str">
            <v>N</v>
          </cell>
          <cell r="N1345">
            <v>1</v>
          </cell>
          <cell r="R1345">
            <v>3.2264150943396226</v>
          </cell>
        </row>
        <row r="1346">
          <cell r="C1346">
            <v>1</v>
          </cell>
          <cell r="G1346">
            <v>1</v>
          </cell>
          <cell r="J1346">
            <v>55.099999999999994</v>
          </cell>
          <cell r="K1346" t="str">
            <v>W</v>
          </cell>
          <cell r="M1346" t="str">
            <v>N</v>
          </cell>
          <cell r="N1346">
            <v>2</v>
          </cell>
          <cell r="R1346">
            <v>3.2264150943396226</v>
          </cell>
        </row>
        <row r="1347">
          <cell r="C1347">
            <v>1</v>
          </cell>
          <cell r="G1347">
            <v>1</v>
          </cell>
          <cell r="J1347">
            <v>94</v>
          </cell>
          <cell r="K1347" t="str">
            <v>D</v>
          </cell>
          <cell r="M1347" t="str">
            <v>N</v>
          </cell>
          <cell r="N1347">
            <v>1</v>
          </cell>
          <cell r="R1347">
            <v>3.2264150943396226</v>
          </cell>
        </row>
        <row r="1348">
          <cell r="C1348">
            <v>1</v>
          </cell>
          <cell r="G1348">
            <v>1</v>
          </cell>
          <cell r="J1348">
            <v>569</v>
          </cell>
          <cell r="K1348" t="str">
            <v>W</v>
          </cell>
          <cell r="M1348" t="str">
            <v>N</v>
          </cell>
          <cell r="N1348">
            <v>1</v>
          </cell>
          <cell r="R1348">
            <v>3.2264150943396226</v>
          </cell>
        </row>
        <row r="1349">
          <cell r="C1349">
            <v>1</v>
          </cell>
          <cell r="G1349">
            <v>1</v>
          </cell>
          <cell r="J1349">
            <v>689</v>
          </cell>
          <cell r="K1349" t="str">
            <v>W</v>
          </cell>
          <cell r="M1349" t="str">
            <v>N</v>
          </cell>
          <cell r="N1349">
            <v>2</v>
          </cell>
          <cell r="R1349">
            <v>3.2264150943396226</v>
          </cell>
        </row>
        <row r="1350">
          <cell r="C1350">
            <v>1</v>
          </cell>
          <cell r="G1350">
            <v>7</v>
          </cell>
          <cell r="J1350">
            <v>578</v>
          </cell>
          <cell r="K1350" t="str">
            <v>D</v>
          </cell>
          <cell r="M1350" t="str">
            <v>Y</v>
          </cell>
          <cell r="N1350">
            <v>2</v>
          </cell>
          <cell r="R1350">
            <v>2.2593984962406015</v>
          </cell>
        </row>
        <row r="1351">
          <cell r="C1351">
            <v>1</v>
          </cell>
          <cell r="G1351">
            <v>7</v>
          </cell>
          <cell r="J1351">
            <v>461</v>
          </cell>
          <cell r="K1351" t="str">
            <v>D</v>
          </cell>
          <cell r="M1351" t="str">
            <v>Y</v>
          </cell>
          <cell r="N1351">
            <v>1</v>
          </cell>
          <cell r="R1351">
            <v>2.2593984962406015</v>
          </cell>
        </row>
        <row r="1352">
          <cell r="C1352">
            <v>1</v>
          </cell>
          <cell r="G1352">
            <v>7</v>
          </cell>
          <cell r="J1352">
            <v>94</v>
          </cell>
          <cell r="K1352" t="str">
            <v>D</v>
          </cell>
          <cell r="M1352" t="str">
            <v>Y</v>
          </cell>
          <cell r="N1352">
            <v>1</v>
          </cell>
          <cell r="R1352">
            <v>2.2593984962406015</v>
          </cell>
        </row>
        <row r="1353">
          <cell r="C1353">
            <v>1</v>
          </cell>
          <cell r="G1353">
            <v>1</v>
          </cell>
          <cell r="J1353">
            <v>580.20000000000005</v>
          </cell>
          <cell r="K1353" t="str">
            <v>M</v>
          </cell>
          <cell r="M1353" t="str">
            <v>N</v>
          </cell>
          <cell r="N1353">
            <v>3</v>
          </cell>
          <cell r="R1353">
            <v>3.2264150943396226</v>
          </cell>
        </row>
        <row r="1354">
          <cell r="C1354">
            <v>1</v>
          </cell>
          <cell r="G1354">
            <v>7</v>
          </cell>
          <cell r="J1354">
            <v>94</v>
          </cell>
          <cell r="K1354" t="str">
            <v>D</v>
          </cell>
          <cell r="M1354" t="str">
            <v>Y</v>
          </cell>
          <cell r="N1354">
            <v>1</v>
          </cell>
          <cell r="R1354">
            <v>2.2593984962406015</v>
          </cell>
        </row>
        <row r="1355">
          <cell r="C1355">
            <v>1</v>
          </cell>
          <cell r="G1355">
            <v>1</v>
          </cell>
          <cell r="J1355">
            <v>71.5</v>
          </cell>
          <cell r="K1355" t="str">
            <v>D</v>
          </cell>
          <cell r="M1355" t="str">
            <v>Y</v>
          </cell>
          <cell r="N1355">
            <v>1</v>
          </cell>
          <cell r="R1355">
            <v>3.2264150943396226</v>
          </cell>
        </row>
        <row r="1356">
          <cell r="C1356">
            <v>1</v>
          </cell>
          <cell r="G1356">
            <v>7</v>
          </cell>
          <cell r="J1356">
            <v>569</v>
          </cell>
          <cell r="K1356" t="str">
            <v>W</v>
          </cell>
          <cell r="M1356" t="str">
            <v>N</v>
          </cell>
          <cell r="N1356">
            <v>23</v>
          </cell>
          <cell r="R1356">
            <v>2.2593984962406015</v>
          </cell>
        </row>
        <row r="1357">
          <cell r="C1357">
            <v>1</v>
          </cell>
          <cell r="G1357">
            <v>1</v>
          </cell>
          <cell r="J1357">
            <v>74.2</v>
          </cell>
          <cell r="K1357" t="str">
            <v>D</v>
          </cell>
          <cell r="M1357" t="str">
            <v>Y</v>
          </cell>
          <cell r="N1357">
            <v>5</v>
          </cell>
          <cell r="R1357">
            <v>3.2264150943396226</v>
          </cell>
        </row>
        <row r="1358">
          <cell r="C1358">
            <v>1</v>
          </cell>
          <cell r="G1358">
            <v>1</v>
          </cell>
          <cell r="J1358">
            <v>307.2</v>
          </cell>
          <cell r="K1358" t="str">
            <v>W</v>
          </cell>
          <cell r="M1358" t="str">
            <v>N</v>
          </cell>
          <cell r="N1358">
            <v>1</v>
          </cell>
          <cell r="R1358">
            <v>3.2264150943396226</v>
          </cell>
        </row>
        <row r="1359">
          <cell r="C1359">
            <v>1</v>
          </cell>
          <cell r="G1359">
            <v>1</v>
          </cell>
          <cell r="J1359">
            <v>122.8</v>
          </cell>
          <cell r="K1359" t="str">
            <v>D</v>
          </cell>
          <cell r="M1359" t="str">
            <v>Y</v>
          </cell>
          <cell r="N1359">
            <v>1</v>
          </cell>
          <cell r="R1359">
            <v>3.2264150943396226</v>
          </cell>
        </row>
        <row r="1360">
          <cell r="C1360">
            <v>1</v>
          </cell>
          <cell r="G1360">
            <v>1</v>
          </cell>
          <cell r="J1360">
            <v>137.4</v>
          </cell>
          <cell r="K1360" t="str">
            <v>W</v>
          </cell>
          <cell r="M1360" t="str">
            <v>N</v>
          </cell>
          <cell r="N1360">
            <v>1</v>
          </cell>
          <cell r="R1360">
            <v>3.2264150943396226</v>
          </cell>
        </row>
        <row r="1361">
          <cell r="C1361">
            <v>1</v>
          </cell>
          <cell r="G1361">
            <v>1</v>
          </cell>
          <cell r="J1361">
            <v>28.1</v>
          </cell>
          <cell r="K1361" t="str">
            <v>D</v>
          </cell>
          <cell r="M1361" t="str">
            <v>Y</v>
          </cell>
          <cell r="N1361">
            <v>2</v>
          </cell>
          <cell r="R1361">
            <v>3.2264150943396226</v>
          </cell>
        </row>
        <row r="1362">
          <cell r="C1362">
            <v>1</v>
          </cell>
          <cell r="G1362">
            <v>1</v>
          </cell>
          <cell r="J1362">
            <v>430.2</v>
          </cell>
          <cell r="K1362" t="str">
            <v>W</v>
          </cell>
          <cell r="M1362" t="str">
            <v>N</v>
          </cell>
          <cell r="N1362">
            <v>1</v>
          </cell>
          <cell r="R1362">
            <v>3.2264150943396226</v>
          </cell>
        </row>
        <row r="1363">
          <cell r="C1363">
            <v>1</v>
          </cell>
          <cell r="G1363">
            <v>1</v>
          </cell>
          <cell r="J1363">
            <v>55.099999999999994</v>
          </cell>
          <cell r="K1363" t="str">
            <v>D</v>
          </cell>
          <cell r="M1363" t="str">
            <v>Y</v>
          </cell>
          <cell r="N1363">
            <v>2</v>
          </cell>
          <cell r="R1363">
            <v>3.2264150943396226</v>
          </cell>
        </row>
        <row r="1364">
          <cell r="C1364">
            <v>1</v>
          </cell>
          <cell r="G1364">
            <v>1</v>
          </cell>
          <cell r="J1364">
            <v>94</v>
          </cell>
          <cell r="K1364" t="str">
            <v>W</v>
          </cell>
          <cell r="M1364" t="str">
            <v>N</v>
          </cell>
          <cell r="N1364">
            <v>2</v>
          </cell>
          <cell r="R1364">
            <v>3.2264150943396226</v>
          </cell>
        </row>
        <row r="1365">
          <cell r="C1365">
            <v>1</v>
          </cell>
          <cell r="G1365">
            <v>7</v>
          </cell>
          <cell r="J1365">
            <v>556</v>
          </cell>
          <cell r="K1365" t="str">
            <v>D</v>
          </cell>
          <cell r="M1365" t="str">
            <v>Y</v>
          </cell>
          <cell r="N1365">
            <v>1</v>
          </cell>
          <cell r="R1365">
            <v>2.2593984962406015</v>
          </cell>
        </row>
        <row r="1366">
          <cell r="C1366">
            <v>1</v>
          </cell>
          <cell r="G1366">
            <v>7</v>
          </cell>
          <cell r="J1366">
            <v>276.2</v>
          </cell>
          <cell r="K1366" t="str">
            <v>D</v>
          </cell>
          <cell r="M1366" t="str">
            <v>Y</v>
          </cell>
          <cell r="N1366">
            <v>1</v>
          </cell>
          <cell r="R1366">
            <v>2.2593984962406015</v>
          </cell>
        </row>
        <row r="1367">
          <cell r="C1367">
            <v>1</v>
          </cell>
          <cell r="G1367">
            <v>7</v>
          </cell>
          <cell r="J1367">
            <v>237.3</v>
          </cell>
          <cell r="K1367" t="str">
            <v>D</v>
          </cell>
          <cell r="M1367" t="str">
            <v>Y</v>
          </cell>
          <cell r="N1367">
            <v>2</v>
          </cell>
          <cell r="R1367">
            <v>2.2593984962406015</v>
          </cell>
        </row>
        <row r="1368">
          <cell r="C1368">
            <v>1</v>
          </cell>
          <cell r="G1368">
            <v>1</v>
          </cell>
          <cell r="J1368">
            <v>461</v>
          </cell>
          <cell r="K1368" t="str">
            <v>W</v>
          </cell>
          <cell r="M1368" t="str">
            <v>N</v>
          </cell>
          <cell r="N1368">
            <v>1</v>
          </cell>
          <cell r="R1368">
            <v>3.2264150943396226</v>
          </cell>
        </row>
        <row r="1369">
          <cell r="C1369">
            <v>1</v>
          </cell>
          <cell r="G1369">
            <v>1</v>
          </cell>
          <cell r="J1369">
            <v>166.2</v>
          </cell>
          <cell r="K1369" t="str">
            <v>D</v>
          </cell>
          <cell r="M1369" t="str">
            <v>Y</v>
          </cell>
          <cell r="N1369">
            <v>1</v>
          </cell>
          <cell r="R1369">
            <v>3.2264150943396226</v>
          </cell>
        </row>
        <row r="1370">
          <cell r="C1370">
            <v>1</v>
          </cell>
          <cell r="G1370">
            <v>1</v>
          </cell>
          <cell r="J1370">
            <v>276.2</v>
          </cell>
          <cell r="K1370" t="str">
            <v>W</v>
          </cell>
          <cell r="M1370" t="str">
            <v>N</v>
          </cell>
          <cell r="N1370">
            <v>3</v>
          </cell>
          <cell r="R1370">
            <v>3.2264150943396226</v>
          </cell>
        </row>
        <row r="1371">
          <cell r="C1371">
            <v>1</v>
          </cell>
          <cell r="G1371">
            <v>7</v>
          </cell>
          <cell r="J1371">
            <v>578</v>
          </cell>
          <cell r="K1371" t="str">
            <v>D</v>
          </cell>
          <cell r="M1371" t="str">
            <v>Y</v>
          </cell>
          <cell r="N1371">
            <v>1</v>
          </cell>
          <cell r="R1371">
            <v>2.2593984962406015</v>
          </cell>
        </row>
        <row r="1372">
          <cell r="C1372">
            <v>1</v>
          </cell>
          <cell r="G1372">
            <v>1</v>
          </cell>
          <cell r="J1372">
            <v>210.3</v>
          </cell>
          <cell r="K1372" t="str">
            <v>W</v>
          </cell>
          <cell r="M1372" t="str">
            <v>N</v>
          </cell>
          <cell r="N1372">
            <v>2</v>
          </cell>
          <cell r="R1372">
            <v>3.2264150943396226</v>
          </cell>
        </row>
        <row r="1373">
          <cell r="C1373">
            <v>1</v>
          </cell>
          <cell r="G1373">
            <v>1</v>
          </cell>
          <cell r="J1373">
            <v>71.5</v>
          </cell>
          <cell r="K1373" t="str">
            <v>D</v>
          </cell>
          <cell r="M1373" t="str">
            <v>Y</v>
          </cell>
          <cell r="N1373">
            <v>2</v>
          </cell>
          <cell r="R1373">
            <v>3.2264150943396226</v>
          </cell>
        </row>
        <row r="1374">
          <cell r="C1374">
            <v>1</v>
          </cell>
          <cell r="G1374">
            <v>7</v>
          </cell>
          <cell r="J1374">
            <v>305</v>
          </cell>
          <cell r="K1374" t="str">
            <v>D</v>
          </cell>
          <cell r="M1374" t="str">
            <v>Y</v>
          </cell>
          <cell r="N1374">
            <v>1</v>
          </cell>
          <cell r="R1374">
            <v>2.2593984962406015</v>
          </cell>
        </row>
        <row r="1375">
          <cell r="C1375">
            <v>1</v>
          </cell>
          <cell r="G1375">
            <v>1</v>
          </cell>
          <cell r="J1375">
            <v>94</v>
          </cell>
          <cell r="K1375" t="str">
            <v>D</v>
          </cell>
          <cell r="M1375" t="str">
            <v>Y</v>
          </cell>
          <cell r="N1375">
            <v>1</v>
          </cell>
          <cell r="R1375">
            <v>3.2264150943396226</v>
          </cell>
        </row>
        <row r="1376">
          <cell r="C1376">
            <v>1</v>
          </cell>
          <cell r="G1376">
            <v>7</v>
          </cell>
          <cell r="J1376">
            <v>94</v>
          </cell>
          <cell r="K1376" t="str">
            <v>D</v>
          </cell>
          <cell r="M1376" t="str">
            <v>Y</v>
          </cell>
          <cell r="N1376">
            <v>1</v>
          </cell>
          <cell r="R1376">
            <v>2.2593984962406015</v>
          </cell>
        </row>
        <row r="1377">
          <cell r="C1377">
            <v>1</v>
          </cell>
          <cell r="G1377">
            <v>7</v>
          </cell>
          <cell r="J1377">
            <v>276.2</v>
          </cell>
          <cell r="K1377" t="str">
            <v>W</v>
          </cell>
          <cell r="M1377" t="str">
            <v>N</v>
          </cell>
          <cell r="N1377">
            <v>2</v>
          </cell>
          <cell r="R1377">
            <v>2.2593984962406015</v>
          </cell>
        </row>
        <row r="1378">
          <cell r="C1378">
            <v>1</v>
          </cell>
          <cell r="G1378">
            <v>1</v>
          </cell>
          <cell r="J1378">
            <v>386.8</v>
          </cell>
          <cell r="K1378" t="str">
            <v>W</v>
          </cell>
          <cell r="M1378" t="str">
            <v>N</v>
          </cell>
          <cell r="N1378">
            <v>3</v>
          </cell>
          <cell r="R1378">
            <v>3.2264150943396226</v>
          </cell>
        </row>
        <row r="1379">
          <cell r="C1379">
            <v>1</v>
          </cell>
          <cell r="G1379">
            <v>1</v>
          </cell>
          <cell r="J1379">
            <v>276.2</v>
          </cell>
          <cell r="K1379" t="str">
            <v>W</v>
          </cell>
          <cell r="M1379" t="str">
            <v>N</v>
          </cell>
          <cell r="N1379">
            <v>2</v>
          </cell>
          <cell r="R1379">
            <v>3.2264150943396226</v>
          </cell>
        </row>
        <row r="1380">
          <cell r="C1380">
            <v>1</v>
          </cell>
          <cell r="G1380">
            <v>1</v>
          </cell>
          <cell r="J1380">
            <v>305</v>
          </cell>
          <cell r="K1380" t="str">
            <v>Y</v>
          </cell>
          <cell r="M1380" t="str">
            <v>N</v>
          </cell>
          <cell r="N1380">
            <v>1</v>
          </cell>
          <cell r="R1380">
            <v>3.2264150943396226</v>
          </cell>
        </row>
        <row r="1381">
          <cell r="C1381">
            <v>1</v>
          </cell>
          <cell r="G1381">
            <v>1</v>
          </cell>
          <cell r="J1381">
            <v>202.2</v>
          </cell>
          <cell r="K1381" t="str">
            <v>M</v>
          </cell>
          <cell r="M1381" t="str">
            <v>N</v>
          </cell>
          <cell r="N1381">
            <v>1</v>
          </cell>
          <cell r="R1381">
            <v>3.2264150943396226</v>
          </cell>
        </row>
        <row r="1382">
          <cell r="C1382">
            <v>1</v>
          </cell>
          <cell r="G1382">
            <v>1</v>
          </cell>
          <cell r="J1382">
            <v>149.30000000000001</v>
          </cell>
          <cell r="K1382" t="str">
            <v>M</v>
          </cell>
          <cell r="M1382" t="str">
            <v>N</v>
          </cell>
          <cell r="N1382">
            <v>1</v>
          </cell>
          <cell r="R1382">
            <v>3.2264150943396226</v>
          </cell>
        </row>
        <row r="1383">
          <cell r="C1383">
            <v>1</v>
          </cell>
          <cell r="G1383">
            <v>1</v>
          </cell>
          <cell r="J1383">
            <v>28.1</v>
          </cell>
          <cell r="K1383" t="str">
            <v>M</v>
          </cell>
          <cell r="M1383" t="str">
            <v>N</v>
          </cell>
          <cell r="N1383">
            <v>1</v>
          </cell>
          <cell r="R1383">
            <v>3.2264150943396226</v>
          </cell>
        </row>
        <row r="1384">
          <cell r="C1384">
            <v>1</v>
          </cell>
          <cell r="G1384">
            <v>1</v>
          </cell>
          <cell r="J1384">
            <v>298.3</v>
          </cell>
          <cell r="K1384" t="str">
            <v>W</v>
          </cell>
          <cell r="M1384" t="str">
            <v>N</v>
          </cell>
          <cell r="N1384">
            <v>2</v>
          </cell>
          <cell r="R1384">
            <v>3.2264150943396226</v>
          </cell>
        </row>
        <row r="1385">
          <cell r="C1385">
            <v>1</v>
          </cell>
          <cell r="G1385">
            <v>1</v>
          </cell>
          <cell r="J1385">
            <v>28.1</v>
          </cell>
          <cell r="K1385" t="str">
            <v>D</v>
          </cell>
          <cell r="M1385" t="str">
            <v>Y</v>
          </cell>
          <cell r="N1385">
            <v>1</v>
          </cell>
          <cell r="R1385">
            <v>3.2264150943396226</v>
          </cell>
        </row>
        <row r="1386">
          <cell r="C1386">
            <v>1</v>
          </cell>
          <cell r="G1386">
            <v>1</v>
          </cell>
          <cell r="J1386">
            <v>94</v>
          </cell>
          <cell r="K1386" t="str">
            <v>W</v>
          </cell>
          <cell r="M1386" t="str">
            <v>N</v>
          </cell>
          <cell r="N1386">
            <v>1</v>
          </cell>
          <cell r="R1386">
            <v>3.2264150943396226</v>
          </cell>
        </row>
        <row r="1387">
          <cell r="C1387">
            <v>1</v>
          </cell>
          <cell r="G1387">
            <v>7</v>
          </cell>
          <cell r="J1387">
            <v>122.8</v>
          </cell>
          <cell r="K1387" t="str">
            <v>D</v>
          </cell>
          <cell r="M1387" t="str">
            <v>Y</v>
          </cell>
          <cell r="N1387">
            <v>2</v>
          </cell>
          <cell r="R1387">
            <v>2.2593984962406015</v>
          </cell>
        </row>
        <row r="1388">
          <cell r="C1388">
            <v>1</v>
          </cell>
          <cell r="G1388">
            <v>1</v>
          </cell>
          <cell r="J1388">
            <v>94</v>
          </cell>
          <cell r="K1388" t="str">
            <v>M</v>
          </cell>
          <cell r="M1388" t="str">
            <v>N</v>
          </cell>
          <cell r="N1388">
            <v>2</v>
          </cell>
          <cell r="R1388">
            <v>3.2264150943396226</v>
          </cell>
        </row>
        <row r="1389">
          <cell r="C1389">
            <v>1</v>
          </cell>
          <cell r="G1389">
            <v>1</v>
          </cell>
          <cell r="J1389">
            <v>28.1</v>
          </cell>
          <cell r="K1389" t="str">
            <v>D</v>
          </cell>
          <cell r="M1389" t="str">
            <v>Y</v>
          </cell>
          <cell r="N1389">
            <v>1</v>
          </cell>
          <cell r="R1389">
            <v>3.2264150943396226</v>
          </cell>
        </row>
        <row r="1390">
          <cell r="C1390">
            <v>1</v>
          </cell>
          <cell r="G1390">
            <v>7</v>
          </cell>
          <cell r="J1390">
            <v>578</v>
          </cell>
          <cell r="K1390" t="str">
            <v>D</v>
          </cell>
          <cell r="M1390" t="str">
            <v>Y</v>
          </cell>
          <cell r="N1390">
            <v>5</v>
          </cell>
          <cell r="R1390">
            <v>2.2593984962406015</v>
          </cell>
        </row>
        <row r="1391">
          <cell r="C1391">
            <v>1</v>
          </cell>
          <cell r="G1391">
            <v>1</v>
          </cell>
          <cell r="J1391">
            <v>94</v>
          </cell>
          <cell r="K1391" t="str">
            <v>D</v>
          </cell>
          <cell r="M1391" t="str">
            <v>Y</v>
          </cell>
          <cell r="N1391">
            <v>2</v>
          </cell>
          <cell r="R1391">
            <v>3.2264150943396226</v>
          </cell>
        </row>
        <row r="1392">
          <cell r="C1392">
            <v>1</v>
          </cell>
          <cell r="G1392">
            <v>1</v>
          </cell>
          <cell r="J1392">
            <v>276.2</v>
          </cell>
          <cell r="K1392" t="str">
            <v>W</v>
          </cell>
          <cell r="M1392" t="str">
            <v>N</v>
          </cell>
          <cell r="N1392">
            <v>1</v>
          </cell>
          <cell r="R1392">
            <v>3.2264150943396226</v>
          </cell>
        </row>
        <row r="1393">
          <cell r="C1393">
            <v>1</v>
          </cell>
          <cell r="G1393">
            <v>1</v>
          </cell>
          <cell r="J1393">
            <v>215.2</v>
          </cell>
          <cell r="K1393" t="str">
            <v>W</v>
          </cell>
          <cell r="M1393" t="str">
            <v>N</v>
          </cell>
          <cell r="N1393">
            <v>1</v>
          </cell>
          <cell r="R1393">
            <v>3.2264150943396226</v>
          </cell>
        </row>
        <row r="1394">
          <cell r="C1394">
            <v>1</v>
          </cell>
          <cell r="G1394">
            <v>1</v>
          </cell>
          <cell r="J1394">
            <v>330.3</v>
          </cell>
          <cell r="K1394" t="str">
            <v>W</v>
          </cell>
          <cell r="M1394" t="str">
            <v>N</v>
          </cell>
          <cell r="N1394">
            <v>1</v>
          </cell>
          <cell r="R1394">
            <v>3.2264150943396226</v>
          </cell>
        </row>
        <row r="1395">
          <cell r="C1395">
            <v>1</v>
          </cell>
          <cell r="G1395">
            <v>1</v>
          </cell>
          <cell r="J1395">
            <v>71.5</v>
          </cell>
          <cell r="K1395" t="str">
            <v>W</v>
          </cell>
          <cell r="M1395" t="str">
            <v>N</v>
          </cell>
          <cell r="N1395">
            <v>2</v>
          </cell>
          <cell r="R1395">
            <v>3.2264150943396226</v>
          </cell>
        </row>
        <row r="1396">
          <cell r="C1396">
            <v>1</v>
          </cell>
          <cell r="G1396">
            <v>7</v>
          </cell>
          <cell r="J1396">
            <v>94</v>
          </cell>
          <cell r="K1396" t="str">
            <v>D</v>
          </cell>
          <cell r="M1396" t="str">
            <v>Y</v>
          </cell>
          <cell r="N1396">
            <v>1</v>
          </cell>
          <cell r="R1396">
            <v>2.2593984962406015</v>
          </cell>
        </row>
        <row r="1397">
          <cell r="C1397">
            <v>1</v>
          </cell>
          <cell r="G1397">
            <v>7</v>
          </cell>
          <cell r="J1397">
            <v>28.1</v>
          </cell>
          <cell r="K1397" t="str">
            <v>D</v>
          </cell>
          <cell r="M1397" t="str">
            <v>Y</v>
          </cell>
          <cell r="N1397">
            <v>2</v>
          </cell>
          <cell r="R1397">
            <v>2.2593984962406015</v>
          </cell>
        </row>
        <row r="1398">
          <cell r="C1398">
            <v>1</v>
          </cell>
          <cell r="G1398">
            <v>7</v>
          </cell>
          <cell r="J1398">
            <v>276.2</v>
          </cell>
          <cell r="K1398" t="str">
            <v>D</v>
          </cell>
          <cell r="M1398" t="str">
            <v>Y</v>
          </cell>
          <cell r="N1398">
            <v>4</v>
          </cell>
          <cell r="R1398">
            <v>2.2593984962406015</v>
          </cell>
        </row>
        <row r="1399">
          <cell r="C1399">
            <v>1</v>
          </cell>
          <cell r="G1399">
            <v>1</v>
          </cell>
          <cell r="J1399">
            <v>94</v>
          </cell>
          <cell r="K1399" t="str">
            <v>W</v>
          </cell>
          <cell r="M1399" t="str">
            <v>N</v>
          </cell>
          <cell r="N1399">
            <v>1</v>
          </cell>
          <cell r="R1399">
            <v>3.2264150943396226</v>
          </cell>
        </row>
        <row r="1400">
          <cell r="C1400">
            <v>1</v>
          </cell>
          <cell r="G1400">
            <v>1</v>
          </cell>
          <cell r="J1400">
            <v>569</v>
          </cell>
          <cell r="K1400" t="str">
            <v>D</v>
          </cell>
          <cell r="M1400" t="str">
            <v>Y</v>
          </cell>
          <cell r="N1400">
            <v>2</v>
          </cell>
          <cell r="R1400">
            <v>3.2264150943396226</v>
          </cell>
        </row>
        <row r="1401">
          <cell r="C1401">
            <v>1</v>
          </cell>
          <cell r="G1401">
            <v>1</v>
          </cell>
          <cell r="J1401">
            <v>71.5</v>
          </cell>
          <cell r="K1401" t="str">
            <v>D</v>
          </cell>
          <cell r="M1401" t="str">
            <v>Y</v>
          </cell>
          <cell r="N1401">
            <v>2</v>
          </cell>
          <cell r="R1401">
            <v>3.2264150943396226</v>
          </cell>
        </row>
        <row r="1402">
          <cell r="C1402">
            <v>1</v>
          </cell>
          <cell r="G1402">
            <v>1</v>
          </cell>
          <cell r="J1402">
            <v>94</v>
          </cell>
          <cell r="K1402" t="str">
            <v>D</v>
          </cell>
          <cell r="M1402" t="str">
            <v>Y</v>
          </cell>
          <cell r="N1402">
            <v>1</v>
          </cell>
          <cell r="R1402">
            <v>3.2264150943396226</v>
          </cell>
        </row>
        <row r="1403">
          <cell r="C1403">
            <v>1</v>
          </cell>
          <cell r="G1403">
            <v>1</v>
          </cell>
          <cell r="J1403">
            <v>28.1</v>
          </cell>
          <cell r="K1403" t="str">
            <v>D</v>
          </cell>
          <cell r="M1403" t="str">
            <v>Y</v>
          </cell>
          <cell r="N1403">
            <v>7</v>
          </cell>
          <cell r="R1403">
            <v>3.2264150943396226</v>
          </cell>
        </row>
        <row r="1404">
          <cell r="C1404">
            <v>1</v>
          </cell>
          <cell r="G1404">
            <v>7</v>
          </cell>
          <cell r="J1404">
            <v>256.39999999999998</v>
          </cell>
          <cell r="K1404" t="str">
            <v>D</v>
          </cell>
          <cell r="M1404" t="str">
            <v>Y</v>
          </cell>
          <cell r="N1404">
            <v>1</v>
          </cell>
          <cell r="R1404">
            <v>2.2593984962406015</v>
          </cell>
        </row>
        <row r="1405">
          <cell r="C1405">
            <v>1</v>
          </cell>
          <cell r="G1405">
            <v>1</v>
          </cell>
          <cell r="J1405">
            <v>28.1</v>
          </cell>
          <cell r="K1405" t="str">
            <v>D</v>
          </cell>
          <cell r="M1405" t="str">
            <v>Y</v>
          </cell>
          <cell r="N1405">
            <v>1</v>
          </cell>
          <cell r="R1405">
            <v>3.2264150943396226</v>
          </cell>
        </row>
        <row r="1406">
          <cell r="C1406">
            <v>1</v>
          </cell>
          <cell r="G1406">
            <v>1</v>
          </cell>
          <cell r="J1406">
            <v>317.2</v>
          </cell>
          <cell r="K1406" t="str">
            <v>W</v>
          </cell>
          <cell r="M1406" t="str">
            <v>N</v>
          </cell>
          <cell r="N1406">
            <v>1</v>
          </cell>
          <cell r="R1406">
            <v>3.2264150943396226</v>
          </cell>
        </row>
        <row r="1407">
          <cell r="C1407">
            <v>1</v>
          </cell>
          <cell r="G1407">
            <v>1</v>
          </cell>
          <cell r="J1407">
            <v>276.2</v>
          </cell>
          <cell r="K1407" t="str">
            <v>W</v>
          </cell>
          <cell r="M1407" t="str">
            <v>N</v>
          </cell>
          <cell r="N1407">
            <v>2</v>
          </cell>
          <cell r="R1407">
            <v>3.2264150943396226</v>
          </cell>
        </row>
        <row r="1408">
          <cell r="C1408">
            <v>1</v>
          </cell>
          <cell r="G1408">
            <v>1</v>
          </cell>
          <cell r="J1408">
            <v>28.1</v>
          </cell>
          <cell r="K1408" t="str">
            <v>D</v>
          </cell>
          <cell r="M1408" t="str">
            <v>N</v>
          </cell>
          <cell r="N1408">
            <v>3</v>
          </cell>
          <cell r="R1408">
            <v>3.2264150943396226</v>
          </cell>
        </row>
        <row r="1409">
          <cell r="C1409">
            <v>1</v>
          </cell>
          <cell r="G1409">
            <v>1</v>
          </cell>
          <cell r="J1409">
            <v>266.7</v>
          </cell>
          <cell r="K1409" t="str">
            <v>M</v>
          </cell>
          <cell r="M1409" t="str">
            <v>N</v>
          </cell>
          <cell r="N1409">
            <v>2</v>
          </cell>
          <cell r="R1409">
            <v>3.2264150943396226</v>
          </cell>
        </row>
        <row r="1410">
          <cell r="C1410">
            <v>1</v>
          </cell>
          <cell r="G1410">
            <v>1</v>
          </cell>
          <cell r="J1410">
            <v>172.3</v>
          </cell>
          <cell r="K1410" t="str">
            <v>M</v>
          </cell>
          <cell r="M1410" t="str">
            <v>N</v>
          </cell>
          <cell r="N1410">
            <v>1</v>
          </cell>
          <cell r="R1410">
            <v>3.2264150943396226</v>
          </cell>
        </row>
        <row r="1411">
          <cell r="C1411">
            <v>1</v>
          </cell>
          <cell r="G1411">
            <v>1</v>
          </cell>
          <cell r="J1411">
            <v>28.1</v>
          </cell>
          <cell r="K1411" t="str">
            <v>D</v>
          </cell>
          <cell r="M1411" t="str">
            <v>Y</v>
          </cell>
          <cell r="N1411">
            <v>2</v>
          </cell>
          <cell r="R1411">
            <v>3.2264150943396226</v>
          </cell>
        </row>
        <row r="1412">
          <cell r="C1412">
            <v>1</v>
          </cell>
          <cell r="G1412">
            <v>1</v>
          </cell>
          <cell r="J1412">
            <v>28.1</v>
          </cell>
          <cell r="K1412" t="str">
            <v>D</v>
          </cell>
          <cell r="M1412" t="str">
            <v>Y</v>
          </cell>
          <cell r="N1412">
            <v>1</v>
          </cell>
          <cell r="R1412">
            <v>3.2264150943396226</v>
          </cell>
        </row>
        <row r="1413">
          <cell r="C1413">
            <v>1</v>
          </cell>
          <cell r="G1413">
            <v>1</v>
          </cell>
          <cell r="J1413">
            <v>149.30000000000001</v>
          </cell>
          <cell r="K1413" t="str">
            <v>w</v>
          </cell>
          <cell r="M1413" t="str">
            <v>N</v>
          </cell>
          <cell r="N1413">
            <v>1</v>
          </cell>
          <cell r="R1413">
            <v>3.2264150943396226</v>
          </cell>
        </row>
        <row r="1414">
          <cell r="C1414">
            <v>1</v>
          </cell>
          <cell r="G1414">
            <v>1</v>
          </cell>
          <cell r="J1414">
            <v>341.2</v>
          </cell>
          <cell r="K1414" t="str">
            <v>w</v>
          </cell>
          <cell r="M1414" t="str">
            <v>N</v>
          </cell>
          <cell r="N1414">
            <v>1</v>
          </cell>
          <cell r="R1414">
            <v>3.2264150943396226</v>
          </cell>
        </row>
        <row r="1415">
          <cell r="C1415">
            <v>1</v>
          </cell>
          <cell r="G1415">
            <v>1</v>
          </cell>
          <cell r="J1415">
            <v>122.8</v>
          </cell>
          <cell r="K1415" t="str">
            <v>D</v>
          </cell>
          <cell r="M1415" t="str">
            <v>Y</v>
          </cell>
          <cell r="N1415">
            <v>1</v>
          </cell>
          <cell r="R1415">
            <v>3.2264150943396226</v>
          </cell>
        </row>
        <row r="1416">
          <cell r="C1416">
            <v>1</v>
          </cell>
          <cell r="G1416">
            <v>1</v>
          </cell>
          <cell r="J1416">
            <v>386.8</v>
          </cell>
          <cell r="K1416" t="str">
            <v>M</v>
          </cell>
          <cell r="M1416" t="str">
            <v>N</v>
          </cell>
          <cell r="N1416">
            <v>1</v>
          </cell>
          <cell r="R1416">
            <v>3.2264150943396226</v>
          </cell>
        </row>
        <row r="1417">
          <cell r="C1417">
            <v>1</v>
          </cell>
          <cell r="G1417">
            <v>1</v>
          </cell>
          <cell r="J1417">
            <v>256.39999999999998</v>
          </cell>
          <cell r="K1417" t="str">
            <v>W</v>
          </cell>
          <cell r="M1417" t="str">
            <v>N</v>
          </cell>
          <cell r="N1417">
            <v>1</v>
          </cell>
          <cell r="R1417">
            <v>3.2264150943396226</v>
          </cell>
        </row>
        <row r="1418">
          <cell r="C1418">
            <v>1</v>
          </cell>
          <cell r="G1418">
            <v>1</v>
          </cell>
          <cell r="J1418">
            <v>569</v>
          </cell>
          <cell r="K1418" t="str">
            <v>D</v>
          </cell>
          <cell r="M1418" t="str">
            <v>Y</v>
          </cell>
          <cell r="N1418">
            <v>1</v>
          </cell>
          <cell r="R1418">
            <v>3.2264150943396226</v>
          </cell>
        </row>
        <row r="1419">
          <cell r="C1419">
            <v>1</v>
          </cell>
          <cell r="G1419">
            <v>7</v>
          </cell>
          <cell r="J1419">
            <v>276.2</v>
          </cell>
          <cell r="K1419" t="str">
            <v>D</v>
          </cell>
          <cell r="M1419" t="str">
            <v>Y</v>
          </cell>
          <cell r="N1419">
            <v>1</v>
          </cell>
          <cell r="R1419">
            <v>2.2593984962406015</v>
          </cell>
        </row>
        <row r="1420">
          <cell r="C1420">
            <v>1</v>
          </cell>
          <cell r="G1420">
            <v>7</v>
          </cell>
          <cell r="J1420">
            <v>94</v>
          </cell>
          <cell r="K1420" t="str">
            <v>D</v>
          </cell>
          <cell r="M1420" t="str">
            <v>Y</v>
          </cell>
          <cell r="N1420">
            <v>1</v>
          </cell>
          <cell r="R1420">
            <v>2.2593984962406015</v>
          </cell>
        </row>
        <row r="1421">
          <cell r="C1421">
            <v>1</v>
          </cell>
          <cell r="G1421">
            <v>1</v>
          </cell>
          <cell r="J1421">
            <v>28.1</v>
          </cell>
          <cell r="K1421" t="str">
            <v>D</v>
          </cell>
          <cell r="M1421" t="str">
            <v>Y</v>
          </cell>
          <cell r="N1421">
            <v>1</v>
          </cell>
          <cell r="R1421">
            <v>3.2264150943396226</v>
          </cell>
        </row>
        <row r="1422">
          <cell r="C1422">
            <v>1</v>
          </cell>
          <cell r="G1422">
            <v>7</v>
          </cell>
          <cell r="J1422">
            <v>276.2</v>
          </cell>
          <cell r="K1422" t="str">
            <v>D</v>
          </cell>
          <cell r="M1422" t="str">
            <v>Y</v>
          </cell>
          <cell r="N1422">
            <v>1</v>
          </cell>
          <cell r="R1422">
            <v>2.2593984962406015</v>
          </cell>
        </row>
        <row r="1423">
          <cell r="C1423">
            <v>1</v>
          </cell>
          <cell r="G1423">
            <v>1</v>
          </cell>
          <cell r="J1423">
            <v>94</v>
          </cell>
          <cell r="K1423" t="str">
            <v>Y</v>
          </cell>
          <cell r="M1423" t="str">
            <v>N</v>
          </cell>
          <cell r="N1423">
            <v>1</v>
          </cell>
          <cell r="R1423">
            <v>3.2264150943396226</v>
          </cell>
        </row>
        <row r="1424">
          <cell r="C1424">
            <v>1</v>
          </cell>
          <cell r="G1424">
            <v>1</v>
          </cell>
          <cell r="J1424">
            <v>136.30000000000001</v>
          </cell>
          <cell r="K1424" t="str">
            <v>D</v>
          </cell>
          <cell r="M1424" t="str">
            <v>Y</v>
          </cell>
          <cell r="N1424">
            <v>1</v>
          </cell>
          <cell r="R1424">
            <v>3.2264150943396226</v>
          </cell>
        </row>
        <row r="1425">
          <cell r="C1425">
            <v>1</v>
          </cell>
          <cell r="G1425">
            <v>1</v>
          </cell>
          <cell r="J1425">
            <v>210.3</v>
          </cell>
          <cell r="K1425" t="str">
            <v>M</v>
          </cell>
          <cell r="M1425" t="str">
            <v>N</v>
          </cell>
          <cell r="N1425">
            <v>2</v>
          </cell>
          <cell r="R1425">
            <v>3.2264150943396226</v>
          </cell>
        </row>
        <row r="1426">
          <cell r="C1426">
            <v>1</v>
          </cell>
          <cell r="G1426">
            <v>1</v>
          </cell>
          <cell r="J1426">
            <v>305</v>
          </cell>
          <cell r="K1426" t="str">
            <v>W</v>
          </cell>
          <cell r="M1426" t="str">
            <v>N</v>
          </cell>
          <cell r="N1426">
            <v>2</v>
          </cell>
          <cell r="R1426">
            <v>3.2264150943396226</v>
          </cell>
        </row>
        <row r="1427">
          <cell r="C1427">
            <v>1</v>
          </cell>
          <cell r="G1427">
            <v>1</v>
          </cell>
          <cell r="J1427">
            <v>439.2</v>
          </cell>
          <cell r="K1427" t="str">
            <v>D</v>
          </cell>
          <cell r="M1427" t="str">
            <v>Y</v>
          </cell>
          <cell r="N1427">
            <v>5</v>
          </cell>
          <cell r="R1427">
            <v>3.2264150943396226</v>
          </cell>
        </row>
        <row r="1428">
          <cell r="C1428">
            <v>1</v>
          </cell>
          <cell r="G1428">
            <v>1</v>
          </cell>
          <cell r="J1428">
            <v>28.1</v>
          </cell>
          <cell r="K1428" t="str">
            <v>D</v>
          </cell>
          <cell r="M1428" t="str">
            <v>Y</v>
          </cell>
          <cell r="N1428">
            <v>5</v>
          </cell>
          <cell r="R1428">
            <v>3.2264150943396226</v>
          </cell>
        </row>
        <row r="1429">
          <cell r="C1429">
            <v>1</v>
          </cell>
          <cell r="G1429">
            <v>1</v>
          </cell>
          <cell r="J1429">
            <v>315</v>
          </cell>
          <cell r="K1429" t="str">
            <v>W</v>
          </cell>
          <cell r="M1429" t="str">
            <v>N</v>
          </cell>
          <cell r="N1429">
            <v>3</v>
          </cell>
          <cell r="R1429">
            <v>3.2264150943396226</v>
          </cell>
        </row>
        <row r="1430">
          <cell r="C1430">
            <v>1</v>
          </cell>
          <cell r="G1430">
            <v>1</v>
          </cell>
          <cell r="J1430">
            <v>144.80000000000001</v>
          </cell>
          <cell r="K1430" t="str">
            <v>W</v>
          </cell>
          <cell r="M1430" t="str">
            <v>N</v>
          </cell>
          <cell r="N1430">
            <v>2</v>
          </cell>
          <cell r="R1430">
            <v>3.2264150943396226</v>
          </cell>
        </row>
        <row r="1431">
          <cell r="C1431">
            <v>1</v>
          </cell>
          <cell r="G1431">
            <v>1</v>
          </cell>
          <cell r="J1431">
            <v>28.1</v>
          </cell>
          <cell r="K1431" t="str">
            <v>D</v>
          </cell>
          <cell r="M1431" t="str">
            <v>Y</v>
          </cell>
          <cell r="N1431">
            <v>7</v>
          </cell>
          <cell r="R1431">
            <v>3.2264150943396226</v>
          </cell>
        </row>
        <row r="1432">
          <cell r="C1432">
            <v>1</v>
          </cell>
          <cell r="G1432">
            <v>1</v>
          </cell>
          <cell r="J1432">
            <v>276.2</v>
          </cell>
          <cell r="K1432" t="str">
            <v>D</v>
          </cell>
          <cell r="M1432" t="str">
            <v>Y</v>
          </cell>
          <cell r="N1432">
            <v>1</v>
          </cell>
          <cell r="R1432">
            <v>3.2264150943396226</v>
          </cell>
        </row>
        <row r="1433">
          <cell r="C1433">
            <v>1</v>
          </cell>
          <cell r="G1433">
            <v>1</v>
          </cell>
          <cell r="J1433">
            <v>210.3</v>
          </cell>
          <cell r="K1433" t="str">
            <v>W</v>
          </cell>
          <cell r="M1433" t="str">
            <v>N</v>
          </cell>
          <cell r="N1433">
            <v>1</v>
          </cell>
          <cell r="R1433">
            <v>3.2264150943396226</v>
          </cell>
        </row>
        <row r="1434">
          <cell r="C1434">
            <v>1</v>
          </cell>
          <cell r="G1434">
            <v>1</v>
          </cell>
          <cell r="J1434">
            <v>210.3</v>
          </cell>
          <cell r="K1434" t="str">
            <v>W</v>
          </cell>
          <cell r="M1434" t="str">
            <v>N</v>
          </cell>
          <cell r="N1434">
            <v>1</v>
          </cell>
          <cell r="R1434">
            <v>3.2264150943396226</v>
          </cell>
        </row>
        <row r="1435">
          <cell r="C1435">
            <v>1</v>
          </cell>
          <cell r="G1435">
            <v>1</v>
          </cell>
          <cell r="J1435">
            <v>74.2</v>
          </cell>
          <cell r="K1435" t="str">
            <v>D</v>
          </cell>
          <cell r="M1435" t="str">
            <v>Y</v>
          </cell>
          <cell r="N1435">
            <v>2</v>
          </cell>
          <cell r="R1435">
            <v>3.2264150943396226</v>
          </cell>
        </row>
        <row r="1436">
          <cell r="C1436">
            <v>1</v>
          </cell>
          <cell r="G1436">
            <v>7</v>
          </cell>
          <cell r="J1436">
            <v>137.4</v>
          </cell>
          <cell r="K1436" t="str">
            <v>D</v>
          </cell>
          <cell r="M1436" t="str">
            <v>Y</v>
          </cell>
          <cell r="N1436">
            <v>2</v>
          </cell>
          <cell r="R1436">
            <v>2.2593984962406015</v>
          </cell>
        </row>
        <row r="1437">
          <cell r="C1437">
            <v>1</v>
          </cell>
          <cell r="G1437">
            <v>7</v>
          </cell>
          <cell r="J1437">
            <v>210.3</v>
          </cell>
          <cell r="K1437" t="str">
            <v>D</v>
          </cell>
          <cell r="M1437" t="str">
            <v>Y</v>
          </cell>
          <cell r="N1437">
            <v>2</v>
          </cell>
          <cell r="R1437">
            <v>2.2593984962406015</v>
          </cell>
        </row>
        <row r="1438">
          <cell r="C1438">
            <v>1</v>
          </cell>
          <cell r="G1438">
            <v>7</v>
          </cell>
          <cell r="J1438">
            <v>55.099999999999994</v>
          </cell>
          <cell r="K1438" t="str">
            <v>D</v>
          </cell>
          <cell r="M1438" t="str">
            <v>Y</v>
          </cell>
          <cell r="N1438">
            <v>1</v>
          </cell>
          <cell r="R1438">
            <v>2.2593984962406015</v>
          </cell>
        </row>
        <row r="1439">
          <cell r="C1439">
            <v>1</v>
          </cell>
          <cell r="G1439">
            <v>7</v>
          </cell>
          <cell r="J1439">
            <v>276.2</v>
          </cell>
          <cell r="K1439" t="str">
            <v>D</v>
          </cell>
          <cell r="M1439" t="str">
            <v>Y</v>
          </cell>
          <cell r="N1439">
            <v>5</v>
          </cell>
          <cell r="R1439">
            <v>2.2593984962406015</v>
          </cell>
        </row>
        <row r="1440">
          <cell r="C1440">
            <v>1</v>
          </cell>
          <cell r="G1440">
            <v>1</v>
          </cell>
          <cell r="J1440">
            <v>94</v>
          </cell>
          <cell r="K1440" t="str">
            <v>D</v>
          </cell>
          <cell r="M1440" t="str">
            <v>Y</v>
          </cell>
          <cell r="N1440">
            <v>6</v>
          </cell>
          <cell r="R1440">
            <v>3.2264150943396226</v>
          </cell>
        </row>
        <row r="1441">
          <cell r="C1441">
            <v>1</v>
          </cell>
          <cell r="G1441">
            <v>1</v>
          </cell>
          <cell r="J1441">
            <v>276.2</v>
          </cell>
          <cell r="K1441" t="str">
            <v>W</v>
          </cell>
          <cell r="M1441" t="str">
            <v>N</v>
          </cell>
          <cell r="N1441">
            <v>1</v>
          </cell>
          <cell r="R1441">
            <v>3.2264150943396226</v>
          </cell>
        </row>
        <row r="1442">
          <cell r="C1442">
            <v>1</v>
          </cell>
          <cell r="G1442">
            <v>1</v>
          </cell>
          <cell r="J1442">
            <v>188.3</v>
          </cell>
          <cell r="K1442" t="str">
            <v>W</v>
          </cell>
          <cell r="M1442" t="str">
            <v>N</v>
          </cell>
          <cell r="N1442">
            <v>1</v>
          </cell>
          <cell r="R1442">
            <v>3.2264150943396226</v>
          </cell>
        </row>
        <row r="1443">
          <cell r="C1443">
            <v>1</v>
          </cell>
          <cell r="G1443">
            <v>1</v>
          </cell>
          <cell r="J1443">
            <v>495</v>
          </cell>
          <cell r="K1443" t="str">
            <v>W</v>
          </cell>
          <cell r="M1443" t="str">
            <v>Y</v>
          </cell>
          <cell r="N1443">
            <v>2</v>
          </cell>
          <cell r="R1443">
            <v>3.2264150943396226</v>
          </cell>
        </row>
        <row r="1444">
          <cell r="C1444">
            <v>1</v>
          </cell>
          <cell r="G1444">
            <v>1</v>
          </cell>
          <cell r="J1444">
            <v>400</v>
          </cell>
          <cell r="K1444" t="str">
            <v>W</v>
          </cell>
          <cell r="M1444" t="str">
            <v>N</v>
          </cell>
          <cell r="N1444">
            <v>1</v>
          </cell>
          <cell r="R1444">
            <v>3.2264150943396226</v>
          </cell>
        </row>
        <row r="1445">
          <cell r="C1445">
            <v>1</v>
          </cell>
          <cell r="G1445">
            <v>1</v>
          </cell>
          <cell r="J1445">
            <v>136.30000000000001</v>
          </cell>
          <cell r="K1445" t="str">
            <v>W</v>
          </cell>
          <cell r="M1445" t="str">
            <v>N</v>
          </cell>
          <cell r="N1445">
            <v>1</v>
          </cell>
          <cell r="R1445">
            <v>3.2264150943396226</v>
          </cell>
        </row>
        <row r="1446">
          <cell r="C1446">
            <v>1</v>
          </cell>
          <cell r="G1446">
            <v>7</v>
          </cell>
          <cell r="J1446">
            <v>122.8</v>
          </cell>
          <cell r="K1446" t="str">
            <v>D</v>
          </cell>
          <cell r="M1446" t="str">
            <v>Y</v>
          </cell>
          <cell r="N1446">
            <v>1</v>
          </cell>
          <cell r="R1446">
            <v>2.2593984962406015</v>
          </cell>
        </row>
        <row r="1447">
          <cell r="C1447">
            <v>1</v>
          </cell>
          <cell r="G1447">
            <v>1</v>
          </cell>
          <cell r="J1447">
            <v>28.1</v>
          </cell>
          <cell r="K1447" t="str">
            <v>D</v>
          </cell>
          <cell r="M1447" t="str">
            <v>Y</v>
          </cell>
          <cell r="N1447">
            <v>1</v>
          </cell>
          <cell r="R1447">
            <v>3.2264150943396226</v>
          </cell>
        </row>
        <row r="1448">
          <cell r="C1448">
            <v>1</v>
          </cell>
          <cell r="G1448">
            <v>1</v>
          </cell>
          <cell r="J1448">
            <v>305</v>
          </cell>
          <cell r="K1448" t="str">
            <v>W</v>
          </cell>
          <cell r="M1448" t="str">
            <v>Y</v>
          </cell>
          <cell r="N1448">
            <v>2</v>
          </cell>
          <cell r="R1448">
            <v>3.2264150943396226</v>
          </cell>
        </row>
        <row r="1449">
          <cell r="C1449">
            <v>1</v>
          </cell>
          <cell r="G1449">
            <v>1</v>
          </cell>
          <cell r="J1449">
            <v>94</v>
          </cell>
          <cell r="K1449" t="str">
            <v>W</v>
          </cell>
          <cell r="M1449" t="str">
            <v>Y</v>
          </cell>
          <cell r="N1449">
            <v>7</v>
          </cell>
          <cell r="R1449">
            <v>3.2264150943396226</v>
          </cell>
        </row>
        <row r="1450">
          <cell r="C1450">
            <v>1</v>
          </cell>
          <cell r="G1450">
            <v>1</v>
          </cell>
          <cell r="J1450">
            <v>117.6</v>
          </cell>
          <cell r="K1450" t="str">
            <v>D</v>
          </cell>
          <cell r="M1450" t="str">
            <v>Y</v>
          </cell>
          <cell r="N1450">
            <v>1</v>
          </cell>
          <cell r="R1450">
            <v>3.2264150943396226</v>
          </cell>
        </row>
        <row r="1451">
          <cell r="C1451">
            <v>1</v>
          </cell>
          <cell r="G1451">
            <v>1</v>
          </cell>
          <cell r="J1451">
            <v>94</v>
          </cell>
          <cell r="K1451" t="str">
            <v>M</v>
          </cell>
          <cell r="M1451" t="str">
            <v>N</v>
          </cell>
          <cell r="N1451">
            <v>1</v>
          </cell>
          <cell r="R1451">
            <v>3.2264150943396226</v>
          </cell>
        </row>
        <row r="1452">
          <cell r="C1452">
            <v>1</v>
          </cell>
          <cell r="G1452">
            <v>1</v>
          </cell>
          <cell r="J1452">
            <v>210.3</v>
          </cell>
          <cell r="K1452" t="str">
            <v>M</v>
          </cell>
          <cell r="M1452" t="str">
            <v>N</v>
          </cell>
          <cell r="N1452">
            <v>1</v>
          </cell>
          <cell r="R1452">
            <v>3.2264150943396226</v>
          </cell>
        </row>
        <row r="1453">
          <cell r="C1453">
            <v>1</v>
          </cell>
          <cell r="G1453">
            <v>1</v>
          </cell>
          <cell r="J1453">
            <v>28.1</v>
          </cell>
          <cell r="K1453" t="str">
            <v>D</v>
          </cell>
          <cell r="M1453" t="str">
            <v>Y</v>
          </cell>
          <cell r="N1453">
            <v>1</v>
          </cell>
          <cell r="R1453">
            <v>3.2264150943396226</v>
          </cell>
        </row>
        <row r="1454">
          <cell r="C1454">
            <v>1</v>
          </cell>
          <cell r="G1454">
            <v>1</v>
          </cell>
          <cell r="J1454">
            <v>210.3</v>
          </cell>
          <cell r="K1454" t="str">
            <v>M</v>
          </cell>
          <cell r="M1454" t="str">
            <v>N</v>
          </cell>
          <cell r="N1454">
            <v>1</v>
          </cell>
          <cell r="R1454">
            <v>3.2264150943396226</v>
          </cell>
        </row>
        <row r="1455">
          <cell r="C1455">
            <v>1</v>
          </cell>
          <cell r="G1455">
            <v>1</v>
          </cell>
          <cell r="J1455">
            <v>74.2</v>
          </cell>
          <cell r="K1455" t="str">
            <v>W</v>
          </cell>
          <cell r="M1455" t="str">
            <v>N</v>
          </cell>
          <cell r="N1455">
            <v>1</v>
          </cell>
          <cell r="R1455">
            <v>3.2264150943396226</v>
          </cell>
        </row>
        <row r="1456">
          <cell r="C1456">
            <v>1</v>
          </cell>
          <cell r="G1456">
            <v>1</v>
          </cell>
          <cell r="J1456">
            <v>256.39999999999998</v>
          </cell>
          <cell r="K1456" t="str">
            <v>M</v>
          </cell>
          <cell r="M1456" t="str">
            <v>N</v>
          </cell>
          <cell r="N1456">
            <v>1</v>
          </cell>
          <cell r="R1456">
            <v>3.2264150943396226</v>
          </cell>
        </row>
        <row r="1457">
          <cell r="C1457">
            <v>1</v>
          </cell>
          <cell r="G1457">
            <v>1</v>
          </cell>
          <cell r="J1457">
            <v>149.30000000000001</v>
          </cell>
          <cell r="K1457" t="str">
            <v>W</v>
          </cell>
          <cell r="M1457" t="str">
            <v>N</v>
          </cell>
          <cell r="N1457">
            <v>2</v>
          </cell>
          <cell r="R1457">
            <v>3.2264150943396226</v>
          </cell>
        </row>
        <row r="1458">
          <cell r="C1458">
            <v>1</v>
          </cell>
          <cell r="G1458">
            <v>1</v>
          </cell>
          <cell r="J1458">
            <v>276.2</v>
          </cell>
          <cell r="K1458" t="str">
            <v>M</v>
          </cell>
          <cell r="M1458" t="str">
            <v>N</v>
          </cell>
          <cell r="N1458">
            <v>2</v>
          </cell>
          <cell r="R1458">
            <v>3.2264150943396226</v>
          </cell>
        </row>
        <row r="1459">
          <cell r="C1459">
            <v>1</v>
          </cell>
          <cell r="G1459">
            <v>1</v>
          </cell>
          <cell r="J1459">
            <v>210.3</v>
          </cell>
          <cell r="K1459" t="str">
            <v>W</v>
          </cell>
          <cell r="M1459" t="str">
            <v>N</v>
          </cell>
          <cell r="N1459">
            <v>2</v>
          </cell>
          <cell r="R1459">
            <v>3.2264150943396226</v>
          </cell>
        </row>
        <row r="1460">
          <cell r="C1460">
            <v>1</v>
          </cell>
          <cell r="G1460">
            <v>1</v>
          </cell>
          <cell r="J1460">
            <v>94</v>
          </cell>
          <cell r="K1460" t="str">
            <v>D</v>
          </cell>
          <cell r="M1460" t="str">
            <v>Y</v>
          </cell>
          <cell r="N1460">
            <v>2</v>
          </cell>
          <cell r="R1460">
            <v>3.2264150943396226</v>
          </cell>
        </row>
        <row r="1461">
          <cell r="C1461">
            <v>1</v>
          </cell>
          <cell r="G1461">
            <v>1</v>
          </cell>
          <cell r="J1461">
            <v>28.1</v>
          </cell>
          <cell r="K1461" t="str">
            <v>D</v>
          </cell>
          <cell r="M1461" t="str">
            <v>Y</v>
          </cell>
          <cell r="N1461">
            <v>1</v>
          </cell>
          <cell r="R1461">
            <v>3.2264150943396226</v>
          </cell>
        </row>
        <row r="1462">
          <cell r="C1462">
            <v>1</v>
          </cell>
          <cell r="G1462">
            <v>1</v>
          </cell>
          <cell r="J1462">
            <v>569</v>
          </cell>
          <cell r="K1462" t="str">
            <v>W</v>
          </cell>
          <cell r="M1462" t="str">
            <v>N</v>
          </cell>
          <cell r="N1462">
            <v>1</v>
          </cell>
          <cell r="R1462">
            <v>3.2264150943396226</v>
          </cell>
        </row>
        <row r="1463">
          <cell r="C1463">
            <v>1</v>
          </cell>
          <cell r="G1463">
            <v>1</v>
          </cell>
          <cell r="J1463">
            <v>794</v>
          </cell>
          <cell r="K1463" t="str">
            <v>W</v>
          </cell>
          <cell r="M1463" t="str">
            <v>N</v>
          </cell>
          <cell r="N1463">
            <v>1</v>
          </cell>
          <cell r="R1463">
            <v>3.2264150943396226</v>
          </cell>
        </row>
        <row r="1464">
          <cell r="C1464">
            <v>1</v>
          </cell>
          <cell r="G1464">
            <v>1</v>
          </cell>
          <cell r="J1464">
            <v>376.4</v>
          </cell>
          <cell r="K1464" t="str">
            <v>Y</v>
          </cell>
          <cell r="M1464" t="str">
            <v>N</v>
          </cell>
          <cell r="N1464">
            <v>1</v>
          </cell>
          <cell r="R1464">
            <v>3.2264150943396226</v>
          </cell>
        </row>
        <row r="1465">
          <cell r="C1465">
            <v>1</v>
          </cell>
          <cell r="G1465">
            <v>7</v>
          </cell>
          <cell r="J1465">
            <v>794</v>
          </cell>
          <cell r="K1465" t="str">
            <v>D</v>
          </cell>
          <cell r="M1465" t="str">
            <v>Y</v>
          </cell>
          <cell r="N1465">
            <v>1</v>
          </cell>
          <cell r="R1465">
            <v>2.2593984962406015</v>
          </cell>
        </row>
        <row r="1466">
          <cell r="C1466">
            <v>1</v>
          </cell>
          <cell r="G1466">
            <v>1</v>
          </cell>
          <cell r="J1466">
            <v>28.1</v>
          </cell>
          <cell r="K1466" t="str">
            <v>D</v>
          </cell>
          <cell r="M1466" t="str">
            <v>Y</v>
          </cell>
          <cell r="N1466">
            <v>5</v>
          </cell>
          <cell r="R1466">
            <v>3.2264150943396226</v>
          </cell>
        </row>
        <row r="1467">
          <cell r="C1467">
            <v>1</v>
          </cell>
          <cell r="G1467">
            <v>1</v>
          </cell>
          <cell r="J1467">
            <v>185.8</v>
          </cell>
          <cell r="K1467" t="str">
            <v>W</v>
          </cell>
          <cell r="M1467" t="str">
            <v>N</v>
          </cell>
          <cell r="N1467">
            <v>5</v>
          </cell>
          <cell r="R1467">
            <v>3.2264150943396226</v>
          </cell>
        </row>
        <row r="1468">
          <cell r="C1468">
            <v>1</v>
          </cell>
          <cell r="G1468">
            <v>1</v>
          </cell>
          <cell r="J1468">
            <v>276.2</v>
          </cell>
          <cell r="K1468" t="str">
            <v>M</v>
          </cell>
          <cell r="M1468" t="str">
            <v>N</v>
          </cell>
          <cell r="N1468">
            <v>2</v>
          </cell>
          <cell r="R1468">
            <v>3.2264150943396226</v>
          </cell>
        </row>
        <row r="1469">
          <cell r="C1469">
            <v>1</v>
          </cell>
          <cell r="G1469">
            <v>7</v>
          </cell>
          <cell r="J1469">
            <v>531</v>
          </cell>
          <cell r="K1469" t="str">
            <v>W</v>
          </cell>
          <cell r="M1469" t="str">
            <v>N</v>
          </cell>
          <cell r="N1469">
            <v>6</v>
          </cell>
          <cell r="R1469">
            <v>2.2593984962406015</v>
          </cell>
        </row>
        <row r="1470">
          <cell r="C1470">
            <v>1</v>
          </cell>
          <cell r="G1470">
            <v>1</v>
          </cell>
          <cell r="J1470">
            <v>241.3</v>
          </cell>
          <cell r="K1470" t="str">
            <v>W</v>
          </cell>
          <cell r="M1470" t="str">
            <v>N</v>
          </cell>
          <cell r="N1470">
            <v>1</v>
          </cell>
          <cell r="R1470">
            <v>3.2264150943396226</v>
          </cell>
        </row>
        <row r="1471">
          <cell r="C1471">
            <v>1</v>
          </cell>
          <cell r="G1471">
            <v>1</v>
          </cell>
          <cell r="J1471">
            <v>50.7</v>
          </cell>
          <cell r="K1471" t="str">
            <v>W</v>
          </cell>
          <cell r="M1471" t="str">
            <v>N</v>
          </cell>
          <cell r="N1471">
            <v>1</v>
          </cell>
          <cell r="R1471">
            <v>3.2264150943396226</v>
          </cell>
        </row>
        <row r="1472">
          <cell r="C1472">
            <v>1</v>
          </cell>
          <cell r="G1472">
            <v>1</v>
          </cell>
          <cell r="J1472">
            <v>28.1</v>
          </cell>
          <cell r="K1472" t="str">
            <v>D</v>
          </cell>
          <cell r="M1472" t="str">
            <v>Y</v>
          </cell>
          <cell r="N1472">
            <v>7</v>
          </cell>
          <cell r="R1472">
            <v>3.2264150943396226</v>
          </cell>
        </row>
        <row r="1473">
          <cell r="C1473">
            <v>1</v>
          </cell>
          <cell r="G1473">
            <v>1</v>
          </cell>
          <cell r="J1473">
            <v>94</v>
          </cell>
          <cell r="K1473" t="str">
            <v>D</v>
          </cell>
          <cell r="M1473" t="str">
            <v>Y</v>
          </cell>
          <cell r="N1473">
            <v>2</v>
          </cell>
          <cell r="R1473">
            <v>3.2264150943396226</v>
          </cell>
        </row>
        <row r="1474">
          <cell r="C1474">
            <v>1</v>
          </cell>
          <cell r="G1474">
            <v>1</v>
          </cell>
          <cell r="J1474">
            <v>28.1</v>
          </cell>
          <cell r="K1474" t="str">
            <v>W</v>
          </cell>
          <cell r="M1474" t="str">
            <v>N</v>
          </cell>
          <cell r="N1474">
            <v>2</v>
          </cell>
          <cell r="R1474">
            <v>3.2264150943396226</v>
          </cell>
        </row>
        <row r="1475">
          <cell r="C1475">
            <v>1</v>
          </cell>
          <cell r="G1475">
            <v>1</v>
          </cell>
          <cell r="J1475">
            <v>28.1</v>
          </cell>
          <cell r="K1475" t="str">
            <v>W</v>
          </cell>
          <cell r="M1475" t="str">
            <v>Y</v>
          </cell>
          <cell r="N1475">
            <v>2</v>
          </cell>
          <cell r="R1475">
            <v>3.2264150943396226</v>
          </cell>
        </row>
        <row r="1476">
          <cell r="C1476">
            <v>1</v>
          </cell>
          <cell r="G1476">
            <v>1</v>
          </cell>
          <cell r="J1476">
            <v>98.5</v>
          </cell>
          <cell r="K1476" t="str">
            <v>D</v>
          </cell>
          <cell r="M1476" t="str">
            <v>Y</v>
          </cell>
          <cell r="N1476">
            <v>7</v>
          </cell>
          <cell r="R1476">
            <v>3.2264150943396226</v>
          </cell>
        </row>
        <row r="1477">
          <cell r="C1477">
            <v>1</v>
          </cell>
          <cell r="G1477">
            <v>1</v>
          </cell>
          <cell r="J1477">
            <v>396.2</v>
          </cell>
          <cell r="K1477" t="str">
            <v>W</v>
          </cell>
          <cell r="M1477" t="str">
            <v>N</v>
          </cell>
          <cell r="N1477">
            <v>1</v>
          </cell>
          <cell r="R1477">
            <v>3.2264150943396226</v>
          </cell>
        </row>
        <row r="1478">
          <cell r="C1478">
            <v>1</v>
          </cell>
          <cell r="G1478">
            <v>1</v>
          </cell>
          <cell r="J1478">
            <v>94</v>
          </cell>
          <cell r="K1478" t="str">
            <v>D</v>
          </cell>
          <cell r="M1478" t="str">
            <v>Y</v>
          </cell>
          <cell r="N1478">
            <v>7</v>
          </cell>
          <cell r="R1478">
            <v>3.2264150943396226</v>
          </cell>
        </row>
        <row r="1479">
          <cell r="C1479">
            <v>1</v>
          </cell>
          <cell r="G1479">
            <v>1</v>
          </cell>
          <cell r="J1479">
            <v>28.1</v>
          </cell>
          <cell r="K1479" t="str">
            <v>D</v>
          </cell>
          <cell r="M1479" t="str">
            <v>Y</v>
          </cell>
          <cell r="N1479">
            <v>2</v>
          </cell>
          <cell r="R1479">
            <v>3.2264150943396226</v>
          </cell>
        </row>
        <row r="1480">
          <cell r="C1480">
            <v>1</v>
          </cell>
          <cell r="G1480">
            <v>1</v>
          </cell>
          <cell r="J1480">
            <v>276.2</v>
          </cell>
          <cell r="K1480" t="str">
            <v>W</v>
          </cell>
          <cell r="M1480" t="str">
            <v>N</v>
          </cell>
          <cell r="N1480">
            <v>1</v>
          </cell>
          <cell r="R1480">
            <v>3.2264150943396226</v>
          </cell>
        </row>
        <row r="1481">
          <cell r="C1481">
            <v>1</v>
          </cell>
          <cell r="G1481">
            <v>1</v>
          </cell>
          <cell r="J1481">
            <v>137.4</v>
          </cell>
          <cell r="K1481" t="str">
            <v>D</v>
          </cell>
          <cell r="M1481" t="str">
            <v>Y</v>
          </cell>
          <cell r="N1481">
            <v>7</v>
          </cell>
          <cell r="R1481">
            <v>3.2264150943396226</v>
          </cell>
        </row>
        <row r="1482">
          <cell r="C1482">
            <v>1</v>
          </cell>
          <cell r="G1482">
            <v>1</v>
          </cell>
          <cell r="J1482">
            <v>218.4</v>
          </cell>
          <cell r="K1482" t="str">
            <v>W</v>
          </cell>
          <cell r="M1482" t="str">
            <v>N</v>
          </cell>
          <cell r="N1482">
            <v>2</v>
          </cell>
          <cell r="R1482">
            <v>3.2264150943396226</v>
          </cell>
        </row>
        <row r="1483">
          <cell r="C1483">
            <v>1</v>
          </cell>
          <cell r="G1483">
            <v>1</v>
          </cell>
          <cell r="J1483">
            <v>878</v>
          </cell>
          <cell r="K1483" t="str">
            <v>M</v>
          </cell>
          <cell r="M1483" t="str">
            <v>N</v>
          </cell>
          <cell r="N1483">
            <v>1</v>
          </cell>
          <cell r="R1483">
            <v>3.2264150943396226</v>
          </cell>
        </row>
        <row r="1484">
          <cell r="C1484">
            <v>1</v>
          </cell>
          <cell r="G1484">
            <v>1</v>
          </cell>
          <cell r="J1484">
            <v>237.3</v>
          </cell>
          <cell r="K1484" t="str">
            <v>W</v>
          </cell>
          <cell r="M1484" t="str">
            <v>N</v>
          </cell>
          <cell r="N1484">
            <v>2</v>
          </cell>
          <cell r="R1484">
            <v>3.2264150943396226</v>
          </cell>
        </row>
        <row r="1485">
          <cell r="C1485">
            <v>1</v>
          </cell>
          <cell r="G1485">
            <v>1</v>
          </cell>
          <cell r="J1485">
            <v>210.3</v>
          </cell>
          <cell r="K1485" t="str">
            <v>W</v>
          </cell>
          <cell r="M1485" t="str">
            <v>N</v>
          </cell>
          <cell r="N1485">
            <v>2</v>
          </cell>
          <cell r="R1485">
            <v>3.2264150943396226</v>
          </cell>
        </row>
        <row r="1486">
          <cell r="C1486">
            <v>1</v>
          </cell>
          <cell r="G1486">
            <v>1</v>
          </cell>
          <cell r="J1486">
            <v>531</v>
          </cell>
          <cell r="K1486" t="str">
            <v>M</v>
          </cell>
          <cell r="M1486" t="str">
            <v>N</v>
          </cell>
          <cell r="N1486">
            <v>3</v>
          </cell>
          <cell r="R1486">
            <v>3.2264150943396226</v>
          </cell>
        </row>
        <row r="1487">
          <cell r="C1487">
            <v>1</v>
          </cell>
          <cell r="G1487">
            <v>1</v>
          </cell>
          <cell r="J1487">
            <v>276.2</v>
          </cell>
          <cell r="K1487" t="str">
            <v>M</v>
          </cell>
          <cell r="M1487" t="str">
            <v>Y</v>
          </cell>
          <cell r="N1487">
            <v>2</v>
          </cell>
          <cell r="R1487">
            <v>3.2264150943396226</v>
          </cell>
        </row>
        <row r="1488">
          <cell r="C1488">
            <v>1</v>
          </cell>
          <cell r="G1488">
            <v>1</v>
          </cell>
          <cell r="J1488">
            <v>315</v>
          </cell>
          <cell r="K1488" t="str">
            <v>M</v>
          </cell>
          <cell r="M1488" t="str">
            <v>N</v>
          </cell>
          <cell r="N1488">
            <v>2</v>
          </cell>
          <cell r="R1488">
            <v>3.2264150943396226</v>
          </cell>
        </row>
        <row r="1489">
          <cell r="C1489">
            <v>1</v>
          </cell>
          <cell r="G1489">
            <v>1</v>
          </cell>
          <cell r="J1489">
            <v>28.1</v>
          </cell>
          <cell r="K1489" t="str">
            <v>W</v>
          </cell>
          <cell r="M1489" t="str">
            <v>N</v>
          </cell>
          <cell r="N1489">
            <v>5</v>
          </cell>
          <cell r="R1489">
            <v>3.2264150943396226</v>
          </cell>
        </row>
        <row r="1490">
          <cell r="C1490">
            <v>1</v>
          </cell>
          <cell r="G1490">
            <v>1</v>
          </cell>
          <cell r="J1490">
            <v>137.4</v>
          </cell>
          <cell r="K1490" t="str">
            <v>D</v>
          </cell>
          <cell r="M1490" t="str">
            <v>Y</v>
          </cell>
          <cell r="N1490">
            <v>1</v>
          </cell>
          <cell r="R1490">
            <v>3.2264150943396226</v>
          </cell>
        </row>
        <row r="1491">
          <cell r="C1491">
            <v>1</v>
          </cell>
          <cell r="G1491">
            <v>1</v>
          </cell>
          <cell r="J1491">
            <v>580.20000000000005</v>
          </cell>
          <cell r="K1491" t="str">
            <v>Y</v>
          </cell>
          <cell r="M1491" t="str">
            <v>N</v>
          </cell>
          <cell r="N1491">
            <v>1</v>
          </cell>
          <cell r="R1491">
            <v>3.2264150943396226</v>
          </cell>
        </row>
        <row r="1492">
          <cell r="C1492">
            <v>1</v>
          </cell>
          <cell r="G1492">
            <v>1</v>
          </cell>
          <cell r="J1492">
            <v>210.3</v>
          </cell>
          <cell r="K1492" t="str">
            <v>W</v>
          </cell>
          <cell r="M1492" t="str">
            <v>N</v>
          </cell>
          <cell r="N1492">
            <v>1</v>
          </cell>
          <cell r="R1492">
            <v>3.2264150943396226</v>
          </cell>
        </row>
        <row r="1493">
          <cell r="C1493">
            <v>1</v>
          </cell>
          <cell r="G1493">
            <v>7</v>
          </cell>
          <cell r="J1493">
            <v>315</v>
          </cell>
          <cell r="K1493" t="str">
            <v>D</v>
          </cell>
          <cell r="M1493" t="str">
            <v>Y</v>
          </cell>
          <cell r="N1493">
            <v>1</v>
          </cell>
          <cell r="R1493">
            <v>2.2593984962406015</v>
          </cell>
        </row>
        <row r="1494">
          <cell r="C1494">
            <v>1</v>
          </cell>
          <cell r="G1494">
            <v>1</v>
          </cell>
          <cell r="J1494">
            <v>276.2</v>
          </cell>
          <cell r="K1494" t="str">
            <v>W</v>
          </cell>
          <cell r="M1494" t="str">
            <v>N</v>
          </cell>
          <cell r="N1494">
            <v>2</v>
          </cell>
          <cell r="R1494">
            <v>3.2264150943396226</v>
          </cell>
        </row>
        <row r="1495">
          <cell r="C1495">
            <v>1</v>
          </cell>
          <cell r="G1495">
            <v>1</v>
          </cell>
          <cell r="J1495">
            <v>569</v>
          </cell>
          <cell r="K1495" t="str">
            <v>W</v>
          </cell>
          <cell r="M1495" t="str">
            <v>N</v>
          </cell>
          <cell r="N1495">
            <v>1</v>
          </cell>
          <cell r="R1495">
            <v>3.2264150943396226</v>
          </cell>
        </row>
        <row r="1496">
          <cell r="C1496">
            <v>1</v>
          </cell>
          <cell r="G1496">
            <v>1</v>
          </cell>
          <cell r="J1496">
            <v>276.2</v>
          </cell>
          <cell r="K1496" t="str">
            <v>M</v>
          </cell>
          <cell r="M1496" t="str">
            <v>N</v>
          </cell>
          <cell r="N1496">
            <v>2</v>
          </cell>
          <cell r="R1496">
            <v>3.2264150943396226</v>
          </cell>
        </row>
        <row r="1497">
          <cell r="C1497">
            <v>1</v>
          </cell>
          <cell r="G1497">
            <v>1</v>
          </cell>
          <cell r="J1497">
            <v>351</v>
          </cell>
          <cell r="K1497" t="str">
            <v>W</v>
          </cell>
          <cell r="M1497" t="str">
            <v>N</v>
          </cell>
          <cell r="N1497">
            <v>1</v>
          </cell>
          <cell r="R1497">
            <v>3.2264150943396226</v>
          </cell>
        </row>
        <row r="1498">
          <cell r="C1498">
            <v>1</v>
          </cell>
          <cell r="G1498">
            <v>1</v>
          </cell>
          <cell r="J1498">
            <v>94</v>
          </cell>
          <cell r="K1498" t="str">
            <v>D</v>
          </cell>
          <cell r="M1498" t="str">
            <v>Y</v>
          </cell>
          <cell r="N1498">
            <v>2</v>
          </cell>
          <cell r="R1498">
            <v>3.2264150943396226</v>
          </cell>
        </row>
        <row r="1499">
          <cell r="C1499">
            <v>1</v>
          </cell>
          <cell r="G1499">
            <v>1</v>
          </cell>
          <cell r="J1499">
            <v>71.5</v>
          </cell>
          <cell r="K1499" t="str">
            <v>D</v>
          </cell>
          <cell r="M1499" t="str">
            <v>Y</v>
          </cell>
          <cell r="N1499">
            <v>1</v>
          </cell>
          <cell r="R1499">
            <v>3.2264150943396226</v>
          </cell>
        </row>
        <row r="1500">
          <cell r="C1500">
            <v>1</v>
          </cell>
          <cell r="G1500">
            <v>1</v>
          </cell>
          <cell r="J1500">
            <v>315</v>
          </cell>
          <cell r="K1500" t="str">
            <v>W</v>
          </cell>
          <cell r="M1500" t="str">
            <v>N</v>
          </cell>
          <cell r="N1500">
            <v>1</v>
          </cell>
          <cell r="R1500">
            <v>3.2264150943396226</v>
          </cell>
        </row>
        <row r="1501">
          <cell r="C1501">
            <v>1</v>
          </cell>
          <cell r="G1501">
            <v>1</v>
          </cell>
          <cell r="J1501">
            <v>28.1</v>
          </cell>
          <cell r="K1501" t="str">
            <v>D</v>
          </cell>
          <cell r="M1501" t="str">
            <v>Y</v>
          </cell>
          <cell r="N1501">
            <v>7</v>
          </cell>
          <cell r="R1501">
            <v>3.2264150943396226</v>
          </cell>
        </row>
        <row r="1502">
          <cell r="C1502">
            <v>1</v>
          </cell>
          <cell r="G1502">
            <v>1</v>
          </cell>
          <cell r="J1502">
            <v>94</v>
          </cell>
          <cell r="K1502" t="str">
            <v>D</v>
          </cell>
          <cell r="M1502" t="str">
            <v>Y</v>
          </cell>
          <cell r="N1502">
            <v>1</v>
          </cell>
          <cell r="R1502">
            <v>3.2264150943396226</v>
          </cell>
        </row>
        <row r="1503">
          <cell r="C1503">
            <v>1</v>
          </cell>
          <cell r="G1503">
            <v>1</v>
          </cell>
          <cell r="J1503">
            <v>425</v>
          </cell>
          <cell r="K1503" t="str">
            <v>M</v>
          </cell>
          <cell r="M1503" t="str">
            <v>N</v>
          </cell>
          <cell r="N1503">
            <v>1</v>
          </cell>
          <cell r="R1503">
            <v>3.2264150943396226</v>
          </cell>
        </row>
        <row r="1504">
          <cell r="C1504">
            <v>1</v>
          </cell>
          <cell r="G1504">
            <v>1</v>
          </cell>
          <cell r="J1504">
            <v>28.1</v>
          </cell>
          <cell r="K1504" t="str">
            <v>D</v>
          </cell>
          <cell r="M1504" t="str">
            <v>Y</v>
          </cell>
          <cell r="N1504">
            <v>2</v>
          </cell>
          <cell r="R1504">
            <v>3.2264150943396226</v>
          </cell>
        </row>
        <row r="1505">
          <cell r="C1505">
            <v>1</v>
          </cell>
          <cell r="G1505">
            <v>1</v>
          </cell>
          <cell r="J1505">
            <v>117.6</v>
          </cell>
          <cell r="K1505" t="str">
            <v>W</v>
          </cell>
          <cell r="M1505" t="str">
            <v>N</v>
          </cell>
          <cell r="N1505">
            <v>2</v>
          </cell>
          <cell r="R1505">
            <v>3.2264150943396226</v>
          </cell>
        </row>
        <row r="1506">
          <cell r="C1506">
            <v>1</v>
          </cell>
          <cell r="G1506">
            <v>1</v>
          </cell>
          <cell r="J1506">
            <v>72</v>
          </cell>
          <cell r="K1506" t="str">
            <v>W</v>
          </cell>
          <cell r="M1506" t="str">
            <v>N</v>
          </cell>
          <cell r="N1506">
            <v>2</v>
          </cell>
          <cell r="R1506">
            <v>3.2264150943396226</v>
          </cell>
        </row>
        <row r="1507">
          <cell r="C1507">
            <v>1</v>
          </cell>
          <cell r="G1507">
            <v>1</v>
          </cell>
          <cell r="J1507">
            <v>28.1</v>
          </cell>
          <cell r="K1507" t="str">
            <v>D</v>
          </cell>
          <cell r="M1507" t="str">
            <v>N</v>
          </cell>
          <cell r="N1507">
            <v>7</v>
          </cell>
          <cell r="R1507">
            <v>3.2264150943396226</v>
          </cell>
        </row>
        <row r="1508">
          <cell r="C1508">
            <v>1</v>
          </cell>
          <cell r="G1508">
            <v>1</v>
          </cell>
          <cell r="J1508">
            <v>685.2</v>
          </cell>
          <cell r="K1508" t="str">
            <v>W</v>
          </cell>
          <cell r="M1508" t="str">
            <v>N</v>
          </cell>
          <cell r="N1508">
            <v>1</v>
          </cell>
          <cell r="R1508">
            <v>3.2264150943396226</v>
          </cell>
        </row>
        <row r="1509">
          <cell r="C1509">
            <v>1</v>
          </cell>
          <cell r="G1509">
            <v>1</v>
          </cell>
          <cell r="J1509">
            <v>758</v>
          </cell>
          <cell r="K1509" t="str">
            <v>W</v>
          </cell>
          <cell r="M1509" t="str">
            <v>N</v>
          </cell>
          <cell r="N1509">
            <v>1</v>
          </cell>
          <cell r="R1509">
            <v>3.2264150943396226</v>
          </cell>
        </row>
        <row r="1510">
          <cell r="C1510">
            <v>1</v>
          </cell>
          <cell r="G1510">
            <v>1</v>
          </cell>
          <cell r="J1510">
            <v>720</v>
          </cell>
          <cell r="K1510" t="str">
            <v>W</v>
          </cell>
          <cell r="M1510" t="str">
            <v>Y</v>
          </cell>
          <cell r="N1510">
            <v>5</v>
          </cell>
          <cell r="R1510">
            <v>3.2264150943396226</v>
          </cell>
        </row>
        <row r="1511">
          <cell r="C1511">
            <v>1</v>
          </cell>
          <cell r="G1511">
            <v>1</v>
          </cell>
          <cell r="J1511">
            <v>276.2</v>
          </cell>
          <cell r="K1511" t="str">
            <v>W</v>
          </cell>
          <cell r="M1511" t="str">
            <v>N</v>
          </cell>
          <cell r="N1511">
            <v>1</v>
          </cell>
          <cell r="R1511">
            <v>3.2264150943396226</v>
          </cell>
        </row>
        <row r="1512">
          <cell r="C1512">
            <v>1</v>
          </cell>
          <cell r="G1512">
            <v>1</v>
          </cell>
          <cell r="J1512">
            <v>569</v>
          </cell>
          <cell r="K1512" t="str">
            <v>W</v>
          </cell>
          <cell r="M1512" t="str">
            <v>N</v>
          </cell>
          <cell r="N1512">
            <v>2</v>
          </cell>
          <cell r="R1512">
            <v>3.2264150943396226</v>
          </cell>
        </row>
        <row r="1513">
          <cell r="C1513">
            <v>1</v>
          </cell>
          <cell r="G1513">
            <v>1</v>
          </cell>
          <cell r="J1513">
            <v>276.2</v>
          </cell>
          <cell r="K1513" t="str">
            <v>W</v>
          </cell>
          <cell r="M1513" t="str">
            <v>N</v>
          </cell>
          <cell r="N1513">
            <v>1</v>
          </cell>
          <cell r="R1513">
            <v>3.2264150943396226</v>
          </cell>
        </row>
        <row r="1514">
          <cell r="C1514">
            <v>1</v>
          </cell>
          <cell r="G1514">
            <v>1</v>
          </cell>
          <cell r="J1514">
            <v>978</v>
          </cell>
          <cell r="K1514" t="str">
            <v>W</v>
          </cell>
          <cell r="M1514" t="str">
            <v>N</v>
          </cell>
          <cell r="N1514">
            <v>1</v>
          </cell>
          <cell r="R1514">
            <v>3.2264150943396226</v>
          </cell>
        </row>
        <row r="1515">
          <cell r="C1515">
            <v>1</v>
          </cell>
          <cell r="G1515">
            <v>1</v>
          </cell>
          <cell r="J1515">
            <v>71.5</v>
          </cell>
          <cell r="K1515" t="str">
            <v>D</v>
          </cell>
          <cell r="M1515" t="str">
            <v>N</v>
          </cell>
          <cell r="N1515">
            <v>1</v>
          </cell>
          <cell r="R1515">
            <v>3.2264150943396226</v>
          </cell>
        </row>
        <row r="1516">
          <cell r="C1516">
            <v>1</v>
          </cell>
          <cell r="G1516">
            <v>1</v>
          </cell>
          <cell r="J1516">
            <v>315</v>
          </cell>
          <cell r="K1516" t="str">
            <v>W</v>
          </cell>
          <cell r="M1516" t="str">
            <v>N</v>
          </cell>
          <cell r="N1516">
            <v>1</v>
          </cell>
          <cell r="R1516">
            <v>3.2264150943396226</v>
          </cell>
        </row>
        <row r="1517">
          <cell r="C1517">
            <v>1</v>
          </cell>
          <cell r="G1517">
            <v>1</v>
          </cell>
          <cell r="J1517">
            <v>28.1</v>
          </cell>
          <cell r="K1517" t="str">
            <v>D</v>
          </cell>
          <cell r="M1517" t="str">
            <v>Y</v>
          </cell>
          <cell r="N1517">
            <v>1</v>
          </cell>
          <cell r="R1517">
            <v>3.2264150943396226</v>
          </cell>
        </row>
        <row r="1518">
          <cell r="C1518">
            <v>1</v>
          </cell>
          <cell r="G1518">
            <v>1</v>
          </cell>
          <cell r="J1518">
            <v>276.2</v>
          </cell>
          <cell r="K1518" t="str">
            <v>W</v>
          </cell>
          <cell r="M1518" t="str">
            <v>N</v>
          </cell>
          <cell r="N1518">
            <v>2</v>
          </cell>
          <cell r="R1518">
            <v>3.2264150943396226</v>
          </cell>
        </row>
        <row r="1519">
          <cell r="C1519">
            <v>1</v>
          </cell>
          <cell r="G1519">
            <v>1</v>
          </cell>
          <cell r="J1519">
            <v>600</v>
          </cell>
          <cell r="K1519" t="str">
            <v>W</v>
          </cell>
          <cell r="M1519" t="str">
            <v>N</v>
          </cell>
          <cell r="N1519">
            <v>7</v>
          </cell>
          <cell r="R1519">
            <v>3.2264150943396226</v>
          </cell>
        </row>
        <row r="1520">
          <cell r="C1520">
            <v>1</v>
          </cell>
          <cell r="G1520">
            <v>1</v>
          </cell>
          <cell r="J1520">
            <v>386.8</v>
          </cell>
          <cell r="K1520" t="str">
            <v>W</v>
          </cell>
          <cell r="M1520" t="str">
            <v>N</v>
          </cell>
          <cell r="N1520">
            <v>1</v>
          </cell>
          <cell r="R1520">
            <v>3.2264150943396226</v>
          </cell>
        </row>
        <row r="1521">
          <cell r="C1521">
            <v>1</v>
          </cell>
          <cell r="G1521">
            <v>1</v>
          </cell>
          <cell r="J1521">
            <v>569</v>
          </cell>
          <cell r="K1521" t="str">
            <v>W</v>
          </cell>
          <cell r="M1521" t="str">
            <v>N</v>
          </cell>
          <cell r="N1521">
            <v>1</v>
          </cell>
          <cell r="R1521">
            <v>3.2264150943396226</v>
          </cell>
        </row>
        <row r="1522">
          <cell r="C1522">
            <v>1</v>
          </cell>
          <cell r="G1522">
            <v>1</v>
          </cell>
          <cell r="J1522">
            <v>317.2</v>
          </cell>
          <cell r="K1522" t="str">
            <v>W</v>
          </cell>
          <cell r="M1522" t="str">
            <v>N</v>
          </cell>
          <cell r="N1522">
            <v>5</v>
          </cell>
          <cell r="R1522">
            <v>3.2264150943396226</v>
          </cell>
        </row>
        <row r="1523">
          <cell r="C1523">
            <v>1</v>
          </cell>
          <cell r="G1523">
            <v>1</v>
          </cell>
          <cell r="J1523">
            <v>132.80000000000001</v>
          </cell>
          <cell r="K1523" t="str">
            <v>W</v>
          </cell>
          <cell r="M1523" t="str">
            <v>N</v>
          </cell>
          <cell r="N1523">
            <v>1</v>
          </cell>
          <cell r="R1523">
            <v>3.2264150943396226</v>
          </cell>
        </row>
        <row r="1524">
          <cell r="C1524">
            <v>1</v>
          </cell>
          <cell r="G1524">
            <v>1</v>
          </cell>
          <cell r="J1524">
            <v>276.2</v>
          </cell>
          <cell r="K1524" t="str">
            <v>W</v>
          </cell>
          <cell r="M1524" t="str">
            <v>N</v>
          </cell>
          <cell r="N1524">
            <v>1</v>
          </cell>
          <cell r="R1524">
            <v>3.2264150943396226</v>
          </cell>
        </row>
        <row r="1525">
          <cell r="C1525">
            <v>1</v>
          </cell>
          <cell r="G1525">
            <v>1</v>
          </cell>
          <cell r="J1525">
            <v>144.80000000000001</v>
          </cell>
          <cell r="K1525" t="str">
            <v>W</v>
          </cell>
          <cell r="M1525" t="str">
            <v>N</v>
          </cell>
          <cell r="N1525">
            <v>1</v>
          </cell>
          <cell r="R1525">
            <v>3.2264150943396226</v>
          </cell>
        </row>
        <row r="1526">
          <cell r="C1526">
            <v>1</v>
          </cell>
          <cell r="G1526">
            <v>1</v>
          </cell>
          <cell r="J1526">
            <v>569</v>
          </cell>
          <cell r="K1526" t="str">
            <v>D</v>
          </cell>
          <cell r="M1526" t="str">
            <v>N</v>
          </cell>
          <cell r="N1526">
            <v>1</v>
          </cell>
          <cell r="R1526">
            <v>3.2264150943396226</v>
          </cell>
        </row>
        <row r="1527">
          <cell r="C1527">
            <v>1</v>
          </cell>
          <cell r="G1527">
            <v>1</v>
          </cell>
          <cell r="J1527">
            <v>185.8</v>
          </cell>
          <cell r="K1527" t="str">
            <v>W</v>
          </cell>
          <cell r="M1527" t="str">
            <v>N</v>
          </cell>
          <cell r="N1527">
            <v>1</v>
          </cell>
          <cell r="R1527">
            <v>3.2264150943396226</v>
          </cell>
        </row>
        <row r="1528">
          <cell r="C1528">
            <v>1</v>
          </cell>
          <cell r="G1528">
            <v>1</v>
          </cell>
          <cell r="J1528">
            <v>276.2</v>
          </cell>
          <cell r="K1528" t="str">
            <v>W</v>
          </cell>
          <cell r="M1528" t="str">
            <v>N</v>
          </cell>
          <cell r="N1528">
            <v>1</v>
          </cell>
          <cell r="R1528">
            <v>3.2264150943396226</v>
          </cell>
        </row>
        <row r="1529">
          <cell r="C1529">
            <v>1</v>
          </cell>
          <cell r="G1529">
            <v>1</v>
          </cell>
          <cell r="J1529">
            <v>315</v>
          </cell>
          <cell r="K1529" t="str">
            <v>M</v>
          </cell>
          <cell r="M1529" t="str">
            <v>N</v>
          </cell>
          <cell r="N1529">
            <v>1</v>
          </cell>
          <cell r="R1529">
            <v>3.2264150943396226</v>
          </cell>
        </row>
        <row r="1530">
          <cell r="C1530">
            <v>1</v>
          </cell>
          <cell r="G1530">
            <v>1</v>
          </cell>
          <cell r="J1530">
            <v>256.39999999999998</v>
          </cell>
          <cell r="K1530" t="str">
            <v>D</v>
          </cell>
          <cell r="M1530" t="str">
            <v>Y</v>
          </cell>
          <cell r="N1530">
            <v>1</v>
          </cell>
          <cell r="R1530">
            <v>3.2264150943396226</v>
          </cell>
        </row>
        <row r="1531">
          <cell r="C1531">
            <v>1</v>
          </cell>
          <cell r="G1531">
            <v>1</v>
          </cell>
          <cell r="J1531">
            <v>276.2</v>
          </cell>
          <cell r="K1531" t="str">
            <v>W</v>
          </cell>
          <cell r="M1531" t="str">
            <v>Y</v>
          </cell>
          <cell r="N1531">
            <v>2</v>
          </cell>
          <cell r="R1531">
            <v>3.2264150943396226</v>
          </cell>
        </row>
        <row r="1532">
          <cell r="C1532">
            <v>1</v>
          </cell>
          <cell r="G1532">
            <v>1</v>
          </cell>
          <cell r="J1532">
            <v>689</v>
          </cell>
          <cell r="K1532" t="str">
            <v>W</v>
          </cell>
          <cell r="M1532" t="str">
            <v>Y</v>
          </cell>
          <cell r="N1532">
            <v>1</v>
          </cell>
          <cell r="R1532">
            <v>3.2264150943396226</v>
          </cell>
        </row>
        <row r="1533">
          <cell r="C1533">
            <v>1</v>
          </cell>
          <cell r="G1533">
            <v>1</v>
          </cell>
          <cell r="J1533">
            <v>303</v>
          </cell>
          <cell r="K1533" t="str">
            <v>W</v>
          </cell>
          <cell r="M1533" t="str">
            <v>Y</v>
          </cell>
          <cell r="N1533">
            <v>1</v>
          </cell>
          <cell r="R1533">
            <v>3.2264150943396226</v>
          </cell>
        </row>
        <row r="1534">
          <cell r="C1534">
            <v>1</v>
          </cell>
          <cell r="G1534">
            <v>1</v>
          </cell>
          <cell r="J1534">
            <v>276.2</v>
          </cell>
          <cell r="K1534" t="str">
            <v>W</v>
          </cell>
          <cell r="M1534" t="str">
            <v>Y</v>
          </cell>
          <cell r="N1534">
            <v>1</v>
          </cell>
          <cell r="R1534">
            <v>3.2264150943396226</v>
          </cell>
        </row>
        <row r="1535">
          <cell r="C1535">
            <v>1</v>
          </cell>
          <cell r="G1535">
            <v>1</v>
          </cell>
          <cell r="J1535">
            <v>72</v>
          </cell>
          <cell r="K1535" t="str">
            <v>D</v>
          </cell>
          <cell r="M1535" t="str">
            <v>Y</v>
          </cell>
          <cell r="N1535">
            <v>1</v>
          </cell>
          <cell r="R1535">
            <v>3.2264150943396226</v>
          </cell>
        </row>
        <row r="1536">
          <cell r="C1536">
            <v>1</v>
          </cell>
          <cell r="G1536">
            <v>1</v>
          </cell>
          <cell r="J1536">
            <v>28.1</v>
          </cell>
          <cell r="K1536" t="str">
            <v>D</v>
          </cell>
          <cell r="M1536" t="str">
            <v>Y</v>
          </cell>
          <cell r="N1536">
            <v>1</v>
          </cell>
          <cell r="R1536">
            <v>3.2264150943396226</v>
          </cell>
        </row>
        <row r="1537">
          <cell r="C1537">
            <v>1</v>
          </cell>
          <cell r="G1537">
            <v>1</v>
          </cell>
          <cell r="J1537">
            <v>144.80000000000001</v>
          </cell>
          <cell r="K1537" t="str">
            <v>D</v>
          </cell>
          <cell r="M1537" t="str">
            <v>Y</v>
          </cell>
          <cell r="N1537">
            <v>2</v>
          </cell>
          <cell r="R1537">
            <v>3.2264150943396226</v>
          </cell>
        </row>
        <row r="1538">
          <cell r="C1538">
            <v>1</v>
          </cell>
          <cell r="G1538">
            <v>1</v>
          </cell>
          <cell r="J1538">
            <v>28.1</v>
          </cell>
          <cell r="K1538" t="str">
            <v>D</v>
          </cell>
          <cell r="M1538" t="str">
            <v>Y</v>
          </cell>
          <cell r="N1538">
            <v>1</v>
          </cell>
          <cell r="R1538">
            <v>3.2264150943396226</v>
          </cell>
        </row>
        <row r="1539">
          <cell r="C1539">
            <v>1</v>
          </cell>
          <cell r="G1539">
            <v>1</v>
          </cell>
          <cell r="J1539">
            <v>137.4</v>
          </cell>
          <cell r="K1539" t="str">
            <v>D</v>
          </cell>
          <cell r="M1539" t="str">
            <v>Y</v>
          </cell>
          <cell r="N1539">
            <v>2</v>
          </cell>
          <cell r="R1539">
            <v>3.2264150943396226</v>
          </cell>
        </row>
        <row r="1540">
          <cell r="C1540">
            <v>1</v>
          </cell>
          <cell r="G1540">
            <v>1</v>
          </cell>
          <cell r="J1540">
            <v>395.8</v>
          </cell>
          <cell r="K1540" t="str">
            <v>W</v>
          </cell>
          <cell r="M1540" t="str">
            <v>N</v>
          </cell>
          <cell r="N1540">
            <v>1</v>
          </cell>
          <cell r="R1540">
            <v>3.2264150943396226</v>
          </cell>
        </row>
        <row r="1541">
          <cell r="C1541">
            <v>1</v>
          </cell>
          <cell r="G1541">
            <v>1</v>
          </cell>
          <cell r="J1541">
            <v>52.099999999999994</v>
          </cell>
          <cell r="K1541" t="str">
            <v>W</v>
          </cell>
          <cell r="M1541" t="str">
            <v>Y</v>
          </cell>
          <cell r="N1541">
            <v>2</v>
          </cell>
          <cell r="R1541">
            <v>3.2264150943396226</v>
          </cell>
        </row>
        <row r="1542">
          <cell r="C1542">
            <v>1</v>
          </cell>
          <cell r="G1542">
            <v>1</v>
          </cell>
          <cell r="J1542">
            <v>71.5</v>
          </cell>
          <cell r="K1542" t="str">
            <v>W</v>
          </cell>
          <cell r="M1542" t="str">
            <v>Y</v>
          </cell>
          <cell r="N1542">
            <v>2</v>
          </cell>
          <cell r="R1542">
            <v>3.2264150943396226</v>
          </cell>
        </row>
        <row r="1543">
          <cell r="C1543">
            <v>1</v>
          </cell>
          <cell r="G1543">
            <v>1</v>
          </cell>
          <cell r="J1543">
            <v>276.2</v>
          </cell>
          <cell r="K1543" t="str">
            <v>W</v>
          </cell>
          <cell r="M1543" t="str">
            <v>N</v>
          </cell>
          <cell r="N1543">
            <v>1</v>
          </cell>
          <cell r="R1543">
            <v>3.2264150943396226</v>
          </cell>
        </row>
        <row r="1544">
          <cell r="C1544">
            <v>1</v>
          </cell>
          <cell r="G1544">
            <v>1</v>
          </cell>
          <cell r="J1544">
            <v>215.2</v>
          </cell>
          <cell r="K1544" t="str">
            <v>D</v>
          </cell>
          <cell r="M1544" t="str">
            <v>N</v>
          </cell>
          <cell r="N1544">
            <v>1</v>
          </cell>
          <cell r="R1544">
            <v>3.2264150943396226</v>
          </cell>
        </row>
        <row r="1545">
          <cell r="C1545">
            <v>1</v>
          </cell>
          <cell r="G1545">
            <v>1</v>
          </cell>
          <cell r="J1545">
            <v>386.8</v>
          </cell>
          <cell r="K1545" t="str">
            <v>W</v>
          </cell>
          <cell r="M1545" t="str">
            <v>N</v>
          </cell>
          <cell r="N1545">
            <v>1</v>
          </cell>
          <cell r="R1545">
            <v>3.2264150943396226</v>
          </cell>
        </row>
        <row r="1546">
          <cell r="C1546">
            <v>1</v>
          </cell>
          <cell r="G1546">
            <v>1</v>
          </cell>
          <cell r="J1546">
            <v>276.2</v>
          </cell>
          <cell r="K1546" t="str">
            <v>W</v>
          </cell>
          <cell r="M1546" t="str">
            <v>N</v>
          </cell>
          <cell r="N1546">
            <v>1</v>
          </cell>
          <cell r="R1546">
            <v>3.2264150943396226</v>
          </cell>
        </row>
        <row r="1547">
          <cell r="C1547">
            <v>1</v>
          </cell>
          <cell r="G1547">
            <v>1</v>
          </cell>
          <cell r="J1547">
            <v>569</v>
          </cell>
          <cell r="K1547" t="str">
            <v>W</v>
          </cell>
          <cell r="M1547" t="str">
            <v>N</v>
          </cell>
          <cell r="N1547">
            <v>1</v>
          </cell>
          <cell r="R1547">
            <v>3.2264150943396226</v>
          </cell>
        </row>
        <row r="1548">
          <cell r="C1548">
            <v>1</v>
          </cell>
          <cell r="G1548">
            <v>1</v>
          </cell>
          <cell r="J1548">
            <v>758</v>
          </cell>
          <cell r="K1548" t="str">
            <v>M</v>
          </cell>
          <cell r="M1548" t="str">
            <v>Y</v>
          </cell>
          <cell r="N1548">
            <v>1</v>
          </cell>
          <cell r="R1548">
            <v>3.2264150943396226</v>
          </cell>
        </row>
        <row r="1549">
          <cell r="C1549">
            <v>1</v>
          </cell>
          <cell r="G1549">
            <v>1</v>
          </cell>
          <cell r="J1549">
            <v>144.80000000000001</v>
          </cell>
          <cell r="K1549" t="str">
            <v>M</v>
          </cell>
          <cell r="M1549" t="str">
            <v>N</v>
          </cell>
          <cell r="N1549">
            <v>1</v>
          </cell>
          <cell r="R1549">
            <v>3.2264150943396226</v>
          </cell>
        </row>
        <row r="1550">
          <cell r="C1550">
            <v>1</v>
          </cell>
          <cell r="G1550">
            <v>1</v>
          </cell>
          <cell r="J1550">
            <v>28.1</v>
          </cell>
          <cell r="K1550" t="str">
            <v>D</v>
          </cell>
          <cell r="M1550" t="str">
            <v>Y</v>
          </cell>
          <cell r="N1550">
            <v>2</v>
          </cell>
          <cell r="R1550">
            <v>3.2264150943396226</v>
          </cell>
        </row>
        <row r="1551">
          <cell r="C1551">
            <v>1</v>
          </cell>
          <cell r="G1551">
            <v>1</v>
          </cell>
          <cell r="J1551">
            <v>758</v>
          </cell>
          <cell r="K1551" t="str">
            <v>W</v>
          </cell>
          <cell r="M1551" t="str">
            <v>N</v>
          </cell>
          <cell r="N1551">
            <v>1</v>
          </cell>
          <cell r="R1551">
            <v>3.2264150943396226</v>
          </cell>
        </row>
        <row r="1552">
          <cell r="C1552">
            <v>1</v>
          </cell>
          <cell r="G1552">
            <v>7</v>
          </cell>
          <cell r="J1552">
            <v>94</v>
          </cell>
          <cell r="K1552" t="str">
            <v>D</v>
          </cell>
          <cell r="M1552" t="str">
            <v>Y</v>
          </cell>
          <cell r="N1552">
            <v>3</v>
          </cell>
          <cell r="R1552">
            <v>2.2593984962406015</v>
          </cell>
        </row>
        <row r="1553">
          <cell r="C1553">
            <v>1</v>
          </cell>
          <cell r="G1553">
            <v>7</v>
          </cell>
          <cell r="J1553">
            <v>94</v>
          </cell>
          <cell r="K1553" t="str">
            <v>D</v>
          </cell>
          <cell r="M1553" t="str">
            <v>N</v>
          </cell>
          <cell r="N1553">
            <v>6</v>
          </cell>
          <cell r="R1553">
            <v>2.2593984962406015</v>
          </cell>
        </row>
        <row r="1554">
          <cell r="C1554">
            <v>1</v>
          </cell>
          <cell r="G1554">
            <v>1</v>
          </cell>
          <cell r="J1554">
            <v>276.2</v>
          </cell>
          <cell r="K1554" t="str">
            <v>D</v>
          </cell>
          <cell r="M1554" t="str">
            <v>Y</v>
          </cell>
          <cell r="N1554">
            <v>7</v>
          </cell>
          <cell r="R1554">
            <v>3.2264150943396226</v>
          </cell>
        </row>
        <row r="1555">
          <cell r="C1555">
            <v>1</v>
          </cell>
          <cell r="G1555">
            <v>1</v>
          </cell>
          <cell r="J1555">
            <v>144.80000000000001</v>
          </cell>
          <cell r="K1555" t="str">
            <v>W</v>
          </cell>
          <cell r="M1555" t="str">
            <v>Y</v>
          </cell>
          <cell r="N1555">
            <v>1</v>
          </cell>
          <cell r="R1555">
            <v>3.2264150943396226</v>
          </cell>
        </row>
        <row r="1556">
          <cell r="C1556">
            <v>1</v>
          </cell>
          <cell r="G1556">
            <v>1</v>
          </cell>
          <cell r="J1556">
            <v>186.2</v>
          </cell>
          <cell r="K1556" t="str">
            <v>D</v>
          </cell>
          <cell r="M1556" t="str">
            <v>N</v>
          </cell>
          <cell r="N1556">
            <v>3</v>
          </cell>
          <cell r="R1556">
            <v>3.2264150943396226</v>
          </cell>
        </row>
        <row r="1557">
          <cell r="C1557">
            <v>1</v>
          </cell>
          <cell r="G1557">
            <v>1</v>
          </cell>
          <cell r="J1557">
            <v>238.2</v>
          </cell>
          <cell r="K1557" t="str">
            <v>D</v>
          </cell>
          <cell r="M1557" t="str">
            <v>N</v>
          </cell>
          <cell r="N1557">
            <v>1</v>
          </cell>
          <cell r="R1557">
            <v>3.2264150943396226</v>
          </cell>
        </row>
        <row r="1558">
          <cell r="C1558">
            <v>1</v>
          </cell>
          <cell r="G1558">
            <v>1</v>
          </cell>
          <cell r="J1558">
            <v>276.2</v>
          </cell>
          <cell r="K1558" t="str">
            <v>D</v>
          </cell>
          <cell r="M1558" t="str">
            <v>N</v>
          </cell>
          <cell r="N1558">
            <v>7</v>
          </cell>
          <cell r="R1558">
            <v>3.2264150943396226</v>
          </cell>
        </row>
        <row r="1559">
          <cell r="C1559">
            <v>1</v>
          </cell>
          <cell r="G1559">
            <v>1</v>
          </cell>
          <cell r="J1559">
            <v>396.2</v>
          </cell>
          <cell r="K1559" t="str">
            <v>W</v>
          </cell>
          <cell r="M1559" t="str">
            <v>Y</v>
          </cell>
          <cell r="N1559">
            <v>1</v>
          </cell>
          <cell r="R1559">
            <v>3.2264150943396226</v>
          </cell>
        </row>
        <row r="1560">
          <cell r="C1560">
            <v>1</v>
          </cell>
          <cell r="G1560">
            <v>1</v>
          </cell>
          <cell r="J1560">
            <v>28.1</v>
          </cell>
          <cell r="K1560" t="str">
            <v>W</v>
          </cell>
          <cell r="M1560" t="str">
            <v>Y</v>
          </cell>
          <cell r="N1560">
            <v>4</v>
          </cell>
          <cell r="R1560">
            <v>3.2264150943396226</v>
          </cell>
        </row>
        <row r="1561">
          <cell r="C1561">
            <v>1</v>
          </cell>
          <cell r="G1561">
            <v>1</v>
          </cell>
          <cell r="J1561">
            <v>221.2</v>
          </cell>
          <cell r="K1561" t="str">
            <v>D</v>
          </cell>
          <cell r="M1561" t="str">
            <v>N</v>
          </cell>
          <cell r="N1561">
            <v>5</v>
          </cell>
          <cell r="R1561">
            <v>3.2264150943396226</v>
          </cell>
        </row>
        <row r="1562">
          <cell r="C1562">
            <v>1</v>
          </cell>
          <cell r="G1562">
            <v>1</v>
          </cell>
          <cell r="J1562">
            <v>28.1</v>
          </cell>
          <cell r="K1562" t="str">
            <v>D</v>
          </cell>
          <cell r="M1562" t="str">
            <v>Y</v>
          </cell>
          <cell r="N1562">
            <v>2</v>
          </cell>
          <cell r="R1562">
            <v>3.2264150943396226</v>
          </cell>
        </row>
        <row r="1563">
          <cell r="C1563">
            <v>1</v>
          </cell>
          <cell r="G1563">
            <v>1</v>
          </cell>
          <cell r="J1563">
            <v>64.7</v>
          </cell>
          <cell r="K1563" t="str">
            <v>D</v>
          </cell>
          <cell r="M1563" t="str">
            <v>N</v>
          </cell>
          <cell r="N1563">
            <v>4</v>
          </cell>
          <cell r="R1563">
            <v>3.2264150943396226</v>
          </cell>
        </row>
        <row r="1564">
          <cell r="C1564">
            <v>1</v>
          </cell>
          <cell r="G1564">
            <v>1</v>
          </cell>
          <cell r="J1564">
            <v>50.7</v>
          </cell>
          <cell r="K1564" t="str">
            <v>D</v>
          </cell>
          <cell r="M1564" t="str">
            <v>Y</v>
          </cell>
          <cell r="N1564">
            <v>5</v>
          </cell>
          <cell r="R1564">
            <v>3.2264150943396226</v>
          </cell>
        </row>
        <row r="1565">
          <cell r="C1565">
            <v>1</v>
          </cell>
          <cell r="G1565">
            <v>1</v>
          </cell>
          <cell r="J1565">
            <v>186.2</v>
          </cell>
          <cell r="K1565" t="str">
            <v>W</v>
          </cell>
          <cell r="M1565" t="str">
            <v>Y</v>
          </cell>
          <cell r="N1565">
            <v>4</v>
          </cell>
          <cell r="R1565">
            <v>3.2264150943396226</v>
          </cell>
        </row>
        <row r="1566">
          <cell r="C1566">
            <v>1</v>
          </cell>
          <cell r="G1566">
            <v>1</v>
          </cell>
          <cell r="J1566">
            <v>210.3</v>
          </cell>
          <cell r="K1566" t="str">
            <v>D</v>
          </cell>
          <cell r="M1566" t="str">
            <v>Y</v>
          </cell>
          <cell r="N1566">
            <v>6</v>
          </cell>
          <cell r="R1566">
            <v>3.2264150943396226</v>
          </cell>
        </row>
        <row r="1567">
          <cell r="C1567">
            <v>1</v>
          </cell>
          <cell r="G1567">
            <v>1</v>
          </cell>
          <cell r="J1567">
            <v>232.9</v>
          </cell>
          <cell r="K1567" t="str">
            <v>W</v>
          </cell>
          <cell r="M1567" t="str">
            <v>Y</v>
          </cell>
          <cell r="N1567">
            <v>7</v>
          </cell>
          <cell r="R1567">
            <v>3.2264150943396226</v>
          </cell>
        </row>
        <row r="1568">
          <cell r="C1568">
            <v>1</v>
          </cell>
          <cell r="G1568">
            <v>1</v>
          </cell>
          <cell r="J1568">
            <v>28.1</v>
          </cell>
          <cell r="K1568" t="str">
            <v>D</v>
          </cell>
          <cell r="M1568" t="str">
            <v>Y</v>
          </cell>
          <cell r="N1568">
            <v>6</v>
          </cell>
          <cell r="R1568">
            <v>3.2264150943396226</v>
          </cell>
        </row>
        <row r="1569">
          <cell r="C1569">
            <v>1</v>
          </cell>
          <cell r="G1569">
            <v>1</v>
          </cell>
          <cell r="J1569">
            <v>28.1</v>
          </cell>
          <cell r="K1569" t="str">
            <v>W</v>
          </cell>
          <cell r="M1569" t="str">
            <v>N</v>
          </cell>
          <cell r="N1569">
            <v>7</v>
          </cell>
          <cell r="R1569">
            <v>3.2264150943396226</v>
          </cell>
        </row>
        <row r="1570">
          <cell r="C1570">
            <v>1</v>
          </cell>
          <cell r="G1570">
            <v>1</v>
          </cell>
          <cell r="J1570">
            <v>668</v>
          </cell>
          <cell r="K1570" t="str">
            <v>D</v>
          </cell>
          <cell r="M1570" t="str">
            <v>Y</v>
          </cell>
          <cell r="N1570">
            <v>3</v>
          </cell>
          <cell r="R1570">
            <v>3.2264150943396226</v>
          </cell>
        </row>
        <row r="1571">
          <cell r="C1571">
            <v>1</v>
          </cell>
          <cell r="G1571">
            <v>1</v>
          </cell>
          <cell r="J1571">
            <v>120.3</v>
          </cell>
          <cell r="K1571" t="str">
            <v>D</v>
          </cell>
          <cell r="M1571" t="str">
            <v>Y</v>
          </cell>
          <cell r="N1571">
            <v>2</v>
          </cell>
          <cell r="R1571">
            <v>3.2264150943396226</v>
          </cell>
        </row>
        <row r="1572">
          <cell r="C1572">
            <v>1</v>
          </cell>
          <cell r="G1572">
            <v>1</v>
          </cell>
          <cell r="J1572">
            <v>186.2</v>
          </cell>
          <cell r="K1572" t="str">
            <v>D</v>
          </cell>
          <cell r="M1572" t="str">
            <v>Y</v>
          </cell>
          <cell r="N1572">
            <v>2</v>
          </cell>
          <cell r="R1572">
            <v>3.2264150943396226</v>
          </cell>
        </row>
        <row r="1573">
          <cell r="C1573">
            <v>1</v>
          </cell>
          <cell r="G1573">
            <v>1</v>
          </cell>
          <cell r="J1573">
            <v>364.2</v>
          </cell>
          <cell r="K1573" t="str">
            <v>D</v>
          </cell>
          <cell r="M1573" t="str">
            <v>Y</v>
          </cell>
          <cell r="N1573">
            <v>4</v>
          </cell>
          <cell r="R1573">
            <v>3.2264150943396226</v>
          </cell>
        </row>
        <row r="1574">
          <cell r="C1574">
            <v>1</v>
          </cell>
          <cell r="G1574">
            <v>1</v>
          </cell>
          <cell r="J1574">
            <v>352.9</v>
          </cell>
          <cell r="K1574" t="str">
            <v>D</v>
          </cell>
          <cell r="M1574" t="str">
            <v>Y</v>
          </cell>
          <cell r="N1574">
            <v>6</v>
          </cell>
          <cell r="R1574">
            <v>3.2264150943396226</v>
          </cell>
        </row>
        <row r="1575">
          <cell r="C1575">
            <v>1</v>
          </cell>
          <cell r="G1575">
            <v>1</v>
          </cell>
          <cell r="J1575">
            <v>210.3</v>
          </cell>
          <cell r="K1575" t="str">
            <v>W</v>
          </cell>
          <cell r="M1575" t="str">
            <v>N</v>
          </cell>
          <cell r="N1575">
            <v>3</v>
          </cell>
          <cell r="R1575">
            <v>3.2264150943396226</v>
          </cell>
        </row>
        <row r="1576">
          <cell r="C1576">
            <v>1</v>
          </cell>
          <cell r="G1576">
            <v>1</v>
          </cell>
          <cell r="J1576">
            <v>276.2</v>
          </cell>
          <cell r="K1576" t="str">
            <v>W</v>
          </cell>
          <cell r="M1576" t="str">
            <v>N</v>
          </cell>
          <cell r="N1576">
            <v>4</v>
          </cell>
          <cell r="R1576">
            <v>3.2264150943396226</v>
          </cell>
        </row>
        <row r="1577">
          <cell r="C1577">
            <v>1</v>
          </cell>
          <cell r="G1577">
            <v>1</v>
          </cell>
          <cell r="J1577">
            <v>210.3</v>
          </cell>
          <cell r="K1577" t="str">
            <v>W</v>
          </cell>
          <cell r="M1577" t="str">
            <v>Y</v>
          </cell>
          <cell r="N1577">
            <v>6</v>
          </cell>
          <cell r="R1577">
            <v>3.2264150943396226</v>
          </cell>
        </row>
        <row r="1578">
          <cell r="C1578">
            <v>1</v>
          </cell>
          <cell r="G1578">
            <v>1</v>
          </cell>
          <cell r="J1578">
            <v>188.3</v>
          </cell>
          <cell r="K1578" t="str">
            <v>D</v>
          </cell>
          <cell r="M1578" t="str">
            <v>Y</v>
          </cell>
          <cell r="N1578">
            <v>3</v>
          </cell>
          <cell r="R1578">
            <v>3.2264150943396226</v>
          </cell>
        </row>
        <row r="1579">
          <cell r="C1579">
            <v>1</v>
          </cell>
          <cell r="G1579">
            <v>1</v>
          </cell>
          <cell r="J1579">
            <v>142.9</v>
          </cell>
          <cell r="K1579" t="str">
            <v>W</v>
          </cell>
          <cell r="M1579" t="str">
            <v>N</v>
          </cell>
          <cell r="N1579">
            <v>4</v>
          </cell>
          <cell r="R1579">
            <v>3.2264150943396226</v>
          </cell>
        </row>
        <row r="1580">
          <cell r="C1580">
            <v>1</v>
          </cell>
          <cell r="G1580">
            <v>1</v>
          </cell>
          <cell r="J1580">
            <v>238.2</v>
          </cell>
          <cell r="K1580" t="str">
            <v>D</v>
          </cell>
          <cell r="M1580" t="str">
            <v>N</v>
          </cell>
          <cell r="N1580">
            <v>3</v>
          </cell>
          <cell r="R1580">
            <v>3.2264150943396226</v>
          </cell>
        </row>
        <row r="1581">
          <cell r="C1581">
            <v>1</v>
          </cell>
          <cell r="G1581">
            <v>1</v>
          </cell>
          <cell r="J1581">
            <v>276.2</v>
          </cell>
          <cell r="K1581" t="str">
            <v>D</v>
          </cell>
          <cell r="M1581" t="str">
            <v>Y</v>
          </cell>
          <cell r="N1581">
            <v>2</v>
          </cell>
          <cell r="R1581">
            <v>3.2264150943396226</v>
          </cell>
        </row>
        <row r="1582">
          <cell r="C1582">
            <v>1</v>
          </cell>
          <cell r="G1582">
            <v>1</v>
          </cell>
          <cell r="J1582">
            <v>188.3</v>
          </cell>
          <cell r="K1582" t="str">
            <v>D</v>
          </cell>
          <cell r="M1582" t="str">
            <v>Y</v>
          </cell>
          <cell r="N1582">
            <v>5</v>
          </cell>
          <cell r="R1582">
            <v>3.2264150943396226</v>
          </cell>
        </row>
        <row r="1583">
          <cell r="C1583">
            <v>1</v>
          </cell>
          <cell r="G1583">
            <v>1</v>
          </cell>
          <cell r="J1583">
            <v>232.9</v>
          </cell>
          <cell r="K1583" t="str">
            <v>D</v>
          </cell>
          <cell r="M1583" t="str">
            <v>N</v>
          </cell>
          <cell r="N1583">
            <v>2</v>
          </cell>
          <cell r="R1583">
            <v>3.2264150943396226</v>
          </cell>
        </row>
        <row r="1584">
          <cell r="C1584">
            <v>1</v>
          </cell>
          <cell r="G1584">
            <v>1</v>
          </cell>
          <cell r="J1584">
            <v>215.2</v>
          </cell>
          <cell r="K1584" t="str">
            <v>W</v>
          </cell>
          <cell r="M1584" t="str">
            <v>N</v>
          </cell>
          <cell r="N1584">
            <v>1</v>
          </cell>
          <cell r="R1584">
            <v>3.2264150943396226</v>
          </cell>
        </row>
        <row r="1585">
          <cell r="C1585">
            <v>1</v>
          </cell>
          <cell r="G1585">
            <v>1</v>
          </cell>
          <cell r="J1585">
            <v>243.7</v>
          </cell>
          <cell r="K1585" t="str">
            <v>W</v>
          </cell>
          <cell r="M1585" t="str">
            <v>N</v>
          </cell>
          <cell r="N1585">
            <v>3</v>
          </cell>
          <cell r="R1585">
            <v>3.2264150943396226</v>
          </cell>
        </row>
        <row r="1586">
          <cell r="C1586">
            <v>1</v>
          </cell>
          <cell r="G1586">
            <v>1</v>
          </cell>
          <cell r="J1586">
            <v>210.3</v>
          </cell>
          <cell r="K1586" t="str">
            <v>D</v>
          </cell>
          <cell r="M1586" t="str">
            <v>Y</v>
          </cell>
          <cell r="N1586">
            <v>2</v>
          </cell>
          <cell r="R1586">
            <v>3.2264150943396226</v>
          </cell>
        </row>
        <row r="1587">
          <cell r="C1587">
            <v>1</v>
          </cell>
          <cell r="G1587">
            <v>1</v>
          </cell>
          <cell r="J1587">
            <v>199.2</v>
          </cell>
          <cell r="K1587" t="str">
            <v>D</v>
          </cell>
          <cell r="M1587" t="str">
            <v>N</v>
          </cell>
          <cell r="N1587">
            <v>4</v>
          </cell>
          <cell r="R1587">
            <v>3.2264150943396226</v>
          </cell>
        </row>
        <row r="1588">
          <cell r="C1588">
            <v>1</v>
          </cell>
          <cell r="G1588">
            <v>1</v>
          </cell>
          <cell r="J1588">
            <v>94</v>
          </cell>
          <cell r="K1588" t="str">
            <v>D</v>
          </cell>
          <cell r="M1588" t="str">
            <v>Y</v>
          </cell>
          <cell r="N1588">
            <v>3</v>
          </cell>
          <cell r="R1588">
            <v>3.2264150943396226</v>
          </cell>
        </row>
        <row r="1589">
          <cell r="C1589">
            <v>1</v>
          </cell>
          <cell r="G1589">
            <v>1</v>
          </cell>
          <cell r="J1589">
            <v>94</v>
          </cell>
          <cell r="K1589" t="str">
            <v>D</v>
          </cell>
          <cell r="M1589" t="str">
            <v>Y</v>
          </cell>
          <cell r="N1589">
            <v>1</v>
          </cell>
          <cell r="R1589">
            <v>3.2264150943396226</v>
          </cell>
        </row>
        <row r="1590">
          <cell r="C1590">
            <v>1</v>
          </cell>
          <cell r="G1590">
            <v>1</v>
          </cell>
          <cell r="J1590">
            <v>137.4</v>
          </cell>
          <cell r="K1590" t="str">
            <v>W</v>
          </cell>
          <cell r="M1590" t="str">
            <v>N</v>
          </cell>
          <cell r="N1590">
            <v>2</v>
          </cell>
          <cell r="R1590">
            <v>3.2264150943396226</v>
          </cell>
        </row>
        <row r="1591">
          <cell r="C1591">
            <v>1</v>
          </cell>
          <cell r="G1591">
            <v>1</v>
          </cell>
          <cell r="J1591">
            <v>254.2</v>
          </cell>
          <cell r="K1591" t="str">
            <v>W</v>
          </cell>
          <cell r="M1591" t="str">
            <v>N</v>
          </cell>
          <cell r="N1591">
            <v>2</v>
          </cell>
          <cell r="R1591">
            <v>3.2264150943396226</v>
          </cell>
        </row>
        <row r="1592">
          <cell r="C1592">
            <v>1</v>
          </cell>
          <cell r="G1592">
            <v>1</v>
          </cell>
          <cell r="J1592">
            <v>330.3</v>
          </cell>
          <cell r="K1592" t="str">
            <v>D</v>
          </cell>
          <cell r="M1592" t="str">
            <v>N</v>
          </cell>
          <cell r="N1592">
            <v>2</v>
          </cell>
          <cell r="R1592">
            <v>3.2264150943396226</v>
          </cell>
        </row>
        <row r="1593">
          <cell r="C1593">
            <v>1</v>
          </cell>
          <cell r="G1593">
            <v>1</v>
          </cell>
          <cell r="J1593">
            <v>28.1</v>
          </cell>
          <cell r="K1593" t="str">
            <v>D</v>
          </cell>
          <cell r="M1593" t="str">
            <v>Y</v>
          </cell>
          <cell r="N1593">
            <v>2</v>
          </cell>
          <cell r="R1593">
            <v>3.2264150943396226</v>
          </cell>
        </row>
        <row r="1594">
          <cell r="C1594">
            <v>1</v>
          </cell>
          <cell r="G1594">
            <v>1</v>
          </cell>
          <cell r="J1594">
            <v>210.3</v>
          </cell>
          <cell r="K1594" t="str">
            <v>D</v>
          </cell>
          <cell r="M1594" t="str">
            <v>Y</v>
          </cell>
          <cell r="N1594">
            <v>2</v>
          </cell>
          <cell r="R1594">
            <v>3.2264150943396226</v>
          </cell>
        </row>
        <row r="1595">
          <cell r="C1595">
            <v>1</v>
          </cell>
          <cell r="G1595">
            <v>1</v>
          </cell>
          <cell r="J1595">
            <v>276.2</v>
          </cell>
          <cell r="K1595" t="str">
            <v>W</v>
          </cell>
          <cell r="M1595" t="str">
            <v>Y</v>
          </cell>
          <cell r="N1595">
            <v>2</v>
          </cell>
          <cell r="R1595">
            <v>3.2264150943396226</v>
          </cell>
        </row>
        <row r="1596">
          <cell r="C1596">
            <v>1</v>
          </cell>
          <cell r="G1596">
            <v>1</v>
          </cell>
          <cell r="J1596">
            <v>120.3</v>
          </cell>
          <cell r="K1596" t="str">
            <v>W</v>
          </cell>
          <cell r="M1596" t="str">
            <v>Y</v>
          </cell>
          <cell r="N1596">
            <v>1</v>
          </cell>
          <cell r="R1596">
            <v>3.2264150943396226</v>
          </cell>
        </row>
        <row r="1597">
          <cell r="C1597">
            <v>1</v>
          </cell>
          <cell r="G1597">
            <v>1</v>
          </cell>
          <cell r="J1597">
            <v>186.2</v>
          </cell>
          <cell r="K1597" t="str">
            <v>D</v>
          </cell>
          <cell r="M1597" t="str">
            <v>Y</v>
          </cell>
          <cell r="N1597">
            <v>2</v>
          </cell>
          <cell r="R1597">
            <v>3.2264150943396226</v>
          </cell>
        </row>
        <row r="1598">
          <cell r="C1598">
            <v>1</v>
          </cell>
          <cell r="G1598">
            <v>1</v>
          </cell>
          <cell r="J1598">
            <v>210.3</v>
          </cell>
          <cell r="K1598" t="str">
            <v>W</v>
          </cell>
          <cell r="M1598" t="str">
            <v>N</v>
          </cell>
          <cell r="N1598">
            <v>4</v>
          </cell>
          <cell r="R1598">
            <v>3.2264150943396226</v>
          </cell>
        </row>
        <row r="1599">
          <cell r="C1599">
            <v>1</v>
          </cell>
          <cell r="G1599">
            <v>1</v>
          </cell>
          <cell r="J1599">
            <v>188.3</v>
          </cell>
          <cell r="K1599" t="str">
            <v>D</v>
          </cell>
          <cell r="M1599" t="str">
            <v>N</v>
          </cell>
          <cell r="N1599">
            <v>2</v>
          </cell>
          <cell r="R1599">
            <v>3.2264150943396226</v>
          </cell>
        </row>
        <row r="1600">
          <cell r="C1600">
            <v>1</v>
          </cell>
          <cell r="G1600">
            <v>1</v>
          </cell>
          <cell r="J1600">
            <v>210.3</v>
          </cell>
          <cell r="K1600" t="str">
            <v>D</v>
          </cell>
          <cell r="M1600" t="str">
            <v>N</v>
          </cell>
          <cell r="N1600">
            <v>1</v>
          </cell>
          <cell r="R1600">
            <v>3.2264150943396226</v>
          </cell>
        </row>
        <row r="1601">
          <cell r="C1601">
            <v>1</v>
          </cell>
          <cell r="G1601">
            <v>1</v>
          </cell>
          <cell r="J1601">
            <v>94</v>
          </cell>
          <cell r="K1601" t="str">
            <v>D</v>
          </cell>
          <cell r="M1601" t="str">
            <v>Y</v>
          </cell>
          <cell r="N1601">
            <v>2</v>
          </cell>
          <cell r="R1601">
            <v>3.2264150943396226</v>
          </cell>
        </row>
        <row r="1602">
          <cell r="C1602">
            <v>1</v>
          </cell>
          <cell r="G1602">
            <v>1</v>
          </cell>
          <cell r="J1602">
            <v>210.3</v>
          </cell>
          <cell r="K1602" t="str">
            <v>D</v>
          </cell>
          <cell r="M1602" t="str">
            <v>Y</v>
          </cell>
          <cell r="N1602">
            <v>1</v>
          </cell>
          <cell r="R1602">
            <v>3.2264150943396226</v>
          </cell>
        </row>
        <row r="1603">
          <cell r="C1603">
            <v>1</v>
          </cell>
          <cell r="G1603">
            <v>1</v>
          </cell>
          <cell r="J1603">
            <v>276.2</v>
          </cell>
          <cell r="K1603" t="str">
            <v>W</v>
          </cell>
          <cell r="M1603" t="str">
            <v>N</v>
          </cell>
          <cell r="N1603">
            <v>2</v>
          </cell>
          <cell r="R1603">
            <v>3.2264150943396226</v>
          </cell>
        </row>
        <row r="1604">
          <cell r="C1604">
            <v>1</v>
          </cell>
          <cell r="G1604">
            <v>1</v>
          </cell>
          <cell r="J1604">
            <v>243.7</v>
          </cell>
          <cell r="K1604" t="str">
            <v>D</v>
          </cell>
          <cell r="M1604" t="str">
            <v>Y</v>
          </cell>
          <cell r="N1604">
            <v>1</v>
          </cell>
          <cell r="R1604">
            <v>3.2264150943396226</v>
          </cell>
        </row>
        <row r="1605">
          <cell r="C1605">
            <v>1</v>
          </cell>
          <cell r="G1605">
            <v>1</v>
          </cell>
          <cell r="J1605">
            <v>120.3</v>
          </cell>
          <cell r="K1605" t="str">
            <v>W</v>
          </cell>
          <cell r="M1605" t="str">
            <v>N</v>
          </cell>
          <cell r="N1605">
            <v>2</v>
          </cell>
          <cell r="R1605">
            <v>3.2264150943396226</v>
          </cell>
        </row>
        <row r="1606">
          <cell r="C1606">
            <v>1</v>
          </cell>
          <cell r="G1606">
            <v>1</v>
          </cell>
          <cell r="J1606">
            <v>396.2</v>
          </cell>
          <cell r="K1606" t="str">
            <v>D</v>
          </cell>
          <cell r="M1606" t="str">
            <v>Y</v>
          </cell>
          <cell r="N1606">
            <v>1</v>
          </cell>
          <cell r="R1606">
            <v>3.2264150943396226</v>
          </cell>
        </row>
        <row r="1607">
          <cell r="C1607">
            <v>1</v>
          </cell>
          <cell r="G1607">
            <v>1</v>
          </cell>
          <cell r="J1607">
            <v>232.9</v>
          </cell>
          <cell r="K1607" t="str">
            <v>D</v>
          </cell>
          <cell r="M1607" t="str">
            <v>Y</v>
          </cell>
          <cell r="N1607">
            <v>2</v>
          </cell>
          <cell r="R1607">
            <v>3.2264150943396226</v>
          </cell>
        </row>
        <row r="1608">
          <cell r="C1608">
            <v>1</v>
          </cell>
          <cell r="G1608">
            <v>1</v>
          </cell>
          <cell r="J1608">
            <v>194.9</v>
          </cell>
          <cell r="K1608" t="str">
            <v>D</v>
          </cell>
          <cell r="M1608" t="str">
            <v>Y</v>
          </cell>
          <cell r="N1608">
            <v>2</v>
          </cell>
          <cell r="R1608">
            <v>3.2264150943396226</v>
          </cell>
        </row>
        <row r="1609">
          <cell r="C1609">
            <v>1</v>
          </cell>
          <cell r="G1609">
            <v>1</v>
          </cell>
          <cell r="J1609">
            <v>28.1</v>
          </cell>
          <cell r="K1609" t="str">
            <v>D</v>
          </cell>
          <cell r="M1609" t="str">
            <v>Y</v>
          </cell>
          <cell r="N1609">
            <v>1</v>
          </cell>
          <cell r="R1609">
            <v>3.2264150943396226</v>
          </cell>
        </row>
        <row r="1610">
          <cell r="C1610">
            <v>1</v>
          </cell>
          <cell r="G1610">
            <v>1</v>
          </cell>
          <cell r="J1610">
            <v>315</v>
          </cell>
          <cell r="K1610" t="str">
            <v>D</v>
          </cell>
          <cell r="M1610" t="str">
            <v>Y</v>
          </cell>
          <cell r="N1610">
            <v>2</v>
          </cell>
          <cell r="R1610">
            <v>3.2264150943396226</v>
          </cell>
        </row>
        <row r="1611">
          <cell r="C1611">
            <v>1</v>
          </cell>
          <cell r="G1611">
            <v>1</v>
          </cell>
          <cell r="J1611">
            <v>276.2</v>
          </cell>
          <cell r="K1611" t="str">
            <v>D</v>
          </cell>
          <cell r="M1611" t="str">
            <v>Y</v>
          </cell>
          <cell r="N1611">
            <v>1</v>
          </cell>
          <cell r="R1611">
            <v>3.2264150943396226</v>
          </cell>
        </row>
        <row r="1612">
          <cell r="C1612">
            <v>1</v>
          </cell>
          <cell r="G1612">
            <v>1</v>
          </cell>
          <cell r="J1612">
            <v>276.2</v>
          </cell>
          <cell r="K1612" t="str">
            <v>W</v>
          </cell>
          <cell r="M1612" t="str">
            <v>N</v>
          </cell>
          <cell r="N1612">
            <v>2</v>
          </cell>
          <cell r="R1612">
            <v>3.2264150943396226</v>
          </cell>
        </row>
        <row r="1613">
          <cell r="C1613">
            <v>1</v>
          </cell>
          <cell r="G1613">
            <v>1</v>
          </cell>
          <cell r="J1613">
            <v>120.3</v>
          </cell>
          <cell r="K1613" t="str">
            <v>D</v>
          </cell>
          <cell r="M1613" t="str">
            <v>Y</v>
          </cell>
          <cell r="N1613">
            <v>2</v>
          </cell>
          <cell r="R1613">
            <v>3.2264150943396226</v>
          </cell>
        </row>
        <row r="1614">
          <cell r="C1614">
            <v>1</v>
          </cell>
          <cell r="G1614">
            <v>1</v>
          </cell>
          <cell r="J1614">
            <v>315</v>
          </cell>
          <cell r="K1614" t="str">
            <v>D</v>
          </cell>
          <cell r="M1614" t="str">
            <v>Y</v>
          </cell>
          <cell r="N1614">
            <v>1</v>
          </cell>
          <cell r="R1614">
            <v>3.2264150943396226</v>
          </cell>
        </row>
        <row r="1615">
          <cell r="C1615">
            <v>1</v>
          </cell>
          <cell r="G1615">
            <v>1</v>
          </cell>
          <cell r="J1615">
            <v>396.2</v>
          </cell>
          <cell r="K1615" t="str">
            <v>D</v>
          </cell>
          <cell r="M1615" t="str">
            <v>Y</v>
          </cell>
          <cell r="N1615">
            <v>2</v>
          </cell>
          <cell r="R1615">
            <v>3.2264150943396226</v>
          </cell>
        </row>
        <row r="1616">
          <cell r="C1616">
            <v>1</v>
          </cell>
          <cell r="G1616">
            <v>7</v>
          </cell>
          <cell r="J1616">
            <v>188.3</v>
          </cell>
          <cell r="K1616" t="str">
            <v>W</v>
          </cell>
          <cell r="M1616" t="str">
            <v>Y</v>
          </cell>
          <cell r="N1616">
            <v>1</v>
          </cell>
          <cell r="R1616">
            <v>2.2593984962406015</v>
          </cell>
        </row>
        <row r="1617">
          <cell r="C1617">
            <v>1</v>
          </cell>
          <cell r="G1617">
            <v>1</v>
          </cell>
          <cell r="J1617">
            <v>315</v>
          </cell>
          <cell r="K1617" t="str">
            <v>D</v>
          </cell>
          <cell r="M1617" t="str">
            <v>N</v>
          </cell>
          <cell r="N1617">
            <v>2</v>
          </cell>
          <cell r="R1617">
            <v>3.2264150943396226</v>
          </cell>
        </row>
        <row r="1618">
          <cell r="C1618">
            <v>1</v>
          </cell>
          <cell r="G1618">
            <v>1</v>
          </cell>
          <cell r="J1618">
            <v>276.2</v>
          </cell>
          <cell r="K1618" t="str">
            <v>W</v>
          </cell>
          <cell r="M1618" t="str">
            <v>Y</v>
          </cell>
          <cell r="N1618">
            <v>1</v>
          </cell>
          <cell r="R1618">
            <v>3.2264150943396226</v>
          </cell>
        </row>
        <row r="1619">
          <cell r="C1619">
            <v>1</v>
          </cell>
          <cell r="G1619">
            <v>1</v>
          </cell>
          <cell r="J1619">
            <v>28.1</v>
          </cell>
          <cell r="K1619" t="str">
            <v>W</v>
          </cell>
          <cell r="M1619" t="str">
            <v>N</v>
          </cell>
          <cell r="N1619">
            <v>1</v>
          </cell>
          <cell r="R1619">
            <v>3.2264150943396226</v>
          </cell>
        </row>
        <row r="1620">
          <cell r="C1620">
            <v>1</v>
          </cell>
          <cell r="G1620">
            <v>1</v>
          </cell>
          <cell r="J1620">
            <v>210.3</v>
          </cell>
          <cell r="K1620" t="str">
            <v>D</v>
          </cell>
          <cell r="M1620" t="str">
            <v>Y</v>
          </cell>
          <cell r="N1620">
            <v>2</v>
          </cell>
          <cell r="R1620">
            <v>3.2264150943396226</v>
          </cell>
        </row>
        <row r="1621">
          <cell r="C1621">
            <v>1</v>
          </cell>
          <cell r="G1621">
            <v>1</v>
          </cell>
          <cell r="J1621">
            <v>120.3</v>
          </cell>
          <cell r="K1621" t="str">
            <v>D</v>
          </cell>
          <cell r="M1621" t="str">
            <v>Y</v>
          </cell>
          <cell r="N1621">
            <v>2</v>
          </cell>
          <cell r="R1621">
            <v>3.2264150943396226</v>
          </cell>
        </row>
        <row r="1622">
          <cell r="C1622">
            <v>1</v>
          </cell>
          <cell r="G1622">
            <v>1</v>
          </cell>
          <cell r="J1622">
            <v>210.9</v>
          </cell>
          <cell r="K1622" t="str">
            <v>W</v>
          </cell>
          <cell r="M1622" t="str">
            <v>N</v>
          </cell>
          <cell r="N1622">
            <v>2</v>
          </cell>
          <cell r="R1622">
            <v>3.2264150943396226</v>
          </cell>
        </row>
        <row r="1623">
          <cell r="C1623">
            <v>1</v>
          </cell>
          <cell r="G1623">
            <v>1</v>
          </cell>
          <cell r="J1623">
            <v>276.2</v>
          </cell>
          <cell r="K1623" t="str">
            <v>D</v>
          </cell>
          <cell r="M1623" t="str">
            <v>Y</v>
          </cell>
          <cell r="N1623">
            <v>1</v>
          </cell>
          <cell r="R1623">
            <v>3.2264150943396226</v>
          </cell>
        </row>
        <row r="1624">
          <cell r="C1624">
            <v>1</v>
          </cell>
          <cell r="G1624">
            <v>1</v>
          </cell>
          <cell r="J1624">
            <v>186.2</v>
          </cell>
          <cell r="K1624" t="str">
            <v>D</v>
          </cell>
          <cell r="M1624" t="str">
            <v>Y</v>
          </cell>
          <cell r="N1624">
            <v>2</v>
          </cell>
          <cell r="R1624">
            <v>3.2264150943396226</v>
          </cell>
        </row>
        <row r="1625">
          <cell r="C1625">
            <v>1</v>
          </cell>
          <cell r="G1625">
            <v>1</v>
          </cell>
          <cell r="J1625">
            <v>28.1</v>
          </cell>
          <cell r="K1625" t="str">
            <v>D</v>
          </cell>
          <cell r="M1625" t="str">
            <v>N</v>
          </cell>
          <cell r="N1625">
            <v>2</v>
          </cell>
          <cell r="R1625">
            <v>3.2264150943396226</v>
          </cell>
        </row>
        <row r="1626">
          <cell r="C1626">
            <v>1</v>
          </cell>
          <cell r="G1626">
            <v>1</v>
          </cell>
          <cell r="J1626">
            <v>578</v>
          </cell>
          <cell r="K1626" t="str">
            <v>D</v>
          </cell>
          <cell r="M1626" t="str">
            <v>Y</v>
          </cell>
          <cell r="N1626">
            <v>2</v>
          </cell>
          <cell r="R1626">
            <v>3.2264150943396226</v>
          </cell>
        </row>
        <row r="1627">
          <cell r="C1627">
            <v>1</v>
          </cell>
          <cell r="G1627">
            <v>1</v>
          </cell>
          <cell r="J1627">
            <v>346</v>
          </cell>
          <cell r="K1627" t="str">
            <v>D</v>
          </cell>
          <cell r="M1627" t="str">
            <v>Y</v>
          </cell>
          <cell r="N1627">
            <v>1</v>
          </cell>
          <cell r="R1627">
            <v>3.2264150943396226</v>
          </cell>
        </row>
        <row r="1628">
          <cell r="C1628">
            <v>1</v>
          </cell>
          <cell r="G1628">
            <v>1</v>
          </cell>
          <cell r="J1628">
            <v>569</v>
          </cell>
          <cell r="K1628" t="str">
            <v>D</v>
          </cell>
          <cell r="M1628" t="str">
            <v>Y</v>
          </cell>
          <cell r="N1628">
            <v>2</v>
          </cell>
          <cell r="R1628">
            <v>3.2264150943396226</v>
          </cell>
        </row>
        <row r="1629">
          <cell r="C1629">
            <v>1</v>
          </cell>
          <cell r="G1629">
            <v>1</v>
          </cell>
          <cell r="J1629">
            <v>94</v>
          </cell>
          <cell r="K1629" t="str">
            <v>D</v>
          </cell>
          <cell r="M1629" t="str">
            <v>Y</v>
          </cell>
          <cell r="N1629">
            <v>2</v>
          </cell>
          <cell r="R1629">
            <v>3.2264150943396226</v>
          </cell>
        </row>
        <row r="1630">
          <cell r="C1630">
            <v>1</v>
          </cell>
          <cell r="G1630">
            <v>1</v>
          </cell>
          <cell r="J1630">
            <v>186.2</v>
          </cell>
          <cell r="K1630" t="str">
            <v>D</v>
          </cell>
          <cell r="M1630" t="str">
            <v>Y</v>
          </cell>
          <cell r="N1630">
            <v>2</v>
          </cell>
          <cell r="R1630">
            <v>3.2264150943396226</v>
          </cell>
        </row>
        <row r="1631">
          <cell r="C1631">
            <v>1</v>
          </cell>
          <cell r="G1631">
            <v>1</v>
          </cell>
          <cell r="J1631">
            <v>238.2</v>
          </cell>
          <cell r="K1631" t="str">
            <v>D</v>
          </cell>
          <cell r="M1631" t="str">
            <v>Y</v>
          </cell>
          <cell r="N1631">
            <v>4</v>
          </cell>
          <cell r="R1631">
            <v>3.2264150943396226</v>
          </cell>
        </row>
        <row r="1632">
          <cell r="C1632">
            <v>1</v>
          </cell>
          <cell r="G1632">
            <v>7</v>
          </cell>
          <cell r="J1632">
            <v>28.1</v>
          </cell>
          <cell r="K1632" t="str">
            <v>D</v>
          </cell>
          <cell r="M1632" t="str">
            <v>Y</v>
          </cell>
          <cell r="N1632">
            <v>1</v>
          </cell>
          <cell r="R1632">
            <v>2.2593984962406015</v>
          </cell>
        </row>
        <row r="1633">
          <cell r="C1633">
            <v>1</v>
          </cell>
          <cell r="G1633">
            <v>1</v>
          </cell>
          <cell r="J1633">
            <v>28.1</v>
          </cell>
          <cell r="K1633" t="str">
            <v>D</v>
          </cell>
          <cell r="M1633" t="str">
            <v>Y</v>
          </cell>
          <cell r="N1633">
            <v>2</v>
          </cell>
          <cell r="R1633">
            <v>3.2264150943396226</v>
          </cell>
        </row>
        <row r="1634">
          <cell r="C1634">
            <v>1</v>
          </cell>
          <cell r="G1634">
            <v>7</v>
          </cell>
          <cell r="J1634">
            <v>28.1</v>
          </cell>
          <cell r="K1634" t="str">
            <v>D</v>
          </cell>
          <cell r="M1634" t="str">
            <v>Y</v>
          </cell>
          <cell r="N1634">
            <v>2</v>
          </cell>
          <cell r="R1634">
            <v>2.2593984962406015</v>
          </cell>
        </row>
        <row r="1635">
          <cell r="C1635">
            <v>1</v>
          </cell>
          <cell r="G1635">
            <v>1</v>
          </cell>
          <cell r="J1635">
            <v>1347.2</v>
          </cell>
          <cell r="K1635" t="str">
            <v>D</v>
          </cell>
          <cell r="M1635" t="str">
            <v>Y</v>
          </cell>
          <cell r="N1635">
            <v>2</v>
          </cell>
          <cell r="R1635">
            <v>3.2264150943396226</v>
          </cell>
        </row>
        <row r="1636">
          <cell r="C1636">
            <v>1</v>
          </cell>
          <cell r="G1636">
            <v>7</v>
          </cell>
          <cell r="J1636">
            <v>276.2</v>
          </cell>
          <cell r="K1636" t="str">
            <v>D</v>
          </cell>
          <cell r="M1636" t="str">
            <v>Y</v>
          </cell>
          <cell r="N1636">
            <v>2</v>
          </cell>
          <cell r="R1636">
            <v>2.2593984962406015</v>
          </cell>
        </row>
        <row r="1637">
          <cell r="C1637">
            <v>1</v>
          </cell>
          <cell r="G1637">
            <v>1</v>
          </cell>
          <cell r="J1637">
            <v>221.7</v>
          </cell>
          <cell r="K1637" t="str">
            <v>D</v>
          </cell>
          <cell r="M1637" t="str">
            <v>Y</v>
          </cell>
          <cell r="N1637">
            <v>2</v>
          </cell>
          <cell r="R1637">
            <v>3.2264150943396226</v>
          </cell>
        </row>
        <row r="1638">
          <cell r="C1638">
            <v>1</v>
          </cell>
          <cell r="G1638">
            <v>1</v>
          </cell>
          <cell r="J1638">
            <v>120.3</v>
          </cell>
          <cell r="K1638" t="str">
            <v>W</v>
          </cell>
          <cell r="M1638" t="str">
            <v>N</v>
          </cell>
          <cell r="N1638">
            <v>2</v>
          </cell>
          <cell r="R1638">
            <v>3.2264150943396226</v>
          </cell>
        </row>
        <row r="1639">
          <cell r="C1639">
            <v>1</v>
          </cell>
          <cell r="G1639">
            <v>1</v>
          </cell>
          <cell r="J1639">
            <v>276.2</v>
          </cell>
          <cell r="K1639" t="str">
            <v>D</v>
          </cell>
          <cell r="M1639" t="str">
            <v>Y</v>
          </cell>
          <cell r="N1639">
            <v>4</v>
          </cell>
          <cell r="R1639">
            <v>3.2264150943396226</v>
          </cell>
        </row>
        <row r="1640">
          <cell r="C1640">
            <v>1</v>
          </cell>
          <cell r="G1640">
            <v>1</v>
          </cell>
          <cell r="J1640">
            <v>276.2</v>
          </cell>
          <cell r="K1640" t="str">
            <v>D</v>
          </cell>
          <cell r="M1640" t="str">
            <v>Y</v>
          </cell>
          <cell r="N1640">
            <v>2</v>
          </cell>
          <cell r="R1640">
            <v>3.2264150943396226</v>
          </cell>
        </row>
        <row r="1641">
          <cell r="C1641">
            <v>1</v>
          </cell>
          <cell r="G1641">
            <v>1</v>
          </cell>
          <cell r="J1641">
            <v>238.2</v>
          </cell>
          <cell r="K1641" t="str">
            <v>D</v>
          </cell>
          <cell r="M1641" t="str">
            <v>Y</v>
          </cell>
          <cell r="N1641">
            <v>2</v>
          </cell>
          <cell r="R1641">
            <v>3.2264150943396226</v>
          </cell>
        </row>
        <row r="1642">
          <cell r="C1642">
            <v>1</v>
          </cell>
          <cell r="G1642">
            <v>1</v>
          </cell>
          <cell r="J1642">
            <v>120.3</v>
          </cell>
          <cell r="K1642" t="str">
            <v>D</v>
          </cell>
          <cell r="M1642" t="str">
            <v>Y</v>
          </cell>
          <cell r="N1642">
            <v>2</v>
          </cell>
          <cell r="R1642">
            <v>3.2264150943396226</v>
          </cell>
        </row>
        <row r="1643">
          <cell r="C1643">
            <v>1</v>
          </cell>
          <cell r="G1643">
            <v>1</v>
          </cell>
          <cell r="J1643">
            <v>94.1</v>
          </cell>
          <cell r="K1643" t="str">
            <v>D</v>
          </cell>
          <cell r="M1643" t="str">
            <v>N</v>
          </cell>
          <cell r="N1643">
            <v>2</v>
          </cell>
          <cell r="R1643">
            <v>3.2264150943396226</v>
          </cell>
        </row>
        <row r="1644">
          <cell r="C1644">
            <v>1</v>
          </cell>
          <cell r="G1644">
            <v>7</v>
          </cell>
          <cell r="J1644">
            <v>276.2</v>
          </cell>
          <cell r="K1644" t="str">
            <v>W</v>
          </cell>
          <cell r="M1644" t="str">
            <v>Y</v>
          </cell>
          <cell r="N1644">
            <v>1</v>
          </cell>
          <cell r="R1644">
            <v>2.2593984962406015</v>
          </cell>
        </row>
        <row r="1645">
          <cell r="C1645">
            <v>1</v>
          </cell>
          <cell r="G1645">
            <v>7</v>
          </cell>
          <cell r="J1645">
            <v>238.2</v>
          </cell>
          <cell r="K1645" t="str">
            <v>W</v>
          </cell>
          <cell r="M1645" t="str">
            <v>Y</v>
          </cell>
          <cell r="N1645">
            <v>1</v>
          </cell>
          <cell r="R1645">
            <v>2.2593984962406015</v>
          </cell>
        </row>
        <row r="1646">
          <cell r="C1646">
            <v>1</v>
          </cell>
          <cell r="G1646">
            <v>7</v>
          </cell>
          <cell r="J1646">
            <v>149.30000000000001</v>
          </cell>
          <cell r="K1646" t="str">
            <v>D</v>
          </cell>
          <cell r="M1646" t="str">
            <v>Y</v>
          </cell>
          <cell r="N1646">
            <v>2</v>
          </cell>
          <cell r="R1646">
            <v>2.2593984962406015</v>
          </cell>
        </row>
        <row r="1647">
          <cell r="C1647">
            <v>1</v>
          </cell>
          <cell r="G1647">
            <v>7</v>
          </cell>
          <cell r="J1647">
            <v>210.3</v>
          </cell>
          <cell r="K1647" t="str">
            <v>D</v>
          </cell>
          <cell r="M1647" t="str">
            <v>Y</v>
          </cell>
          <cell r="N1647">
            <v>2</v>
          </cell>
          <cell r="R1647">
            <v>2.2593984962406015</v>
          </cell>
        </row>
        <row r="1648">
          <cell r="C1648">
            <v>1</v>
          </cell>
          <cell r="G1648">
            <v>1</v>
          </cell>
          <cell r="J1648">
            <v>194.9</v>
          </cell>
          <cell r="K1648" t="str">
            <v>D</v>
          </cell>
          <cell r="M1648" t="str">
            <v>N</v>
          </cell>
          <cell r="N1648">
            <v>2</v>
          </cell>
          <cell r="R1648">
            <v>3.2264150943396226</v>
          </cell>
        </row>
        <row r="1649">
          <cell r="C1649">
            <v>1</v>
          </cell>
          <cell r="G1649">
            <v>1</v>
          </cell>
          <cell r="J1649">
            <v>254.2</v>
          </cell>
          <cell r="K1649" t="str">
            <v>D</v>
          </cell>
          <cell r="M1649" t="str">
            <v>Y</v>
          </cell>
          <cell r="N1649">
            <v>3</v>
          </cell>
          <cell r="R1649">
            <v>3.2264150943396226</v>
          </cell>
        </row>
        <row r="1650">
          <cell r="C1650">
            <v>1</v>
          </cell>
          <cell r="G1650">
            <v>7</v>
          </cell>
          <cell r="J1650">
            <v>276.2</v>
          </cell>
          <cell r="K1650" t="str">
            <v>D</v>
          </cell>
          <cell r="M1650" t="str">
            <v>Y</v>
          </cell>
          <cell r="N1650">
            <v>2</v>
          </cell>
          <cell r="R1650">
            <v>2.2593984962406015</v>
          </cell>
        </row>
        <row r="1651">
          <cell r="C1651">
            <v>1</v>
          </cell>
          <cell r="G1651">
            <v>7</v>
          </cell>
          <cell r="J1651">
            <v>256.39999999999998</v>
          </cell>
          <cell r="K1651" t="str">
            <v>D</v>
          </cell>
          <cell r="M1651" t="str">
            <v>Y</v>
          </cell>
          <cell r="N1651">
            <v>3</v>
          </cell>
          <cell r="R1651">
            <v>2.2593984962406015</v>
          </cell>
        </row>
        <row r="1652">
          <cell r="C1652">
            <v>1</v>
          </cell>
          <cell r="G1652">
            <v>1</v>
          </cell>
          <cell r="J1652">
            <v>172.3</v>
          </cell>
          <cell r="K1652" t="str">
            <v>D</v>
          </cell>
          <cell r="M1652" t="str">
            <v>Y</v>
          </cell>
          <cell r="N1652">
            <v>2</v>
          </cell>
          <cell r="R1652">
            <v>3.2264150943396226</v>
          </cell>
        </row>
        <row r="1653">
          <cell r="C1653">
            <v>1</v>
          </cell>
          <cell r="G1653">
            <v>7</v>
          </cell>
          <cell r="J1653">
            <v>186.2</v>
          </cell>
          <cell r="K1653" t="str">
            <v>W</v>
          </cell>
          <cell r="M1653" t="str">
            <v>N</v>
          </cell>
          <cell r="N1653">
            <v>4</v>
          </cell>
          <cell r="R1653">
            <v>2.2593984962406015</v>
          </cell>
        </row>
        <row r="1654">
          <cell r="C1654">
            <v>1</v>
          </cell>
          <cell r="G1654">
            <v>1</v>
          </cell>
          <cell r="J1654">
            <v>243.7</v>
          </cell>
          <cell r="K1654" t="str">
            <v>D</v>
          </cell>
          <cell r="M1654" t="str">
            <v>Y</v>
          </cell>
          <cell r="N1654">
            <v>4</v>
          </cell>
          <cell r="R1654">
            <v>3.2264150943396226</v>
          </cell>
        </row>
        <row r="1655">
          <cell r="C1655">
            <v>1</v>
          </cell>
          <cell r="G1655">
            <v>7</v>
          </cell>
          <cell r="J1655">
            <v>137.4</v>
          </cell>
          <cell r="K1655" t="str">
            <v>D</v>
          </cell>
          <cell r="M1655" t="str">
            <v>Y</v>
          </cell>
          <cell r="N1655">
            <v>4</v>
          </cell>
          <cell r="R1655">
            <v>2.2593984962406015</v>
          </cell>
        </row>
        <row r="1656">
          <cell r="C1656">
            <v>1</v>
          </cell>
          <cell r="G1656">
            <v>1</v>
          </cell>
          <cell r="J1656">
            <v>364.2</v>
          </cell>
          <cell r="K1656" t="str">
            <v>W</v>
          </cell>
          <cell r="M1656" t="str">
            <v>N</v>
          </cell>
          <cell r="N1656">
            <v>3</v>
          </cell>
          <cell r="R1656">
            <v>3.2264150943396226</v>
          </cell>
        </row>
        <row r="1657">
          <cell r="C1657">
            <v>1</v>
          </cell>
          <cell r="G1657">
            <v>7</v>
          </cell>
          <cell r="J1657">
            <v>120.3</v>
          </cell>
          <cell r="K1657" t="str">
            <v>D</v>
          </cell>
          <cell r="M1657" t="str">
            <v>Y</v>
          </cell>
          <cell r="N1657">
            <v>2</v>
          </cell>
          <cell r="R1657">
            <v>2.2593984962406015</v>
          </cell>
        </row>
        <row r="1658">
          <cell r="C1658">
            <v>1</v>
          </cell>
          <cell r="G1658">
            <v>7</v>
          </cell>
          <cell r="J1658">
            <v>28.1</v>
          </cell>
          <cell r="K1658" t="str">
            <v>W</v>
          </cell>
          <cell r="M1658" t="str">
            <v>N</v>
          </cell>
          <cell r="N1658">
            <v>2</v>
          </cell>
          <cell r="R1658">
            <v>2.2593984962406015</v>
          </cell>
        </row>
        <row r="1659">
          <cell r="C1659">
            <v>1</v>
          </cell>
          <cell r="G1659">
            <v>7</v>
          </cell>
          <cell r="J1659">
            <v>188.3</v>
          </cell>
          <cell r="K1659" t="str">
            <v>D</v>
          </cell>
          <cell r="M1659" t="str">
            <v>Y</v>
          </cell>
          <cell r="N1659">
            <v>3</v>
          </cell>
          <cell r="R1659">
            <v>2.2593984962406015</v>
          </cell>
        </row>
        <row r="1660">
          <cell r="C1660">
            <v>1</v>
          </cell>
          <cell r="G1660">
            <v>1</v>
          </cell>
          <cell r="J1660">
            <v>94</v>
          </cell>
          <cell r="K1660" t="str">
            <v>D</v>
          </cell>
          <cell r="M1660" t="str">
            <v>N</v>
          </cell>
          <cell r="N1660">
            <v>4</v>
          </cell>
          <cell r="R1660">
            <v>3.2264150943396226</v>
          </cell>
        </row>
        <row r="1661">
          <cell r="C1661">
            <v>1</v>
          </cell>
          <cell r="G1661">
            <v>1</v>
          </cell>
          <cell r="J1661">
            <v>578</v>
          </cell>
          <cell r="K1661" t="str">
            <v>D</v>
          </cell>
          <cell r="M1661" t="str">
            <v>Y</v>
          </cell>
          <cell r="N1661">
            <v>2</v>
          </cell>
          <cell r="R1661">
            <v>3.2264150943396226</v>
          </cell>
        </row>
        <row r="1662">
          <cell r="C1662">
            <v>1</v>
          </cell>
          <cell r="G1662">
            <v>7</v>
          </cell>
          <cell r="J1662">
            <v>28.1</v>
          </cell>
          <cell r="K1662" t="str">
            <v>D</v>
          </cell>
          <cell r="M1662" t="str">
            <v>Y</v>
          </cell>
          <cell r="N1662">
            <v>2</v>
          </cell>
          <cell r="R1662">
            <v>2.2593984962406015</v>
          </cell>
        </row>
        <row r="1663">
          <cell r="C1663">
            <v>1</v>
          </cell>
          <cell r="G1663">
            <v>1</v>
          </cell>
          <cell r="J1663">
            <v>238.2</v>
          </cell>
          <cell r="K1663" t="str">
            <v>W</v>
          </cell>
          <cell r="M1663" t="str">
            <v>N</v>
          </cell>
          <cell r="N1663">
            <v>2</v>
          </cell>
          <cell r="R1663">
            <v>3.2264150943396226</v>
          </cell>
        </row>
        <row r="1664">
          <cell r="C1664">
            <v>1</v>
          </cell>
          <cell r="G1664">
            <v>1</v>
          </cell>
          <cell r="J1664">
            <v>403.8</v>
          </cell>
          <cell r="K1664" t="str">
            <v>W</v>
          </cell>
          <cell r="M1664" t="str">
            <v>N</v>
          </cell>
          <cell r="N1664">
            <v>2</v>
          </cell>
          <cell r="R1664">
            <v>3.2264150943396226</v>
          </cell>
        </row>
        <row r="1665">
          <cell r="C1665">
            <v>1</v>
          </cell>
          <cell r="G1665">
            <v>7</v>
          </cell>
          <cell r="J1665">
            <v>50.7</v>
          </cell>
          <cell r="K1665" t="str">
            <v>D</v>
          </cell>
          <cell r="M1665" t="str">
            <v>Y</v>
          </cell>
          <cell r="N1665">
            <v>2</v>
          </cell>
          <cell r="R1665">
            <v>2.2593984962406015</v>
          </cell>
        </row>
        <row r="1666">
          <cell r="C1666">
            <v>1</v>
          </cell>
          <cell r="G1666">
            <v>7</v>
          </cell>
          <cell r="J1666">
            <v>210.3</v>
          </cell>
          <cell r="K1666" t="str">
            <v>D</v>
          </cell>
          <cell r="M1666" t="str">
            <v>Y</v>
          </cell>
          <cell r="N1666">
            <v>4</v>
          </cell>
          <cell r="R1666">
            <v>2.2593984962406015</v>
          </cell>
        </row>
        <row r="1667">
          <cell r="C1667">
            <v>1</v>
          </cell>
          <cell r="G1667">
            <v>7</v>
          </cell>
          <cell r="J1667">
            <v>137.4</v>
          </cell>
          <cell r="K1667" t="str">
            <v>D</v>
          </cell>
          <cell r="M1667" t="str">
            <v>Y</v>
          </cell>
          <cell r="N1667">
            <v>3</v>
          </cell>
          <cell r="R1667">
            <v>2.2593984962406015</v>
          </cell>
        </row>
        <row r="1668">
          <cell r="C1668">
            <v>1</v>
          </cell>
          <cell r="G1668">
            <v>1</v>
          </cell>
          <cell r="J1668">
            <v>556</v>
          </cell>
          <cell r="K1668" t="str">
            <v>D</v>
          </cell>
          <cell r="M1668" t="str">
            <v>Y</v>
          </cell>
          <cell r="N1668">
            <v>3</v>
          </cell>
          <cell r="R1668">
            <v>3.2264150943396226</v>
          </cell>
        </row>
        <row r="1669">
          <cell r="C1669">
            <v>1</v>
          </cell>
          <cell r="G1669">
            <v>1</v>
          </cell>
          <cell r="J1669">
            <v>243.7</v>
          </cell>
          <cell r="K1669" t="str">
            <v>D</v>
          </cell>
          <cell r="M1669" t="str">
            <v>Y</v>
          </cell>
          <cell r="N1669">
            <v>4</v>
          </cell>
          <cell r="R1669">
            <v>3.2264150943396226</v>
          </cell>
        </row>
        <row r="1670">
          <cell r="C1670">
            <v>1</v>
          </cell>
          <cell r="G1670">
            <v>1</v>
          </cell>
          <cell r="J1670">
            <v>28.1</v>
          </cell>
          <cell r="K1670" t="str">
            <v>D</v>
          </cell>
          <cell r="M1670" t="str">
            <v>Y</v>
          </cell>
          <cell r="N1670">
            <v>2</v>
          </cell>
          <cell r="R1670">
            <v>3.2264150943396226</v>
          </cell>
        </row>
        <row r="1671">
          <cell r="C1671">
            <v>1</v>
          </cell>
          <cell r="G1671">
            <v>1</v>
          </cell>
          <cell r="J1671">
            <v>549</v>
          </cell>
          <cell r="K1671" t="str">
            <v>D</v>
          </cell>
          <cell r="M1671" t="str">
            <v>Y</v>
          </cell>
          <cell r="N1671">
            <v>2</v>
          </cell>
          <cell r="R1671">
            <v>3.2264150943396226</v>
          </cell>
        </row>
        <row r="1672">
          <cell r="C1672">
            <v>1</v>
          </cell>
          <cell r="G1672">
            <v>1</v>
          </cell>
          <cell r="J1672">
            <v>346</v>
          </cell>
          <cell r="K1672" t="str">
            <v>D</v>
          </cell>
          <cell r="M1672" t="str">
            <v>Y</v>
          </cell>
          <cell r="N1672">
            <v>1</v>
          </cell>
          <cell r="R1672">
            <v>3.2264150943396226</v>
          </cell>
        </row>
        <row r="1673">
          <cell r="C1673">
            <v>1</v>
          </cell>
          <cell r="G1673">
            <v>1</v>
          </cell>
          <cell r="J1673">
            <v>142.9</v>
          </cell>
          <cell r="K1673" t="str">
            <v>D</v>
          </cell>
          <cell r="M1673" t="str">
            <v>N</v>
          </cell>
          <cell r="N1673">
            <v>2</v>
          </cell>
          <cell r="R1673">
            <v>3.2264150943396226</v>
          </cell>
        </row>
        <row r="1674">
          <cell r="C1674">
            <v>1</v>
          </cell>
          <cell r="G1674">
            <v>7</v>
          </cell>
          <cell r="J1674">
            <v>254.2</v>
          </cell>
          <cell r="K1674" t="str">
            <v>W</v>
          </cell>
          <cell r="M1674" t="str">
            <v>N</v>
          </cell>
          <cell r="N1674">
            <v>2</v>
          </cell>
          <cell r="R1674">
            <v>2.2593984962406015</v>
          </cell>
        </row>
        <row r="1675">
          <cell r="C1675">
            <v>1</v>
          </cell>
          <cell r="G1675">
            <v>7</v>
          </cell>
          <cell r="J1675">
            <v>149.30000000000001</v>
          </cell>
          <cell r="K1675" t="str">
            <v>W</v>
          </cell>
          <cell r="M1675" t="str">
            <v>N</v>
          </cell>
          <cell r="N1675">
            <v>1</v>
          </cell>
          <cell r="R1675">
            <v>2.2593984962406015</v>
          </cell>
        </row>
        <row r="1676">
          <cell r="C1676">
            <v>1</v>
          </cell>
          <cell r="G1676">
            <v>7</v>
          </cell>
          <cell r="J1676">
            <v>549</v>
          </cell>
          <cell r="K1676" t="str">
            <v>W</v>
          </cell>
          <cell r="M1676" t="str">
            <v>N</v>
          </cell>
          <cell r="N1676">
            <v>1</v>
          </cell>
          <cell r="R1676">
            <v>2.2593984962406015</v>
          </cell>
        </row>
        <row r="1677">
          <cell r="C1677">
            <v>1</v>
          </cell>
          <cell r="G1677">
            <v>1</v>
          </cell>
          <cell r="J1677">
            <v>137.4</v>
          </cell>
          <cell r="K1677" t="str">
            <v>W</v>
          </cell>
          <cell r="M1677" t="str">
            <v>N</v>
          </cell>
          <cell r="N1677">
            <v>1</v>
          </cell>
          <cell r="R1677">
            <v>3.2264150943396226</v>
          </cell>
        </row>
        <row r="1678">
          <cell r="C1678">
            <v>1</v>
          </cell>
          <cell r="G1678">
            <v>1</v>
          </cell>
          <cell r="J1678">
            <v>120.3</v>
          </cell>
          <cell r="K1678" t="str">
            <v>D</v>
          </cell>
          <cell r="M1678" t="str">
            <v>N</v>
          </cell>
          <cell r="N1678">
            <v>2</v>
          </cell>
          <cell r="R1678">
            <v>3.2264150943396226</v>
          </cell>
        </row>
        <row r="1679">
          <cell r="C1679">
            <v>1</v>
          </cell>
          <cell r="G1679">
            <v>7</v>
          </cell>
          <cell r="J1679">
            <v>210.3</v>
          </cell>
          <cell r="K1679" t="str">
            <v>D</v>
          </cell>
          <cell r="M1679" t="str">
            <v>Y</v>
          </cell>
          <cell r="N1679">
            <v>2</v>
          </cell>
          <cell r="R1679">
            <v>2.2593984962406015</v>
          </cell>
        </row>
        <row r="1680">
          <cell r="C1680">
            <v>1</v>
          </cell>
          <cell r="G1680">
            <v>1</v>
          </cell>
          <cell r="J1680">
            <v>276.2</v>
          </cell>
          <cell r="K1680" t="str">
            <v>D</v>
          </cell>
          <cell r="M1680" t="str">
            <v>Y</v>
          </cell>
          <cell r="N1680">
            <v>2</v>
          </cell>
          <cell r="R1680">
            <v>3.2264150943396226</v>
          </cell>
        </row>
        <row r="1681">
          <cell r="C1681">
            <v>1</v>
          </cell>
          <cell r="G1681">
            <v>7</v>
          </cell>
          <cell r="J1681">
            <v>61.5</v>
          </cell>
          <cell r="K1681" t="str">
            <v>D</v>
          </cell>
          <cell r="M1681" t="str">
            <v>Y</v>
          </cell>
          <cell r="N1681">
            <v>1</v>
          </cell>
          <cell r="R1681">
            <v>2.2593984962406015</v>
          </cell>
        </row>
        <row r="1682">
          <cell r="C1682">
            <v>1</v>
          </cell>
          <cell r="G1682">
            <v>1</v>
          </cell>
          <cell r="J1682">
            <v>137.4</v>
          </cell>
          <cell r="K1682" t="str">
            <v>D</v>
          </cell>
          <cell r="M1682" t="str">
            <v>N</v>
          </cell>
          <cell r="N1682">
            <v>2</v>
          </cell>
          <cell r="R1682">
            <v>3.2264150943396226</v>
          </cell>
        </row>
        <row r="1683">
          <cell r="C1683">
            <v>1</v>
          </cell>
          <cell r="G1683">
            <v>1</v>
          </cell>
          <cell r="J1683">
            <v>210.3</v>
          </cell>
          <cell r="K1683" t="str">
            <v>D</v>
          </cell>
          <cell r="M1683" t="str">
            <v>N</v>
          </cell>
          <cell r="N1683">
            <v>2</v>
          </cell>
          <cell r="R1683">
            <v>3.2264150943396226</v>
          </cell>
        </row>
        <row r="1684">
          <cell r="C1684">
            <v>1</v>
          </cell>
          <cell r="G1684">
            <v>7</v>
          </cell>
          <cell r="J1684">
            <v>28.1</v>
          </cell>
          <cell r="K1684" t="str">
            <v>W</v>
          </cell>
          <cell r="M1684" t="str">
            <v>N</v>
          </cell>
          <cell r="N1684">
            <v>1</v>
          </cell>
          <cell r="R1684">
            <v>2.2593984962406015</v>
          </cell>
        </row>
        <row r="1685">
          <cell r="C1685">
            <v>1</v>
          </cell>
          <cell r="G1685">
            <v>7</v>
          </cell>
          <cell r="J1685">
            <v>254.2</v>
          </cell>
          <cell r="K1685" t="str">
            <v>D</v>
          </cell>
          <cell r="M1685" t="str">
            <v>Y</v>
          </cell>
          <cell r="N1685">
            <v>2</v>
          </cell>
          <cell r="R1685">
            <v>2.2593984962406015</v>
          </cell>
        </row>
        <row r="1686">
          <cell r="C1686">
            <v>1</v>
          </cell>
          <cell r="G1686">
            <v>7</v>
          </cell>
          <cell r="J1686">
            <v>578</v>
          </cell>
          <cell r="K1686" t="str">
            <v>D</v>
          </cell>
          <cell r="M1686" t="str">
            <v>N</v>
          </cell>
          <cell r="N1686">
            <v>1</v>
          </cell>
          <cell r="R1686">
            <v>2.2593984962406015</v>
          </cell>
        </row>
        <row r="1687">
          <cell r="C1687">
            <v>1</v>
          </cell>
          <cell r="G1687">
            <v>1</v>
          </cell>
          <cell r="J1687">
            <v>210.3</v>
          </cell>
          <cell r="K1687" t="str">
            <v>D</v>
          </cell>
          <cell r="M1687" t="str">
            <v>N</v>
          </cell>
          <cell r="N1687">
            <v>2</v>
          </cell>
          <cell r="R1687">
            <v>3.2264150943396226</v>
          </cell>
        </row>
        <row r="1688">
          <cell r="C1688">
            <v>1</v>
          </cell>
          <cell r="G1688">
            <v>1</v>
          </cell>
          <cell r="J1688">
            <v>254.2</v>
          </cell>
          <cell r="K1688" t="str">
            <v>D</v>
          </cell>
          <cell r="M1688" t="str">
            <v>N</v>
          </cell>
          <cell r="N1688">
            <v>2</v>
          </cell>
          <cell r="R1688">
            <v>3.2264150943396226</v>
          </cell>
        </row>
        <row r="1689">
          <cell r="C1689">
            <v>1</v>
          </cell>
          <cell r="G1689">
            <v>1</v>
          </cell>
          <cell r="J1689">
            <v>149.30000000000001</v>
          </cell>
          <cell r="K1689" t="str">
            <v>W</v>
          </cell>
          <cell r="M1689" t="str">
            <v>N</v>
          </cell>
          <cell r="N1689">
            <v>1</v>
          </cell>
          <cell r="R1689">
            <v>3.2264150943396226</v>
          </cell>
        </row>
        <row r="1690">
          <cell r="C1690">
            <v>1</v>
          </cell>
          <cell r="G1690">
            <v>7</v>
          </cell>
          <cell r="J1690">
            <v>578</v>
          </cell>
          <cell r="K1690" t="str">
            <v>W</v>
          </cell>
          <cell r="M1690" t="str">
            <v>N</v>
          </cell>
          <cell r="N1690">
            <v>2</v>
          </cell>
          <cell r="R1690">
            <v>2.2593984962406015</v>
          </cell>
        </row>
        <row r="1691">
          <cell r="C1691">
            <v>1</v>
          </cell>
          <cell r="G1691">
            <v>1</v>
          </cell>
          <cell r="J1691">
            <v>28.1</v>
          </cell>
          <cell r="K1691" t="str">
            <v>W</v>
          </cell>
          <cell r="M1691" t="str">
            <v>N</v>
          </cell>
          <cell r="N1691">
            <v>2</v>
          </cell>
          <cell r="R1691">
            <v>3.2264150943396226</v>
          </cell>
        </row>
        <row r="1692">
          <cell r="C1692">
            <v>1</v>
          </cell>
          <cell r="G1692">
            <v>7</v>
          </cell>
          <cell r="J1692">
            <v>94</v>
          </cell>
          <cell r="K1692" t="str">
            <v>D</v>
          </cell>
          <cell r="M1692" t="str">
            <v>Y</v>
          </cell>
          <cell r="N1692">
            <v>1</v>
          </cell>
          <cell r="R1692">
            <v>2.2593984962406015</v>
          </cell>
        </row>
        <row r="1693">
          <cell r="C1693">
            <v>1</v>
          </cell>
          <cell r="G1693">
            <v>7</v>
          </cell>
          <cell r="J1693">
            <v>94</v>
          </cell>
          <cell r="K1693" t="str">
            <v>D</v>
          </cell>
          <cell r="M1693" t="str">
            <v>Y</v>
          </cell>
          <cell r="N1693">
            <v>2</v>
          </cell>
          <cell r="R1693">
            <v>2.2593984962406015</v>
          </cell>
        </row>
        <row r="1694">
          <cell r="C1694">
            <v>1</v>
          </cell>
          <cell r="G1694">
            <v>7</v>
          </cell>
          <cell r="J1694">
            <v>556</v>
          </cell>
          <cell r="K1694" t="str">
            <v>W</v>
          </cell>
          <cell r="M1694" t="str">
            <v>N</v>
          </cell>
          <cell r="N1694">
            <v>2</v>
          </cell>
          <cell r="R1694">
            <v>2.2593984962406015</v>
          </cell>
        </row>
        <row r="1695">
          <cell r="C1695">
            <v>1</v>
          </cell>
          <cell r="G1695">
            <v>7</v>
          </cell>
          <cell r="J1695">
            <v>276.2</v>
          </cell>
          <cell r="K1695" t="str">
            <v>W</v>
          </cell>
          <cell r="M1695" t="str">
            <v>N</v>
          </cell>
          <cell r="N1695">
            <v>1</v>
          </cell>
          <cell r="R1695">
            <v>2.2593984962406015</v>
          </cell>
        </row>
        <row r="1696">
          <cell r="C1696">
            <v>1</v>
          </cell>
          <cell r="G1696">
            <v>1</v>
          </cell>
          <cell r="J1696">
            <v>243.7</v>
          </cell>
          <cell r="K1696" t="str">
            <v>W</v>
          </cell>
          <cell r="M1696" t="str">
            <v>N</v>
          </cell>
          <cell r="N1696">
            <v>2</v>
          </cell>
          <cell r="R1696">
            <v>3.2264150943396226</v>
          </cell>
        </row>
        <row r="1697">
          <cell r="C1697">
            <v>1</v>
          </cell>
          <cell r="G1697">
            <v>1</v>
          </cell>
          <cell r="J1697">
            <v>238.2</v>
          </cell>
          <cell r="K1697" t="str">
            <v>D</v>
          </cell>
          <cell r="M1697" t="str">
            <v>Y</v>
          </cell>
          <cell r="N1697">
            <v>2</v>
          </cell>
          <cell r="R1697">
            <v>3.2264150943396226</v>
          </cell>
        </row>
        <row r="1698">
          <cell r="C1698">
            <v>1</v>
          </cell>
          <cell r="G1698">
            <v>1</v>
          </cell>
          <cell r="J1698">
            <v>276.2</v>
          </cell>
          <cell r="K1698" t="str">
            <v>D</v>
          </cell>
          <cell r="M1698" t="str">
            <v>Y</v>
          </cell>
          <cell r="N1698">
            <v>1</v>
          </cell>
          <cell r="R1698">
            <v>3.2264150943396226</v>
          </cell>
        </row>
        <row r="1699">
          <cell r="C1699">
            <v>1</v>
          </cell>
          <cell r="G1699">
            <v>1</v>
          </cell>
          <cell r="J1699">
            <v>28.1</v>
          </cell>
          <cell r="K1699" t="str">
            <v>D</v>
          </cell>
          <cell r="M1699" t="str">
            <v>N</v>
          </cell>
          <cell r="N1699">
            <v>3</v>
          </cell>
          <cell r="R1699">
            <v>3.2264150943396226</v>
          </cell>
        </row>
        <row r="1700">
          <cell r="C1700">
            <v>1</v>
          </cell>
          <cell r="G1700">
            <v>1</v>
          </cell>
          <cell r="J1700">
            <v>210.9</v>
          </cell>
          <cell r="K1700" t="str">
            <v>W</v>
          </cell>
          <cell r="M1700" t="str">
            <v>N</v>
          </cell>
          <cell r="N1700">
            <v>2</v>
          </cell>
          <cell r="R1700">
            <v>3.2264150943396226</v>
          </cell>
        </row>
        <row r="1701">
          <cell r="C1701">
            <v>1</v>
          </cell>
          <cell r="G1701">
            <v>7</v>
          </cell>
          <cell r="J1701">
            <v>578</v>
          </cell>
          <cell r="K1701" t="str">
            <v>W</v>
          </cell>
          <cell r="M1701" t="str">
            <v>N</v>
          </cell>
          <cell r="N1701">
            <v>1</v>
          </cell>
          <cell r="R1701">
            <v>2.2593984962406015</v>
          </cell>
        </row>
        <row r="1702">
          <cell r="C1702">
            <v>1</v>
          </cell>
          <cell r="G1702">
            <v>7</v>
          </cell>
          <cell r="J1702">
            <v>794</v>
          </cell>
          <cell r="K1702" t="str">
            <v>D</v>
          </cell>
          <cell r="M1702" t="str">
            <v>N</v>
          </cell>
          <cell r="N1702">
            <v>2</v>
          </cell>
          <cell r="R1702">
            <v>2.2593984962406015</v>
          </cell>
        </row>
        <row r="1703">
          <cell r="C1703">
            <v>1</v>
          </cell>
          <cell r="G1703">
            <v>7</v>
          </cell>
          <cell r="J1703">
            <v>28.1</v>
          </cell>
          <cell r="K1703" t="str">
            <v>D</v>
          </cell>
          <cell r="M1703" t="str">
            <v>N</v>
          </cell>
          <cell r="N1703">
            <v>2</v>
          </cell>
          <cell r="R1703">
            <v>2.2593984962406015</v>
          </cell>
        </row>
        <row r="1704">
          <cell r="C1704">
            <v>1</v>
          </cell>
          <cell r="G1704">
            <v>1</v>
          </cell>
          <cell r="J1704">
            <v>65.099999999999994</v>
          </cell>
          <cell r="K1704" t="str">
            <v>D</v>
          </cell>
          <cell r="M1704" t="str">
            <v>Y</v>
          </cell>
          <cell r="N1704">
            <v>1</v>
          </cell>
          <cell r="R1704">
            <v>3.2264150943396226</v>
          </cell>
        </row>
        <row r="1705">
          <cell r="C1705">
            <v>1</v>
          </cell>
          <cell r="G1705">
            <v>1</v>
          </cell>
          <cell r="J1705">
            <v>120.3</v>
          </cell>
          <cell r="K1705" t="str">
            <v>D</v>
          </cell>
          <cell r="M1705" t="str">
            <v>Y</v>
          </cell>
          <cell r="N1705">
            <v>2</v>
          </cell>
          <cell r="R1705">
            <v>3.2264150943396226</v>
          </cell>
        </row>
        <row r="1706">
          <cell r="C1706">
            <v>1</v>
          </cell>
          <cell r="G1706">
            <v>1</v>
          </cell>
          <cell r="J1706">
            <v>396.2</v>
          </cell>
          <cell r="K1706" t="str">
            <v>D</v>
          </cell>
          <cell r="M1706" t="str">
            <v>Y</v>
          </cell>
          <cell r="N1706">
            <v>2</v>
          </cell>
          <cell r="R1706">
            <v>3.2264150943396226</v>
          </cell>
        </row>
        <row r="1707">
          <cell r="C1707">
            <v>1</v>
          </cell>
          <cell r="G1707">
            <v>1</v>
          </cell>
          <cell r="J1707">
            <v>276.2</v>
          </cell>
          <cell r="K1707" t="str">
            <v>D</v>
          </cell>
          <cell r="M1707" t="str">
            <v>Y</v>
          </cell>
          <cell r="N1707">
            <v>1</v>
          </cell>
          <cell r="R1707">
            <v>3.2264150943396226</v>
          </cell>
        </row>
        <row r="1708">
          <cell r="C1708">
            <v>1</v>
          </cell>
          <cell r="G1708">
            <v>7</v>
          </cell>
          <cell r="J1708">
            <v>210.3</v>
          </cell>
          <cell r="K1708" t="str">
            <v>W</v>
          </cell>
          <cell r="M1708" t="str">
            <v>N</v>
          </cell>
          <cell r="N1708">
            <v>2</v>
          </cell>
          <cell r="R1708">
            <v>2.2593984962406015</v>
          </cell>
        </row>
        <row r="1709">
          <cell r="C1709">
            <v>1</v>
          </cell>
          <cell r="G1709">
            <v>7</v>
          </cell>
          <cell r="J1709">
            <v>28.1</v>
          </cell>
          <cell r="K1709" t="str">
            <v>W</v>
          </cell>
          <cell r="M1709" t="str">
            <v>N</v>
          </cell>
          <cell r="N1709">
            <v>1</v>
          </cell>
          <cell r="R1709">
            <v>2.2593984962406015</v>
          </cell>
        </row>
        <row r="1710">
          <cell r="C1710">
            <v>1</v>
          </cell>
          <cell r="G1710">
            <v>1</v>
          </cell>
          <cell r="J1710">
            <v>364.2</v>
          </cell>
          <cell r="K1710" t="str">
            <v>D</v>
          </cell>
          <cell r="M1710" t="str">
            <v>Y</v>
          </cell>
          <cell r="N1710">
            <v>2</v>
          </cell>
          <cell r="R1710">
            <v>3.2264150943396226</v>
          </cell>
        </row>
        <row r="1711">
          <cell r="C1711">
            <v>1</v>
          </cell>
          <cell r="G1711">
            <v>7</v>
          </cell>
          <cell r="J1711">
            <v>28.1</v>
          </cell>
          <cell r="K1711" t="str">
            <v>W</v>
          </cell>
          <cell r="M1711" t="str">
            <v>Y</v>
          </cell>
          <cell r="N1711">
            <v>2</v>
          </cell>
          <cell r="R1711">
            <v>2.2593984962406015</v>
          </cell>
        </row>
        <row r="1712">
          <cell r="C1712">
            <v>1</v>
          </cell>
          <cell r="G1712">
            <v>1</v>
          </cell>
          <cell r="J1712">
            <v>276.2</v>
          </cell>
          <cell r="K1712" t="str">
            <v>D</v>
          </cell>
          <cell r="M1712" t="str">
            <v>N</v>
          </cell>
          <cell r="N1712">
            <v>2</v>
          </cell>
          <cell r="R1712">
            <v>3.2264150943396226</v>
          </cell>
        </row>
        <row r="1713">
          <cell r="C1713">
            <v>1</v>
          </cell>
          <cell r="G1713">
            <v>1</v>
          </cell>
          <cell r="J1713">
            <v>28.1</v>
          </cell>
          <cell r="K1713" t="str">
            <v>D</v>
          </cell>
          <cell r="M1713" t="str">
            <v>Y</v>
          </cell>
          <cell r="N1713">
            <v>2</v>
          </cell>
          <cell r="R1713">
            <v>3.2264150943396226</v>
          </cell>
        </row>
        <row r="1714">
          <cell r="C1714">
            <v>1</v>
          </cell>
          <cell r="G1714">
            <v>1</v>
          </cell>
          <cell r="J1714">
            <v>276.2</v>
          </cell>
          <cell r="K1714" t="str">
            <v>D</v>
          </cell>
          <cell r="M1714" t="str">
            <v>N</v>
          </cell>
          <cell r="N1714">
            <v>1</v>
          </cell>
          <cell r="R1714">
            <v>3.2264150943396226</v>
          </cell>
        </row>
        <row r="1715">
          <cell r="C1715">
            <v>1</v>
          </cell>
          <cell r="G1715">
            <v>1</v>
          </cell>
          <cell r="J1715">
            <v>205.7</v>
          </cell>
          <cell r="K1715" t="str">
            <v>D</v>
          </cell>
          <cell r="M1715" t="str">
            <v>Y</v>
          </cell>
          <cell r="N1715">
            <v>2</v>
          </cell>
          <cell r="R1715">
            <v>3.2264150943396226</v>
          </cell>
        </row>
        <row r="1716">
          <cell r="C1716">
            <v>1</v>
          </cell>
          <cell r="G1716">
            <v>7</v>
          </cell>
          <cell r="J1716">
            <v>50.7</v>
          </cell>
          <cell r="K1716" t="str">
            <v>D</v>
          </cell>
          <cell r="M1716" t="str">
            <v>N</v>
          </cell>
          <cell r="N1716">
            <v>2</v>
          </cell>
          <cell r="R1716">
            <v>2.2593984962406015</v>
          </cell>
        </row>
        <row r="1717">
          <cell r="C1717">
            <v>1</v>
          </cell>
          <cell r="G1717">
            <v>1</v>
          </cell>
          <cell r="J1717">
            <v>238.2</v>
          </cell>
          <cell r="K1717" t="str">
            <v>W</v>
          </cell>
          <cell r="M1717" t="str">
            <v>N</v>
          </cell>
          <cell r="N1717">
            <v>1</v>
          </cell>
          <cell r="R1717">
            <v>3.2264150943396226</v>
          </cell>
        </row>
        <row r="1718">
          <cell r="C1718">
            <v>1</v>
          </cell>
          <cell r="G1718">
            <v>1</v>
          </cell>
          <cell r="J1718">
            <v>111.19999999999999</v>
          </cell>
          <cell r="K1718" t="str">
            <v>W</v>
          </cell>
          <cell r="M1718" t="str">
            <v>N</v>
          </cell>
          <cell r="N1718">
            <v>2</v>
          </cell>
          <cell r="R1718">
            <v>3.2264150943396226</v>
          </cell>
        </row>
        <row r="1719">
          <cell r="C1719">
            <v>1</v>
          </cell>
          <cell r="G1719">
            <v>1</v>
          </cell>
          <cell r="J1719">
            <v>666</v>
          </cell>
          <cell r="K1719" t="str">
            <v>W</v>
          </cell>
          <cell r="M1719" t="str">
            <v>N</v>
          </cell>
          <cell r="N1719">
            <v>1</v>
          </cell>
          <cell r="R1719">
            <v>3.2264150943396226</v>
          </cell>
        </row>
        <row r="1720">
          <cell r="C1720">
            <v>1</v>
          </cell>
          <cell r="G1720">
            <v>1</v>
          </cell>
          <cell r="J1720">
            <v>215.2</v>
          </cell>
          <cell r="K1720" t="str">
            <v>D</v>
          </cell>
          <cell r="M1720" t="str">
            <v>N</v>
          </cell>
          <cell r="N1720">
            <v>2</v>
          </cell>
          <cell r="R1720">
            <v>3.2264150943396226</v>
          </cell>
        </row>
        <row r="1721">
          <cell r="C1721">
            <v>1</v>
          </cell>
          <cell r="G1721">
            <v>1</v>
          </cell>
          <cell r="J1721">
            <v>210.3</v>
          </cell>
          <cell r="K1721" t="str">
            <v>D</v>
          </cell>
          <cell r="M1721" t="str">
            <v>N</v>
          </cell>
          <cell r="N1721">
            <v>2</v>
          </cell>
          <cell r="R1721">
            <v>3.2264150943396226</v>
          </cell>
        </row>
        <row r="1722">
          <cell r="C1722">
            <v>1</v>
          </cell>
          <cell r="G1722">
            <v>1</v>
          </cell>
          <cell r="J1722">
            <v>315</v>
          </cell>
          <cell r="K1722" t="str">
            <v>D</v>
          </cell>
          <cell r="M1722" t="str">
            <v>Y</v>
          </cell>
          <cell r="N1722">
            <v>2</v>
          </cell>
          <cell r="R1722">
            <v>3.2264150943396226</v>
          </cell>
        </row>
        <row r="1723">
          <cell r="C1723">
            <v>1</v>
          </cell>
          <cell r="G1723">
            <v>1</v>
          </cell>
          <cell r="J1723">
            <v>276.2</v>
          </cell>
          <cell r="K1723" t="str">
            <v>D</v>
          </cell>
          <cell r="M1723" t="str">
            <v>N</v>
          </cell>
          <cell r="N1723">
            <v>1</v>
          </cell>
          <cell r="R1723">
            <v>3.2264150943396226</v>
          </cell>
        </row>
        <row r="1724">
          <cell r="C1724">
            <v>1</v>
          </cell>
          <cell r="G1724">
            <v>1</v>
          </cell>
          <cell r="J1724">
            <v>396.2</v>
          </cell>
          <cell r="K1724" t="str">
            <v>D</v>
          </cell>
          <cell r="M1724" t="str">
            <v>N</v>
          </cell>
          <cell r="N1724">
            <v>2</v>
          </cell>
          <cell r="R1724">
            <v>3.2264150943396226</v>
          </cell>
        </row>
        <row r="1725">
          <cell r="C1725">
            <v>1</v>
          </cell>
          <cell r="G1725">
            <v>1</v>
          </cell>
          <cell r="J1725">
            <v>298.3</v>
          </cell>
          <cell r="K1725" t="str">
            <v>D</v>
          </cell>
          <cell r="M1725" t="str">
            <v>N</v>
          </cell>
          <cell r="N1725">
            <v>1</v>
          </cell>
          <cell r="R1725">
            <v>3.2264150943396226</v>
          </cell>
        </row>
        <row r="1726">
          <cell r="C1726">
            <v>1</v>
          </cell>
          <cell r="G1726">
            <v>1</v>
          </cell>
          <cell r="J1726">
            <v>276.2</v>
          </cell>
          <cell r="K1726" t="str">
            <v>W</v>
          </cell>
          <cell r="M1726" t="str">
            <v>N</v>
          </cell>
          <cell r="N1726">
            <v>2</v>
          </cell>
          <cell r="R1726">
            <v>3.2264150943396226</v>
          </cell>
        </row>
        <row r="1727">
          <cell r="C1727">
            <v>1</v>
          </cell>
          <cell r="G1727">
            <v>1</v>
          </cell>
          <cell r="J1727">
            <v>65.099999999999994</v>
          </cell>
          <cell r="K1727" t="str">
            <v>W</v>
          </cell>
          <cell r="M1727" t="str">
            <v>N</v>
          </cell>
          <cell r="N1727">
            <v>1</v>
          </cell>
          <cell r="R1727">
            <v>3.2264150943396226</v>
          </cell>
        </row>
        <row r="1728">
          <cell r="C1728">
            <v>1</v>
          </cell>
          <cell r="G1728">
            <v>7</v>
          </cell>
          <cell r="J1728">
            <v>364.2</v>
          </cell>
          <cell r="K1728" t="str">
            <v>W</v>
          </cell>
          <cell r="M1728" t="str">
            <v>Y</v>
          </cell>
          <cell r="N1728">
            <v>1</v>
          </cell>
          <cell r="R1728">
            <v>2.2593984962406015</v>
          </cell>
        </row>
        <row r="1729">
          <cell r="C1729">
            <v>1</v>
          </cell>
          <cell r="G1729">
            <v>7</v>
          </cell>
          <cell r="J1729">
            <v>267</v>
          </cell>
          <cell r="K1729" t="str">
            <v>D</v>
          </cell>
          <cell r="M1729" t="str">
            <v>Y</v>
          </cell>
          <cell r="N1729">
            <v>2</v>
          </cell>
          <cell r="R1729">
            <v>2.2593984962406015</v>
          </cell>
        </row>
        <row r="1730">
          <cell r="C1730">
            <v>1</v>
          </cell>
          <cell r="G1730">
            <v>7</v>
          </cell>
          <cell r="J1730">
            <v>210.3</v>
          </cell>
          <cell r="K1730" t="str">
            <v>W</v>
          </cell>
          <cell r="M1730" t="str">
            <v>N</v>
          </cell>
          <cell r="N1730">
            <v>2</v>
          </cell>
          <cell r="R1730">
            <v>2.2593984962406015</v>
          </cell>
        </row>
        <row r="1731">
          <cell r="C1731">
            <v>1</v>
          </cell>
          <cell r="G1731">
            <v>1</v>
          </cell>
          <cell r="J1731">
            <v>276.2</v>
          </cell>
          <cell r="K1731" t="str">
            <v>D</v>
          </cell>
          <cell r="M1731" t="str">
            <v>N</v>
          </cell>
          <cell r="N1731">
            <v>2</v>
          </cell>
          <cell r="R1731">
            <v>3.2264150943396226</v>
          </cell>
        </row>
        <row r="1732">
          <cell r="C1732">
            <v>1</v>
          </cell>
          <cell r="G1732">
            <v>1</v>
          </cell>
          <cell r="J1732">
            <v>305</v>
          </cell>
          <cell r="K1732" t="str">
            <v>D</v>
          </cell>
          <cell r="M1732" t="str">
            <v>Y</v>
          </cell>
          <cell r="N1732">
            <v>2</v>
          </cell>
          <cell r="R1732">
            <v>3.2264150943396226</v>
          </cell>
        </row>
        <row r="1733">
          <cell r="C1733">
            <v>1</v>
          </cell>
          <cell r="G1733">
            <v>7</v>
          </cell>
          <cell r="J1733">
            <v>210.3</v>
          </cell>
          <cell r="K1733" t="str">
            <v>D</v>
          </cell>
          <cell r="M1733" t="str">
            <v>Y</v>
          </cell>
          <cell r="N1733">
            <v>1</v>
          </cell>
          <cell r="R1733">
            <v>2.2593984962406015</v>
          </cell>
        </row>
        <row r="1734">
          <cell r="C1734">
            <v>1</v>
          </cell>
          <cell r="G1734">
            <v>1</v>
          </cell>
          <cell r="J1734">
            <v>364.2</v>
          </cell>
          <cell r="K1734" t="str">
            <v>D</v>
          </cell>
          <cell r="M1734" t="str">
            <v>Y</v>
          </cell>
          <cell r="N1734">
            <v>2</v>
          </cell>
          <cell r="R1734">
            <v>3.2264150943396226</v>
          </cell>
        </row>
        <row r="1735">
          <cell r="C1735">
            <v>1</v>
          </cell>
          <cell r="G1735">
            <v>7</v>
          </cell>
          <cell r="J1735">
            <v>232.9</v>
          </cell>
          <cell r="K1735" t="str">
            <v>W</v>
          </cell>
          <cell r="M1735" t="str">
            <v>N</v>
          </cell>
          <cell r="N1735">
            <v>1</v>
          </cell>
          <cell r="R1735">
            <v>2.2593984962406015</v>
          </cell>
        </row>
        <row r="1736">
          <cell r="C1736">
            <v>1</v>
          </cell>
          <cell r="G1736">
            <v>7</v>
          </cell>
          <cell r="J1736">
            <v>172.3</v>
          </cell>
          <cell r="K1736" t="str">
            <v>W</v>
          </cell>
          <cell r="M1736" t="str">
            <v>N</v>
          </cell>
          <cell r="N1736">
            <v>2</v>
          </cell>
          <cell r="R1736">
            <v>2.2593984962406015</v>
          </cell>
        </row>
        <row r="1737">
          <cell r="C1737">
            <v>1</v>
          </cell>
          <cell r="G1737">
            <v>7</v>
          </cell>
          <cell r="J1737">
            <v>276.2</v>
          </cell>
          <cell r="K1737" t="str">
            <v>W</v>
          </cell>
          <cell r="M1737" t="str">
            <v>N</v>
          </cell>
          <cell r="N1737">
            <v>2</v>
          </cell>
          <cell r="R1737">
            <v>2.2593984962406015</v>
          </cell>
        </row>
        <row r="1738">
          <cell r="C1738">
            <v>1</v>
          </cell>
          <cell r="G1738">
            <v>1</v>
          </cell>
          <cell r="J1738">
            <v>517</v>
          </cell>
          <cell r="K1738" t="str">
            <v>W</v>
          </cell>
          <cell r="M1738" t="str">
            <v>N</v>
          </cell>
          <cell r="N1738">
            <v>2</v>
          </cell>
          <cell r="R1738">
            <v>3.2264150943396226</v>
          </cell>
        </row>
        <row r="1739">
          <cell r="C1739">
            <v>1</v>
          </cell>
          <cell r="G1739">
            <v>1</v>
          </cell>
          <cell r="J1739">
            <v>243.7</v>
          </cell>
          <cell r="K1739" t="str">
            <v>D</v>
          </cell>
          <cell r="M1739" t="str">
            <v>Y</v>
          </cell>
          <cell r="N1739">
            <v>1</v>
          </cell>
          <cell r="R1739">
            <v>3.2264150943396226</v>
          </cell>
        </row>
        <row r="1740">
          <cell r="C1740">
            <v>1</v>
          </cell>
          <cell r="G1740">
            <v>7</v>
          </cell>
          <cell r="J1740">
            <v>276.2</v>
          </cell>
          <cell r="K1740" t="str">
            <v>D</v>
          </cell>
          <cell r="M1740" t="str">
            <v>Y</v>
          </cell>
          <cell r="N1740">
            <v>2</v>
          </cell>
          <cell r="R1740">
            <v>2.2593984962406015</v>
          </cell>
        </row>
        <row r="1741">
          <cell r="C1741">
            <v>1</v>
          </cell>
          <cell r="G1741">
            <v>1</v>
          </cell>
          <cell r="J1741">
            <v>210.3</v>
          </cell>
          <cell r="K1741" t="str">
            <v>D</v>
          </cell>
          <cell r="M1741" t="str">
            <v>Y</v>
          </cell>
          <cell r="N1741">
            <v>1</v>
          </cell>
          <cell r="R1741">
            <v>3.2264150943396226</v>
          </cell>
        </row>
        <row r="1742">
          <cell r="C1742">
            <v>1</v>
          </cell>
          <cell r="G1742">
            <v>7</v>
          </cell>
          <cell r="J1742">
            <v>578</v>
          </cell>
          <cell r="K1742" t="str">
            <v>D</v>
          </cell>
          <cell r="M1742" t="str">
            <v>Y</v>
          </cell>
          <cell r="N1742">
            <v>2</v>
          </cell>
          <cell r="R1742">
            <v>2.2593984962406015</v>
          </cell>
        </row>
        <row r="1743">
          <cell r="C1743">
            <v>1</v>
          </cell>
          <cell r="G1743">
            <v>1</v>
          </cell>
          <cell r="J1743">
            <v>298.3</v>
          </cell>
          <cell r="K1743" t="str">
            <v>D</v>
          </cell>
          <cell r="M1743" t="str">
            <v>Y</v>
          </cell>
          <cell r="N1743">
            <v>1</v>
          </cell>
          <cell r="R1743">
            <v>3.2264150943396226</v>
          </cell>
        </row>
        <row r="1744">
          <cell r="C1744">
            <v>1</v>
          </cell>
          <cell r="G1744">
            <v>1</v>
          </cell>
          <cell r="J1744">
            <v>215.2</v>
          </cell>
          <cell r="K1744" t="str">
            <v>D</v>
          </cell>
          <cell r="M1744" t="str">
            <v>Y</v>
          </cell>
          <cell r="N1744">
            <v>2</v>
          </cell>
          <cell r="R1744">
            <v>3.2264150943396226</v>
          </cell>
        </row>
        <row r="1745">
          <cell r="C1745">
            <v>1</v>
          </cell>
          <cell r="G1745">
            <v>7</v>
          </cell>
          <cell r="J1745">
            <v>94</v>
          </cell>
          <cell r="K1745" t="str">
            <v>D</v>
          </cell>
          <cell r="M1745" t="str">
            <v>Y</v>
          </cell>
          <cell r="N1745">
            <v>1</v>
          </cell>
          <cell r="R1745">
            <v>2.2593984962406015</v>
          </cell>
        </row>
        <row r="1746">
          <cell r="C1746">
            <v>1</v>
          </cell>
          <cell r="G1746">
            <v>7</v>
          </cell>
          <cell r="J1746">
            <v>305</v>
          </cell>
          <cell r="K1746" t="str">
            <v>W</v>
          </cell>
          <cell r="M1746" t="str">
            <v>Y</v>
          </cell>
          <cell r="N1746">
            <v>1</v>
          </cell>
          <cell r="R1746">
            <v>2.2593984962406015</v>
          </cell>
        </row>
        <row r="1747">
          <cell r="C1747">
            <v>1</v>
          </cell>
          <cell r="G1747">
            <v>7</v>
          </cell>
          <cell r="J1747">
            <v>94</v>
          </cell>
          <cell r="K1747" t="str">
            <v>W</v>
          </cell>
          <cell r="M1747" t="str">
            <v>N</v>
          </cell>
          <cell r="N1747">
            <v>1</v>
          </cell>
          <cell r="R1747">
            <v>2.2593984962406015</v>
          </cell>
        </row>
        <row r="1748">
          <cell r="C1748">
            <v>1</v>
          </cell>
          <cell r="G1748">
            <v>7</v>
          </cell>
          <cell r="J1748">
            <v>215.2</v>
          </cell>
          <cell r="K1748" t="str">
            <v>W</v>
          </cell>
          <cell r="M1748" t="str">
            <v>N</v>
          </cell>
          <cell r="N1748">
            <v>2</v>
          </cell>
          <cell r="R1748">
            <v>2.2593984962406015</v>
          </cell>
        </row>
        <row r="1749">
          <cell r="C1749">
            <v>1</v>
          </cell>
          <cell r="G1749">
            <v>1</v>
          </cell>
          <cell r="J1749">
            <v>210.3</v>
          </cell>
          <cell r="K1749" t="str">
            <v>W</v>
          </cell>
          <cell r="M1749" t="str">
            <v>N</v>
          </cell>
          <cell r="N1749">
            <v>2</v>
          </cell>
          <cell r="R1749">
            <v>3.2264150943396226</v>
          </cell>
        </row>
        <row r="1750">
          <cell r="C1750">
            <v>1</v>
          </cell>
          <cell r="G1750">
            <v>7</v>
          </cell>
          <cell r="J1750">
            <v>210.3</v>
          </cell>
          <cell r="K1750" t="str">
            <v>W</v>
          </cell>
          <cell r="M1750" t="str">
            <v>N</v>
          </cell>
          <cell r="N1750">
            <v>1</v>
          </cell>
          <cell r="R1750">
            <v>2.2593984962406015</v>
          </cell>
        </row>
        <row r="1751">
          <cell r="C1751">
            <v>1</v>
          </cell>
          <cell r="G1751">
            <v>1</v>
          </cell>
          <cell r="J1751">
            <v>194.9</v>
          </cell>
          <cell r="K1751" t="str">
            <v>D</v>
          </cell>
          <cell r="M1751" t="str">
            <v>N</v>
          </cell>
          <cell r="N1751">
            <v>1</v>
          </cell>
          <cell r="R1751">
            <v>3.2264150943396226</v>
          </cell>
        </row>
        <row r="1752">
          <cell r="C1752">
            <v>1</v>
          </cell>
          <cell r="G1752">
            <v>1</v>
          </cell>
          <cell r="J1752">
            <v>403</v>
          </cell>
          <cell r="K1752" t="str">
            <v>W</v>
          </cell>
          <cell r="M1752" t="str">
            <v>N</v>
          </cell>
          <cell r="N1752">
            <v>2</v>
          </cell>
          <cell r="R1752">
            <v>3.2264150943396226</v>
          </cell>
        </row>
        <row r="1753">
          <cell r="C1753">
            <v>1</v>
          </cell>
          <cell r="G1753">
            <v>1</v>
          </cell>
          <cell r="J1753">
            <v>243.7</v>
          </cell>
          <cell r="K1753" t="str">
            <v>D</v>
          </cell>
          <cell r="M1753" t="str">
            <v>Y</v>
          </cell>
          <cell r="N1753">
            <v>1</v>
          </cell>
          <cell r="R1753">
            <v>3.2264150943396226</v>
          </cell>
        </row>
        <row r="1754">
          <cell r="C1754">
            <v>1</v>
          </cell>
          <cell r="G1754">
            <v>1</v>
          </cell>
          <cell r="J1754">
            <v>244</v>
          </cell>
          <cell r="K1754" t="str">
            <v>D</v>
          </cell>
          <cell r="M1754" t="str">
            <v>N</v>
          </cell>
          <cell r="N1754">
            <v>2</v>
          </cell>
          <cell r="R1754">
            <v>3.2264150943396226</v>
          </cell>
        </row>
        <row r="1755">
          <cell r="C1755">
            <v>1</v>
          </cell>
          <cell r="G1755">
            <v>7</v>
          </cell>
          <cell r="J1755">
            <v>94</v>
          </cell>
          <cell r="K1755" t="str">
            <v>W</v>
          </cell>
          <cell r="M1755" t="str">
            <v>Y</v>
          </cell>
          <cell r="N1755">
            <v>2</v>
          </cell>
          <cell r="R1755">
            <v>2.2593984962406015</v>
          </cell>
        </row>
        <row r="1756">
          <cell r="C1756">
            <v>1</v>
          </cell>
          <cell r="G1756">
            <v>1</v>
          </cell>
          <cell r="J1756">
            <v>315</v>
          </cell>
          <cell r="K1756" t="str">
            <v>W</v>
          </cell>
          <cell r="M1756" t="str">
            <v>N</v>
          </cell>
          <cell r="N1756">
            <v>1</v>
          </cell>
          <cell r="R1756">
            <v>3.2264150943396226</v>
          </cell>
        </row>
        <row r="1757">
          <cell r="C1757">
            <v>1</v>
          </cell>
          <cell r="G1757">
            <v>7</v>
          </cell>
          <cell r="J1757">
            <v>172.3</v>
          </cell>
          <cell r="K1757" t="str">
            <v>W</v>
          </cell>
          <cell r="M1757" t="str">
            <v>N</v>
          </cell>
          <cell r="N1757">
            <v>1</v>
          </cell>
          <cell r="R1757">
            <v>2.2593984962406015</v>
          </cell>
        </row>
        <row r="1758">
          <cell r="C1758">
            <v>1</v>
          </cell>
          <cell r="G1758">
            <v>7</v>
          </cell>
          <cell r="J1758">
            <v>94</v>
          </cell>
          <cell r="K1758" t="str">
            <v>W</v>
          </cell>
          <cell r="M1758" t="str">
            <v>Y</v>
          </cell>
          <cell r="N1758">
            <v>1</v>
          </cell>
          <cell r="R1758">
            <v>2.2593984962406015</v>
          </cell>
        </row>
        <row r="1759">
          <cell r="C1759">
            <v>1</v>
          </cell>
          <cell r="G1759">
            <v>7</v>
          </cell>
          <cell r="J1759">
            <v>556</v>
          </cell>
          <cell r="K1759" t="str">
            <v>D</v>
          </cell>
          <cell r="M1759" t="str">
            <v>Y</v>
          </cell>
          <cell r="N1759">
            <v>1</v>
          </cell>
          <cell r="R1759">
            <v>2.2593984962406015</v>
          </cell>
        </row>
        <row r="1760">
          <cell r="C1760">
            <v>1</v>
          </cell>
          <cell r="G1760">
            <v>1</v>
          </cell>
          <cell r="J1760">
            <v>276.2</v>
          </cell>
          <cell r="K1760" t="str">
            <v>D</v>
          </cell>
          <cell r="M1760" t="str">
            <v>Y</v>
          </cell>
          <cell r="N1760">
            <v>2</v>
          </cell>
          <cell r="R1760">
            <v>3.2264150943396226</v>
          </cell>
        </row>
        <row r="1761">
          <cell r="C1761">
            <v>1</v>
          </cell>
          <cell r="G1761">
            <v>1</v>
          </cell>
          <cell r="J1761">
            <v>28.1</v>
          </cell>
          <cell r="K1761" t="str">
            <v>D</v>
          </cell>
          <cell r="M1761" t="str">
            <v>Y</v>
          </cell>
          <cell r="N1761">
            <v>2</v>
          </cell>
          <cell r="R1761">
            <v>3.2264150943396226</v>
          </cell>
        </row>
        <row r="1762">
          <cell r="C1762">
            <v>1</v>
          </cell>
          <cell r="G1762">
            <v>7</v>
          </cell>
          <cell r="J1762">
            <v>276.2</v>
          </cell>
          <cell r="K1762" t="str">
            <v>D</v>
          </cell>
          <cell r="M1762" t="str">
            <v>Y</v>
          </cell>
          <cell r="N1762">
            <v>2</v>
          </cell>
          <cell r="R1762">
            <v>2.2593984962406015</v>
          </cell>
        </row>
        <row r="1763">
          <cell r="C1763">
            <v>1</v>
          </cell>
          <cell r="G1763">
            <v>7</v>
          </cell>
          <cell r="J1763">
            <v>28.1</v>
          </cell>
          <cell r="K1763" t="str">
            <v>D</v>
          </cell>
          <cell r="M1763" t="str">
            <v>Y</v>
          </cell>
          <cell r="N1763">
            <v>1</v>
          </cell>
          <cell r="R1763">
            <v>2.2593984962406015</v>
          </cell>
        </row>
        <row r="1764">
          <cell r="C1764">
            <v>1</v>
          </cell>
          <cell r="G1764">
            <v>7</v>
          </cell>
          <cell r="J1764">
            <v>215.3</v>
          </cell>
          <cell r="K1764" t="str">
            <v>W</v>
          </cell>
          <cell r="M1764" t="str">
            <v>N</v>
          </cell>
          <cell r="N1764">
            <v>2</v>
          </cell>
          <cell r="R1764">
            <v>2.2593984962406015</v>
          </cell>
        </row>
        <row r="1765">
          <cell r="C1765">
            <v>1</v>
          </cell>
          <cell r="G1765">
            <v>1</v>
          </cell>
          <cell r="J1765">
            <v>218.4</v>
          </cell>
          <cell r="K1765" t="str">
            <v>W</v>
          </cell>
          <cell r="M1765" t="str">
            <v>N</v>
          </cell>
          <cell r="N1765">
            <v>1</v>
          </cell>
          <cell r="R1765">
            <v>3.2264150943396226</v>
          </cell>
        </row>
        <row r="1766">
          <cell r="C1766">
            <v>1</v>
          </cell>
          <cell r="G1766">
            <v>1</v>
          </cell>
          <cell r="J1766">
            <v>276.2</v>
          </cell>
          <cell r="K1766" t="str">
            <v>W</v>
          </cell>
          <cell r="M1766" t="str">
            <v>N</v>
          </cell>
          <cell r="N1766">
            <v>1</v>
          </cell>
          <cell r="R1766">
            <v>3.2264150943396226</v>
          </cell>
        </row>
        <row r="1767">
          <cell r="C1767">
            <v>1</v>
          </cell>
          <cell r="G1767">
            <v>7</v>
          </cell>
          <cell r="J1767">
            <v>517</v>
          </cell>
          <cell r="K1767" t="str">
            <v>D</v>
          </cell>
          <cell r="M1767" t="str">
            <v>Y</v>
          </cell>
          <cell r="N1767">
            <v>1</v>
          </cell>
          <cell r="R1767">
            <v>2.2593984962406015</v>
          </cell>
        </row>
        <row r="1768">
          <cell r="C1768">
            <v>1</v>
          </cell>
          <cell r="G1768">
            <v>1</v>
          </cell>
          <cell r="J1768">
            <v>28.1</v>
          </cell>
          <cell r="K1768" t="str">
            <v>D</v>
          </cell>
          <cell r="M1768" t="str">
            <v>N</v>
          </cell>
          <cell r="N1768">
            <v>2</v>
          </cell>
          <cell r="R1768">
            <v>3.2264150943396226</v>
          </cell>
        </row>
        <row r="1769">
          <cell r="C1769">
            <v>1</v>
          </cell>
          <cell r="G1769">
            <v>1</v>
          </cell>
          <cell r="J1769">
            <v>276.2</v>
          </cell>
          <cell r="K1769" t="str">
            <v>W</v>
          </cell>
          <cell r="M1769" t="str">
            <v>N</v>
          </cell>
          <cell r="N1769">
            <v>1</v>
          </cell>
          <cell r="R1769">
            <v>3.2264150943396226</v>
          </cell>
        </row>
        <row r="1770">
          <cell r="C1770">
            <v>1</v>
          </cell>
          <cell r="G1770">
            <v>1</v>
          </cell>
          <cell r="J1770">
            <v>315</v>
          </cell>
          <cell r="K1770" t="str">
            <v>D</v>
          </cell>
          <cell r="M1770" t="str">
            <v>N</v>
          </cell>
          <cell r="N1770">
            <v>2</v>
          </cell>
          <cell r="R1770">
            <v>3.2264150943396226</v>
          </cell>
        </row>
        <row r="1771">
          <cell r="C1771">
            <v>1</v>
          </cell>
          <cell r="G1771">
            <v>7</v>
          </cell>
          <cell r="J1771">
            <v>364.2</v>
          </cell>
          <cell r="K1771" t="str">
            <v>D</v>
          </cell>
          <cell r="M1771" t="str">
            <v>Y</v>
          </cell>
          <cell r="N1771">
            <v>2</v>
          </cell>
          <cell r="R1771">
            <v>2.2593984962406015</v>
          </cell>
        </row>
        <row r="1772">
          <cell r="C1772">
            <v>1</v>
          </cell>
          <cell r="G1772">
            <v>1</v>
          </cell>
          <cell r="J1772">
            <v>305</v>
          </cell>
          <cell r="K1772" t="str">
            <v>D</v>
          </cell>
          <cell r="M1772" t="str">
            <v>Y</v>
          </cell>
          <cell r="N1772">
            <v>2</v>
          </cell>
          <cell r="R1772">
            <v>3.2264150943396226</v>
          </cell>
        </row>
        <row r="1773">
          <cell r="C1773">
            <v>1</v>
          </cell>
          <cell r="G1773">
            <v>1</v>
          </cell>
          <cell r="J1773">
            <v>221.7</v>
          </cell>
          <cell r="K1773" t="str">
            <v>D</v>
          </cell>
          <cell r="M1773" t="str">
            <v>Y</v>
          </cell>
          <cell r="N1773">
            <v>2</v>
          </cell>
          <cell r="R1773">
            <v>3.2264150943396226</v>
          </cell>
        </row>
        <row r="1774">
          <cell r="C1774">
            <v>1</v>
          </cell>
          <cell r="G1774">
            <v>1</v>
          </cell>
          <cell r="J1774">
            <v>637</v>
          </cell>
          <cell r="K1774" t="str">
            <v>W</v>
          </cell>
          <cell r="M1774" t="str">
            <v>N</v>
          </cell>
          <cell r="N1774">
            <v>1</v>
          </cell>
          <cell r="R1774">
            <v>3.2264150943396226</v>
          </cell>
        </row>
        <row r="1775">
          <cell r="C1775">
            <v>1</v>
          </cell>
          <cell r="G1775">
            <v>1</v>
          </cell>
          <cell r="J1775">
            <v>315</v>
          </cell>
          <cell r="K1775" t="str">
            <v>W</v>
          </cell>
          <cell r="M1775" t="str">
            <v>N</v>
          </cell>
          <cell r="N1775">
            <v>2</v>
          </cell>
          <cell r="R1775">
            <v>3.2264150943396226</v>
          </cell>
        </row>
        <row r="1776">
          <cell r="C1776">
            <v>1</v>
          </cell>
          <cell r="G1776">
            <v>1</v>
          </cell>
          <cell r="J1776">
            <v>28.1</v>
          </cell>
          <cell r="K1776" t="str">
            <v>W</v>
          </cell>
          <cell r="M1776" t="str">
            <v>N</v>
          </cell>
          <cell r="N1776">
            <v>1</v>
          </cell>
          <cell r="R1776">
            <v>3.2264150943396226</v>
          </cell>
        </row>
        <row r="1777">
          <cell r="C1777">
            <v>1</v>
          </cell>
          <cell r="G1777">
            <v>1</v>
          </cell>
          <cell r="J1777">
            <v>580.20000000000005</v>
          </cell>
          <cell r="K1777" t="str">
            <v>D</v>
          </cell>
          <cell r="M1777" t="str">
            <v>Y</v>
          </cell>
          <cell r="N1777">
            <v>2</v>
          </cell>
          <cell r="R1777">
            <v>3.2264150943396226</v>
          </cell>
        </row>
        <row r="1778">
          <cell r="C1778">
            <v>1</v>
          </cell>
          <cell r="G1778">
            <v>1</v>
          </cell>
          <cell r="J1778">
            <v>94</v>
          </cell>
          <cell r="K1778" t="str">
            <v>D</v>
          </cell>
          <cell r="M1778" t="str">
            <v>Y</v>
          </cell>
          <cell r="N1778">
            <v>2</v>
          </cell>
          <cell r="R1778">
            <v>3.2264150943396226</v>
          </cell>
        </row>
        <row r="1779">
          <cell r="C1779">
            <v>1</v>
          </cell>
          <cell r="G1779">
            <v>1</v>
          </cell>
          <cell r="J1779">
            <v>756</v>
          </cell>
          <cell r="K1779" t="str">
            <v>W</v>
          </cell>
          <cell r="M1779" t="str">
            <v>N</v>
          </cell>
          <cell r="N1779">
            <v>1</v>
          </cell>
          <cell r="R1779">
            <v>3.2264150943396226</v>
          </cell>
        </row>
        <row r="1780">
          <cell r="C1780">
            <v>1</v>
          </cell>
          <cell r="G1780">
            <v>1</v>
          </cell>
          <cell r="J1780">
            <v>256.39999999999998</v>
          </cell>
          <cell r="K1780" t="str">
            <v>D</v>
          </cell>
          <cell r="M1780" t="str">
            <v>Y</v>
          </cell>
          <cell r="N1780">
            <v>2</v>
          </cell>
          <cell r="R1780">
            <v>3.2264150943396226</v>
          </cell>
        </row>
        <row r="1781">
          <cell r="C1781">
            <v>1</v>
          </cell>
          <cell r="G1781">
            <v>1</v>
          </cell>
          <cell r="J1781">
            <v>527</v>
          </cell>
          <cell r="K1781" t="str">
            <v>D</v>
          </cell>
          <cell r="M1781" t="str">
            <v>Y</v>
          </cell>
          <cell r="N1781">
            <v>1</v>
          </cell>
          <cell r="R1781">
            <v>3.2264150943396226</v>
          </cell>
        </row>
        <row r="1782">
          <cell r="C1782">
            <v>1</v>
          </cell>
          <cell r="G1782">
            <v>1</v>
          </cell>
          <cell r="J1782">
            <v>276.2</v>
          </cell>
          <cell r="K1782" t="str">
            <v>D</v>
          </cell>
          <cell r="M1782" t="str">
            <v>Y</v>
          </cell>
          <cell r="N1782">
            <v>2</v>
          </cell>
          <cell r="R1782">
            <v>3.2264150943396226</v>
          </cell>
        </row>
        <row r="1783">
          <cell r="C1783">
            <v>1</v>
          </cell>
          <cell r="G1783">
            <v>1</v>
          </cell>
          <cell r="J1783">
            <v>315</v>
          </cell>
          <cell r="K1783" t="str">
            <v>W</v>
          </cell>
          <cell r="M1783" t="str">
            <v>N</v>
          </cell>
          <cell r="N1783">
            <v>1</v>
          </cell>
          <cell r="R1783">
            <v>3.2264150943396226</v>
          </cell>
        </row>
        <row r="1784">
          <cell r="C1784">
            <v>1</v>
          </cell>
          <cell r="G1784">
            <v>1</v>
          </cell>
          <cell r="J1784">
            <v>28.1</v>
          </cell>
          <cell r="K1784" t="str">
            <v>W</v>
          </cell>
          <cell r="M1784" t="str">
            <v>N</v>
          </cell>
          <cell r="N1784">
            <v>2</v>
          </cell>
          <cell r="R1784">
            <v>3.2264150943396226</v>
          </cell>
        </row>
        <row r="1785">
          <cell r="C1785">
            <v>1</v>
          </cell>
          <cell r="G1785">
            <v>1</v>
          </cell>
          <cell r="J1785">
            <v>315</v>
          </cell>
          <cell r="K1785" t="str">
            <v>D</v>
          </cell>
          <cell r="M1785" t="str">
            <v>Y</v>
          </cell>
          <cell r="N1785">
            <v>2</v>
          </cell>
          <cell r="R1785">
            <v>3.2264150943396226</v>
          </cell>
        </row>
        <row r="1786">
          <cell r="C1786">
            <v>1</v>
          </cell>
          <cell r="G1786">
            <v>1</v>
          </cell>
          <cell r="J1786">
            <v>364.2</v>
          </cell>
          <cell r="K1786" t="str">
            <v>D</v>
          </cell>
          <cell r="M1786" t="str">
            <v>Y</v>
          </cell>
          <cell r="N1786">
            <v>3</v>
          </cell>
          <cell r="R1786">
            <v>3.2264150943396226</v>
          </cell>
        </row>
        <row r="1787">
          <cell r="C1787">
            <v>1</v>
          </cell>
          <cell r="G1787">
            <v>1</v>
          </cell>
          <cell r="J1787">
            <v>172.3</v>
          </cell>
          <cell r="K1787" t="str">
            <v>W</v>
          </cell>
          <cell r="M1787" t="str">
            <v>N</v>
          </cell>
          <cell r="N1787">
            <v>2</v>
          </cell>
          <cell r="R1787">
            <v>3.2264150943396226</v>
          </cell>
        </row>
        <row r="1788">
          <cell r="C1788">
            <v>1</v>
          </cell>
          <cell r="G1788">
            <v>1</v>
          </cell>
          <cell r="J1788">
            <v>215.2</v>
          </cell>
          <cell r="K1788" t="str">
            <v>D</v>
          </cell>
          <cell r="M1788" t="str">
            <v>Y</v>
          </cell>
          <cell r="N1788">
            <v>1</v>
          </cell>
          <cell r="R1788">
            <v>3.2264150943396226</v>
          </cell>
        </row>
        <row r="1789">
          <cell r="C1789">
            <v>1</v>
          </cell>
          <cell r="G1789">
            <v>1</v>
          </cell>
          <cell r="J1789">
            <v>368</v>
          </cell>
          <cell r="K1789" t="str">
            <v>D</v>
          </cell>
          <cell r="M1789" t="str">
            <v>Y</v>
          </cell>
          <cell r="N1789">
            <v>1</v>
          </cell>
          <cell r="R1789">
            <v>3.2264150943396226</v>
          </cell>
        </row>
        <row r="1790">
          <cell r="C1790">
            <v>1</v>
          </cell>
          <cell r="G1790">
            <v>1</v>
          </cell>
          <cell r="J1790">
            <v>305</v>
          </cell>
          <cell r="K1790" t="str">
            <v>W</v>
          </cell>
          <cell r="M1790" t="str">
            <v>N</v>
          </cell>
          <cell r="N1790">
            <v>2</v>
          </cell>
          <cell r="R1790">
            <v>3.2264150943396226</v>
          </cell>
        </row>
        <row r="1791">
          <cell r="C1791">
            <v>1</v>
          </cell>
          <cell r="G1791">
            <v>1</v>
          </cell>
          <cell r="J1791">
            <v>137.4</v>
          </cell>
          <cell r="K1791" t="str">
            <v>D</v>
          </cell>
          <cell r="M1791" t="str">
            <v>Y</v>
          </cell>
          <cell r="N1791">
            <v>2</v>
          </cell>
          <cell r="R1791">
            <v>3.2264150943396226</v>
          </cell>
        </row>
      </sheetData>
      <sheetData sheetId="6" refreshError="1"/>
      <sheetData sheetId="7">
        <row r="6">
          <cell r="C6">
            <v>1</v>
          </cell>
          <cell r="G6">
            <v>10</v>
          </cell>
          <cell r="J6">
            <v>202.2</v>
          </cell>
          <cell r="K6">
            <v>3</v>
          </cell>
          <cell r="M6">
            <v>1</v>
          </cell>
          <cell r="N6">
            <v>3</v>
          </cell>
          <cell r="R6">
            <v>2.274626865671642</v>
          </cell>
        </row>
        <row r="7">
          <cell r="C7">
            <v>1</v>
          </cell>
          <cell r="G7">
            <v>11</v>
          </cell>
          <cell r="J7">
            <v>210.3</v>
          </cell>
          <cell r="K7">
            <v>3</v>
          </cell>
          <cell r="M7">
            <v>1</v>
          </cell>
          <cell r="N7">
            <v>4</v>
          </cell>
          <cell r="R7">
            <v>4.1304347826086953</v>
          </cell>
        </row>
        <row r="8">
          <cell r="C8">
            <v>1</v>
          </cell>
          <cell r="G8">
            <v>13</v>
          </cell>
          <cell r="J8">
            <v>853</v>
          </cell>
          <cell r="K8">
            <v>3</v>
          </cell>
          <cell r="M8">
            <v>2</v>
          </cell>
          <cell r="N8">
            <v>2</v>
          </cell>
          <cell r="R8">
            <v>3.7549019607843137</v>
          </cell>
        </row>
        <row r="9">
          <cell r="C9">
            <v>1</v>
          </cell>
          <cell r="G9">
            <v>13</v>
          </cell>
          <cell r="J9">
            <v>873</v>
          </cell>
          <cell r="K9">
            <v>3</v>
          </cell>
          <cell r="M9">
            <v>2</v>
          </cell>
          <cell r="N9">
            <v>2</v>
          </cell>
          <cell r="R9">
            <v>3.7549019607843137</v>
          </cell>
        </row>
        <row r="10">
          <cell r="C10">
            <v>1</v>
          </cell>
          <cell r="G10">
            <v>13</v>
          </cell>
          <cell r="J10">
            <v>549</v>
          </cell>
          <cell r="K10">
            <v>3</v>
          </cell>
          <cell r="M10">
            <v>2</v>
          </cell>
          <cell r="N10">
            <v>4</v>
          </cell>
          <cell r="R10">
            <v>3.7549019607843137</v>
          </cell>
        </row>
        <row r="11">
          <cell r="C11">
            <v>1</v>
          </cell>
          <cell r="G11">
            <v>13</v>
          </cell>
          <cell r="J11">
            <v>1595</v>
          </cell>
          <cell r="K11">
            <v>3</v>
          </cell>
          <cell r="M11">
            <v>2</v>
          </cell>
          <cell r="N11">
            <v>17</v>
          </cell>
          <cell r="R11">
            <v>3.7549019607843137</v>
          </cell>
        </row>
        <row r="12">
          <cell r="C12">
            <v>1</v>
          </cell>
          <cell r="G12">
            <v>13</v>
          </cell>
          <cell r="J12">
            <v>254.2</v>
          </cell>
          <cell r="K12">
            <v>3</v>
          </cell>
          <cell r="M12">
            <v>1</v>
          </cell>
          <cell r="N12">
            <v>11</v>
          </cell>
          <cell r="R12">
            <v>3.7549019607843137</v>
          </cell>
        </row>
        <row r="13">
          <cell r="C13">
            <v>1</v>
          </cell>
          <cell r="G13">
            <v>13</v>
          </cell>
          <cell r="J13">
            <v>144.80000000000001</v>
          </cell>
          <cell r="K13">
            <v>3</v>
          </cell>
          <cell r="M13">
            <v>1</v>
          </cell>
          <cell r="N13">
            <v>4</v>
          </cell>
          <cell r="R13">
            <v>3.7549019607843137</v>
          </cell>
        </row>
        <row r="14">
          <cell r="C14">
            <v>1</v>
          </cell>
          <cell r="G14">
            <v>13</v>
          </cell>
          <cell r="J14">
            <v>94</v>
          </cell>
          <cell r="K14">
            <v>1</v>
          </cell>
          <cell r="M14">
            <v>1</v>
          </cell>
          <cell r="N14">
            <v>1</v>
          </cell>
          <cell r="R14">
            <v>3.7549019607843137</v>
          </cell>
        </row>
        <row r="15">
          <cell r="C15">
            <v>1</v>
          </cell>
          <cell r="G15">
            <v>10</v>
          </cell>
          <cell r="J15">
            <v>172.3</v>
          </cell>
          <cell r="K15">
            <v>3</v>
          </cell>
          <cell r="M15">
            <v>1</v>
          </cell>
          <cell r="N15">
            <v>1</v>
          </cell>
          <cell r="R15">
            <v>2.274626865671642</v>
          </cell>
        </row>
        <row r="16">
          <cell r="C16">
            <v>1</v>
          </cell>
          <cell r="G16">
            <v>10</v>
          </cell>
          <cell r="J16">
            <v>28.1</v>
          </cell>
          <cell r="K16">
            <v>3</v>
          </cell>
          <cell r="M16">
            <v>2</v>
          </cell>
          <cell r="N16">
            <v>1</v>
          </cell>
          <cell r="R16">
            <v>2.274626865671642</v>
          </cell>
        </row>
        <row r="17">
          <cell r="C17">
            <v>1</v>
          </cell>
          <cell r="G17">
            <v>10</v>
          </cell>
          <cell r="J17">
            <v>28.1</v>
          </cell>
          <cell r="K17">
            <v>3</v>
          </cell>
          <cell r="M17">
            <v>1</v>
          </cell>
          <cell r="N17">
            <v>1</v>
          </cell>
          <cell r="R17">
            <v>2.274626865671642</v>
          </cell>
        </row>
        <row r="18">
          <cell r="C18">
            <v>1</v>
          </cell>
          <cell r="G18">
            <v>13</v>
          </cell>
          <cell r="J18">
            <v>210.3</v>
          </cell>
          <cell r="K18">
            <v>3</v>
          </cell>
          <cell r="M18">
            <v>1</v>
          </cell>
          <cell r="N18">
            <v>4</v>
          </cell>
          <cell r="R18">
            <v>3.7549019607843137</v>
          </cell>
        </row>
        <row r="19">
          <cell r="C19">
            <v>1</v>
          </cell>
          <cell r="G19">
            <v>10</v>
          </cell>
          <cell r="J19">
            <v>28.1</v>
          </cell>
          <cell r="K19">
            <v>1</v>
          </cell>
          <cell r="M19">
            <v>1</v>
          </cell>
          <cell r="N19">
            <v>1</v>
          </cell>
          <cell r="R19">
            <v>2.274626865671642</v>
          </cell>
        </row>
        <row r="20">
          <cell r="C20">
            <v>1</v>
          </cell>
          <cell r="G20">
            <v>10</v>
          </cell>
          <cell r="J20">
            <v>120.3</v>
          </cell>
          <cell r="K20">
            <v>1</v>
          </cell>
          <cell r="M20">
            <v>1</v>
          </cell>
          <cell r="N20">
            <v>1</v>
          </cell>
          <cell r="R20">
            <v>2.274626865671642</v>
          </cell>
        </row>
        <row r="21">
          <cell r="C21">
            <v>1</v>
          </cell>
          <cell r="G21">
            <v>10</v>
          </cell>
          <cell r="J21">
            <v>330.3</v>
          </cell>
          <cell r="K21">
            <v>2</v>
          </cell>
          <cell r="M21">
            <v>1</v>
          </cell>
          <cell r="N21">
            <v>4</v>
          </cell>
          <cell r="R21">
            <v>2.274626865671642</v>
          </cell>
        </row>
        <row r="22">
          <cell r="C22">
            <v>1</v>
          </cell>
          <cell r="G22">
            <v>10</v>
          </cell>
          <cell r="J22">
            <v>64.7</v>
          </cell>
          <cell r="K22">
            <v>3</v>
          </cell>
          <cell r="M22">
            <v>1</v>
          </cell>
          <cell r="N22">
            <v>1</v>
          </cell>
          <cell r="R22">
            <v>2.274626865671642</v>
          </cell>
        </row>
        <row r="23">
          <cell r="C23">
            <v>1</v>
          </cell>
          <cell r="G23">
            <v>10</v>
          </cell>
          <cell r="J23">
            <v>210.3</v>
          </cell>
          <cell r="K23">
            <v>1</v>
          </cell>
          <cell r="M23">
            <v>1</v>
          </cell>
          <cell r="N23">
            <v>1</v>
          </cell>
          <cell r="R23">
            <v>2.274626865671642</v>
          </cell>
        </row>
        <row r="24">
          <cell r="C24">
            <v>1</v>
          </cell>
          <cell r="G24">
            <v>13</v>
          </cell>
          <cell r="J24">
            <v>1495</v>
          </cell>
          <cell r="K24">
            <v>1</v>
          </cell>
          <cell r="M24">
            <v>1</v>
          </cell>
          <cell r="N24">
            <v>3</v>
          </cell>
          <cell r="R24">
            <v>3.7549019607843137</v>
          </cell>
        </row>
        <row r="25">
          <cell r="C25">
            <v>1</v>
          </cell>
          <cell r="G25">
            <v>13</v>
          </cell>
          <cell r="J25">
            <v>580.20000000000005</v>
          </cell>
          <cell r="K25">
            <v>2</v>
          </cell>
          <cell r="M25">
            <v>2</v>
          </cell>
          <cell r="N25">
            <v>9</v>
          </cell>
          <cell r="R25">
            <v>3.7549019607843137</v>
          </cell>
        </row>
        <row r="26">
          <cell r="C26">
            <v>1</v>
          </cell>
          <cell r="G26">
            <v>13</v>
          </cell>
          <cell r="J26">
            <v>54.7</v>
          </cell>
          <cell r="K26">
            <v>3</v>
          </cell>
          <cell r="M26">
            <v>1</v>
          </cell>
          <cell r="N26">
            <v>1</v>
          </cell>
          <cell r="R26">
            <v>3.7549019607843137</v>
          </cell>
        </row>
        <row r="27">
          <cell r="C27">
            <v>1</v>
          </cell>
          <cell r="G27">
            <v>13</v>
          </cell>
          <cell r="J27">
            <v>733</v>
          </cell>
          <cell r="K27">
            <v>2</v>
          </cell>
          <cell r="M27">
            <v>2</v>
          </cell>
          <cell r="N27">
            <v>4</v>
          </cell>
          <cell r="R27">
            <v>3.7549019607843137</v>
          </cell>
        </row>
        <row r="28">
          <cell r="C28">
            <v>1</v>
          </cell>
          <cell r="G28">
            <v>10</v>
          </cell>
          <cell r="J28">
            <v>94</v>
          </cell>
          <cell r="K28">
            <v>3</v>
          </cell>
          <cell r="M28">
            <v>1</v>
          </cell>
          <cell r="N28">
            <v>3</v>
          </cell>
          <cell r="R28">
            <v>2.274626865671642</v>
          </cell>
        </row>
        <row r="29">
          <cell r="C29">
            <v>1</v>
          </cell>
          <cell r="G29">
            <v>10</v>
          </cell>
          <cell r="J29">
            <v>28.1</v>
          </cell>
          <cell r="K29">
            <v>1</v>
          </cell>
          <cell r="M29">
            <v>1</v>
          </cell>
          <cell r="N29">
            <v>4</v>
          </cell>
          <cell r="R29">
            <v>2.274626865671642</v>
          </cell>
        </row>
        <row r="30">
          <cell r="C30">
            <v>1</v>
          </cell>
          <cell r="G30">
            <v>10</v>
          </cell>
          <cell r="J30">
            <v>28.1</v>
          </cell>
          <cell r="K30">
            <v>1</v>
          </cell>
          <cell r="M30">
            <v>1</v>
          </cell>
          <cell r="N30">
            <v>1</v>
          </cell>
          <cell r="R30">
            <v>2.274626865671642</v>
          </cell>
        </row>
        <row r="31">
          <cell r="C31">
            <v>1</v>
          </cell>
          <cell r="G31">
            <v>11</v>
          </cell>
          <cell r="J31">
            <v>210.3</v>
          </cell>
          <cell r="K31">
            <v>2</v>
          </cell>
          <cell r="M31">
            <v>1</v>
          </cell>
          <cell r="N31">
            <v>1</v>
          </cell>
          <cell r="R31">
            <v>4.1304347826086953</v>
          </cell>
        </row>
        <row r="32">
          <cell r="C32">
            <v>1</v>
          </cell>
          <cell r="G32">
            <v>10</v>
          </cell>
          <cell r="J32">
            <v>1062</v>
          </cell>
          <cell r="K32">
            <v>2</v>
          </cell>
          <cell r="M32">
            <v>2</v>
          </cell>
          <cell r="N32">
            <v>13</v>
          </cell>
          <cell r="R32">
            <v>2.274626865671642</v>
          </cell>
        </row>
        <row r="33">
          <cell r="C33">
            <v>1</v>
          </cell>
          <cell r="G33">
            <v>10</v>
          </cell>
          <cell r="J33">
            <v>517</v>
          </cell>
          <cell r="K33">
            <v>2</v>
          </cell>
          <cell r="M33">
            <v>1</v>
          </cell>
          <cell r="N33">
            <v>13</v>
          </cell>
          <cell r="R33">
            <v>2.274626865671642</v>
          </cell>
        </row>
        <row r="34">
          <cell r="C34">
            <v>1</v>
          </cell>
          <cell r="G34">
            <v>10</v>
          </cell>
          <cell r="J34">
            <v>2684.4</v>
          </cell>
          <cell r="K34">
            <v>2</v>
          </cell>
          <cell r="M34">
            <v>2</v>
          </cell>
          <cell r="N34">
            <v>13</v>
          </cell>
          <cell r="R34">
            <v>2.274626865671642</v>
          </cell>
        </row>
        <row r="35">
          <cell r="C35">
            <v>1</v>
          </cell>
          <cell r="G35">
            <v>10</v>
          </cell>
          <cell r="J35">
            <v>215.2</v>
          </cell>
          <cell r="K35">
            <v>1</v>
          </cell>
          <cell r="M35">
            <v>1</v>
          </cell>
          <cell r="N35">
            <v>6</v>
          </cell>
          <cell r="R35">
            <v>2.274626865671642</v>
          </cell>
        </row>
        <row r="36">
          <cell r="C36">
            <v>1</v>
          </cell>
          <cell r="G36">
            <v>10</v>
          </cell>
          <cell r="J36">
            <v>244</v>
          </cell>
          <cell r="K36">
            <v>1</v>
          </cell>
          <cell r="M36">
            <v>1</v>
          </cell>
          <cell r="N36">
            <v>10</v>
          </cell>
          <cell r="R36">
            <v>2.274626865671642</v>
          </cell>
        </row>
        <row r="37">
          <cell r="C37">
            <v>1</v>
          </cell>
          <cell r="G37">
            <v>10</v>
          </cell>
          <cell r="J37">
            <v>28.1</v>
          </cell>
          <cell r="K37">
            <v>2</v>
          </cell>
          <cell r="M37">
            <v>1</v>
          </cell>
          <cell r="N37">
            <v>1</v>
          </cell>
          <cell r="R37">
            <v>2.274626865671642</v>
          </cell>
        </row>
        <row r="38">
          <cell r="C38">
            <v>1</v>
          </cell>
          <cell r="G38">
            <v>10</v>
          </cell>
          <cell r="J38">
            <v>120.3</v>
          </cell>
          <cell r="K38">
            <v>3</v>
          </cell>
          <cell r="M38">
            <v>2</v>
          </cell>
          <cell r="N38">
            <v>1</v>
          </cell>
          <cell r="R38">
            <v>2.274626865671642</v>
          </cell>
        </row>
        <row r="39">
          <cell r="C39">
            <v>1</v>
          </cell>
          <cell r="G39">
            <v>10</v>
          </cell>
          <cell r="J39">
            <v>28.1</v>
          </cell>
          <cell r="K39">
            <v>1</v>
          </cell>
          <cell r="M39">
            <v>1</v>
          </cell>
          <cell r="N39">
            <v>13</v>
          </cell>
          <cell r="R39">
            <v>2.274626865671642</v>
          </cell>
        </row>
        <row r="40">
          <cell r="C40">
            <v>1</v>
          </cell>
          <cell r="G40">
            <v>10</v>
          </cell>
          <cell r="J40">
            <v>94</v>
          </cell>
          <cell r="K40">
            <v>2</v>
          </cell>
          <cell r="M40">
            <v>2</v>
          </cell>
          <cell r="N40">
            <v>1</v>
          </cell>
          <cell r="R40">
            <v>2.274626865671642</v>
          </cell>
        </row>
        <row r="41">
          <cell r="C41">
            <v>1</v>
          </cell>
          <cell r="G41">
            <v>13</v>
          </cell>
          <cell r="J41">
            <v>386.8</v>
          </cell>
          <cell r="K41">
            <v>2</v>
          </cell>
          <cell r="M41">
            <v>1</v>
          </cell>
          <cell r="N41">
            <v>13</v>
          </cell>
          <cell r="R41">
            <v>3.7549019607843137</v>
          </cell>
        </row>
        <row r="42">
          <cell r="C42">
            <v>1</v>
          </cell>
          <cell r="G42">
            <v>13</v>
          </cell>
          <cell r="J42">
            <v>437.6</v>
          </cell>
          <cell r="K42">
            <v>3</v>
          </cell>
          <cell r="M42">
            <v>2</v>
          </cell>
          <cell r="N42">
            <v>13</v>
          </cell>
          <cell r="R42">
            <v>3.7549019607843137</v>
          </cell>
        </row>
        <row r="43">
          <cell r="C43">
            <v>1</v>
          </cell>
          <cell r="G43">
            <v>13</v>
          </cell>
          <cell r="J43">
            <v>215.2</v>
          </cell>
          <cell r="K43">
            <v>1</v>
          </cell>
          <cell r="M43">
            <v>1</v>
          </cell>
          <cell r="N43">
            <v>3</v>
          </cell>
          <cell r="R43">
            <v>3.7549019607843137</v>
          </cell>
        </row>
        <row r="44">
          <cell r="C44">
            <v>1</v>
          </cell>
          <cell r="G44">
            <v>13</v>
          </cell>
          <cell r="J44">
            <v>1098</v>
          </cell>
          <cell r="K44">
            <v>3</v>
          </cell>
          <cell r="M44">
            <v>2</v>
          </cell>
          <cell r="N44">
            <v>12</v>
          </cell>
          <cell r="R44">
            <v>3.7549019607843137</v>
          </cell>
        </row>
        <row r="45">
          <cell r="C45">
            <v>1</v>
          </cell>
          <cell r="G45">
            <v>10</v>
          </cell>
          <cell r="J45">
            <v>78.899999999999991</v>
          </cell>
          <cell r="K45">
            <v>1</v>
          </cell>
          <cell r="M45">
            <v>1</v>
          </cell>
          <cell r="N45">
            <v>17</v>
          </cell>
          <cell r="R45">
            <v>2.274626865671642</v>
          </cell>
        </row>
        <row r="46">
          <cell r="C46">
            <v>1</v>
          </cell>
          <cell r="G46">
            <v>10</v>
          </cell>
          <cell r="J46">
            <v>435</v>
          </cell>
          <cell r="K46">
            <v>2</v>
          </cell>
          <cell r="M46">
            <v>1</v>
          </cell>
          <cell r="N46">
            <v>8</v>
          </cell>
          <cell r="R46">
            <v>2.274626865671642</v>
          </cell>
        </row>
        <row r="47">
          <cell r="C47">
            <v>1</v>
          </cell>
          <cell r="G47">
            <v>10</v>
          </cell>
          <cell r="J47">
            <v>239.4</v>
          </cell>
          <cell r="K47">
            <v>3</v>
          </cell>
          <cell r="M47">
            <v>2</v>
          </cell>
          <cell r="N47">
            <v>1</v>
          </cell>
          <cell r="R47">
            <v>2.274626865671642</v>
          </cell>
        </row>
        <row r="48">
          <cell r="C48">
            <v>1</v>
          </cell>
          <cell r="G48">
            <v>13</v>
          </cell>
          <cell r="J48">
            <v>914</v>
          </cell>
          <cell r="K48">
            <v>3</v>
          </cell>
          <cell r="M48">
            <v>2</v>
          </cell>
          <cell r="N48">
            <v>3</v>
          </cell>
          <cell r="R48">
            <v>3.7549019607843137</v>
          </cell>
        </row>
        <row r="49">
          <cell r="C49">
            <v>1</v>
          </cell>
          <cell r="G49">
            <v>10</v>
          </cell>
          <cell r="J49">
            <v>64.7</v>
          </cell>
          <cell r="K49">
            <v>2</v>
          </cell>
          <cell r="M49">
            <v>1</v>
          </cell>
          <cell r="N49">
            <v>1</v>
          </cell>
          <cell r="R49">
            <v>2.274626865671642</v>
          </cell>
        </row>
        <row r="50">
          <cell r="C50">
            <v>1</v>
          </cell>
          <cell r="G50">
            <v>10</v>
          </cell>
          <cell r="J50">
            <v>1191</v>
          </cell>
          <cell r="K50">
            <v>1</v>
          </cell>
          <cell r="M50">
            <v>2</v>
          </cell>
          <cell r="N50">
            <v>3</v>
          </cell>
          <cell r="R50">
            <v>2.274626865671642</v>
          </cell>
        </row>
        <row r="51">
          <cell r="C51">
            <v>1</v>
          </cell>
          <cell r="G51">
            <v>13</v>
          </cell>
          <cell r="J51">
            <v>74.2</v>
          </cell>
          <cell r="K51">
            <v>2</v>
          </cell>
          <cell r="M51">
            <v>1</v>
          </cell>
          <cell r="N51">
            <v>11</v>
          </cell>
          <cell r="R51">
            <v>3.7549019607843137</v>
          </cell>
        </row>
        <row r="52">
          <cell r="C52">
            <v>1</v>
          </cell>
          <cell r="G52">
            <v>13</v>
          </cell>
          <cell r="J52">
            <v>1311</v>
          </cell>
          <cell r="K52">
            <v>3</v>
          </cell>
          <cell r="M52">
            <v>2</v>
          </cell>
          <cell r="N52">
            <v>10</v>
          </cell>
          <cell r="R52">
            <v>3.7549019607843137</v>
          </cell>
        </row>
        <row r="53">
          <cell r="C53">
            <v>1</v>
          </cell>
          <cell r="G53">
            <v>11</v>
          </cell>
          <cell r="J53">
            <v>84.5</v>
          </cell>
          <cell r="K53">
            <v>1</v>
          </cell>
          <cell r="M53">
            <v>2</v>
          </cell>
          <cell r="N53">
            <v>6</v>
          </cell>
          <cell r="R53">
            <v>4.1304347826086953</v>
          </cell>
        </row>
        <row r="54">
          <cell r="C54">
            <v>1</v>
          </cell>
          <cell r="G54">
            <v>13</v>
          </cell>
          <cell r="J54">
            <v>125</v>
          </cell>
          <cell r="K54">
            <v>2</v>
          </cell>
          <cell r="M54">
            <v>1</v>
          </cell>
          <cell r="N54">
            <v>6</v>
          </cell>
          <cell r="R54">
            <v>3.7549019607843137</v>
          </cell>
        </row>
        <row r="55">
          <cell r="C55">
            <v>1</v>
          </cell>
          <cell r="G55">
            <v>13</v>
          </cell>
          <cell r="J55">
            <v>1191</v>
          </cell>
          <cell r="K55">
            <v>1</v>
          </cell>
          <cell r="M55">
            <v>2</v>
          </cell>
          <cell r="N55">
            <v>3</v>
          </cell>
          <cell r="R55">
            <v>3.7549019607843137</v>
          </cell>
        </row>
        <row r="56">
          <cell r="C56">
            <v>1</v>
          </cell>
          <cell r="G56">
            <v>11</v>
          </cell>
          <cell r="J56">
            <v>1279</v>
          </cell>
          <cell r="K56">
            <v>2</v>
          </cell>
          <cell r="M56">
            <v>2</v>
          </cell>
          <cell r="N56">
            <v>16</v>
          </cell>
          <cell r="R56">
            <v>4.1304347826086953</v>
          </cell>
        </row>
        <row r="57">
          <cell r="C57">
            <v>1</v>
          </cell>
          <cell r="G57">
            <v>11</v>
          </cell>
          <cell r="J57">
            <v>146.80000000000001</v>
          </cell>
          <cell r="K57">
            <v>1</v>
          </cell>
          <cell r="M57">
            <v>2</v>
          </cell>
          <cell r="N57">
            <v>11</v>
          </cell>
          <cell r="R57">
            <v>4.1304347826086953</v>
          </cell>
        </row>
        <row r="58">
          <cell r="C58">
            <v>1</v>
          </cell>
          <cell r="G58">
            <v>13</v>
          </cell>
          <cell r="J58">
            <v>873</v>
          </cell>
          <cell r="K58">
            <v>3</v>
          </cell>
          <cell r="M58">
            <v>1</v>
          </cell>
          <cell r="N58">
            <v>15</v>
          </cell>
          <cell r="R58">
            <v>3.7549019607843137</v>
          </cell>
        </row>
        <row r="59">
          <cell r="C59">
            <v>1</v>
          </cell>
          <cell r="G59">
            <v>11</v>
          </cell>
          <cell r="J59">
            <v>28.1</v>
          </cell>
          <cell r="K59">
            <v>1</v>
          </cell>
          <cell r="M59">
            <v>2</v>
          </cell>
          <cell r="N59">
            <v>1</v>
          </cell>
          <cell r="R59">
            <v>4.1304347826086953</v>
          </cell>
        </row>
        <row r="60">
          <cell r="C60">
            <v>1</v>
          </cell>
          <cell r="G60">
            <v>10</v>
          </cell>
          <cell r="J60">
            <v>186.2</v>
          </cell>
          <cell r="K60">
            <v>1</v>
          </cell>
          <cell r="M60">
            <v>2</v>
          </cell>
          <cell r="N60">
            <v>1</v>
          </cell>
          <cell r="R60">
            <v>2.274626865671642</v>
          </cell>
        </row>
        <row r="61">
          <cell r="C61">
            <v>1</v>
          </cell>
          <cell r="G61">
            <v>10</v>
          </cell>
          <cell r="J61">
            <v>28.1</v>
          </cell>
          <cell r="K61">
            <v>2</v>
          </cell>
          <cell r="M61">
            <v>1</v>
          </cell>
          <cell r="N61">
            <v>1</v>
          </cell>
          <cell r="R61">
            <v>2.274626865671642</v>
          </cell>
        </row>
        <row r="62">
          <cell r="C62">
            <v>1</v>
          </cell>
          <cell r="G62">
            <v>10</v>
          </cell>
          <cell r="J62">
            <v>1098</v>
          </cell>
          <cell r="K62">
            <v>2</v>
          </cell>
          <cell r="M62">
            <v>2</v>
          </cell>
          <cell r="N62">
            <v>2</v>
          </cell>
          <cell r="R62">
            <v>2.274626865671642</v>
          </cell>
        </row>
        <row r="63">
          <cell r="C63">
            <v>1</v>
          </cell>
          <cell r="G63">
            <v>11</v>
          </cell>
          <cell r="J63">
            <v>1042</v>
          </cell>
          <cell r="K63">
            <v>3</v>
          </cell>
          <cell r="M63">
            <v>2</v>
          </cell>
          <cell r="N63">
            <v>17</v>
          </cell>
          <cell r="R63">
            <v>4.1304347826086953</v>
          </cell>
        </row>
        <row r="64">
          <cell r="C64">
            <v>1</v>
          </cell>
          <cell r="G64">
            <v>13</v>
          </cell>
          <cell r="J64">
            <v>256.39999999999998</v>
          </cell>
          <cell r="K64">
            <v>3</v>
          </cell>
          <cell r="M64">
            <v>2</v>
          </cell>
          <cell r="N64">
            <v>14</v>
          </cell>
          <cell r="R64">
            <v>3.7549019607843137</v>
          </cell>
        </row>
        <row r="65">
          <cell r="C65">
            <v>1</v>
          </cell>
          <cell r="G65">
            <v>13</v>
          </cell>
          <cell r="J65">
            <v>28.1</v>
          </cell>
          <cell r="K65">
            <v>3</v>
          </cell>
          <cell r="M65">
            <v>1</v>
          </cell>
          <cell r="N65">
            <v>1</v>
          </cell>
          <cell r="R65">
            <v>3.7549019607843137</v>
          </cell>
        </row>
        <row r="66">
          <cell r="C66">
            <v>1</v>
          </cell>
          <cell r="G66">
            <v>13</v>
          </cell>
          <cell r="J66">
            <v>238.2</v>
          </cell>
          <cell r="K66">
            <v>1</v>
          </cell>
          <cell r="M66">
            <v>2</v>
          </cell>
          <cell r="N66">
            <v>6</v>
          </cell>
          <cell r="R66">
            <v>3.7549019607843137</v>
          </cell>
        </row>
        <row r="67">
          <cell r="C67">
            <v>1</v>
          </cell>
          <cell r="G67">
            <v>13</v>
          </cell>
          <cell r="J67">
            <v>28.1</v>
          </cell>
          <cell r="K67">
            <v>2</v>
          </cell>
          <cell r="M67">
            <v>2</v>
          </cell>
          <cell r="N67">
            <v>14</v>
          </cell>
          <cell r="R67">
            <v>3.7549019607843137</v>
          </cell>
        </row>
        <row r="68">
          <cell r="C68">
            <v>1</v>
          </cell>
          <cell r="G68">
            <v>10</v>
          </cell>
          <cell r="J68">
            <v>186.2</v>
          </cell>
          <cell r="K68">
            <v>3</v>
          </cell>
          <cell r="M68">
            <v>2</v>
          </cell>
          <cell r="N68">
            <v>1</v>
          </cell>
          <cell r="R68">
            <v>2.274626865671642</v>
          </cell>
        </row>
        <row r="69">
          <cell r="C69">
            <v>1</v>
          </cell>
          <cell r="G69">
            <v>13</v>
          </cell>
          <cell r="J69">
            <v>28.1</v>
          </cell>
          <cell r="K69">
            <v>3</v>
          </cell>
          <cell r="M69">
            <v>2</v>
          </cell>
          <cell r="N69">
            <v>1</v>
          </cell>
          <cell r="R69">
            <v>3.7549019607843137</v>
          </cell>
        </row>
        <row r="70">
          <cell r="C70">
            <v>1</v>
          </cell>
          <cell r="G70">
            <v>13</v>
          </cell>
          <cell r="J70">
            <v>720</v>
          </cell>
          <cell r="K70">
            <v>3</v>
          </cell>
          <cell r="M70">
            <v>2</v>
          </cell>
          <cell r="N70">
            <v>3</v>
          </cell>
          <cell r="R70">
            <v>3.7549019607843137</v>
          </cell>
        </row>
        <row r="71">
          <cell r="C71">
            <v>1</v>
          </cell>
          <cell r="G71">
            <v>10</v>
          </cell>
          <cell r="J71">
            <v>1169</v>
          </cell>
          <cell r="K71">
            <v>3</v>
          </cell>
          <cell r="M71">
            <v>2</v>
          </cell>
          <cell r="N71">
            <v>9</v>
          </cell>
          <cell r="R71">
            <v>2.274626865671642</v>
          </cell>
        </row>
        <row r="72">
          <cell r="C72">
            <v>1</v>
          </cell>
          <cell r="G72">
            <v>10</v>
          </cell>
          <cell r="J72">
            <v>756</v>
          </cell>
          <cell r="K72">
            <v>2</v>
          </cell>
          <cell r="M72">
            <v>1</v>
          </cell>
          <cell r="N72">
            <v>4</v>
          </cell>
          <cell r="R72">
            <v>2.274626865671642</v>
          </cell>
        </row>
        <row r="73">
          <cell r="C73">
            <v>1</v>
          </cell>
          <cell r="G73">
            <v>10</v>
          </cell>
          <cell r="J73">
            <v>689</v>
          </cell>
          <cell r="K73">
            <v>2</v>
          </cell>
          <cell r="M73">
            <v>2</v>
          </cell>
          <cell r="N73">
            <v>4</v>
          </cell>
          <cell r="R73">
            <v>2.274626865671642</v>
          </cell>
        </row>
        <row r="74">
          <cell r="C74">
            <v>1</v>
          </cell>
          <cell r="G74">
            <v>10</v>
          </cell>
          <cell r="J74">
            <v>689</v>
          </cell>
          <cell r="K74">
            <v>3</v>
          </cell>
          <cell r="M74">
            <v>1</v>
          </cell>
          <cell r="N74">
            <v>4</v>
          </cell>
          <cell r="R74">
            <v>2.274626865671642</v>
          </cell>
        </row>
        <row r="75">
          <cell r="C75">
            <v>1</v>
          </cell>
          <cell r="G75">
            <v>10</v>
          </cell>
          <cell r="J75">
            <v>298.3</v>
          </cell>
          <cell r="K75">
            <v>1</v>
          </cell>
          <cell r="N75">
            <v>4</v>
          </cell>
          <cell r="R75">
            <v>2.274626865671642</v>
          </cell>
        </row>
        <row r="76">
          <cell r="C76">
            <v>1</v>
          </cell>
          <cell r="G76">
            <v>10</v>
          </cell>
          <cell r="J76">
            <v>55.099999999999994</v>
          </cell>
          <cell r="K76">
            <v>2</v>
          </cell>
          <cell r="N76">
            <v>17</v>
          </cell>
          <cell r="R76">
            <v>2.274626865671642</v>
          </cell>
        </row>
        <row r="77">
          <cell r="C77">
            <v>1</v>
          </cell>
          <cell r="G77">
            <v>10</v>
          </cell>
          <cell r="J77">
            <v>1062</v>
          </cell>
          <cell r="K77">
            <v>1</v>
          </cell>
          <cell r="N77">
            <v>2</v>
          </cell>
          <cell r="R77">
            <v>2.274626865671642</v>
          </cell>
        </row>
        <row r="78">
          <cell r="C78">
            <v>1</v>
          </cell>
          <cell r="G78">
            <v>13</v>
          </cell>
          <cell r="J78">
            <v>1279</v>
          </cell>
          <cell r="K78">
            <v>3</v>
          </cell>
          <cell r="N78">
            <v>13</v>
          </cell>
          <cell r="R78">
            <v>3.7549019607843137</v>
          </cell>
        </row>
        <row r="79">
          <cell r="C79">
            <v>1</v>
          </cell>
          <cell r="G79">
            <v>10</v>
          </cell>
          <cell r="J79">
            <v>28.1</v>
          </cell>
          <cell r="K79">
            <v>1</v>
          </cell>
          <cell r="N79">
            <v>1</v>
          </cell>
          <cell r="R79">
            <v>2.274626865671642</v>
          </cell>
        </row>
        <row r="80">
          <cell r="C80">
            <v>1</v>
          </cell>
          <cell r="G80">
            <v>13</v>
          </cell>
          <cell r="J80">
            <v>28.1</v>
          </cell>
          <cell r="K80">
            <v>2</v>
          </cell>
          <cell r="M80">
            <v>1</v>
          </cell>
          <cell r="N80">
            <v>1</v>
          </cell>
          <cell r="R80">
            <v>3.7549019607843137</v>
          </cell>
        </row>
        <row r="81">
          <cell r="C81">
            <v>1</v>
          </cell>
          <cell r="G81">
            <v>11</v>
          </cell>
          <cell r="J81">
            <v>22.3</v>
          </cell>
          <cell r="K81">
            <v>3</v>
          </cell>
          <cell r="M81">
            <v>1</v>
          </cell>
          <cell r="N81">
            <v>6</v>
          </cell>
          <cell r="R81">
            <v>4.1304347826086953</v>
          </cell>
        </row>
        <row r="82">
          <cell r="C82">
            <v>1</v>
          </cell>
          <cell r="G82">
            <v>10</v>
          </cell>
          <cell r="J82">
            <v>78.899999999999991</v>
          </cell>
          <cell r="K82">
            <v>2</v>
          </cell>
          <cell r="M82">
            <v>2</v>
          </cell>
          <cell r="N82">
            <v>1</v>
          </cell>
          <cell r="R82">
            <v>2.274626865671642</v>
          </cell>
        </row>
        <row r="83">
          <cell r="C83">
            <v>1</v>
          </cell>
          <cell r="G83">
            <v>10</v>
          </cell>
          <cell r="J83">
            <v>364.2</v>
          </cell>
          <cell r="K83">
            <v>2</v>
          </cell>
          <cell r="M83">
            <v>2</v>
          </cell>
          <cell r="N83">
            <v>1</v>
          </cell>
          <cell r="R83">
            <v>2.274626865671642</v>
          </cell>
        </row>
        <row r="84">
          <cell r="C84">
            <v>1</v>
          </cell>
          <cell r="G84">
            <v>10</v>
          </cell>
          <cell r="J84">
            <v>28.1</v>
          </cell>
          <cell r="K84">
            <v>1</v>
          </cell>
          <cell r="M84">
            <v>1</v>
          </cell>
          <cell r="N84">
            <v>1</v>
          </cell>
          <cell r="R84">
            <v>2.274626865671642</v>
          </cell>
        </row>
        <row r="85">
          <cell r="C85">
            <v>1</v>
          </cell>
          <cell r="G85">
            <v>10</v>
          </cell>
          <cell r="J85">
            <v>244</v>
          </cell>
          <cell r="K85">
            <v>3</v>
          </cell>
          <cell r="M85">
            <v>1</v>
          </cell>
          <cell r="N85">
            <v>1</v>
          </cell>
          <cell r="R85">
            <v>2.274626865671642</v>
          </cell>
        </row>
        <row r="86">
          <cell r="C86">
            <v>1</v>
          </cell>
          <cell r="G86">
            <v>11</v>
          </cell>
          <cell r="J86">
            <v>1885.8</v>
          </cell>
          <cell r="K86">
            <v>3</v>
          </cell>
          <cell r="M86">
            <v>1</v>
          </cell>
          <cell r="N86">
            <v>17</v>
          </cell>
          <cell r="R86">
            <v>4.1304347826086953</v>
          </cell>
        </row>
        <row r="87">
          <cell r="C87">
            <v>1</v>
          </cell>
          <cell r="G87">
            <v>10</v>
          </cell>
          <cell r="J87">
            <v>136.30000000000001</v>
          </cell>
          <cell r="K87">
            <v>3</v>
          </cell>
          <cell r="M87">
            <v>2</v>
          </cell>
          <cell r="N87">
            <v>4</v>
          </cell>
          <cell r="R87">
            <v>2.274626865671642</v>
          </cell>
        </row>
        <row r="88">
          <cell r="C88">
            <v>1</v>
          </cell>
          <cell r="G88">
            <v>10</v>
          </cell>
          <cell r="J88">
            <v>122.8</v>
          </cell>
          <cell r="K88">
            <v>1</v>
          </cell>
          <cell r="M88">
            <v>1</v>
          </cell>
          <cell r="N88">
            <v>15</v>
          </cell>
          <cell r="R88">
            <v>2.274626865671642</v>
          </cell>
        </row>
        <row r="89">
          <cell r="C89">
            <v>1</v>
          </cell>
          <cell r="G89">
            <v>10</v>
          </cell>
          <cell r="J89">
            <v>28.1</v>
          </cell>
          <cell r="K89">
            <v>1</v>
          </cell>
          <cell r="M89">
            <v>1</v>
          </cell>
          <cell r="N89">
            <v>11</v>
          </cell>
          <cell r="R89">
            <v>2.274626865671642</v>
          </cell>
        </row>
        <row r="90">
          <cell r="C90">
            <v>1</v>
          </cell>
          <cell r="G90">
            <v>10</v>
          </cell>
          <cell r="J90">
            <v>569</v>
          </cell>
          <cell r="K90">
            <v>2</v>
          </cell>
          <cell r="M90">
            <v>2</v>
          </cell>
          <cell r="N90">
            <v>4</v>
          </cell>
          <cell r="R90">
            <v>2.274626865671642</v>
          </cell>
        </row>
        <row r="91">
          <cell r="C91">
            <v>1</v>
          </cell>
          <cell r="G91">
            <v>11</v>
          </cell>
          <cell r="J91">
            <v>122.8</v>
          </cell>
          <cell r="K91">
            <v>1</v>
          </cell>
          <cell r="M91">
            <v>1</v>
          </cell>
          <cell r="N91">
            <v>11</v>
          </cell>
          <cell r="R91">
            <v>4.1304347826086953</v>
          </cell>
        </row>
        <row r="92">
          <cell r="C92">
            <v>1</v>
          </cell>
          <cell r="G92">
            <v>10</v>
          </cell>
          <cell r="J92">
            <v>105.89999999999999</v>
          </cell>
          <cell r="K92">
            <v>3</v>
          </cell>
          <cell r="M92">
            <v>2</v>
          </cell>
          <cell r="N92">
            <v>7</v>
          </cell>
          <cell r="R92">
            <v>2.274626865671642</v>
          </cell>
        </row>
        <row r="93">
          <cell r="C93">
            <v>1</v>
          </cell>
          <cell r="G93">
            <v>10</v>
          </cell>
          <cell r="J93">
            <v>733</v>
          </cell>
          <cell r="K93">
            <v>3</v>
          </cell>
          <cell r="M93">
            <v>2</v>
          </cell>
          <cell r="N93">
            <v>7</v>
          </cell>
          <cell r="R93">
            <v>2.274626865671642</v>
          </cell>
        </row>
        <row r="94">
          <cell r="C94">
            <v>1</v>
          </cell>
          <cell r="G94">
            <v>10</v>
          </cell>
          <cell r="J94">
            <v>756</v>
          </cell>
          <cell r="K94">
            <v>2</v>
          </cell>
          <cell r="M94">
            <v>1</v>
          </cell>
          <cell r="N94">
            <v>1</v>
          </cell>
          <cell r="R94">
            <v>2.274626865671642</v>
          </cell>
        </row>
        <row r="95">
          <cell r="C95">
            <v>1</v>
          </cell>
          <cell r="G95">
            <v>10</v>
          </cell>
          <cell r="J95">
            <v>276.2</v>
          </cell>
          <cell r="K95">
            <v>1</v>
          </cell>
          <cell r="M95">
            <v>1</v>
          </cell>
          <cell r="N95">
            <v>1</v>
          </cell>
          <cell r="R95">
            <v>2.274626865671642</v>
          </cell>
        </row>
        <row r="96">
          <cell r="C96">
            <v>1</v>
          </cell>
          <cell r="G96">
            <v>11</v>
          </cell>
          <cell r="J96">
            <v>78.899999999999991</v>
          </cell>
          <cell r="K96">
            <v>3</v>
          </cell>
          <cell r="M96">
            <v>2</v>
          </cell>
          <cell r="N96">
            <v>7</v>
          </cell>
          <cell r="R96">
            <v>4.1304347826086953</v>
          </cell>
        </row>
        <row r="97">
          <cell r="C97">
            <v>1</v>
          </cell>
          <cell r="G97">
            <v>10</v>
          </cell>
          <cell r="J97">
            <v>366.8</v>
          </cell>
          <cell r="K97">
            <v>2</v>
          </cell>
          <cell r="M97">
            <v>2</v>
          </cell>
          <cell r="N97">
            <v>13</v>
          </cell>
          <cell r="R97">
            <v>2.274626865671642</v>
          </cell>
        </row>
        <row r="98">
          <cell r="C98">
            <v>1</v>
          </cell>
          <cell r="G98">
            <v>13</v>
          </cell>
          <cell r="J98">
            <v>580.20000000000005</v>
          </cell>
          <cell r="K98">
            <v>3</v>
          </cell>
          <cell r="M98">
            <v>2</v>
          </cell>
          <cell r="N98">
            <v>6</v>
          </cell>
          <cell r="R98">
            <v>3.7549019607843137</v>
          </cell>
        </row>
        <row r="99">
          <cell r="C99">
            <v>1</v>
          </cell>
          <cell r="G99">
            <v>13</v>
          </cell>
          <cell r="J99">
            <v>1779</v>
          </cell>
          <cell r="K99">
            <v>3</v>
          </cell>
          <cell r="M99">
            <v>2</v>
          </cell>
          <cell r="N99">
            <v>17</v>
          </cell>
          <cell r="R99">
            <v>3.7549019607843137</v>
          </cell>
        </row>
        <row r="100">
          <cell r="C100">
            <v>1</v>
          </cell>
          <cell r="G100">
            <v>13</v>
          </cell>
          <cell r="J100">
            <v>144.80000000000001</v>
          </cell>
          <cell r="K100">
            <v>1</v>
          </cell>
          <cell r="M100">
            <v>1</v>
          </cell>
          <cell r="N100">
            <v>8</v>
          </cell>
          <cell r="R100">
            <v>3.7549019607843137</v>
          </cell>
        </row>
        <row r="101">
          <cell r="C101">
            <v>1</v>
          </cell>
          <cell r="G101">
            <v>11</v>
          </cell>
          <cell r="J101">
            <v>1279</v>
          </cell>
          <cell r="K101">
            <v>2</v>
          </cell>
          <cell r="M101">
            <v>1</v>
          </cell>
          <cell r="N101">
            <v>10</v>
          </cell>
          <cell r="R101">
            <v>4.1304347826086953</v>
          </cell>
        </row>
        <row r="102">
          <cell r="C102">
            <v>1</v>
          </cell>
          <cell r="G102">
            <v>13</v>
          </cell>
          <cell r="J102">
            <v>117.6</v>
          </cell>
          <cell r="K102">
            <v>3</v>
          </cell>
          <cell r="M102">
            <v>2</v>
          </cell>
          <cell r="N102">
            <v>1</v>
          </cell>
          <cell r="R102">
            <v>3.7549019607843137</v>
          </cell>
        </row>
        <row r="103">
          <cell r="C103">
            <v>1</v>
          </cell>
          <cell r="G103">
            <v>10</v>
          </cell>
          <cell r="J103">
            <v>28.1</v>
          </cell>
          <cell r="K103">
            <v>3</v>
          </cell>
          <cell r="M103">
            <v>1</v>
          </cell>
          <cell r="N103">
            <v>13</v>
          </cell>
          <cell r="R103">
            <v>2.274626865671642</v>
          </cell>
        </row>
        <row r="104">
          <cell r="C104">
            <v>1</v>
          </cell>
          <cell r="G104">
            <v>10</v>
          </cell>
          <cell r="J104">
            <v>756</v>
          </cell>
          <cell r="K104">
            <v>2</v>
          </cell>
          <cell r="M104">
            <v>2</v>
          </cell>
          <cell r="N104">
            <v>13</v>
          </cell>
          <cell r="R104">
            <v>2.274626865671642</v>
          </cell>
        </row>
        <row r="105">
          <cell r="C105">
            <v>1</v>
          </cell>
          <cell r="G105">
            <v>11</v>
          </cell>
          <cell r="J105">
            <v>78.899999999999991</v>
          </cell>
          <cell r="K105">
            <v>3</v>
          </cell>
          <cell r="M105">
            <v>2</v>
          </cell>
          <cell r="N105">
            <v>7</v>
          </cell>
          <cell r="R105">
            <v>4.1304347826086953</v>
          </cell>
        </row>
        <row r="106">
          <cell r="C106">
            <v>1</v>
          </cell>
          <cell r="G106">
            <v>11</v>
          </cell>
          <cell r="J106">
            <v>846</v>
          </cell>
          <cell r="K106">
            <v>2</v>
          </cell>
          <cell r="M106">
            <v>2</v>
          </cell>
          <cell r="N106">
            <v>10</v>
          </cell>
          <cell r="R106">
            <v>4.1304347826086953</v>
          </cell>
        </row>
        <row r="107">
          <cell r="C107">
            <v>1</v>
          </cell>
          <cell r="G107">
            <v>13</v>
          </cell>
          <cell r="J107">
            <v>28.1</v>
          </cell>
          <cell r="K107">
            <v>3</v>
          </cell>
          <cell r="M107">
            <v>1</v>
          </cell>
          <cell r="N107">
            <v>8</v>
          </cell>
          <cell r="R107">
            <v>3.7549019607843137</v>
          </cell>
        </row>
        <row r="108">
          <cell r="C108">
            <v>1</v>
          </cell>
          <cell r="G108">
            <v>10</v>
          </cell>
          <cell r="J108">
            <v>569</v>
          </cell>
          <cell r="K108">
            <v>1</v>
          </cell>
          <cell r="M108">
            <v>1</v>
          </cell>
          <cell r="N108">
            <v>11</v>
          </cell>
          <cell r="R108">
            <v>2.274626865671642</v>
          </cell>
        </row>
        <row r="109">
          <cell r="C109">
            <v>1</v>
          </cell>
          <cell r="G109">
            <v>13</v>
          </cell>
          <cell r="J109">
            <v>28.1</v>
          </cell>
          <cell r="K109">
            <v>2</v>
          </cell>
          <cell r="M109">
            <v>2</v>
          </cell>
          <cell r="N109">
            <v>1</v>
          </cell>
          <cell r="R109">
            <v>3.7549019607843137</v>
          </cell>
        </row>
        <row r="110">
          <cell r="C110">
            <v>1</v>
          </cell>
          <cell r="G110">
            <v>10</v>
          </cell>
          <cell r="J110">
            <v>28.1</v>
          </cell>
          <cell r="K110">
            <v>1</v>
          </cell>
          <cell r="M110">
            <v>1</v>
          </cell>
          <cell r="N110">
            <v>10</v>
          </cell>
          <cell r="R110">
            <v>2.274626865671642</v>
          </cell>
        </row>
        <row r="111">
          <cell r="C111">
            <v>1</v>
          </cell>
          <cell r="G111">
            <v>13</v>
          </cell>
          <cell r="J111">
            <v>297.39999999999998</v>
          </cell>
          <cell r="K111">
            <v>3</v>
          </cell>
          <cell r="M111">
            <v>2</v>
          </cell>
          <cell r="N111">
            <v>4</v>
          </cell>
          <cell r="R111">
            <v>3.7549019607843137</v>
          </cell>
        </row>
        <row r="112">
          <cell r="C112">
            <v>1</v>
          </cell>
          <cell r="G112">
            <v>10</v>
          </cell>
          <cell r="J112">
            <v>110.8</v>
          </cell>
          <cell r="K112">
            <v>2</v>
          </cell>
          <cell r="M112">
            <v>1</v>
          </cell>
          <cell r="N112">
            <v>3</v>
          </cell>
          <cell r="R112">
            <v>2.274626865671642</v>
          </cell>
        </row>
        <row r="113">
          <cell r="C113">
            <v>1</v>
          </cell>
          <cell r="G113">
            <v>10</v>
          </cell>
          <cell r="J113">
            <v>28.1</v>
          </cell>
          <cell r="K113">
            <v>1</v>
          </cell>
          <cell r="M113">
            <v>1</v>
          </cell>
          <cell r="N113">
            <v>1</v>
          </cell>
          <cell r="R113">
            <v>2.274626865671642</v>
          </cell>
        </row>
        <row r="114">
          <cell r="C114">
            <v>1</v>
          </cell>
          <cell r="G114">
            <v>13</v>
          </cell>
          <cell r="J114">
            <v>1495</v>
          </cell>
          <cell r="K114">
            <v>3</v>
          </cell>
          <cell r="M114">
            <v>2</v>
          </cell>
          <cell r="N114">
            <v>4</v>
          </cell>
          <cell r="R114">
            <v>3.7549019607843137</v>
          </cell>
        </row>
        <row r="115">
          <cell r="C115">
            <v>1</v>
          </cell>
          <cell r="G115">
            <v>10</v>
          </cell>
          <cell r="J115">
            <v>94</v>
          </cell>
          <cell r="K115">
            <v>3</v>
          </cell>
          <cell r="M115">
            <v>1</v>
          </cell>
          <cell r="N115">
            <v>1</v>
          </cell>
          <cell r="R115">
            <v>2.274626865671642</v>
          </cell>
        </row>
        <row r="116">
          <cell r="C116">
            <v>1</v>
          </cell>
          <cell r="G116">
            <v>11</v>
          </cell>
          <cell r="J116">
            <v>238.2</v>
          </cell>
          <cell r="K116">
            <v>3</v>
          </cell>
          <cell r="M116">
            <v>1</v>
          </cell>
          <cell r="N116">
            <v>16</v>
          </cell>
          <cell r="R116">
            <v>4.1304347826086953</v>
          </cell>
        </row>
        <row r="117">
          <cell r="C117">
            <v>1</v>
          </cell>
          <cell r="G117">
            <v>13</v>
          </cell>
          <cell r="J117">
            <v>1779</v>
          </cell>
          <cell r="K117">
            <v>3</v>
          </cell>
          <cell r="M117">
            <v>1</v>
          </cell>
          <cell r="N117">
            <v>9</v>
          </cell>
          <cell r="R117">
            <v>3.7549019607843137</v>
          </cell>
        </row>
        <row r="118">
          <cell r="C118">
            <v>1</v>
          </cell>
          <cell r="G118">
            <v>10</v>
          </cell>
          <cell r="J118">
            <v>55.099999999999994</v>
          </cell>
          <cell r="K118">
            <v>3</v>
          </cell>
          <cell r="M118">
            <v>1</v>
          </cell>
          <cell r="N118">
            <v>1</v>
          </cell>
          <cell r="R118">
            <v>2.274626865671642</v>
          </cell>
        </row>
        <row r="119">
          <cell r="C119">
            <v>1</v>
          </cell>
          <cell r="G119">
            <v>13</v>
          </cell>
          <cell r="J119">
            <v>1347.2</v>
          </cell>
          <cell r="K119">
            <v>3</v>
          </cell>
          <cell r="M119">
            <v>1</v>
          </cell>
          <cell r="N119">
            <v>4</v>
          </cell>
          <cell r="R119">
            <v>3.7549019607843137</v>
          </cell>
        </row>
        <row r="120">
          <cell r="C120">
            <v>1</v>
          </cell>
          <cell r="G120">
            <v>10</v>
          </cell>
          <cell r="J120">
            <v>580.20000000000005</v>
          </cell>
          <cell r="K120">
            <v>3</v>
          </cell>
          <cell r="M120">
            <v>1</v>
          </cell>
          <cell r="N120">
            <v>13</v>
          </cell>
          <cell r="R120">
            <v>2.274626865671642</v>
          </cell>
        </row>
        <row r="121">
          <cell r="C121">
            <v>1</v>
          </cell>
          <cell r="G121">
            <v>10</v>
          </cell>
          <cell r="J121">
            <v>122.8</v>
          </cell>
          <cell r="K121">
            <v>3</v>
          </cell>
          <cell r="M121">
            <v>1</v>
          </cell>
          <cell r="N121">
            <v>15</v>
          </cell>
          <cell r="R121">
            <v>2.274626865671642</v>
          </cell>
        </row>
        <row r="122">
          <cell r="C122">
            <v>1</v>
          </cell>
          <cell r="G122">
            <v>10</v>
          </cell>
          <cell r="J122">
            <v>698</v>
          </cell>
          <cell r="K122">
            <v>3</v>
          </cell>
          <cell r="M122">
            <v>1</v>
          </cell>
          <cell r="N122">
            <v>15</v>
          </cell>
          <cell r="R122">
            <v>2.274626865671642</v>
          </cell>
        </row>
        <row r="123">
          <cell r="C123">
            <v>1</v>
          </cell>
          <cell r="G123">
            <v>10</v>
          </cell>
          <cell r="J123">
            <v>569</v>
          </cell>
          <cell r="K123">
            <v>3</v>
          </cell>
          <cell r="M123">
            <v>1</v>
          </cell>
          <cell r="N123">
            <v>12</v>
          </cell>
          <cell r="R123">
            <v>2.274626865671642</v>
          </cell>
        </row>
        <row r="124">
          <cell r="C124">
            <v>1</v>
          </cell>
          <cell r="G124">
            <v>10</v>
          </cell>
          <cell r="J124">
            <v>256.39999999999998</v>
          </cell>
          <cell r="K124">
            <v>3</v>
          </cell>
          <cell r="M124">
            <v>1</v>
          </cell>
          <cell r="N124">
            <v>13</v>
          </cell>
          <cell r="R124">
            <v>2.274626865671642</v>
          </cell>
        </row>
        <row r="125">
          <cell r="C125">
            <v>1</v>
          </cell>
          <cell r="G125">
            <v>10</v>
          </cell>
          <cell r="J125">
            <v>28.1</v>
          </cell>
          <cell r="K125">
            <v>3</v>
          </cell>
          <cell r="M125">
            <v>2</v>
          </cell>
          <cell r="N125">
            <v>13</v>
          </cell>
          <cell r="R125">
            <v>2.274626865671642</v>
          </cell>
        </row>
        <row r="126">
          <cell r="C126">
            <v>1</v>
          </cell>
          <cell r="G126">
            <v>13</v>
          </cell>
          <cell r="J126">
            <v>2109</v>
          </cell>
          <cell r="K126">
            <v>3</v>
          </cell>
          <cell r="M126">
            <v>2</v>
          </cell>
          <cell r="N126">
            <v>13</v>
          </cell>
          <cell r="R126">
            <v>3.7549019607843137</v>
          </cell>
        </row>
        <row r="127">
          <cell r="C127">
            <v>1</v>
          </cell>
          <cell r="G127">
            <v>13</v>
          </cell>
          <cell r="J127">
            <v>1311</v>
          </cell>
          <cell r="K127">
            <v>3</v>
          </cell>
          <cell r="M127">
            <v>2</v>
          </cell>
          <cell r="N127">
            <v>3</v>
          </cell>
          <cell r="R127">
            <v>3.7549019607843137</v>
          </cell>
        </row>
        <row r="128">
          <cell r="C128">
            <v>1</v>
          </cell>
          <cell r="G128">
            <v>10</v>
          </cell>
          <cell r="J128">
            <v>94</v>
          </cell>
          <cell r="K128">
            <v>3</v>
          </cell>
          <cell r="M128">
            <v>2</v>
          </cell>
          <cell r="N128">
            <v>1</v>
          </cell>
          <cell r="R128">
            <v>2.274626865671642</v>
          </cell>
        </row>
        <row r="129">
          <cell r="C129">
            <v>1</v>
          </cell>
          <cell r="G129">
            <v>10</v>
          </cell>
          <cell r="J129">
            <v>28.1</v>
          </cell>
          <cell r="K129">
            <v>3</v>
          </cell>
          <cell r="M129">
            <v>2</v>
          </cell>
          <cell r="N129">
            <v>1</v>
          </cell>
          <cell r="R129">
            <v>2.274626865671642</v>
          </cell>
        </row>
        <row r="130">
          <cell r="C130">
            <v>1</v>
          </cell>
          <cell r="G130">
            <v>10</v>
          </cell>
          <cell r="J130">
            <v>241.3</v>
          </cell>
          <cell r="K130">
            <v>3</v>
          </cell>
          <cell r="M130">
            <v>2</v>
          </cell>
          <cell r="N130">
            <v>4</v>
          </cell>
          <cell r="R130">
            <v>2.274626865671642</v>
          </cell>
        </row>
        <row r="131">
          <cell r="C131">
            <v>1</v>
          </cell>
          <cell r="G131">
            <v>11</v>
          </cell>
          <cell r="J131">
            <v>346</v>
          </cell>
          <cell r="K131">
            <v>3</v>
          </cell>
          <cell r="M131">
            <v>2</v>
          </cell>
          <cell r="N131">
            <v>4</v>
          </cell>
          <cell r="R131">
            <v>4.1304347826086953</v>
          </cell>
        </row>
        <row r="132">
          <cell r="C132">
            <v>1</v>
          </cell>
          <cell r="G132">
            <v>10</v>
          </cell>
          <cell r="J132">
            <v>256.39999999999998</v>
          </cell>
          <cell r="K132">
            <v>3</v>
          </cell>
          <cell r="M132">
            <v>2</v>
          </cell>
          <cell r="N132">
            <v>13</v>
          </cell>
          <cell r="R132">
            <v>2.274626865671642</v>
          </cell>
        </row>
        <row r="133">
          <cell r="C133">
            <v>1</v>
          </cell>
          <cell r="G133">
            <v>10</v>
          </cell>
          <cell r="J133">
            <v>256.39999999999998</v>
          </cell>
          <cell r="K133">
            <v>3</v>
          </cell>
          <cell r="M133">
            <v>2</v>
          </cell>
          <cell r="N133">
            <v>13</v>
          </cell>
          <cell r="R133">
            <v>2.274626865671642</v>
          </cell>
        </row>
        <row r="134">
          <cell r="C134">
            <v>1</v>
          </cell>
          <cell r="G134">
            <v>10</v>
          </cell>
          <cell r="J134">
            <v>376.4</v>
          </cell>
          <cell r="K134">
            <v>3</v>
          </cell>
          <cell r="M134">
            <v>2</v>
          </cell>
          <cell r="N134">
            <v>7</v>
          </cell>
          <cell r="R134">
            <v>2.274626865671642</v>
          </cell>
        </row>
        <row r="135">
          <cell r="C135">
            <v>1</v>
          </cell>
          <cell r="G135">
            <v>13</v>
          </cell>
          <cell r="J135">
            <v>28.1</v>
          </cell>
          <cell r="K135">
            <v>1</v>
          </cell>
          <cell r="M135">
            <v>1</v>
          </cell>
          <cell r="N135">
            <v>3</v>
          </cell>
          <cell r="R135">
            <v>3.7549019607843137</v>
          </cell>
        </row>
        <row r="136">
          <cell r="C136">
            <v>1</v>
          </cell>
          <cell r="G136">
            <v>10</v>
          </cell>
          <cell r="J136">
            <v>28.1</v>
          </cell>
          <cell r="K136">
            <v>1</v>
          </cell>
          <cell r="M136">
            <v>1</v>
          </cell>
          <cell r="N136">
            <v>3</v>
          </cell>
          <cell r="R136">
            <v>2.274626865671642</v>
          </cell>
        </row>
        <row r="137">
          <cell r="C137">
            <v>1</v>
          </cell>
          <cell r="G137">
            <v>11</v>
          </cell>
          <cell r="J137">
            <v>276.2</v>
          </cell>
          <cell r="K137">
            <v>3</v>
          </cell>
          <cell r="M137">
            <v>2</v>
          </cell>
          <cell r="N137">
            <v>9</v>
          </cell>
          <cell r="R137">
            <v>4.1304347826086953</v>
          </cell>
        </row>
        <row r="138">
          <cell r="C138">
            <v>1</v>
          </cell>
          <cell r="G138">
            <v>13</v>
          </cell>
          <cell r="J138">
            <v>28.1</v>
          </cell>
          <cell r="K138">
            <v>1</v>
          </cell>
          <cell r="M138">
            <v>1</v>
          </cell>
          <cell r="N138">
            <v>1</v>
          </cell>
          <cell r="R138">
            <v>3.7549019607843137</v>
          </cell>
        </row>
        <row r="139">
          <cell r="C139">
            <v>1</v>
          </cell>
          <cell r="G139">
            <v>11</v>
          </cell>
          <cell r="J139">
            <v>315</v>
          </cell>
          <cell r="K139">
            <v>3</v>
          </cell>
          <cell r="M139">
            <v>2</v>
          </cell>
          <cell r="N139">
            <v>2</v>
          </cell>
          <cell r="R139">
            <v>4.1304347826086953</v>
          </cell>
        </row>
        <row r="140">
          <cell r="C140">
            <v>1</v>
          </cell>
          <cell r="G140">
            <v>13</v>
          </cell>
          <cell r="J140">
            <v>94</v>
          </cell>
          <cell r="K140">
            <v>3</v>
          </cell>
          <cell r="M140">
            <v>2</v>
          </cell>
          <cell r="N140">
            <v>9</v>
          </cell>
          <cell r="R140">
            <v>3.7549019607843137</v>
          </cell>
        </row>
        <row r="141">
          <cell r="C141">
            <v>1</v>
          </cell>
          <cell r="G141">
            <v>10</v>
          </cell>
          <cell r="J141">
            <v>28.1</v>
          </cell>
          <cell r="K141">
            <v>1</v>
          </cell>
          <cell r="M141">
            <v>1</v>
          </cell>
          <cell r="N141">
            <v>13</v>
          </cell>
          <cell r="R141">
            <v>2.274626865671642</v>
          </cell>
        </row>
        <row r="142">
          <cell r="C142">
            <v>1</v>
          </cell>
          <cell r="G142">
            <v>10</v>
          </cell>
          <cell r="J142">
            <v>238.2</v>
          </cell>
          <cell r="K142">
            <v>3</v>
          </cell>
          <cell r="M142">
            <v>2</v>
          </cell>
          <cell r="N142">
            <v>15</v>
          </cell>
          <cell r="R142">
            <v>2.274626865671642</v>
          </cell>
        </row>
        <row r="143">
          <cell r="C143">
            <v>1</v>
          </cell>
          <cell r="G143">
            <v>10</v>
          </cell>
          <cell r="J143">
            <v>124.5</v>
          </cell>
          <cell r="K143">
            <v>3</v>
          </cell>
          <cell r="M143">
            <v>2</v>
          </cell>
          <cell r="N143">
            <v>14</v>
          </cell>
          <cell r="R143">
            <v>2.274626865671642</v>
          </cell>
        </row>
        <row r="144">
          <cell r="C144">
            <v>1</v>
          </cell>
          <cell r="G144">
            <v>10</v>
          </cell>
          <cell r="J144">
            <v>28.1</v>
          </cell>
          <cell r="K144">
            <v>2</v>
          </cell>
          <cell r="M144">
            <v>1</v>
          </cell>
          <cell r="N144">
            <v>3</v>
          </cell>
          <cell r="R144">
            <v>2.274626865671642</v>
          </cell>
        </row>
        <row r="145">
          <cell r="C145">
            <v>1</v>
          </cell>
          <cell r="G145">
            <v>10</v>
          </cell>
          <cell r="J145">
            <v>137.4</v>
          </cell>
          <cell r="K145">
            <v>2</v>
          </cell>
          <cell r="M145">
            <v>2</v>
          </cell>
          <cell r="N145">
            <v>1</v>
          </cell>
          <cell r="R145">
            <v>2.274626865671642</v>
          </cell>
        </row>
        <row r="146">
          <cell r="C146">
            <v>1</v>
          </cell>
          <cell r="G146">
            <v>11</v>
          </cell>
          <cell r="J146">
            <v>1064</v>
          </cell>
          <cell r="K146">
            <v>3</v>
          </cell>
          <cell r="M146">
            <v>2</v>
          </cell>
          <cell r="N146">
            <v>13</v>
          </cell>
          <cell r="R146">
            <v>4.1304347826086953</v>
          </cell>
        </row>
        <row r="147">
          <cell r="C147">
            <v>1</v>
          </cell>
          <cell r="G147">
            <v>10</v>
          </cell>
          <cell r="J147">
            <v>386.8</v>
          </cell>
          <cell r="K147">
            <v>3</v>
          </cell>
          <cell r="M147">
            <v>2</v>
          </cell>
          <cell r="N147">
            <v>13</v>
          </cell>
          <cell r="R147">
            <v>2.274626865671642</v>
          </cell>
        </row>
        <row r="148">
          <cell r="C148">
            <v>1</v>
          </cell>
          <cell r="G148">
            <v>10</v>
          </cell>
          <cell r="J148">
            <v>137.4</v>
          </cell>
          <cell r="K148">
            <v>3</v>
          </cell>
          <cell r="M148">
            <v>2</v>
          </cell>
          <cell r="N148">
            <v>17</v>
          </cell>
          <cell r="R148">
            <v>2.274626865671642</v>
          </cell>
        </row>
        <row r="149">
          <cell r="C149">
            <v>1</v>
          </cell>
          <cell r="G149">
            <v>10</v>
          </cell>
          <cell r="J149">
            <v>256.39999999999998</v>
          </cell>
          <cell r="K149">
            <v>3</v>
          </cell>
          <cell r="M149">
            <v>2</v>
          </cell>
          <cell r="N149">
            <v>4</v>
          </cell>
          <cell r="R149">
            <v>2.274626865671642</v>
          </cell>
        </row>
        <row r="150">
          <cell r="C150">
            <v>1</v>
          </cell>
          <cell r="G150">
            <v>13</v>
          </cell>
          <cell r="J150">
            <v>2068</v>
          </cell>
          <cell r="K150">
            <v>3</v>
          </cell>
          <cell r="M150">
            <v>2</v>
          </cell>
          <cell r="N150">
            <v>13</v>
          </cell>
          <cell r="R150">
            <v>3.7549019607843137</v>
          </cell>
        </row>
        <row r="151">
          <cell r="C151">
            <v>1</v>
          </cell>
          <cell r="G151">
            <v>10</v>
          </cell>
          <cell r="J151">
            <v>28.1</v>
          </cell>
          <cell r="K151">
            <v>1</v>
          </cell>
          <cell r="M151">
            <v>1</v>
          </cell>
          <cell r="N151">
            <v>1</v>
          </cell>
          <cell r="R151">
            <v>2.274626865671642</v>
          </cell>
        </row>
        <row r="152">
          <cell r="C152">
            <v>1</v>
          </cell>
          <cell r="G152">
            <v>11</v>
          </cell>
          <cell r="J152">
            <v>2188</v>
          </cell>
          <cell r="K152">
            <v>3</v>
          </cell>
          <cell r="M152">
            <v>2</v>
          </cell>
          <cell r="N152">
            <v>3</v>
          </cell>
          <cell r="R152">
            <v>4.1304347826086953</v>
          </cell>
        </row>
        <row r="153">
          <cell r="C153">
            <v>1</v>
          </cell>
          <cell r="G153">
            <v>10</v>
          </cell>
          <cell r="J153">
            <v>376.4</v>
          </cell>
          <cell r="K153">
            <v>3</v>
          </cell>
          <cell r="M153">
            <v>2</v>
          </cell>
          <cell r="N153">
            <v>13</v>
          </cell>
          <cell r="R153">
            <v>2.274626865671642</v>
          </cell>
        </row>
        <row r="154">
          <cell r="C154">
            <v>1</v>
          </cell>
          <cell r="G154">
            <v>11</v>
          </cell>
          <cell r="J154">
            <v>1779</v>
          </cell>
          <cell r="K154">
            <v>3</v>
          </cell>
          <cell r="M154">
            <v>2</v>
          </cell>
          <cell r="N154">
            <v>10</v>
          </cell>
          <cell r="R154">
            <v>4.1304347826086953</v>
          </cell>
        </row>
        <row r="155">
          <cell r="C155">
            <v>1</v>
          </cell>
          <cell r="G155">
            <v>11</v>
          </cell>
          <cell r="J155">
            <v>1779</v>
          </cell>
          <cell r="K155">
            <v>3</v>
          </cell>
          <cell r="M155">
            <v>2</v>
          </cell>
          <cell r="N155">
            <v>10</v>
          </cell>
          <cell r="R155">
            <v>4.1304347826086953</v>
          </cell>
        </row>
        <row r="156">
          <cell r="C156">
            <v>1</v>
          </cell>
          <cell r="G156">
            <v>10</v>
          </cell>
          <cell r="J156">
            <v>28.1</v>
          </cell>
          <cell r="K156">
            <v>3</v>
          </cell>
          <cell r="M156">
            <v>1</v>
          </cell>
          <cell r="N156">
            <v>1</v>
          </cell>
          <cell r="R156">
            <v>2.274626865671642</v>
          </cell>
        </row>
        <row r="157">
          <cell r="C157">
            <v>1</v>
          </cell>
          <cell r="G157">
            <v>13</v>
          </cell>
          <cell r="J157">
            <v>527</v>
          </cell>
          <cell r="K157">
            <v>3</v>
          </cell>
          <cell r="M157">
            <v>2</v>
          </cell>
          <cell r="N157">
            <v>13</v>
          </cell>
          <cell r="R157">
            <v>3.7549019607843137</v>
          </cell>
        </row>
        <row r="158">
          <cell r="C158">
            <v>1</v>
          </cell>
          <cell r="G158">
            <v>13</v>
          </cell>
          <cell r="J158">
            <v>94</v>
          </cell>
          <cell r="K158">
            <v>3</v>
          </cell>
          <cell r="M158">
            <v>1</v>
          </cell>
          <cell r="N158">
            <v>13</v>
          </cell>
          <cell r="R158">
            <v>3.7549019607843137</v>
          </cell>
        </row>
        <row r="159">
          <cell r="C159">
            <v>1</v>
          </cell>
          <cell r="G159">
            <v>11</v>
          </cell>
          <cell r="J159">
            <v>1098</v>
          </cell>
          <cell r="K159">
            <v>3</v>
          </cell>
          <cell r="M159">
            <v>2</v>
          </cell>
          <cell r="N159">
            <v>10</v>
          </cell>
          <cell r="R159">
            <v>4.1304347826086953</v>
          </cell>
        </row>
        <row r="160">
          <cell r="C160">
            <v>1</v>
          </cell>
          <cell r="G160">
            <v>11</v>
          </cell>
          <cell r="J160">
            <v>94</v>
          </cell>
          <cell r="K160">
            <v>3</v>
          </cell>
          <cell r="M160">
            <v>1</v>
          </cell>
          <cell r="N160">
            <v>1</v>
          </cell>
          <cell r="R160">
            <v>4.1304347826086953</v>
          </cell>
        </row>
        <row r="161">
          <cell r="C161">
            <v>1</v>
          </cell>
          <cell r="G161">
            <v>11</v>
          </cell>
          <cell r="J161">
            <v>1098</v>
          </cell>
          <cell r="K161">
            <v>3</v>
          </cell>
          <cell r="M161">
            <v>2</v>
          </cell>
          <cell r="N161">
            <v>10</v>
          </cell>
          <cell r="R161">
            <v>4.1304347826086953</v>
          </cell>
        </row>
        <row r="162">
          <cell r="C162">
            <v>1</v>
          </cell>
          <cell r="G162">
            <v>10</v>
          </cell>
          <cell r="J162">
            <v>94</v>
          </cell>
          <cell r="K162">
            <v>3</v>
          </cell>
          <cell r="M162">
            <v>1</v>
          </cell>
          <cell r="N162">
            <v>1</v>
          </cell>
          <cell r="R162">
            <v>2.274626865671642</v>
          </cell>
        </row>
        <row r="163">
          <cell r="C163">
            <v>1</v>
          </cell>
          <cell r="G163">
            <v>13</v>
          </cell>
          <cell r="J163">
            <v>689</v>
          </cell>
          <cell r="K163">
            <v>3</v>
          </cell>
          <cell r="M163">
            <v>2</v>
          </cell>
          <cell r="N163">
            <v>10</v>
          </cell>
          <cell r="R163">
            <v>3.7549019607843137</v>
          </cell>
        </row>
        <row r="164">
          <cell r="C164">
            <v>1</v>
          </cell>
          <cell r="G164">
            <v>10</v>
          </cell>
          <cell r="J164">
            <v>28.1</v>
          </cell>
          <cell r="K164">
            <v>3</v>
          </cell>
          <cell r="M164">
            <v>2</v>
          </cell>
          <cell r="N164">
            <v>1</v>
          </cell>
          <cell r="R164">
            <v>2.274626865671642</v>
          </cell>
        </row>
        <row r="165">
          <cell r="C165">
            <v>1</v>
          </cell>
          <cell r="G165">
            <v>10</v>
          </cell>
          <cell r="J165">
            <v>74.2</v>
          </cell>
          <cell r="K165">
            <v>3</v>
          </cell>
          <cell r="M165">
            <v>2</v>
          </cell>
          <cell r="N165">
            <v>13</v>
          </cell>
          <cell r="R165">
            <v>2.274626865671642</v>
          </cell>
        </row>
        <row r="166">
          <cell r="C166">
            <v>1</v>
          </cell>
          <cell r="G166">
            <v>13</v>
          </cell>
          <cell r="J166">
            <v>575.79999999999995</v>
          </cell>
          <cell r="K166">
            <v>3</v>
          </cell>
          <cell r="M166">
            <v>2</v>
          </cell>
          <cell r="N166">
            <v>2</v>
          </cell>
          <cell r="R166">
            <v>3.7549019607843137</v>
          </cell>
        </row>
        <row r="167">
          <cell r="C167">
            <v>1</v>
          </cell>
          <cell r="G167">
            <v>13</v>
          </cell>
          <cell r="J167">
            <v>1779</v>
          </cell>
          <cell r="K167">
            <v>3</v>
          </cell>
          <cell r="M167">
            <v>2</v>
          </cell>
          <cell r="N167">
            <v>17</v>
          </cell>
          <cell r="R167">
            <v>3.7549019607843137</v>
          </cell>
        </row>
        <row r="168">
          <cell r="C168">
            <v>1</v>
          </cell>
          <cell r="G168">
            <v>13</v>
          </cell>
          <cell r="J168">
            <v>1414</v>
          </cell>
          <cell r="K168">
            <v>3</v>
          </cell>
          <cell r="M168">
            <v>2</v>
          </cell>
          <cell r="N168">
            <v>6</v>
          </cell>
          <cell r="R168">
            <v>3.7549019607843137</v>
          </cell>
        </row>
        <row r="169">
          <cell r="C169">
            <v>1</v>
          </cell>
          <cell r="G169">
            <v>13</v>
          </cell>
          <cell r="J169">
            <v>560.4</v>
          </cell>
          <cell r="K169">
            <v>3</v>
          </cell>
          <cell r="M169">
            <v>2</v>
          </cell>
          <cell r="N169">
            <v>13</v>
          </cell>
          <cell r="R169">
            <v>3.7549019607843137</v>
          </cell>
        </row>
        <row r="170">
          <cell r="C170">
            <v>1</v>
          </cell>
          <cell r="G170">
            <v>13</v>
          </cell>
          <cell r="J170">
            <v>580.20000000000005</v>
          </cell>
          <cell r="K170">
            <v>3</v>
          </cell>
          <cell r="M170">
            <v>1</v>
          </cell>
          <cell r="N170">
            <v>2</v>
          </cell>
          <cell r="R170">
            <v>3.7549019607843137</v>
          </cell>
        </row>
        <row r="171">
          <cell r="C171">
            <v>1</v>
          </cell>
          <cell r="G171">
            <v>10</v>
          </cell>
          <cell r="J171">
            <v>94</v>
          </cell>
          <cell r="K171">
            <v>3</v>
          </cell>
          <cell r="M171">
            <v>1</v>
          </cell>
          <cell r="N171">
            <v>7</v>
          </cell>
          <cell r="R171">
            <v>2.274626865671642</v>
          </cell>
        </row>
        <row r="172">
          <cell r="C172">
            <v>1</v>
          </cell>
          <cell r="G172">
            <v>13</v>
          </cell>
          <cell r="J172">
            <v>364.2</v>
          </cell>
          <cell r="K172">
            <v>3</v>
          </cell>
          <cell r="M172">
            <v>2</v>
          </cell>
          <cell r="N172">
            <v>3</v>
          </cell>
          <cell r="R172">
            <v>3.7549019607843137</v>
          </cell>
        </row>
        <row r="173">
          <cell r="C173">
            <v>1</v>
          </cell>
          <cell r="G173">
            <v>10</v>
          </cell>
          <cell r="J173">
            <v>195.4</v>
          </cell>
          <cell r="K173">
            <v>3</v>
          </cell>
          <cell r="M173">
            <v>2</v>
          </cell>
          <cell r="N173">
            <v>13</v>
          </cell>
          <cell r="R173">
            <v>2.274626865671642</v>
          </cell>
        </row>
        <row r="174">
          <cell r="C174">
            <v>1</v>
          </cell>
          <cell r="G174">
            <v>13</v>
          </cell>
          <cell r="J174">
            <v>202.2</v>
          </cell>
          <cell r="K174">
            <v>3</v>
          </cell>
          <cell r="M174">
            <v>2</v>
          </cell>
          <cell r="N174">
            <v>2</v>
          </cell>
          <cell r="R174">
            <v>3.7549019607843137</v>
          </cell>
        </row>
        <row r="175">
          <cell r="C175">
            <v>1</v>
          </cell>
          <cell r="G175">
            <v>10</v>
          </cell>
          <cell r="J175">
            <v>215.2</v>
          </cell>
          <cell r="K175">
            <v>3</v>
          </cell>
          <cell r="M175">
            <v>2</v>
          </cell>
          <cell r="N175">
            <v>1</v>
          </cell>
          <cell r="R175">
            <v>2.274626865671642</v>
          </cell>
        </row>
        <row r="176">
          <cell r="C176">
            <v>1</v>
          </cell>
          <cell r="G176">
            <v>13</v>
          </cell>
          <cell r="J176">
            <v>61.5</v>
          </cell>
          <cell r="K176">
            <v>3</v>
          </cell>
          <cell r="M176">
            <v>1</v>
          </cell>
          <cell r="N176">
            <v>7</v>
          </cell>
          <cell r="R176">
            <v>3.7549019607843137</v>
          </cell>
        </row>
        <row r="177">
          <cell r="C177">
            <v>1</v>
          </cell>
          <cell r="G177">
            <v>13</v>
          </cell>
          <cell r="J177">
            <v>254.2</v>
          </cell>
          <cell r="K177">
            <v>3</v>
          </cell>
          <cell r="M177">
            <v>2</v>
          </cell>
          <cell r="N177">
            <v>11</v>
          </cell>
          <cell r="R177">
            <v>3.7549019607843137</v>
          </cell>
        </row>
        <row r="178">
          <cell r="C178">
            <v>1</v>
          </cell>
          <cell r="G178">
            <v>10</v>
          </cell>
          <cell r="J178">
            <v>238.2</v>
          </cell>
          <cell r="K178">
            <v>3</v>
          </cell>
          <cell r="M178">
            <v>1</v>
          </cell>
          <cell r="N178">
            <v>11</v>
          </cell>
          <cell r="R178">
            <v>2.274626865671642</v>
          </cell>
        </row>
        <row r="179">
          <cell r="C179">
            <v>1</v>
          </cell>
          <cell r="G179">
            <v>10</v>
          </cell>
          <cell r="J179">
            <v>64.7</v>
          </cell>
          <cell r="K179">
            <v>3</v>
          </cell>
          <cell r="M179">
            <v>1</v>
          </cell>
          <cell r="N179">
            <v>1</v>
          </cell>
          <cell r="R179">
            <v>2.274626865671642</v>
          </cell>
        </row>
        <row r="180">
          <cell r="C180">
            <v>1</v>
          </cell>
          <cell r="G180">
            <v>10</v>
          </cell>
          <cell r="J180">
            <v>835</v>
          </cell>
          <cell r="K180">
            <v>3</v>
          </cell>
          <cell r="M180">
            <v>2</v>
          </cell>
          <cell r="N180">
            <v>13</v>
          </cell>
          <cell r="R180">
            <v>2.274626865671642</v>
          </cell>
        </row>
        <row r="181">
          <cell r="C181">
            <v>1</v>
          </cell>
          <cell r="G181">
            <v>13</v>
          </cell>
          <cell r="J181">
            <v>94</v>
          </cell>
          <cell r="K181">
            <v>3</v>
          </cell>
          <cell r="M181">
            <v>1</v>
          </cell>
          <cell r="N181">
            <v>1</v>
          </cell>
          <cell r="R181">
            <v>3.7549019607843137</v>
          </cell>
        </row>
        <row r="182">
          <cell r="C182">
            <v>1</v>
          </cell>
          <cell r="G182">
            <v>10</v>
          </cell>
          <cell r="J182">
            <v>28.1</v>
          </cell>
          <cell r="K182">
            <v>3</v>
          </cell>
          <cell r="M182">
            <v>1</v>
          </cell>
          <cell r="N182">
            <v>1</v>
          </cell>
          <cell r="R182">
            <v>2.274626865671642</v>
          </cell>
        </row>
        <row r="183">
          <cell r="C183">
            <v>1</v>
          </cell>
          <cell r="G183">
            <v>13</v>
          </cell>
          <cell r="J183">
            <v>94</v>
          </cell>
          <cell r="K183">
            <v>3</v>
          </cell>
          <cell r="M183">
            <v>1</v>
          </cell>
          <cell r="N183">
            <v>1</v>
          </cell>
          <cell r="R183">
            <v>3.7549019607843137</v>
          </cell>
        </row>
        <row r="184">
          <cell r="C184">
            <v>1</v>
          </cell>
          <cell r="G184">
            <v>10</v>
          </cell>
          <cell r="J184">
            <v>94</v>
          </cell>
          <cell r="K184">
            <v>3</v>
          </cell>
          <cell r="M184">
            <v>2</v>
          </cell>
          <cell r="N184">
            <v>1</v>
          </cell>
          <cell r="R184">
            <v>2.274626865671642</v>
          </cell>
        </row>
        <row r="185">
          <cell r="C185">
            <v>1</v>
          </cell>
          <cell r="G185">
            <v>13</v>
          </cell>
          <cell r="J185">
            <v>2156</v>
          </cell>
          <cell r="K185">
            <v>3</v>
          </cell>
          <cell r="M185">
            <v>2</v>
          </cell>
          <cell r="N185">
            <v>4</v>
          </cell>
          <cell r="R185">
            <v>3.7549019607843137</v>
          </cell>
        </row>
        <row r="186">
          <cell r="C186">
            <v>1</v>
          </cell>
          <cell r="G186">
            <v>10</v>
          </cell>
          <cell r="J186">
            <v>210.3</v>
          </cell>
          <cell r="K186">
            <v>3</v>
          </cell>
          <cell r="M186">
            <v>1</v>
          </cell>
          <cell r="N186">
            <v>8</v>
          </cell>
          <cell r="R186">
            <v>2.274626865671642</v>
          </cell>
        </row>
        <row r="187">
          <cell r="C187">
            <v>1</v>
          </cell>
          <cell r="G187">
            <v>10</v>
          </cell>
          <cell r="J187">
            <v>94</v>
          </cell>
          <cell r="K187">
            <v>3</v>
          </cell>
          <cell r="M187">
            <v>1</v>
          </cell>
          <cell r="N187">
            <v>13</v>
          </cell>
          <cell r="R187">
            <v>2.274626865671642</v>
          </cell>
        </row>
        <row r="188">
          <cell r="C188">
            <v>1</v>
          </cell>
          <cell r="G188">
            <v>13</v>
          </cell>
          <cell r="J188">
            <v>94</v>
          </cell>
          <cell r="K188">
            <v>3</v>
          </cell>
          <cell r="M188">
            <v>1</v>
          </cell>
          <cell r="N188">
            <v>7</v>
          </cell>
          <cell r="R188">
            <v>3.7549019607843137</v>
          </cell>
        </row>
        <row r="189">
          <cell r="C189">
            <v>1</v>
          </cell>
          <cell r="G189">
            <v>11</v>
          </cell>
          <cell r="J189">
            <v>26.799999999999997</v>
          </cell>
          <cell r="K189">
            <v>3</v>
          </cell>
          <cell r="M189">
            <v>1</v>
          </cell>
          <cell r="N189">
            <v>3</v>
          </cell>
          <cell r="R189">
            <v>4.1304347826086953</v>
          </cell>
        </row>
        <row r="190">
          <cell r="C190">
            <v>1</v>
          </cell>
          <cell r="G190">
            <v>10</v>
          </cell>
          <cell r="J190">
            <v>94</v>
          </cell>
          <cell r="K190">
            <v>3</v>
          </cell>
          <cell r="M190">
            <v>1</v>
          </cell>
          <cell r="N190">
            <v>16</v>
          </cell>
          <cell r="R190">
            <v>2.274626865671642</v>
          </cell>
        </row>
        <row r="191">
          <cell r="C191">
            <v>1</v>
          </cell>
          <cell r="G191">
            <v>10</v>
          </cell>
          <cell r="J191">
            <v>276.2</v>
          </cell>
          <cell r="K191">
            <v>3</v>
          </cell>
          <cell r="M191">
            <v>2</v>
          </cell>
          <cell r="N191">
            <v>13</v>
          </cell>
          <cell r="R191">
            <v>2.274626865671642</v>
          </cell>
        </row>
        <row r="192">
          <cell r="C192">
            <v>1</v>
          </cell>
          <cell r="G192">
            <v>13</v>
          </cell>
          <cell r="J192">
            <v>1516</v>
          </cell>
          <cell r="K192">
            <v>3</v>
          </cell>
          <cell r="M192">
            <v>2</v>
          </cell>
          <cell r="N192">
            <v>10</v>
          </cell>
          <cell r="R192">
            <v>3.7549019607843137</v>
          </cell>
        </row>
        <row r="193">
          <cell r="C193">
            <v>1</v>
          </cell>
          <cell r="G193">
            <v>10</v>
          </cell>
          <cell r="J193">
            <v>94</v>
          </cell>
          <cell r="K193">
            <v>3</v>
          </cell>
          <cell r="M193">
            <v>1</v>
          </cell>
          <cell r="N193">
            <v>1</v>
          </cell>
          <cell r="R193">
            <v>2.274626865671642</v>
          </cell>
        </row>
        <row r="194">
          <cell r="C194">
            <v>1</v>
          </cell>
          <cell r="G194">
            <v>13</v>
          </cell>
          <cell r="J194">
            <v>238.2</v>
          </cell>
          <cell r="K194">
            <v>3</v>
          </cell>
          <cell r="M194">
            <v>1</v>
          </cell>
          <cell r="N194">
            <v>11</v>
          </cell>
          <cell r="R194">
            <v>3.7549019607843137</v>
          </cell>
        </row>
        <row r="195">
          <cell r="C195">
            <v>1</v>
          </cell>
          <cell r="G195">
            <v>13</v>
          </cell>
          <cell r="J195">
            <v>758</v>
          </cell>
          <cell r="K195">
            <v>3</v>
          </cell>
          <cell r="M195">
            <v>1</v>
          </cell>
          <cell r="N195">
            <v>11</v>
          </cell>
          <cell r="R195">
            <v>3.7549019607843137</v>
          </cell>
        </row>
        <row r="196">
          <cell r="C196">
            <v>1</v>
          </cell>
          <cell r="G196">
            <v>10</v>
          </cell>
          <cell r="J196">
            <v>182.7</v>
          </cell>
          <cell r="K196">
            <v>3</v>
          </cell>
          <cell r="M196">
            <v>1</v>
          </cell>
          <cell r="N196">
            <v>1</v>
          </cell>
          <cell r="R196">
            <v>2.274626865671642</v>
          </cell>
        </row>
        <row r="197">
          <cell r="C197">
            <v>1</v>
          </cell>
          <cell r="G197">
            <v>11</v>
          </cell>
          <cell r="J197">
            <v>1292.8</v>
          </cell>
          <cell r="K197">
            <v>3</v>
          </cell>
          <cell r="M197">
            <v>2</v>
          </cell>
          <cell r="N197">
            <v>13</v>
          </cell>
          <cell r="R197">
            <v>4.1304347826086953</v>
          </cell>
        </row>
        <row r="198">
          <cell r="C198">
            <v>1</v>
          </cell>
          <cell r="G198">
            <v>10</v>
          </cell>
          <cell r="J198">
            <v>169.7</v>
          </cell>
          <cell r="K198">
            <v>3</v>
          </cell>
          <cell r="M198">
            <v>1</v>
          </cell>
          <cell r="N198">
            <v>1</v>
          </cell>
          <cell r="R198">
            <v>2.274626865671642</v>
          </cell>
        </row>
        <row r="199">
          <cell r="C199">
            <v>1</v>
          </cell>
          <cell r="G199">
            <v>10</v>
          </cell>
          <cell r="J199">
            <v>74.2</v>
          </cell>
          <cell r="K199">
            <v>3</v>
          </cell>
          <cell r="M199">
            <v>1</v>
          </cell>
          <cell r="N199">
            <v>1</v>
          </cell>
          <cell r="R199">
            <v>2.274626865671642</v>
          </cell>
        </row>
        <row r="200">
          <cell r="C200">
            <v>1</v>
          </cell>
          <cell r="G200">
            <v>10</v>
          </cell>
          <cell r="J200">
            <v>94</v>
          </cell>
          <cell r="K200">
            <v>3</v>
          </cell>
          <cell r="M200">
            <v>1</v>
          </cell>
          <cell r="N200">
            <v>14</v>
          </cell>
          <cell r="R200">
            <v>2.274626865671642</v>
          </cell>
        </row>
        <row r="201">
          <cell r="C201">
            <v>1</v>
          </cell>
          <cell r="G201">
            <v>13</v>
          </cell>
          <cell r="J201">
            <v>202.2</v>
          </cell>
          <cell r="K201">
            <v>3</v>
          </cell>
          <cell r="M201">
            <v>1</v>
          </cell>
          <cell r="N201">
            <v>13</v>
          </cell>
          <cell r="R201">
            <v>3.7549019607843137</v>
          </cell>
        </row>
        <row r="202">
          <cell r="C202">
            <v>1</v>
          </cell>
          <cell r="G202">
            <v>10</v>
          </cell>
          <cell r="J202">
            <v>94</v>
          </cell>
          <cell r="K202">
            <v>3</v>
          </cell>
          <cell r="M202">
            <v>2</v>
          </cell>
          <cell r="N202">
            <v>1</v>
          </cell>
          <cell r="R202">
            <v>2.274626865671642</v>
          </cell>
        </row>
        <row r="203">
          <cell r="C203">
            <v>1</v>
          </cell>
          <cell r="G203">
            <v>10</v>
          </cell>
          <cell r="J203">
            <v>74.2</v>
          </cell>
          <cell r="K203">
            <v>3</v>
          </cell>
          <cell r="M203">
            <v>2</v>
          </cell>
          <cell r="N203">
            <v>1</v>
          </cell>
          <cell r="R203">
            <v>2.274626865671642</v>
          </cell>
        </row>
        <row r="204">
          <cell r="C204">
            <v>1</v>
          </cell>
          <cell r="G204">
            <v>10</v>
          </cell>
          <cell r="J204">
            <v>94</v>
          </cell>
          <cell r="K204">
            <v>3</v>
          </cell>
          <cell r="M204">
            <v>2</v>
          </cell>
          <cell r="N204">
            <v>10</v>
          </cell>
          <cell r="R204">
            <v>2.274626865671642</v>
          </cell>
        </row>
        <row r="205">
          <cell r="C205">
            <v>1</v>
          </cell>
          <cell r="G205">
            <v>10</v>
          </cell>
          <cell r="J205">
            <v>185.8</v>
          </cell>
          <cell r="K205">
            <v>3</v>
          </cell>
          <cell r="M205">
            <v>2</v>
          </cell>
          <cell r="N205">
            <v>1</v>
          </cell>
          <cell r="R205">
            <v>2.274626865671642</v>
          </cell>
        </row>
        <row r="206">
          <cell r="C206">
            <v>1</v>
          </cell>
          <cell r="G206">
            <v>10</v>
          </cell>
          <cell r="J206">
            <v>65.099999999999994</v>
          </cell>
          <cell r="K206">
            <v>3</v>
          </cell>
          <cell r="M206">
            <v>1</v>
          </cell>
          <cell r="N206">
            <v>9</v>
          </cell>
          <cell r="R206">
            <v>2.274626865671642</v>
          </cell>
        </row>
        <row r="207">
          <cell r="C207">
            <v>1</v>
          </cell>
          <cell r="G207">
            <v>13</v>
          </cell>
          <cell r="J207">
            <v>531</v>
          </cell>
          <cell r="K207">
            <v>3</v>
          </cell>
          <cell r="M207">
            <v>1</v>
          </cell>
          <cell r="N207">
            <v>4</v>
          </cell>
          <cell r="R207">
            <v>3.7549019607843137</v>
          </cell>
        </row>
        <row r="208">
          <cell r="C208">
            <v>1</v>
          </cell>
          <cell r="G208">
            <v>13</v>
          </cell>
          <cell r="J208">
            <v>16.8</v>
          </cell>
          <cell r="K208">
            <v>3</v>
          </cell>
          <cell r="M208">
            <v>1</v>
          </cell>
          <cell r="N208">
            <v>1</v>
          </cell>
          <cell r="R208">
            <v>3.7549019607843137</v>
          </cell>
        </row>
        <row r="209">
          <cell r="C209">
            <v>1</v>
          </cell>
          <cell r="G209">
            <v>11</v>
          </cell>
          <cell r="J209">
            <v>430.2</v>
          </cell>
          <cell r="K209">
            <v>3</v>
          </cell>
          <cell r="M209">
            <v>1</v>
          </cell>
          <cell r="N209">
            <v>10</v>
          </cell>
          <cell r="R209">
            <v>4.1304347826086953</v>
          </cell>
        </row>
        <row r="210">
          <cell r="C210">
            <v>1</v>
          </cell>
          <cell r="G210">
            <v>10</v>
          </cell>
          <cell r="J210">
            <v>28.1</v>
          </cell>
          <cell r="K210">
            <v>3</v>
          </cell>
          <cell r="M210">
            <v>1</v>
          </cell>
          <cell r="N210">
            <v>1</v>
          </cell>
          <cell r="R210">
            <v>2.274626865671642</v>
          </cell>
        </row>
        <row r="211">
          <cell r="C211">
            <v>1</v>
          </cell>
          <cell r="G211">
            <v>10</v>
          </cell>
          <cell r="J211">
            <v>94</v>
          </cell>
          <cell r="K211">
            <v>3</v>
          </cell>
          <cell r="M211">
            <v>1</v>
          </cell>
          <cell r="N211">
            <v>1</v>
          </cell>
          <cell r="R211">
            <v>2.274626865671642</v>
          </cell>
        </row>
        <row r="212">
          <cell r="C212">
            <v>1</v>
          </cell>
          <cell r="G212">
            <v>10</v>
          </cell>
          <cell r="J212">
            <v>238.2</v>
          </cell>
          <cell r="K212">
            <v>3</v>
          </cell>
          <cell r="M212">
            <v>1</v>
          </cell>
          <cell r="N212">
            <v>3</v>
          </cell>
          <cell r="R212">
            <v>2.274626865671642</v>
          </cell>
        </row>
        <row r="213">
          <cell r="C213">
            <v>1</v>
          </cell>
          <cell r="G213">
            <v>13</v>
          </cell>
          <cell r="J213">
            <v>222.8</v>
          </cell>
          <cell r="K213">
            <v>3</v>
          </cell>
          <cell r="M213">
            <v>1</v>
          </cell>
          <cell r="N213">
            <v>1</v>
          </cell>
          <cell r="R213">
            <v>3.7549019607843137</v>
          </cell>
        </row>
        <row r="214">
          <cell r="C214">
            <v>1</v>
          </cell>
          <cell r="G214">
            <v>13</v>
          </cell>
          <cell r="J214">
            <v>569</v>
          </cell>
          <cell r="K214">
            <v>3</v>
          </cell>
          <cell r="M214">
            <v>2</v>
          </cell>
          <cell r="N214">
            <v>10</v>
          </cell>
          <cell r="R214">
            <v>3.7549019607843137</v>
          </cell>
        </row>
        <row r="215">
          <cell r="C215">
            <v>1</v>
          </cell>
          <cell r="G215">
            <v>13</v>
          </cell>
          <cell r="J215">
            <v>393</v>
          </cell>
          <cell r="K215">
            <v>3</v>
          </cell>
          <cell r="M215">
            <v>2</v>
          </cell>
          <cell r="N215">
            <v>17</v>
          </cell>
          <cell r="R215">
            <v>3.7549019607843137</v>
          </cell>
        </row>
        <row r="216">
          <cell r="C216">
            <v>1</v>
          </cell>
          <cell r="G216">
            <v>10</v>
          </cell>
          <cell r="J216">
            <v>580.20000000000005</v>
          </cell>
          <cell r="K216">
            <v>3</v>
          </cell>
          <cell r="M216">
            <v>2</v>
          </cell>
          <cell r="N216">
            <v>3</v>
          </cell>
          <cell r="R216">
            <v>2.274626865671642</v>
          </cell>
        </row>
        <row r="217">
          <cell r="C217">
            <v>1</v>
          </cell>
          <cell r="G217">
            <v>10</v>
          </cell>
          <cell r="J217">
            <v>580.20000000000005</v>
          </cell>
          <cell r="K217">
            <v>3</v>
          </cell>
          <cell r="M217">
            <v>2</v>
          </cell>
          <cell r="N217">
            <v>3</v>
          </cell>
          <cell r="R217">
            <v>2.274626865671642</v>
          </cell>
        </row>
        <row r="218">
          <cell r="C218">
            <v>1</v>
          </cell>
          <cell r="G218">
            <v>10</v>
          </cell>
          <cell r="J218">
            <v>580.20000000000005</v>
          </cell>
          <cell r="K218">
            <v>3</v>
          </cell>
          <cell r="M218">
            <v>2</v>
          </cell>
          <cell r="N218">
            <v>3</v>
          </cell>
          <cell r="R218">
            <v>2.274626865671642</v>
          </cell>
        </row>
        <row r="219">
          <cell r="C219">
            <v>1</v>
          </cell>
          <cell r="G219">
            <v>10</v>
          </cell>
          <cell r="J219">
            <v>580.20000000000005</v>
          </cell>
          <cell r="K219">
            <v>3</v>
          </cell>
          <cell r="M219">
            <v>2</v>
          </cell>
          <cell r="N219">
            <v>3</v>
          </cell>
          <cell r="R219">
            <v>2.274626865671642</v>
          </cell>
        </row>
        <row r="220">
          <cell r="C220">
            <v>1</v>
          </cell>
          <cell r="G220">
            <v>10</v>
          </cell>
          <cell r="J220">
            <v>580.20000000000005</v>
          </cell>
          <cell r="K220">
            <v>3</v>
          </cell>
          <cell r="M220">
            <v>2</v>
          </cell>
          <cell r="N220">
            <v>3</v>
          </cell>
          <cell r="R220">
            <v>2.274626865671642</v>
          </cell>
        </row>
        <row r="221">
          <cell r="C221">
            <v>1</v>
          </cell>
          <cell r="G221">
            <v>10</v>
          </cell>
          <cell r="J221">
            <v>256.39999999999998</v>
          </cell>
          <cell r="K221">
            <v>3</v>
          </cell>
          <cell r="M221">
            <v>2</v>
          </cell>
          <cell r="N221">
            <v>1</v>
          </cell>
          <cell r="R221">
            <v>2.274626865671642</v>
          </cell>
        </row>
        <row r="222">
          <cell r="C222">
            <v>1</v>
          </cell>
          <cell r="G222">
            <v>13</v>
          </cell>
          <cell r="J222">
            <v>514.29999999999995</v>
          </cell>
          <cell r="K222">
            <v>3</v>
          </cell>
          <cell r="M222">
            <v>1</v>
          </cell>
          <cell r="N222">
            <v>11</v>
          </cell>
          <cell r="R222">
            <v>3.7549019607843137</v>
          </cell>
        </row>
        <row r="223">
          <cell r="C223">
            <v>1</v>
          </cell>
          <cell r="G223">
            <v>10</v>
          </cell>
          <cell r="J223">
            <v>393</v>
          </cell>
          <cell r="K223">
            <v>3</v>
          </cell>
          <cell r="M223">
            <v>1</v>
          </cell>
          <cell r="N223">
            <v>11</v>
          </cell>
          <cell r="R223">
            <v>2.274626865671642</v>
          </cell>
        </row>
        <row r="224">
          <cell r="C224">
            <v>1</v>
          </cell>
          <cell r="G224">
            <v>11</v>
          </cell>
          <cell r="J224">
            <v>309</v>
          </cell>
          <cell r="K224">
            <v>3</v>
          </cell>
          <cell r="M224">
            <v>2</v>
          </cell>
          <cell r="N224">
            <v>17</v>
          </cell>
          <cell r="R224">
            <v>4.1304347826086953</v>
          </cell>
        </row>
        <row r="225">
          <cell r="C225">
            <v>1</v>
          </cell>
          <cell r="G225">
            <v>13</v>
          </cell>
          <cell r="J225">
            <v>2372</v>
          </cell>
          <cell r="K225">
            <v>3</v>
          </cell>
          <cell r="M225">
            <v>1</v>
          </cell>
          <cell r="N225">
            <v>3</v>
          </cell>
          <cell r="R225">
            <v>3.7549019607843137</v>
          </cell>
        </row>
        <row r="226">
          <cell r="C226">
            <v>1</v>
          </cell>
          <cell r="G226">
            <v>11</v>
          </cell>
          <cell r="J226">
            <v>55.099999999999994</v>
          </cell>
          <cell r="K226">
            <v>3</v>
          </cell>
          <cell r="M226">
            <v>1</v>
          </cell>
          <cell r="N226">
            <v>1</v>
          </cell>
          <cell r="R226">
            <v>4.1304347826086953</v>
          </cell>
        </row>
        <row r="227">
          <cell r="C227">
            <v>1</v>
          </cell>
          <cell r="G227">
            <v>11</v>
          </cell>
          <cell r="J227">
            <v>55.099999999999994</v>
          </cell>
          <cell r="K227">
            <v>3</v>
          </cell>
          <cell r="M227">
            <v>1</v>
          </cell>
          <cell r="N227">
            <v>1</v>
          </cell>
          <cell r="R227">
            <v>4.1304347826086953</v>
          </cell>
        </row>
        <row r="228">
          <cell r="C228">
            <v>1</v>
          </cell>
          <cell r="G228">
            <v>10</v>
          </cell>
          <cell r="J228">
            <v>276.2</v>
          </cell>
          <cell r="K228">
            <v>3</v>
          </cell>
          <cell r="M228">
            <v>2</v>
          </cell>
          <cell r="N228">
            <v>3</v>
          </cell>
          <cell r="R228">
            <v>2.274626865671642</v>
          </cell>
        </row>
        <row r="229">
          <cell r="C229">
            <v>1</v>
          </cell>
          <cell r="G229">
            <v>13</v>
          </cell>
          <cell r="J229">
            <v>1098</v>
          </cell>
          <cell r="K229">
            <v>3</v>
          </cell>
          <cell r="M229">
            <v>2</v>
          </cell>
          <cell r="N229">
            <v>13</v>
          </cell>
          <cell r="R229">
            <v>3.7549019607843137</v>
          </cell>
        </row>
        <row r="230">
          <cell r="C230">
            <v>1</v>
          </cell>
          <cell r="G230">
            <v>10</v>
          </cell>
          <cell r="J230">
            <v>28.1</v>
          </cell>
          <cell r="K230">
            <v>3</v>
          </cell>
          <cell r="M230">
            <v>1</v>
          </cell>
          <cell r="N230">
            <v>13</v>
          </cell>
          <cell r="R230">
            <v>2.274626865671642</v>
          </cell>
        </row>
        <row r="231">
          <cell r="C231">
            <v>1</v>
          </cell>
          <cell r="G231">
            <v>13</v>
          </cell>
          <cell r="J231">
            <v>28.1</v>
          </cell>
          <cell r="K231">
            <v>3</v>
          </cell>
          <cell r="M231">
            <v>1</v>
          </cell>
          <cell r="N231">
            <v>13</v>
          </cell>
          <cell r="R231">
            <v>3.7549019607843137</v>
          </cell>
        </row>
        <row r="232">
          <cell r="C232">
            <v>1</v>
          </cell>
          <cell r="G232">
            <v>13</v>
          </cell>
          <cell r="J232">
            <v>569</v>
          </cell>
          <cell r="K232">
            <v>3</v>
          </cell>
          <cell r="M232">
            <v>2</v>
          </cell>
          <cell r="N232">
            <v>13</v>
          </cell>
          <cell r="R232">
            <v>3.7549019607843137</v>
          </cell>
        </row>
        <row r="233">
          <cell r="C233">
            <v>1</v>
          </cell>
          <cell r="G233">
            <v>10</v>
          </cell>
          <cell r="J233">
            <v>28.1</v>
          </cell>
          <cell r="K233">
            <v>3</v>
          </cell>
          <cell r="M233">
            <v>2</v>
          </cell>
          <cell r="N233">
            <v>1</v>
          </cell>
          <cell r="R233">
            <v>2.274626865671642</v>
          </cell>
        </row>
        <row r="234">
          <cell r="C234">
            <v>1</v>
          </cell>
          <cell r="G234">
            <v>10</v>
          </cell>
          <cell r="J234">
            <v>94</v>
          </cell>
          <cell r="K234">
            <v>3</v>
          </cell>
          <cell r="M234">
            <v>1</v>
          </cell>
          <cell r="N234">
            <v>15</v>
          </cell>
          <cell r="R234">
            <v>2.274626865671642</v>
          </cell>
        </row>
        <row r="235">
          <cell r="C235">
            <v>1</v>
          </cell>
          <cell r="G235">
            <v>11</v>
          </cell>
          <cell r="J235">
            <v>28.1</v>
          </cell>
          <cell r="K235">
            <v>3</v>
          </cell>
          <cell r="M235">
            <v>1</v>
          </cell>
          <cell r="N235">
            <v>1</v>
          </cell>
          <cell r="R235">
            <v>4.1304347826086953</v>
          </cell>
        </row>
        <row r="236">
          <cell r="C236">
            <v>1</v>
          </cell>
          <cell r="G236">
            <v>13</v>
          </cell>
          <cell r="J236">
            <v>794</v>
          </cell>
          <cell r="K236">
            <v>3</v>
          </cell>
          <cell r="M236">
            <v>2</v>
          </cell>
          <cell r="N236">
            <v>17</v>
          </cell>
          <cell r="R236">
            <v>3.7549019607843137</v>
          </cell>
        </row>
        <row r="237">
          <cell r="C237">
            <v>1</v>
          </cell>
          <cell r="G237">
            <v>13</v>
          </cell>
          <cell r="J237">
            <v>772</v>
          </cell>
          <cell r="K237">
            <v>3</v>
          </cell>
          <cell r="M237">
            <v>2</v>
          </cell>
          <cell r="N237">
            <v>13</v>
          </cell>
          <cell r="R237">
            <v>3.7549019607843137</v>
          </cell>
        </row>
        <row r="238">
          <cell r="C238">
            <v>1</v>
          </cell>
          <cell r="G238">
            <v>13</v>
          </cell>
          <cell r="J238">
            <v>772</v>
          </cell>
          <cell r="K238">
            <v>3</v>
          </cell>
          <cell r="M238">
            <v>2</v>
          </cell>
          <cell r="N238">
            <v>13</v>
          </cell>
          <cell r="R238">
            <v>3.7549019607843137</v>
          </cell>
        </row>
        <row r="239">
          <cell r="C239">
            <v>1</v>
          </cell>
          <cell r="G239">
            <v>13</v>
          </cell>
          <cell r="J239">
            <v>531</v>
          </cell>
          <cell r="K239">
            <v>3</v>
          </cell>
          <cell r="M239">
            <v>1</v>
          </cell>
          <cell r="N239">
            <v>13</v>
          </cell>
          <cell r="R239">
            <v>3.7549019607843137</v>
          </cell>
        </row>
        <row r="240">
          <cell r="C240">
            <v>1</v>
          </cell>
          <cell r="G240">
            <v>10</v>
          </cell>
          <cell r="J240">
            <v>569</v>
          </cell>
          <cell r="K240">
            <v>4</v>
          </cell>
          <cell r="M240">
            <v>2</v>
          </cell>
          <cell r="N240">
            <v>1</v>
          </cell>
          <cell r="R240">
            <v>2.274626865671642</v>
          </cell>
        </row>
        <row r="241">
          <cell r="C241">
            <v>1</v>
          </cell>
          <cell r="G241">
            <v>13</v>
          </cell>
          <cell r="J241">
            <v>210.3</v>
          </cell>
          <cell r="K241">
            <v>3</v>
          </cell>
          <cell r="M241">
            <v>1</v>
          </cell>
          <cell r="N241">
            <v>14</v>
          </cell>
          <cell r="R241">
            <v>3.7549019607843137</v>
          </cell>
        </row>
        <row r="242">
          <cell r="C242">
            <v>1</v>
          </cell>
          <cell r="G242">
            <v>11</v>
          </cell>
          <cell r="J242">
            <v>16.8</v>
          </cell>
          <cell r="K242">
            <v>3</v>
          </cell>
          <cell r="M242">
            <v>2</v>
          </cell>
          <cell r="N242">
            <v>1</v>
          </cell>
          <cell r="R242">
            <v>4.1304347826086953</v>
          </cell>
        </row>
        <row r="243">
          <cell r="C243">
            <v>1</v>
          </cell>
          <cell r="G243">
            <v>10</v>
          </cell>
          <cell r="J243">
            <v>569</v>
          </cell>
          <cell r="K243">
            <v>3</v>
          </cell>
          <cell r="M243">
            <v>2</v>
          </cell>
          <cell r="N243">
            <v>3</v>
          </cell>
          <cell r="R243">
            <v>2.274626865671642</v>
          </cell>
        </row>
        <row r="244">
          <cell r="C244">
            <v>1</v>
          </cell>
          <cell r="G244">
            <v>13</v>
          </cell>
          <cell r="J244">
            <v>724</v>
          </cell>
          <cell r="K244">
            <v>3</v>
          </cell>
          <cell r="M244">
            <v>1</v>
          </cell>
          <cell r="N244">
            <v>11</v>
          </cell>
          <cell r="R244">
            <v>3.7549019607843137</v>
          </cell>
        </row>
        <row r="245">
          <cell r="C245">
            <v>1</v>
          </cell>
          <cell r="G245">
            <v>13</v>
          </cell>
          <cell r="J245">
            <v>842</v>
          </cell>
          <cell r="K245">
            <v>3</v>
          </cell>
          <cell r="M245">
            <v>1</v>
          </cell>
          <cell r="N245">
            <v>3</v>
          </cell>
          <cell r="R245">
            <v>3.7549019607843137</v>
          </cell>
        </row>
        <row r="246">
          <cell r="C246">
            <v>1</v>
          </cell>
          <cell r="G246">
            <v>10</v>
          </cell>
          <cell r="J246">
            <v>396.2</v>
          </cell>
          <cell r="K246">
            <v>3</v>
          </cell>
          <cell r="M246">
            <v>1</v>
          </cell>
          <cell r="N246">
            <v>1</v>
          </cell>
          <cell r="R246">
            <v>2.274626865671642</v>
          </cell>
        </row>
        <row r="247">
          <cell r="C247">
            <v>1</v>
          </cell>
          <cell r="G247">
            <v>13</v>
          </cell>
          <cell r="J247">
            <v>724</v>
          </cell>
          <cell r="K247">
            <v>3</v>
          </cell>
          <cell r="M247">
            <v>1</v>
          </cell>
          <cell r="N247">
            <v>1</v>
          </cell>
          <cell r="R247">
            <v>3.7549019607843137</v>
          </cell>
        </row>
        <row r="248">
          <cell r="C248">
            <v>1</v>
          </cell>
          <cell r="G248">
            <v>13</v>
          </cell>
          <cell r="J248">
            <v>376.4</v>
          </cell>
          <cell r="K248">
            <v>3</v>
          </cell>
          <cell r="M248">
            <v>1</v>
          </cell>
          <cell r="N248">
            <v>15</v>
          </cell>
          <cell r="R248">
            <v>3.7549019607843137</v>
          </cell>
        </row>
        <row r="249">
          <cell r="C249">
            <v>1</v>
          </cell>
          <cell r="G249">
            <v>10</v>
          </cell>
          <cell r="J249">
            <v>137.4</v>
          </cell>
          <cell r="K249">
            <v>3</v>
          </cell>
          <cell r="M249">
            <v>1</v>
          </cell>
          <cell r="N249">
            <v>3</v>
          </cell>
          <cell r="R249">
            <v>2.274626865671642</v>
          </cell>
        </row>
        <row r="250">
          <cell r="C250">
            <v>1</v>
          </cell>
          <cell r="G250">
            <v>13</v>
          </cell>
          <cell r="J250">
            <v>1884</v>
          </cell>
          <cell r="K250">
            <v>3</v>
          </cell>
          <cell r="M250">
            <v>2</v>
          </cell>
          <cell r="N250">
            <v>3</v>
          </cell>
          <cell r="R250">
            <v>3.7549019607843137</v>
          </cell>
        </row>
        <row r="251">
          <cell r="C251">
            <v>1</v>
          </cell>
          <cell r="G251">
            <v>13</v>
          </cell>
          <cell r="J251">
            <v>239.4</v>
          </cell>
          <cell r="K251">
            <v>3</v>
          </cell>
          <cell r="M251">
            <v>2</v>
          </cell>
          <cell r="N251">
            <v>7</v>
          </cell>
          <cell r="R251">
            <v>3.7549019607843137</v>
          </cell>
        </row>
        <row r="252">
          <cell r="C252">
            <v>1</v>
          </cell>
          <cell r="G252">
            <v>10</v>
          </cell>
          <cell r="J252">
            <v>136.30000000000001</v>
          </cell>
          <cell r="K252">
            <v>1</v>
          </cell>
          <cell r="M252">
            <v>2</v>
          </cell>
          <cell r="N252">
            <v>4</v>
          </cell>
          <cell r="R252">
            <v>2.274626865671642</v>
          </cell>
        </row>
        <row r="253">
          <cell r="C253">
            <v>1</v>
          </cell>
          <cell r="G253">
            <v>10</v>
          </cell>
          <cell r="J253">
            <v>28.1</v>
          </cell>
          <cell r="K253">
            <v>1</v>
          </cell>
          <cell r="M253">
            <v>1</v>
          </cell>
          <cell r="N253">
            <v>13</v>
          </cell>
          <cell r="R253">
            <v>2.274626865671642</v>
          </cell>
        </row>
        <row r="254">
          <cell r="C254">
            <v>1</v>
          </cell>
          <cell r="G254">
            <v>10</v>
          </cell>
          <cell r="J254">
            <v>94</v>
          </cell>
          <cell r="K254">
            <v>1</v>
          </cell>
          <cell r="M254">
            <v>1</v>
          </cell>
          <cell r="N254">
            <v>1</v>
          </cell>
          <cell r="R254">
            <v>2.274626865671642</v>
          </cell>
        </row>
        <row r="255">
          <cell r="C255">
            <v>1</v>
          </cell>
          <cell r="G255">
            <v>13</v>
          </cell>
          <cell r="J255">
            <v>28.1</v>
          </cell>
          <cell r="K255">
            <v>3</v>
          </cell>
          <cell r="M255">
            <v>1</v>
          </cell>
          <cell r="N255">
            <v>4</v>
          </cell>
          <cell r="R255">
            <v>3.7549019607843137</v>
          </cell>
        </row>
        <row r="256">
          <cell r="C256">
            <v>1</v>
          </cell>
          <cell r="G256">
            <v>10</v>
          </cell>
          <cell r="J256">
            <v>55.099999999999994</v>
          </cell>
          <cell r="K256">
            <v>2</v>
          </cell>
          <cell r="M256">
            <v>2</v>
          </cell>
          <cell r="N256">
            <v>3</v>
          </cell>
          <cell r="R256">
            <v>2.274626865671642</v>
          </cell>
        </row>
        <row r="257">
          <cell r="C257">
            <v>1</v>
          </cell>
          <cell r="G257">
            <v>13</v>
          </cell>
          <cell r="J257">
            <v>210.3</v>
          </cell>
          <cell r="K257">
            <v>1</v>
          </cell>
          <cell r="M257">
            <v>2</v>
          </cell>
          <cell r="N257">
            <v>13</v>
          </cell>
          <cell r="R257">
            <v>3.7549019607843137</v>
          </cell>
        </row>
        <row r="258">
          <cell r="C258">
            <v>1</v>
          </cell>
          <cell r="G258">
            <v>10</v>
          </cell>
          <cell r="J258">
            <v>28.1</v>
          </cell>
          <cell r="K258">
            <v>1</v>
          </cell>
          <cell r="M258">
            <v>1</v>
          </cell>
          <cell r="N258">
            <v>13</v>
          </cell>
          <cell r="R258">
            <v>2.274626865671642</v>
          </cell>
        </row>
        <row r="259">
          <cell r="C259">
            <v>1</v>
          </cell>
          <cell r="G259">
            <v>13</v>
          </cell>
          <cell r="J259">
            <v>395.8</v>
          </cell>
          <cell r="K259">
            <v>3</v>
          </cell>
          <cell r="M259">
            <v>2</v>
          </cell>
          <cell r="N259">
            <v>1</v>
          </cell>
          <cell r="R259">
            <v>3.7549019607843137</v>
          </cell>
        </row>
        <row r="260">
          <cell r="C260">
            <v>1</v>
          </cell>
          <cell r="G260">
            <v>11</v>
          </cell>
          <cell r="J260">
            <v>172.3</v>
          </cell>
          <cell r="K260">
            <v>1</v>
          </cell>
          <cell r="M260">
            <v>1</v>
          </cell>
          <cell r="N260">
            <v>4</v>
          </cell>
          <cell r="R260">
            <v>4.1304347826086953</v>
          </cell>
        </row>
        <row r="261">
          <cell r="C261">
            <v>1</v>
          </cell>
          <cell r="G261">
            <v>13</v>
          </cell>
          <cell r="J261">
            <v>1595</v>
          </cell>
          <cell r="K261">
            <v>3</v>
          </cell>
          <cell r="M261">
            <v>2</v>
          </cell>
          <cell r="N261">
            <v>8</v>
          </cell>
          <cell r="R261">
            <v>3.7549019607843137</v>
          </cell>
        </row>
        <row r="262">
          <cell r="C262">
            <v>1</v>
          </cell>
          <cell r="G262">
            <v>13</v>
          </cell>
          <cell r="J262">
            <v>74.2</v>
          </cell>
          <cell r="K262">
            <v>3</v>
          </cell>
          <cell r="M262">
            <v>1</v>
          </cell>
          <cell r="N262">
            <v>12</v>
          </cell>
          <cell r="R262">
            <v>3.7549019607843137</v>
          </cell>
        </row>
        <row r="263">
          <cell r="C263">
            <v>1</v>
          </cell>
          <cell r="G263">
            <v>13</v>
          </cell>
          <cell r="J263">
            <v>1098</v>
          </cell>
          <cell r="K263">
            <v>3</v>
          </cell>
          <cell r="M263">
            <v>2</v>
          </cell>
          <cell r="N263">
            <v>12</v>
          </cell>
          <cell r="R263">
            <v>3.7549019607843137</v>
          </cell>
        </row>
        <row r="264">
          <cell r="C264">
            <v>1</v>
          </cell>
          <cell r="G264">
            <v>13</v>
          </cell>
          <cell r="J264">
            <v>1458</v>
          </cell>
          <cell r="K264">
            <v>3</v>
          </cell>
          <cell r="M264">
            <v>2</v>
          </cell>
          <cell r="N264">
            <v>3</v>
          </cell>
          <cell r="R264">
            <v>3.7549019607843137</v>
          </cell>
        </row>
        <row r="265">
          <cell r="C265">
            <v>1</v>
          </cell>
          <cell r="G265">
            <v>10</v>
          </cell>
          <cell r="J265">
            <v>531</v>
          </cell>
          <cell r="K265">
            <v>3</v>
          </cell>
          <cell r="M265">
            <v>2</v>
          </cell>
          <cell r="N265">
            <v>4</v>
          </cell>
          <cell r="R265">
            <v>2.274626865671642</v>
          </cell>
        </row>
        <row r="266">
          <cell r="C266">
            <v>1</v>
          </cell>
          <cell r="G266">
            <v>10</v>
          </cell>
          <cell r="J266">
            <v>94</v>
          </cell>
          <cell r="K266">
            <v>3</v>
          </cell>
          <cell r="M266">
            <v>1</v>
          </cell>
          <cell r="N266">
            <v>13</v>
          </cell>
          <cell r="R266">
            <v>2.274626865671642</v>
          </cell>
        </row>
        <row r="267">
          <cell r="C267">
            <v>1</v>
          </cell>
          <cell r="G267">
            <v>11</v>
          </cell>
          <cell r="J267">
            <v>873</v>
          </cell>
          <cell r="K267">
            <v>3</v>
          </cell>
          <cell r="M267">
            <v>2</v>
          </cell>
          <cell r="N267">
            <v>17</v>
          </cell>
          <cell r="R267">
            <v>4.1304347826086953</v>
          </cell>
        </row>
        <row r="268">
          <cell r="C268">
            <v>1</v>
          </cell>
          <cell r="G268">
            <v>10</v>
          </cell>
          <cell r="J268">
            <v>94</v>
          </cell>
          <cell r="K268">
            <v>2</v>
          </cell>
          <cell r="M268">
            <v>1</v>
          </cell>
          <cell r="N268">
            <v>13</v>
          </cell>
          <cell r="R268">
            <v>2.274626865671642</v>
          </cell>
        </row>
        <row r="269">
          <cell r="C269">
            <v>1</v>
          </cell>
          <cell r="G269">
            <v>10</v>
          </cell>
          <cell r="J269">
            <v>28.1</v>
          </cell>
          <cell r="K269">
            <v>2</v>
          </cell>
          <cell r="M269">
            <v>1</v>
          </cell>
          <cell r="N269">
            <v>2</v>
          </cell>
          <cell r="R269">
            <v>2.274626865671642</v>
          </cell>
        </row>
        <row r="270">
          <cell r="C270">
            <v>1</v>
          </cell>
          <cell r="G270">
            <v>10</v>
          </cell>
          <cell r="J270">
            <v>28.1</v>
          </cell>
          <cell r="K270">
            <v>1</v>
          </cell>
          <cell r="M270">
            <v>1</v>
          </cell>
          <cell r="N270">
            <v>13</v>
          </cell>
          <cell r="R270">
            <v>2.274626865671642</v>
          </cell>
        </row>
        <row r="271">
          <cell r="C271">
            <v>1</v>
          </cell>
          <cell r="G271">
            <v>10</v>
          </cell>
          <cell r="J271">
            <v>396.2</v>
          </cell>
          <cell r="K271">
            <v>2</v>
          </cell>
          <cell r="M271">
            <v>2</v>
          </cell>
          <cell r="N271">
            <v>3</v>
          </cell>
          <cell r="R271">
            <v>2.274626865671642</v>
          </cell>
        </row>
        <row r="272">
          <cell r="C272">
            <v>1</v>
          </cell>
          <cell r="G272">
            <v>13</v>
          </cell>
          <cell r="J272">
            <v>689</v>
          </cell>
          <cell r="K272">
            <v>3</v>
          </cell>
          <cell r="M272">
            <v>2</v>
          </cell>
          <cell r="N272">
            <v>1</v>
          </cell>
          <cell r="R272">
            <v>3.7549019607843137</v>
          </cell>
        </row>
        <row r="273">
          <cell r="C273">
            <v>1</v>
          </cell>
          <cell r="G273">
            <v>13</v>
          </cell>
          <cell r="J273">
            <v>80</v>
          </cell>
          <cell r="K273">
            <v>3</v>
          </cell>
          <cell r="M273">
            <v>2</v>
          </cell>
          <cell r="N273">
            <v>13</v>
          </cell>
          <cell r="R273">
            <v>3.7549019607843137</v>
          </cell>
        </row>
        <row r="274">
          <cell r="C274">
            <v>1</v>
          </cell>
          <cell r="G274">
            <v>10</v>
          </cell>
          <cell r="J274">
            <v>94</v>
          </cell>
          <cell r="K274">
            <v>2</v>
          </cell>
          <cell r="M274">
            <v>1</v>
          </cell>
          <cell r="N274">
            <v>3</v>
          </cell>
          <cell r="R274">
            <v>2.274626865671642</v>
          </cell>
        </row>
        <row r="275">
          <cell r="C275">
            <v>1</v>
          </cell>
          <cell r="G275">
            <v>13</v>
          </cell>
          <cell r="J275">
            <v>237.3</v>
          </cell>
          <cell r="K275">
            <v>2</v>
          </cell>
          <cell r="M275">
            <v>1</v>
          </cell>
          <cell r="N275">
            <v>7</v>
          </cell>
          <cell r="R275">
            <v>3.7549019607843137</v>
          </cell>
        </row>
        <row r="276">
          <cell r="C276">
            <v>1</v>
          </cell>
          <cell r="G276">
            <v>10</v>
          </cell>
          <cell r="J276">
            <v>238.2</v>
          </cell>
          <cell r="K276">
            <v>2</v>
          </cell>
          <cell r="M276">
            <v>2</v>
          </cell>
          <cell r="N276">
            <v>1</v>
          </cell>
          <cell r="R276">
            <v>2.274626865671642</v>
          </cell>
        </row>
        <row r="277">
          <cell r="C277">
            <v>1</v>
          </cell>
          <cell r="G277">
            <v>13</v>
          </cell>
          <cell r="J277">
            <v>1098</v>
          </cell>
          <cell r="K277">
            <v>3</v>
          </cell>
          <cell r="M277">
            <v>2</v>
          </cell>
          <cell r="N277">
            <v>2</v>
          </cell>
          <cell r="R277">
            <v>3.7549019607843137</v>
          </cell>
        </row>
        <row r="278">
          <cell r="C278">
            <v>1</v>
          </cell>
          <cell r="G278">
            <v>13</v>
          </cell>
          <cell r="J278">
            <v>611.79999999999995</v>
          </cell>
          <cell r="K278">
            <v>2</v>
          </cell>
          <cell r="M278">
            <v>2</v>
          </cell>
          <cell r="N278">
            <v>1</v>
          </cell>
          <cell r="R278">
            <v>3.7549019607843137</v>
          </cell>
        </row>
        <row r="279">
          <cell r="C279">
            <v>1</v>
          </cell>
          <cell r="G279">
            <v>10</v>
          </cell>
          <cell r="J279">
            <v>94</v>
          </cell>
          <cell r="K279">
            <v>2</v>
          </cell>
          <cell r="M279">
            <v>1</v>
          </cell>
          <cell r="N279">
            <v>13</v>
          </cell>
          <cell r="R279">
            <v>2.274626865671642</v>
          </cell>
        </row>
        <row r="280">
          <cell r="C280">
            <v>1</v>
          </cell>
          <cell r="G280">
            <v>10</v>
          </cell>
          <cell r="J280">
            <v>147.30000000000001</v>
          </cell>
          <cell r="K280">
            <v>2</v>
          </cell>
          <cell r="M280">
            <v>1</v>
          </cell>
          <cell r="N280">
            <v>9</v>
          </cell>
          <cell r="R280">
            <v>2.274626865671642</v>
          </cell>
        </row>
        <row r="281">
          <cell r="C281">
            <v>1</v>
          </cell>
          <cell r="G281">
            <v>13</v>
          </cell>
          <cell r="J281">
            <v>1779</v>
          </cell>
          <cell r="K281">
            <v>3</v>
          </cell>
          <cell r="M281">
            <v>2</v>
          </cell>
          <cell r="N281">
            <v>13</v>
          </cell>
          <cell r="R281">
            <v>3.7549019607843137</v>
          </cell>
        </row>
        <row r="282">
          <cell r="C282">
            <v>1</v>
          </cell>
          <cell r="G282">
            <v>13</v>
          </cell>
          <cell r="J282">
            <v>295.8</v>
          </cell>
          <cell r="K282">
            <v>3</v>
          </cell>
          <cell r="M282">
            <v>2</v>
          </cell>
          <cell r="N282">
            <v>13</v>
          </cell>
          <cell r="R282">
            <v>3.7549019607843137</v>
          </cell>
        </row>
        <row r="283">
          <cell r="C283">
            <v>1</v>
          </cell>
          <cell r="G283">
            <v>10</v>
          </cell>
          <cell r="J283">
            <v>74.2</v>
          </cell>
          <cell r="K283">
            <v>2</v>
          </cell>
          <cell r="M283">
            <v>2</v>
          </cell>
          <cell r="N283">
            <v>1</v>
          </cell>
          <cell r="R283">
            <v>2.274626865671642</v>
          </cell>
        </row>
        <row r="284">
          <cell r="C284">
            <v>1</v>
          </cell>
          <cell r="G284">
            <v>10</v>
          </cell>
          <cell r="J284">
            <v>22.3</v>
          </cell>
          <cell r="K284">
            <v>3</v>
          </cell>
          <cell r="M284">
            <v>1</v>
          </cell>
          <cell r="N284">
            <v>13</v>
          </cell>
          <cell r="R284">
            <v>2.274626865671642</v>
          </cell>
        </row>
        <row r="285">
          <cell r="C285">
            <v>1</v>
          </cell>
          <cell r="G285">
            <v>10</v>
          </cell>
          <cell r="J285">
            <v>28.1</v>
          </cell>
          <cell r="K285">
            <v>3</v>
          </cell>
          <cell r="M285">
            <v>2</v>
          </cell>
          <cell r="N285">
            <v>1</v>
          </cell>
          <cell r="R285">
            <v>2.274626865671642</v>
          </cell>
        </row>
        <row r="286">
          <cell r="C286">
            <v>1</v>
          </cell>
          <cell r="G286">
            <v>10</v>
          </cell>
          <cell r="J286">
            <v>186.2</v>
          </cell>
          <cell r="K286">
            <v>2</v>
          </cell>
          <cell r="M286">
            <v>2</v>
          </cell>
          <cell r="N286">
            <v>1</v>
          </cell>
          <cell r="R286">
            <v>2.274626865671642</v>
          </cell>
        </row>
        <row r="287">
          <cell r="C287">
            <v>1</v>
          </cell>
          <cell r="G287">
            <v>13</v>
          </cell>
          <cell r="J287">
            <v>39</v>
          </cell>
          <cell r="K287">
            <v>3</v>
          </cell>
          <cell r="M287">
            <v>2</v>
          </cell>
          <cell r="N287">
            <v>4</v>
          </cell>
          <cell r="R287">
            <v>3.7549019607843137</v>
          </cell>
        </row>
        <row r="288">
          <cell r="C288">
            <v>1</v>
          </cell>
          <cell r="G288">
            <v>10</v>
          </cell>
          <cell r="J288">
            <v>55.099999999999994</v>
          </cell>
          <cell r="K288">
            <v>2</v>
          </cell>
          <cell r="M288">
            <v>1</v>
          </cell>
          <cell r="N288">
            <v>9</v>
          </cell>
          <cell r="R288">
            <v>2.274626865671642</v>
          </cell>
        </row>
        <row r="289">
          <cell r="C289">
            <v>1</v>
          </cell>
          <cell r="G289">
            <v>13</v>
          </cell>
          <cell r="J289">
            <v>172.3</v>
          </cell>
          <cell r="K289">
            <v>3</v>
          </cell>
          <cell r="M289">
            <v>1</v>
          </cell>
          <cell r="N289">
            <v>7</v>
          </cell>
          <cell r="R289">
            <v>3.7549019607843137</v>
          </cell>
        </row>
        <row r="290">
          <cell r="C290">
            <v>1</v>
          </cell>
          <cell r="G290">
            <v>11</v>
          </cell>
          <cell r="J290">
            <v>580.20000000000005</v>
          </cell>
          <cell r="K290">
            <v>3</v>
          </cell>
          <cell r="M290">
            <v>2</v>
          </cell>
          <cell r="N290">
            <v>6</v>
          </cell>
          <cell r="R290">
            <v>4.1304347826086953</v>
          </cell>
        </row>
        <row r="291">
          <cell r="C291">
            <v>1</v>
          </cell>
          <cell r="G291">
            <v>13</v>
          </cell>
          <cell r="J291">
            <v>74.2</v>
          </cell>
          <cell r="K291">
            <v>3</v>
          </cell>
          <cell r="M291">
            <v>2</v>
          </cell>
          <cell r="N291">
            <v>1</v>
          </cell>
          <cell r="R291">
            <v>3.7549019607843137</v>
          </cell>
        </row>
        <row r="292">
          <cell r="C292">
            <v>1</v>
          </cell>
          <cell r="G292">
            <v>10</v>
          </cell>
          <cell r="J292">
            <v>94</v>
          </cell>
          <cell r="K292">
            <v>3</v>
          </cell>
          <cell r="M292">
            <v>2</v>
          </cell>
          <cell r="N292">
            <v>1</v>
          </cell>
          <cell r="R292">
            <v>2.274626865671642</v>
          </cell>
        </row>
        <row r="293">
          <cell r="C293">
            <v>1</v>
          </cell>
          <cell r="G293">
            <v>13</v>
          </cell>
          <cell r="J293">
            <v>1779</v>
          </cell>
          <cell r="K293">
            <v>3</v>
          </cell>
          <cell r="M293">
            <v>2</v>
          </cell>
          <cell r="N293">
            <v>10</v>
          </cell>
          <cell r="R293">
            <v>3.7549019607843137</v>
          </cell>
        </row>
        <row r="294">
          <cell r="C294">
            <v>1</v>
          </cell>
          <cell r="G294">
            <v>13</v>
          </cell>
          <cell r="J294">
            <v>2188</v>
          </cell>
          <cell r="K294">
            <v>3</v>
          </cell>
          <cell r="M294">
            <v>2</v>
          </cell>
          <cell r="N294">
            <v>2</v>
          </cell>
          <cell r="R294">
            <v>3.7549019607843137</v>
          </cell>
        </row>
        <row r="295">
          <cell r="C295">
            <v>1</v>
          </cell>
          <cell r="G295">
            <v>10</v>
          </cell>
          <cell r="J295">
            <v>94</v>
          </cell>
          <cell r="K295">
            <v>3</v>
          </cell>
          <cell r="M295">
            <v>1</v>
          </cell>
          <cell r="N295">
            <v>13</v>
          </cell>
          <cell r="R295">
            <v>2.274626865671642</v>
          </cell>
        </row>
        <row r="296">
          <cell r="C296">
            <v>1</v>
          </cell>
          <cell r="G296">
            <v>10</v>
          </cell>
          <cell r="J296">
            <v>611.79999999999995</v>
          </cell>
          <cell r="K296">
            <v>3</v>
          </cell>
          <cell r="M296">
            <v>2</v>
          </cell>
          <cell r="N296">
            <v>13</v>
          </cell>
          <cell r="R296">
            <v>2.274626865671642</v>
          </cell>
        </row>
        <row r="297">
          <cell r="C297">
            <v>1</v>
          </cell>
          <cell r="G297">
            <v>13</v>
          </cell>
          <cell r="J297">
            <v>256.39999999999998</v>
          </cell>
          <cell r="K297">
            <v>3</v>
          </cell>
          <cell r="M297">
            <v>2</v>
          </cell>
          <cell r="N297">
            <v>4</v>
          </cell>
          <cell r="R297">
            <v>3.7549019607843137</v>
          </cell>
        </row>
        <row r="298">
          <cell r="C298">
            <v>1</v>
          </cell>
          <cell r="G298">
            <v>10</v>
          </cell>
          <cell r="J298">
            <v>1101</v>
          </cell>
          <cell r="K298">
            <v>3</v>
          </cell>
          <cell r="M298">
            <v>2</v>
          </cell>
          <cell r="N298">
            <v>11</v>
          </cell>
          <cell r="R298">
            <v>2.274626865671642</v>
          </cell>
        </row>
        <row r="299">
          <cell r="C299">
            <v>1</v>
          </cell>
          <cell r="G299">
            <v>11</v>
          </cell>
          <cell r="J299">
            <v>580.20000000000005</v>
          </cell>
          <cell r="K299">
            <v>3</v>
          </cell>
          <cell r="M299">
            <v>2</v>
          </cell>
          <cell r="N299">
            <v>13</v>
          </cell>
          <cell r="R299">
            <v>4.1304347826086953</v>
          </cell>
        </row>
        <row r="300">
          <cell r="C300">
            <v>1</v>
          </cell>
          <cell r="G300">
            <v>13</v>
          </cell>
          <cell r="J300">
            <v>2030</v>
          </cell>
          <cell r="K300">
            <v>3</v>
          </cell>
          <cell r="M300">
            <v>2</v>
          </cell>
          <cell r="N300">
            <v>4</v>
          </cell>
          <cell r="R300">
            <v>3.7549019607843137</v>
          </cell>
        </row>
        <row r="301">
          <cell r="C301">
            <v>1</v>
          </cell>
          <cell r="G301">
            <v>10</v>
          </cell>
          <cell r="J301">
            <v>94</v>
          </cell>
          <cell r="K301">
            <v>3</v>
          </cell>
          <cell r="M301">
            <v>2</v>
          </cell>
          <cell r="N301">
            <v>1</v>
          </cell>
          <cell r="R301">
            <v>2.274626865671642</v>
          </cell>
        </row>
        <row r="302">
          <cell r="C302">
            <v>1</v>
          </cell>
          <cell r="G302">
            <v>13</v>
          </cell>
          <cell r="J302">
            <v>1994</v>
          </cell>
          <cell r="K302">
            <v>3</v>
          </cell>
          <cell r="M302">
            <v>2</v>
          </cell>
          <cell r="N302">
            <v>4</v>
          </cell>
          <cell r="R302">
            <v>3.7549019607843137</v>
          </cell>
        </row>
        <row r="303">
          <cell r="C303">
            <v>1</v>
          </cell>
          <cell r="G303">
            <v>13</v>
          </cell>
          <cell r="J303">
            <v>1978</v>
          </cell>
          <cell r="K303">
            <v>3</v>
          </cell>
          <cell r="M303">
            <v>2</v>
          </cell>
          <cell r="N303">
            <v>4</v>
          </cell>
          <cell r="R303">
            <v>3.7549019607843137</v>
          </cell>
        </row>
        <row r="304">
          <cell r="C304">
            <v>1</v>
          </cell>
          <cell r="G304">
            <v>10</v>
          </cell>
          <cell r="J304">
            <v>94</v>
          </cell>
          <cell r="K304">
            <v>3</v>
          </cell>
          <cell r="M304">
            <v>2</v>
          </cell>
          <cell r="N304">
            <v>1</v>
          </cell>
          <cell r="R304">
            <v>2.274626865671642</v>
          </cell>
        </row>
        <row r="305">
          <cell r="C305">
            <v>1</v>
          </cell>
          <cell r="G305">
            <v>13</v>
          </cell>
          <cell r="J305">
            <v>672</v>
          </cell>
          <cell r="K305">
            <v>3</v>
          </cell>
          <cell r="M305">
            <v>2</v>
          </cell>
          <cell r="N305">
            <v>18</v>
          </cell>
          <cell r="R305">
            <v>3.7549019607843137</v>
          </cell>
        </row>
        <row r="306">
          <cell r="C306">
            <v>1</v>
          </cell>
          <cell r="G306">
            <v>13</v>
          </cell>
          <cell r="J306">
            <v>74.2</v>
          </cell>
          <cell r="K306">
            <v>3</v>
          </cell>
          <cell r="M306">
            <v>2</v>
          </cell>
          <cell r="N306">
            <v>3</v>
          </cell>
          <cell r="R306">
            <v>3.7549019607843137</v>
          </cell>
        </row>
        <row r="307">
          <cell r="C307">
            <v>1</v>
          </cell>
          <cell r="G307">
            <v>13</v>
          </cell>
          <cell r="J307">
            <v>376.4</v>
          </cell>
          <cell r="K307">
            <v>3</v>
          </cell>
          <cell r="M307">
            <v>2</v>
          </cell>
          <cell r="N307">
            <v>7</v>
          </cell>
          <cell r="R307">
            <v>3.7549019607843137</v>
          </cell>
        </row>
        <row r="308">
          <cell r="C308">
            <v>1</v>
          </cell>
          <cell r="G308">
            <v>10</v>
          </cell>
          <cell r="J308">
            <v>94</v>
          </cell>
          <cell r="K308">
            <v>3</v>
          </cell>
          <cell r="M308">
            <v>2</v>
          </cell>
          <cell r="N308">
            <v>1</v>
          </cell>
          <cell r="R308">
            <v>2.274626865671642</v>
          </cell>
        </row>
        <row r="309">
          <cell r="C309">
            <v>1</v>
          </cell>
          <cell r="G309">
            <v>10</v>
          </cell>
          <cell r="J309">
            <v>238.2</v>
          </cell>
          <cell r="K309">
            <v>3</v>
          </cell>
          <cell r="M309">
            <v>1</v>
          </cell>
          <cell r="N309">
            <v>6</v>
          </cell>
          <cell r="R309">
            <v>2.274626865671642</v>
          </cell>
        </row>
        <row r="310">
          <cell r="C310">
            <v>1</v>
          </cell>
          <cell r="G310">
            <v>10</v>
          </cell>
          <cell r="J310">
            <v>569</v>
          </cell>
          <cell r="K310">
            <v>3</v>
          </cell>
          <cell r="M310">
            <v>2</v>
          </cell>
          <cell r="N310">
            <v>15</v>
          </cell>
          <cell r="R310">
            <v>2.274626865671642</v>
          </cell>
        </row>
        <row r="311">
          <cell r="C311">
            <v>1</v>
          </cell>
          <cell r="G311">
            <v>10</v>
          </cell>
          <cell r="J311">
            <v>94</v>
          </cell>
          <cell r="K311">
            <v>3</v>
          </cell>
          <cell r="M311">
            <v>1</v>
          </cell>
          <cell r="N311">
            <v>1</v>
          </cell>
          <cell r="R311">
            <v>2.274626865671642</v>
          </cell>
        </row>
        <row r="312">
          <cell r="C312">
            <v>1</v>
          </cell>
          <cell r="G312">
            <v>10</v>
          </cell>
          <cell r="J312">
            <v>186.2</v>
          </cell>
          <cell r="K312">
            <v>3</v>
          </cell>
          <cell r="M312">
            <v>1</v>
          </cell>
          <cell r="N312">
            <v>1</v>
          </cell>
          <cell r="R312">
            <v>2.274626865671642</v>
          </cell>
        </row>
        <row r="313">
          <cell r="C313">
            <v>1</v>
          </cell>
          <cell r="G313">
            <v>10</v>
          </cell>
          <cell r="J313">
            <v>531</v>
          </cell>
          <cell r="K313">
            <v>3</v>
          </cell>
          <cell r="M313">
            <v>2</v>
          </cell>
          <cell r="N313">
            <v>4</v>
          </cell>
          <cell r="R313">
            <v>2.274626865671642</v>
          </cell>
        </row>
        <row r="314">
          <cell r="C314">
            <v>1</v>
          </cell>
          <cell r="G314">
            <v>11</v>
          </cell>
          <cell r="J314">
            <v>74.2</v>
          </cell>
          <cell r="K314">
            <v>1</v>
          </cell>
          <cell r="M314">
            <v>2</v>
          </cell>
          <cell r="N314">
            <v>1</v>
          </cell>
          <cell r="R314">
            <v>4.1304347826086953</v>
          </cell>
        </row>
        <row r="315">
          <cell r="C315">
            <v>1</v>
          </cell>
          <cell r="G315">
            <v>13</v>
          </cell>
          <cell r="J315">
            <v>330.3</v>
          </cell>
          <cell r="K315">
            <v>2</v>
          </cell>
          <cell r="M315">
            <v>2</v>
          </cell>
          <cell r="N315">
            <v>4</v>
          </cell>
          <cell r="R315">
            <v>3.7549019607843137</v>
          </cell>
        </row>
        <row r="316">
          <cell r="C316">
            <v>1</v>
          </cell>
          <cell r="G316">
            <v>13</v>
          </cell>
          <cell r="J316">
            <v>764</v>
          </cell>
          <cell r="K316">
            <v>3</v>
          </cell>
          <cell r="M316">
            <v>2</v>
          </cell>
          <cell r="N316">
            <v>1</v>
          </cell>
          <cell r="R316">
            <v>3.7549019607843137</v>
          </cell>
        </row>
        <row r="317">
          <cell r="C317">
            <v>1</v>
          </cell>
          <cell r="G317">
            <v>11</v>
          </cell>
          <cell r="J317">
            <v>704</v>
          </cell>
          <cell r="K317">
            <v>3</v>
          </cell>
          <cell r="M317">
            <v>2</v>
          </cell>
          <cell r="N317">
            <v>17</v>
          </cell>
          <cell r="R317">
            <v>4.1304347826086953</v>
          </cell>
        </row>
        <row r="318">
          <cell r="C318">
            <v>1</v>
          </cell>
          <cell r="G318">
            <v>13</v>
          </cell>
          <cell r="J318">
            <v>1495</v>
          </cell>
          <cell r="K318">
            <v>3</v>
          </cell>
          <cell r="M318">
            <v>2</v>
          </cell>
          <cell r="N318">
            <v>13</v>
          </cell>
          <cell r="R318">
            <v>3.7549019607843137</v>
          </cell>
        </row>
        <row r="319">
          <cell r="C319">
            <v>1</v>
          </cell>
          <cell r="G319">
            <v>10</v>
          </cell>
          <cell r="J319">
            <v>28.1</v>
          </cell>
          <cell r="K319">
            <v>1</v>
          </cell>
          <cell r="M319">
            <v>1</v>
          </cell>
          <cell r="N319">
            <v>3</v>
          </cell>
          <cell r="R319">
            <v>2.274626865671642</v>
          </cell>
        </row>
        <row r="320">
          <cell r="C320">
            <v>1</v>
          </cell>
          <cell r="G320">
            <v>10</v>
          </cell>
          <cell r="J320">
            <v>22.3</v>
          </cell>
          <cell r="K320">
            <v>1</v>
          </cell>
          <cell r="M320">
            <v>1</v>
          </cell>
          <cell r="N320">
            <v>7</v>
          </cell>
          <cell r="R320">
            <v>2.274626865671642</v>
          </cell>
        </row>
        <row r="321">
          <cell r="C321">
            <v>1</v>
          </cell>
          <cell r="G321">
            <v>13</v>
          </cell>
          <cell r="J321">
            <v>1475</v>
          </cell>
          <cell r="K321">
            <v>3</v>
          </cell>
          <cell r="M321">
            <v>2</v>
          </cell>
          <cell r="N321">
            <v>13</v>
          </cell>
          <cell r="R321">
            <v>3.7549019607843137</v>
          </cell>
        </row>
        <row r="322">
          <cell r="C322">
            <v>1</v>
          </cell>
          <cell r="G322">
            <v>13</v>
          </cell>
          <cell r="J322">
            <v>1292.8</v>
          </cell>
          <cell r="K322">
            <v>3</v>
          </cell>
          <cell r="M322">
            <v>2</v>
          </cell>
          <cell r="N322">
            <v>4</v>
          </cell>
          <cell r="R322">
            <v>3.7549019607843137</v>
          </cell>
        </row>
        <row r="323">
          <cell r="C323">
            <v>1</v>
          </cell>
          <cell r="G323">
            <v>10</v>
          </cell>
          <cell r="J323">
            <v>28.1</v>
          </cell>
          <cell r="K323">
            <v>1</v>
          </cell>
          <cell r="M323">
            <v>1</v>
          </cell>
          <cell r="N323">
            <v>3</v>
          </cell>
          <cell r="R323">
            <v>2.274626865671642</v>
          </cell>
        </row>
        <row r="324">
          <cell r="C324">
            <v>1</v>
          </cell>
          <cell r="G324">
            <v>10</v>
          </cell>
          <cell r="J324">
            <v>55.099999999999994</v>
          </cell>
          <cell r="K324">
            <v>1</v>
          </cell>
          <cell r="M324">
            <v>1</v>
          </cell>
          <cell r="N324">
            <v>1</v>
          </cell>
          <cell r="R324">
            <v>2.274626865671642</v>
          </cell>
        </row>
        <row r="325">
          <cell r="C325">
            <v>1</v>
          </cell>
          <cell r="G325">
            <v>10</v>
          </cell>
          <cell r="J325">
            <v>94</v>
          </cell>
          <cell r="K325">
            <v>3</v>
          </cell>
          <cell r="M325">
            <v>2</v>
          </cell>
          <cell r="N325">
            <v>1</v>
          </cell>
          <cell r="R325">
            <v>2.274626865671642</v>
          </cell>
        </row>
        <row r="326">
          <cell r="C326">
            <v>1</v>
          </cell>
          <cell r="G326">
            <v>10</v>
          </cell>
          <cell r="J326">
            <v>210.3</v>
          </cell>
          <cell r="K326">
            <v>3</v>
          </cell>
          <cell r="M326">
            <v>2</v>
          </cell>
          <cell r="N326">
            <v>1</v>
          </cell>
          <cell r="R326">
            <v>2.274626865671642</v>
          </cell>
        </row>
        <row r="327">
          <cell r="C327">
            <v>1</v>
          </cell>
          <cell r="G327">
            <v>11</v>
          </cell>
          <cell r="J327">
            <v>259.2</v>
          </cell>
          <cell r="K327">
            <v>3</v>
          </cell>
          <cell r="M327">
            <v>2</v>
          </cell>
          <cell r="N327">
            <v>13</v>
          </cell>
          <cell r="R327">
            <v>4.1304347826086953</v>
          </cell>
        </row>
        <row r="328">
          <cell r="C328">
            <v>1</v>
          </cell>
          <cell r="G328">
            <v>13</v>
          </cell>
          <cell r="J328">
            <v>1191</v>
          </cell>
          <cell r="K328">
            <v>3</v>
          </cell>
          <cell r="M328">
            <v>2</v>
          </cell>
          <cell r="N328">
            <v>4</v>
          </cell>
          <cell r="R328">
            <v>3.7549019607843137</v>
          </cell>
        </row>
        <row r="329">
          <cell r="C329">
            <v>1</v>
          </cell>
          <cell r="G329">
            <v>11</v>
          </cell>
          <cell r="J329">
            <v>94</v>
          </cell>
          <cell r="K329">
            <v>3</v>
          </cell>
          <cell r="M329">
            <v>2</v>
          </cell>
          <cell r="N329">
            <v>1</v>
          </cell>
          <cell r="R329">
            <v>4.1304347826086953</v>
          </cell>
        </row>
        <row r="330">
          <cell r="C330">
            <v>1</v>
          </cell>
          <cell r="G330">
            <v>13</v>
          </cell>
          <cell r="J330">
            <v>276.2</v>
          </cell>
          <cell r="K330">
            <v>2</v>
          </cell>
          <cell r="M330">
            <v>2</v>
          </cell>
          <cell r="N330">
            <v>4</v>
          </cell>
          <cell r="R330">
            <v>3.7549019607843137</v>
          </cell>
        </row>
        <row r="331">
          <cell r="C331">
            <v>1</v>
          </cell>
          <cell r="G331">
            <v>10</v>
          </cell>
          <cell r="J331">
            <v>186.2</v>
          </cell>
          <cell r="K331">
            <v>3</v>
          </cell>
          <cell r="M331">
            <v>1</v>
          </cell>
          <cell r="N331">
            <v>1</v>
          </cell>
          <cell r="R331">
            <v>2.274626865671642</v>
          </cell>
        </row>
        <row r="332">
          <cell r="C332">
            <v>1</v>
          </cell>
          <cell r="G332">
            <v>11</v>
          </cell>
          <cell r="J332">
            <v>186.2</v>
          </cell>
          <cell r="K332">
            <v>1</v>
          </cell>
          <cell r="M332">
            <v>1</v>
          </cell>
          <cell r="N332">
            <v>7</v>
          </cell>
          <cell r="R332">
            <v>4.1304347826086953</v>
          </cell>
        </row>
        <row r="333">
          <cell r="C333">
            <v>1</v>
          </cell>
          <cell r="G333">
            <v>11</v>
          </cell>
          <cell r="J333">
            <v>238.2</v>
          </cell>
          <cell r="K333">
            <v>3</v>
          </cell>
          <cell r="M333">
            <v>2</v>
          </cell>
          <cell r="N333">
            <v>4</v>
          </cell>
          <cell r="R333">
            <v>4.1304347826086953</v>
          </cell>
        </row>
        <row r="334">
          <cell r="C334">
            <v>1</v>
          </cell>
          <cell r="G334">
            <v>13</v>
          </cell>
          <cell r="J334">
            <v>122.8</v>
          </cell>
          <cell r="K334">
            <v>3</v>
          </cell>
          <cell r="M334">
            <v>2</v>
          </cell>
          <cell r="N334">
            <v>1</v>
          </cell>
          <cell r="R334">
            <v>3.7549019607843137</v>
          </cell>
        </row>
        <row r="335">
          <cell r="C335">
            <v>1</v>
          </cell>
          <cell r="G335">
            <v>13</v>
          </cell>
          <cell r="J335">
            <v>882</v>
          </cell>
          <cell r="K335">
            <v>3</v>
          </cell>
          <cell r="M335">
            <v>2</v>
          </cell>
          <cell r="N335">
            <v>13</v>
          </cell>
          <cell r="R335">
            <v>3.7549019607843137</v>
          </cell>
        </row>
        <row r="336">
          <cell r="C336">
            <v>1</v>
          </cell>
          <cell r="G336">
            <v>10</v>
          </cell>
          <cell r="J336">
            <v>28.1</v>
          </cell>
          <cell r="K336">
            <v>1</v>
          </cell>
          <cell r="M336">
            <v>1</v>
          </cell>
          <cell r="N336">
            <v>1</v>
          </cell>
          <cell r="R336">
            <v>2.274626865671642</v>
          </cell>
        </row>
        <row r="337">
          <cell r="C337">
            <v>1</v>
          </cell>
          <cell r="G337">
            <v>10</v>
          </cell>
          <cell r="J337">
            <v>26.799999999999997</v>
          </cell>
          <cell r="K337">
            <v>2</v>
          </cell>
          <cell r="M337">
            <v>2</v>
          </cell>
          <cell r="N337">
            <v>4</v>
          </cell>
          <cell r="R337">
            <v>2.274626865671642</v>
          </cell>
        </row>
        <row r="338">
          <cell r="C338">
            <v>1</v>
          </cell>
          <cell r="G338">
            <v>11</v>
          </cell>
          <cell r="J338">
            <v>541.29999999999995</v>
          </cell>
          <cell r="K338">
            <v>3</v>
          </cell>
          <cell r="M338">
            <v>2</v>
          </cell>
          <cell r="N338">
            <v>6</v>
          </cell>
          <cell r="R338">
            <v>4.1304347826086953</v>
          </cell>
        </row>
        <row r="339">
          <cell r="C339">
            <v>1</v>
          </cell>
          <cell r="G339">
            <v>13</v>
          </cell>
          <cell r="J339">
            <v>1495</v>
          </cell>
          <cell r="K339">
            <v>3</v>
          </cell>
          <cell r="M339">
            <v>2</v>
          </cell>
          <cell r="N339">
            <v>11</v>
          </cell>
          <cell r="R339">
            <v>3.7549019607843137</v>
          </cell>
        </row>
        <row r="340">
          <cell r="C340">
            <v>1</v>
          </cell>
          <cell r="G340">
            <v>13</v>
          </cell>
          <cell r="J340">
            <v>1311</v>
          </cell>
          <cell r="K340">
            <v>3</v>
          </cell>
          <cell r="M340">
            <v>2</v>
          </cell>
          <cell r="N340">
            <v>2</v>
          </cell>
          <cell r="R340">
            <v>3.7549019607843137</v>
          </cell>
        </row>
        <row r="341">
          <cell r="C341">
            <v>1</v>
          </cell>
          <cell r="G341">
            <v>10</v>
          </cell>
          <cell r="J341">
            <v>873</v>
          </cell>
          <cell r="K341">
            <v>3</v>
          </cell>
          <cell r="M341">
            <v>2</v>
          </cell>
          <cell r="N341">
            <v>1</v>
          </cell>
          <cell r="R341">
            <v>2.274626865671642</v>
          </cell>
        </row>
        <row r="342">
          <cell r="C342">
            <v>1</v>
          </cell>
          <cell r="G342">
            <v>11</v>
          </cell>
          <cell r="J342">
            <v>689</v>
          </cell>
          <cell r="K342">
            <v>3</v>
          </cell>
          <cell r="M342">
            <v>2</v>
          </cell>
          <cell r="N342">
            <v>13</v>
          </cell>
          <cell r="R342">
            <v>4.1304347826086953</v>
          </cell>
        </row>
        <row r="343">
          <cell r="C343">
            <v>1</v>
          </cell>
          <cell r="G343">
            <v>10</v>
          </cell>
          <cell r="J343">
            <v>64.7</v>
          </cell>
          <cell r="K343">
            <v>3</v>
          </cell>
          <cell r="M343">
            <v>2</v>
          </cell>
          <cell r="N343">
            <v>1</v>
          </cell>
          <cell r="R343">
            <v>2.274626865671642</v>
          </cell>
        </row>
        <row r="344">
          <cell r="C344">
            <v>1</v>
          </cell>
          <cell r="G344">
            <v>11</v>
          </cell>
          <cell r="J344">
            <v>878</v>
          </cell>
          <cell r="K344">
            <v>3</v>
          </cell>
          <cell r="M344">
            <v>2</v>
          </cell>
          <cell r="N344">
            <v>17</v>
          </cell>
          <cell r="R344">
            <v>4.1304347826086953</v>
          </cell>
        </row>
        <row r="345">
          <cell r="C345">
            <v>1</v>
          </cell>
          <cell r="G345">
            <v>10</v>
          </cell>
          <cell r="J345">
            <v>172.3</v>
          </cell>
          <cell r="K345">
            <v>2</v>
          </cell>
          <cell r="M345">
            <v>2</v>
          </cell>
          <cell r="N345">
            <v>13</v>
          </cell>
          <cell r="R345">
            <v>2.274626865671642</v>
          </cell>
        </row>
        <row r="346">
          <cell r="C346">
            <v>1</v>
          </cell>
          <cell r="G346">
            <v>10</v>
          </cell>
          <cell r="J346">
            <v>600</v>
          </cell>
          <cell r="K346">
            <v>3</v>
          </cell>
          <cell r="M346">
            <v>2</v>
          </cell>
          <cell r="N346">
            <v>13</v>
          </cell>
          <cell r="R346">
            <v>2.274626865671642</v>
          </cell>
        </row>
        <row r="347">
          <cell r="C347">
            <v>1</v>
          </cell>
          <cell r="G347">
            <v>10</v>
          </cell>
          <cell r="J347">
            <v>28.1</v>
          </cell>
          <cell r="K347">
            <v>1</v>
          </cell>
          <cell r="M347">
            <v>1</v>
          </cell>
          <cell r="N347">
            <v>17</v>
          </cell>
          <cell r="R347">
            <v>2.274626865671642</v>
          </cell>
        </row>
        <row r="348">
          <cell r="C348">
            <v>1</v>
          </cell>
          <cell r="G348">
            <v>13</v>
          </cell>
          <cell r="J348">
            <v>186.2</v>
          </cell>
          <cell r="K348">
            <v>3</v>
          </cell>
          <cell r="M348">
            <v>2</v>
          </cell>
          <cell r="N348">
            <v>13</v>
          </cell>
          <cell r="R348">
            <v>3.7549019607843137</v>
          </cell>
        </row>
        <row r="349">
          <cell r="C349">
            <v>1</v>
          </cell>
          <cell r="G349">
            <v>13</v>
          </cell>
          <cell r="J349">
            <v>1045.4000000000001</v>
          </cell>
          <cell r="K349">
            <v>3</v>
          </cell>
          <cell r="M349">
            <v>2</v>
          </cell>
          <cell r="N349">
            <v>7</v>
          </cell>
          <cell r="R349">
            <v>3.7549019607843137</v>
          </cell>
        </row>
        <row r="350">
          <cell r="C350">
            <v>1</v>
          </cell>
          <cell r="G350">
            <v>11</v>
          </cell>
          <cell r="J350">
            <v>55.099999999999994</v>
          </cell>
          <cell r="K350">
            <v>3</v>
          </cell>
          <cell r="M350">
            <v>2</v>
          </cell>
          <cell r="N350">
            <v>13</v>
          </cell>
          <cell r="R350">
            <v>4.1304347826086953</v>
          </cell>
        </row>
        <row r="351">
          <cell r="C351">
            <v>1</v>
          </cell>
          <cell r="G351">
            <v>10</v>
          </cell>
          <cell r="J351">
            <v>366.8</v>
          </cell>
          <cell r="K351">
            <v>2</v>
          </cell>
          <cell r="M351">
            <v>2</v>
          </cell>
          <cell r="N351">
            <v>1</v>
          </cell>
          <cell r="R351">
            <v>2.274626865671642</v>
          </cell>
        </row>
        <row r="352">
          <cell r="C352">
            <v>1</v>
          </cell>
          <cell r="G352">
            <v>13</v>
          </cell>
          <cell r="J352">
            <v>28.1</v>
          </cell>
          <cell r="K352">
            <v>2</v>
          </cell>
          <cell r="M352">
            <v>1</v>
          </cell>
          <cell r="N352">
            <v>1</v>
          </cell>
          <cell r="R352">
            <v>3.7549019607843137</v>
          </cell>
        </row>
        <row r="353">
          <cell r="C353">
            <v>1</v>
          </cell>
          <cell r="G353">
            <v>11</v>
          </cell>
          <cell r="J353">
            <v>1475</v>
          </cell>
          <cell r="K353">
            <v>3</v>
          </cell>
          <cell r="M353">
            <v>1</v>
          </cell>
          <cell r="N353">
            <v>6</v>
          </cell>
          <cell r="R353">
            <v>4.1304347826086953</v>
          </cell>
        </row>
        <row r="354">
          <cell r="C354">
            <v>1</v>
          </cell>
          <cell r="G354">
            <v>10</v>
          </cell>
          <cell r="J354">
            <v>28.1</v>
          </cell>
          <cell r="K354">
            <v>1</v>
          </cell>
          <cell r="M354">
            <v>2</v>
          </cell>
          <cell r="N354">
            <v>1</v>
          </cell>
          <cell r="R354">
            <v>2.274626865671642</v>
          </cell>
        </row>
        <row r="355">
          <cell r="C355">
            <v>1</v>
          </cell>
          <cell r="G355">
            <v>10</v>
          </cell>
          <cell r="J355">
            <v>64.7</v>
          </cell>
          <cell r="K355">
            <v>1</v>
          </cell>
          <cell r="M355">
            <v>2</v>
          </cell>
          <cell r="N355">
            <v>3</v>
          </cell>
          <cell r="R355">
            <v>2.274626865671642</v>
          </cell>
        </row>
        <row r="356">
          <cell r="C356">
            <v>1</v>
          </cell>
          <cell r="G356">
            <v>11</v>
          </cell>
          <cell r="J356">
            <v>1885.8</v>
          </cell>
          <cell r="K356">
            <v>2</v>
          </cell>
          <cell r="M356">
            <v>2</v>
          </cell>
          <cell r="N356">
            <v>1</v>
          </cell>
          <cell r="R356">
            <v>4.1304347826086953</v>
          </cell>
        </row>
        <row r="357">
          <cell r="C357">
            <v>1</v>
          </cell>
          <cell r="G357">
            <v>13</v>
          </cell>
          <cell r="J357">
            <v>28.1</v>
          </cell>
          <cell r="K357">
            <v>2</v>
          </cell>
          <cell r="M357">
            <v>2</v>
          </cell>
          <cell r="N357">
            <v>1</v>
          </cell>
          <cell r="R357">
            <v>3.7549019607843137</v>
          </cell>
        </row>
        <row r="358">
          <cell r="C358">
            <v>1</v>
          </cell>
          <cell r="G358">
            <v>10</v>
          </cell>
          <cell r="J358">
            <v>120.3</v>
          </cell>
          <cell r="K358">
            <v>2</v>
          </cell>
          <cell r="M358">
            <v>2</v>
          </cell>
          <cell r="N358">
            <v>1</v>
          </cell>
          <cell r="R358">
            <v>2.274626865671642</v>
          </cell>
        </row>
        <row r="359">
          <cell r="C359">
            <v>1</v>
          </cell>
          <cell r="G359">
            <v>11</v>
          </cell>
          <cell r="J359">
            <v>210.3</v>
          </cell>
          <cell r="K359">
            <v>2</v>
          </cell>
          <cell r="M359">
            <v>2</v>
          </cell>
          <cell r="N359">
            <v>17</v>
          </cell>
          <cell r="R359">
            <v>4.1304347826086953</v>
          </cell>
        </row>
        <row r="360">
          <cell r="C360">
            <v>1</v>
          </cell>
          <cell r="G360">
            <v>13</v>
          </cell>
          <cell r="J360">
            <v>1191</v>
          </cell>
          <cell r="K360">
            <v>3</v>
          </cell>
          <cell r="M360">
            <v>2</v>
          </cell>
          <cell r="N360">
            <v>2</v>
          </cell>
          <cell r="R360">
            <v>3.7549019607843137</v>
          </cell>
        </row>
        <row r="361">
          <cell r="C361">
            <v>1</v>
          </cell>
          <cell r="G361">
            <v>10</v>
          </cell>
          <cell r="J361">
            <v>28.1</v>
          </cell>
          <cell r="K361">
            <v>2</v>
          </cell>
          <cell r="M361">
            <v>1</v>
          </cell>
          <cell r="N361">
            <v>1</v>
          </cell>
          <cell r="R361">
            <v>2.274626865671642</v>
          </cell>
        </row>
        <row r="362">
          <cell r="C362">
            <v>1</v>
          </cell>
          <cell r="G362">
            <v>10</v>
          </cell>
          <cell r="J362">
            <v>61.5</v>
          </cell>
          <cell r="K362">
            <v>3</v>
          </cell>
          <cell r="M362">
            <v>2</v>
          </cell>
          <cell r="N362">
            <v>17</v>
          </cell>
          <cell r="R362">
            <v>2.274626865671642</v>
          </cell>
        </row>
        <row r="363">
          <cell r="C363">
            <v>1</v>
          </cell>
          <cell r="G363">
            <v>11</v>
          </cell>
          <cell r="J363">
            <v>600</v>
          </cell>
          <cell r="K363">
            <v>2</v>
          </cell>
          <cell r="M363">
            <v>2</v>
          </cell>
          <cell r="N363">
            <v>17</v>
          </cell>
          <cell r="R363">
            <v>4.1304347826086953</v>
          </cell>
        </row>
        <row r="364">
          <cell r="C364">
            <v>1</v>
          </cell>
          <cell r="G364">
            <v>11</v>
          </cell>
          <cell r="J364">
            <v>789</v>
          </cell>
          <cell r="K364">
            <v>3</v>
          </cell>
          <cell r="M364">
            <v>2</v>
          </cell>
          <cell r="N364">
            <v>6</v>
          </cell>
          <cell r="R364">
            <v>4.1304347826086953</v>
          </cell>
        </row>
        <row r="365">
          <cell r="C365">
            <v>1</v>
          </cell>
          <cell r="G365">
            <v>10</v>
          </cell>
          <cell r="J365">
            <v>668</v>
          </cell>
          <cell r="K365">
            <v>3</v>
          </cell>
          <cell r="M365">
            <v>2</v>
          </cell>
          <cell r="N365">
            <v>4</v>
          </cell>
          <cell r="R365">
            <v>2.274626865671642</v>
          </cell>
        </row>
        <row r="366">
          <cell r="C366">
            <v>1</v>
          </cell>
          <cell r="G366">
            <v>10</v>
          </cell>
          <cell r="J366">
            <v>28.1</v>
          </cell>
          <cell r="K366">
            <v>1</v>
          </cell>
          <cell r="M366">
            <v>1</v>
          </cell>
          <cell r="N366">
            <v>1</v>
          </cell>
          <cell r="R366">
            <v>2.274626865671642</v>
          </cell>
        </row>
        <row r="367">
          <cell r="C367">
            <v>1</v>
          </cell>
          <cell r="G367">
            <v>11</v>
          </cell>
          <cell r="J367">
            <v>1495</v>
          </cell>
          <cell r="K367">
            <v>3</v>
          </cell>
          <cell r="M367">
            <v>2</v>
          </cell>
          <cell r="N367">
            <v>13</v>
          </cell>
          <cell r="R367">
            <v>4.1304347826086953</v>
          </cell>
        </row>
        <row r="368">
          <cell r="C368">
            <v>1</v>
          </cell>
          <cell r="G368">
            <v>13</v>
          </cell>
          <cell r="J368">
            <v>668</v>
          </cell>
          <cell r="K368">
            <v>3</v>
          </cell>
          <cell r="M368">
            <v>2</v>
          </cell>
          <cell r="N368">
            <v>1</v>
          </cell>
          <cell r="R368">
            <v>3.7549019607843137</v>
          </cell>
        </row>
        <row r="369">
          <cell r="C369">
            <v>1</v>
          </cell>
          <cell r="G369">
            <v>10</v>
          </cell>
          <cell r="J369">
            <v>28.1</v>
          </cell>
          <cell r="K369">
            <v>1</v>
          </cell>
          <cell r="M369">
            <v>1</v>
          </cell>
          <cell r="N369">
            <v>1</v>
          </cell>
          <cell r="R369">
            <v>2.274626865671642</v>
          </cell>
        </row>
        <row r="370">
          <cell r="C370">
            <v>1</v>
          </cell>
          <cell r="G370">
            <v>10</v>
          </cell>
          <cell r="J370">
            <v>238.2</v>
          </cell>
          <cell r="K370">
            <v>1</v>
          </cell>
          <cell r="M370">
            <v>1</v>
          </cell>
          <cell r="N370">
            <v>9</v>
          </cell>
          <cell r="R370">
            <v>2.274626865671642</v>
          </cell>
        </row>
        <row r="371">
          <cell r="C371">
            <v>1</v>
          </cell>
          <cell r="G371">
            <v>10</v>
          </cell>
          <cell r="J371">
            <v>28.1</v>
          </cell>
          <cell r="K371">
            <v>1</v>
          </cell>
          <cell r="M371">
            <v>1</v>
          </cell>
          <cell r="N371">
            <v>3</v>
          </cell>
          <cell r="R371">
            <v>2.274626865671642</v>
          </cell>
        </row>
        <row r="372">
          <cell r="C372">
            <v>1</v>
          </cell>
          <cell r="G372">
            <v>10</v>
          </cell>
          <cell r="J372">
            <v>28.1</v>
          </cell>
          <cell r="K372">
            <v>1</v>
          </cell>
          <cell r="M372">
            <v>1</v>
          </cell>
          <cell r="N372">
            <v>1</v>
          </cell>
          <cell r="R372">
            <v>2.274626865671642</v>
          </cell>
        </row>
        <row r="373">
          <cell r="C373">
            <v>1</v>
          </cell>
          <cell r="G373">
            <v>13</v>
          </cell>
          <cell r="J373">
            <v>569</v>
          </cell>
          <cell r="K373">
            <v>3</v>
          </cell>
          <cell r="M373">
            <v>2</v>
          </cell>
          <cell r="N373">
            <v>3</v>
          </cell>
          <cell r="R373">
            <v>3.7549019607843137</v>
          </cell>
        </row>
        <row r="374">
          <cell r="C374">
            <v>1</v>
          </cell>
          <cell r="G374">
            <v>11</v>
          </cell>
          <cell r="J374">
            <v>28.1</v>
          </cell>
          <cell r="K374">
            <v>3</v>
          </cell>
          <cell r="M374">
            <v>2</v>
          </cell>
          <cell r="N374">
            <v>1</v>
          </cell>
          <cell r="R374">
            <v>4.1304347826086953</v>
          </cell>
        </row>
        <row r="375">
          <cell r="C375">
            <v>1</v>
          </cell>
          <cell r="G375">
            <v>10</v>
          </cell>
          <cell r="J375">
            <v>94</v>
          </cell>
          <cell r="K375">
            <v>1</v>
          </cell>
          <cell r="M375">
            <v>1</v>
          </cell>
          <cell r="N375">
            <v>16</v>
          </cell>
          <cell r="R375">
            <v>2.274626865671642</v>
          </cell>
        </row>
        <row r="376">
          <cell r="C376">
            <v>1</v>
          </cell>
          <cell r="G376">
            <v>10</v>
          </cell>
          <cell r="J376">
            <v>28.1</v>
          </cell>
          <cell r="K376">
            <v>1</v>
          </cell>
          <cell r="M376">
            <v>1</v>
          </cell>
          <cell r="N376">
            <v>3</v>
          </cell>
          <cell r="R376">
            <v>2.274626865671642</v>
          </cell>
        </row>
        <row r="377">
          <cell r="C377">
            <v>1</v>
          </cell>
          <cell r="G377">
            <v>13</v>
          </cell>
          <cell r="J377">
            <v>1191</v>
          </cell>
          <cell r="K377">
            <v>3</v>
          </cell>
          <cell r="M377">
            <v>2</v>
          </cell>
          <cell r="N377">
            <v>16</v>
          </cell>
          <cell r="R377">
            <v>3.7549019607843137</v>
          </cell>
        </row>
        <row r="378">
          <cell r="C378">
            <v>1</v>
          </cell>
          <cell r="G378">
            <v>13</v>
          </cell>
          <cell r="J378">
            <v>305</v>
          </cell>
          <cell r="K378">
            <v>3</v>
          </cell>
          <cell r="M378">
            <v>2</v>
          </cell>
          <cell r="N378">
            <v>16</v>
          </cell>
          <cell r="R378">
            <v>3.7549019607843137</v>
          </cell>
        </row>
        <row r="379">
          <cell r="C379">
            <v>1</v>
          </cell>
          <cell r="G379">
            <v>10</v>
          </cell>
          <cell r="J379">
            <v>28.1</v>
          </cell>
          <cell r="K379">
            <v>3</v>
          </cell>
          <cell r="M379">
            <v>2</v>
          </cell>
          <cell r="N379">
            <v>1</v>
          </cell>
          <cell r="R379">
            <v>2.274626865671642</v>
          </cell>
        </row>
        <row r="380">
          <cell r="C380">
            <v>1</v>
          </cell>
          <cell r="G380">
            <v>13</v>
          </cell>
          <cell r="J380">
            <v>376.4</v>
          </cell>
          <cell r="K380">
            <v>3</v>
          </cell>
          <cell r="M380">
            <v>1</v>
          </cell>
          <cell r="N380">
            <v>4</v>
          </cell>
          <cell r="R380">
            <v>3.7549019607843137</v>
          </cell>
        </row>
        <row r="381">
          <cell r="C381">
            <v>1</v>
          </cell>
          <cell r="G381">
            <v>10</v>
          </cell>
          <cell r="J381">
            <v>210.3</v>
          </cell>
          <cell r="K381">
            <v>3</v>
          </cell>
          <cell r="M381">
            <v>1</v>
          </cell>
          <cell r="N381">
            <v>4</v>
          </cell>
          <cell r="R381">
            <v>2.274626865671642</v>
          </cell>
        </row>
        <row r="382">
          <cell r="C382">
            <v>1</v>
          </cell>
          <cell r="G382">
            <v>10</v>
          </cell>
          <cell r="J382">
            <v>1169</v>
          </cell>
          <cell r="K382">
            <v>3</v>
          </cell>
          <cell r="M382">
            <v>1</v>
          </cell>
          <cell r="N382">
            <v>13</v>
          </cell>
          <cell r="R382">
            <v>2.274626865671642</v>
          </cell>
        </row>
        <row r="383">
          <cell r="C383">
            <v>1</v>
          </cell>
          <cell r="G383">
            <v>13</v>
          </cell>
          <cell r="J383">
            <v>1495</v>
          </cell>
          <cell r="K383">
            <v>3</v>
          </cell>
          <cell r="M383">
            <v>2</v>
          </cell>
          <cell r="N383">
            <v>13</v>
          </cell>
          <cell r="R383">
            <v>3.7549019607843137</v>
          </cell>
        </row>
        <row r="384">
          <cell r="C384">
            <v>1</v>
          </cell>
          <cell r="G384">
            <v>13</v>
          </cell>
          <cell r="J384">
            <v>1008.8</v>
          </cell>
          <cell r="K384">
            <v>3</v>
          </cell>
          <cell r="M384">
            <v>1</v>
          </cell>
          <cell r="N384">
            <v>4</v>
          </cell>
          <cell r="R384">
            <v>3.7549019607843137</v>
          </cell>
        </row>
        <row r="385">
          <cell r="C385">
            <v>1</v>
          </cell>
          <cell r="G385">
            <v>13</v>
          </cell>
          <cell r="J385">
            <v>531</v>
          </cell>
          <cell r="K385">
            <v>3</v>
          </cell>
          <cell r="M385">
            <v>1</v>
          </cell>
          <cell r="N385">
            <v>4</v>
          </cell>
          <cell r="R385">
            <v>3.7549019607843137</v>
          </cell>
        </row>
        <row r="386">
          <cell r="C386">
            <v>1</v>
          </cell>
          <cell r="G386">
            <v>10</v>
          </cell>
          <cell r="J386">
            <v>549.20000000000005</v>
          </cell>
          <cell r="K386">
            <v>3</v>
          </cell>
          <cell r="M386">
            <v>2</v>
          </cell>
          <cell r="N386">
            <v>1</v>
          </cell>
          <cell r="R386">
            <v>2.274626865671642</v>
          </cell>
        </row>
        <row r="387">
          <cell r="C387">
            <v>1</v>
          </cell>
          <cell r="G387">
            <v>10</v>
          </cell>
          <cell r="J387">
            <v>1311</v>
          </cell>
          <cell r="K387">
            <v>3</v>
          </cell>
          <cell r="M387">
            <v>1</v>
          </cell>
          <cell r="N387">
            <v>4</v>
          </cell>
          <cell r="R387">
            <v>2.274626865671642</v>
          </cell>
        </row>
        <row r="388">
          <cell r="C388">
            <v>1</v>
          </cell>
          <cell r="G388">
            <v>13</v>
          </cell>
          <cell r="J388">
            <v>1153</v>
          </cell>
          <cell r="K388">
            <v>3</v>
          </cell>
          <cell r="M388">
            <v>1</v>
          </cell>
          <cell r="N388">
            <v>4</v>
          </cell>
          <cell r="R388">
            <v>3.7549019607843137</v>
          </cell>
        </row>
        <row r="389">
          <cell r="C389">
            <v>1</v>
          </cell>
          <cell r="G389">
            <v>13</v>
          </cell>
          <cell r="J389">
            <v>1008.8</v>
          </cell>
          <cell r="K389">
            <v>3</v>
          </cell>
          <cell r="M389">
            <v>1</v>
          </cell>
          <cell r="N389">
            <v>4</v>
          </cell>
          <cell r="R389">
            <v>3.7549019607843137</v>
          </cell>
        </row>
        <row r="390">
          <cell r="C390">
            <v>1</v>
          </cell>
          <cell r="G390">
            <v>13</v>
          </cell>
          <cell r="J390">
            <v>251.3</v>
          </cell>
          <cell r="K390">
            <v>3</v>
          </cell>
          <cell r="M390">
            <v>1</v>
          </cell>
          <cell r="N390">
            <v>3</v>
          </cell>
          <cell r="R390">
            <v>3.7549019607843137</v>
          </cell>
        </row>
        <row r="391">
          <cell r="C391">
            <v>1</v>
          </cell>
          <cell r="G391">
            <v>10</v>
          </cell>
          <cell r="J391">
            <v>22.3</v>
          </cell>
          <cell r="K391">
            <v>1</v>
          </cell>
          <cell r="M391">
            <v>1</v>
          </cell>
          <cell r="N391">
            <v>3</v>
          </cell>
          <cell r="R391">
            <v>2.274626865671642</v>
          </cell>
        </row>
        <row r="392">
          <cell r="C392">
            <v>1</v>
          </cell>
          <cell r="G392">
            <v>10</v>
          </cell>
          <cell r="J392">
            <v>28.1</v>
          </cell>
          <cell r="K392">
            <v>3</v>
          </cell>
          <cell r="M392">
            <v>2</v>
          </cell>
          <cell r="N392">
            <v>1</v>
          </cell>
          <cell r="R392">
            <v>2.274626865671642</v>
          </cell>
        </row>
        <row r="393">
          <cell r="C393">
            <v>1</v>
          </cell>
          <cell r="G393">
            <v>13</v>
          </cell>
          <cell r="J393">
            <v>1281.5</v>
          </cell>
          <cell r="K393">
            <v>3</v>
          </cell>
          <cell r="M393">
            <v>1</v>
          </cell>
          <cell r="N393">
            <v>4</v>
          </cell>
          <cell r="R393">
            <v>3.7549019607843137</v>
          </cell>
        </row>
        <row r="394">
          <cell r="C394">
            <v>1</v>
          </cell>
          <cell r="G394">
            <v>13</v>
          </cell>
          <cell r="J394">
            <v>756</v>
          </cell>
          <cell r="K394">
            <v>3</v>
          </cell>
          <cell r="M394">
            <v>1</v>
          </cell>
          <cell r="N394">
            <v>4</v>
          </cell>
          <cell r="R394">
            <v>3.7549019607843137</v>
          </cell>
        </row>
        <row r="395">
          <cell r="C395">
            <v>1</v>
          </cell>
          <cell r="G395">
            <v>10</v>
          </cell>
          <cell r="J395">
            <v>600</v>
          </cell>
          <cell r="K395">
            <v>3</v>
          </cell>
          <cell r="M395">
            <v>1</v>
          </cell>
          <cell r="N395">
            <v>4</v>
          </cell>
          <cell r="R395">
            <v>2.274626865671642</v>
          </cell>
        </row>
        <row r="396">
          <cell r="C396">
            <v>1</v>
          </cell>
          <cell r="G396">
            <v>13</v>
          </cell>
          <cell r="J396">
            <v>689</v>
          </cell>
          <cell r="K396">
            <v>3</v>
          </cell>
          <cell r="M396">
            <v>1</v>
          </cell>
          <cell r="N396">
            <v>3</v>
          </cell>
          <cell r="R396">
            <v>3.7549019607843137</v>
          </cell>
        </row>
        <row r="397">
          <cell r="C397">
            <v>1</v>
          </cell>
          <cell r="G397">
            <v>10</v>
          </cell>
          <cell r="J397">
            <v>28.1</v>
          </cell>
          <cell r="K397">
            <v>1</v>
          </cell>
          <cell r="M397">
            <v>1</v>
          </cell>
          <cell r="N397">
            <v>1</v>
          </cell>
          <cell r="R397">
            <v>2.274626865671642</v>
          </cell>
        </row>
        <row r="398">
          <cell r="C398">
            <v>1</v>
          </cell>
          <cell r="G398">
            <v>10</v>
          </cell>
          <cell r="J398">
            <v>28.1</v>
          </cell>
          <cell r="K398">
            <v>2</v>
          </cell>
          <cell r="M398">
            <v>2</v>
          </cell>
          <cell r="N398">
            <v>4</v>
          </cell>
          <cell r="R398">
            <v>2.274626865671642</v>
          </cell>
        </row>
        <row r="399">
          <cell r="C399">
            <v>1</v>
          </cell>
          <cell r="G399">
            <v>10</v>
          </cell>
          <cell r="J399">
            <v>531</v>
          </cell>
          <cell r="K399">
            <v>3</v>
          </cell>
          <cell r="M399">
            <v>1</v>
          </cell>
          <cell r="N399">
            <v>4</v>
          </cell>
          <cell r="R399">
            <v>2.274626865671642</v>
          </cell>
        </row>
        <row r="400">
          <cell r="C400">
            <v>1</v>
          </cell>
          <cell r="G400">
            <v>10</v>
          </cell>
          <cell r="J400">
            <v>376.4</v>
          </cell>
          <cell r="K400">
            <v>2</v>
          </cell>
          <cell r="M400">
            <v>1</v>
          </cell>
          <cell r="N400">
            <v>13</v>
          </cell>
          <cell r="R400">
            <v>2.274626865671642</v>
          </cell>
        </row>
        <row r="401">
          <cell r="C401">
            <v>1</v>
          </cell>
          <cell r="G401">
            <v>10</v>
          </cell>
          <cell r="J401">
            <v>16.8</v>
          </cell>
          <cell r="K401">
            <v>2</v>
          </cell>
          <cell r="M401">
            <v>1</v>
          </cell>
          <cell r="N401">
            <v>1</v>
          </cell>
          <cell r="R401">
            <v>2.274626865671642</v>
          </cell>
        </row>
        <row r="402">
          <cell r="C402">
            <v>1</v>
          </cell>
          <cell r="G402">
            <v>10</v>
          </cell>
          <cell r="J402">
            <v>376.4</v>
          </cell>
          <cell r="K402">
            <v>1</v>
          </cell>
          <cell r="M402">
            <v>1</v>
          </cell>
          <cell r="N402">
            <v>13</v>
          </cell>
          <cell r="R402">
            <v>2.274626865671642</v>
          </cell>
        </row>
        <row r="403">
          <cell r="C403">
            <v>1</v>
          </cell>
          <cell r="G403">
            <v>10</v>
          </cell>
          <cell r="J403">
            <v>376.4</v>
          </cell>
          <cell r="K403">
            <v>1</v>
          </cell>
          <cell r="M403">
            <v>1</v>
          </cell>
          <cell r="N403">
            <v>13</v>
          </cell>
          <cell r="R403">
            <v>2.274626865671642</v>
          </cell>
        </row>
        <row r="404">
          <cell r="C404">
            <v>1</v>
          </cell>
          <cell r="G404">
            <v>10</v>
          </cell>
          <cell r="J404">
            <v>28.1</v>
          </cell>
          <cell r="K404">
            <v>1</v>
          </cell>
          <cell r="M404">
            <v>1</v>
          </cell>
          <cell r="N404">
            <v>3</v>
          </cell>
          <cell r="R404">
            <v>2.274626865671642</v>
          </cell>
        </row>
        <row r="405">
          <cell r="C405">
            <v>1</v>
          </cell>
          <cell r="G405">
            <v>10</v>
          </cell>
          <cell r="J405">
            <v>28.1</v>
          </cell>
          <cell r="K405">
            <v>1</v>
          </cell>
          <cell r="M405">
            <v>1</v>
          </cell>
          <cell r="N405">
            <v>3</v>
          </cell>
          <cell r="R405">
            <v>2.274626865671642</v>
          </cell>
        </row>
        <row r="406">
          <cell r="C406">
            <v>1</v>
          </cell>
          <cell r="G406">
            <v>13</v>
          </cell>
          <cell r="J406">
            <v>665.4</v>
          </cell>
          <cell r="K406">
            <v>2</v>
          </cell>
          <cell r="M406">
            <v>1</v>
          </cell>
          <cell r="N406">
            <v>9</v>
          </cell>
          <cell r="R406">
            <v>3.7549019607843137</v>
          </cell>
        </row>
        <row r="407">
          <cell r="C407">
            <v>1</v>
          </cell>
          <cell r="G407">
            <v>13</v>
          </cell>
          <cell r="J407">
            <v>1008.8</v>
          </cell>
          <cell r="K407">
            <v>3</v>
          </cell>
          <cell r="M407">
            <v>1</v>
          </cell>
          <cell r="N407">
            <v>4</v>
          </cell>
          <cell r="R407">
            <v>3.7549019607843137</v>
          </cell>
        </row>
        <row r="408">
          <cell r="C408">
            <v>1</v>
          </cell>
          <cell r="G408">
            <v>10</v>
          </cell>
          <cell r="J408">
            <v>1153</v>
          </cell>
          <cell r="K408">
            <v>3</v>
          </cell>
          <cell r="M408">
            <v>1</v>
          </cell>
          <cell r="N408">
            <v>11</v>
          </cell>
          <cell r="R408">
            <v>2.274626865671642</v>
          </cell>
        </row>
        <row r="409">
          <cell r="C409">
            <v>1</v>
          </cell>
          <cell r="G409">
            <v>10</v>
          </cell>
          <cell r="J409">
            <v>94</v>
          </cell>
          <cell r="K409">
            <v>3</v>
          </cell>
          <cell r="M409">
            <v>1</v>
          </cell>
          <cell r="N409">
            <v>16</v>
          </cell>
          <cell r="R409">
            <v>2.274626865671642</v>
          </cell>
        </row>
        <row r="410">
          <cell r="C410">
            <v>1</v>
          </cell>
          <cell r="G410">
            <v>13</v>
          </cell>
          <cell r="J410">
            <v>1153</v>
          </cell>
          <cell r="K410">
            <v>3</v>
          </cell>
          <cell r="M410">
            <v>2</v>
          </cell>
          <cell r="N410">
            <v>4</v>
          </cell>
          <cell r="R410">
            <v>3.7549019607843137</v>
          </cell>
        </row>
        <row r="411">
          <cell r="C411">
            <v>1</v>
          </cell>
          <cell r="G411">
            <v>13</v>
          </cell>
          <cell r="J411">
            <v>71.5</v>
          </cell>
          <cell r="K411">
            <v>3</v>
          </cell>
          <cell r="M411">
            <v>2</v>
          </cell>
          <cell r="N411">
            <v>1</v>
          </cell>
          <cell r="R411">
            <v>3.7549019607843137</v>
          </cell>
        </row>
        <row r="412">
          <cell r="C412">
            <v>1</v>
          </cell>
          <cell r="G412">
            <v>13</v>
          </cell>
          <cell r="J412">
            <v>386.8</v>
          </cell>
          <cell r="K412">
            <v>3</v>
          </cell>
          <cell r="M412">
            <v>2</v>
          </cell>
          <cell r="N412">
            <v>15</v>
          </cell>
          <cell r="R412">
            <v>3.7549019607843137</v>
          </cell>
        </row>
        <row r="413">
          <cell r="C413">
            <v>1</v>
          </cell>
          <cell r="G413">
            <v>13</v>
          </cell>
          <cell r="J413">
            <v>386.8</v>
          </cell>
          <cell r="K413">
            <v>3</v>
          </cell>
          <cell r="M413">
            <v>2</v>
          </cell>
          <cell r="N413">
            <v>15</v>
          </cell>
          <cell r="R413">
            <v>3.7549019607843137</v>
          </cell>
        </row>
        <row r="414">
          <cell r="C414">
            <v>1</v>
          </cell>
          <cell r="G414">
            <v>13</v>
          </cell>
          <cell r="J414">
            <v>611.79999999999995</v>
          </cell>
          <cell r="K414">
            <v>3</v>
          </cell>
          <cell r="M414">
            <v>2</v>
          </cell>
          <cell r="N414">
            <v>4</v>
          </cell>
          <cell r="R414">
            <v>3.7549019607843137</v>
          </cell>
        </row>
        <row r="415">
          <cell r="C415">
            <v>1</v>
          </cell>
          <cell r="G415">
            <v>13</v>
          </cell>
          <cell r="J415">
            <v>1008.8</v>
          </cell>
          <cell r="K415">
            <v>3</v>
          </cell>
          <cell r="M415">
            <v>2</v>
          </cell>
          <cell r="N415">
            <v>4</v>
          </cell>
          <cell r="R415">
            <v>3.7549019607843137</v>
          </cell>
        </row>
        <row r="416">
          <cell r="C416">
            <v>1</v>
          </cell>
          <cell r="G416">
            <v>13</v>
          </cell>
          <cell r="J416">
            <v>1008.8</v>
          </cell>
          <cell r="K416">
            <v>3</v>
          </cell>
          <cell r="M416">
            <v>2</v>
          </cell>
          <cell r="N416">
            <v>4</v>
          </cell>
          <cell r="R416">
            <v>3.7549019607843137</v>
          </cell>
        </row>
        <row r="417">
          <cell r="C417">
            <v>1</v>
          </cell>
          <cell r="G417">
            <v>13</v>
          </cell>
          <cell r="J417">
            <v>756</v>
          </cell>
          <cell r="K417">
            <v>3</v>
          </cell>
          <cell r="M417">
            <v>2</v>
          </cell>
          <cell r="N417">
            <v>13</v>
          </cell>
          <cell r="R417">
            <v>3.7549019607843137</v>
          </cell>
        </row>
        <row r="418">
          <cell r="C418">
            <v>1</v>
          </cell>
          <cell r="G418">
            <v>13</v>
          </cell>
          <cell r="J418">
            <v>689</v>
          </cell>
          <cell r="K418">
            <v>3</v>
          </cell>
          <cell r="M418">
            <v>2</v>
          </cell>
          <cell r="N418">
            <v>13</v>
          </cell>
          <cell r="R418">
            <v>3.7549019607843137</v>
          </cell>
        </row>
        <row r="419">
          <cell r="C419">
            <v>1</v>
          </cell>
          <cell r="G419">
            <v>10</v>
          </cell>
          <cell r="J419">
            <v>1153</v>
          </cell>
          <cell r="K419">
            <v>3</v>
          </cell>
          <cell r="M419">
            <v>2</v>
          </cell>
          <cell r="N419">
            <v>4</v>
          </cell>
          <cell r="R419">
            <v>2.274626865671642</v>
          </cell>
        </row>
        <row r="420">
          <cell r="C420">
            <v>1</v>
          </cell>
          <cell r="G420">
            <v>13</v>
          </cell>
          <cell r="J420">
            <v>1191</v>
          </cell>
          <cell r="K420">
            <v>3</v>
          </cell>
          <cell r="M420">
            <v>2</v>
          </cell>
          <cell r="N420">
            <v>2</v>
          </cell>
          <cell r="R420">
            <v>3.7549019607843137</v>
          </cell>
        </row>
        <row r="421">
          <cell r="C421">
            <v>1</v>
          </cell>
          <cell r="G421">
            <v>10</v>
          </cell>
          <cell r="J421">
            <v>611.79999999999995</v>
          </cell>
          <cell r="K421">
            <v>3</v>
          </cell>
          <cell r="M421">
            <v>2</v>
          </cell>
          <cell r="N421">
            <v>3</v>
          </cell>
          <cell r="R421">
            <v>2.274626865671642</v>
          </cell>
        </row>
        <row r="422">
          <cell r="C422">
            <v>1</v>
          </cell>
          <cell r="G422">
            <v>10</v>
          </cell>
          <cell r="J422">
            <v>28.1</v>
          </cell>
          <cell r="K422">
            <v>3</v>
          </cell>
          <cell r="M422">
            <v>2</v>
          </cell>
          <cell r="N422">
            <v>1</v>
          </cell>
          <cell r="R422">
            <v>2.274626865671642</v>
          </cell>
        </row>
        <row r="423">
          <cell r="C423">
            <v>1</v>
          </cell>
          <cell r="G423">
            <v>13</v>
          </cell>
          <cell r="J423">
            <v>1153</v>
          </cell>
          <cell r="K423">
            <v>3</v>
          </cell>
          <cell r="M423">
            <v>2</v>
          </cell>
          <cell r="N423">
            <v>4</v>
          </cell>
          <cell r="R423">
            <v>3.7549019607843137</v>
          </cell>
        </row>
        <row r="424">
          <cell r="C424">
            <v>1</v>
          </cell>
          <cell r="G424">
            <v>13</v>
          </cell>
          <cell r="J424">
            <v>1153</v>
          </cell>
          <cell r="K424">
            <v>3</v>
          </cell>
          <cell r="M424">
            <v>2</v>
          </cell>
          <cell r="N424">
            <v>4</v>
          </cell>
          <cell r="R424">
            <v>3.7549019607843137</v>
          </cell>
        </row>
        <row r="425">
          <cell r="C425">
            <v>1</v>
          </cell>
          <cell r="G425">
            <v>13</v>
          </cell>
          <cell r="J425">
            <v>1153</v>
          </cell>
          <cell r="K425">
            <v>3</v>
          </cell>
          <cell r="M425">
            <v>2</v>
          </cell>
          <cell r="N425">
            <v>4</v>
          </cell>
          <cell r="R425">
            <v>3.7549019607843137</v>
          </cell>
        </row>
        <row r="426">
          <cell r="C426">
            <v>1</v>
          </cell>
          <cell r="G426">
            <v>10</v>
          </cell>
          <cell r="J426">
            <v>215.2</v>
          </cell>
          <cell r="K426">
            <v>2</v>
          </cell>
          <cell r="M426">
            <v>1</v>
          </cell>
          <cell r="N426">
            <v>4</v>
          </cell>
          <cell r="R426">
            <v>2.274626865671642</v>
          </cell>
        </row>
        <row r="427">
          <cell r="C427">
            <v>1</v>
          </cell>
          <cell r="G427">
            <v>13</v>
          </cell>
          <cell r="J427">
            <v>611.79999999999995</v>
          </cell>
          <cell r="K427">
            <v>3</v>
          </cell>
          <cell r="M427">
            <v>2</v>
          </cell>
          <cell r="N427">
            <v>1</v>
          </cell>
          <cell r="R427">
            <v>3.7549019607843137</v>
          </cell>
        </row>
        <row r="428">
          <cell r="C428">
            <v>1</v>
          </cell>
          <cell r="G428">
            <v>13</v>
          </cell>
          <cell r="J428">
            <v>1748</v>
          </cell>
          <cell r="K428">
            <v>3</v>
          </cell>
          <cell r="M428">
            <v>2</v>
          </cell>
          <cell r="N428">
            <v>4</v>
          </cell>
          <cell r="R428">
            <v>3.7549019607843137</v>
          </cell>
        </row>
        <row r="429">
          <cell r="C429">
            <v>1</v>
          </cell>
          <cell r="G429">
            <v>13</v>
          </cell>
          <cell r="J429">
            <v>531</v>
          </cell>
          <cell r="K429">
            <v>3</v>
          </cell>
          <cell r="M429">
            <v>2</v>
          </cell>
          <cell r="N429">
            <v>2</v>
          </cell>
          <cell r="R429">
            <v>3.7549019607843137</v>
          </cell>
        </row>
        <row r="430">
          <cell r="C430">
            <v>1</v>
          </cell>
          <cell r="G430">
            <v>13</v>
          </cell>
          <cell r="J430">
            <v>1191</v>
          </cell>
          <cell r="K430">
            <v>3</v>
          </cell>
          <cell r="M430">
            <v>2</v>
          </cell>
          <cell r="N430">
            <v>4</v>
          </cell>
          <cell r="R430">
            <v>3.7549019607843137</v>
          </cell>
        </row>
        <row r="431">
          <cell r="C431">
            <v>1</v>
          </cell>
          <cell r="G431">
            <v>13</v>
          </cell>
          <cell r="J431">
            <v>531</v>
          </cell>
          <cell r="K431">
            <v>3</v>
          </cell>
          <cell r="M431">
            <v>2</v>
          </cell>
          <cell r="N431">
            <v>3</v>
          </cell>
          <cell r="R431">
            <v>3.7549019607843137</v>
          </cell>
        </row>
        <row r="432">
          <cell r="C432">
            <v>1</v>
          </cell>
          <cell r="G432">
            <v>13</v>
          </cell>
          <cell r="J432">
            <v>1495</v>
          </cell>
          <cell r="K432">
            <v>3</v>
          </cell>
          <cell r="M432">
            <v>2</v>
          </cell>
          <cell r="N432">
            <v>13</v>
          </cell>
          <cell r="R432">
            <v>3.7549019607843137</v>
          </cell>
        </row>
        <row r="433">
          <cell r="C433">
            <v>1</v>
          </cell>
          <cell r="G433">
            <v>13</v>
          </cell>
          <cell r="J433">
            <v>1495</v>
          </cell>
          <cell r="K433">
            <v>3</v>
          </cell>
          <cell r="M433">
            <v>2</v>
          </cell>
          <cell r="N433">
            <v>13</v>
          </cell>
          <cell r="R433">
            <v>3.7549019607843137</v>
          </cell>
        </row>
        <row r="434">
          <cell r="C434">
            <v>1</v>
          </cell>
          <cell r="G434">
            <v>13</v>
          </cell>
          <cell r="J434">
            <v>386.8</v>
          </cell>
          <cell r="K434">
            <v>3</v>
          </cell>
          <cell r="M434">
            <v>2</v>
          </cell>
          <cell r="N434">
            <v>13</v>
          </cell>
          <cell r="R434">
            <v>3.7549019607843137</v>
          </cell>
        </row>
        <row r="435">
          <cell r="C435">
            <v>1</v>
          </cell>
          <cell r="G435">
            <v>13</v>
          </cell>
          <cell r="J435">
            <v>1008.8</v>
          </cell>
          <cell r="K435">
            <v>3</v>
          </cell>
          <cell r="M435">
            <v>2</v>
          </cell>
          <cell r="N435">
            <v>13</v>
          </cell>
          <cell r="R435">
            <v>3.7549019607843137</v>
          </cell>
        </row>
        <row r="436">
          <cell r="C436">
            <v>1</v>
          </cell>
          <cell r="G436">
            <v>10</v>
          </cell>
          <cell r="J436">
            <v>873</v>
          </cell>
          <cell r="K436">
            <v>3</v>
          </cell>
          <cell r="M436">
            <v>2</v>
          </cell>
          <cell r="N436">
            <v>13</v>
          </cell>
          <cell r="R436">
            <v>2.274626865671642</v>
          </cell>
        </row>
        <row r="437">
          <cell r="C437">
            <v>1</v>
          </cell>
          <cell r="G437">
            <v>10</v>
          </cell>
          <cell r="J437">
            <v>94</v>
          </cell>
          <cell r="K437">
            <v>3</v>
          </cell>
          <cell r="M437">
            <v>2</v>
          </cell>
          <cell r="N437">
            <v>1</v>
          </cell>
          <cell r="R437">
            <v>2.274626865671642</v>
          </cell>
        </row>
        <row r="438">
          <cell r="C438">
            <v>1</v>
          </cell>
          <cell r="G438">
            <v>10</v>
          </cell>
          <cell r="J438">
            <v>386.8</v>
          </cell>
          <cell r="K438">
            <v>3</v>
          </cell>
          <cell r="M438">
            <v>2</v>
          </cell>
          <cell r="N438">
            <v>4</v>
          </cell>
          <cell r="R438">
            <v>2.274626865671642</v>
          </cell>
        </row>
        <row r="439">
          <cell r="C439">
            <v>1</v>
          </cell>
          <cell r="G439">
            <v>10</v>
          </cell>
          <cell r="J439">
            <v>531</v>
          </cell>
          <cell r="K439">
            <v>3</v>
          </cell>
          <cell r="M439">
            <v>2</v>
          </cell>
          <cell r="N439">
            <v>4</v>
          </cell>
          <cell r="R439">
            <v>2.274626865671642</v>
          </cell>
        </row>
        <row r="440">
          <cell r="C440">
            <v>1</v>
          </cell>
          <cell r="G440">
            <v>10</v>
          </cell>
          <cell r="J440">
            <v>794</v>
          </cell>
          <cell r="K440">
            <v>3</v>
          </cell>
          <cell r="M440">
            <v>2</v>
          </cell>
          <cell r="N440">
            <v>13</v>
          </cell>
          <cell r="R440">
            <v>2.274626865671642</v>
          </cell>
        </row>
        <row r="441">
          <cell r="C441">
            <v>1</v>
          </cell>
          <cell r="G441">
            <v>13</v>
          </cell>
          <cell r="J441">
            <v>1368</v>
          </cell>
          <cell r="K441">
            <v>3</v>
          </cell>
          <cell r="M441">
            <v>2</v>
          </cell>
          <cell r="N441">
            <v>4</v>
          </cell>
          <cell r="R441">
            <v>3.7549019607843137</v>
          </cell>
        </row>
        <row r="442">
          <cell r="C442">
            <v>1</v>
          </cell>
          <cell r="G442">
            <v>10</v>
          </cell>
          <cell r="J442">
            <v>16.8</v>
          </cell>
          <cell r="K442">
            <v>1</v>
          </cell>
          <cell r="M442">
            <v>1</v>
          </cell>
          <cell r="N442">
            <v>4</v>
          </cell>
          <cell r="R442">
            <v>2.274626865671642</v>
          </cell>
        </row>
        <row r="443">
          <cell r="C443">
            <v>1</v>
          </cell>
          <cell r="G443">
            <v>13</v>
          </cell>
          <cell r="J443">
            <v>1779</v>
          </cell>
          <cell r="K443">
            <v>3</v>
          </cell>
          <cell r="M443">
            <v>2</v>
          </cell>
          <cell r="N443">
            <v>13</v>
          </cell>
          <cell r="R443">
            <v>3.7549019607843137</v>
          </cell>
        </row>
        <row r="444">
          <cell r="C444">
            <v>1</v>
          </cell>
          <cell r="G444">
            <v>10</v>
          </cell>
          <cell r="J444">
            <v>94</v>
          </cell>
          <cell r="K444">
            <v>1</v>
          </cell>
          <cell r="M444">
            <v>1</v>
          </cell>
          <cell r="N444">
            <v>10</v>
          </cell>
          <cell r="R444">
            <v>2.274626865671642</v>
          </cell>
        </row>
        <row r="445">
          <cell r="C445">
            <v>1</v>
          </cell>
          <cell r="G445">
            <v>13</v>
          </cell>
          <cell r="J445">
            <v>3342</v>
          </cell>
          <cell r="K445">
            <v>3</v>
          </cell>
          <cell r="M445">
            <v>2</v>
          </cell>
          <cell r="N445">
            <v>18</v>
          </cell>
          <cell r="R445">
            <v>3.7549019607843137</v>
          </cell>
        </row>
        <row r="446">
          <cell r="C446">
            <v>1</v>
          </cell>
          <cell r="G446">
            <v>10</v>
          </cell>
          <cell r="J446">
            <v>28.1</v>
          </cell>
          <cell r="K446">
            <v>1</v>
          </cell>
          <cell r="M446">
            <v>1</v>
          </cell>
          <cell r="N446">
            <v>1</v>
          </cell>
          <cell r="R446">
            <v>2.274626865671642</v>
          </cell>
        </row>
        <row r="447">
          <cell r="C447">
            <v>1</v>
          </cell>
          <cell r="G447">
            <v>11</v>
          </cell>
          <cell r="J447">
            <v>1153</v>
          </cell>
          <cell r="K447">
            <v>3</v>
          </cell>
          <cell r="M447">
            <v>2</v>
          </cell>
          <cell r="N447">
            <v>4</v>
          </cell>
          <cell r="R447">
            <v>4.1304347826086953</v>
          </cell>
        </row>
        <row r="448">
          <cell r="C448">
            <v>1</v>
          </cell>
          <cell r="G448">
            <v>13</v>
          </cell>
          <cell r="J448">
            <v>1495</v>
          </cell>
          <cell r="K448">
            <v>3</v>
          </cell>
          <cell r="M448">
            <v>2</v>
          </cell>
          <cell r="N448">
            <v>13</v>
          </cell>
          <cell r="R448">
            <v>3.7549019607843137</v>
          </cell>
        </row>
        <row r="449">
          <cell r="C449">
            <v>1</v>
          </cell>
          <cell r="G449">
            <v>13</v>
          </cell>
          <cell r="J449">
            <v>1008.8</v>
          </cell>
          <cell r="K449">
            <v>3</v>
          </cell>
          <cell r="M449">
            <v>2</v>
          </cell>
          <cell r="N449">
            <v>17</v>
          </cell>
          <cell r="R449">
            <v>3.7549019607843137</v>
          </cell>
        </row>
        <row r="450">
          <cell r="C450">
            <v>1</v>
          </cell>
          <cell r="G450">
            <v>13</v>
          </cell>
          <cell r="J450">
            <v>1292.8</v>
          </cell>
          <cell r="K450">
            <v>3</v>
          </cell>
          <cell r="M450">
            <v>2</v>
          </cell>
          <cell r="N450">
            <v>4</v>
          </cell>
          <cell r="R450">
            <v>3.7549019607843137</v>
          </cell>
        </row>
        <row r="451">
          <cell r="C451">
            <v>1</v>
          </cell>
          <cell r="G451">
            <v>13</v>
          </cell>
          <cell r="J451">
            <v>736</v>
          </cell>
          <cell r="K451">
            <v>3</v>
          </cell>
          <cell r="M451">
            <v>2</v>
          </cell>
          <cell r="N451">
            <v>13</v>
          </cell>
          <cell r="R451">
            <v>3.7549019607843137</v>
          </cell>
        </row>
        <row r="452">
          <cell r="C452">
            <v>1</v>
          </cell>
          <cell r="G452">
            <v>13</v>
          </cell>
          <cell r="J452">
            <v>736</v>
          </cell>
          <cell r="K452">
            <v>3</v>
          </cell>
          <cell r="M452">
            <v>2</v>
          </cell>
          <cell r="N452">
            <v>13</v>
          </cell>
          <cell r="R452">
            <v>3.7549019607843137</v>
          </cell>
        </row>
        <row r="453">
          <cell r="C453">
            <v>1</v>
          </cell>
          <cell r="G453">
            <v>10</v>
          </cell>
          <cell r="J453">
            <v>697</v>
          </cell>
          <cell r="K453">
            <v>3</v>
          </cell>
          <cell r="M453">
            <v>2</v>
          </cell>
          <cell r="N453">
            <v>4</v>
          </cell>
          <cell r="R453">
            <v>2.274626865671642</v>
          </cell>
        </row>
        <row r="454">
          <cell r="C454">
            <v>1</v>
          </cell>
          <cell r="G454">
            <v>13</v>
          </cell>
          <cell r="J454">
            <v>689</v>
          </cell>
          <cell r="K454">
            <v>3</v>
          </cell>
          <cell r="M454">
            <v>2</v>
          </cell>
          <cell r="N454">
            <v>10</v>
          </cell>
          <cell r="R454">
            <v>3.7549019607843137</v>
          </cell>
        </row>
        <row r="455">
          <cell r="C455">
            <v>1</v>
          </cell>
          <cell r="G455">
            <v>13</v>
          </cell>
          <cell r="J455">
            <v>1292.8</v>
          </cell>
          <cell r="K455">
            <v>3</v>
          </cell>
          <cell r="M455">
            <v>2</v>
          </cell>
          <cell r="N455">
            <v>11</v>
          </cell>
          <cell r="R455">
            <v>3.7549019607843137</v>
          </cell>
        </row>
        <row r="456">
          <cell r="C456">
            <v>1</v>
          </cell>
          <cell r="G456">
            <v>13</v>
          </cell>
          <cell r="J456">
            <v>611.79999999999995</v>
          </cell>
          <cell r="K456">
            <v>3</v>
          </cell>
          <cell r="M456">
            <v>2</v>
          </cell>
          <cell r="N456">
            <v>13</v>
          </cell>
          <cell r="R456">
            <v>3.7549019607843137</v>
          </cell>
        </row>
        <row r="457">
          <cell r="C457">
            <v>1</v>
          </cell>
          <cell r="G457">
            <v>10</v>
          </cell>
          <cell r="J457">
            <v>386.8</v>
          </cell>
          <cell r="K457">
            <v>3</v>
          </cell>
          <cell r="M457">
            <v>2</v>
          </cell>
          <cell r="N457">
            <v>17</v>
          </cell>
          <cell r="R457">
            <v>2.274626865671642</v>
          </cell>
        </row>
        <row r="458">
          <cell r="C458">
            <v>1</v>
          </cell>
          <cell r="G458">
            <v>13</v>
          </cell>
          <cell r="J458">
            <v>1292.8</v>
          </cell>
          <cell r="K458">
            <v>3</v>
          </cell>
          <cell r="M458">
            <v>2</v>
          </cell>
          <cell r="N458">
            <v>13</v>
          </cell>
          <cell r="R458">
            <v>3.7549019607843137</v>
          </cell>
        </row>
        <row r="459">
          <cell r="C459">
            <v>1</v>
          </cell>
          <cell r="G459">
            <v>10</v>
          </cell>
          <cell r="J459">
            <v>94</v>
          </cell>
          <cell r="K459">
            <v>3</v>
          </cell>
          <cell r="M459">
            <v>2</v>
          </cell>
          <cell r="N459">
            <v>3</v>
          </cell>
          <cell r="R459">
            <v>2.274626865671642</v>
          </cell>
        </row>
        <row r="460">
          <cell r="C460">
            <v>1</v>
          </cell>
          <cell r="G460">
            <v>10</v>
          </cell>
          <cell r="J460">
            <v>386.8</v>
          </cell>
          <cell r="K460">
            <v>3</v>
          </cell>
          <cell r="M460">
            <v>2</v>
          </cell>
          <cell r="N460">
            <v>13</v>
          </cell>
          <cell r="R460">
            <v>2.274626865671642</v>
          </cell>
        </row>
        <row r="461">
          <cell r="C461">
            <v>1</v>
          </cell>
          <cell r="G461">
            <v>13</v>
          </cell>
          <cell r="J461">
            <v>1292.8</v>
          </cell>
          <cell r="K461">
            <v>3</v>
          </cell>
          <cell r="M461">
            <v>2</v>
          </cell>
          <cell r="N461">
            <v>4</v>
          </cell>
          <cell r="R461">
            <v>3.7549019607843137</v>
          </cell>
        </row>
        <row r="462">
          <cell r="C462">
            <v>1</v>
          </cell>
          <cell r="G462">
            <v>13</v>
          </cell>
          <cell r="J462">
            <v>1475</v>
          </cell>
          <cell r="K462">
            <v>3</v>
          </cell>
          <cell r="M462">
            <v>2</v>
          </cell>
          <cell r="N462">
            <v>4</v>
          </cell>
          <cell r="R462">
            <v>3.7549019607843137</v>
          </cell>
        </row>
        <row r="463">
          <cell r="C463">
            <v>1</v>
          </cell>
          <cell r="G463">
            <v>13</v>
          </cell>
          <cell r="J463">
            <v>1191</v>
          </cell>
          <cell r="K463">
            <v>3</v>
          </cell>
          <cell r="M463">
            <v>2</v>
          </cell>
          <cell r="N463">
            <v>4</v>
          </cell>
          <cell r="R463">
            <v>3.7549019607843137</v>
          </cell>
        </row>
        <row r="464">
          <cell r="C464">
            <v>1</v>
          </cell>
          <cell r="G464">
            <v>13</v>
          </cell>
          <cell r="J464">
            <v>94</v>
          </cell>
          <cell r="K464">
            <v>1</v>
          </cell>
          <cell r="M464">
            <v>1</v>
          </cell>
          <cell r="N464">
            <v>11</v>
          </cell>
          <cell r="R464">
            <v>3.7549019607843137</v>
          </cell>
        </row>
        <row r="465">
          <cell r="C465">
            <v>1</v>
          </cell>
          <cell r="G465">
            <v>10</v>
          </cell>
          <cell r="J465">
            <v>94</v>
          </cell>
          <cell r="K465">
            <v>1</v>
          </cell>
          <cell r="M465">
            <v>1</v>
          </cell>
          <cell r="N465">
            <v>11</v>
          </cell>
          <cell r="R465">
            <v>2.274626865671642</v>
          </cell>
        </row>
        <row r="466">
          <cell r="C466">
            <v>1</v>
          </cell>
          <cell r="G466">
            <v>13</v>
          </cell>
          <cell r="J466">
            <v>1153</v>
          </cell>
          <cell r="K466">
            <v>3</v>
          </cell>
          <cell r="M466">
            <v>2</v>
          </cell>
          <cell r="N466">
            <v>13</v>
          </cell>
          <cell r="R466">
            <v>3.7549019607843137</v>
          </cell>
        </row>
        <row r="467">
          <cell r="C467">
            <v>1</v>
          </cell>
          <cell r="G467">
            <v>13</v>
          </cell>
          <cell r="J467">
            <v>1008.8</v>
          </cell>
          <cell r="K467">
            <v>3</v>
          </cell>
          <cell r="M467">
            <v>2</v>
          </cell>
          <cell r="N467">
            <v>17</v>
          </cell>
          <cell r="R467">
            <v>3.7549019607843137</v>
          </cell>
        </row>
        <row r="468">
          <cell r="C468">
            <v>1</v>
          </cell>
          <cell r="G468">
            <v>13</v>
          </cell>
          <cell r="J468">
            <v>1008.8</v>
          </cell>
          <cell r="K468">
            <v>3</v>
          </cell>
          <cell r="M468">
            <v>2</v>
          </cell>
          <cell r="N468">
            <v>17</v>
          </cell>
          <cell r="R468">
            <v>3.7549019607843137</v>
          </cell>
        </row>
        <row r="469">
          <cell r="C469">
            <v>1</v>
          </cell>
          <cell r="G469">
            <v>13</v>
          </cell>
          <cell r="J469">
            <v>28.1</v>
          </cell>
          <cell r="K469">
            <v>1</v>
          </cell>
          <cell r="M469">
            <v>2</v>
          </cell>
          <cell r="N469">
            <v>1</v>
          </cell>
          <cell r="R469">
            <v>3.7549019607843137</v>
          </cell>
        </row>
        <row r="470">
          <cell r="C470">
            <v>1</v>
          </cell>
          <cell r="G470">
            <v>13</v>
          </cell>
          <cell r="J470">
            <v>1153</v>
          </cell>
          <cell r="K470">
            <v>3</v>
          </cell>
          <cell r="M470">
            <v>2</v>
          </cell>
          <cell r="N470">
            <v>4</v>
          </cell>
          <cell r="R470">
            <v>3.7549019607843137</v>
          </cell>
        </row>
        <row r="471">
          <cell r="C471">
            <v>1</v>
          </cell>
          <cell r="G471">
            <v>13</v>
          </cell>
          <cell r="J471">
            <v>147.30000000000001</v>
          </cell>
          <cell r="K471">
            <v>1</v>
          </cell>
          <cell r="M471">
            <v>2</v>
          </cell>
          <cell r="N471">
            <v>3</v>
          </cell>
          <cell r="R471">
            <v>3.7549019607843137</v>
          </cell>
        </row>
        <row r="472">
          <cell r="C472">
            <v>1</v>
          </cell>
          <cell r="G472">
            <v>13</v>
          </cell>
          <cell r="J472">
            <v>1098</v>
          </cell>
          <cell r="K472">
            <v>3</v>
          </cell>
          <cell r="M472">
            <v>2</v>
          </cell>
          <cell r="N472">
            <v>4</v>
          </cell>
          <cell r="R472">
            <v>3.7549019607843137</v>
          </cell>
        </row>
        <row r="473">
          <cell r="C473">
            <v>1</v>
          </cell>
          <cell r="G473">
            <v>10</v>
          </cell>
          <cell r="J473">
            <v>94</v>
          </cell>
          <cell r="K473">
            <v>3</v>
          </cell>
          <cell r="M473">
            <v>2</v>
          </cell>
          <cell r="N473">
            <v>6</v>
          </cell>
          <cell r="R473">
            <v>2.274626865671642</v>
          </cell>
        </row>
        <row r="474">
          <cell r="C474">
            <v>1</v>
          </cell>
          <cell r="G474">
            <v>10</v>
          </cell>
          <cell r="J474">
            <v>1153</v>
          </cell>
          <cell r="K474">
            <v>3</v>
          </cell>
          <cell r="M474">
            <v>2</v>
          </cell>
          <cell r="N474">
            <v>4</v>
          </cell>
          <cell r="R474">
            <v>2.274626865671642</v>
          </cell>
        </row>
        <row r="475">
          <cell r="C475">
            <v>1</v>
          </cell>
          <cell r="G475">
            <v>13</v>
          </cell>
          <cell r="J475">
            <v>185.8</v>
          </cell>
          <cell r="K475">
            <v>3</v>
          </cell>
          <cell r="M475">
            <v>2</v>
          </cell>
          <cell r="N475">
            <v>1</v>
          </cell>
          <cell r="R475">
            <v>3.7549019607843137</v>
          </cell>
        </row>
        <row r="476">
          <cell r="C476">
            <v>1</v>
          </cell>
          <cell r="G476">
            <v>13</v>
          </cell>
          <cell r="J476">
            <v>1495</v>
          </cell>
          <cell r="K476">
            <v>3</v>
          </cell>
          <cell r="M476">
            <v>2</v>
          </cell>
          <cell r="N476">
            <v>13</v>
          </cell>
          <cell r="R476">
            <v>3.7549019607843137</v>
          </cell>
        </row>
        <row r="477">
          <cell r="C477">
            <v>1</v>
          </cell>
          <cell r="G477">
            <v>13</v>
          </cell>
          <cell r="J477">
            <v>1453</v>
          </cell>
          <cell r="K477">
            <v>3</v>
          </cell>
          <cell r="M477">
            <v>2</v>
          </cell>
          <cell r="N477">
            <v>13</v>
          </cell>
          <cell r="R477">
            <v>3.7549019607843137</v>
          </cell>
        </row>
        <row r="478">
          <cell r="C478">
            <v>1</v>
          </cell>
          <cell r="G478">
            <v>10</v>
          </cell>
          <cell r="J478">
            <v>94</v>
          </cell>
          <cell r="K478">
            <v>1</v>
          </cell>
          <cell r="M478">
            <v>1</v>
          </cell>
          <cell r="N478">
            <v>3</v>
          </cell>
          <cell r="R478">
            <v>2.274626865671642</v>
          </cell>
        </row>
        <row r="479">
          <cell r="C479">
            <v>1</v>
          </cell>
          <cell r="G479">
            <v>10</v>
          </cell>
          <cell r="J479">
            <v>756</v>
          </cell>
          <cell r="K479">
            <v>3</v>
          </cell>
          <cell r="M479">
            <v>2</v>
          </cell>
          <cell r="N479">
            <v>13</v>
          </cell>
          <cell r="R479">
            <v>2.274626865671642</v>
          </cell>
        </row>
        <row r="480">
          <cell r="C480">
            <v>1</v>
          </cell>
          <cell r="G480">
            <v>10</v>
          </cell>
          <cell r="J480">
            <v>55.099999999999994</v>
          </cell>
          <cell r="K480">
            <v>3</v>
          </cell>
          <cell r="M480">
            <v>2</v>
          </cell>
          <cell r="N480">
            <v>3</v>
          </cell>
          <cell r="R480">
            <v>2.274626865671642</v>
          </cell>
        </row>
        <row r="481">
          <cell r="C481">
            <v>1</v>
          </cell>
          <cell r="G481">
            <v>13</v>
          </cell>
          <cell r="J481">
            <v>74.2</v>
          </cell>
          <cell r="K481">
            <v>1</v>
          </cell>
          <cell r="M481">
            <v>2</v>
          </cell>
          <cell r="N481">
            <v>15</v>
          </cell>
          <cell r="R481">
            <v>3.7549019607843137</v>
          </cell>
        </row>
        <row r="482">
          <cell r="C482">
            <v>1</v>
          </cell>
          <cell r="G482">
            <v>13</v>
          </cell>
          <cell r="J482">
            <v>238.2</v>
          </cell>
          <cell r="K482">
            <v>2</v>
          </cell>
          <cell r="M482">
            <v>2</v>
          </cell>
          <cell r="N482">
            <v>13</v>
          </cell>
          <cell r="R482">
            <v>3.7549019607843137</v>
          </cell>
        </row>
        <row r="483">
          <cell r="C483">
            <v>1</v>
          </cell>
          <cell r="G483">
            <v>13</v>
          </cell>
          <cell r="J483">
            <v>756</v>
          </cell>
          <cell r="K483">
            <v>3</v>
          </cell>
          <cell r="M483">
            <v>2</v>
          </cell>
          <cell r="N483">
            <v>17</v>
          </cell>
          <cell r="R483">
            <v>3.7549019607843137</v>
          </cell>
        </row>
        <row r="484">
          <cell r="C484">
            <v>1</v>
          </cell>
          <cell r="G484">
            <v>13</v>
          </cell>
          <cell r="J484">
            <v>508</v>
          </cell>
          <cell r="K484">
            <v>3</v>
          </cell>
          <cell r="M484">
            <v>2</v>
          </cell>
          <cell r="N484">
            <v>13</v>
          </cell>
          <cell r="R484">
            <v>3.7549019607843137</v>
          </cell>
        </row>
        <row r="485">
          <cell r="C485">
            <v>1</v>
          </cell>
          <cell r="G485">
            <v>13</v>
          </cell>
          <cell r="J485">
            <v>1153</v>
          </cell>
          <cell r="K485">
            <v>3</v>
          </cell>
          <cell r="M485">
            <v>2</v>
          </cell>
          <cell r="N485">
            <v>4</v>
          </cell>
          <cell r="R485">
            <v>3.7549019607843137</v>
          </cell>
        </row>
        <row r="486">
          <cell r="C486">
            <v>1</v>
          </cell>
          <cell r="G486">
            <v>13</v>
          </cell>
          <cell r="J486">
            <v>1153</v>
          </cell>
          <cell r="K486">
            <v>3</v>
          </cell>
          <cell r="M486">
            <v>2</v>
          </cell>
          <cell r="N486">
            <v>4</v>
          </cell>
          <cell r="R486">
            <v>3.7549019607843137</v>
          </cell>
        </row>
        <row r="487">
          <cell r="C487">
            <v>1</v>
          </cell>
          <cell r="G487">
            <v>10</v>
          </cell>
          <cell r="J487">
            <v>508</v>
          </cell>
          <cell r="K487">
            <v>3</v>
          </cell>
          <cell r="M487">
            <v>2</v>
          </cell>
          <cell r="N487">
            <v>4</v>
          </cell>
          <cell r="R487">
            <v>2.274626865671642</v>
          </cell>
        </row>
        <row r="488">
          <cell r="C488">
            <v>1</v>
          </cell>
          <cell r="G488">
            <v>13</v>
          </cell>
          <cell r="J488">
            <v>1008.8</v>
          </cell>
          <cell r="K488">
            <v>3</v>
          </cell>
          <cell r="M488">
            <v>2</v>
          </cell>
          <cell r="N488">
            <v>2</v>
          </cell>
          <cell r="R488">
            <v>3.7549019607843137</v>
          </cell>
        </row>
        <row r="489">
          <cell r="C489">
            <v>1</v>
          </cell>
          <cell r="G489">
            <v>10</v>
          </cell>
          <cell r="J489">
            <v>733</v>
          </cell>
          <cell r="K489">
            <v>3</v>
          </cell>
          <cell r="M489">
            <v>2</v>
          </cell>
          <cell r="N489">
            <v>4</v>
          </cell>
          <cell r="R489">
            <v>2.274626865671642</v>
          </cell>
        </row>
        <row r="490">
          <cell r="C490">
            <v>1</v>
          </cell>
          <cell r="G490">
            <v>13</v>
          </cell>
          <cell r="J490">
            <v>1153</v>
          </cell>
          <cell r="K490">
            <v>3</v>
          </cell>
          <cell r="M490">
            <v>2</v>
          </cell>
          <cell r="N490">
            <v>4</v>
          </cell>
          <cell r="R490">
            <v>3.7549019607843137</v>
          </cell>
        </row>
        <row r="491">
          <cell r="C491">
            <v>1</v>
          </cell>
          <cell r="G491">
            <v>10</v>
          </cell>
          <cell r="J491">
            <v>508</v>
          </cell>
          <cell r="K491">
            <v>3</v>
          </cell>
          <cell r="M491">
            <v>2</v>
          </cell>
          <cell r="N491">
            <v>17</v>
          </cell>
          <cell r="R491">
            <v>2.274626865671642</v>
          </cell>
        </row>
        <row r="492">
          <cell r="C492">
            <v>1</v>
          </cell>
          <cell r="G492">
            <v>13</v>
          </cell>
          <cell r="J492">
            <v>1008.8</v>
          </cell>
          <cell r="K492">
            <v>3</v>
          </cell>
          <cell r="M492">
            <v>2</v>
          </cell>
          <cell r="N492">
            <v>4</v>
          </cell>
          <cell r="R492">
            <v>3.7549019607843137</v>
          </cell>
        </row>
        <row r="493">
          <cell r="C493">
            <v>1</v>
          </cell>
          <cell r="G493">
            <v>13</v>
          </cell>
          <cell r="J493">
            <v>531</v>
          </cell>
          <cell r="K493">
            <v>3</v>
          </cell>
          <cell r="M493">
            <v>2</v>
          </cell>
          <cell r="N493">
            <v>17</v>
          </cell>
          <cell r="R493">
            <v>3.7549019607843137</v>
          </cell>
        </row>
        <row r="494">
          <cell r="C494">
            <v>1</v>
          </cell>
          <cell r="G494">
            <v>10</v>
          </cell>
          <cell r="J494">
            <v>64.7</v>
          </cell>
          <cell r="K494">
            <v>2</v>
          </cell>
          <cell r="M494">
            <v>2</v>
          </cell>
          <cell r="N494">
            <v>1</v>
          </cell>
          <cell r="R494">
            <v>2.274626865671642</v>
          </cell>
        </row>
        <row r="495">
          <cell r="C495">
            <v>1</v>
          </cell>
          <cell r="G495">
            <v>10</v>
          </cell>
          <cell r="J495">
            <v>267.5</v>
          </cell>
          <cell r="K495">
            <v>2</v>
          </cell>
          <cell r="M495">
            <v>2</v>
          </cell>
          <cell r="N495">
            <v>2</v>
          </cell>
          <cell r="R495">
            <v>2.274626865671642</v>
          </cell>
        </row>
        <row r="496">
          <cell r="C496">
            <v>1</v>
          </cell>
          <cell r="G496">
            <v>10</v>
          </cell>
          <cell r="J496">
            <v>28.1</v>
          </cell>
          <cell r="K496">
            <v>1</v>
          </cell>
          <cell r="M496">
            <v>1</v>
          </cell>
          <cell r="N496">
            <v>1</v>
          </cell>
          <cell r="R496">
            <v>2.274626865671642</v>
          </cell>
        </row>
        <row r="497">
          <cell r="C497">
            <v>1</v>
          </cell>
          <cell r="G497">
            <v>10</v>
          </cell>
          <cell r="J497">
            <v>389.1</v>
          </cell>
          <cell r="K497">
            <v>2</v>
          </cell>
          <cell r="M497">
            <v>2</v>
          </cell>
          <cell r="N497">
            <v>1</v>
          </cell>
          <cell r="R497">
            <v>2.274626865671642</v>
          </cell>
        </row>
        <row r="498">
          <cell r="C498">
            <v>1</v>
          </cell>
          <cell r="G498">
            <v>13</v>
          </cell>
          <cell r="J498">
            <v>1311</v>
          </cell>
          <cell r="K498">
            <v>3</v>
          </cell>
          <cell r="M498">
            <v>2</v>
          </cell>
          <cell r="N498">
            <v>10</v>
          </cell>
          <cell r="R498">
            <v>3.7549019607843137</v>
          </cell>
        </row>
        <row r="499">
          <cell r="C499">
            <v>1</v>
          </cell>
          <cell r="G499">
            <v>13</v>
          </cell>
          <cell r="J499">
            <v>71.5</v>
          </cell>
          <cell r="K499">
            <v>3</v>
          </cell>
          <cell r="M499">
            <v>2</v>
          </cell>
          <cell r="N499">
            <v>8</v>
          </cell>
          <cell r="R499">
            <v>3.7549019607843137</v>
          </cell>
        </row>
        <row r="500">
          <cell r="C500">
            <v>1</v>
          </cell>
          <cell r="G500">
            <v>13</v>
          </cell>
          <cell r="J500">
            <v>1062</v>
          </cell>
          <cell r="K500">
            <v>3</v>
          </cell>
          <cell r="M500">
            <v>2</v>
          </cell>
          <cell r="N500">
            <v>6</v>
          </cell>
          <cell r="R500">
            <v>3.7549019607843137</v>
          </cell>
        </row>
        <row r="501">
          <cell r="C501">
            <v>1</v>
          </cell>
          <cell r="G501">
            <v>13</v>
          </cell>
          <cell r="J501">
            <v>1062</v>
          </cell>
          <cell r="K501">
            <v>3</v>
          </cell>
          <cell r="M501">
            <v>2</v>
          </cell>
          <cell r="N501">
            <v>6</v>
          </cell>
          <cell r="R501">
            <v>3.7549019607843137</v>
          </cell>
        </row>
        <row r="502">
          <cell r="C502">
            <v>1</v>
          </cell>
          <cell r="G502">
            <v>13</v>
          </cell>
          <cell r="J502">
            <v>531</v>
          </cell>
          <cell r="K502">
            <v>3</v>
          </cell>
          <cell r="M502">
            <v>2</v>
          </cell>
          <cell r="N502">
            <v>4</v>
          </cell>
          <cell r="R502">
            <v>3.7549019607843137</v>
          </cell>
        </row>
        <row r="503">
          <cell r="C503">
            <v>1</v>
          </cell>
          <cell r="G503">
            <v>13</v>
          </cell>
          <cell r="J503">
            <v>1779</v>
          </cell>
          <cell r="K503">
            <v>3</v>
          </cell>
          <cell r="M503">
            <v>2</v>
          </cell>
          <cell r="N503">
            <v>2</v>
          </cell>
          <cell r="R503">
            <v>3.7549019607843137</v>
          </cell>
        </row>
        <row r="504">
          <cell r="C504">
            <v>1</v>
          </cell>
          <cell r="G504">
            <v>11</v>
          </cell>
          <cell r="J504">
            <v>215.2</v>
          </cell>
          <cell r="K504">
            <v>1</v>
          </cell>
          <cell r="M504">
            <v>1</v>
          </cell>
          <cell r="N504">
            <v>16</v>
          </cell>
          <cell r="R504">
            <v>4.1304347826086953</v>
          </cell>
        </row>
        <row r="505">
          <cell r="C505">
            <v>1</v>
          </cell>
          <cell r="G505">
            <v>10</v>
          </cell>
          <cell r="J505">
            <v>28.1</v>
          </cell>
          <cell r="K505">
            <v>1</v>
          </cell>
          <cell r="M505">
            <v>2</v>
          </cell>
          <cell r="N505">
            <v>10</v>
          </cell>
          <cell r="R505">
            <v>2.274626865671642</v>
          </cell>
        </row>
        <row r="506">
          <cell r="C506">
            <v>1</v>
          </cell>
          <cell r="G506">
            <v>10</v>
          </cell>
          <cell r="J506">
            <v>78.899999999999991</v>
          </cell>
          <cell r="K506">
            <v>1</v>
          </cell>
          <cell r="M506">
            <v>3</v>
          </cell>
          <cell r="N506">
            <v>13</v>
          </cell>
          <cell r="R506">
            <v>2.274626865671642</v>
          </cell>
        </row>
        <row r="507">
          <cell r="C507">
            <v>1</v>
          </cell>
          <cell r="G507">
            <v>10</v>
          </cell>
          <cell r="J507">
            <v>1008.8</v>
          </cell>
          <cell r="K507">
            <v>3</v>
          </cell>
          <cell r="M507">
            <v>3</v>
          </cell>
          <cell r="N507">
            <v>4</v>
          </cell>
          <cell r="R507">
            <v>2.274626865671642</v>
          </cell>
        </row>
        <row r="508">
          <cell r="C508">
            <v>1</v>
          </cell>
          <cell r="G508">
            <v>10</v>
          </cell>
          <cell r="J508">
            <v>28.1</v>
          </cell>
          <cell r="K508">
            <v>1</v>
          </cell>
          <cell r="M508">
            <v>1</v>
          </cell>
          <cell r="N508">
            <v>3</v>
          </cell>
          <cell r="R508">
            <v>2.274626865671642</v>
          </cell>
        </row>
        <row r="509">
          <cell r="C509">
            <v>1</v>
          </cell>
          <cell r="G509">
            <v>13</v>
          </cell>
          <cell r="J509">
            <v>215.2</v>
          </cell>
          <cell r="K509">
            <v>2</v>
          </cell>
          <cell r="M509">
            <v>2</v>
          </cell>
          <cell r="N509">
            <v>1</v>
          </cell>
          <cell r="R509">
            <v>3.7549019607843137</v>
          </cell>
        </row>
        <row r="510">
          <cell r="C510">
            <v>1</v>
          </cell>
          <cell r="G510">
            <v>13</v>
          </cell>
          <cell r="J510">
            <v>569</v>
          </cell>
          <cell r="K510">
            <v>3</v>
          </cell>
          <cell r="M510">
            <v>3</v>
          </cell>
          <cell r="N510">
            <v>6</v>
          </cell>
          <cell r="R510">
            <v>3.7549019607843137</v>
          </cell>
        </row>
        <row r="511">
          <cell r="C511">
            <v>1</v>
          </cell>
          <cell r="G511">
            <v>10</v>
          </cell>
          <cell r="J511">
            <v>149.30000000000001</v>
          </cell>
          <cell r="K511">
            <v>2</v>
          </cell>
          <cell r="M511">
            <v>2</v>
          </cell>
          <cell r="N511">
            <v>18</v>
          </cell>
          <cell r="R511">
            <v>2.274626865671642</v>
          </cell>
        </row>
        <row r="512">
          <cell r="C512">
            <v>1</v>
          </cell>
          <cell r="G512">
            <v>10</v>
          </cell>
          <cell r="J512">
            <v>94</v>
          </cell>
          <cell r="K512">
            <v>2</v>
          </cell>
          <cell r="M512">
            <v>2</v>
          </cell>
          <cell r="N512">
            <v>1</v>
          </cell>
          <cell r="R512">
            <v>2.274626865671642</v>
          </cell>
        </row>
        <row r="513">
          <cell r="C513">
            <v>1</v>
          </cell>
          <cell r="G513">
            <v>13</v>
          </cell>
          <cell r="J513">
            <v>531</v>
          </cell>
          <cell r="K513">
            <v>3</v>
          </cell>
          <cell r="M513">
            <v>3</v>
          </cell>
          <cell r="N513">
            <v>17</v>
          </cell>
          <cell r="R513">
            <v>3.7549019607843137</v>
          </cell>
        </row>
        <row r="514">
          <cell r="C514">
            <v>1</v>
          </cell>
          <cell r="G514">
            <v>10</v>
          </cell>
          <cell r="J514">
            <v>432.4</v>
          </cell>
          <cell r="K514">
            <v>3</v>
          </cell>
          <cell r="M514">
            <v>3</v>
          </cell>
          <cell r="N514">
            <v>1</v>
          </cell>
          <cell r="R514">
            <v>2.274626865671642</v>
          </cell>
        </row>
        <row r="515">
          <cell r="C515">
            <v>1</v>
          </cell>
          <cell r="G515">
            <v>10</v>
          </cell>
          <cell r="J515">
            <v>256.39999999999998</v>
          </cell>
          <cell r="K515">
            <v>3</v>
          </cell>
          <cell r="M515">
            <v>3</v>
          </cell>
          <cell r="N515">
            <v>13</v>
          </cell>
          <cell r="R515">
            <v>2.274626865671642</v>
          </cell>
        </row>
        <row r="516">
          <cell r="C516">
            <v>1</v>
          </cell>
          <cell r="G516">
            <v>10</v>
          </cell>
          <cell r="J516">
            <v>28.1</v>
          </cell>
          <cell r="K516">
            <v>1</v>
          </cell>
          <cell r="M516">
            <v>1</v>
          </cell>
          <cell r="N516">
            <v>11</v>
          </cell>
          <cell r="R516">
            <v>2.274626865671642</v>
          </cell>
        </row>
        <row r="517">
          <cell r="C517">
            <v>1</v>
          </cell>
          <cell r="G517">
            <v>10</v>
          </cell>
          <cell r="J517">
            <v>120.3</v>
          </cell>
          <cell r="K517">
            <v>2</v>
          </cell>
          <cell r="M517">
            <v>2</v>
          </cell>
          <cell r="N517">
            <v>1</v>
          </cell>
          <cell r="R517">
            <v>2.274626865671642</v>
          </cell>
        </row>
        <row r="518">
          <cell r="C518">
            <v>1</v>
          </cell>
          <cell r="G518">
            <v>10</v>
          </cell>
          <cell r="J518">
            <v>28.1</v>
          </cell>
          <cell r="K518">
            <v>1</v>
          </cell>
          <cell r="M518">
            <v>1</v>
          </cell>
          <cell r="N518">
            <v>1</v>
          </cell>
          <cell r="R518">
            <v>2.274626865671642</v>
          </cell>
        </row>
        <row r="519">
          <cell r="C519">
            <v>1</v>
          </cell>
          <cell r="G519">
            <v>10</v>
          </cell>
          <cell r="J519">
            <v>28.1</v>
          </cell>
          <cell r="K519">
            <v>1</v>
          </cell>
          <cell r="M519">
            <v>1</v>
          </cell>
          <cell r="N519">
            <v>1</v>
          </cell>
          <cell r="R519">
            <v>2.274626865671642</v>
          </cell>
        </row>
        <row r="520">
          <cell r="C520">
            <v>1</v>
          </cell>
          <cell r="G520">
            <v>10</v>
          </cell>
          <cell r="J520">
            <v>149.30000000000001</v>
          </cell>
          <cell r="K520">
            <v>1</v>
          </cell>
          <cell r="M520">
            <v>1</v>
          </cell>
          <cell r="N520">
            <v>1</v>
          </cell>
          <cell r="R520">
            <v>2.274626865671642</v>
          </cell>
        </row>
        <row r="521">
          <cell r="C521">
            <v>1</v>
          </cell>
          <cell r="G521">
            <v>10</v>
          </cell>
          <cell r="J521">
            <v>94</v>
          </cell>
          <cell r="K521">
            <v>1</v>
          </cell>
          <cell r="M521">
            <v>1</v>
          </cell>
          <cell r="N521">
            <v>1</v>
          </cell>
          <cell r="R521">
            <v>2.274626865671642</v>
          </cell>
        </row>
        <row r="522">
          <cell r="C522">
            <v>1</v>
          </cell>
          <cell r="G522">
            <v>10</v>
          </cell>
          <cell r="J522">
            <v>22.3</v>
          </cell>
          <cell r="K522">
            <v>1</v>
          </cell>
          <cell r="M522">
            <v>1</v>
          </cell>
          <cell r="N522">
            <v>1</v>
          </cell>
          <cell r="R522">
            <v>2.274626865671642</v>
          </cell>
        </row>
        <row r="523">
          <cell r="C523">
            <v>1</v>
          </cell>
          <cell r="G523">
            <v>10</v>
          </cell>
          <cell r="J523">
            <v>386.8</v>
          </cell>
          <cell r="K523">
            <v>2</v>
          </cell>
          <cell r="M523">
            <v>2</v>
          </cell>
          <cell r="N523">
            <v>3</v>
          </cell>
          <cell r="R523">
            <v>2.274626865671642</v>
          </cell>
        </row>
        <row r="524">
          <cell r="C524">
            <v>1</v>
          </cell>
          <cell r="G524">
            <v>10</v>
          </cell>
          <cell r="J524">
            <v>1748</v>
          </cell>
          <cell r="K524">
            <v>3</v>
          </cell>
          <cell r="M524">
            <v>2</v>
          </cell>
          <cell r="N524">
            <v>3</v>
          </cell>
          <cell r="R524">
            <v>2.274626865671642</v>
          </cell>
        </row>
        <row r="525">
          <cell r="C525">
            <v>1</v>
          </cell>
          <cell r="G525">
            <v>13</v>
          </cell>
          <cell r="J525">
            <v>2477</v>
          </cell>
          <cell r="K525">
            <v>3</v>
          </cell>
          <cell r="M525">
            <v>2</v>
          </cell>
          <cell r="N525">
            <v>3</v>
          </cell>
          <cell r="R525">
            <v>3.7549019607843137</v>
          </cell>
        </row>
        <row r="526">
          <cell r="C526">
            <v>1</v>
          </cell>
          <cell r="G526">
            <v>10</v>
          </cell>
          <cell r="J526">
            <v>689</v>
          </cell>
          <cell r="K526">
            <v>3</v>
          </cell>
          <cell r="M526">
            <v>2</v>
          </cell>
          <cell r="N526">
            <v>12</v>
          </cell>
          <cell r="R526">
            <v>2.274626865671642</v>
          </cell>
        </row>
        <row r="527">
          <cell r="C527">
            <v>1</v>
          </cell>
          <cell r="G527">
            <v>11</v>
          </cell>
          <cell r="J527">
            <v>238.2</v>
          </cell>
          <cell r="K527">
            <v>3</v>
          </cell>
          <cell r="M527">
            <v>2</v>
          </cell>
          <cell r="N527">
            <v>10</v>
          </cell>
          <cell r="R527">
            <v>4.1304347826086953</v>
          </cell>
        </row>
        <row r="528">
          <cell r="C528">
            <v>1</v>
          </cell>
          <cell r="G528">
            <v>13</v>
          </cell>
          <cell r="J528">
            <v>396.2</v>
          </cell>
          <cell r="K528">
            <v>3</v>
          </cell>
          <cell r="M528">
            <v>2</v>
          </cell>
          <cell r="N528">
            <v>10</v>
          </cell>
          <cell r="R528">
            <v>3.7549019607843137</v>
          </cell>
        </row>
        <row r="529">
          <cell r="C529">
            <v>1</v>
          </cell>
          <cell r="G529">
            <v>10</v>
          </cell>
          <cell r="J529">
            <v>28.1</v>
          </cell>
          <cell r="K529">
            <v>1</v>
          </cell>
          <cell r="M529">
            <v>2</v>
          </cell>
          <cell r="N529">
            <v>1</v>
          </cell>
          <cell r="R529">
            <v>2.274626865671642</v>
          </cell>
        </row>
        <row r="530">
          <cell r="C530">
            <v>1</v>
          </cell>
          <cell r="G530">
            <v>13</v>
          </cell>
          <cell r="J530">
            <v>2051</v>
          </cell>
          <cell r="K530">
            <v>3</v>
          </cell>
          <cell r="M530">
            <v>2</v>
          </cell>
          <cell r="N530">
            <v>11</v>
          </cell>
          <cell r="R530">
            <v>3.7549019607843137</v>
          </cell>
        </row>
        <row r="531">
          <cell r="C531">
            <v>1</v>
          </cell>
          <cell r="G531">
            <v>13</v>
          </cell>
          <cell r="J531">
            <v>1994</v>
          </cell>
          <cell r="K531">
            <v>3</v>
          </cell>
          <cell r="M531">
            <v>2</v>
          </cell>
          <cell r="N531">
            <v>11</v>
          </cell>
          <cell r="R531">
            <v>3.7549019607843137</v>
          </cell>
        </row>
        <row r="532">
          <cell r="C532">
            <v>1</v>
          </cell>
          <cell r="G532">
            <v>13</v>
          </cell>
          <cell r="J532">
            <v>71.5</v>
          </cell>
          <cell r="K532">
            <v>3</v>
          </cell>
          <cell r="M532">
            <v>1</v>
          </cell>
          <cell r="N532">
            <v>1</v>
          </cell>
          <cell r="R532">
            <v>3.7549019607843137</v>
          </cell>
        </row>
        <row r="533">
          <cell r="C533">
            <v>1</v>
          </cell>
          <cell r="G533">
            <v>13</v>
          </cell>
          <cell r="J533">
            <v>575.79999999999995</v>
          </cell>
          <cell r="K533">
            <v>3</v>
          </cell>
          <cell r="M533">
            <v>2</v>
          </cell>
          <cell r="N533">
            <v>1</v>
          </cell>
          <cell r="R533">
            <v>3.7549019607843137</v>
          </cell>
        </row>
        <row r="534">
          <cell r="C534">
            <v>1</v>
          </cell>
          <cell r="G534">
            <v>13</v>
          </cell>
          <cell r="J534">
            <v>1516</v>
          </cell>
          <cell r="K534">
            <v>3</v>
          </cell>
          <cell r="M534">
            <v>2</v>
          </cell>
          <cell r="N534">
            <v>13</v>
          </cell>
          <cell r="R534">
            <v>3.7549019607843137</v>
          </cell>
        </row>
        <row r="535">
          <cell r="C535">
            <v>1</v>
          </cell>
          <cell r="G535">
            <v>13</v>
          </cell>
          <cell r="J535">
            <v>697</v>
          </cell>
          <cell r="K535">
            <v>3</v>
          </cell>
          <cell r="M535">
            <v>2</v>
          </cell>
          <cell r="N535">
            <v>13</v>
          </cell>
          <cell r="R535">
            <v>3.7549019607843137</v>
          </cell>
        </row>
        <row r="536">
          <cell r="C536">
            <v>1</v>
          </cell>
          <cell r="G536">
            <v>10</v>
          </cell>
          <cell r="J536">
            <v>94</v>
          </cell>
          <cell r="K536">
            <v>1</v>
          </cell>
          <cell r="M536">
            <v>1</v>
          </cell>
          <cell r="N536">
            <v>1</v>
          </cell>
          <cell r="R536">
            <v>2.274626865671642</v>
          </cell>
        </row>
        <row r="537">
          <cell r="C537">
            <v>1</v>
          </cell>
          <cell r="G537">
            <v>11</v>
          </cell>
          <cell r="J537">
            <v>873</v>
          </cell>
          <cell r="K537">
            <v>2</v>
          </cell>
          <cell r="M537">
            <v>2</v>
          </cell>
          <cell r="N537">
            <v>3</v>
          </cell>
          <cell r="R537">
            <v>4.1304347826086953</v>
          </cell>
        </row>
        <row r="538">
          <cell r="C538">
            <v>1</v>
          </cell>
          <cell r="G538">
            <v>10</v>
          </cell>
          <cell r="J538">
            <v>714</v>
          </cell>
          <cell r="K538">
            <v>2</v>
          </cell>
          <cell r="M538">
            <v>2</v>
          </cell>
          <cell r="N538">
            <v>12</v>
          </cell>
          <cell r="R538">
            <v>2.274626865671642</v>
          </cell>
        </row>
        <row r="539">
          <cell r="C539">
            <v>1</v>
          </cell>
          <cell r="G539">
            <v>13</v>
          </cell>
          <cell r="J539">
            <v>2188</v>
          </cell>
          <cell r="K539">
            <v>3</v>
          </cell>
          <cell r="M539">
            <v>2</v>
          </cell>
          <cell r="N539">
            <v>3</v>
          </cell>
          <cell r="R539">
            <v>3.7549019607843137</v>
          </cell>
        </row>
        <row r="540">
          <cell r="C540">
            <v>1</v>
          </cell>
          <cell r="G540">
            <v>13</v>
          </cell>
          <cell r="J540">
            <v>2188</v>
          </cell>
          <cell r="K540">
            <v>3</v>
          </cell>
          <cell r="M540">
            <v>2</v>
          </cell>
          <cell r="N540">
            <v>3</v>
          </cell>
          <cell r="R540">
            <v>3.7549019607843137</v>
          </cell>
        </row>
        <row r="541">
          <cell r="C541">
            <v>1</v>
          </cell>
          <cell r="G541">
            <v>11</v>
          </cell>
          <cell r="J541">
            <v>28.1</v>
          </cell>
          <cell r="K541">
            <v>2</v>
          </cell>
          <cell r="M541">
            <v>2</v>
          </cell>
          <cell r="N541">
            <v>1</v>
          </cell>
          <cell r="R541">
            <v>4.1304347826086953</v>
          </cell>
        </row>
        <row r="542">
          <cell r="C542">
            <v>1</v>
          </cell>
          <cell r="G542">
            <v>11</v>
          </cell>
          <cell r="J542">
            <v>376.4</v>
          </cell>
          <cell r="K542">
            <v>2</v>
          </cell>
          <cell r="M542">
            <v>2</v>
          </cell>
          <cell r="N542">
            <v>13</v>
          </cell>
          <cell r="R542">
            <v>4.1304347826086953</v>
          </cell>
        </row>
        <row r="543">
          <cell r="C543">
            <v>1</v>
          </cell>
          <cell r="G543">
            <v>13</v>
          </cell>
          <cell r="J543">
            <v>94</v>
          </cell>
          <cell r="K543">
            <v>3</v>
          </cell>
          <cell r="M543">
            <v>2</v>
          </cell>
          <cell r="N543">
            <v>1</v>
          </cell>
          <cell r="R543">
            <v>3.7549019607843137</v>
          </cell>
        </row>
        <row r="544">
          <cell r="C544">
            <v>1</v>
          </cell>
          <cell r="G544">
            <v>10</v>
          </cell>
          <cell r="J544">
            <v>186.2</v>
          </cell>
          <cell r="K544">
            <v>2</v>
          </cell>
          <cell r="M544">
            <v>2</v>
          </cell>
          <cell r="N544">
            <v>1</v>
          </cell>
          <cell r="R544">
            <v>2.274626865671642</v>
          </cell>
        </row>
        <row r="545">
          <cell r="C545">
            <v>1</v>
          </cell>
          <cell r="G545">
            <v>11</v>
          </cell>
          <cell r="J545">
            <v>305</v>
          </cell>
          <cell r="K545">
            <v>2</v>
          </cell>
          <cell r="M545">
            <v>2</v>
          </cell>
          <cell r="N545">
            <v>13</v>
          </cell>
          <cell r="R545">
            <v>4.1304347826086953</v>
          </cell>
        </row>
        <row r="546">
          <cell r="C546">
            <v>1</v>
          </cell>
          <cell r="G546">
            <v>11</v>
          </cell>
          <cell r="J546">
            <v>714</v>
          </cell>
          <cell r="K546">
            <v>2</v>
          </cell>
          <cell r="M546">
            <v>2</v>
          </cell>
          <cell r="N546">
            <v>13</v>
          </cell>
          <cell r="R546">
            <v>4.1304347826086953</v>
          </cell>
        </row>
        <row r="547">
          <cell r="C547">
            <v>1</v>
          </cell>
          <cell r="G547">
            <v>11</v>
          </cell>
          <cell r="J547">
            <v>386.8</v>
          </cell>
          <cell r="K547">
            <v>3</v>
          </cell>
          <cell r="M547">
            <v>2</v>
          </cell>
          <cell r="N547">
            <v>13</v>
          </cell>
          <cell r="R547">
            <v>4.1304347826086953</v>
          </cell>
        </row>
        <row r="548">
          <cell r="C548">
            <v>1</v>
          </cell>
          <cell r="G548">
            <v>10</v>
          </cell>
          <cell r="J548">
            <v>28.1</v>
          </cell>
          <cell r="K548">
            <v>1</v>
          </cell>
          <cell r="M548">
            <v>1</v>
          </cell>
          <cell r="N548">
            <v>12</v>
          </cell>
          <cell r="R548">
            <v>2.274626865671642</v>
          </cell>
        </row>
        <row r="549">
          <cell r="C549">
            <v>1</v>
          </cell>
          <cell r="G549">
            <v>13</v>
          </cell>
          <cell r="J549">
            <v>2477</v>
          </cell>
          <cell r="K549">
            <v>2</v>
          </cell>
          <cell r="M549">
            <v>2</v>
          </cell>
          <cell r="N549">
            <v>3</v>
          </cell>
          <cell r="R549">
            <v>3.7549019607843137</v>
          </cell>
        </row>
        <row r="550">
          <cell r="C550">
            <v>1</v>
          </cell>
          <cell r="G550">
            <v>13</v>
          </cell>
          <cell r="J550">
            <v>414</v>
          </cell>
          <cell r="K550">
            <v>3</v>
          </cell>
          <cell r="M550">
            <v>2</v>
          </cell>
          <cell r="N550">
            <v>7</v>
          </cell>
          <cell r="R550">
            <v>3.7549019607843137</v>
          </cell>
        </row>
        <row r="551">
          <cell r="C551">
            <v>1</v>
          </cell>
          <cell r="G551">
            <v>11</v>
          </cell>
          <cell r="J551">
            <v>1222</v>
          </cell>
          <cell r="K551">
            <v>2</v>
          </cell>
          <cell r="M551">
            <v>2</v>
          </cell>
          <cell r="N551">
            <v>3</v>
          </cell>
          <cell r="R551">
            <v>4.1304347826086953</v>
          </cell>
        </row>
        <row r="552">
          <cell r="C552">
            <v>1</v>
          </cell>
          <cell r="G552">
            <v>13</v>
          </cell>
          <cell r="J552">
            <v>28.1</v>
          </cell>
          <cell r="K552">
            <v>2</v>
          </cell>
          <cell r="M552">
            <v>2</v>
          </cell>
          <cell r="N552">
            <v>1</v>
          </cell>
          <cell r="R552">
            <v>3.7549019607843137</v>
          </cell>
        </row>
        <row r="553">
          <cell r="C553">
            <v>1</v>
          </cell>
          <cell r="G553">
            <v>10</v>
          </cell>
          <cell r="J553">
            <v>28.1</v>
          </cell>
          <cell r="K553">
            <v>1</v>
          </cell>
          <cell r="M553">
            <v>1</v>
          </cell>
          <cell r="N553">
            <v>4</v>
          </cell>
          <cell r="R553">
            <v>2.274626865671642</v>
          </cell>
        </row>
        <row r="554">
          <cell r="C554">
            <v>1</v>
          </cell>
          <cell r="G554">
            <v>10</v>
          </cell>
          <cell r="J554">
            <v>202.2</v>
          </cell>
          <cell r="K554">
            <v>1</v>
          </cell>
          <cell r="M554">
            <v>1</v>
          </cell>
          <cell r="N554">
            <v>4</v>
          </cell>
          <cell r="R554">
            <v>2.274626865671642</v>
          </cell>
        </row>
        <row r="555">
          <cell r="C555">
            <v>1</v>
          </cell>
          <cell r="G555">
            <v>10</v>
          </cell>
          <cell r="J555">
            <v>84.5</v>
          </cell>
          <cell r="K555">
            <v>1</v>
          </cell>
          <cell r="M555">
            <v>1</v>
          </cell>
          <cell r="N555">
            <v>1</v>
          </cell>
          <cell r="R555">
            <v>2.274626865671642</v>
          </cell>
        </row>
        <row r="556">
          <cell r="C556">
            <v>1</v>
          </cell>
          <cell r="G556">
            <v>10</v>
          </cell>
          <cell r="J556">
            <v>94</v>
          </cell>
          <cell r="K556">
            <v>1</v>
          </cell>
          <cell r="M556">
            <v>1</v>
          </cell>
          <cell r="N556">
            <v>1</v>
          </cell>
          <cell r="R556">
            <v>2.274626865671642</v>
          </cell>
        </row>
        <row r="557">
          <cell r="C557">
            <v>1</v>
          </cell>
          <cell r="G557">
            <v>11</v>
          </cell>
          <cell r="J557">
            <v>193.3</v>
          </cell>
          <cell r="K557">
            <v>2</v>
          </cell>
          <cell r="M557">
            <v>2</v>
          </cell>
          <cell r="N557">
            <v>13</v>
          </cell>
          <cell r="R557">
            <v>4.1304347826086953</v>
          </cell>
        </row>
        <row r="558">
          <cell r="C558">
            <v>1</v>
          </cell>
          <cell r="G558">
            <v>11</v>
          </cell>
          <cell r="J558">
            <v>376.4</v>
          </cell>
          <cell r="K558">
            <v>1</v>
          </cell>
          <cell r="M558">
            <v>1</v>
          </cell>
          <cell r="N558">
            <v>4</v>
          </cell>
          <cell r="R558">
            <v>4.1304347826086953</v>
          </cell>
        </row>
        <row r="559">
          <cell r="C559">
            <v>1</v>
          </cell>
          <cell r="G559">
            <v>13</v>
          </cell>
          <cell r="J559">
            <v>1495</v>
          </cell>
          <cell r="K559">
            <v>3</v>
          </cell>
          <cell r="M559">
            <v>2</v>
          </cell>
          <cell r="N559">
            <v>3</v>
          </cell>
          <cell r="R559">
            <v>3.7549019607843137</v>
          </cell>
        </row>
        <row r="560">
          <cell r="C560">
            <v>1</v>
          </cell>
          <cell r="G560">
            <v>11</v>
          </cell>
          <cell r="J560">
            <v>210.3</v>
          </cell>
          <cell r="K560">
            <v>2</v>
          </cell>
          <cell r="M560">
            <v>2</v>
          </cell>
          <cell r="N560">
            <v>4</v>
          </cell>
          <cell r="R560">
            <v>4.1304347826086953</v>
          </cell>
        </row>
        <row r="561">
          <cell r="C561">
            <v>1</v>
          </cell>
          <cell r="G561">
            <v>13</v>
          </cell>
          <cell r="J561">
            <v>1232</v>
          </cell>
          <cell r="K561">
            <v>2</v>
          </cell>
          <cell r="M561">
            <v>2</v>
          </cell>
          <cell r="N561">
            <v>15</v>
          </cell>
          <cell r="R561">
            <v>3.7549019607843137</v>
          </cell>
        </row>
        <row r="562">
          <cell r="C562">
            <v>1</v>
          </cell>
          <cell r="G562">
            <v>13</v>
          </cell>
          <cell r="J562">
            <v>2262</v>
          </cell>
          <cell r="K562">
            <v>3</v>
          </cell>
          <cell r="M562">
            <v>2</v>
          </cell>
          <cell r="N562">
            <v>3</v>
          </cell>
          <cell r="R562">
            <v>3.7549019607843137</v>
          </cell>
        </row>
        <row r="563">
          <cell r="C563">
            <v>1</v>
          </cell>
          <cell r="G563">
            <v>13</v>
          </cell>
          <cell r="J563">
            <v>1031</v>
          </cell>
          <cell r="K563">
            <v>2</v>
          </cell>
          <cell r="M563">
            <v>2</v>
          </cell>
          <cell r="N563">
            <v>3</v>
          </cell>
          <cell r="R563">
            <v>3.7549019607843137</v>
          </cell>
        </row>
        <row r="564">
          <cell r="C564">
            <v>1</v>
          </cell>
          <cell r="G564">
            <v>13</v>
          </cell>
          <cell r="J564">
            <v>580.20000000000005</v>
          </cell>
          <cell r="K564">
            <v>2</v>
          </cell>
          <cell r="M564">
            <v>2</v>
          </cell>
          <cell r="N564">
            <v>11</v>
          </cell>
          <cell r="R564">
            <v>3.7549019607843137</v>
          </cell>
        </row>
        <row r="565">
          <cell r="C565">
            <v>1</v>
          </cell>
          <cell r="G565">
            <v>13</v>
          </cell>
          <cell r="J565">
            <v>1748</v>
          </cell>
          <cell r="K565">
            <v>3</v>
          </cell>
          <cell r="M565">
            <v>2</v>
          </cell>
          <cell r="N565">
            <v>7</v>
          </cell>
          <cell r="R565">
            <v>3.7549019607843137</v>
          </cell>
        </row>
        <row r="566">
          <cell r="C566">
            <v>1</v>
          </cell>
          <cell r="G566">
            <v>13</v>
          </cell>
          <cell r="J566">
            <v>1748</v>
          </cell>
          <cell r="K566">
            <v>2</v>
          </cell>
          <cell r="M566">
            <v>2</v>
          </cell>
          <cell r="N566">
            <v>4</v>
          </cell>
          <cell r="R566">
            <v>3.7549019607843137</v>
          </cell>
        </row>
        <row r="567">
          <cell r="C567">
            <v>1</v>
          </cell>
          <cell r="G567">
            <v>11</v>
          </cell>
          <cell r="J567">
            <v>1885.8</v>
          </cell>
          <cell r="K567">
            <v>2</v>
          </cell>
          <cell r="M567">
            <v>2</v>
          </cell>
          <cell r="N567">
            <v>11</v>
          </cell>
          <cell r="R567">
            <v>4.1304347826086953</v>
          </cell>
        </row>
        <row r="568">
          <cell r="C568">
            <v>1</v>
          </cell>
          <cell r="G568">
            <v>13</v>
          </cell>
          <cell r="J568">
            <v>2188</v>
          </cell>
          <cell r="K568">
            <v>3</v>
          </cell>
          <cell r="M568">
            <v>2</v>
          </cell>
          <cell r="N568">
            <v>9</v>
          </cell>
          <cell r="R568">
            <v>3.7549019607843137</v>
          </cell>
        </row>
        <row r="569">
          <cell r="C569">
            <v>1</v>
          </cell>
          <cell r="G569">
            <v>10</v>
          </cell>
          <cell r="J569">
            <v>71.5</v>
          </cell>
          <cell r="K569">
            <v>2</v>
          </cell>
          <cell r="M569">
            <v>2</v>
          </cell>
          <cell r="N569">
            <v>1</v>
          </cell>
          <cell r="R569">
            <v>2.274626865671642</v>
          </cell>
        </row>
        <row r="570">
          <cell r="C570">
            <v>1</v>
          </cell>
          <cell r="G570">
            <v>11</v>
          </cell>
          <cell r="J570">
            <v>149.30000000000001</v>
          </cell>
          <cell r="K570">
            <v>1</v>
          </cell>
          <cell r="M570">
            <v>1</v>
          </cell>
          <cell r="N570">
            <v>1</v>
          </cell>
          <cell r="R570">
            <v>4.1304347826086953</v>
          </cell>
        </row>
        <row r="571">
          <cell r="C571">
            <v>1</v>
          </cell>
          <cell r="G571">
            <v>13</v>
          </cell>
          <cell r="J571">
            <v>376.4</v>
          </cell>
          <cell r="K571">
            <v>2</v>
          </cell>
          <cell r="M571">
            <v>2</v>
          </cell>
          <cell r="N571">
            <v>16</v>
          </cell>
          <cell r="R571">
            <v>3.7549019607843137</v>
          </cell>
        </row>
        <row r="572">
          <cell r="C572">
            <v>1</v>
          </cell>
          <cell r="G572">
            <v>13</v>
          </cell>
          <cell r="J572">
            <v>610</v>
          </cell>
          <cell r="K572">
            <v>3</v>
          </cell>
          <cell r="M572">
            <v>2</v>
          </cell>
          <cell r="N572">
            <v>4</v>
          </cell>
          <cell r="R572">
            <v>3.7549019607843137</v>
          </cell>
        </row>
        <row r="573">
          <cell r="C573">
            <v>1</v>
          </cell>
          <cell r="G573">
            <v>13</v>
          </cell>
          <cell r="J573">
            <v>2188</v>
          </cell>
          <cell r="K573">
            <v>3</v>
          </cell>
          <cell r="M573">
            <v>2</v>
          </cell>
          <cell r="N573">
            <v>17</v>
          </cell>
          <cell r="R573">
            <v>3.7549019607843137</v>
          </cell>
        </row>
        <row r="574">
          <cell r="C574">
            <v>1</v>
          </cell>
          <cell r="G574">
            <v>10</v>
          </cell>
          <cell r="J574">
            <v>238.2</v>
          </cell>
          <cell r="K574">
            <v>3</v>
          </cell>
          <cell r="M574">
            <v>2</v>
          </cell>
          <cell r="N574">
            <v>3</v>
          </cell>
          <cell r="R574">
            <v>2.274626865671642</v>
          </cell>
        </row>
        <row r="575">
          <cell r="C575">
            <v>1</v>
          </cell>
          <cell r="G575">
            <v>10</v>
          </cell>
          <cell r="J575">
            <v>94</v>
          </cell>
          <cell r="K575">
            <v>3</v>
          </cell>
          <cell r="M575">
            <v>2</v>
          </cell>
          <cell r="N575">
            <v>10</v>
          </cell>
          <cell r="R575">
            <v>2.274626865671642</v>
          </cell>
        </row>
        <row r="576">
          <cell r="C576">
            <v>1</v>
          </cell>
          <cell r="G576">
            <v>13</v>
          </cell>
          <cell r="J576">
            <v>1292.8</v>
          </cell>
          <cell r="K576">
            <v>3</v>
          </cell>
          <cell r="M576">
            <v>2</v>
          </cell>
          <cell r="N576">
            <v>4</v>
          </cell>
          <cell r="R576">
            <v>3.7549019607843137</v>
          </cell>
        </row>
        <row r="577">
          <cell r="C577">
            <v>1</v>
          </cell>
          <cell r="G577">
            <v>13</v>
          </cell>
          <cell r="J577">
            <v>611.79999999999995</v>
          </cell>
          <cell r="K577">
            <v>3</v>
          </cell>
          <cell r="M577">
            <v>2</v>
          </cell>
          <cell r="N577">
            <v>4</v>
          </cell>
          <cell r="R577">
            <v>3.7549019607843137</v>
          </cell>
        </row>
        <row r="578">
          <cell r="C578">
            <v>1</v>
          </cell>
          <cell r="G578">
            <v>10</v>
          </cell>
          <cell r="J578">
            <v>94</v>
          </cell>
          <cell r="K578">
            <v>3</v>
          </cell>
          <cell r="M578">
            <v>2</v>
          </cell>
          <cell r="N578">
            <v>13</v>
          </cell>
          <cell r="R578">
            <v>2.274626865671642</v>
          </cell>
        </row>
        <row r="579">
          <cell r="C579">
            <v>1</v>
          </cell>
          <cell r="G579">
            <v>10</v>
          </cell>
          <cell r="J579">
            <v>94</v>
          </cell>
          <cell r="K579">
            <v>3</v>
          </cell>
          <cell r="M579">
            <v>2</v>
          </cell>
          <cell r="N579">
            <v>1</v>
          </cell>
          <cell r="R579">
            <v>2.274626865671642</v>
          </cell>
        </row>
        <row r="580">
          <cell r="C580">
            <v>1</v>
          </cell>
          <cell r="G580">
            <v>10</v>
          </cell>
          <cell r="J580">
            <v>437.6</v>
          </cell>
          <cell r="K580">
            <v>2</v>
          </cell>
          <cell r="M580">
            <v>2</v>
          </cell>
          <cell r="N580">
            <v>12</v>
          </cell>
          <cell r="R580">
            <v>2.274626865671642</v>
          </cell>
        </row>
        <row r="581">
          <cell r="C581">
            <v>1</v>
          </cell>
          <cell r="G581">
            <v>13</v>
          </cell>
          <cell r="J581">
            <v>1153</v>
          </cell>
          <cell r="K581">
            <v>3</v>
          </cell>
          <cell r="M581">
            <v>2</v>
          </cell>
          <cell r="N581">
            <v>4</v>
          </cell>
          <cell r="R581">
            <v>3.7549019607843137</v>
          </cell>
        </row>
        <row r="582">
          <cell r="C582">
            <v>1</v>
          </cell>
          <cell r="G582">
            <v>10</v>
          </cell>
          <cell r="J582">
            <v>94</v>
          </cell>
          <cell r="K582">
            <v>2</v>
          </cell>
          <cell r="M582">
            <v>2</v>
          </cell>
          <cell r="N582">
            <v>1</v>
          </cell>
          <cell r="R582">
            <v>2.274626865671642</v>
          </cell>
        </row>
        <row r="583">
          <cell r="C583">
            <v>1</v>
          </cell>
          <cell r="G583">
            <v>10</v>
          </cell>
          <cell r="J583">
            <v>131</v>
          </cell>
          <cell r="K583">
            <v>3</v>
          </cell>
          <cell r="M583">
            <v>2</v>
          </cell>
          <cell r="N583">
            <v>1</v>
          </cell>
          <cell r="R583">
            <v>2.274626865671642</v>
          </cell>
        </row>
        <row r="584">
          <cell r="C584">
            <v>1</v>
          </cell>
          <cell r="G584">
            <v>10</v>
          </cell>
          <cell r="J584">
            <v>28.1</v>
          </cell>
          <cell r="K584">
            <v>3</v>
          </cell>
          <cell r="M584">
            <v>2</v>
          </cell>
          <cell r="N584">
            <v>1</v>
          </cell>
          <cell r="R584">
            <v>2.274626865671642</v>
          </cell>
        </row>
        <row r="585">
          <cell r="C585">
            <v>1</v>
          </cell>
          <cell r="G585">
            <v>10</v>
          </cell>
          <cell r="J585">
            <v>16.8</v>
          </cell>
          <cell r="K585">
            <v>3</v>
          </cell>
          <cell r="M585">
            <v>2</v>
          </cell>
          <cell r="N585">
            <v>1</v>
          </cell>
          <cell r="R585">
            <v>2.274626865671642</v>
          </cell>
        </row>
        <row r="586">
          <cell r="C586">
            <v>1</v>
          </cell>
          <cell r="G586">
            <v>10</v>
          </cell>
          <cell r="J586">
            <v>1311</v>
          </cell>
          <cell r="K586">
            <v>3</v>
          </cell>
          <cell r="M586">
            <v>2</v>
          </cell>
          <cell r="N586">
            <v>4</v>
          </cell>
          <cell r="R586">
            <v>2.274626865671642</v>
          </cell>
        </row>
        <row r="587">
          <cell r="C587">
            <v>1</v>
          </cell>
          <cell r="G587">
            <v>13</v>
          </cell>
          <cell r="J587">
            <v>71.5</v>
          </cell>
          <cell r="K587">
            <v>3</v>
          </cell>
          <cell r="M587">
            <v>2</v>
          </cell>
          <cell r="N587">
            <v>7</v>
          </cell>
          <cell r="R587">
            <v>3.7549019607843137</v>
          </cell>
        </row>
        <row r="588">
          <cell r="C588">
            <v>1</v>
          </cell>
          <cell r="G588">
            <v>13</v>
          </cell>
          <cell r="J588">
            <v>514.29999999999995</v>
          </cell>
          <cell r="K588">
            <v>3</v>
          </cell>
          <cell r="M588">
            <v>2</v>
          </cell>
          <cell r="N588">
            <v>13</v>
          </cell>
          <cell r="R588">
            <v>3.7549019607843137</v>
          </cell>
        </row>
        <row r="589">
          <cell r="C589">
            <v>1</v>
          </cell>
          <cell r="G589">
            <v>10</v>
          </cell>
          <cell r="J589">
            <v>28.1</v>
          </cell>
          <cell r="K589">
            <v>2</v>
          </cell>
          <cell r="M589">
            <v>2</v>
          </cell>
          <cell r="N589">
            <v>1</v>
          </cell>
          <cell r="R589">
            <v>2.274626865671642</v>
          </cell>
        </row>
        <row r="590">
          <cell r="C590">
            <v>1</v>
          </cell>
          <cell r="G590">
            <v>10</v>
          </cell>
          <cell r="J590">
            <v>28.1</v>
          </cell>
          <cell r="K590">
            <v>4</v>
          </cell>
          <cell r="M590">
            <v>1</v>
          </cell>
          <cell r="N590">
            <v>1</v>
          </cell>
          <cell r="R590">
            <v>2.274626865671642</v>
          </cell>
        </row>
        <row r="591">
          <cell r="C591">
            <v>1</v>
          </cell>
          <cell r="G591">
            <v>10</v>
          </cell>
          <cell r="J591">
            <v>130.6</v>
          </cell>
          <cell r="K591">
            <v>3</v>
          </cell>
          <cell r="M591">
            <v>2</v>
          </cell>
          <cell r="N591">
            <v>1</v>
          </cell>
          <cell r="R591">
            <v>2.274626865671642</v>
          </cell>
        </row>
        <row r="592">
          <cell r="C592">
            <v>1</v>
          </cell>
          <cell r="G592">
            <v>13</v>
          </cell>
          <cell r="J592">
            <v>28.1</v>
          </cell>
          <cell r="K592">
            <v>3</v>
          </cell>
          <cell r="M592">
            <v>2</v>
          </cell>
          <cell r="N592">
            <v>1</v>
          </cell>
          <cell r="R592">
            <v>3.7549019607843137</v>
          </cell>
        </row>
        <row r="593">
          <cell r="C593">
            <v>1</v>
          </cell>
          <cell r="G593">
            <v>10</v>
          </cell>
          <cell r="J593">
            <v>276.2</v>
          </cell>
          <cell r="K593">
            <v>3</v>
          </cell>
          <cell r="M593">
            <v>2</v>
          </cell>
          <cell r="N593">
            <v>13</v>
          </cell>
          <cell r="R593">
            <v>2.274626865671642</v>
          </cell>
        </row>
        <row r="594">
          <cell r="C594">
            <v>1</v>
          </cell>
          <cell r="G594">
            <v>13</v>
          </cell>
          <cell r="J594">
            <v>50.7</v>
          </cell>
          <cell r="K594">
            <v>3</v>
          </cell>
          <cell r="M594">
            <v>1</v>
          </cell>
          <cell r="N594">
            <v>11</v>
          </cell>
          <cell r="R594">
            <v>3.7549019607843137</v>
          </cell>
        </row>
        <row r="595">
          <cell r="C595">
            <v>1</v>
          </cell>
          <cell r="G595">
            <v>10</v>
          </cell>
          <cell r="J595">
            <v>94.1</v>
          </cell>
          <cell r="K595">
            <v>3</v>
          </cell>
          <cell r="M595">
            <v>1</v>
          </cell>
          <cell r="N595">
            <v>1</v>
          </cell>
          <cell r="R595">
            <v>2.274626865671642</v>
          </cell>
        </row>
        <row r="596">
          <cell r="C596">
            <v>1</v>
          </cell>
          <cell r="G596">
            <v>11</v>
          </cell>
          <cell r="J596">
            <v>842</v>
          </cell>
          <cell r="K596">
            <v>3</v>
          </cell>
          <cell r="M596">
            <v>2</v>
          </cell>
          <cell r="N596">
            <v>3</v>
          </cell>
          <cell r="R596">
            <v>4.1304347826086953</v>
          </cell>
        </row>
        <row r="597">
          <cell r="C597">
            <v>1</v>
          </cell>
          <cell r="G597">
            <v>10</v>
          </cell>
          <cell r="J597">
            <v>16.8</v>
          </cell>
          <cell r="K597">
            <v>2</v>
          </cell>
          <cell r="M597">
            <v>2</v>
          </cell>
          <cell r="N597">
            <v>13</v>
          </cell>
          <cell r="R597">
            <v>2.274626865671642</v>
          </cell>
        </row>
        <row r="598">
          <cell r="C598">
            <v>1</v>
          </cell>
          <cell r="G598">
            <v>13</v>
          </cell>
          <cell r="J598">
            <v>186.2</v>
          </cell>
          <cell r="K598">
            <v>2</v>
          </cell>
          <cell r="M598">
            <v>2</v>
          </cell>
          <cell r="N598">
            <v>7</v>
          </cell>
          <cell r="R598">
            <v>3.7549019607843137</v>
          </cell>
        </row>
        <row r="599">
          <cell r="C599">
            <v>1</v>
          </cell>
          <cell r="G599">
            <v>10</v>
          </cell>
          <cell r="J599">
            <v>873</v>
          </cell>
          <cell r="K599">
            <v>4</v>
          </cell>
          <cell r="M599">
            <v>2</v>
          </cell>
          <cell r="N599">
            <v>3</v>
          </cell>
          <cell r="R599">
            <v>2.274626865671642</v>
          </cell>
        </row>
        <row r="600">
          <cell r="C600">
            <v>1</v>
          </cell>
          <cell r="G600">
            <v>13</v>
          </cell>
          <cell r="J600">
            <v>1495</v>
          </cell>
          <cell r="K600">
            <v>3</v>
          </cell>
          <cell r="M600">
            <v>2</v>
          </cell>
          <cell r="N600">
            <v>13</v>
          </cell>
          <cell r="R600">
            <v>3.7549019607843137</v>
          </cell>
        </row>
        <row r="601">
          <cell r="C601">
            <v>1</v>
          </cell>
          <cell r="G601">
            <v>13</v>
          </cell>
          <cell r="J601">
            <v>1495</v>
          </cell>
          <cell r="K601">
            <v>3</v>
          </cell>
          <cell r="M601">
            <v>2</v>
          </cell>
          <cell r="N601">
            <v>13</v>
          </cell>
          <cell r="R601">
            <v>3.7549019607843137</v>
          </cell>
        </row>
        <row r="602">
          <cell r="C602">
            <v>1</v>
          </cell>
          <cell r="G602">
            <v>13</v>
          </cell>
          <cell r="J602">
            <v>600</v>
          </cell>
          <cell r="K602">
            <v>3</v>
          </cell>
          <cell r="M602">
            <v>2</v>
          </cell>
          <cell r="N602">
            <v>7</v>
          </cell>
          <cell r="R602">
            <v>3.7549019607843137</v>
          </cell>
        </row>
        <row r="603">
          <cell r="C603">
            <v>1</v>
          </cell>
          <cell r="G603">
            <v>11</v>
          </cell>
          <cell r="J603">
            <v>432.4</v>
          </cell>
          <cell r="K603">
            <v>2</v>
          </cell>
          <cell r="M603">
            <v>2</v>
          </cell>
          <cell r="N603">
            <v>6</v>
          </cell>
          <cell r="R603">
            <v>4.1304347826086953</v>
          </cell>
        </row>
        <row r="604">
          <cell r="C604">
            <v>1</v>
          </cell>
          <cell r="G604">
            <v>11</v>
          </cell>
          <cell r="J604">
            <v>432.4</v>
          </cell>
          <cell r="K604">
            <v>2</v>
          </cell>
          <cell r="M604">
            <v>2</v>
          </cell>
          <cell r="N604">
            <v>6</v>
          </cell>
          <cell r="R604">
            <v>4.1304347826086953</v>
          </cell>
        </row>
        <row r="605">
          <cell r="C605">
            <v>1</v>
          </cell>
          <cell r="G605">
            <v>13</v>
          </cell>
          <cell r="J605">
            <v>395.8</v>
          </cell>
          <cell r="K605">
            <v>2</v>
          </cell>
          <cell r="M605">
            <v>2</v>
          </cell>
          <cell r="N605">
            <v>1</v>
          </cell>
          <cell r="R605">
            <v>3.7549019607843137</v>
          </cell>
        </row>
        <row r="606">
          <cell r="C606">
            <v>1</v>
          </cell>
          <cell r="G606">
            <v>11</v>
          </cell>
          <cell r="J606">
            <v>136.30000000000001</v>
          </cell>
          <cell r="K606">
            <v>2</v>
          </cell>
          <cell r="M606">
            <v>2</v>
          </cell>
          <cell r="N606">
            <v>1</v>
          </cell>
          <cell r="R606">
            <v>4.1304347826086953</v>
          </cell>
        </row>
        <row r="607">
          <cell r="C607">
            <v>1</v>
          </cell>
          <cell r="G607">
            <v>10</v>
          </cell>
          <cell r="J607">
            <v>137.4</v>
          </cell>
          <cell r="K607">
            <v>1</v>
          </cell>
          <cell r="M607">
            <v>1</v>
          </cell>
          <cell r="N607">
            <v>1</v>
          </cell>
          <cell r="R607">
            <v>2.274626865671642</v>
          </cell>
        </row>
        <row r="608">
          <cell r="C608">
            <v>1</v>
          </cell>
          <cell r="G608">
            <v>10</v>
          </cell>
          <cell r="J608">
            <v>689</v>
          </cell>
          <cell r="K608">
            <v>2</v>
          </cell>
          <cell r="M608">
            <v>2</v>
          </cell>
          <cell r="N608">
            <v>4</v>
          </cell>
          <cell r="R608">
            <v>2.274626865671642</v>
          </cell>
        </row>
        <row r="609">
          <cell r="C609">
            <v>1</v>
          </cell>
          <cell r="G609">
            <v>10</v>
          </cell>
          <cell r="J609">
            <v>137.9</v>
          </cell>
          <cell r="K609">
            <v>1</v>
          </cell>
          <cell r="M609">
            <v>1</v>
          </cell>
          <cell r="N609">
            <v>1</v>
          </cell>
          <cell r="R609">
            <v>2.274626865671642</v>
          </cell>
        </row>
        <row r="610">
          <cell r="C610">
            <v>1</v>
          </cell>
          <cell r="G610">
            <v>10</v>
          </cell>
          <cell r="J610">
            <v>517</v>
          </cell>
          <cell r="K610">
            <v>4</v>
          </cell>
          <cell r="M610">
            <v>2</v>
          </cell>
          <cell r="N610">
            <v>17</v>
          </cell>
          <cell r="R610">
            <v>2.274626865671642</v>
          </cell>
        </row>
        <row r="611">
          <cell r="C611">
            <v>1</v>
          </cell>
          <cell r="G611">
            <v>13</v>
          </cell>
          <cell r="J611">
            <v>2046</v>
          </cell>
          <cell r="K611">
            <v>3</v>
          </cell>
          <cell r="M611">
            <v>2</v>
          </cell>
          <cell r="N611">
            <v>4</v>
          </cell>
          <cell r="R611">
            <v>3.7549019607843137</v>
          </cell>
        </row>
        <row r="612">
          <cell r="C612">
            <v>1</v>
          </cell>
          <cell r="G612">
            <v>13</v>
          </cell>
          <cell r="J612">
            <v>1885.8</v>
          </cell>
          <cell r="K612">
            <v>4</v>
          </cell>
          <cell r="M612">
            <v>2</v>
          </cell>
          <cell r="N612">
            <v>7</v>
          </cell>
          <cell r="R612">
            <v>3.7549019607843137</v>
          </cell>
        </row>
        <row r="613">
          <cell r="C613">
            <v>1</v>
          </cell>
          <cell r="G613">
            <v>13</v>
          </cell>
          <cell r="J613">
            <v>1495</v>
          </cell>
          <cell r="K613">
            <v>4</v>
          </cell>
          <cell r="M613">
            <v>2</v>
          </cell>
          <cell r="N613">
            <v>4</v>
          </cell>
          <cell r="R613">
            <v>3.7549019607843137</v>
          </cell>
        </row>
        <row r="614">
          <cell r="C614">
            <v>1</v>
          </cell>
          <cell r="G614">
            <v>10</v>
          </cell>
          <cell r="J614">
            <v>195.4</v>
          </cell>
          <cell r="K614">
            <v>3</v>
          </cell>
          <cell r="M614">
            <v>2</v>
          </cell>
          <cell r="N614">
            <v>4</v>
          </cell>
          <cell r="R614">
            <v>2.274626865671642</v>
          </cell>
        </row>
        <row r="615">
          <cell r="C615">
            <v>1</v>
          </cell>
          <cell r="G615">
            <v>13</v>
          </cell>
          <cell r="J615">
            <v>1062</v>
          </cell>
          <cell r="K615">
            <v>3</v>
          </cell>
          <cell r="M615">
            <v>2</v>
          </cell>
          <cell r="N615">
            <v>13</v>
          </cell>
          <cell r="R615">
            <v>3.7549019607843137</v>
          </cell>
        </row>
        <row r="616">
          <cell r="C616">
            <v>1</v>
          </cell>
          <cell r="G616">
            <v>13</v>
          </cell>
          <cell r="J616">
            <v>1779</v>
          </cell>
          <cell r="K616">
            <v>3</v>
          </cell>
          <cell r="M616">
            <v>2</v>
          </cell>
          <cell r="N616">
            <v>13</v>
          </cell>
          <cell r="R616">
            <v>3.7549019607843137</v>
          </cell>
        </row>
        <row r="617">
          <cell r="C617">
            <v>1</v>
          </cell>
          <cell r="G617">
            <v>13</v>
          </cell>
          <cell r="J617">
            <v>569</v>
          </cell>
          <cell r="K617">
            <v>3</v>
          </cell>
          <cell r="M617">
            <v>2</v>
          </cell>
          <cell r="N617">
            <v>8</v>
          </cell>
          <cell r="R617">
            <v>3.7549019607843137</v>
          </cell>
        </row>
        <row r="618">
          <cell r="C618">
            <v>1</v>
          </cell>
          <cell r="G618">
            <v>13</v>
          </cell>
          <cell r="J618">
            <v>386.8</v>
          </cell>
          <cell r="K618">
            <v>3</v>
          </cell>
          <cell r="M618">
            <v>2</v>
          </cell>
          <cell r="N618">
            <v>13</v>
          </cell>
          <cell r="R618">
            <v>3.7549019607843137</v>
          </cell>
        </row>
        <row r="619">
          <cell r="C619">
            <v>1</v>
          </cell>
          <cell r="G619">
            <v>13</v>
          </cell>
          <cell r="J619">
            <v>1779</v>
          </cell>
          <cell r="K619">
            <v>3</v>
          </cell>
          <cell r="M619">
            <v>2</v>
          </cell>
          <cell r="N619">
            <v>6</v>
          </cell>
          <cell r="R619">
            <v>3.7549019607843137</v>
          </cell>
        </row>
        <row r="620">
          <cell r="C620">
            <v>1</v>
          </cell>
          <cell r="G620">
            <v>10</v>
          </cell>
          <cell r="J620">
            <v>55.099999999999994</v>
          </cell>
          <cell r="K620">
            <v>2</v>
          </cell>
          <cell r="M620">
            <v>2</v>
          </cell>
          <cell r="N620">
            <v>17</v>
          </cell>
          <cell r="R620">
            <v>2.274626865671642</v>
          </cell>
        </row>
        <row r="621">
          <cell r="C621">
            <v>1</v>
          </cell>
          <cell r="G621">
            <v>13</v>
          </cell>
          <cell r="J621">
            <v>1008.8</v>
          </cell>
          <cell r="K621">
            <v>2</v>
          </cell>
          <cell r="M621">
            <v>2</v>
          </cell>
          <cell r="N621">
            <v>4</v>
          </cell>
          <cell r="R621">
            <v>3.7549019607843137</v>
          </cell>
        </row>
        <row r="622">
          <cell r="C622">
            <v>1</v>
          </cell>
          <cell r="G622">
            <v>13</v>
          </cell>
          <cell r="J622">
            <v>172.3</v>
          </cell>
          <cell r="K622">
            <v>1</v>
          </cell>
          <cell r="M622">
            <v>1</v>
          </cell>
          <cell r="N622">
            <v>4</v>
          </cell>
          <cell r="R622">
            <v>3.7549019607843137</v>
          </cell>
        </row>
        <row r="623">
          <cell r="C623">
            <v>1</v>
          </cell>
          <cell r="G623">
            <v>10</v>
          </cell>
          <cell r="J623">
            <v>28.1</v>
          </cell>
          <cell r="K623">
            <v>1</v>
          </cell>
          <cell r="M623">
            <v>1</v>
          </cell>
          <cell r="N623">
            <v>15</v>
          </cell>
          <cell r="R623">
            <v>2.274626865671642</v>
          </cell>
        </row>
        <row r="624">
          <cell r="C624">
            <v>1</v>
          </cell>
          <cell r="G624">
            <v>10</v>
          </cell>
          <cell r="J624">
            <v>276.2</v>
          </cell>
          <cell r="K624">
            <v>2</v>
          </cell>
          <cell r="M624">
            <v>2</v>
          </cell>
          <cell r="N624">
            <v>3</v>
          </cell>
          <cell r="R624">
            <v>2.274626865671642</v>
          </cell>
        </row>
        <row r="625">
          <cell r="C625">
            <v>1</v>
          </cell>
          <cell r="G625">
            <v>13</v>
          </cell>
          <cell r="J625">
            <v>1062</v>
          </cell>
          <cell r="K625">
            <v>2</v>
          </cell>
          <cell r="M625">
            <v>2</v>
          </cell>
          <cell r="N625">
            <v>13</v>
          </cell>
          <cell r="R625">
            <v>3.7549019607843137</v>
          </cell>
        </row>
        <row r="626">
          <cell r="C626">
            <v>1</v>
          </cell>
          <cell r="G626">
            <v>11</v>
          </cell>
          <cell r="J626">
            <v>94</v>
          </cell>
          <cell r="K626">
            <v>2</v>
          </cell>
          <cell r="M626">
            <v>2</v>
          </cell>
          <cell r="N626">
            <v>18</v>
          </cell>
          <cell r="R626">
            <v>4.1304347826086953</v>
          </cell>
        </row>
        <row r="627">
          <cell r="C627">
            <v>1</v>
          </cell>
          <cell r="G627">
            <v>10</v>
          </cell>
          <cell r="J627">
            <v>28.1</v>
          </cell>
          <cell r="K627">
            <v>2</v>
          </cell>
          <cell r="M627">
            <v>2</v>
          </cell>
          <cell r="N627">
            <v>1</v>
          </cell>
          <cell r="R627">
            <v>2.274626865671642</v>
          </cell>
        </row>
        <row r="628">
          <cell r="C628">
            <v>1</v>
          </cell>
          <cell r="G628">
            <v>10</v>
          </cell>
          <cell r="J628">
            <v>28.1</v>
          </cell>
          <cell r="K628">
            <v>1</v>
          </cell>
          <cell r="M628">
            <v>1</v>
          </cell>
          <cell r="N628">
            <v>1</v>
          </cell>
          <cell r="R628">
            <v>2.274626865671642</v>
          </cell>
        </row>
        <row r="629">
          <cell r="C629">
            <v>1</v>
          </cell>
          <cell r="G629">
            <v>10</v>
          </cell>
          <cell r="J629">
            <v>28.1</v>
          </cell>
          <cell r="K629">
            <v>1</v>
          </cell>
          <cell r="M629">
            <v>1</v>
          </cell>
          <cell r="N629">
            <v>1</v>
          </cell>
          <cell r="R629">
            <v>2.274626865671642</v>
          </cell>
        </row>
        <row r="630">
          <cell r="C630">
            <v>1</v>
          </cell>
          <cell r="G630">
            <v>10</v>
          </cell>
          <cell r="J630">
            <v>276.2</v>
          </cell>
          <cell r="K630">
            <v>1</v>
          </cell>
          <cell r="M630">
            <v>1</v>
          </cell>
          <cell r="N630">
            <v>9</v>
          </cell>
          <cell r="R630">
            <v>2.274626865671642</v>
          </cell>
        </row>
        <row r="631">
          <cell r="C631">
            <v>1</v>
          </cell>
          <cell r="G631">
            <v>11</v>
          </cell>
          <cell r="J631">
            <v>55.099999999999994</v>
          </cell>
          <cell r="K631">
            <v>2</v>
          </cell>
          <cell r="M631">
            <v>2</v>
          </cell>
          <cell r="N631">
            <v>3</v>
          </cell>
          <cell r="R631">
            <v>4.1304347826086953</v>
          </cell>
        </row>
        <row r="632">
          <cell r="C632">
            <v>1</v>
          </cell>
          <cell r="G632">
            <v>10</v>
          </cell>
          <cell r="J632">
            <v>74.2</v>
          </cell>
          <cell r="K632">
            <v>1</v>
          </cell>
          <cell r="M632">
            <v>1</v>
          </cell>
          <cell r="N632">
            <v>3</v>
          </cell>
          <cell r="R632">
            <v>2.274626865671642</v>
          </cell>
        </row>
        <row r="633">
          <cell r="C633">
            <v>1</v>
          </cell>
          <cell r="G633">
            <v>10</v>
          </cell>
          <cell r="J633">
            <v>210.3</v>
          </cell>
          <cell r="K633">
            <v>1</v>
          </cell>
          <cell r="M633">
            <v>1</v>
          </cell>
          <cell r="N633">
            <v>10</v>
          </cell>
          <cell r="R633">
            <v>2.274626865671642</v>
          </cell>
        </row>
        <row r="634">
          <cell r="C634">
            <v>1</v>
          </cell>
          <cell r="G634">
            <v>11</v>
          </cell>
          <cell r="J634">
            <v>28.1</v>
          </cell>
          <cell r="K634">
            <v>2</v>
          </cell>
          <cell r="M634">
            <v>2</v>
          </cell>
          <cell r="N634">
            <v>9</v>
          </cell>
          <cell r="R634">
            <v>4.1304347826086953</v>
          </cell>
        </row>
        <row r="635">
          <cell r="C635">
            <v>1</v>
          </cell>
          <cell r="G635">
            <v>13</v>
          </cell>
          <cell r="J635">
            <v>94</v>
          </cell>
          <cell r="K635">
            <v>1</v>
          </cell>
          <cell r="M635">
            <v>1</v>
          </cell>
          <cell r="N635">
            <v>3</v>
          </cell>
          <cell r="R635">
            <v>3.7549019607843137</v>
          </cell>
        </row>
        <row r="636">
          <cell r="C636">
            <v>1</v>
          </cell>
          <cell r="G636">
            <v>11</v>
          </cell>
          <cell r="J636">
            <v>195.4</v>
          </cell>
          <cell r="K636">
            <v>1</v>
          </cell>
          <cell r="M636">
            <v>1</v>
          </cell>
          <cell r="N636">
            <v>6</v>
          </cell>
          <cell r="R636">
            <v>4.1304347826086953</v>
          </cell>
        </row>
        <row r="637">
          <cell r="C637">
            <v>1</v>
          </cell>
          <cell r="G637">
            <v>10</v>
          </cell>
          <cell r="J637">
            <v>256.39999999999998</v>
          </cell>
          <cell r="K637">
            <v>2</v>
          </cell>
          <cell r="M637">
            <v>2</v>
          </cell>
          <cell r="N637">
            <v>10</v>
          </cell>
          <cell r="R637">
            <v>2.274626865671642</v>
          </cell>
        </row>
        <row r="638">
          <cell r="C638">
            <v>1</v>
          </cell>
          <cell r="G638">
            <v>10</v>
          </cell>
          <cell r="J638">
            <v>237.3</v>
          </cell>
          <cell r="K638">
            <v>1</v>
          </cell>
          <cell r="M638">
            <v>1</v>
          </cell>
          <cell r="N638">
            <v>9</v>
          </cell>
          <cell r="R638">
            <v>2.274626865671642</v>
          </cell>
        </row>
        <row r="639">
          <cell r="C639">
            <v>1</v>
          </cell>
          <cell r="G639">
            <v>10</v>
          </cell>
          <cell r="J639">
            <v>368</v>
          </cell>
          <cell r="K639">
            <v>1</v>
          </cell>
          <cell r="M639">
            <v>1</v>
          </cell>
          <cell r="N639">
            <v>10</v>
          </cell>
          <cell r="R639">
            <v>2.274626865671642</v>
          </cell>
        </row>
        <row r="640">
          <cell r="C640">
            <v>1</v>
          </cell>
          <cell r="G640">
            <v>10</v>
          </cell>
          <cell r="J640">
            <v>28.1</v>
          </cell>
          <cell r="K640">
            <v>1</v>
          </cell>
          <cell r="M640">
            <v>1</v>
          </cell>
          <cell r="N640">
            <v>9</v>
          </cell>
          <cell r="R640">
            <v>2.274626865671642</v>
          </cell>
        </row>
        <row r="641">
          <cell r="C641">
            <v>1</v>
          </cell>
          <cell r="G641">
            <v>13</v>
          </cell>
          <cell r="J641">
            <v>305</v>
          </cell>
          <cell r="K641">
            <v>1</v>
          </cell>
          <cell r="M641">
            <v>1</v>
          </cell>
          <cell r="N641">
            <v>1</v>
          </cell>
          <cell r="R641">
            <v>3.7549019607843137</v>
          </cell>
        </row>
        <row r="642">
          <cell r="C642">
            <v>1</v>
          </cell>
          <cell r="G642">
            <v>10</v>
          </cell>
          <cell r="J642">
            <v>646.29999999999995</v>
          </cell>
          <cell r="K642">
            <v>2</v>
          </cell>
          <cell r="M642">
            <v>2</v>
          </cell>
          <cell r="N642">
            <v>10</v>
          </cell>
          <cell r="R642">
            <v>2.274626865671642</v>
          </cell>
        </row>
        <row r="643">
          <cell r="C643">
            <v>1</v>
          </cell>
          <cell r="G643">
            <v>10</v>
          </cell>
          <cell r="J643">
            <v>28.1</v>
          </cell>
          <cell r="K643">
            <v>2</v>
          </cell>
          <cell r="M643">
            <v>2</v>
          </cell>
          <cell r="N643">
            <v>10</v>
          </cell>
          <cell r="R643">
            <v>2.274626865671642</v>
          </cell>
        </row>
        <row r="644">
          <cell r="C644">
            <v>1</v>
          </cell>
          <cell r="G644">
            <v>10</v>
          </cell>
          <cell r="J644">
            <v>28.1</v>
          </cell>
          <cell r="K644">
            <v>2</v>
          </cell>
          <cell r="M644">
            <v>2</v>
          </cell>
          <cell r="N644">
            <v>10</v>
          </cell>
          <cell r="R644">
            <v>2.274626865671642</v>
          </cell>
        </row>
        <row r="645">
          <cell r="C645">
            <v>1</v>
          </cell>
          <cell r="G645">
            <v>10</v>
          </cell>
          <cell r="J645">
            <v>195.4</v>
          </cell>
          <cell r="K645">
            <v>2</v>
          </cell>
          <cell r="M645">
            <v>2</v>
          </cell>
          <cell r="N645">
            <v>15</v>
          </cell>
          <cell r="R645">
            <v>2.274626865671642</v>
          </cell>
        </row>
        <row r="646">
          <cell r="C646">
            <v>1</v>
          </cell>
          <cell r="G646">
            <v>10</v>
          </cell>
          <cell r="J646">
            <v>149.30000000000001</v>
          </cell>
          <cell r="K646">
            <v>1</v>
          </cell>
          <cell r="M646">
            <v>1</v>
          </cell>
          <cell r="N646">
            <v>6</v>
          </cell>
          <cell r="R646">
            <v>2.274626865671642</v>
          </cell>
        </row>
        <row r="647">
          <cell r="C647">
            <v>1</v>
          </cell>
          <cell r="G647">
            <v>13</v>
          </cell>
          <cell r="J647">
            <v>733</v>
          </cell>
          <cell r="K647">
            <v>1</v>
          </cell>
          <cell r="M647">
            <v>2</v>
          </cell>
          <cell r="N647">
            <v>4</v>
          </cell>
          <cell r="R647">
            <v>3.7549019607843137</v>
          </cell>
        </row>
        <row r="648">
          <cell r="C648">
            <v>1</v>
          </cell>
          <cell r="G648">
            <v>13</v>
          </cell>
          <cell r="J648">
            <v>386.8</v>
          </cell>
          <cell r="K648">
            <v>1</v>
          </cell>
          <cell r="M648">
            <v>2</v>
          </cell>
          <cell r="N648">
            <v>1</v>
          </cell>
          <cell r="R648">
            <v>3.7549019607843137</v>
          </cell>
        </row>
        <row r="649">
          <cell r="C649">
            <v>1</v>
          </cell>
          <cell r="G649">
            <v>13</v>
          </cell>
          <cell r="J649">
            <v>166.2</v>
          </cell>
          <cell r="K649">
            <v>2</v>
          </cell>
          <cell r="M649">
            <v>2</v>
          </cell>
          <cell r="N649">
            <v>3</v>
          </cell>
          <cell r="R649">
            <v>3.7549019607843137</v>
          </cell>
        </row>
        <row r="650">
          <cell r="C650">
            <v>1</v>
          </cell>
          <cell r="G650">
            <v>13</v>
          </cell>
          <cell r="J650">
            <v>94</v>
          </cell>
          <cell r="K650">
            <v>1</v>
          </cell>
          <cell r="M650">
            <v>1</v>
          </cell>
          <cell r="N650">
            <v>11</v>
          </cell>
          <cell r="R650">
            <v>3.7549019607843137</v>
          </cell>
        </row>
        <row r="651">
          <cell r="C651">
            <v>1</v>
          </cell>
          <cell r="G651">
            <v>13</v>
          </cell>
          <cell r="J651">
            <v>395.8</v>
          </cell>
          <cell r="K651">
            <v>1</v>
          </cell>
          <cell r="M651">
            <v>1</v>
          </cell>
          <cell r="N651">
            <v>13</v>
          </cell>
          <cell r="R651">
            <v>3.7549019607843137</v>
          </cell>
        </row>
        <row r="652">
          <cell r="C652">
            <v>1</v>
          </cell>
          <cell r="G652">
            <v>13</v>
          </cell>
          <cell r="J652">
            <v>74.2</v>
          </cell>
          <cell r="K652">
            <v>3</v>
          </cell>
          <cell r="M652">
            <v>2</v>
          </cell>
          <cell r="N652">
            <v>1</v>
          </cell>
          <cell r="R652">
            <v>3.7549019607843137</v>
          </cell>
        </row>
        <row r="653">
          <cell r="C653">
            <v>1</v>
          </cell>
          <cell r="G653">
            <v>10</v>
          </cell>
          <cell r="J653">
            <v>117.6</v>
          </cell>
          <cell r="K653">
            <v>2</v>
          </cell>
          <cell r="M653">
            <v>1</v>
          </cell>
          <cell r="N653">
            <v>11</v>
          </cell>
          <cell r="R653">
            <v>2.274626865671642</v>
          </cell>
        </row>
        <row r="654">
          <cell r="C654">
            <v>1</v>
          </cell>
          <cell r="G654">
            <v>10</v>
          </cell>
          <cell r="J654">
            <v>297.39999999999998</v>
          </cell>
          <cell r="K654">
            <v>1</v>
          </cell>
          <cell r="M654">
            <v>1</v>
          </cell>
          <cell r="N654">
            <v>1</v>
          </cell>
          <cell r="R654">
            <v>2.274626865671642</v>
          </cell>
        </row>
        <row r="655">
          <cell r="C655">
            <v>1</v>
          </cell>
          <cell r="G655">
            <v>10</v>
          </cell>
          <cell r="J655">
            <v>215.2</v>
          </cell>
          <cell r="K655">
            <v>3</v>
          </cell>
          <cell r="M655">
            <v>2</v>
          </cell>
          <cell r="N655">
            <v>8</v>
          </cell>
          <cell r="R655">
            <v>2.274626865671642</v>
          </cell>
        </row>
        <row r="656">
          <cell r="C656">
            <v>1</v>
          </cell>
          <cell r="G656">
            <v>13</v>
          </cell>
          <cell r="J656">
            <v>71.5</v>
          </cell>
          <cell r="K656">
            <v>2</v>
          </cell>
          <cell r="M656">
            <v>2</v>
          </cell>
          <cell r="N656">
            <v>1</v>
          </cell>
          <cell r="R656">
            <v>3.7549019607843137</v>
          </cell>
        </row>
        <row r="657">
          <cell r="C657">
            <v>1</v>
          </cell>
          <cell r="G657">
            <v>13</v>
          </cell>
          <cell r="J657">
            <v>251.3</v>
          </cell>
          <cell r="K657">
            <v>1</v>
          </cell>
          <cell r="M657">
            <v>1</v>
          </cell>
          <cell r="N657">
            <v>1</v>
          </cell>
          <cell r="R657">
            <v>3.7549019607843137</v>
          </cell>
        </row>
        <row r="658">
          <cell r="C658">
            <v>1</v>
          </cell>
          <cell r="G658">
            <v>13</v>
          </cell>
          <cell r="J658">
            <v>251.3</v>
          </cell>
          <cell r="K658">
            <v>1</v>
          </cell>
          <cell r="M658">
            <v>1</v>
          </cell>
          <cell r="N658">
            <v>1</v>
          </cell>
          <cell r="R658">
            <v>3.7549019607843137</v>
          </cell>
        </row>
        <row r="659">
          <cell r="C659">
            <v>1</v>
          </cell>
          <cell r="G659">
            <v>13</v>
          </cell>
          <cell r="J659">
            <v>94</v>
          </cell>
          <cell r="K659">
            <v>1</v>
          </cell>
          <cell r="M659">
            <v>1</v>
          </cell>
          <cell r="N659">
            <v>3</v>
          </cell>
          <cell r="R659">
            <v>3.7549019607843137</v>
          </cell>
        </row>
        <row r="660">
          <cell r="C660">
            <v>1</v>
          </cell>
          <cell r="G660">
            <v>11</v>
          </cell>
          <cell r="J660">
            <v>28.1</v>
          </cell>
          <cell r="K660">
            <v>1</v>
          </cell>
          <cell r="M660">
            <v>1</v>
          </cell>
          <cell r="N660">
            <v>1</v>
          </cell>
          <cell r="R660">
            <v>4.1304347826086953</v>
          </cell>
        </row>
        <row r="661">
          <cell r="C661">
            <v>1</v>
          </cell>
          <cell r="G661">
            <v>13</v>
          </cell>
          <cell r="J661">
            <v>256.39999999999998</v>
          </cell>
          <cell r="K661">
            <v>3</v>
          </cell>
          <cell r="M661">
            <v>2</v>
          </cell>
          <cell r="N661">
            <v>11</v>
          </cell>
          <cell r="R661">
            <v>3.7549019607843137</v>
          </cell>
        </row>
        <row r="662">
          <cell r="C662">
            <v>1</v>
          </cell>
          <cell r="G662">
            <v>13</v>
          </cell>
          <cell r="J662">
            <v>98.5</v>
          </cell>
          <cell r="K662">
            <v>2</v>
          </cell>
          <cell r="M662">
            <v>1</v>
          </cell>
          <cell r="N662">
            <v>11</v>
          </cell>
          <cell r="R662">
            <v>3.7549019607843137</v>
          </cell>
        </row>
        <row r="663">
          <cell r="C663">
            <v>1</v>
          </cell>
          <cell r="G663">
            <v>13</v>
          </cell>
          <cell r="J663">
            <v>94</v>
          </cell>
          <cell r="K663">
            <v>3</v>
          </cell>
          <cell r="M663">
            <v>2</v>
          </cell>
          <cell r="N663">
            <v>11</v>
          </cell>
          <cell r="R663">
            <v>3.7549019607843137</v>
          </cell>
        </row>
        <row r="664">
          <cell r="C664">
            <v>1</v>
          </cell>
          <cell r="G664">
            <v>11</v>
          </cell>
          <cell r="J664">
            <v>305</v>
          </cell>
          <cell r="K664">
            <v>3</v>
          </cell>
          <cell r="M664">
            <v>2</v>
          </cell>
          <cell r="N664">
            <v>1</v>
          </cell>
          <cell r="R664">
            <v>4.1304347826086953</v>
          </cell>
        </row>
        <row r="665">
          <cell r="C665">
            <v>1</v>
          </cell>
          <cell r="G665">
            <v>11</v>
          </cell>
          <cell r="J665">
            <v>210.3</v>
          </cell>
          <cell r="K665">
            <v>2</v>
          </cell>
          <cell r="M665">
            <v>1</v>
          </cell>
          <cell r="N665">
            <v>4</v>
          </cell>
          <cell r="R665">
            <v>4.1304347826086953</v>
          </cell>
        </row>
        <row r="666">
          <cell r="C666">
            <v>1</v>
          </cell>
          <cell r="G666">
            <v>10</v>
          </cell>
          <cell r="J666">
            <v>276.2</v>
          </cell>
          <cell r="K666">
            <v>3</v>
          </cell>
          <cell r="M666">
            <v>2</v>
          </cell>
          <cell r="N666">
            <v>13</v>
          </cell>
          <cell r="R666">
            <v>2.274626865671642</v>
          </cell>
        </row>
        <row r="667">
          <cell r="C667">
            <v>1</v>
          </cell>
          <cell r="G667">
            <v>13</v>
          </cell>
          <cell r="J667">
            <v>28.1</v>
          </cell>
          <cell r="K667">
            <v>2</v>
          </cell>
          <cell r="M667">
            <v>1</v>
          </cell>
          <cell r="N667">
            <v>13</v>
          </cell>
          <cell r="R667">
            <v>3.7549019607843137</v>
          </cell>
        </row>
        <row r="668">
          <cell r="C668">
            <v>1</v>
          </cell>
          <cell r="G668">
            <v>13</v>
          </cell>
          <cell r="J668">
            <v>144.80000000000001</v>
          </cell>
          <cell r="K668">
            <v>3</v>
          </cell>
          <cell r="M668">
            <v>2</v>
          </cell>
          <cell r="N668">
            <v>13</v>
          </cell>
          <cell r="R668">
            <v>3.7549019607843137</v>
          </cell>
        </row>
        <row r="669">
          <cell r="C669">
            <v>1</v>
          </cell>
          <cell r="G669">
            <v>10</v>
          </cell>
          <cell r="J669">
            <v>137.4</v>
          </cell>
          <cell r="K669">
            <v>1</v>
          </cell>
          <cell r="M669">
            <v>2</v>
          </cell>
          <cell r="N669">
            <v>13</v>
          </cell>
          <cell r="R669">
            <v>2.274626865671642</v>
          </cell>
        </row>
        <row r="670">
          <cell r="C670">
            <v>1</v>
          </cell>
          <cell r="G670">
            <v>10</v>
          </cell>
          <cell r="J670">
            <v>78.899999999999991</v>
          </cell>
          <cell r="K670">
            <v>3</v>
          </cell>
          <cell r="M670">
            <v>2</v>
          </cell>
          <cell r="N670">
            <v>1</v>
          </cell>
          <cell r="R670">
            <v>2.274626865671642</v>
          </cell>
        </row>
        <row r="671">
          <cell r="C671">
            <v>1</v>
          </cell>
          <cell r="G671">
            <v>13</v>
          </cell>
          <cell r="J671">
            <v>186.2</v>
          </cell>
          <cell r="K671">
            <v>3</v>
          </cell>
          <cell r="M671">
            <v>1</v>
          </cell>
          <cell r="N671">
            <v>6</v>
          </cell>
          <cell r="R671">
            <v>3.7549019607843137</v>
          </cell>
        </row>
        <row r="672">
          <cell r="C672">
            <v>1</v>
          </cell>
          <cell r="G672">
            <v>11</v>
          </cell>
          <cell r="J672">
            <v>71.5</v>
          </cell>
          <cell r="K672">
            <v>2</v>
          </cell>
          <cell r="M672">
            <v>1</v>
          </cell>
          <cell r="N672">
            <v>11</v>
          </cell>
          <cell r="R672">
            <v>4.1304347826086953</v>
          </cell>
        </row>
        <row r="673">
          <cell r="C673">
            <v>1</v>
          </cell>
          <cell r="G673">
            <v>10</v>
          </cell>
          <cell r="J673">
            <v>276.2</v>
          </cell>
          <cell r="K673">
            <v>2</v>
          </cell>
          <cell r="M673">
            <v>2</v>
          </cell>
          <cell r="N673">
            <v>10</v>
          </cell>
          <cell r="R673">
            <v>2.274626865671642</v>
          </cell>
        </row>
        <row r="674">
          <cell r="C674">
            <v>1</v>
          </cell>
          <cell r="G674">
            <v>11</v>
          </cell>
          <cell r="J674">
            <v>276.2</v>
          </cell>
          <cell r="K674">
            <v>2</v>
          </cell>
          <cell r="M674">
            <v>2</v>
          </cell>
          <cell r="N674">
            <v>17</v>
          </cell>
          <cell r="R674">
            <v>4.1304347826086953</v>
          </cell>
        </row>
        <row r="675">
          <cell r="C675">
            <v>1</v>
          </cell>
          <cell r="G675">
            <v>10</v>
          </cell>
          <cell r="J675">
            <v>78.899999999999991</v>
          </cell>
          <cell r="K675">
            <v>1</v>
          </cell>
          <cell r="M675">
            <v>2</v>
          </cell>
          <cell r="N675">
            <v>1</v>
          </cell>
          <cell r="R675">
            <v>2.274626865671642</v>
          </cell>
        </row>
        <row r="676">
          <cell r="C676">
            <v>1</v>
          </cell>
          <cell r="G676">
            <v>11</v>
          </cell>
          <cell r="J676">
            <v>137.4</v>
          </cell>
          <cell r="K676">
            <v>3</v>
          </cell>
          <cell r="M676">
            <v>1</v>
          </cell>
          <cell r="N676">
            <v>11</v>
          </cell>
          <cell r="R676">
            <v>4.1304347826086953</v>
          </cell>
        </row>
        <row r="677">
          <cell r="C677">
            <v>1</v>
          </cell>
          <cell r="G677">
            <v>10</v>
          </cell>
          <cell r="J677">
            <v>28.1</v>
          </cell>
          <cell r="K677">
            <v>1</v>
          </cell>
          <cell r="M677">
            <v>2</v>
          </cell>
          <cell r="N677">
            <v>1</v>
          </cell>
          <cell r="R677">
            <v>2.274626865671642</v>
          </cell>
        </row>
        <row r="678">
          <cell r="C678">
            <v>1</v>
          </cell>
          <cell r="G678">
            <v>13</v>
          </cell>
          <cell r="J678">
            <v>149.30000000000001</v>
          </cell>
          <cell r="K678">
            <v>1</v>
          </cell>
          <cell r="M678">
            <v>2</v>
          </cell>
          <cell r="N678">
            <v>1</v>
          </cell>
          <cell r="R678">
            <v>3.7549019607843137</v>
          </cell>
        </row>
        <row r="679">
          <cell r="C679">
            <v>1</v>
          </cell>
          <cell r="G679">
            <v>10</v>
          </cell>
          <cell r="J679">
            <v>28.1</v>
          </cell>
          <cell r="K679">
            <v>1</v>
          </cell>
          <cell r="M679">
            <v>1</v>
          </cell>
          <cell r="N679">
            <v>3</v>
          </cell>
          <cell r="R679">
            <v>2.274626865671642</v>
          </cell>
        </row>
        <row r="680">
          <cell r="C680">
            <v>1</v>
          </cell>
          <cell r="G680">
            <v>10</v>
          </cell>
          <cell r="J680">
            <v>94</v>
          </cell>
          <cell r="K680">
            <v>1</v>
          </cell>
          <cell r="M680">
            <v>2</v>
          </cell>
          <cell r="N680">
            <v>4</v>
          </cell>
          <cell r="R680">
            <v>2.274626865671642</v>
          </cell>
        </row>
        <row r="681">
          <cell r="C681">
            <v>1</v>
          </cell>
          <cell r="G681">
            <v>13</v>
          </cell>
          <cell r="J681">
            <v>256.39999999999998</v>
          </cell>
          <cell r="K681">
            <v>3</v>
          </cell>
          <cell r="M681">
            <v>1</v>
          </cell>
          <cell r="N681">
            <v>7</v>
          </cell>
          <cell r="R681">
            <v>3.7549019607843137</v>
          </cell>
        </row>
        <row r="682">
          <cell r="C682">
            <v>1</v>
          </cell>
          <cell r="G682">
            <v>10</v>
          </cell>
          <cell r="J682">
            <v>74.2</v>
          </cell>
          <cell r="K682">
            <v>1</v>
          </cell>
          <cell r="M682">
            <v>2</v>
          </cell>
          <cell r="N682">
            <v>3</v>
          </cell>
          <cell r="R682">
            <v>2.274626865671642</v>
          </cell>
        </row>
        <row r="683">
          <cell r="C683">
            <v>1</v>
          </cell>
          <cell r="G683">
            <v>10</v>
          </cell>
          <cell r="J683">
            <v>368</v>
          </cell>
          <cell r="K683">
            <v>3</v>
          </cell>
          <cell r="M683">
            <v>1</v>
          </cell>
          <cell r="N683">
            <v>10</v>
          </cell>
          <cell r="R683">
            <v>2.274626865671642</v>
          </cell>
        </row>
        <row r="684">
          <cell r="C684">
            <v>1</v>
          </cell>
          <cell r="G684">
            <v>13</v>
          </cell>
          <cell r="J684">
            <v>256.39999999999998</v>
          </cell>
          <cell r="K684">
            <v>4</v>
          </cell>
          <cell r="M684">
            <v>2</v>
          </cell>
          <cell r="N684">
            <v>12</v>
          </cell>
          <cell r="R684">
            <v>3.7549019607843137</v>
          </cell>
        </row>
        <row r="685">
          <cell r="C685">
            <v>1</v>
          </cell>
          <cell r="G685">
            <v>10</v>
          </cell>
          <cell r="J685">
            <v>276.2</v>
          </cell>
          <cell r="K685">
            <v>3</v>
          </cell>
          <cell r="M685">
            <v>2</v>
          </cell>
          <cell r="N685">
            <v>10</v>
          </cell>
          <cell r="R685">
            <v>2.274626865671642</v>
          </cell>
        </row>
        <row r="686">
          <cell r="C686">
            <v>1</v>
          </cell>
          <cell r="G686">
            <v>13</v>
          </cell>
          <cell r="J686">
            <v>149.30000000000001</v>
          </cell>
          <cell r="K686">
            <v>3</v>
          </cell>
          <cell r="M686">
            <v>1</v>
          </cell>
          <cell r="N686">
            <v>3</v>
          </cell>
          <cell r="R686">
            <v>3.7549019607843137</v>
          </cell>
        </row>
        <row r="687">
          <cell r="C687">
            <v>1</v>
          </cell>
          <cell r="G687">
            <v>13</v>
          </cell>
          <cell r="J687">
            <v>210.3</v>
          </cell>
          <cell r="K687">
            <v>3</v>
          </cell>
          <cell r="M687">
            <v>1</v>
          </cell>
          <cell r="N687">
            <v>9</v>
          </cell>
          <cell r="R687">
            <v>3.7549019607843137</v>
          </cell>
        </row>
        <row r="688">
          <cell r="C688">
            <v>1</v>
          </cell>
          <cell r="G688">
            <v>13</v>
          </cell>
          <cell r="J688">
            <v>185.8</v>
          </cell>
          <cell r="K688">
            <v>2</v>
          </cell>
          <cell r="M688">
            <v>1</v>
          </cell>
          <cell r="N688">
            <v>13</v>
          </cell>
          <cell r="R688">
            <v>3.7549019607843137</v>
          </cell>
        </row>
        <row r="689">
          <cell r="C689">
            <v>1</v>
          </cell>
          <cell r="G689">
            <v>11</v>
          </cell>
          <cell r="J689">
            <v>125</v>
          </cell>
          <cell r="K689">
            <v>3</v>
          </cell>
          <cell r="M689">
            <v>1</v>
          </cell>
          <cell r="N689">
            <v>1</v>
          </cell>
          <cell r="R689">
            <v>4.1304347826086953</v>
          </cell>
        </row>
        <row r="690">
          <cell r="C690">
            <v>1</v>
          </cell>
          <cell r="G690">
            <v>13</v>
          </cell>
          <cell r="J690">
            <v>1368</v>
          </cell>
          <cell r="K690">
            <v>4</v>
          </cell>
          <cell r="M690">
            <v>1</v>
          </cell>
          <cell r="N690">
            <v>13</v>
          </cell>
          <cell r="R690">
            <v>3.7549019607843137</v>
          </cell>
        </row>
        <row r="691">
          <cell r="C691">
            <v>1</v>
          </cell>
          <cell r="G691">
            <v>11</v>
          </cell>
          <cell r="J691">
            <v>256.39999999999998</v>
          </cell>
          <cell r="K691">
            <v>3</v>
          </cell>
          <cell r="M691">
            <v>1</v>
          </cell>
          <cell r="N691">
            <v>13</v>
          </cell>
          <cell r="R691">
            <v>4.1304347826086953</v>
          </cell>
        </row>
        <row r="692">
          <cell r="C692">
            <v>1</v>
          </cell>
          <cell r="G692">
            <v>10</v>
          </cell>
          <cell r="J692">
            <v>137.4</v>
          </cell>
          <cell r="K692">
            <v>2</v>
          </cell>
          <cell r="M692">
            <v>1</v>
          </cell>
          <cell r="N692">
            <v>1</v>
          </cell>
          <cell r="R692">
            <v>2.274626865671642</v>
          </cell>
        </row>
        <row r="693">
          <cell r="C693">
            <v>1</v>
          </cell>
          <cell r="G693">
            <v>10</v>
          </cell>
          <cell r="J693">
            <v>176.3</v>
          </cell>
          <cell r="K693">
            <v>2</v>
          </cell>
          <cell r="M693">
            <v>1</v>
          </cell>
          <cell r="N693">
            <v>9</v>
          </cell>
          <cell r="R693">
            <v>2.274626865671642</v>
          </cell>
        </row>
        <row r="694">
          <cell r="C694">
            <v>1</v>
          </cell>
          <cell r="G694">
            <v>13</v>
          </cell>
          <cell r="J694">
            <v>28.1</v>
          </cell>
          <cell r="K694">
            <v>2</v>
          </cell>
          <cell r="M694">
            <v>1</v>
          </cell>
          <cell r="N694">
            <v>15</v>
          </cell>
          <cell r="R694">
            <v>3.7549019607843137</v>
          </cell>
        </row>
        <row r="695">
          <cell r="C695">
            <v>1</v>
          </cell>
          <cell r="G695">
            <v>13</v>
          </cell>
          <cell r="J695">
            <v>28.1</v>
          </cell>
          <cell r="K695">
            <v>2</v>
          </cell>
          <cell r="M695">
            <v>1</v>
          </cell>
          <cell r="N695">
            <v>15</v>
          </cell>
          <cell r="R695">
            <v>3.7549019607843137</v>
          </cell>
        </row>
        <row r="696">
          <cell r="C696">
            <v>1</v>
          </cell>
          <cell r="G696">
            <v>13</v>
          </cell>
          <cell r="J696">
            <v>307</v>
          </cell>
          <cell r="K696">
            <v>2</v>
          </cell>
          <cell r="M696">
            <v>1</v>
          </cell>
          <cell r="N696">
            <v>6</v>
          </cell>
          <cell r="R696">
            <v>3.7549019607843137</v>
          </cell>
        </row>
        <row r="697">
          <cell r="C697">
            <v>1</v>
          </cell>
          <cell r="G697">
            <v>13</v>
          </cell>
          <cell r="J697">
            <v>580.20000000000005</v>
          </cell>
          <cell r="K697">
            <v>4</v>
          </cell>
          <cell r="M697">
            <v>2</v>
          </cell>
          <cell r="N697">
            <v>13</v>
          </cell>
          <cell r="R697">
            <v>3.7549019607843137</v>
          </cell>
        </row>
        <row r="698">
          <cell r="C698">
            <v>1</v>
          </cell>
          <cell r="G698">
            <v>13</v>
          </cell>
          <cell r="J698">
            <v>580.20000000000005</v>
          </cell>
          <cell r="K698">
            <v>4</v>
          </cell>
          <cell r="M698">
            <v>1</v>
          </cell>
          <cell r="N698">
            <v>13</v>
          </cell>
          <cell r="R698">
            <v>3.7549019607843137</v>
          </cell>
        </row>
        <row r="699">
          <cell r="C699">
            <v>1</v>
          </cell>
          <cell r="G699">
            <v>13</v>
          </cell>
          <cell r="J699">
            <v>395.8</v>
          </cell>
          <cell r="K699">
            <v>3</v>
          </cell>
          <cell r="M699">
            <v>1</v>
          </cell>
          <cell r="N699">
            <v>12</v>
          </cell>
          <cell r="R699">
            <v>3.7549019607843137</v>
          </cell>
        </row>
        <row r="700">
          <cell r="C700">
            <v>1</v>
          </cell>
          <cell r="G700">
            <v>11</v>
          </cell>
          <cell r="J700">
            <v>71.5</v>
          </cell>
          <cell r="K700">
            <v>2</v>
          </cell>
          <cell r="M700">
            <v>2</v>
          </cell>
          <cell r="N700">
            <v>2</v>
          </cell>
          <cell r="R700">
            <v>4.1304347826086953</v>
          </cell>
        </row>
        <row r="701">
          <cell r="C701">
            <v>1</v>
          </cell>
          <cell r="G701">
            <v>10</v>
          </cell>
          <cell r="J701">
            <v>195.4</v>
          </cell>
          <cell r="K701">
            <v>2</v>
          </cell>
          <cell r="M701">
            <v>1</v>
          </cell>
          <cell r="N701">
            <v>3</v>
          </cell>
          <cell r="R701">
            <v>2.274626865671642</v>
          </cell>
        </row>
        <row r="702">
          <cell r="C702">
            <v>1</v>
          </cell>
          <cell r="G702">
            <v>10</v>
          </cell>
          <cell r="J702">
            <v>172.3</v>
          </cell>
          <cell r="K702">
            <v>2</v>
          </cell>
          <cell r="M702">
            <v>2</v>
          </cell>
          <cell r="N702">
            <v>10</v>
          </cell>
          <cell r="R702">
            <v>2.274626865671642</v>
          </cell>
        </row>
        <row r="703">
          <cell r="C703">
            <v>1</v>
          </cell>
          <cell r="G703">
            <v>11</v>
          </cell>
          <cell r="J703">
            <v>276.2</v>
          </cell>
          <cell r="K703">
            <v>2</v>
          </cell>
          <cell r="M703">
            <v>1</v>
          </cell>
          <cell r="N703">
            <v>3</v>
          </cell>
          <cell r="R703">
            <v>4.1304347826086953</v>
          </cell>
        </row>
        <row r="704">
          <cell r="C704">
            <v>1</v>
          </cell>
          <cell r="G704">
            <v>10</v>
          </cell>
          <cell r="J704">
            <v>71.5</v>
          </cell>
          <cell r="K704">
            <v>1</v>
          </cell>
          <cell r="M704">
            <v>2</v>
          </cell>
          <cell r="N704">
            <v>10</v>
          </cell>
          <cell r="R704">
            <v>2.274626865671642</v>
          </cell>
        </row>
        <row r="705">
          <cell r="C705">
            <v>1</v>
          </cell>
          <cell r="G705">
            <v>10</v>
          </cell>
          <cell r="J705">
            <v>144.80000000000001</v>
          </cell>
          <cell r="K705">
            <v>1</v>
          </cell>
          <cell r="M705">
            <v>2</v>
          </cell>
          <cell r="N705">
            <v>6</v>
          </cell>
          <cell r="R705">
            <v>2.274626865671642</v>
          </cell>
        </row>
        <row r="706">
          <cell r="C706">
            <v>1</v>
          </cell>
          <cell r="G706">
            <v>10</v>
          </cell>
          <cell r="J706">
            <v>28.1</v>
          </cell>
          <cell r="K706">
            <v>1</v>
          </cell>
          <cell r="M706">
            <v>2</v>
          </cell>
          <cell r="N706">
            <v>1</v>
          </cell>
          <cell r="R706">
            <v>2.274626865671642</v>
          </cell>
        </row>
        <row r="707">
          <cell r="C707">
            <v>1</v>
          </cell>
          <cell r="G707">
            <v>13</v>
          </cell>
          <cell r="J707">
            <v>229.2</v>
          </cell>
          <cell r="K707">
            <v>2</v>
          </cell>
          <cell r="M707">
            <v>1</v>
          </cell>
          <cell r="N707">
            <v>9</v>
          </cell>
          <cell r="R707">
            <v>3.7549019607843137</v>
          </cell>
        </row>
        <row r="708">
          <cell r="C708">
            <v>1</v>
          </cell>
          <cell r="G708">
            <v>10</v>
          </cell>
          <cell r="J708">
            <v>395.8</v>
          </cell>
          <cell r="K708">
            <v>2</v>
          </cell>
          <cell r="M708">
            <v>1</v>
          </cell>
          <cell r="N708">
            <v>6</v>
          </cell>
          <cell r="R708">
            <v>2.274626865671642</v>
          </cell>
        </row>
        <row r="709">
          <cell r="C709">
            <v>1</v>
          </cell>
          <cell r="G709">
            <v>13</v>
          </cell>
          <cell r="J709">
            <v>514.29999999999995</v>
          </cell>
          <cell r="K709">
            <v>3</v>
          </cell>
          <cell r="M709">
            <v>2</v>
          </cell>
          <cell r="N709">
            <v>13</v>
          </cell>
          <cell r="R709">
            <v>3.7549019607843137</v>
          </cell>
        </row>
        <row r="710">
          <cell r="C710">
            <v>1</v>
          </cell>
          <cell r="G710">
            <v>13</v>
          </cell>
          <cell r="J710">
            <v>560.4</v>
          </cell>
          <cell r="K710">
            <v>3</v>
          </cell>
          <cell r="M710">
            <v>2</v>
          </cell>
          <cell r="N710">
            <v>13</v>
          </cell>
          <cell r="R710">
            <v>3.7549019607843137</v>
          </cell>
        </row>
        <row r="711">
          <cell r="C711">
            <v>1</v>
          </cell>
          <cell r="G711">
            <v>13</v>
          </cell>
          <cell r="J711">
            <v>619.29999999999995</v>
          </cell>
          <cell r="K711">
            <v>4</v>
          </cell>
          <cell r="M711">
            <v>1</v>
          </cell>
          <cell r="N711">
            <v>17</v>
          </cell>
          <cell r="R711">
            <v>3.7549019607843137</v>
          </cell>
        </row>
        <row r="712">
          <cell r="C712">
            <v>1</v>
          </cell>
          <cell r="G712">
            <v>13</v>
          </cell>
          <cell r="J712">
            <v>541.29999999999995</v>
          </cell>
          <cell r="K712">
            <v>4</v>
          </cell>
          <cell r="M712">
            <v>1</v>
          </cell>
          <cell r="N712">
            <v>13</v>
          </cell>
          <cell r="R712">
            <v>3.7549019607843137</v>
          </cell>
        </row>
        <row r="713">
          <cell r="C713">
            <v>1</v>
          </cell>
          <cell r="G713">
            <v>13</v>
          </cell>
          <cell r="J713">
            <v>149.30000000000001</v>
          </cell>
          <cell r="K713">
            <v>3</v>
          </cell>
          <cell r="M713">
            <v>1</v>
          </cell>
          <cell r="N713">
            <v>1</v>
          </cell>
          <cell r="R713">
            <v>3.7549019607843137</v>
          </cell>
        </row>
        <row r="714">
          <cell r="C714">
            <v>1</v>
          </cell>
          <cell r="G714">
            <v>10</v>
          </cell>
          <cell r="J714">
            <v>176.3</v>
          </cell>
          <cell r="K714">
            <v>3</v>
          </cell>
          <cell r="M714">
            <v>1</v>
          </cell>
          <cell r="N714">
            <v>9</v>
          </cell>
          <cell r="R714">
            <v>2.274626865671642</v>
          </cell>
        </row>
        <row r="715">
          <cell r="C715">
            <v>1</v>
          </cell>
          <cell r="G715">
            <v>10</v>
          </cell>
          <cell r="J715">
            <v>71.5</v>
          </cell>
          <cell r="K715">
            <v>2</v>
          </cell>
          <cell r="M715">
            <v>2</v>
          </cell>
          <cell r="N715">
            <v>1</v>
          </cell>
          <cell r="R715">
            <v>2.274626865671642</v>
          </cell>
        </row>
        <row r="716">
          <cell r="C716">
            <v>1</v>
          </cell>
          <cell r="G716">
            <v>13</v>
          </cell>
          <cell r="J716">
            <v>560.4</v>
          </cell>
          <cell r="K716">
            <v>4</v>
          </cell>
          <cell r="M716">
            <v>2</v>
          </cell>
          <cell r="N716">
            <v>9</v>
          </cell>
          <cell r="R716">
            <v>3.7549019607843137</v>
          </cell>
        </row>
        <row r="717">
          <cell r="C717">
            <v>1</v>
          </cell>
          <cell r="G717">
            <v>13</v>
          </cell>
          <cell r="J717">
            <v>55.099999999999994</v>
          </cell>
          <cell r="K717">
            <v>3</v>
          </cell>
          <cell r="M717">
            <v>2</v>
          </cell>
          <cell r="N717">
            <v>17</v>
          </cell>
          <cell r="R717">
            <v>3.7549019607843137</v>
          </cell>
        </row>
        <row r="718">
          <cell r="C718">
            <v>1</v>
          </cell>
          <cell r="G718">
            <v>13</v>
          </cell>
          <cell r="J718">
            <v>210.3</v>
          </cell>
          <cell r="K718">
            <v>3</v>
          </cell>
          <cell r="M718">
            <v>1</v>
          </cell>
          <cell r="N718">
            <v>3</v>
          </cell>
          <cell r="R718">
            <v>3.7549019607843137</v>
          </cell>
        </row>
        <row r="719">
          <cell r="C719">
            <v>1</v>
          </cell>
          <cell r="G719">
            <v>13</v>
          </cell>
          <cell r="J719">
            <v>578</v>
          </cell>
          <cell r="K719">
            <v>3</v>
          </cell>
          <cell r="M719">
            <v>2</v>
          </cell>
          <cell r="N719">
            <v>10</v>
          </cell>
          <cell r="R719">
            <v>3.7549019607843137</v>
          </cell>
        </row>
        <row r="720">
          <cell r="C720">
            <v>1</v>
          </cell>
          <cell r="G720">
            <v>10</v>
          </cell>
          <cell r="J720">
            <v>28.1</v>
          </cell>
          <cell r="K720">
            <v>2</v>
          </cell>
          <cell r="M720">
            <v>1</v>
          </cell>
          <cell r="N720">
            <v>3</v>
          </cell>
          <cell r="R720">
            <v>2.274626865671642</v>
          </cell>
        </row>
        <row r="721">
          <cell r="C721">
            <v>1</v>
          </cell>
          <cell r="G721">
            <v>13</v>
          </cell>
          <cell r="J721">
            <v>78.899999999999991</v>
          </cell>
          <cell r="K721">
            <v>3</v>
          </cell>
          <cell r="M721">
            <v>1</v>
          </cell>
          <cell r="N721">
            <v>13</v>
          </cell>
          <cell r="R721">
            <v>3.7549019607843137</v>
          </cell>
        </row>
        <row r="722">
          <cell r="C722">
            <v>1</v>
          </cell>
          <cell r="G722">
            <v>10</v>
          </cell>
          <cell r="J722">
            <v>236.6</v>
          </cell>
          <cell r="K722">
            <v>3</v>
          </cell>
          <cell r="M722">
            <v>1</v>
          </cell>
          <cell r="N722">
            <v>11</v>
          </cell>
          <cell r="R722">
            <v>2.274626865671642</v>
          </cell>
        </row>
        <row r="723">
          <cell r="C723">
            <v>1</v>
          </cell>
          <cell r="G723">
            <v>11</v>
          </cell>
          <cell r="J723">
            <v>172.3</v>
          </cell>
          <cell r="K723">
            <v>2</v>
          </cell>
          <cell r="M723">
            <v>1</v>
          </cell>
          <cell r="N723">
            <v>6</v>
          </cell>
          <cell r="R723">
            <v>4.1304347826086953</v>
          </cell>
        </row>
        <row r="724">
          <cell r="C724">
            <v>1</v>
          </cell>
          <cell r="G724">
            <v>10</v>
          </cell>
          <cell r="J724">
            <v>578</v>
          </cell>
          <cell r="K724">
            <v>2</v>
          </cell>
          <cell r="M724">
            <v>2</v>
          </cell>
          <cell r="N724">
            <v>3</v>
          </cell>
          <cell r="R724">
            <v>2.274626865671642</v>
          </cell>
        </row>
        <row r="725">
          <cell r="C725">
            <v>1</v>
          </cell>
          <cell r="G725">
            <v>13</v>
          </cell>
          <cell r="J725">
            <v>2068</v>
          </cell>
          <cell r="K725">
            <v>4</v>
          </cell>
          <cell r="M725">
            <v>2</v>
          </cell>
          <cell r="N725">
            <v>6</v>
          </cell>
          <cell r="R725">
            <v>3.7549019607843137</v>
          </cell>
        </row>
        <row r="726">
          <cell r="C726">
            <v>1</v>
          </cell>
          <cell r="G726">
            <v>10</v>
          </cell>
          <cell r="J726">
            <v>172.3</v>
          </cell>
          <cell r="K726">
            <v>3</v>
          </cell>
          <cell r="M726">
            <v>2</v>
          </cell>
          <cell r="N726">
            <v>1</v>
          </cell>
          <cell r="R726">
            <v>2.274626865671642</v>
          </cell>
        </row>
        <row r="727">
          <cell r="C727">
            <v>1</v>
          </cell>
          <cell r="G727">
            <v>10</v>
          </cell>
          <cell r="J727">
            <v>218.4</v>
          </cell>
          <cell r="K727">
            <v>2</v>
          </cell>
          <cell r="M727">
            <v>1</v>
          </cell>
          <cell r="N727">
            <v>9</v>
          </cell>
          <cell r="R727">
            <v>2.274626865671642</v>
          </cell>
        </row>
        <row r="728">
          <cell r="C728">
            <v>1</v>
          </cell>
          <cell r="G728">
            <v>11</v>
          </cell>
          <cell r="J728">
            <v>987</v>
          </cell>
          <cell r="K728">
            <v>1</v>
          </cell>
          <cell r="M728">
            <v>1</v>
          </cell>
          <cell r="N728">
            <v>17</v>
          </cell>
          <cell r="R728">
            <v>4.1304347826086953</v>
          </cell>
        </row>
        <row r="729">
          <cell r="C729">
            <v>1</v>
          </cell>
          <cell r="G729">
            <v>13</v>
          </cell>
          <cell r="J729">
            <v>368</v>
          </cell>
          <cell r="K729">
            <v>3</v>
          </cell>
          <cell r="M729">
            <v>2</v>
          </cell>
          <cell r="N729">
            <v>6</v>
          </cell>
          <cell r="R729">
            <v>3.7549019607843137</v>
          </cell>
        </row>
        <row r="730">
          <cell r="C730">
            <v>1</v>
          </cell>
          <cell r="G730">
            <v>10</v>
          </cell>
          <cell r="J730">
            <v>218.4</v>
          </cell>
          <cell r="K730">
            <v>2</v>
          </cell>
          <cell r="M730">
            <v>2</v>
          </cell>
          <cell r="N730">
            <v>3</v>
          </cell>
          <cell r="R730">
            <v>2.274626865671642</v>
          </cell>
        </row>
        <row r="731">
          <cell r="C731">
            <v>1</v>
          </cell>
          <cell r="G731">
            <v>10</v>
          </cell>
          <cell r="J731">
            <v>195.4</v>
          </cell>
          <cell r="K731">
            <v>2</v>
          </cell>
          <cell r="M731">
            <v>2</v>
          </cell>
          <cell r="N731">
            <v>6</v>
          </cell>
          <cell r="R731">
            <v>2.274626865671642</v>
          </cell>
        </row>
        <row r="732">
          <cell r="C732">
            <v>1</v>
          </cell>
          <cell r="G732">
            <v>10</v>
          </cell>
          <cell r="J732">
            <v>172.3</v>
          </cell>
          <cell r="K732">
            <v>2</v>
          </cell>
          <cell r="M732">
            <v>2</v>
          </cell>
          <cell r="N732">
            <v>13</v>
          </cell>
          <cell r="R732">
            <v>2.274626865671642</v>
          </cell>
        </row>
        <row r="733">
          <cell r="C733">
            <v>1</v>
          </cell>
          <cell r="G733">
            <v>10</v>
          </cell>
          <cell r="J733">
            <v>756</v>
          </cell>
          <cell r="K733">
            <v>4</v>
          </cell>
          <cell r="M733">
            <v>2</v>
          </cell>
          <cell r="N733">
            <v>11</v>
          </cell>
          <cell r="R733">
            <v>2.274626865671642</v>
          </cell>
        </row>
        <row r="734">
          <cell r="C734">
            <v>1</v>
          </cell>
          <cell r="G734">
            <v>13</v>
          </cell>
          <cell r="J734">
            <v>556</v>
          </cell>
          <cell r="K734">
            <v>4</v>
          </cell>
          <cell r="M734">
            <v>2</v>
          </cell>
          <cell r="N734">
            <v>3</v>
          </cell>
          <cell r="R734">
            <v>3.7549019607843137</v>
          </cell>
        </row>
        <row r="735">
          <cell r="C735">
            <v>1</v>
          </cell>
          <cell r="G735">
            <v>13</v>
          </cell>
          <cell r="J735">
            <v>210.3</v>
          </cell>
          <cell r="K735">
            <v>3</v>
          </cell>
          <cell r="M735">
            <v>1</v>
          </cell>
          <cell r="N735">
            <v>3</v>
          </cell>
          <cell r="R735">
            <v>3.7549019607843137</v>
          </cell>
        </row>
        <row r="736">
          <cell r="C736">
            <v>1</v>
          </cell>
          <cell r="G736">
            <v>11</v>
          </cell>
          <cell r="J736">
            <v>665.4</v>
          </cell>
          <cell r="K736">
            <v>1</v>
          </cell>
          <cell r="M736">
            <v>2</v>
          </cell>
          <cell r="N736">
            <v>12</v>
          </cell>
          <cell r="R736">
            <v>4.1304347826086953</v>
          </cell>
        </row>
        <row r="737">
          <cell r="C737">
            <v>1</v>
          </cell>
          <cell r="G737">
            <v>11</v>
          </cell>
          <cell r="J737">
            <v>665.4</v>
          </cell>
          <cell r="K737">
            <v>1</v>
          </cell>
          <cell r="M737">
            <v>2</v>
          </cell>
          <cell r="N737">
            <v>12</v>
          </cell>
          <cell r="R737">
            <v>4.1304347826086953</v>
          </cell>
        </row>
        <row r="738">
          <cell r="C738">
            <v>1</v>
          </cell>
          <cell r="G738">
            <v>11</v>
          </cell>
          <cell r="J738">
            <v>665.4</v>
          </cell>
          <cell r="K738">
            <v>1</v>
          </cell>
          <cell r="M738">
            <v>2</v>
          </cell>
          <cell r="N738">
            <v>12</v>
          </cell>
          <cell r="R738">
            <v>4.1304347826086953</v>
          </cell>
        </row>
        <row r="739">
          <cell r="C739">
            <v>1</v>
          </cell>
          <cell r="G739">
            <v>10</v>
          </cell>
          <cell r="J739">
            <v>28.1</v>
          </cell>
          <cell r="K739" t="str">
            <v>W</v>
          </cell>
          <cell r="M739" t="str">
            <v>N</v>
          </cell>
          <cell r="N739">
            <v>7</v>
          </cell>
          <cell r="R739">
            <v>1.1124087591240877</v>
          </cell>
        </row>
        <row r="740">
          <cell r="C740">
            <v>1</v>
          </cell>
          <cell r="G740">
            <v>11</v>
          </cell>
          <cell r="J740">
            <v>1885.8</v>
          </cell>
          <cell r="K740" t="str">
            <v>Y</v>
          </cell>
          <cell r="M740" t="str">
            <v>N</v>
          </cell>
          <cell r="N740">
            <v>3</v>
          </cell>
          <cell r="R740">
            <v>1.3240418118466899</v>
          </cell>
        </row>
        <row r="741">
          <cell r="C741">
            <v>1</v>
          </cell>
          <cell r="G741">
            <v>11</v>
          </cell>
          <cell r="J741">
            <v>138.80000000000001</v>
          </cell>
          <cell r="K741" t="str">
            <v>D</v>
          </cell>
          <cell r="M741" t="str">
            <v>N</v>
          </cell>
          <cell r="N741">
            <v>13</v>
          </cell>
          <cell r="R741">
            <v>1.3240418118466899</v>
          </cell>
        </row>
        <row r="742">
          <cell r="C742">
            <v>1</v>
          </cell>
          <cell r="G742">
            <v>13</v>
          </cell>
          <cell r="J742">
            <v>386.8</v>
          </cell>
          <cell r="K742" t="str">
            <v>M</v>
          </cell>
          <cell r="M742" t="str">
            <v>N</v>
          </cell>
          <cell r="N742">
            <v>18</v>
          </cell>
          <cell r="R742">
            <v>1.6274787535410764</v>
          </cell>
        </row>
        <row r="743">
          <cell r="C743">
            <v>1</v>
          </cell>
          <cell r="G743">
            <v>13</v>
          </cell>
          <cell r="J743">
            <v>2372</v>
          </cell>
          <cell r="K743" t="str">
            <v>M</v>
          </cell>
          <cell r="M743" t="str">
            <v>N</v>
          </cell>
          <cell r="N743">
            <v>13</v>
          </cell>
          <cell r="R743">
            <v>1.6274787535410764</v>
          </cell>
        </row>
        <row r="744">
          <cell r="C744">
            <v>1</v>
          </cell>
          <cell r="G744">
            <v>11</v>
          </cell>
          <cell r="J744">
            <v>1885.8</v>
          </cell>
          <cell r="K744" t="str">
            <v>M</v>
          </cell>
          <cell r="M744" t="str">
            <v>N</v>
          </cell>
          <cell r="N744">
            <v>3</v>
          </cell>
          <cell r="R744">
            <v>1.3240418118466899</v>
          </cell>
        </row>
        <row r="745">
          <cell r="C745">
            <v>1</v>
          </cell>
          <cell r="G745">
            <v>13</v>
          </cell>
          <cell r="J745">
            <v>210.3</v>
          </cell>
          <cell r="K745" t="str">
            <v>Y</v>
          </cell>
          <cell r="M745" t="str">
            <v>N</v>
          </cell>
          <cell r="N745">
            <v>11</v>
          </cell>
          <cell r="R745">
            <v>1.6274787535410764</v>
          </cell>
        </row>
        <row r="746">
          <cell r="C746">
            <v>1</v>
          </cell>
          <cell r="G746">
            <v>10</v>
          </cell>
          <cell r="J746">
            <v>386.8</v>
          </cell>
          <cell r="K746" t="str">
            <v>Y</v>
          </cell>
          <cell r="M746" t="str">
            <v>N</v>
          </cell>
          <cell r="N746">
            <v>13</v>
          </cell>
          <cell r="R746">
            <v>1.1124087591240877</v>
          </cell>
        </row>
        <row r="747">
          <cell r="C747">
            <v>1</v>
          </cell>
          <cell r="G747">
            <v>10</v>
          </cell>
          <cell r="J747">
            <v>210.3</v>
          </cell>
          <cell r="K747" t="str">
            <v>D</v>
          </cell>
          <cell r="M747" t="str">
            <v>Y</v>
          </cell>
          <cell r="N747">
            <v>11</v>
          </cell>
          <cell r="R747">
            <v>1.1124087591240877</v>
          </cell>
        </row>
        <row r="748">
          <cell r="C748">
            <v>1</v>
          </cell>
          <cell r="G748">
            <v>10</v>
          </cell>
          <cell r="J748">
            <v>28.1</v>
          </cell>
          <cell r="K748" t="str">
            <v>D</v>
          </cell>
          <cell r="M748" t="str">
            <v>N</v>
          </cell>
          <cell r="N748">
            <v>7</v>
          </cell>
          <cell r="R748">
            <v>1.1124087591240877</v>
          </cell>
        </row>
        <row r="749">
          <cell r="C749">
            <v>1</v>
          </cell>
          <cell r="G749">
            <v>13</v>
          </cell>
          <cell r="J749">
            <v>1495</v>
          </cell>
          <cell r="K749" t="str">
            <v>W</v>
          </cell>
          <cell r="M749" t="str">
            <v>N</v>
          </cell>
          <cell r="N749">
            <v>2</v>
          </cell>
          <cell r="R749">
            <v>1.6274787535410764</v>
          </cell>
        </row>
        <row r="750">
          <cell r="C750">
            <v>1</v>
          </cell>
          <cell r="G750">
            <v>13</v>
          </cell>
          <cell r="J750">
            <v>386.8</v>
          </cell>
          <cell r="K750" t="str">
            <v>M</v>
          </cell>
          <cell r="M750" t="str">
            <v>N</v>
          </cell>
          <cell r="N750">
            <v>11</v>
          </cell>
          <cell r="R750">
            <v>1.6274787535410764</v>
          </cell>
        </row>
        <row r="751">
          <cell r="C751">
            <v>1</v>
          </cell>
          <cell r="G751">
            <v>10</v>
          </cell>
          <cell r="J751">
            <v>28.1</v>
          </cell>
          <cell r="K751" t="str">
            <v>D</v>
          </cell>
          <cell r="M751" t="str">
            <v>N</v>
          </cell>
          <cell r="N751">
            <v>3</v>
          </cell>
          <cell r="R751">
            <v>1.1124087591240877</v>
          </cell>
        </row>
        <row r="752">
          <cell r="C752">
            <v>1</v>
          </cell>
          <cell r="G752">
            <v>10</v>
          </cell>
          <cell r="J752">
            <v>28.1</v>
          </cell>
          <cell r="K752" t="str">
            <v>W</v>
          </cell>
          <cell r="M752" t="str">
            <v>N</v>
          </cell>
          <cell r="N752">
            <v>7</v>
          </cell>
          <cell r="R752">
            <v>1.1124087591240877</v>
          </cell>
        </row>
        <row r="753">
          <cell r="C753">
            <v>1</v>
          </cell>
          <cell r="G753">
            <v>10</v>
          </cell>
          <cell r="J753">
            <v>28.1</v>
          </cell>
          <cell r="K753" t="str">
            <v>D</v>
          </cell>
          <cell r="M753" t="str">
            <v>N</v>
          </cell>
          <cell r="N753">
            <v>4</v>
          </cell>
          <cell r="R753">
            <v>1.1124087591240877</v>
          </cell>
        </row>
        <row r="754">
          <cell r="C754">
            <v>1</v>
          </cell>
          <cell r="G754">
            <v>10</v>
          </cell>
          <cell r="J754">
            <v>28.1</v>
          </cell>
          <cell r="K754" t="str">
            <v>W</v>
          </cell>
          <cell r="M754" t="str">
            <v>N</v>
          </cell>
          <cell r="N754">
            <v>13</v>
          </cell>
          <cell r="R754">
            <v>1.1124087591240877</v>
          </cell>
        </row>
        <row r="755">
          <cell r="C755">
            <v>1</v>
          </cell>
          <cell r="G755">
            <v>10</v>
          </cell>
          <cell r="J755">
            <v>55.099999999999994</v>
          </cell>
          <cell r="K755" t="str">
            <v>M</v>
          </cell>
          <cell r="M755" t="str">
            <v>N</v>
          </cell>
          <cell r="N755">
            <v>9</v>
          </cell>
          <cell r="R755">
            <v>1.1124087591240877</v>
          </cell>
        </row>
        <row r="756">
          <cell r="C756">
            <v>1</v>
          </cell>
          <cell r="G756">
            <v>13</v>
          </cell>
          <cell r="J756">
            <v>423</v>
          </cell>
          <cell r="K756" t="str">
            <v>Y</v>
          </cell>
          <cell r="M756" t="str">
            <v>N</v>
          </cell>
          <cell r="N756">
            <v>13</v>
          </cell>
          <cell r="R756">
            <v>1.6274787535410764</v>
          </cell>
        </row>
        <row r="757">
          <cell r="C757">
            <v>1</v>
          </cell>
          <cell r="G757">
            <v>10</v>
          </cell>
          <cell r="J757">
            <v>28.1</v>
          </cell>
          <cell r="K757" t="str">
            <v>M</v>
          </cell>
          <cell r="M757" t="str">
            <v>N</v>
          </cell>
          <cell r="N757">
            <v>7</v>
          </cell>
          <cell r="R757">
            <v>1.1124087591240877</v>
          </cell>
        </row>
        <row r="758">
          <cell r="C758">
            <v>1</v>
          </cell>
          <cell r="G758">
            <v>10</v>
          </cell>
          <cell r="J758">
            <v>28.1</v>
          </cell>
          <cell r="K758" t="str">
            <v>D</v>
          </cell>
          <cell r="M758" t="str">
            <v>N</v>
          </cell>
          <cell r="N758">
            <v>1</v>
          </cell>
          <cell r="R758">
            <v>1.1124087591240877</v>
          </cell>
        </row>
        <row r="759">
          <cell r="C759">
            <v>1</v>
          </cell>
          <cell r="G759">
            <v>10</v>
          </cell>
          <cell r="J759">
            <v>172.3</v>
          </cell>
          <cell r="K759" t="str">
            <v>W</v>
          </cell>
          <cell r="M759" t="str">
            <v>Y</v>
          </cell>
          <cell r="N759">
            <v>1</v>
          </cell>
          <cell r="R759">
            <v>1.1124087591240877</v>
          </cell>
        </row>
        <row r="760">
          <cell r="C760">
            <v>1</v>
          </cell>
          <cell r="G760">
            <v>10</v>
          </cell>
          <cell r="J760">
            <v>238.2</v>
          </cell>
          <cell r="K760" t="str">
            <v>Y</v>
          </cell>
          <cell r="M760" t="str">
            <v>N</v>
          </cell>
          <cell r="N760">
            <v>1</v>
          </cell>
          <cell r="R760">
            <v>1.1124087591240877</v>
          </cell>
        </row>
        <row r="761">
          <cell r="C761">
            <v>1</v>
          </cell>
          <cell r="G761">
            <v>10</v>
          </cell>
          <cell r="J761">
            <v>28.1</v>
          </cell>
          <cell r="K761" t="str">
            <v>Y</v>
          </cell>
          <cell r="M761" t="str">
            <v>N</v>
          </cell>
          <cell r="N761">
            <v>1</v>
          </cell>
          <cell r="R761">
            <v>1.1124087591240877</v>
          </cell>
        </row>
        <row r="762">
          <cell r="C762">
            <v>1</v>
          </cell>
          <cell r="G762">
            <v>10</v>
          </cell>
          <cell r="J762">
            <v>488</v>
          </cell>
          <cell r="K762" t="str">
            <v>M</v>
          </cell>
          <cell r="M762" t="str">
            <v>N</v>
          </cell>
          <cell r="N762">
            <v>3</v>
          </cell>
          <cell r="R762">
            <v>1.1124087591240877</v>
          </cell>
        </row>
        <row r="763">
          <cell r="C763">
            <v>1</v>
          </cell>
          <cell r="G763">
            <v>13</v>
          </cell>
          <cell r="J763">
            <v>305</v>
          </cell>
          <cell r="K763" t="str">
            <v>Y</v>
          </cell>
          <cell r="M763" t="str">
            <v>N</v>
          </cell>
          <cell r="N763">
            <v>1</v>
          </cell>
          <cell r="R763">
            <v>1.6274787535410764</v>
          </cell>
        </row>
        <row r="764">
          <cell r="C764">
            <v>1</v>
          </cell>
          <cell r="G764">
            <v>10</v>
          </cell>
          <cell r="J764">
            <v>28.1</v>
          </cell>
          <cell r="K764" t="str">
            <v>Y</v>
          </cell>
          <cell r="M764" t="str">
            <v>N</v>
          </cell>
          <cell r="N764">
            <v>4</v>
          </cell>
          <cell r="R764">
            <v>1.1124087591240877</v>
          </cell>
        </row>
        <row r="765">
          <cell r="C765">
            <v>1</v>
          </cell>
          <cell r="G765">
            <v>13</v>
          </cell>
          <cell r="J765">
            <v>578</v>
          </cell>
          <cell r="K765" t="str">
            <v>Y</v>
          </cell>
          <cell r="M765" t="str">
            <v>N</v>
          </cell>
          <cell r="N765">
            <v>1</v>
          </cell>
          <cell r="R765">
            <v>1.6274787535410764</v>
          </cell>
        </row>
        <row r="766">
          <cell r="C766">
            <v>1</v>
          </cell>
          <cell r="G766">
            <v>10</v>
          </cell>
          <cell r="J766">
            <v>185.8</v>
          </cell>
          <cell r="K766" t="str">
            <v>W</v>
          </cell>
          <cell r="M766" t="str">
            <v>N</v>
          </cell>
          <cell r="N766">
            <v>1</v>
          </cell>
          <cell r="R766">
            <v>1.1124087591240877</v>
          </cell>
        </row>
        <row r="767">
          <cell r="C767">
            <v>1</v>
          </cell>
          <cell r="G767">
            <v>10</v>
          </cell>
          <cell r="J767">
            <v>28.1</v>
          </cell>
          <cell r="K767" t="str">
            <v>Y</v>
          </cell>
          <cell r="M767" t="str">
            <v>N</v>
          </cell>
          <cell r="N767">
            <v>4</v>
          </cell>
          <cell r="R767">
            <v>1.1124087591240877</v>
          </cell>
        </row>
        <row r="768">
          <cell r="C768">
            <v>1</v>
          </cell>
          <cell r="G768">
            <v>10</v>
          </cell>
          <cell r="J768">
            <v>120.3</v>
          </cell>
          <cell r="K768" t="str">
            <v>D</v>
          </cell>
          <cell r="M768" t="str">
            <v>Y</v>
          </cell>
          <cell r="N768">
            <v>1</v>
          </cell>
          <cell r="R768">
            <v>1.1124087591240877</v>
          </cell>
        </row>
        <row r="769">
          <cell r="C769">
            <v>1</v>
          </cell>
          <cell r="G769">
            <v>10</v>
          </cell>
          <cell r="J769">
            <v>317</v>
          </cell>
          <cell r="K769" t="str">
            <v>W</v>
          </cell>
          <cell r="M769" t="str">
            <v>N</v>
          </cell>
          <cell r="N769">
            <v>1</v>
          </cell>
          <cell r="R769">
            <v>1.1124087591240877</v>
          </cell>
        </row>
        <row r="770">
          <cell r="C770">
            <v>1</v>
          </cell>
          <cell r="G770">
            <v>11</v>
          </cell>
          <cell r="J770">
            <v>851</v>
          </cell>
          <cell r="K770" t="str">
            <v>M</v>
          </cell>
          <cell r="M770" t="str">
            <v>N</v>
          </cell>
          <cell r="N770">
            <v>11</v>
          </cell>
          <cell r="R770">
            <v>1.3240418118466899</v>
          </cell>
        </row>
        <row r="771">
          <cell r="C771">
            <v>1</v>
          </cell>
          <cell r="G771">
            <v>10</v>
          </cell>
          <cell r="J771">
            <v>1169</v>
          </cell>
          <cell r="K771" t="str">
            <v>Y</v>
          </cell>
          <cell r="M771" t="str">
            <v>Y</v>
          </cell>
          <cell r="N771">
            <v>1</v>
          </cell>
          <cell r="R771">
            <v>1.1124087591240877</v>
          </cell>
        </row>
        <row r="772">
          <cell r="C772">
            <v>1</v>
          </cell>
          <cell r="G772">
            <v>10</v>
          </cell>
          <cell r="J772">
            <v>28.1</v>
          </cell>
          <cell r="K772" t="str">
            <v>D</v>
          </cell>
          <cell r="M772" t="str">
            <v>Y</v>
          </cell>
          <cell r="N772">
            <v>1</v>
          </cell>
          <cell r="R772">
            <v>1.1124087591240877</v>
          </cell>
        </row>
        <row r="773">
          <cell r="C773">
            <v>1</v>
          </cell>
          <cell r="G773">
            <v>10</v>
          </cell>
          <cell r="J773">
            <v>28.1</v>
          </cell>
          <cell r="K773" t="str">
            <v>M</v>
          </cell>
          <cell r="M773" t="str">
            <v>N</v>
          </cell>
          <cell r="N773">
            <v>6</v>
          </cell>
          <cell r="R773">
            <v>1.1124087591240877</v>
          </cell>
        </row>
        <row r="774">
          <cell r="C774">
            <v>1</v>
          </cell>
          <cell r="G774">
            <v>13</v>
          </cell>
          <cell r="J774">
            <v>28.1</v>
          </cell>
          <cell r="K774" t="str">
            <v>Y</v>
          </cell>
          <cell r="M774" t="str">
            <v>Y</v>
          </cell>
          <cell r="N774">
            <v>4</v>
          </cell>
          <cell r="R774">
            <v>1.6274787535410764</v>
          </cell>
        </row>
        <row r="775">
          <cell r="C775">
            <v>1</v>
          </cell>
          <cell r="G775">
            <v>13</v>
          </cell>
          <cell r="J775">
            <v>210.3</v>
          </cell>
          <cell r="K775" t="str">
            <v>W</v>
          </cell>
          <cell r="M775" t="str">
            <v>N</v>
          </cell>
          <cell r="N775">
            <v>2</v>
          </cell>
          <cell r="R775">
            <v>1.6274787535410764</v>
          </cell>
        </row>
        <row r="776">
          <cell r="C776">
            <v>1</v>
          </cell>
          <cell r="G776">
            <v>10</v>
          </cell>
          <cell r="J776">
            <v>94</v>
          </cell>
          <cell r="K776" t="str">
            <v>W</v>
          </cell>
          <cell r="M776" t="str">
            <v>N</v>
          </cell>
          <cell r="N776">
            <v>1</v>
          </cell>
          <cell r="R776">
            <v>1.1124087591240877</v>
          </cell>
        </row>
        <row r="777">
          <cell r="C777">
            <v>1</v>
          </cell>
          <cell r="G777">
            <v>10</v>
          </cell>
          <cell r="J777">
            <v>238.2</v>
          </cell>
          <cell r="K777" t="str">
            <v>W</v>
          </cell>
          <cell r="M777" t="str">
            <v>Y</v>
          </cell>
          <cell r="N777">
            <v>1</v>
          </cell>
          <cell r="R777">
            <v>1.1124087591240877</v>
          </cell>
        </row>
        <row r="778">
          <cell r="C778">
            <v>1</v>
          </cell>
          <cell r="G778">
            <v>11</v>
          </cell>
          <cell r="J778">
            <v>185.8</v>
          </cell>
          <cell r="K778" t="str">
            <v>D</v>
          </cell>
          <cell r="M778" t="str">
            <v>N</v>
          </cell>
          <cell r="N778">
            <v>1</v>
          </cell>
          <cell r="R778">
            <v>1.3240418118466899</v>
          </cell>
        </row>
        <row r="779">
          <cell r="C779">
            <v>1</v>
          </cell>
          <cell r="G779">
            <v>11</v>
          </cell>
          <cell r="J779">
            <v>237.3</v>
          </cell>
          <cell r="K779" t="str">
            <v>M</v>
          </cell>
          <cell r="M779" t="str">
            <v>Y</v>
          </cell>
          <cell r="N779">
            <v>1</v>
          </cell>
          <cell r="R779">
            <v>1.3240418118466899</v>
          </cell>
        </row>
        <row r="780">
          <cell r="C780">
            <v>1</v>
          </cell>
          <cell r="G780">
            <v>13</v>
          </cell>
          <cell r="J780">
            <v>395.8</v>
          </cell>
          <cell r="K780" t="str">
            <v>D</v>
          </cell>
          <cell r="M780" t="str">
            <v>N</v>
          </cell>
          <cell r="N780">
            <v>11</v>
          </cell>
          <cell r="R780">
            <v>1.6274787535410764</v>
          </cell>
        </row>
        <row r="781">
          <cell r="C781">
            <v>1</v>
          </cell>
          <cell r="G781">
            <v>10</v>
          </cell>
          <cell r="J781">
            <v>210.3</v>
          </cell>
          <cell r="K781" t="str">
            <v>M</v>
          </cell>
          <cell r="M781" t="str">
            <v>Y</v>
          </cell>
          <cell r="N781">
            <v>1</v>
          </cell>
          <cell r="R781">
            <v>1.1124087591240877</v>
          </cell>
        </row>
        <row r="782">
          <cell r="C782">
            <v>1</v>
          </cell>
          <cell r="G782">
            <v>10</v>
          </cell>
          <cell r="J782">
            <v>386.8</v>
          </cell>
          <cell r="K782" t="str">
            <v>W</v>
          </cell>
          <cell r="M782" t="str">
            <v>Y</v>
          </cell>
          <cell r="N782">
            <v>2</v>
          </cell>
          <cell r="R782">
            <v>1.1124087591240877</v>
          </cell>
        </row>
        <row r="783">
          <cell r="C783">
            <v>1</v>
          </cell>
          <cell r="G783">
            <v>10</v>
          </cell>
          <cell r="J783">
            <v>94</v>
          </cell>
          <cell r="K783" t="str">
            <v>W</v>
          </cell>
          <cell r="M783" t="str">
            <v>N</v>
          </cell>
          <cell r="N783">
            <v>13</v>
          </cell>
          <cell r="R783">
            <v>1.1124087591240877</v>
          </cell>
        </row>
        <row r="784">
          <cell r="C784">
            <v>1</v>
          </cell>
          <cell r="G784">
            <v>10</v>
          </cell>
          <cell r="J784">
            <v>28.1</v>
          </cell>
          <cell r="K784" t="str">
            <v>Y</v>
          </cell>
          <cell r="M784" t="str">
            <v>Y</v>
          </cell>
          <cell r="N784">
            <v>1</v>
          </cell>
          <cell r="R784">
            <v>1.1124087591240877</v>
          </cell>
        </row>
        <row r="785">
          <cell r="C785">
            <v>1</v>
          </cell>
          <cell r="G785">
            <v>11</v>
          </cell>
          <cell r="J785">
            <v>16.8</v>
          </cell>
          <cell r="K785" t="str">
            <v>D</v>
          </cell>
          <cell r="M785" t="str">
            <v>N</v>
          </cell>
          <cell r="N785">
            <v>2</v>
          </cell>
          <cell r="R785">
            <v>1.3240418118466899</v>
          </cell>
        </row>
        <row r="786">
          <cell r="C786">
            <v>1</v>
          </cell>
          <cell r="G786">
            <v>10</v>
          </cell>
          <cell r="J786">
            <v>55.099999999999994</v>
          </cell>
          <cell r="K786" t="str">
            <v>Y</v>
          </cell>
          <cell r="M786" t="str">
            <v>Y</v>
          </cell>
          <cell r="N786">
            <v>1</v>
          </cell>
          <cell r="R786">
            <v>1.1124087591240877</v>
          </cell>
        </row>
        <row r="787">
          <cell r="C787">
            <v>1</v>
          </cell>
          <cell r="G787">
            <v>10</v>
          </cell>
          <cell r="J787">
            <v>1885.8</v>
          </cell>
          <cell r="K787" t="str">
            <v>M</v>
          </cell>
          <cell r="M787" t="str">
            <v>Y</v>
          </cell>
          <cell r="N787">
            <v>1</v>
          </cell>
          <cell r="R787">
            <v>1.1124087591240877</v>
          </cell>
        </row>
        <row r="788">
          <cell r="C788">
            <v>1</v>
          </cell>
          <cell r="G788">
            <v>10</v>
          </cell>
          <cell r="J788">
            <v>569</v>
          </cell>
          <cell r="K788" t="str">
            <v>D</v>
          </cell>
          <cell r="M788" t="str">
            <v>Y</v>
          </cell>
          <cell r="N788">
            <v>13</v>
          </cell>
          <cell r="R788">
            <v>1.1124087591240877</v>
          </cell>
        </row>
        <row r="789">
          <cell r="C789">
            <v>1</v>
          </cell>
          <cell r="G789">
            <v>10</v>
          </cell>
          <cell r="J789">
            <v>28.1</v>
          </cell>
          <cell r="K789" t="str">
            <v>D</v>
          </cell>
          <cell r="M789" t="str">
            <v>N</v>
          </cell>
          <cell r="N789">
            <v>1</v>
          </cell>
          <cell r="R789">
            <v>1.1124087591240877</v>
          </cell>
        </row>
        <row r="790">
          <cell r="C790">
            <v>1</v>
          </cell>
          <cell r="G790">
            <v>10</v>
          </cell>
          <cell r="J790">
            <v>395.8</v>
          </cell>
          <cell r="K790" t="str">
            <v>D</v>
          </cell>
          <cell r="M790" t="str">
            <v>N</v>
          </cell>
          <cell r="N790">
            <v>1</v>
          </cell>
          <cell r="R790">
            <v>1.1124087591240877</v>
          </cell>
        </row>
        <row r="791">
          <cell r="C791">
            <v>1</v>
          </cell>
          <cell r="G791">
            <v>13</v>
          </cell>
          <cell r="J791">
            <v>561</v>
          </cell>
          <cell r="K791" t="str">
            <v>D</v>
          </cell>
          <cell r="M791" t="str">
            <v>Y</v>
          </cell>
          <cell r="N791">
            <v>1</v>
          </cell>
          <cell r="R791">
            <v>1.6274787535410764</v>
          </cell>
        </row>
        <row r="792">
          <cell r="C792">
            <v>1</v>
          </cell>
          <cell r="G792">
            <v>10</v>
          </cell>
          <cell r="J792">
            <v>28.1</v>
          </cell>
          <cell r="K792" t="str">
            <v>D</v>
          </cell>
          <cell r="M792" t="str">
            <v>N</v>
          </cell>
          <cell r="N792">
            <v>3</v>
          </cell>
          <cell r="R792">
            <v>1.1124087591240877</v>
          </cell>
        </row>
        <row r="793">
          <cell r="C793">
            <v>1</v>
          </cell>
          <cell r="G793">
            <v>10</v>
          </cell>
          <cell r="J793">
            <v>28.1</v>
          </cell>
          <cell r="K793" t="str">
            <v>D</v>
          </cell>
          <cell r="M793" t="str">
            <v>N</v>
          </cell>
          <cell r="N793">
            <v>1</v>
          </cell>
          <cell r="R793">
            <v>1.1124087591240877</v>
          </cell>
        </row>
        <row r="794">
          <cell r="C794">
            <v>1</v>
          </cell>
          <cell r="G794">
            <v>10</v>
          </cell>
          <cell r="J794">
            <v>16.8</v>
          </cell>
          <cell r="K794" t="str">
            <v>Y</v>
          </cell>
          <cell r="M794" t="str">
            <v>N</v>
          </cell>
          <cell r="N794">
            <v>2</v>
          </cell>
          <cell r="R794">
            <v>1.1124087591240877</v>
          </cell>
        </row>
        <row r="795">
          <cell r="C795">
            <v>1</v>
          </cell>
          <cell r="G795">
            <v>10</v>
          </cell>
          <cell r="J795">
            <v>55.099999999999994</v>
          </cell>
          <cell r="K795" t="str">
            <v>D</v>
          </cell>
          <cell r="M795" t="str">
            <v>N</v>
          </cell>
          <cell r="N795">
            <v>4</v>
          </cell>
          <cell r="R795">
            <v>1.1124087591240877</v>
          </cell>
        </row>
        <row r="796">
          <cell r="C796">
            <v>1</v>
          </cell>
          <cell r="G796">
            <v>10</v>
          </cell>
          <cell r="J796">
            <v>276.2</v>
          </cell>
          <cell r="K796" t="str">
            <v>D</v>
          </cell>
          <cell r="M796" t="str">
            <v>N</v>
          </cell>
          <cell r="N796">
            <v>1</v>
          </cell>
          <cell r="R796">
            <v>1.1124087591240877</v>
          </cell>
        </row>
        <row r="797">
          <cell r="C797">
            <v>1</v>
          </cell>
          <cell r="G797">
            <v>13</v>
          </cell>
          <cell r="J797">
            <v>276.2</v>
          </cell>
          <cell r="K797" t="str">
            <v>D</v>
          </cell>
          <cell r="M797" t="str">
            <v>N</v>
          </cell>
          <cell r="N797">
            <v>2</v>
          </cell>
          <cell r="R797">
            <v>1.6274787535410764</v>
          </cell>
        </row>
        <row r="798">
          <cell r="C798">
            <v>1</v>
          </cell>
          <cell r="G798">
            <v>10</v>
          </cell>
          <cell r="J798">
            <v>28.1</v>
          </cell>
          <cell r="K798" t="str">
            <v>D</v>
          </cell>
          <cell r="M798" t="str">
            <v>N</v>
          </cell>
          <cell r="N798">
            <v>1</v>
          </cell>
          <cell r="R798">
            <v>1.1124087591240877</v>
          </cell>
        </row>
        <row r="799">
          <cell r="C799">
            <v>1</v>
          </cell>
          <cell r="G799">
            <v>10</v>
          </cell>
          <cell r="J799">
            <v>540</v>
          </cell>
          <cell r="K799" t="str">
            <v>D</v>
          </cell>
          <cell r="M799" t="str">
            <v>N</v>
          </cell>
          <cell r="N799">
            <v>6</v>
          </cell>
          <cell r="R799">
            <v>1.1124087591240877</v>
          </cell>
        </row>
        <row r="800">
          <cell r="C800">
            <v>1</v>
          </cell>
          <cell r="G800">
            <v>10</v>
          </cell>
          <cell r="J800">
            <v>122.8</v>
          </cell>
          <cell r="K800" t="str">
            <v>D</v>
          </cell>
          <cell r="M800" t="str">
            <v>N</v>
          </cell>
          <cell r="N800">
            <v>1</v>
          </cell>
          <cell r="R800">
            <v>1.1124087591240877</v>
          </cell>
        </row>
        <row r="801">
          <cell r="C801">
            <v>1</v>
          </cell>
          <cell r="G801">
            <v>10</v>
          </cell>
          <cell r="J801">
            <v>28.1</v>
          </cell>
          <cell r="K801" t="str">
            <v>D</v>
          </cell>
          <cell r="M801" t="str">
            <v>Y</v>
          </cell>
          <cell r="N801">
            <v>1</v>
          </cell>
          <cell r="R801">
            <v>1.1124087591240877</v>
          </cell>
        </row>
        <row r="802">
          <cell r="C802">
            <v>1</v>
          </cell>
          <cell r="G802">
            <v>13</v>
          </cell>
          <cell r="J802">
            <v>64.7</v>
          </cell>
          <cell r="K802" t="str">
            <v>D</v>
          </cell>
          <cell r="M802" t="str">
            <v>N</v>
          </cell>
          <cell r="N802">
            <v>1</v>
          </cell>
          <cell r="R802">
            <v>1.6274787535410764</v>
          </cell>
        </row>
        <row r="803">
          <cell r="C803">
            <v>1</v>
          </cell>
          <cell r="G803">
            <v>13</v>
          </cell>
          <cell r="J803">
            <v>193.3</v>
          </cell>
          <cell r="K803" t="str">
            <v>D</v>
          </cell>
          <cell r="M803" t="str">
            <v>N</v>
          </cell>
          <cell r="N803">
            <v>1</v>
          </cell>
          <cell r="R803">
            <v>1.6274787535410764</v>
          </cell>
        </row>
        <row r="804">
          <cell r="C804">
            <v>1</v>
          </cell>
          <cell r="G804">
            <v>10</v>
          </cell>
          <cell r="J804">
            <v>619</v>
          </cell>
          <cell r="K804" t="str">
            <v>W</v>
          </cell>
          <cell r="M804" t="str">
            <v>N</v>
          </cell>
          <cell r="N804">
            <v>10</v>
          </cell>
          <cell r="R804">
            <v>1.1124087591240877</v>
          </cell>
        </row>
        <row r="805">
          <cell r="C805">
            <v>1</v>
          </cell>
          <cell r="G805">
            <v>10</v>
          </cell>
          <cell r="J805">
            <v>28.1</v>
          </cell>
          <cell r="K805" t="str">
            <v>M</v>
          </cell>
          <cell r="M805" t="str">
            <v>Y</v>
          </cell>
          <cell r="N805">
            <v>1</v>
          </cell>
          <cell r="R805">
            <v>1.1124087591240877</v>
          </cell>
        </row>
        <row r="806">
          <cell r="C806">
            <v>1</v>
          </cell>
          <cell r="G806">
            <v>13</v>
          </cell>
          <cell r="J806">
            <v>1495</v>
          </cell>
          <cell r="K806" t="str">
            <v>M</v>
          </cell>
          <cell r="M806" t="str">
            <v>N</v>
          </cell>
          <cell r="N806">
            <v>11</v>
          </cell>
          <cell r="R806">
            <v>1.6274787535410764</v>
          </cell>
        </row>
        <row r="807">
          <cell r="C807">
            <v>1</v>
          </cell>
          <cell r="G807">
            <v>13</v>
          </cell>
          <cell r="J807">
            <v>237.3</v>
          </cell>
          <cell r="K807" t="str">
            <v>W</v>
          </cell>
          <cell r="M807" t="str">
            <v>N</v>
          </cell>
          <cell r="N807">
            <v>17</v>
          </cell>
          <cell r="R807">
            <v>1.6274787535410764</v>
          </cell>
        </row>
        <row r="808">
          <cell r="C808">
            <v>1</v>
          </cell>
          <cell r="G808">
            <v>13</v>
          </cell>
          <cell r="J808">
            <v>495</v>
          </cell>
          <cell r="K808" t="str">
            <v>M</v>
          </cell>
          <cell r="M808" t="str">
            <v>Y</v>
          </cell>
          <cell r="N808">
            <v>3</v>
          </cell>
          <cell r="R808">
            <v>1.6274787535410764</v>
          </cell>
        </row>
        <row r="809">
          <cell r="C809">
            <v>1</v>
          </cell>
          <cell r="G809">
            <v>10</v>
          </cell>
          <cell r="J809">
            <v>28.1</v>
          </cell>
          <cell r="K809" t="str">
            <v>M</v>
          </cell>
          <cell r="M809" t="str">
            <v>N</v>
          </cell>
          <cell r="N809">
            <v>1</v>
          </cell>
          <cell r="R809">
            <v>1.1124087591240877</v>
          </cell>
        </row>
        <row r="810">
          <cell r="C810">
            <v>1</v>
          </cell>
          <cell r="G810">
            <v>10</v>
          </cell>
          <cell r="J810">
            <v>578</v>
          </cell>
          <cell r="K810" t="str">
            <v>M</v>
          </cell>
          <cell r="M810" t="str">
            <v>N</v>
          </cell>
          <cell r="N810">
            <v>1</v>
          </cell>
          <cell r="R810">
            <v>1.1124087591240877</v>
          </cell>
        </row>
        <row r="811">
          <cell r="C811">
            <v>1</v>
          </cell>
          <cell r="G811">
            <v>10</v>
          </cell>
          <cell r="J811">
            <v>81.099999999999994</v>
          </cell>
          <cell r="K811" t="str">
            <v>W</v>
          </cell>
          <cell r="M811" t="str">
            <v>N</v>
          </cell>
          <cell r="N811">
            <v>1</v>
          </cell>
          <cell r="R811">
            <v>1.1124087591240877</v>
          </cell>
        </row>
        <row r="812">
          <cell r="C812">
            <v>1</v>
          </cell>
          <cell r="G812">
            <v>13</v>
          </cell>
          <cell r="J812">
            <v>540</v>
          </cell>
          <cell r="K812" t="str">
            <v>M</v>
          </cell>
          <cell r="M812" t="str">
            <v>Y</v>
          </cell>
          <cell r="N812">
            <v>2</v>
          </cell>
          <cell r="R812">
            <v>1.6274787535410764</v>
          </cell>
        </row>
        <row r="813">
          <cell r="C813">
            <v>1</v>
          </cell>
          <cell r="G813">
            <v>10</v>
          </cell>
          <cell r="J813">
            <v>28.1</v>
          </cell>
          <cell r="K813" t="str">
            <v>M</v>
          </cell>
          <cell r="M813" t="str">
            <v>N</v>
          </cell>
          <cell r="N813">
            <v>1</v>
          </cell>
          <cell r="R813">
            <v>1.1124087591240877</v>
          </cell>
        </row>
        <row r="814">
          <cell r="C814">
            <v>1</v>
          </cell>
          <cell r="G814">
            <v>10</v>
          </cell>
          <cell r="J814">
            <v>199.3</v>
          </cell>
          <cell r="K814" t="str">
            <v>W</v>
          </cell>
          <cell r="M814" t="str">
            <v>N</v>
          </cell>
          <cell r="N814">
            <v>2</v>
          </cell>
          <cell r="R814">
            <v>1.1124087591240877</v>
          </cell>
        </row>
        <row r="815">
          <cell r="C815">
            <v>1</v>
          </cell>
          <cell r="G815">
            <v>13</v>
          </cell>
          <cell r="J815">
            <v>28.1</v>
          </cell>
          <cell r="K815" t="str">
            <v>W</v>
          </cell>
          <cell r="M815" t="str">
            <v>Y</v>
          </cell>
          <cell r="N815">
            <v>6</v>
          </cell>
          <cell r="R815">
            <v>1.6274787535410764</v>
          </cell>
        </row>
        <row r="816">
          <cell r="C816">
            <v>1</v>
          </cell>
          <cell r="G816">
            <v>10</v>
          </cell>
          <cell r="J816">
            <v>238.2</v>
          </cell>
          <cell r="K816" t="str">
            <v>W</v>
          </cell>
          <cell r="M816" t="str">
            <v>Y</v>
          </cell>
          <cell r="N816">
            <v>13</v>
          </cell>
          <cell r="R816">
            <v>1.1124087591240877</v>
          </cell>
        </row>
        <row r="817">
          <cell r="C817">
            <v>1</v>
          </cell>
          <cell r="G817">
            <v>10</v>
          </cell>
          <cell r="J817">
            <v>305</v>
          </cell>
          <cell r="K817" t="str">
            <v>D</v>
          </cell>
          <cell r="M817" t="str">
            <v>N</v>
          </cell>
          <cell r="N817">
            <v>14</v>
          </cell>
          <cell r="R817">
            <v>1.1124087591240877</v>
          </cell>
        </row>
        <row r="818">
          <cell r="C818">
            <v>1</v>
          </cell>
          <cell r="G818">
            <v>10</v>
          </cell>
          <cell r="J818">
            <v>1281.3</v>
          </cell>
          <cell r="K818" t="str">
            <v>W</v>
          </cell>
          <cell r="M818" t="str">
            <v>N</v>
          </cell>
          <cell r="N818">
            <v>6</v>
          </cell>
          <cell r="R818">
            <v>1.1124087591240877</v>
          </cell>
        </row>
        <row r="819">
          <cell r="C819">
            <v>1</v>
          </cell>
          <cell r="G819">
            <v>10</v>
          </cell>
          <cell r="J819">
            <v>28.1</v>
          </cell>
          <cell r="K819" t="str">
            <v>M</v>
          </cell>
          <cell r="M819" t="str">
            <v>Y</v>
          </cell>
          <cell r="N819">
            <v>9</v>
          </cell>
          <cell r="R819">
            <v>1.1124087591240877</v>
          </cell>
        </row>
        <row r="820">
          <cell r="C820">
            <v>1</v>
          </cell>
          <cell r="G820">
            <v>10</v>
          </cell>
          <cell r="J820">
            <v>94</v>
          </cell>
          <cell r="K820" t="str">
            <v>Y</v>
          </cell>
          <cell r="M820" t="str">
            <v>N</v>
          </cell>
          <cell r="N820">
            <v>7</v>
          </cell>
          <cell r="R820">
            <v>1.1124087591240877</v>
          </cell>
        </row>
        <row r="821">
          <cell r="C821">
            <v>1</v>
          </cell>
          <cell r="G821">
            <v>10</v>
          </cell>
          <cell r="J821">
            <v>28.1</v>
          </cell>
          <cell r="K821" t="str">
            <v>M</v>
          </cell>
          <cell r="M821" t="str">
            <v>N</v>
          </cell>
          <cell r="N821">
            <v>9</v>
          </cell>
          <cell r="R821">
            <v>1.1124087591240877</v>
          </cell>
        </row>
        <row r="822">
          <cell r="C822">
            <v>1</v>
          </cell>
          <cell r="G822">
            <v>10</v>
          </cell>
          <cell r="J822">
            <v>495</v>
          </cell>
          <cell r="K822" t="str">
            <v>Y</v>
          </cell>
          <cell r="M822" t="str">
            <v>N</v>
          </cell>
          <cell r="N822">
            <v>3</v>
          </cell>
          <cell r="R822">
            <v>1.1124087591240877</v>
          </cell>
        </row>
        <row r="823">
          <cell r="C823">
            <v>1</v>
          </cell>
          <cell r="G823">
            <v>10</v>
          </cell>
          <cell r="J823">
            <v>94</v>
          </cell>
          <cell r="K823" t="str">
            <v>M</v>
          </cell>
          <cell r="M823" t="str">
            <v>N</v>
          </cell>
          <cell r="N823">
            <v>6</v>
          </cell>
          <cell r="R823">
            <v>1.1124087591240877</v>
          </cell>
        </row>
        <row r="824">
          <cell r="C824">
            <v>1</v>
          </cell>
          <cell r="G824">
            <v>13</v>
          </cell>
          <cell r="J824">
            <v>28.1</v>
          </cell>
          <cell r="K824" t="str">
            <v>M</v>
          </cell>
          <cell r="M824" t="str">
            <v>N</v>
          </cell>
          <cell r="N824">
            <v>13</v>
          </cell>
          <cell r="R824">
            <v>1.6274787535410764</v>
          </cell>
        </row>
        <row r="825">
          <cell r="C825">
            <v>1</v>
          </cell>
          <cell r="G825">
            <v>10</v>
          </cell>
          <cell r="J825">
            <v>28.1</v>
          </cell>
          <cell r="K825" t="str">
            <v>Y</v>
          </cell>
          <cell r="M825" t="str">
            <v>N</v>
          </cell>
          <cell r="N825">
            <v>1</v>
          </cell>
          <cell r="R825">
            <v>1.1124087591240877</v>
          </cell>
        </row>
        <row r="826">
          <cell r="C826">
            <v>1</v>
          </cell>
          <cell r="G826">
            <v>10</v>
          </cell>
          <cell r="J826">
            <v>94</v>
          </cell>
          <cell r="K826" t="str">
            <v>M</v>
          </cell>
          <cell r="M826" t="str">
            <v>N</v>
          </cell>
          <cell r="N826">
            <v>7</v>
          </cell>
          <cell r="R826">
            <v>1.1124087591240877</v>
          </cell>
        </row>
        <row r="827">
          <cell r="C827">
            <v>1</v>
          </cell>
          <cell r="G827">
            <v>13</v>
          </cell>
          <cell r="J827">
            <v>74.2</v>
          </cell>
          <cell r="K827" t="str">
            <v>D</v>
          </cell>
          <cell r="M827" t="str">
            <v>N</v>
          </cell>
          <cell r="N827">
            <v>9</v>
          </cell>
          <cell r="R827">
            <v>1.6274787535410764</v>
          </cell>
        </row>
        <row r="828">
          <cell r="C828">
            <v>1</v>
          </cell>
          <cell r="G828">
            <v>11</v>
          </cell>
          <cell r="J828">
            <v>1008.8</v>
          </cell>
          <cell r="K828" t="str">
            <v>D</v>
          </cell>
          <cell r="M828" t="str">
            <v>N</v>
          </cell>
          <cell r="N828">
            <v>1</v>
          </cell>
          <cell r="R828">
            <v>1.3240418118466899</v>
          </cell>
        </row>
        <row r="829">
          <cell r="C829">
            <v>1</v>
          </cell>
          <cell r="G829">
            <v>13</v>
          </cell>
          <cell r="J829">
            <v>540</v>
          </cell>
          <cell r="K829" t="str">
            <v>M</v>
          </cell>
          <cell r="M829" t="str">
            <v>Y</v>
          </cell>
          <cell r="N829">
            <v>17</v>
          </cell>
          <cell r="R829">
            <v>1.6274787535410764</v>
          </cell>
        </row>
        <row r="830">
          <cell r="C830">
            <v>1</v>
          </cell>
          <cell r="G830">
            <v>13</v>
          </cell>
          <cell r="J830">
            <v>64.7</v>
          </cell>
          <cell r="K830" t="str">
            <v>M</v>
          </cell>
          <cell r="M830" t="str">
            <v>Y</v>
          </cell>
          <cell r="N830">
            <v>13</v>
          </cell>
          <cell r="R830">
            <v>1.6274787535410764</v>
          </cell>
        </row>
        <row r="831">
          <cell r="C831">
            <v>1</v>
          </cell>
          <cell r="G831">
            <v>13</v>
          </cell>
          <cell r="J831">
            <v>495</v>
          </cell>
          <cell r="K831" t="str">
            <v>M</v>
          </cell>
          <cell r="M831" t="str">
            <v>Y</v>
          </cell>
          <cell r="N831">
            <v>1</v>
          </cell>
          <cell r="R831">
            <v>1.6274787535410764</v>
          </cell>
        </row>
        <row r="832">
          <cell r="C832">
            <v>1</v>
          </cell>
          <cell r="G832">
            <v>10</v>
          </cell>
          <cell r="J832">
            <v>237.3</v>
          </cell>
          <cell r="K832" t="str">
            <v>W</v>
          </cell>
          <cell r="M832" t="str">
            <v>N</v>
          </cell>
          <cell r="N832">
            <v>17</v>
          </cell>
          <cell r="R832">
            <v>1.1124087591240877</v>
          </cell>
        </row>
        <row r="833">
          <cell r="C833">
            <v>1</v>
          </cell>
          <cell r="G833">
            <v>13</v>
          </cell>
          <cell r="J833">
            <v>619.29999999999995</v>
          </cell>
          <cell r="K833" t="str">
            <v>M</v>
          </cell>
          <cell r="M833" t="str">
            <v>Y</v>
          </cell>
          <cell r="N833">
            <v>1</v>
          </cell>
          <cell r="R833">
            <v>1.6274787535410764</v>
          </cell>
        </row>
        <row r="834">
          <cell r="C834">
            <v>1</v>
          </cell>
          <cell r="G834">
            <v>10</v>
          </cell>
          <cell r="J834">
            <v>28.1</v>
          </cell>
          <cell r="K834" t="str">
            <v>W</v>
          </cell>
          <cell r="M834" t="str">
            <v>N</v>
          </cell>
          <cell r="N834">
            <v>1</v>
          </cell>
          <cell r="R834">
            <v>1.1124087591240877</v>
          </cell>
        </row>
        <row r="835">
          <cell r="C835">
            <v>1</v>
          </cell>
          <cell r="G835">
            <v>10</v>
          </cell>
          <cell r="J835">
            <v>210.3</v>
          </cell>
          <cell r="K835" t="str">
            <v>M</v>
          </cell>
          <cell r="M835" t="str">
            <v>Y</v>
          </cell>
          <cell r="N835">
            <v>2</v>
          </cell>
          <cell r="R835">
            <v>1.1124087591240877</v>
          </cell>
        </row>
        <row r="836">
          <cell r="C836">
            <v>1</v>
          </cell>
          <cell r="G836">
            <v>11</v>
          </cell>
          <cell r="J836">
            <v>210.3</v>
          </cell>
          <cell r="K836" t="str">
            <v>W</v>
          </cell>
          <cell r="M836" t="str">
            <v>N</v>
          </cell>
          <cell r="N836">
            <v>2</v>
          </cell>
          <cell r="R836">
            <v>1.3240418118466899</v>
          </cell>
        </row>
        <row r="837">
          <cell r="C837">
            <v>1</v>
          </cell>
          <cell r="G837">
            <v>10</v>
          </cell>
          <cell r="J837">
            <v>376.4</v>
          </cell>
          <cell r="K837" t="str">
            <v>D</v>
          </cell>
          <cell r="M837" t="str">
            <v>N</v>
          </cell>
          <cell r="N837">
            <v>1</v>
          </cell>
          <cell r="R837">
            <v>1.1124087591240877</v>
          </cell>
        </row>
        <row r="838">
          <cell r="C838">
            <v>1</v>
          </cell>
          <cell r="G838">
            <v>10</v>
          </cell>
          <cell r="J838">
            <v>260</v>
          </cell>
          <cell r="K838" t="str">
            <v>M</v>
          </cell>
          <cell r="M838" t="str">
            <v>N</v>
          </cell>
          <cell r="N838">
            <v>1</v>
          </cell>
          <cell r="R838">
            <v>1.1124087591240877</v>
          </cell>
        </row>
        <row r="839">
          <cell r="C839">
            <v>1</v>
          </cell>
          <cell r="G839">
            <v>13</v>
          </cell>
          <cell r="J839">
            <v>247</v>
          </cell>
          <cell r="K839" t="str">
            <v>W</v>
          </cell>
          <cell r="M839" t="str">
            <v>N</v>
          </cell>
          <cell r="N839">
            <v>1</v>
          </cell>
          <cell r="R839">
            <v>1.6274787535410764</v>
          </cell>
        </row>
        <row r="840">
          <cell r="C840">
            <v>1</v>
          </cell>
          <cell r="G840">
            <v>13</v>
          </cell>
          <cell r="J840">
            <v>1779</v>
          </cell>
          <cell r="K840" t="str">
            <v>M</v>
          </cell>
          <cell r="M840" t="str">
            <v>N</v>
          </cell>
          <cell r="N840">
            <v>13</v>
          </cell>
          <cell r="R840">
            <v>1.6274787535410764</v>
          </cell>
        </row>
        <row r="841">
          <cell r="C841">
            <v>1</v>
          </cell>
          <cell r="G841">
            <v>10</v>
          </cell>
          <cell r="J841">
            <v>82.7</v>
          </cell>
          <cell r="K841" t="str">
            <v>D</v>
          </cell>
          <cell r="M841" t="str">
            <v>N</v>
          </cell>
          <cell r="N841">
            <v>1</v>
          </cell>
          <cell r="R841">
            <v>1.1124087591240877</v>
          </cell>
        </row>
        <row r="842">
          <cell r="C842">
            <v>1</v>
          </cell>
          <cell r="G842">
            <v>13</v>
          </cell>
          <cell r="J842">
            <v>2188</v>
          </cell>
          <cell r="K842" t="str">
            <v>M</v>
          </cell>
          <cell r="M842" t="str">
            <v>Y</v>
          </cell>
          <cell r="N842">
            <v>13</v>
          </cell>
          <cell r="R842">
            <v>1.6274787535410764</v>
          </cell>
        </row>
        <row r="843">
          <cell r="C843">
            <v>1</v>
          </cell>
          <cell r="G843">
            <v>13</v>
          </cell>
          <cell r="J843">
            <v>578</v>
          </cell>
          <cell r="K843" t="str">
            <v>W</v>
          </cell>
          <cell r="M843" t="str">
            <v>N</v>
          </cell>
          <cell r="N843">
            <v>2</v>
          </cell>
          <cell r="R843">
            <v>1.6274787535410764</v>
          </cell>
        </row>
        <row r="844">
          <cell r="C844">
            <v>1</v>
          </cell>
          <cell r="G844">
            <v>10</v>
          </cell>
          <cell r="J844">
            <v>277</v>
          </cell>
          <cell r="K844" t="str">
            <v>W</v>
          </cell>
          <cell r="M844" t="str">
            <v>N</v>
          </cell>
          <cell r="N844">
            <v>4</v>
          </cell>
          <cell r="R844">
            <v>1.1124087591240877</v>
          </cell>
        </row>
        <row r="845">
          <cell r="C845">
            <v>1</v>
          </cell>
          <cell r="G845">
            <v>10</v>
          </cell>
          <cell r="J845">
            <v>256.39999999999998</v>
          </cell>
          <cell r="K845" t="str">
            <v>W</v>
          </cell>
          <cell r="M845" t="str">
            <v>N</v>
          </cell>
          <cell r="N845">
            <v>9</v>
          </cell>
          <cell r="R845">
            <v>1.1124087591240877</v>
          </cell>
        </row>
        <row r="846">
          <cell r="C846">
            <v>1</v>
          </cell>
          <cell r="G846">
            <v>13</v>
          </cell>
          <cell r="J846">
            <v>1153</v>
          </cell>
          <cell r="K846" t="str">
            <v>M</v>
          </cell>
          <cell r="M846" t="str">
            <v>Y</v>
          </cell>
          <cell r="N846">
            <v>2</v>
          </cell>
          <cell r="R846">
            <v>1.6274787535410764</v>
          </cell>
        </row>
        <row r="847">
          <cell r="C847">
            <v>1</v>
          </cell>
          <cell r="G847">
            <v>10</v>
          </cell>
          <cell r="J847">
            <v>28.1</v>
          </cell>
          <cell r="K847" t="str">
            <v>M</v>
          </cell>
          <cell r="M847" t="str">
            <v>N</v>
          </cell>
          <cell r="N847">
            <v>1</v>
          </cell>
          <cell r="R847">
            <v>1.1124087591240877</v>
          </cell>
        </row>
        <row r="848">
          <cell r="C848">
            <v>1</v>
          </cell>
          <cell r="G848">
            <v>13</v>
          </cell>
          <cell r="J848">
            <v>1327.4</v>
          </cell>
          <cell r="K848" t="str">
            <v>M</v>
          </cell>
          <cell r="M848" t="str">
            <v>N</v>
          </cell>
          <cell r="N848">
            <v>15</v>
          </cell>
          <cell r="R848">
            <v>1.6274787535410764</v>
          </cell>
        </row>
        <row r="849">
          <cell r="C849">
            <v>1</v>
          </cell>
          <cell r="G849">
            <v>10</v>
          </cell>
          <cell r="J849">
            <v>16.8</v>
          </cell>
          <cell r="K849" t="str">
            <v>M</v>
          </cell>
          <cell r="M849" t="str">
            <v>N</v>
          </cell>
          <cell r="N849">
            <v>1</v>
          </cell>
          <cell r="R849">
            <v>1.1124087591240877</v>
          </cell>
        </row>
        <row r="850">
          <cell r="C850">
            <v>1</v>
          </cell>
          <cell r="G850">
            <v>10</v>
          </cell>
          <cell r="J850">
            <v>259.2</v>
          </cell>
          <cell r="K850" t="str">
            <v>D</v>
          </cell>
          <cell r="M850" t="str">
            <v>N</v>
          </cell>
          <cell r="N850">
            <v>1</v>
          </cell>
          <cell r="R850">
            <v>1.1124087591240877</v>
          </cell>
        </row>
        <row r="851">
          <cell r="C851">
            <v>1</v>
          </cell>
          <cell r="G851">
            <v>11</v>
          </cell>
          <cell r="J851">
            <v>210.3</v>
          </cell>
          <cell r="K851" t="str">
            <v>W</v>
          </cell>
          <cell r="M851" t="str">
            <v>N</v>
          </cell>
          <cell r="N851">
            <v>1</v>
          </cell>
          <cell r="R851">
            <v>1.3240418118466899</v>
          </cell>
        </row>
        <row r="852">
          <cell r="C852">
            <v>1</v>
          </cell>
          <cell r="G852">
            <v>13</v>
          </cell>
          <cell r="J852">
            <v>315</v>
          </cell>
          <cell r="K852" t="str">
            <v>W</v>
          </cell>
          <cell r="M852" t="str">
            <v>N</v>
          </cell>
          <cell r="N852">
            <v>10</v>
          </cell>
          <cell r="R852">
            <v>1.6274787535410764</v>
          </cell>
        </row>
        <row r="853">
          <cell r="C853">
            <v>1</v>
          </cell>
          <cell r="G853">
            <v>10</v>
          </cell>
          <cell r="J853">
            <v>28.1</v>
          </cell>
          <cell r="K853" t="str">
            <v>M</v>
          </cell>
          <cell r="M853" t="str">
            <v>N</v>
          </cell>
          <cell r="N853">
            <v>1</v>
          </cell>
          <cell r="R853">
            <v>1.1124087591240877</v>
          </cell>
        </row>
        <row r="854">
          <cell r="C854">
            <v>1</v>
          </cell>
          <cell r="G854">
            <v>10</v>
          </cell>
          <cell r="J854">
            <v>794</v>
          </cell>
          <cell r="K854" t="str">
            <v>M</v>
          </cell>
          <cell r="M854" t="str">
            <v>N</v>
          </cell>
          <cell r="N854">
            <v>1</v>
          </cell>
          <cell r="R854">
            <v>1.1124087591240877</v>
          </cell>
        </row>
        <row r="855">
          <cell r="C855">
            <v>1</v>
          </cell>
          <cell r="G855">
            <v>13</v>
          </cell>
          <cell r="J855">
            <v>195.4</v>
          </cell>
          <cell r="K855" t="str">
            <v>W</v>
          </cell>
          <cell r="M855" t="str">
            <v>N</v>
          </cell>
          <cell r="N855">
            <v>4</v>
          </cell>
          <cell r="R855">
            <v>1.6274787535410764</v>
          </cell>
        </row>
        <row r="856">
          <cell r="C856">
            <v>1</v>
          </cell>
          <cell r="G856">
            <v>13</v>
          </cell>
          <cell r="J856">
            <v>1153</v>
          </cell>
          <cell r="K856" t="str">
            <v>M</v>
          </cell>
          <cell r="M856" t="str">
            <v>Y</v>
          </cell>
          <cell r="N856">
            <v>6</v>
          </cell>
          <cell r="R856">
            <v>1.6274787535410764</v>
          </cell>
        </row>
        <row r="857">
          <cell r="C857">
            <v>1</v>
          </cell>
          <cell r="G857">
            <v>13</v>
          </cell>
          <cell r="J857">
            <v>2068</v>
          </cell>
          <cell r="K857" t="str">
            <v>M</v>
          </cell>
          <cell r="M857" t="str">
            <v>N</v>
          </cell>
          <cell r="N857">
            <v>13</v>
          </cell>
          <cell r="R857">
            <v>1.6274787535410764</v>
          </cell>
        </row>
        <row r="858">
          <cell r="C858">
            <v>1</v>
          </cell>
          <cell r="G858">
            <v>13</v>
          </cell>
          <cell r="J858">
            <v>149.30000000000001</v>
          </cell>
          <cell r="K858" t="str">
            <v>M</v>
          </cell>
          <cell r="M858" t="str">
            <v>N</v>
          </cell>
          <cell r="N858">
            <v>9</v>
          </cell>
          <cell r="R858">
            <v>1.6274787535410764</v>
          </cell>
        </row>
        <row r="859">
          <cell r="C859">
            <v>1</v>
          </cell>
          <cell r="G859">
            <v>13</v>
          </cell>
          <cell r="J859">
            <v>2372</v>
          </cell>
          <cell r="K859" t="str">
            <v>M</v>
          </cell>
          <cell r="M859" t="str">
            <v>N</v>
          </cell>
          <cell r="N859">
            <v>1</v>
          </cell>
          <cell r="R859">
            <v>1.6274787535410764</v>
          </cell>
        </row>
        <row r="860">
          <cell r="C860">
            <v>1</v>
          </cell>
          <cell r="G860">
            <v>13</v>
          </cell>
          <cell r="J860">
            <v>330.3</v>
          </cell>
          <cell r="K860" t="str">
            <v>W</v>
          </cell>
          <cell r="M860" t="str">
            <v>N</v>
          </cell>
          <cell r="N860">
            <v>2</v>
          </cell>
          <cell r="R860">
            <v>1.6274787535410764</v>
          </cell>
        </row>
        <row r="861">
          <cell r="C861">
            <v>1</v>
          </cell>
          <cell r="G861">
            <v>13</v>
          </cell>
          <cell r="J861">
            <v>1779</v>
          </cell>
          <cell r="K861" t="str">
            <v>M</v>
          </cell>
          <cell r="M861" t="str">
            <v>N</v>
          </cell>
          <cell r="N861">
            <v>2</v>
          </cell>
          <cell r="R861">
            <v>1.6274787535410764</v>
          </cell>
        </row>
        <row r="862">
          <cell r="C862">
            <v>1</v>
          </cell>
          <cell r="G862">
            <v>10</v>
          </cell>
          <cell r="J862">
            <v>2188</v>
          </cell>
          <cell r="K862" t="str">
            <v>W</v>
          </cell>
          <cell r="M862" t="str">
            <v>N</v>
          </cell>
          <cell r="N862">
            <v>1</v>
          </cell>
          <cell r="R862">
            <v>1.1124087591240877</v>
          </cell>
        </row>
        <row r="863">
          <cell r="C863">
            <v>1</v>
          </cell>
          <cell r="G863">
            <v>13</v>
          </cell>
          <cell r="J863">
            <v>2068</v>
          </cell>
          <cell r="K863" t="str">
            <v>M</v>
          </cell>
          <cell r="M863" t="str">
            <v>Y</v>
          </cell>
          <cell r="N863">
            <v>13</v>
          </cell>
          <cell r="R863">
            <v>1.6274787535410764</v>
          </cell>
        </row>
        <row r="864">
          <cell r="C864">
            <v>1</v>
          </cell>
          <cell r="G864">
            <v>13</v>
          </cell>
          <cell r="J864">
            <v>210.3</v>
          </cell>
          <cell r="K864" t="str">
            <v>W</v>
          </cell>
          <cell r="M864" t="str">
            <v>N</v>
          </cell>
          <cell r="N864">
            <v>1</v>
          </cell>
          <cell r="R864">
            <v>1.6274787535410764</v>
          </cell>
        </row>
        <row r="865">
          <cell r="C865">
            <v>1</v>
          </cell>
          <cell r="G865">
            <v>10</v>
          </cell>
          <cell r="J865">
            <v>94</v>
          </cell>
          <cell r="K865" t="str">
            <v>W</v>
          </cell>
          <cell r="M865" t="str">
            <v>N</v>
          </cell>
          <cell r="N865">
            <v>1</v>
          </cell>
          <cell r="R865">
            <v>1.1124087591240877</v>
          </cell>
        </row>
        <row r="866">
          <cell r="C866">
            <v>1</v>
          </cell>
          <cell r="G866">
            <v>10</v>
          </cell>
          <cell r="J866">
            <v>28.1</v>
          </cell>
          <cell r="K866" t="str">
            <v>W</v>
          </cell>
          <cell r="M866" t="str">
            <v>N</v>
          </cell>
          <cell r="N866">
            <v>1</v>
          </cell>
          <cell r="R866">
            <v>1.1124087591240877</v>
          </cell>
        </row>
        <row r="867">
          <cell r="C867">
            <v>1</v>
          </cell>
          <cell r="G867">
            <v>10</v>
          </cell>
          <cell r="J867">
            <v>396.2</v>
          </cell>
          <cell r="K867" t="str">
            <v>W</v>
          </cell>
          <cell r="M867" t="str">
            <v>N</v>
          </cell>
          <cell r="N867">
            <v>1</v>
          </cell>
          <cell r="R867">
            <v>1.1124087591240877</v>
          </cell>
        </row>
        <row r="868">
          <cell r="C868">
            <v>1</v>
          </cell>
          <cell r="G868">
            <v>13</v>
          </cell>
          <cell r="J868">
            <v>2109</v>
          </cell>
          <cell r="K868" t="str">
            <v>W</v>
          </cell>
          <cell r="M868" t="str">
            <v>N</v>
          </cell>
          <cell r="N868">
            <v>6</v>
          </cell>
          <cell r="R868">
            <v>1.6274787535410764</v>
          </cell>
        </row>
        <row r="869">
          <cell r="C869">
            <v>1</v>
          </cell>
          <cell r="G869">
            <v>10</v>
          </cell>
          <cell r="J869">
            <v>2068</v>
          </cell>
          <cell r="K869" t="str">
            <v>D</v>
          </cell>
          <cell r="M869" t="str">
            <v>N</v>
          </cell>
          <cell r="N869">
            <v>1</v>
          </cell>
          <cell r="R869">
            <v>1.1124087591240877</v>
          </cell>
        </row>
        <row r="870">
          <cell r="C870">
            <v>1</v>
          </cell>
          <cell r="G870">
            <v>10</v>
          </cell>
          <cell r="J870">
            <v>28.1</v>
          </cell>
          <cell r="K870" t="str">
            <v>W</v>
          </cell>
          <cell r="M870" t="str">
            <v>N</v>
          </cell>
          <cell r="N870">
            <v>1</v>
          </cell>
          <cell r="R870">
            <v>1.1124087591240877</v>
          </cell>
        </row>
        <row r="871">
          <cell r="C871">
            <v>1</v>
          </cell>
          <cell r="G871">
            <v>11</v>
          </cell>
          <cell r="J871">
            <v>210.3</v>
          </cell>
          <cell r="K871" t="str">
            <v>W</v>
          </cell>
          <cell r="M871" t="str">
            <v>N</v>
          </cell>
          <cell r="N871">
            <v>13</v>
          </cell>
          <cell r="R871">
            <v>1.3240418118466899</v>
          </cell>
        </row>
        <row r="872">
          <cell r="C872">
            <v>1</v>
          </cell>
          <cell r="G872">
            <v>13</v>
          </cell>
          <cell r="J872">
            <v>878</v>
          </cell>
          <cell r="K872" t="str">
            <v>W</v>
          </cell>
          <cell r="M872" t="str">
            <v>N</v>
          </cell>
          <cell r="N872">
            <v>2</v>
          </cell>
          <cell r="R872">
            <v>1.6274787535410764</v>
          </cell>
        </row>
        <row r="873">
          <cell r="C873">
            <v>1</v>
          </cell>
          <cell r="G873">
            <v>13</v>
          </cell>
          <cell r="J873">
            <v>1311</v>
          </cell>
          <cell r="K873" t="str">
            <v>W</v>
          </cell>
          <cell r="M873" t="str">
            <v>N</v>
          </cell>
          <cell r="N873">
            <v>2</v>
          </cell>
          <cell r="R873">
            <v>1.6274787535410764</v>
          </cell>
        </row>
        <row r="874">
          <cell r="C874">
            <v>1</v>
          </cell>
          <cell r="G874">
            <v>13</v>
          </cell>
          <cell r="J874">
            <v>163.30000000000001</v>
          </cell>
          <cell r="K874" t="str">
            <v>M</v>
          </cell>
          <cell r="M874" t="str">
            <v>N</v>
          </cell>
          <cell r="N874">
            <v>1</v>
          </cell>
          <cell r="R874">
            <v>1.6274787535410764</v>
          </cell>
        </row>
        <row r="875">
          <cell r="C875">
            <v>1</v>
          </cell>
          <cell r="G875">
            <v>10</v>
          </cell>
          <cell r="J875">
            <v>238.2</v>
          </cell>
          <cell r="K875" t="str">
            <v>W</v>
          </cell>
          <cell r="M875" t="str">
            <v>N</v>
          </cell>
          <cell r="N875">
            <v>1</v>
          </cell>
          <cell r="R875">
            <v>1.1124087591240877</v>
          </cell>
        </row>
        <row r="876">
          <cell r="C876">
            <v>1</v>
          </cell>
          <cell r="G876">
            <v>10</v>
          </cell>
          <cell r="J876">
            <v>669</v>
          </cell>
          <cell r="K876" t="str">
            <v>W</v>
          </cell>
          <cell r="M876" t="str">
            <v>N</v>
          </cell>
          <cell r="N876">
            <v>1</v>
          </cell>
          <cell r="R876">
            <v>1.1124087591240877</v>
          </cell>
        </row>
        <row r="877">
          <cell r="C877">
            <v>1</v>
          </cell>
          <cell r="G877">
            <v>10</v>
          </cell>
          <cell r="J877">
            <v>560.4</v>
          </cell>
          <cell r="K877" t="str">
            <v>M</v>
          </cell>
          <cell r="M877" t="str">
            <v>Y</v>
          </cell>
          <cell r="N877">
            <v>17</v>
          </cell>
          <cell r="R877">
            <v>1.1124087591240877</v>
          </cell>
        </row>
        <row r="878">
          <cell r="C878">
            <v>1</v>
          </cell>
          <cell r="G878">
            <v>10</v>
          </cell>
          <cell r="J878">
            <v>28.1</v>
          </cell>
          <cell r="K878" t="str">
            <v>M</v>
          </cell>
          <cell r="M878" t="str">
            <v>N</v>
          </cell>
          <cell r="N878">
            <v>1</v>
          </cell>
          <cell r="R878">
            <v>1.1124087591240877</v>
          </cell>
        </row>
        <row r="879">
          <cell r="C879">
            <v>1</v>
          </cell>
          <cell r="G879">
            <v>13</v>
          </cell>
          <cell r="J879">
            <v>237.3</v>
          </cell>
          <cell r="K879" t="str">
            <v>D</v>
          </cell>
          <cell r="M879" t="str">
            <v>N</v>
          </cell>
          <cell r="N879">
            <v>2</v>
          </cell>
          <cell r="R879">
            <v>1.6274787535410764</v>
          </cell>
        </row>
        <row r="880">
          <cell r="C880">
            <v>1</v>
          </cell>
          <cell r="G880">
            <v>13</v>
          </cell>
          <cell r="J880">
            <v>1453</v>
          </cell>
          <cell r="K880" t="str">
            <v>M</v>
          </cell>
          <cell r="M880" t="str">
            <v>Y</v>
          </cell>
          <cell r="N880">
            <v>13</v>
          </cell>
          <cell r="R880">
            <v>1.6274787535410764</v>
          </cell>
        </row>
        <row r="881">
          <cell r="C881">
            <v>1</v>
          </cell>
          <cell r="G881">
            <v>10</v>
          </cell>
          <cell r="J881">
            <v>395.8</v>
          </cell>
          <cell r="K881" t="str">
            <v>M</v>
          </cell>
          <cell r="M881" t="str">
            <v>N</v>
          </cell>
          <cell r="N881">
            <v>1</v>
          </cell>
          <cell r="R881">
            <v>1.1124087591240877</v>
          </cell>
        </row>
        <row r="882">
          <cell r="C882">
            <v>1</v>
          </cell>
          <cell r="G882">
            <v>13</v>
          </cell>
          <cell r="J882">
            <v>1311</v>
          </cell>
          <cell r="K882" t="str">
            <v>W</v>
          </cell>
          <cell r="M882" t="str">
            <v>Y</v>
          </cell>
          <cell r="N882">
            <v>2</v>
          </cell>
          <cell r="R882">
            <v>1.6274787535410764</v>
          </cell>
        </row>
        <row r="883">
          <cell r="C883">
            <v>1</v>
          </cell>
          <cell r="G883">
            <v>10</v>
          </cell>
          <cell r="J883">
            <v>94</v>
          </cell>
          <cell r="K883" t="str">
            <v>W</v>
          </cell>
          <cell r="M883" t="str">
            <v>N</v>
          </cell>
          <cell r="N883">
            <v>1</v>
          </cell>
          <cell r="R883">
            <v>1.1124087591240877</v>
          </cell>
        </row>
        <row r="884">
          <cell r="C884">
            <v>1</v>
          </cell>
          <cell r="G884">
            <v>13</v>
          </cell>
          <cell r="J884">
            <v>2188</v>
          </cell>
          <cell r="K884" t="str">
            <v>M</v>
          </cell>
          <cell r="M884" t="str">
            <v>N</v>
          </cell>
          <cell r="N884">
            <v>2</v>
          </cell>
          <cell r="R884">
            <v>1.6274787535410764</v>
          </cell>
        </row>
        <row r="885">
          <cell r="C885">
            <v>1</v>
          </cell>
          <cell r="G885">
            <v>13</v>
          </cell>
          <cell r="J885">
            <v>1779</v>
          </cell>
          <cell r="K885" t="str">
            <v>W</v>
          </cell>
          <cell r="M885" t="str">
            <v>N</v>
          </cell>
          <cell r="N885">
            <v>2</v>
          </cell>
          <cell r="R885">
            <v>1.6274787535410764</v>
          </cell>
        </row>
        <row r="886">
          <cell r="C886">
            <v>1</v>
          </cell>
          <cell r="G886">
            <v>10</v>
          </cell>
          <cell r="J886">
            <v>536.9</v>
          </cell>
          <cell r="K886" t="str">
            <v>W</v>
          </cell>
          <cell r="M886" t="str">
            <v>N</v>
          </cell>
          <cell r="N886">
            <v>1</v>
          </cell>
          <cell r="R886">
            <v>1.1124087591240877</v>
          </cell>
        </row>
        <row r="887">
          <cell r="C887">
            <v>1</v>
          </cell>
          <cell r="G887">
            <v>10</v>
          </cell>
          <cell r="J887">
            <v>276.2</v>
          </cell>
          <cell r="K887" t="str">
            <v>M</v>
          </cell>
          <cell r="M887" t="str">
            <v>Y</v>
          </cell>
          <cell r="N887">
            <v>13</v>
          </cell>
          <cell r="R887">
            <v>1.1124087591240877</v>
          </cell>
        </row>
        <row r="888">
          <cell r="C888">
            <v>1</v>
          </cell>
          <cell r="G888">
            <v>10</v>
          </cell>
          <cell r="J888">
            <v>395.8</v>
          </cell>
          <cell r="K888" t="str">
            <v>M</v>
          </cell>
          <cell r="M888" t="str">
            <v>N</v>
          </cell>
          <cell r="N888">
            <v>1</v>
          </cell>
          <cell r="R888">
            <v>1.1124087591240877</v>
          </cell>
        </row>
        <row r="889">
          <cell r="C889">
            <v>1</v>
          </cell>
          <cell r="G889">
            <v>13</v>
          </cell>
          <cell r="J889">
            <v>1437</v>
          </cell>
          <cell r="K889" t="str">
            <v>D</v>
          </cell>
          <cell r="M889" t="str">
            <v>N</v>
          </cell>
          <cell r="N889">
            <v>2</v>
          </cell>
          <cell r="R889">
            <v>1.6274787535410764</v>
          </cell>
        </row>
        <row r="890">
          <cell r="C890">
            <v>1</v>
          </cell>
          <cell r="G890">
            <v>10</v>
          </cell>
          <cell r="J890">
            <v>28.1</v>
          </cell>
          <cell r="K890" t="str">
            <v>W</v>
          </cell>
          <cell r="M890" t="str">
            <v>N</v>
          </cell>
          <cell r="N890">
            <v>1</v>
          </cell>
          <cell r="R890">
            <v>1.1124087591240877</v>
          </cell>
        </row>
        <row r="891">
          <cell r="C891">
            <v>1</v>
          </cell>
          <cell r="G891">
            <v>13</v>
          </cell>
          <cell r="J891">
            <v>517</v>
          </cell>
          <cell r="K891" t="str">
            <v>W</v>
          </cell>
          <cell r="M891" t="str">
            <v>N</v>
          </cell>
          <cell r="N891">
            <v>15</v>
          </cell>
          <cell r="R891">
            <v>1.6274787535410764</v>
          </cell>
        </row>
        <row r="892">
          <cell r="C892">
            <v>1</v>
          </cell>
          <cell r="G892">
            <v>10</v>
          </cell>
          <cell r="J892">
            <v>569</v>
          </cell>
          <cell r="K892" t="str">
            <v>W</v>
          </cell>
          <cell r="M892" t="str">
            <v>N</v>
          </cell>
          <cell r="N892">
            <v>1</v>
          </cell>
          <cell r="R892">
            <v>1.1124087591240877</v>
          </cell>
        </row>
        <row r="893">
          <cell r="C893">
            <v>1</v>
          </cell>
          <cell r="G893">
            <v>10</v>
          </cell>
          <cell r="J893">
            <v>215.2</v>
          </cell>
          <cell r="K893" t="str">
            <v>W</v>
          </cell>
          <cell r="M893" t="str">
            <v>N</v>
          </cell>
          <cell r="N893">
            <v>17</v>
          </cell>
          <cell r="R893">
            <v>1.1124087591240877</v>
          </cell>
        </row>
        <row r="894">
          <cell r="C894">
            <v>1</v>
          </cell>
          <cell r="G894">
            <v>13</v>
          </cell>
          <cell r="J894">
            <v>239.4</v>
          </cell>
          <cell r="K894" t="str">
            <v>W</v>
          </cell>
          <cell r="M894" t="str">
            <v>N</v>
          </cell>
          <cell r="N894">
            <v>1</v>
          </cell>
          <cell r="R894">
            <v>1.6274787535410764</v>
          </cell>
        </row>
        <row r="895">
          <cell r="C895">
            <v>1</v>
          </cell>
          <cell r="G895">
            <v>13</v>
          </cell>
          <cell r="J895">
            <v>166.4</v>
          </cell>
          <cell r="K895" t="str">
            <v>D</v>
          </cell>
          <cell r="M895" t="str">
            <v>Y</v>
          </cell>
          <cell r="N895">
            <v>1</v>
          </cell>
          <cell r="R895">
            <v>1.6274787535410764</v>
          </cell>
        </row>
        <row r="896">
          <cell r="C896">
            <v>1</v>
          </cell>
          <cell r="G896">
            <v>13</v>
          </cell>
          <cell r="J896">
            <v>94</v>
          </cell>
          <cell r="K896" t="str">
            <v>D</v>
          </cell>
          <cell r="M896" t="str">
            <v>Y</v>
          </cell>
          <cell r="N896">
            <v>1</v>
          </cell>
          <cell r="R896">
            <v>1.6274787535410764</v>
          </cell>
        </row>
        <row r="897">
          <cell r="C897">
            <v>1</v>
          </cell>
          <cell r="G897">
            <v>10</v>
          </cell>
          <cell r="J897">
            <v>149.30000000000001</v>
          </cell>
          <cell r="K897" t="str">
            <v>W</v>
          </cell>
          <cell r="M897" t="str">
            <v>N</v>
          </cell>
          <cell r="N897">
            <v>15</v>
          </cell>
          <cell r="R897">
            <v>1.1124087591240877</v>
          </cell>
        </row>
        <row r="898">
          <cell r="C898">
            <v>1</v>
          </cell>
          <cell r="G898">
            <v>10</v>
          </cell>
          <cell r="J898">
            <v>74.2</v>
          </cell>
          <cell r="K898" t="str">
            <v>W</v>
          </cell>
          <cell r="M898" t="str">
            <v>N</v>
          </cell>
          <cell r="N898">
            <v>1</v>
          </cell>
          <cell r="R898">
            <v>1.1124087591240877</v>
          </cell>
        </row>
        <row r="899">
          <cell r="C899">
            <v>1</v>
          </cell>
          <cell r="G899">
            <v>11</v>
          </cell>
          <cell r="J899">
            <v>386.8</v>
          </cell>
          <cell r="K899" t="str">
            <v>M</v>
          </cell>
          <cell r="M899" t="str">
            <v>N</v>
          </cell>
          <cell r="N899">
            <v>1</v>
          </cell>
          <cell r="R899">
            <v>1.3240418118466899</v>
          </cell>
        </row>
        <row r="900">
          <cell r="C900">
            <v>1</v>
          </cell>
          <cell r="G900">
            <v>10</v>
          </cell>
          <cell r="J900">
            <v>386.8</v>
          </cell>
          <cell r="K900" t="str">
            <v>D</v>
          </cell>
          <cell r="M900" t="str">
            <v>Y</v>
          </cell>
          <cell r="N900">
            <v>1</v>
          </cell>
          <cell r="R900">
            <v>1.1124087591240877</v>
          </cell>
        </row>
        <row r="901">
          <cell r="C901">
            <v>1</v>
          </cell>
          <cell r="G901">
            <v>10</v>
          </cell>
          <cell r="J901">
            <v>396.2</v>
          </cell>
          <cell r="K901" t="str">
            <v>W</v>
          </cell>
          <cell r="M901" t="str">
            <v>N</v>
          </cell>
          <cell r="N901">
            <v>1</v>
          </cell>
          <cell r="R901">
            <v>1.1124087591240877</v>
          </cell>
        </row>
        <row r="902">
          <cell r="C902">
            <v>1</v>
          </cell>
          <cell r="G902">
            <v>10</v>
          </cell>
          <cell r="J902">
            <v>94</v>
          </cell>
          <cell r="K902" t="str">
            <v>W</v>
          </cell>
          <cell r="M902" t="str">
            <v>N</v>
          </cell>
          <cell r="N902">
            <v>1</v>
          </cell>
          <cell r="R902">
            <v>1.1124087591240877</v>
          </cell>
        </row>
        <row r="903">
          <cell r="C903">
            <v>1</v>
          </cell>
          <cell r="G903">
            <v>10</v>
          </cell>
          <cell r="J903">
            <v>508</v>
          </cell>
          <cell r="K903" t="str">
            <v>W</v>
          </cell>
          <cell r="M903" t="str">
            <v>N</v>
          </cell>
          <cell r="N903">
            <v>1</v>
          </cell>
          <cell r="R903">
            <v>1.1124087591240877</v>
          </cell>
        </row>
        <row r="904">
          <cell r="C904">
            <v>1</v>
          </cell>
          <cell r="G904">
            <v>10</v>
          </cell>
          <cell r="J904">
            <v>28.1</v>
          </cell>
          <cell r="K904" t="str">
            <v>D</v>
          </cell>
          <cell r="M904" t="str">
            <v>Y</v>
          </cell>
          <cell r="N904">
            <v>1</v>
          </cell>
          <cell r="R904">
            <v>1.1124087591240877</v>
          </cell>
        </row>
        <row r="905">
          <cell r="C905">
            <v>1</v>
          </cell>
          <cell r="G905">
            <v>13</v>
          </cell>
          <cell r="J905">
            <v>28.1</v>
          </cell>
          <cell r="K905" t="str">
            <v>D</v>
          </cell>
          <cell r="M905" t="str">
            <v>Y</v>
          </cell>
          <cell r="N905">
            <v>1</v>
          </cell>
          <cell r="R905">
            <v>1.6274787535410764</v>
          </cell>
        </row>
        <row r="906">
          <cell r="C906">
            <v>1</v>
          </cell>
          <cell r="G906">
            <v>13</v>
          </cell>
          <cell r="J906">
            <v>1600</v>
          </cell>
          <cell r="K906" t="str">
            <v>W</v>
          </cell>
          <cell r="M906" t="str">
            <v>N</v>
          </cell>
          <cell r="N906">
            <v>1</v>
          </cell>
          <cell r="R906">
            <v>1.6274787535410764</v>
          </cell>
        </row>
        <row r="907">
          <cell r="C907">
            <v>1</v>
          </cell>
          <cell r="G907">
            <v>10</v>
          </cell>
          <cell r="J907">
            <v>94</v>
          </cell>
          <cell r="K907" t="str">
            <v>D</v>
          </cell>
          <cell r="M907" t="str">
            <v>Y</v>
          </cell>
          <cell r="N907">
            <v>1</v>
          </cell>
          <cell r="R907">
            <v>1.1124087591240877</v>
          </cell>
        </row>
        <row r="908">
          <cell r="C908">
            <v>1</v>
          </cell>
          <cell r="G908">
            <v>10</v>
          </cell>
          <cell r="J908">
            <v>137.4</v>
          </cell>
          <cell r="K908" t="str">
            <v>D</v>
          </cell>
          <cell r="M908" t="str">
            <v>Y</v>
          </cell>
          <cell r="N908">
            <v>13</v>
          </cell>
          <cell r="R908">
            <v>1.1124087591240877</v>
          </cell>
        </row>
        <row r="909">
          <cell r="C909">
            <v>1</v>
          </cell>
          <cell r="G909">
            <v>10</v>
          </cell>
          <cell r="J909">
            <v>94</v>
          </cell>
          <cell r="K909" t="str">
            <v>D</v>
          </cell>
          <cell r="M909" t="str">
            <v>Y</v>
          </cell>
          <cell r="N909">
            <v>10</v>
          </cell>
          <cell r="R909">
            <v>1.1124087591240877</v>
          </cell>
        </row>
        <row r="910">
          <cell r="C910">
            <v>1</v>
          </cell>
          <cell r="G910">
            <v>13</v>
          </cell>
          <cell r="J910">
            <v>502</v>
          </cell>
          <cell r="K910" t="str">
            <v>M</v>
          </cell>
          <cell r="M910" t="str">
            <v>N</v>
          </cell>
          <cell r="N910">
            <v>13</v>
          </cell>
          <cell r="R910">
            <v>1.6274787535410764</v>
          </cell>
        </row>
        <row r="911">
          <cell r="C911">
            <v>1</v>
          </cell>
          <cell r="G911">
            <v>13</v>
          </cell>
          <cell r="J911">
            <v>346</v>
          </cell>
          <cell r="K911" t="str">
            <v>W</v>
          </cell>
          <cell r="M911" t="str">
            <v>N</v>
          </cell>
          <cell r="N911">
            <v>10</v>
          </cell>
          <cell r="R911">
            <v>1.6274787535410764</v>
          </cell>
        </row>
        <row r="912">
          <cell r="C912">
            <v>1</v>
          </cell>
          <cell r="G912">
            <v>10</v>
          </cell>
          <cell r="J912">
            <v>186.2</v>
          </cell>
          <cell r="K912" t="str">
            <v>W</v>
          </cell>
          <cell r="M912" t="str">
            <v>N</v>
          </cell>
          <cell r="N912">
            <v>1</v>
          </cell>
          <cell r="R912">
            <v>1.1124087591240877</v>
          </cell>
        </row>
        <row r="913">
          <cell r="C913">
            <v>1</v>
          </cell>
          <cell r="G913">
            <v>10</v>
          </cell>
          <cell r="J913">
            <v>330.3</v>
          </cell>
          <cell r="K913" t="str">
            <v>W</v>
          </cell>
          <cell r="M913" t="str">
            <v>N</v>
          </cell>
          <cell r="N913">
            <v>13</v>
          </cell>
          <cell r="R913">
            <v>1.1124087591240877</v>
          </cell>
        </row>
        <row r="914">
          <cell r="C914">
            <v>1</v>
          </cell>
          <cell r="G914">
            <v>10</v>
          </cell>
          <cell r="J914">
            <v>120.3</v>
          </cell>
          <cell r="K914" t="str">
            <v>W</v>
          </cell>
          <cell r="M914" t="str">
            <v>N</v>
          </cell>
          <cell r="N914">
            <v>13</v>
          </cell>
          <cell r="R914">
            <v>1.1124087591240877</v>
          </cell>
        </row>
        <row r="915">
          <cell r="C915">
            <v>1</v>
          </cell>
          <cell r="G915">
            <v>10</v>
          </cell>
          <cell r="J915">
            <v>199.3</v>
          </cell>
          <cell r="K915" t="str">
            <v>W</v>
          </cell>
          <cell r="M915" t="str">
            <v>N</v>
          </cell>
          <cell r="N915">
            <v>1</v>
          </cell>
          <cell r="R915">
            <v>1.1124087591240877</v>
          </cell>
        </row>
        <row r="916">
          <cell r="C916">
            <v>1</v>
          </cell>
          <cell r="G916">
            <v>10</v>
          </cell>
          <cell r="J916">
            <v>163.30000000000001</v>
          </cell>
          <cell r="K916" t="str">
            <v>D</v>
          </cell>
          <cell r="M916" t="str">
            <v>N</v>
          </cell>
          <cell r="N916">
            <v>2</v>
          </cell>
          <cell r="R916">
            <v>1.1124087591240877</v>
          </cell>
        </row>
        <row r="917">
          <cell r="C917">
            <v>1</v>
          </cell>
          <cell r="G917">
            <v>10</v>
          </cell>
          <cell r="J917">
            <v>28.1</v>
          </cell>
          <cell r="K917" t="str">
            <v>D</v>
          </cell>
          <cell r="M917" t="str">
            <v>Y</v>
          </cell>
          <cell r="N917">
            <v>18</v>
          </cell>
          <cell r="R917">
            <v>1.1124087591240877</v>
          </cell>
        </row>
        <row r="918">
          <cell r="C918">
            <v>1</v>
          </cell>
          <cell r="G918">
            <v>10</v>
          </cell>
          <cell r="J918">
            <v>547</v>
          </cell>
          <cell r="K918" t="str">
            <v>W</v>
          </cell>
          <cell r="M918" t="str">
            <v>Y</v>
          </cell>
          <cell r="N918">
            <v>1</v>
          </cell>
          <cell r="R918">
            <v>1.1124087591240877</v>
          </cell>
        </row>
        <row r="919">
          <cell r="C919">
            <v>1</v>
          </cell>
          <cell r="G919">
            <v>10</v>
          </cell>
          <cell r="J919">
            <v>547</v>
          </cell>
          <cell r="K919" t="str">
            <v>W</v>
          </cell>
          <cell r="M919" t="str">
            <v>N</v>
          </cell>
          <cell r="N919">
            <v>1</v>
          </cell>
          <cell r="R919">
            <v>1.1124087591240877</v>
          </cell>
        </row>
        <row r="920">
          <cell r="C920">
            <v>1</v>
          </cell>
          <cell r="G920">
            <v>10</v>
          </cell>
          <cell r="J920">
            <v>144.80000000000001</v>
          </cell>
          <cell r="K920" t="str">
            <v>W</v>
          </cell>
          <cell r="M920" t="str">
            <v>N</v>
          </cell>
          <cell r="N920">
            <v>1</v>
          </cell>
          <cell r="R920">
            <v>1.1124087591240877</v>
          </cell>
        </row>
        <row r="921">
          <cell r="C921">
            <v>1</v>
          </cell>
          <cell r="G921">
            <v>10</v>
          </cell>
          <cell r="J921">
            <v>122.8</v>
          </cell>
          <cell r="K921" t="str">
            <v>W</v>
          </cell>
          <cell r="M921" t="str">
            <v>N</v>
          </cell>
          <cell r="N921">
            <v>1</v>
          </cell>
          <cell r="R921">
            <v>1.1124087591240877</v>
          </cell>
        </row>
        <row r="922">
          <cell r="C922">
            <v>1</v>
          </cell>
          <cell r="G922">
            <v>10</v>
          </cell>
          <cell r="J922">
            <v>149.30000000000001</v>
          </cell>
          <cell r="K922" t="str">
            <v>D</v>
          </cell>
          <cell r="M922" t="str">
            <v>Y</v>
          </cell>
          <cell r="N922">
            <v>6</v>
          </cell>
          <cell r="R922">
            <v>1.1124087591240877</v>
          </cell>
        </row>
        <row r="923">
          <cell r="C923">
            <v>1</v>
          </cell>
          <cell r="G923">
            <v>11</v>
          </cell>
          <cell r="J923">
            <v>149.30000000000001</v>
          </cell>
          <cell r="K923" t="str">
            <v>D</v>
          </cell>
          <cell r="M923" t="str">
            <v>Y</v>
          </cell>
          <cell r="N923">
            <v>15</v>
          </cell>
          <cell r="R923">
            <v>1.3240418118466899</v>
          </cell>
        </row>
        <row r="924">
          <cell r="C924">
            <v>1</v>
          </cell>
          <cell r="G924">
            <v>10</v>
          </cell>
          <cell r="J924">
            <v>547</v>
          </cell>
          <cell r="K924" t="str">
            <v>W</v>
          </cell>
          <cell r="M924" t="str">
            <v>N</v>
          </cell>
          <cell r="N924">
            <v>1</v>
          </cell>
          <cell r="R924">
            <v>1.1124087591240877</v>
          </cell>
        </row>
        <row r="925">
          <cell r="C925">
            <v>1</v>
          </cell>
          <cell r="G925">
            <v>10</v>
          </cell>
          <cell r="J925">
            <v>396.2</v>
          </cell>
          <cell r="K925" t="str">
            <v>W</v>
          </cell>
          <cell r="M925" t="str">
            <v>N</v>
          </cell>
          <cell r="N925">
            <v>1</v>
          </cell>
          <cell r="R925">
            <v>1.1124087591240877</v>
          </cell>
        </row>
        <row r="926">
          <cell r="C926">
            <v>1</v>
          </cell>
          <cell r="G926">
            <v>10</v>
          </cell>
          <cell r="J926">
            <v>547</v>
          </cell>
          <cell r="K926" t="str">
            <v>W</v>
          </cell>
          <cell r="M926" t="str">
            <v>N</v>
          </cell>
          <cell r="N926">
            <v>13</v>
          </cell>
          <cell r="R926">
            <v>1.1124087591240877</v>
          </cell>
        </row>
        <row r="927">
          <cell r="C927">
            <v>1</v>
          </cell>
          <cell r="G927">
            <v>10</v>
          </cell>
          <cell r="J927">
            <v>193.3</v>
          </cell>
          <cell r="K927" t="str">
            <v>D</v>
          </cell>
          <cell r="M927" t="str">
            <v>Y</v>
          </cell>
          <cell r="N927">
            <v>13</v>
          </cell>
          <cell r="R927">
            <v>1.1124087591240877</v>
          </cell>
        </row>
        <row r="928">
          <cell r="C928">
            <v>1</v>
          </cell>
          <cell r="G928">
            <v>13</v>
          </cell>
          <cell r="J928">
            <v>376.4</v>
          </cell>
          <cell r="K928" t="str">
            <v>W</v>
          </cell>
          <cell r="M928" t="str">
            <v>N</v>
          </cell>
          <cell r="N928">
            <v>1</v>
          </cell>
          <cell r="R928">
            <v>1.6274787535410764</v>
          </cell>
        </row>
        <row r="929">
          <cell r="C929">
            <v>1</v>
          </cell>
          <cell r="G929">
            <v>10</v>
          </cell>
          <cell r="J929">
            <v>64.7</v>
          </cell>
          <cell r="K929" t="str">
            <v>D</v>
          </cell>
          <cell r="M929" t="str">
            <v>Y</v>
          </cell>
          <cell r="N929">
            <v>4</v>
          </cell>
          <cell r="R929">
            <v>1.1124087591240877</v>
          </cell>
        </row>
        <row r="930">
          <cell r="C930">
            <v>1</v>
          </cell>
          <cell r="G930">
            <v>10</v>
          </cell>
          <cell r="J930">
            <v>149.30000000000001</v>
          </cell>
          <cell r="K930" t="str">
            <v>D</v>
          </cell>
          <cell r="M930" t="str">
            <v>Y</v>
          </cell>
          <cell r="N930">
            <v>4</v>
          </cell>
          <cell r="R930">
            <v>1.1124087591240877</v>
          </cell>
        </row>
        <row r="931">
          <cell r="C931">
            <v>1</v>
          </cell>
          <cell r="G931">
            <v>13</v>
          </cell>
          <cell r="J931">
            <v>202.2</v>
          </cell>
          <cell r="K931" t="str">
            <v>D</v>
          </cell>
          <cell r="M931" t="str">
            <v>Y</v>
          </cell>
          <cell r="N931">
            <v>1</v>
          </cell>
          <cell r="R931">
            <v>1.6274787535410764</v>
          </cell>
        </row>
        <row r="932">
          <cell r="C932">
            <v>1</v>
          </cell>
          <cell r="G932">
            <v>10</v>
          </cell>
          <cell r="J932">
            <v>71.5</v>
          </cell>
          <cell r="K932" t="str">
            <v>D</v>
          </cell>
          <cell r="M932" t="str">
            <v>Y</v>
          </cell>
          <cell r="N932">
            <v>18</v>
          </cell>
          <cell r="R932">
            <v>1.1124087591240877</v>
          </cell>
        </row>
        <row r="933">
          <cell r="C933">
            <v>1</v>
          </cell>
          <cell r="G933">
            <v>10</v>
          </cell>
          <cell r="J933">
            <v>437.6</v>
          </cell>
          <cell r="K933" t="str">
            <v>W</v>
          </cell>
          <cell r="M933" t="str">
            <v>N</v>
          </cell>
          <cell r="N933">
            <v>1</v>
          </cell>
          <cell r="R933">
            <v>1.1124087591240877</v>
          </cell>
        </row>
        <row r="934">
          <cell r="C934">
            <v>1</v>
          </cell>
          <cell r="G934">
            <v>10</v>
          </cell>
          <cell r="J934">
            <v>283</v>
          </cell>
          <cell r="K934" t="str">
            <v>M</v>
          </cell>
          <cell r="M934" t="str">
            <v>N</v>
          </cell>
          <cell r="N934">
            <v>16</v>
          </cell>
          <cell r="R934">
            <v>1.1124087591240877</v>
          </cell>
        </row>
        <row r="935">
          <cell r="C935">
            <v>1</v>
          </cell>
          <cell r="G935">
            <v>10</v>
          </cell>
          <cell r="J935">
            <v>28.1</v>
          </cell>
          <cell r="K935" t="str">
            <v>D</v>
          </cell>
          <cell r="M935" t="str">
            <v>N</v>
          </cell>
          <cell r="N935">
            <v>1</v>
          </cell>
          <cell r="R935">
            <v>1.1124087591240877</v>
          </cell>
        </row>
        <row r="936">
          <cell r="C936">
            <v>1</v>
          </cell>
          <cell r="G936">
            <v>13</v>
          </cell>
          <cell r="J936">
            <v>1169</v>
          </cell>
          <cell r="K936" t="str">
            <v>W</v>
          </cell>
          <cell r="M936" t="str">
            <v>N</v>
          </cell>
          <cell r="N936">
            <v>2</v>
          </cell>
          <cell r="R936">
            <v>1.6274787535410764</v>
          </cell>
        </row>
        <row r="937">
          <cell r="C937">
            <v>1</v>
          </cell>
          <cell r="G937">
            <v>11</v>
          </cell>
          <cell r="J937">
            <v>932.6</v>
          </cell>
          <cell r="K937" t="str">
            <v>W</v>
          </cell>
          <cell r="M937" t="str">
            <v>N</v>
          </cell>
          <cell r="N937">
            <v>2</v>
          </cell>
          <cell r="R937">
            <v>1.3240418118466899</v>
          </cell>
        </row>
        <row r="938">
          <cell r="C938">
            <v>1</v>
          </cell>
          <cell r="G938">
            <v>13</v>
          </cell>
          <cell r="J938">
            <v>1008.8</v>
          </cell>
          <cell r="K938" t="str">
            <v>W</v>
          </cell>
          <cell r="M938" t="str">
            <v>N</v>
          </cell>
          <cell r="N938">
            <v>10</v>
          </cell>
          <cell r="R938">
            <v>1.6274787535410764</v>
          </cell>
        </row>
        <row r="939">
          <cell r="C939">
            <v>1</v>
          </cell>
          <cell r="G939">
            <v>10</v>
          </cell>
          <cell r="J939">
            <v>238.2</v>
          </cell>
          <cell r="K939" t="str">
            <v>D</v>
          </cell>
          <cell r="M939" t="str">
            <v>Y</v>
          </cell>
          <cell r="N939">
            <v>1</v>
          </cell>
          <cell r="R939">
            <v>1.1124087591240877</v>
          </cell>
        </row>
        <row r="940">
          <cell r="C940">
            <v>1</v>
          </cell>
          <cell r="G940">
            <v>10</v>
          </cell>
          <cell r="J940">
            <v>28.1</v>
          </cell>
          <cell r="K940" t="str">
            <v>D</v>
          </cell>
          <cell r="M940" t="str">
            <v>Y</v>
          </cell>
          <cell r="N940">
            <v>10</v>
          </cell>
          <cell r="R940">
            <v>1.1124087591240877</v>
          </cell>
        </row>
        <row r="941">
          <cell r="C941">
            <v>1</v>
          </cell>
          <cell r="G941">
            <v>10</v>
          </cell>
          <cell r="J941">
            <v>28.1</v>
          </cell>
          <cell r="K941" t="str">
            <v>D</v>
          </cell>
          <cell r="M941" t="str">
            <v>Y</v>
          </cell>
          <cell r="N941">
            <v>10</v>
          </cell>
          <cell r="R941">
            <v>1.1124087591240877</v>
          </cell>
        </row>
        <row r="942">
          <cell r="C942">
            <v>1</v>
          </cell>
          <cell r="G942">
            <v>11</v>
          </cell>
          <cell r="J942">
            <v>662.6</v>
          </cell>
          <cell r="K942" t="str">
            <v>W</v>
          </cell>
          <cell r="M942" t="str">
            <v>N</v>
          </cell>
          <cell r="N942">
            <v>2</v>
          </cell>
          <cell r="R942">
            <v>1.3240418118466899</v>
          </cell>
        </row>
        <row r="943">
          <cell r="C943">
            <v>1</v>
          </cell>
          <cell r="G943">
            <v>10</v>
          </cell>
          <cell r="J943">
            <v>1311</v>
          </cell>
          <cell r="K943" t="str">
            <v>W</v>
          </cell>
          <cell r="M943" t="str">
            <v>N</v>
          </cell>
          <cell r="N943">
            <v>1</v>
          </cell>
          <cell r="R943">
            <v>1.1124087591240877</v>
          </cell>
        </row>
        <row r="944">
          <cell r="C944">
            <v>1</v>
          </cell>
          <cell r="G944">
            <v>10</v>
          </cell>
          <cell r="J944">
            <v>28.1</v>
          </cell>
          <cell r="K944" t="str">
            <v>W</v>
          </cell>
          <cell r="M944" t="str">
            <v>N</v>
          </cell>
          <cell r="N944">
            <v>1</v>
          </cell>
          <cell r="R944">
            <v>1.1124087591240877</v>
          </cell>
        </row>
        <row r="945">
          <cell r="C945">
            <v>1</v>
          </cell>
          <cell r="G945">
            <v>10</v>
          </cell>
          <cell r="J945">
            <v>238.2</v>
          </cell>
          <cell r="K945" t="str">
            <v>W</v>
          </cell>
          <cell r="M945" t="str">
            <v>N</v>
          </cell>
          <cell r="N945">
            <v>1</v>
          </cell>
          <cell r="R945">
            <v>1.1124087591240877</v>
          </cell>
        </row>
        <row r="946">
          <cell r="C946">
            <v>1</v>
          </cell>
          <cell r="G946">
            <v>10</v>
          </cell>
          <cell r="J946">
            <v>71.5</v>
          </cell>
          <cell r="K946" t="str">
            <v>D</v>
          </cell>
          <cell r="M946" t="str">
            <v>Y</v>
          </cell>
          <cell r="N946">
            <v>1</v>
          </cell>
          <cell r="R946">
            <v>1.1124087591240877</v>
          </cell>
        </row>
        <row r="947">
          <cell r="C947">
            <v>1</v>
          </cell>
          <cell r="G947">
            <v>10</v>
          </cell>
          <cell r="J947">
            <v>396.2</v>
          </cell>
          <cell r="K947" t="str">
            <v>D</v>
          </cell>
          <cell r="M947" t="str">
            <v>Y</v>
          </cell>
          <cell r="N947">
            <v>1</v>
          </cell>
          <cell r="R947">
            <v>1.1124087591240877</v>
          </cell>
        </row>
        <row r="948">
          <cell r="C948">
            <v>1</v>
          </cell>
          <cell r="G948">
            <v>10</v>
          </cell>
          <cell r="J948">
            <v>508</v>
          </cell>
          <cell r="K948" t="str">
            <v>W</v>
          </cell>
          <cell r="M948" t="str">
            <v>N</v>
          </cell>
          <cell r="N948">
            <v>1</v>
          </cell>
          <cell r="R948">
            <v>1.1124087591240877</v>
          </cell>
        </row>
        <row r="949">
          <cell r="C949">
            <v>1</v>
          </cell>
          <cell r="G949">
            <v>10</v>
          </cell>
          <cell r="J949">
            <v>188.3</v>
          </cell>
          <cell r="K949" t="str">
            <v>D</v>
          </cell>
          <cell r="M949" t="str">
            <v>Y</v>
          </cell>
          <cell r="N949">
            <v>1</v>
          </cell>
          <cell r="R949">
            <v>1.1124087591240877</v>
          </cell>
        </row>
        <row r="950">
          <cell r="C950">
            <v>1</v>
          </cell>
          <cell r="G950">
            <v>10</v>
          </cell>
          <cell r="J950">
            <v>547</v>
          </cell>
          <cell r="K950" t="str">
            <v>W</v>
          </cell>
          <cell r="M950" t="str">
            <v>N</v>
          </cell>
          <cell r="N950">
            <v>2</v>
          </cell>
          <cell r="R950">
            <v>1.1124087591240877</v>
          </cell>
        </row>
        <row r="951">
          <cell r="C951">
            <v>1</v>
          </cell>
          <cell r="G951">
            <v>10</v>
          </cell>
          <cell r="J951">
            <v>870</v>
          </cell>
          <cell r="K951" t="str">
            <v>W</v>
          </cell>
          <cell r="M951" t="str">
            <v>N</v>
          </cell>
          <cell r="N951">
            <v>1</v>
          </cell>
          <cell r="R951">
            <v>1.1124087591240877</v>
          </cell>
        </row>
        <row r="952">
          <cell r="C952">
            <v>1</v>
          </cell>
          <cell r="G952">
            <v>11</v>
          </cell>
          <cell r="J952">
            <v>136.30000000000001</v>
          </cell>
          <cell r="K952" t="str">
            <v>D</v>
          </cell>
          <cell r="M952" t="str">
            <v>N</v>
          </cell>
          <cell r="N952">
            <v>10</v>
          </cell>
          <cell r="R952">
            <v>1.3240418118466899</v>
          </cell>
        </row>
        <row r="953">
          <cell r="C953">
            <v>1</v>
          </cell>
          <cell r="G953">
            <v>11</v>
          </cell>
          <cell r="J953">
            <v>870</v>
          </cell>
          <cell r="K953" t="str">
            <v>W</v>
          </cell>
          <cell r="M953" t="str">
            <v>N</v>
          </cell>
          <cell r="N953">
            <v>1</v>
          </cell>
          <cell r="R953">
            <v>1.3240418118466899</v>
          </cell>
        </row>
        <row r="954">
          <cell r="C954">
            <v>1</v>
          </cell>
          <cell r="G954">
            <v>10</v>
          </cell>
          <cell r="J954">
            <v>437.6</v>
          </cell>
          <cell r="K954" t="str">
            <v>W</v>
          </cell>
          <cell r="M954" t="str">
            <v>N</v>
          </cell>
          <cell r="N954">
            <v>1</v>
          </cell>
          <cell r="R954">
            <v>1.1124087591240877</v>
          </cell>
        </row>
        <row r="955">
          <cell r="C955">
            <v>1</v>
          </cell>
          <cell r="G955">
            <v>11</v>
          </cell>
          <cell r="J955">
            <v>149.30000000000001</v>
          </cell>
          <cell r="K955" t="str">
            <v>D</v>
          </cell>
          <cell r="M955" t="str">
            <v>Y</v>
          </cell>
          <cell r="N955">
            <v>1</v>
          </cell>
          <cell r="R955">
            <v>1.3240418118466899</v>
          </cell>
        </row>
        <row r="956">
          <cell r="C956">
            <v>1</v>
          </cell>
          <cell r="G956">
            <v>13</v>
          </cell>
          <cell r="J956">
            <v>193.3</v>
          </cell>
          <cell r="K956" t="str">
            <v>D</v>
          </cell>
          <cell r="M956" t="str">
            <v>Y</v>
          </cell>
          <cell r="N956">
            <v>4</v>
          </cell>
          <cell r="R956">
            <v>1.6274787535410764</v>
          </cell>
        </row>
        <row r="957">
          <cell r="C957">
            <v>1</v>
          </cell>
          <cell r="G957">
            <v>11</v>
          </cell>
          <cell r="J957">
            <v>258</v>
          </cell>
          <cell r="K957" t="str">
            <v>W</v>
          </cell>
          <cell r="M957" t="str">
            <v>N</v>
          </cell>
          <cell r="N957">
            <v>4</v>
          </cell>
          <cell r="R957">
            <v>1.3240418118466899</v>
          </cell>
        </row>
        <row r="958">
          <cell r="C958">
            <v>1</v>
          </cell>
          <cell r="G958">
            <v>13</v>
          </cell>
          <cell r="J958">
            <v>1311</v>
          </cell>
          <cell r="K958" t="str">
            <v>M</v>
          </cell>
          <cell r="M958" t="str">
            <v>N</v>
          </cell>
          <cell r="N958">
            <v>2</v>
          </cell>
          <cell r="R958">
            <v>1.6274787535410764</v>
          </cell>
        </row>
        <row r="959">
          <cell r="C959">
            <v>1</v>
          </cell>
          <cell r="G959">
            <v>13</v>
          </cell>
          <cell r="J959">
            <v>2046</v>
          </cell>
          <cell r="K959" t="str">
            <v>W</v>
          </cell>
          <cell r="M959" t="str">
            <v>N</v>
          </cell>
          <cell r="N959">
            <v>10</v>
          </cell>
          <cell r="R959">
            <v>1.6274787535410764</v>
          </cell>
        </row>
        <row r="960">
          <cell r="C960">
            <v>1</v>
          </cell>
          <cell r="G960">
            <v>13</v>
          </cell>
          <cell r="J960">
            <v>2046</v>
          </cell>
          <cell r="K960" t="str">
            <v>W</v>
          </cell>
          <cell r="M960" t="str">
            <v>N</v>
          </cell>
          <cell r="N960">
            <v>10</v>
          </cell>
          <cell r="R960">
            <v>1.6274787535410764</v>
          </cell>
        </row>
        <row r="961">
          <cell r="C961">
            <v>1</v>
          </cell>
          <cell r="G961">
            <v>10</v>
          </cell>
          <cell r="J961">
            <v>28.1</v>
          </cell>
          <cell r="K961" t="str">
            <v>D</v>
          </cell>
          <cell r="M961" t="str">
            <v>Y</v>
          </cell>
          <cell r="N961">
            <v>1</v>
          </cell>
          <cell r="R961">
            <v>1.1124087591240877</v>
          </cell>
        </row>
        <row r="962">
          <cell r="C962">
            <v>1</v>
          </cell>
          <cell r="G962">
            <v>13</v>
          </cell>
          <cell r="J962">
            <v>78.899999999999991</v>
          </cell>
          <cell r="K962" t="str">
            <v>D</v>
          </cell>
          <cell r="M962" t="str">
            <v>Y</v>
          </cell>
          <cell r="N962">
            <v>1</v>
          </cell>
          <cell r="R962">
            <v>1.6274787535410764</v>
          </cell>
        </row>
        <row r="963">
          <cell r="C963">
            <v>1</v>
          </cell>
          <cell r="G963">
            <v>11</v>
          </cell>
          <cell r="J963">
            <v>238.2</v>
          </cell>
          <cell r="K963" t="str">
            <v>D</v>
          </cell>
          <cell r="M963" t="str">
            <v>Y</v>
          </cell>
          <cell r="N963">
            <v>1</v>
          </cell>
          <cell r="R963">
            <v>1.3240418118466899</v>
          </cell>
        </row>
        <row r="964">
          <cell r="C964">
            <v>1</v>
          </cell>
          <cell r="G964">
            <v>13</v>
          </cell>
          <cell r="J964">
            <v>648.4</v>
          </cell>
          <cell r="K964" t="str">
            <v>M</v>
          </cell>
          <cell r="M964" t="str">
            <v>N</v>
          </cell>
          <cell r="N964">
            <v>15</v>
          </cell>
          <cell r="R964">
            <v>1.6274787535410764</v>
          </cell>
        </row>
        <row r="965">
          <cell r="C965">
            <v>1</v>
          </cell>
          <cell r="G965">
            <v>13</v>
          </cell>
          <cell r="J965">
            <v>237.3</v>
          </cell>
          <cell r="K965" t="str">
            <v>W</v>
          </cell>
          <cell r="M965" t="str">
            <v>Y</v>
          </cell>
          <cell r="N965">
            <v>1</v>
          </cell>
          <cell r="R965">
            <v>1.6274787535410764</v>
          </cell>
        </row>
        <row r="966">
          <cell r="C966">
            <v>1</v>
          </cell>
          <cell r="G966">
            <v>13</v>
          </cell>
          <cell r="J966">
            <v>2743</v>
          </cell>
          <cell r="K966" t="str">
            <v>M</v>
          </cell>
          <cell r="M966" t="str">
            <v>N</v>
          </cell>
          <cell r="N966">
            <v>11</v>
          </cell>
          <cell r="R966">
            <v>1.6274787535410764</v>
          </cell>
        </row>
        <row r="967">
          <cell r="C967">
            <v>1</v>
          </cell>
          <cell r="G967">
            <v>13</v>
          </cell>
          <cell r="J967">
            <v>978</v>
          </cell>
          <cell r="K967" t="str">
            <v>M</v>
          </cell>
          <cell r="M967" t="str">
            <v>N</v>
          </cell>
          <cell r="N967">
            <v>10</v>
          </cell>
          <cell r="R967">
            <v>1.6274787535410764</v>
          </cell>
        </row>
        <row r="968">
          <cell r="C968">
            <v>1</v>
          </cell>
          <cell r="G968">
            <v>10</v>
          </cell>
          <cell r="J968">
            <v>28.1</v>
          </cell>
          <cell r="K968" t="str">
            <v>M</v>
          </cell>
          <cell r="M968" t="str">
            <v>N</v>
          </cell>
          <cell r="N968">
            <v>1</v>
          </cell>
          <cell r="R968">
            <v>1.1124087591240877</v>
          </cell>
        </row>
        <row r="969">
          <cell r="C969">
            <v>1</v>
          </cell>
          <cell r="G969">
            <v>13</v>
          </cell>
          <cell r="J969">
            <v>188.3</v>
          </cell>
          <cell r="K969" t="str">
            <v>W</v>
          </cell>
          <cell r="M969" t="str">
            <v>Y</v>
          </cell>
          <cell r="N969">
            <v>1</v>
          </cell>
          <cell r="R969">
            <v>1.6274787535410764</v>
          </cell>
        </row>
        <row r="970">
          <cell r="C970">
            <v>1</v>
          </cell>
          <cell r="G970">
            <v>13</v>
          </cell>
          <cell r="J970">
            <v>220.3</v>
          </cell>
          <cell r="K970" t="str">
            <v>W</v>
          </cell>
          <cell r="M970" t="str">
            <v>Y</v>
          </cell>
          <cell r="N970">
            <v>12</v>
          </cell>
          <cell r="R970">
            <v>1.6274787535410764</v>
          </cell>
        </row>
        <row r="971">
          <cell r="C971">
            <v>1</v>
          </cell>
          <cell r="G971">
            <v>10</v>
          </cell>
          <cell r="J971">
            <v>149.30000000000001</v>
          </cell>
          <cell r="K971" t="str">
            <v>W</v>
          </cell>
          <cell r="M971" t="str">
            <v>Y</v>
          </cell>
          <cell r="N971">
            <v>2</v>
          </cell>
          <cell r="R971">
            <v>1.1124087591240877</v>
          </cell>
        </row>
        <row r="972">
          <cell r="C972">
            <v>1</v>
          </cell>
          <cell r="G972">
            <v>13</v>
          </cell>
          <cell r="J972">
            <v>386.8</v>
          </cell>
          <cell r="K972" t="str">
            <v>D</v>
          </cell>
          <cell r="M972" t="str">
            <v>Y</v>
          </cell>
          <cell r="N972">
            <v>2</v>
          </cell>
          <cell r="R972">
            <v>1.6274787535410764</v>
          </cell>
        </row>
        <row r="973">
          <cell r="C973">
            <v>1</v>
          </cell>
          <cell r="G973">
            <v>13</v>
          </cell>
          <cell r="J973">
            <v>386.8</v>
          </cell>
          <cell r="K973" t="str">
            <v>D</v>
          </cell>
          <cell r="M973" t="str">
            <v>Y</v>
          </cell>
          <cell r="N973">
            <v>2</v>
          </cell>
          <cell r="R973">
            <v>1.6274787535410764</v>
          </cell>
        </row>
        <row r="974">
          <cell r="C974">
            <v>1</v>
          </cell>
          <cell r="G974">
            <v>10</v>
          </cell>
          <cell r="J974">
            <v>28.1</v>
          </cell>
          <cell r="K974" t="str">
            <v>D</v>
          </cell>
          <cell r="M974" t="str">
            <v>Y</v>
          </cell>
          <cell r="N974">
            <v>1</v>
          </cell>
          <cell r="R974">
            <v>1.1124087591240877</v>
          </cell>
        </row>
        <row r="975">
          <cell r="C975">
            <v>1</v>
          </cell>
          <cell r="G975">
            <v>10</v>
          </cell>
          <cell r="J975">
            <v>94</v>
          </cell>
          <cell r="K975" t="str">
            <v>W</v>
          </cell>
          <cell r="M975" t="str">
            <v>N</v>
          </cell>
          <cell r="N975">
            <v>1</v>
          </cell>
          <cell r="R975">
            <v>1.1124087591240877</v>
          </cell>
        </row>
        <row r="976">
          <cell r="C976">
            <v>1</v>
          </cell>
          <cell r="G976">
            <v>10</v>
          </cell>
          <cell r="J976">
            <v>28.1</v>
          </cell>
          <cell r="K976" t="str">
            <v>D</v>
          </cell>
          <cell r="M976" t="str">
            <v>Y</v>
          </cell>
          <cell r="N976">
            <v>1</v>
          </cell>
          <cell r="R976">
            <v>1.1124087591240877</v>
          </cell>
        </row>
        <row r="977">
          <cell r="C977">
            <v>1</v>
          </cell>
          <cell r="G977">
            <v>13</v>
          </cell>
          <cell r="J977">
            <v>508</v>
          </cell>
          <cell r="K977" t="str">
            <v>W</v>
          </cell>
          <cell r="M977" t="str">
            <v>N</v>
          </cell>
          <cell r="N977">
            <v>2</v>
          </cell>
          <cell r="R977">
            <v>1.6274787535410764</v>
          </cell>
        </row>
        <row r="978">
          <cell r="C978">
            <v>1</v>
          </cell>
          <cell r="G978">
            <v>13</v>
          </cell>
          <cell r="J978">
            <v>689</v>
          </cell>
          <cell r="K978" t="str">
            <v>W</v>
          </cell>
          <cell r="M978" t="str">
            <v>N</v>
          </cell>
          <cell r="N978">
            <v>6</v>
          </cell>
          <cell r="R978">
            <v>1.6274787535410764</v>
          </cell>
        </row>
        <row r="979">
          <cell r="C979">
            <v>1</v>
          </cell>
          <cell r="G979">
            <v>13</v>
          </cell>
          <cell r="J979">
            <v>741</v>
          </cell>
          <cell r="K979" t="str">
            <v>W</v>
          </cell>
          <cell r="M979" t="str">
            <v>N</v>
          </cell>
          <cell r="N979">
            <v>2</v>
          </cell>
          <cell r="R979">
            <v>1.6274787535410764</v>
          </cell>
        </row>
        <row r="980">
          <cell r="C980">
            <v>1</v>
          </cell>
          <cell r="G980">
            <v>13</v>
          </cell>
          <cell r="J980">
            <v>611.79999999999995</v>
          </cell>
          <cell r="K980" t="str">
            <v>W</v>
          </cell>
          <cell r="M980" t="str">
            <v>Y</v>
          </cell>
          <cell r="N980">
            <v>10</v>
          </cell>
          <cell r="R980">
            <v>1.6274787535410764</v>
          </cell>
        </row>
        <row r="981">
          <cell r="C981">
            <v>1</v>
          </cell>
          <cell r="G981">
            <v>10</v>
          </cell>
          <cell r="J981">
            <v>28.1</v>
          </cell>
          <cell r="K981" t="str">
            <v>W</v>
          </cell>
          <cell r="M981" t="str">
            <v>N</v>
          </cell>
          <cell r="N981">
            <v>1</v>
          </cell>
          <cell r="R981">
            <v>1.1124087591240877</v>
          </cell>
        </row>
        <row r="982">
          <cell r="C982">
            <v>1</v>
          </cell>
          <cell r="G982">
            <v>13</v>
          </cell>
          <cell r="J982">
            <v>330.3</v>
          </cell>
          <cell r="K982" t="str">
            <v>W</v>
          </cell>
          <cell r="M982" t="str">
            <v>N</v>
          </cell>
          <cell r="N982">
            <v>9</v>
          </cell>
          <cell r="R982">
            <v>1.6274787535410764</v>
          </cell>
        </row>
        <row r="983">
          <cell r="C983">
            <v>1</v>
          </cell>
          <cell r="G983">
            <v>13</v>
          </cell>
          <cell r="J983">
            <v>122.8</v>
          </cell>
          <cell r="K983" t="str">
            <v>W</v>
          </cell>
          <cell r="M983" t="str">
            <v>N</v>
          </cell>
          <cell r="N983">
            <v>11</v>
          </cell>
          <cell r="R983">
            <v>1.6274787535410764</v>
          </cell>
        </row>
        <row r="984">
          <cell r="C984">
            <v>1</v>
          </cell>
          <cell r="G984">
            <v>13</v>
          </cell>
          <cell r="J984">
            <v>259.2</v>
          </cell>
          <cell r="K984" t="str">
            <v>W</v>
          </cell>
          <cell r="M984" t="str">
            <v>N</v>
          </cell>
          <cell r="N984">
            <v>13</v>
          </cell>
          <cell r="R984">
            <v>1.6274787535410764</v>
          </cell>
        </row>
        <row r="985">
          <cell r="C985">
            <v>1</v>
          </cell>
          <cell r="G985">
            <v>10</v>
          </cell>
          <cell r="J985">
            <v>238.2</v>
          </cell>
          <cell r="K985" t="str">
            <v>W</v>
          </cell>
          <cell r="M985" t="str">
            <v>N</v>
          </cell>
          <cell r="N985">
            <v>1</v>
          </cell>
          <cell r="R985">
            <v>1.1124087591240877</v>
          </cell>
        </row>
        <row r="986">
          <cell r="C986">
            <v>1</v>
          </cell>
          <cell r="G986">
            <v>10</v>
          </cell>
          <cell r="J986">
            <v>368</v>
          </cell>
          <cell r="K986" t="str">
            <v>W</v>
          </cell>
          <cell r="M986" t="str">
            <v>N</v>
          </cell>
          <cell r="N986">
            <v>10</v>
          </cell>
          <cell r="R986">
            <v>1.1124087591240877</v>
          </cell>
        </row>
        <row r="987">
          <cell r="C987">
            <v>1</v>
          </cell>
          <cell r="G987">
            <v>13</v>
          </cell>
          <cell r="J987">
            <v>662.6</v>
          </cell>
          <cell r="K987" t="str">
            <v>M</v>
          </cell>
          <cell r="M987" t="str">
            <v>Y</v>
          </cell>
          <cell r="N987">
            <v>2</v>
          </cell>
          <cell r="R987">
            <v>1.6274787535410764</v>
          </cell>
        </row>
        <row r="988">
          <cell r="C988">
            <v>1</v>
          </cell>
          <cell r="G988">
            <v>10</v>
          </cell>
          <cell r="J988">
            <v>94</v>
          </cell>
          <cell r="K988" t="str">
            <v>W</v>
          </cell>
          <cell r="M988" t="str">
            <v>Y</v>
          </cell>
          <cell r="N988">
            <v>18</v>
          </cell>
          <cell r="R988">
            <v>1.1124087591240877</v>
          </cell>
        </row>
        <row r="989">
          <cell r="C989">
            <v>1</v>
          </cell>
          <cell r="G989">
            <v>13</v>
          </cell>
          <cell r="J989">
            <v>50.7</v>
          </cell>
          <cell r="K989" t="str">
            <v>D</v>
          </cell>
          <cell r="M989" t="str">
            <v>Y</v>
          </cell>
          <cell r="N989">
            <v>1</v>
          </cell>
          <cell r="R989">
            <v>1.6274787535410764</v>
          </cell>
        </row>
        <row r="990">
          <cell r="C990">
            <v>1</v>
          </cell>
          <cell r="G990">
            <v>10</v>
          </cell>
          <cell r="J990">
            <v>94</v>
          </cell>
          <cell r="K990" t="str">
            <v>D</v>
          </cell>
          <cell r="M990" t="str">
            <v>Y</v>
          </cell>
          <cell r="N990">
            <v>1</v>
          </cell>
          <cell r="R990">
            <v>1.1124087591240877</v>
          </cell>
        </row>
        <row r="991">
          <cell r="C991">
            <v>1</v>
          </cell>
          <cell r="G991">
            <v>10</v>
          </cell>
          <cell r="J991">
            <v>28.1</v>
          </cell>
          <cell r="K991" t="str">
            <v>D</v>
          </cell>
          <cell r="M991" t="str">
            <v>Y</v>
          </cell>
          <cell r="N991">
            <v>1</v>
          </cell>
          <cell r="R991">
            <v>1.1124087591240877</v>
          </cell>
        </row>
        <row r="992">
          <cell r="C992">
            <v>1</v>
          </cell>
          <cell r="G992">
            <v>10</v>
          </cell>
          <cell r="J992">
            <v>28.1</v>
          </cell>
          <cell r="K992" t="str">
            <v>D</v>
          </cell>
          <cell r="M992" t="str">
            <v>Y</v>
          </cell>
          <cell r="N992">
            <v>1</v>
          </cell>
          <cell r="R992">
            <v>1.1124087591240877</v>
          </cell>
        </row>
        <row r="993">
          <cell r="C993">
            <v>1</v>
          </cell>
          <cell r="G993">
            <v>10</v>
          </cell>
          <cell r="J993">
            <v>94</v>
          </cell>
          <cell r="K993" t="str">
            <v>D</v>
          </cell>
          <cell r="M993" t="str">
            <v>Y</v>
          </cell>
          <cell r="N993">
            <v>1</v>
          </cell>
          <cell r="R993">
            <v>1.1124087591240877</v>
          </cell>
        </row>
        <row r="994">
          <cell r="C994">
            <v>1</v>
          </cell>
          <cell r="G994">
            <v>10</v>
          </cell>
          <cell r="J994">
            <v>94</v>
          </cell>
          <cell r="K994" t="str">
            <v>D</v>
          </cell>
          <cell r="M994" t="str">
            <v>Y</v>
          </cell>
          <cell r="N994">
            <v>1</v>
          </cell>
          <cell r="R994">
            <v>1.1124087591240877</v>
          </cell>
        </row>
        <row r="995">
          <cell r="C995">
            <v>1</v>
          </cell>
          <cell r="G995">
            <v>13</v>
          </cell>
          <cell r="J995">
            <v>527</v>
          </cell>
          <cell r="K995" t="str">
            <v>M</v>
          </cell>
          <cell r="M995" t="str">
            <v>Y</v>
          </cell>
          <cell r="N995">
            <v>1</v>
          </cell>
          <cell r="R995">
            <v>1.6274787535410764</v>
          </cell>
        </row>
        <row r="996">
          <cell r="C996">
            <v>1</v>
          </cell>
          <cell r="G996">
            <v>10</v>
          </cell>
          <cell r="J996">
            <v>28.1</v>
          </cell>
          <cell r="K996" t="str">
            <v>D</v>
          </cell>
          <cell r="M996" t="str">
            <v>Y</v>
          </cell>
          <cell r="N996">
            <v>1</v>
          </cell>
          <cell r="R996">
            <v>1.1124087591240877</v>
          </cell>
        </row>
        <row r="997">
          <cell r="C997">
            <v>1</v>
          </cell>
          <cell r="G997">
            <v>10</v>
          </cell>
          <cell r="J997">
            <v>256.39999999999998</v>
          </cell>
          <cell r="K997" t="str">
            <v>M</v>
          </cell>
          <cell r="M997" t="str">
            <v>N</v>
          </cell>
          <cell r="N997">
            <v>1</v>
          </cell>
          <cell r="R997">
            <v>1.1124087591240877</v>
          </cell>
        </row>
        <row r="998">
          <cell r="C998">
            <v>1</v>
          </cell>
          <cell r="G998">
            <v>10</v>
          </cell>
          <cell r="J998">
            <v>64.7</v>
          </cell>
          <cell r="K998" t="str">
            <v>W</v>
          </cell>
          <cell r="M998" t="str">
            <v>N</v>
          </cell>
          <cell r="N998">
            <v>4</v>
          </cell>
          <cell r="R998">
            <v>1.1124087591240877</v>
          </cell>
        </row>
        <row r="999">
          <cell r="C999">
            <v>1</v>
          </cell>
          <cell r="G999">
            <v>10</v>
          </cell>
          <cell r="J999">
            <v>28.1</v>
          </cell>
          <cell r="K999" t="str">
            <v>D</v>
          </cell>
          <cell r="M999" t="str">
            <v>N</v>
          </cell>
          <cell r="N999">
            <v>13</v>
          </cell>
          <cell r="R999">
            <v>1.1124087591240877</v>
          </cell>
        </row>
        <row r="1000">
          <cell r="C1000">
            <v>1</v>
          </cell>
          <cell r="G1000">
            <v>10</v>
          </cell>
          <cell r="J1000">
            <v>210.3</v>
          </cell>
          <cell r="K1000" t="str">
            <v>D</v>
          </cell>
          <cell r="M1000" t="str">
            <v>N</v>
          </cell>
          <cell r="N1000">
            <v>1</v>
          </cell>
          <cell r="R1000">
            <v>1.1124087591240877</v>
          </cell>
        </row>
        <row r="1001">
          <cell r="C1001">
            <v>1</v>
          </cell>
          <cell r="G1001">
            <v>10</v>
          </cell>
          <cell r="J1001">
            <v>307.2</v>
          </cell>
          <cell r="K1001" t="str">
            <v>M</v>
          </cell>
          <cell r="M1001" t="str">
            <v>N</v>
          </cell>
          <cell r="N1001">
            <v>1</v>
          </cell>
          <cell r="R1001">
            <v>1.1124087591240877</v>
          </cell>
        </row>
        <row r="1002">
          <cell r="C1002">
            <v>1</v>
          </cell>
          <cell r="G1002">
            <v>13</v>
          </cell>
          <cell r="J1002">
            <v>1130</v>
          </cell>
          <cell r="K1002" t="str">
            <v>D</v>
          </cell>
          <cell r="M1002" t="str">
            <v>N</v>
          </cell>
          <cell r="N1002">
            <v>10</v>
          </cell>
          <cell r="R1002">
            <v>1.6274787535410764</v>
          </cell>
        </row>
        <row r="1003">
          <cell r="C1003">
            <v>1</v>
          </cell>
          <cell r="G1003">
            <v>10</v>
          </cell>
          <cell r="J1003">
            <v>94</v>
          </cell>
          <cell r="K1003" t="str">
            <v>W</v>
          </cell>
          <cell r="M1003" t="str">
            <v>N</v>
          </cell>
          <cell r="N1003">
            <v>1</v>
          </cell>
          <cell r="R1003">
            <v>1.1124087591240877</v>
          </cell>
        </row>
        <row r="1004">
          <cell r="C1004">
            <v>1</v>
          </cell>
          <cell r="G1004">
            <v>10</v>
          </cell>
          <cell r="J1004">
            <v>259.2</v>
          </cell>
          <cell r="K1004" t="str">
            <v>M</v>
          </cell>
          <cell r="M1004" t="str">
            <v>N</v>
          </cell>
          <cell r="N1004">
            <v>1</v>
          </cell>
          <cell r="R1004">
            <v>1.1124087591240877</v>
          </cell>
        </row>
        <row r="1005">
          <cell r="C1005">
            <v>1</v>
          </cell>
          <cell r="G1005">
            <v>13</v>
          </cell>
          <cell r="J1005">
            <v>2068</v>
          </cell>
          <cell r="K1005" t="str">
            <v>M</v>
          </cell>
          <cell r="M1005" t="str">
            <v>N</v>
          </cell>
          <cell r="N1005">
            <v>17</v>
          </cell>
          <cell r="R1005">
            <v>1.6274787535410764</v>
          </cell>
        </row>
        <row r="1006">
          <cell r="C1006">
            <v>1</v>
          </cell>
          <cell r="G1006">
            <v>13</v>
          </cell>
          <cell r="J1006">
            <v>1748</v>
          </cell>
          <cell r="K1006" t="str">
            <v>M</v>
          </cell>
          <cell r="M1006" t="str">
            <v>N</v>
          </cell>
          <cell r="N1006">
            <v>11</v>
          </cell>
          <cell r="R1006">
            <v>1.6274787535410764</v>
          </cell>
        </row>
        <row r="1007">
          <cell r="C1007">
            <v>1</v>
          </cell>
          <cell r="G1007">
            <v>10</v>
          </cell>
          <cell r="J1007">
            <v>130.6</v>
          </cell>
          <cell r="K1007" t="str">
            <v>W</v>
          </cell>
          <cell r="M1007" t="str">
            <v>N</v>
          </cell>
          <cell r="N1007">
            <v>18</v>
          </cell>
          <cell r="R1007">
            <v>1.1124087591240877</v>
          </cell>
        </row>
        <row r="1008">
          <cell r="C1008">
            <v>1</v>
          </cell>
          <cell r="G1008">
            <v>10</v>
          </cell>
          <cell r="J1008">
            <v>517</v>
          </cell>
          <cell r="K1008" t="str">
            <v>D</v>
          </cell>
          <cell r="M1008" t="str">
            <v>N</v>
          </cell>
          <cell r="N1008">
            <v>3</v>
          </cell>
          <cell r="R1008">
            <v>1.1124087591240877</v>
          </cell>
        </row>
        <row r="1009">
          <cell r="C1009">
            <v>1</v>
          </cell>
          <cell r="G1009">
            <v>11</v>
          </cell>
          <cell r="J1009">
            <v>611.79999999999995</v>
          </cell>
          <cell r="K1009" t="str">
            <v>W</v>
          </cell>
          <cell r="M1009" t="str">
            <v>N</v>
          </cell>
          <cell r="N1009">
            <v>1</v>
          </cell>
          <cell r="R1009">
            <v>1.3240418118466899</v>
          </cell>
        </row>
        <row r="1010">
          <cell r="C1010">
            <v>1</v>
          </cell>
          <cell r="G1010">
            <v>13</v>
          </cell>
          <cell r="J1010">
            <v>610</v>
          </cell>
          <cell r="K1010" t="str">
            <v>M</v>
          </cell>
          <cell r="M1010" t="str">
            <v>N</v>
          </cell>
          <cell r="N1010">
            <v>4</v>
          </cell>
          <cell r="R1010">
            <v>1.6274787535410764</v>
          </cell>
        </row>
        <row r="1011">
          <cell r="C1011">
            <v>1</v>
          </cell>
          <cell r="G1011">
            <v>10</v>
          </cell>
          <cell r="J1011">
            <v>386.8</v>
          </cell>
          <cell r="K1011" t="str">
            <v>W</v>
          </cell>
          <cell r="M1011" t="str">
            <v>N</v>
          </cell>
          <cell r="N1011">
            <v>1</v>
          </cell>
          <cell r="R1011">
            <v>1.1124087591240877</v>
          </cell>
        </row>
        <row r="1012">
          <cell r="C1012">
            <v>1</v>
          </cell>
          <cell r="G1012">
            <v>10</v>
          </cell>
          <cell r="J1012">
            <v>508</v>
          </cell>
          <cell r="K1012" t="str">
            <v>W</v>
          </cell>
          <cell r="M1012" t="str">
            <v>N</v>
          </cell>
          <cell r="N1012">
            <v>10</v>
          </cell>
          <cell r="R1012">
            <v>1.1124087591240877</v>
          </cell>
        </row>
        <row r="1013">
          <cell r="C1013">
            <v>1</v>
          </cell>
          <cell r="G1013">
            <v>11</v>
          </cell>
          <cell r="J1013">
            <v>71.5</v>
          </cell>
          <cell r="K1013" t="str">
            <v>W</v>
          </cell>
          <cell r="M1013" t="str">
            <v>N</v>
          </cell>
          <cell r="N1013">
            <v>1</v>
          </cell>
          <cell r="R1013">
            <v>1.3240418118466899</v>
          </cell>
        </row>
        <row r="1014">
          <cell r="C1014">
            <v>1</v>
          </cell>
          <cell r="G1014">
            <v>10</v>
          </cell>
          <cell r="J1014">
            <v>149.30000000000001</v>
          </cell>
          <cell r="K1014" t="str">
            <v>W</v>
          </cell>
          <cell r="M1014" t="str">
            <v>N</v>
          </cell>
          <cell r="N1014">
            <v>1</v>
          </cell>
          <cell r="R1014">
            <v>1.1124087591240877</v>
          </cell>
        </row>
        <row r="1015">
          <cell r="C1015">
            <v>1</v>
          </cell>
          <cell r="G1015">
            <v>10</v>
          </cell>
          <cell r="J1015">
            <v>28.1</v>
          </cell>
          <cell r="K1015" t="str">
            <v>D</v>
          </cell>
          <cell r="M1015" t="str">
            <v>Y</v>
          </cell>
          <cell r="N1015">
            <v>1</v>
          </cell>
          <cell r="R1015">
            <v>1.1124087591240877</v>
          </cell>
        </row>
        <row r="1016">
          <cell r="C1016">
            <v>1</v>
          </cell>
          <cell r="G1016">
            <v>13</v>
          </cell>
          <cell r="J1016">
            <v>355</v>
          </cell>
          <cell r="K1016" t="str">
            <v>W</v>
          </cell>
          <cell r="M1016" t="str">
            <v>N</v>
          </cell>
          <cell r="N1016">
            <v>10</v>
          </cell>
          <cell r="R1016">
            <v>1.6274787535410764</v>
          </cell>
        </row>
        <row r="1017">
          <cell r="C1017">
            <v>1</v>
          </cell>
          <cell r="G1017">
            <v>10</v>
          </cell>
          <cell r="J1017">
            <v>508</v>
          </cell>
          <cell r="K1017" t="str">
            <v>W</v>
          </cell>
          <cell r="M1017" t="str">
            <v>N</v>
          </cell>
          <cell r="N1017">
            <v>4</v>
          </cell>
          <cell r="R1017">
            <v>1.1124087591240877</v>
          </cell>
        </row>
        <row r="1018">
          <cell r="C1018">
            <v>1</v>
          </cell>
          <cell r="G1018">
            <v>10</v>
          </cell>
          <cell r="J1018">
            <v>794</v>
          </cell>
          <cell r="K1018" t="str">
            <v>W</v>
          </cell>
          <cell r="M1018" t="str">
            <v>N</v>
          </cell>
          <cell r="N1018">
            <v>1</v>
          </cell>
          <cell r="R1018">
            <v>1.1124087591240877</v>
          </cell>
        </row>
        <row r="1019">
          <cell r="C1019">
            <v>1</v>
          </cell>
          <cell r="G1019">
            <v>10</v>
          </cell>
          <cell r="J1019">
            <v>256.39999999999998</v>
          </cell>
          <cell r="K1019" t="str">
            <v>W</v>
          </cell>
          <cell r="M1019" t="str">
            <v>N</v>
          </cell>
          <cell r="N1019">
            <v>1</v>
          </cell>
          <cell r="R1019">
            <v>1.1124087591240877</v>
          </cell>
        </row>
        <row r="1020">
          <cell r="C1020">
            <v>1</v>
          </cell>
          <cell r="G1020">
            <v>13</v>
          </cell>
          <cell r="J1020">
            <v>414</v>
          </cell>
          <cell r="K1020" t="str">
            <v>W</v>
          </cell>
          <cell r="M1020" t="str">
            <v>N</v>
          </cell>
          <cell r="N1020">
            <v>13</v>
          </cell>
          <cell r="R1020">
            <v>1.6274787535410764</v>
          </cell>
        </row>
        <row r="1021">
          <cell r="C1021">
            <v>1</v>
          </cell>
          <cell r="G1021">
            <v>11</v>
          </cell>
          <cell r="J1021">
            <v>1232</v>
          </cell>
          <cell r="K1021" t="str">
            <v>W</v>
          </cell>
          <cell r="M1021" t="str">
            <v>N</v>
          </cell>
          <cell r="N1021">
            <v>6</v>
          </cell>
          <cell r="R1021">
            <v>1.3240418118466899</v>
          </cell>
        </row>
        <row r="1022">
          <cell r="C1022">
            <v>1</v>
          </cell>
          <cell r="G1022">
            <v>13</v>
          </cell>
          <cell r="J1022">
            <v>409</v>
          </cell>
          <cell r="K1022" t="str">
            <v>W</v>
          </cell>
          <cell r="M1022" t="str">
            <v>N</v>
          </cell>
          <cell r="N1022">
            <v>1</v>
          </cell>
          <cell r="R1022">
            <v>1.6274787535410764</v>
          </cell>
        </row>
        <row r="1023">
          <cell r="C1023">
            <v>1</v>
          </cell>
          <cell r="G1023">
            <v>13</v>
          </cell>
          <cell r="J1023">
            <v>71.5</v>
          </cell>
          <cell r="K1023" t="str">
            <v>W</v>
          </cell>
          <cell r="M1023" t="str">
            <v>N</v>
          </cell>
          <cell r="N1023">
            <v>1</v>
          </cell>
          <cell r="R1023">
            <v>1.6274787535410764</v>
          </cell>
        </row>
        <row r="1024">
          <cell r="C1024">
            <v>1</v>
          </cell>
          <cell r="G1024">
            <v>13</v>
          </cell>
          <cell r="J1024">
            <v>409</v>
          </cell>
          <cell r="K1024" t="str">
            <v>W</v>
          </cell>
          <cell r="M1024" t="str">
            <v>N</v>
          </cell>
          <cell r="N1024">
            <v>10</v>
          </cell>
          <cell r="R1024">
            <v>1.6274787535410764</v>
          </cell>
        </row>
        <row r="1025">
          <cell r="C1025">
            <v>1</v>
          </cell>
          <cell r="G1025">
            <v>13</v>
          </cell>
          <cell r="J1025">
            <v>210.3</v>
          </cell>
          <cell r="K1025" t="str">
            <v>M</v>
          </cell>
          <cell r="M1025" t="str">
            <v>N</v>
          </cell>
          <cell r="N1025">
            <v>1</v>
          </cell>
          <cell r="R1025">
            <v>1.6274787535410764</v>
          </cell>
        </row>
        <row r="1026">
          <cell r="C1026">
            <v>1</v>
          </cell>
          <cell r="G1026">
            <v>13</v>
          </cell>
          <cell r="J1026">
            <v>256.39999999999998</v>
          </cell>
          <cell r="K1026" t="str">
            <v>W</v>
          </cell>
          <cell r="M1026" t="str">
            <v>N</v>
          </cell>
          <cell r="N1026">
            <v>10</v>
          </cell>
          <cell r="R1026">
            <v>1.6274787535410764</v>
          </cell>
        </row>
        <row r="1027">
          <cell r="C1027">
            <v>1</v>
          </cell>
          <cell r="G1027">
            <v>13</v>
          </cell>
          <cell r="J1027">
            <v>646.29999999999995</v>
          </cell>
          <cell r="K1027" t="str">
            <v>W</v>
          </cell>
          <cell r="M1027" t="str">
            <v>N</v>
          </cell>
          <cell r="N1027">
            <v>13</v>
          </cell>
          <cell r="R1027">
            <v>1.6274787535410764</v>
          </cell>
        </row>
        <row r="1028">
          <cell r="C1028">
            <v>1</v>
          </cell>
          <cell r="G1028">
            <v>13</v>
          </cell>
          <cell r="J1028">
            <v>2068</v>
          </cell>
          <cell r="K1028" t="str">
            <v>W</v>
          </cell>
          <cell r="M1028" t="str">
            <v>N</v>
          </cell>
          <cell r="N1028">
            <v>1</v>
          </cell>
          <cell r="R1028">
            <v>1.6274787535410764</v>
          </cell>
        </row>
        <row r="1029">
          <cell r="C1029">
            <v>1</v>
          </cell>
          <cell r="G1029">
            <v>10</v>
          </cell>
          <cell r="J1029">
            <v>256.39999999999998</v>
          </cell>
          <cell r="K1029" t="str">
            <v>W</v>
          </cell>
          <cell r="M1029" t="str">
            <v>N</v>
          </cell>
          <cell r="N1029">
            <v>13</v>
          </cell>
          <cell r="R1029">
            <v>1.1124087591240877</v>
          </cell>
        </row>
        <row r="1030">
          <cell r="C1030">
            <v>1</v>
          </cell>
          <cell r="G1030">
            <v>13</v>
          </cell>
          <cell r="J1030">
            <v>873</v>
          </cell>
          <cell r="K1030" t="str">
            <v>W</v>
          </cell>
          <cell r="M1030" t="str">
            <v>N</v>
          </cell>
          <cell r="N1030">
            <v>2</v>
          </cell>
          <cell r="R1030">
            <v>1.6274787535410764</v>
          </cell>
        </row>
        <row r="1031">
          <cell r="C1031">
            <v>1</v>
          </cell>
          <cell r="G1031">
            <v>13</v>
          </cell>
          <cell r="J1031">
            <v>1281.3</v>
          </cell>
          <cell r="K1031" t="str">
            <v>W</v>
          </cell>
          <cell r="M1031" t="str">
            <v>N</v>
          </cell>
          <cell r="N1031">
            <v>1</v>
          </cell>
          <cell r="R1031">
            <v>1.6274787535410764</v>
          </cell>
        </row>
        <row r="1032">
          <cell r="C1032">
            <v>1</v>
          </cell>
          <cell r="G1032">
            <v>13</v>
          </cell>
          <cell r="J1032">
            <v>376.4</v>
          </cell>
          <cell r="K1032" t="str">
            <v>W</v>
          </cell>
          <cell r="M1032" t="str">
            <v>N</v>
          </cell>
          <cell r="N1032">
            <v>6</v>
          </cell>
          <cell r="R1032">
            <v>1.6274787535410764</v>
          </cell>
        </row>
        <row r="1033">
          <cell r="C1033">
            <v>1</v>
          </cell>
          <cell r="G1033">
            <v>13</v>
          </cell>
          <cell r="J1033">
            <v>330.3</v>
          </cell>
          <cell r="K1033" t="str">
            <v>W</v>
          </cell>
          <cell r="M1033" t="str">
            <v>N</v>
          </cell>
          <cell r="N1033">
            <v>13</v>
          </cell>
          <cell r="R1033">
            <v>1.6274787535410764</v>
          </cell>
        </row>
        <row r="1034">
          <cell r="C1034">
            <v>1</v>
          </cell>
          <cell r="G1034">
            <v>13</v>
          </cell>
          <cell r="J1034">
            <v>265</v>
          </cell>
          <cell r="K1034" t="str">
            <v>W</v>
          </cell>
          <cell r="M1034" t="str">
            <v>N</v>
          </cell>
          <cell r="N1034">
            <v>2</v>
          </cell>
          <cell r="R1034">
            <v>1.6274787535410764</v>
          </cell>
        </row>
        <row r="1035">
          <cell r="C1035">
            <v>1</v>
          </cell>
          <cell r="G1035">
            <v>10</v>
          </cell>
          <cell r="J1035">
            <v>137.4</v>
          </cell>
          <cell r="K1035" t="str">
            <v>W</v>
          </cell>
          <cell r="M1035" t="str">
            <v>N</v>
          </cell>
          <cell r="N1035">
            <v>1</v>
          </cell>
          <cell r="R1035">
            <v>1.1124087591240877</v>
          </cell>
        </row>
        <row r="1036">
          <cell r="C1036">
            <v>1</v>
          </cell>
          <cell r="G1036">
            <v>11</v>
          </cell>
          <cell r="J1036">
            <v>64.7</v>
          </cell>
          <cell r="K1036" t="str">
            <v>M</v>
          </cell>
          <cell r="M1036" t="str">
            <v>N</v>
          </cell>
          <cell r="N1036">
            <v>1</v>
          </cell>
          <cell r="R1036">
            <v>1.3240418118466899</v>
          </cell>
        </row>
        <row r="1037">
          <cell r="C1037">
            <v>1</v>
          </cell>
          <cell r="G1037">
            <v>11</v>
          </cell>
          <cell r="J1037">
            <v>210.3</v>
          </cell>
          <cell r="K1037" t="str">
            <v>W</v>
          </cell>
          <cell r="M1037" t="str">
            <v>N</v>
          </cell>
          <cell r="N1037">
            <v>1</v>
          </cell>
          <cell r="R1037">
            <v>1.3240418118466899</v>
          </cell>
        </row>
        <row r="1038">
          <cell r="C1038">
            <v>1</v>
          </cell>
          <cell r="G1038">
            <v>11</v>
          </cell>
          <cell r="J1038">
            <v>136.30000000000001</v>
          </cell>
          <cell r="K1038" t="str">
            <v>W</v>
          </cell>
          <cell r="M1038" t="str">
            <v>N</v>
          </cell>
          <cell r="N1038">
            <v>1</v>
          </cell>
          <cell r="R1038">
            <v>1.3240418118466899</v>
          </cell>
        </row>
        <row r="1039">
          <cell r="C1039">
            <v>1</v>
          </cell>
          <cell r="G1039">
            <v>13</v>
          </cell>
          <cell r="J1039">
            <v>210.3</v>
          </cell>
          <cell r="K1039" t="str">
            <v>W</v>
          </cell>
          <cell r="M1039" t="str">
            <v>N</v>
          </cell>
          <cell r="N1039">
            <v>3</v>
          </cell>
          <cell r="R1039">
            <v>1.6274787535410764</v>
          </cell>
        </row>
        <row r="1040">
          <cell r="C1040">
            <v>1</v>
          </cell>
          <cell r="G1040">
            <v>13</v>
          </cell>
          <cell r="J1040">
            <v>3342</v>
          </cell>
          <cell r="K1040" t="str">
            <v>W</v>
          </cell>
          <cell r="M1040" t="str">
            <v>N</v>
          </cell>
          <cell r="N1040">
            <v>14</v>
          </cell>
          <cell r="R1040">
            <v>1.6274787535410764</v>
          </cell>
        </row>
        <row r="1041">
          <cell r="C1041">
            <v>1</v>
          </cell>
          <cell r="G1041">
            <v>13</v>
          </cell>
          <cell r="J1041">
            <v>794</v>
          </cell>
          <cell r="K1041" t="str">
            <v>W</v>
          </cell>
          <cell r="M1041" t="str">
            <v>N</v>
          </cell>
          <cell r="N1041">
            <v>4</v>
          </cell>
          <cell r="R1041">
            <v>1.6274787535410764</v>
          </cell>
        </row>
        <row r="1042">
          <cell r="C1042">
            <v>1</v>
          </cell>
          <cell r="G1042">
            <v>10</v>
          </cell>
          <cell r="J1042">
            <v>71.5</v>
          </cell>
          <cell r="K1042" t="str">
            <v>D</v>
          </cell>
          <cell r="M1042" t="str">
            <v>N</v>
          </cell>
          <cell r="N1042">
            <v>17</v>
          </cell>
          <cell r="R1042">
            <v>1.1124087591240877</v>
          </cell>
        </row>
        <row r="1043">
          <cell r="C1043">
            <v>1</v>
          </cell>
          <cell r="G1043">
            <v>13</v>
          </cell>
          <cell r="J1043">
            <v>1748</v>
          </cell>
          <cell r="K1043" t="str">
            <v>D</v>
          </cell>
          <cell r="M1043" t="str">
            <v>N</v>
          </cell>
          <cell r="N1043">
            <v>4</v>
          </cell>
          <cell r="R1043">
            <v>1.6274787535410764</v>
          </cell>
        </row>
        <row r="1044">
          <cell r="C1044">
            <v>1</v>
          </cell>
          <cell r="G1044">
            <v>13</v>
          </cell>
          <cell r="J1044">
            <v>330.3</v>
          </cell>
          <cell r="K1044" t="str">
            <v>W</v>
          </cell>
          <cell r="M1044" t="str">
            <v>N</v>
          </cell>
          <cell r="N1044">
            <v>13</v>
          </cell>
          <cell r="R1044">
            <v>1.6274787535410764</v>
          </cell>
        </row>
        <row r="1045">
          <cell r="C1045">
            <v>1</v>
          </cell>
          <cell r="G1045">
            <v>13</v>
          </cell>
          <cell r="J1045">
            <v>1098</v>
          </cell>
          <cell r="K1045" t="str">
            <v>W</v>
          </cell>
          <cell r="M1045" t="str">
            <v>N</v>
          </cell>
          <cell r="N1045">
            <v>14</v>
          </cell>
          <cell r="R1045">
            <v>1.6274787535410764</v>
          </cell>
        </row>
        <row r="1046">
          <cell r="C1046">
            <v>1</v>
          </cell>
          <cell r="G1046">
            <v>13</v>
          </cell>
          <cell r="J1046">
            <v>1232</v>
          </cell>
          <cell r="K1046" t="str">
            <v>W</v>
          </cell>
          <cell r="M1046" t="str">
            <v>N</v>
          </cell>
          <cell r="N1046">
            <v>14</v>
          </cell>
          <cell r="R1046">
            <v>1.6274787535410764</v>
          </cell>
        </row>
        <row r="1047">
          <cell r="C1047">
            <v>1</v>
          </cell>
          <cell r="G1047">
            <v>10</v>
          </cell>
          <cell r="J1047">
            <v>130.6</v>
          </cell>
          <cell r="K1047" t="str">
            <v>M</v>
          </cell>
          <cell r="M1047" t="str">
            <v>N</v>
          </cell>
          <cell r="N1047">
            <v>4</v>
          </cell>
          <cell r="R1047">
            <v>1.1124087591240877</v>
          </cell>
        </row>
        <row r="1048">
          <cell r="C1048">
            <v>1</v>
          </cell>
          <cell r="G1048">
            <v>13</v>
          </cell>
          <cell r="J1048">
            <v>914</v>
          </cell>
          <cell r="K1048" t="str">
            <v>W</v>
          </cell>
          <cell r="M1048" t="str">
            <v>N</v>
          </cell>
          <cell r="N1048">
            <v>17</v>
          </cell>
          <cell r="R1048">
            <v>1.6274787535410764</v>
          </cell>
        </row>
        <row r="1049">
          <cell r="C1049">
            <v>1</v>
          </cell>
          <cell r="G1049">
            <v>10</v>
          </cell>
          <cell r="J1049">
            <v>315</v>
          </cell>
          <cell r="K1049" t="str">
            <v>W</v>
          </cell>
          <cell r="M1049" t="str">
            <v>N</v>
          </cell>
          <cell r="N1049">
            <v>1</v>
          </cell>
          <cell r="R1049">
            <v>1.1124087591240877</v>
          </cell>
        </row>
        <row r="1050">
          <cell r="C1050">
            <v>1</v>
          </cell>
          <cell r="G1050">
            <v>13</v>
          </cell>
          <cell r="J1050">
            <v>307</v>
          </cell>
          <cell r="K1050" t="str">
            <v>M</v>
          </cell>
          <cell r="M1050" t="str">
            <v>N</v>
          </cell>
          <cell r="N1050">
            <v>14</v>
          </cell>
          <cell r="R1050">
            <v>1.6274787535410764</v>
          </cell>
        </row>
        <row r="1051">
          <cell r="C1051">
            <v>1</v>
          </cell>
          <cell r="G1051">
            <v>13</v>
          </cell>
          <cell r="J1051">
            <v>376.4</v>
          </cell>
          <cell r="K1051" t="str">
            <v>W</v>
          </cell>
          <cell r="M1051" t="str">
            <v>N</v>
          </cell>
          <cell r="N1051">
            <v>13</v>
          </cell>
          <cell r="R1051">
            <v>1.6274787535410764</v>
          </cell>
        </row>
        <row r="1052">
          <cell r="C1052">
            <v>1</v>
          </cell>
          <cell r="G1052">
            <v>13</v>
          </cell>
          <cell r="J1052">
            <v>276.2</v>
          </cell>
          <cell r="K1052" t="str">
            <v>W</v>
          </cell>
          <cell r="M1052" t="str">
            <v>N</v>
          </cell>
          <cell r="N1052">
            <v>4</v>
          </cell>
          <cell r="R1052">
            <v>1.6274787535410764</v>
          </cell>
        </row>
        <row r="1053">
          <cell r="C1053">
            <v>1</v>
          </cell>
          <cell r="G1053">
            <v>13</v>
          </cell>
          <cell r="J1053">
            <v>580.20000000000005</v>
          </cell>
          <cell r="K1053" t="str">
            <v>W</v>
          </cell>
          <cell r="M1053" t="str">
            <v>N</v>
          </cell>
          <cell r="N1053">
            <v>4</v>
          </cell>
          <cell r="R1053">
            <v>1.6274787535410764</v>
          </cell>
        </row>
        <row r="1054">
          <cell r="C1054">
            <v>1</v>
          </cell>
          <cell r="G1054">
            <v>13</v>
          </cell>
          <cell r="J1054">
            <v>1495</v>
          </cell>
          <cell r="K1054" t="str">
            <v>W</v>
          </cell>
          <cell r="M1054" t="str">
            <v>N</v>
          </cell>
          <cell r="N1054">
            <v>4</v>
          </cell>
          <cell r="R1054">
            <v>1.6274787535410764</v>
          </cell>
        </row>
        <row r="1055">
          <cell r="C1055">
            <v>1</v>
          </cell>
          <cell r="G1055">
            <v>13</v>
          </cell>
          <cell r="J1055">
            <v>275.89999999999998</v>
          </cell>
          <cell r="K1055" t="str">
            <v>W</v>
          </cell>
          <cell r="M1055" t="str">
            <v>N</v>
          </cell>
          <cell r="N1055">
            <v>10</v>
          </cell>
          <cell r="R1055">
            <v>1.6274787535410764</v>
          </cell>
        </row>
        <row r="1056">
          <cell r="C1056">
            <v>1</v>
          </cell>
          <cell r="G1056">
            <v>13</v>
          </cell>
          <cell r="J1056">
            <v>376.4</v>
          </cell>
          <cell r="K1056" t="str">
            <v>W</v>
          </cell>
          <cell r="M1056" t="str">
            <v>N</v>
          </cell>
          <cell r="N1056">
            <v>9</v>
          </cell>
          <cell r="R1056">
            <v>1.6274787535410764</v>
          </cell>
        </row>
        <row r="1057">
          <cell r="C1057">
            <v>1</v>
          </cell>
          <cell r="G1057">
            <v>13</v>
          </cell>
          <cell r="J1057">
            <v>94</v>
          </cell>
          <cell r="K1057" t="str">
            <v>M</v>
          </cell>
          <cell r="M1057" t="str">
            <v>N</v>
          </cell>
          <cell r="N1057">
            <v>15</v>
          </cell>
          <cell r="R1057">
            <v>1.6274787535410764</v>
          </cell>
        </row>
        <row r="1058">
          <cell r="C1058">
            <v>1</v>
          </cell>
          <cell r="G1058">
            <v>13</v>
          </cell>
          <cell r="J1058">
            <v>1098</v>
          </cell>
          <cell r="K1058" t="str">
            <v>M</v>
          </cell>
          <cell r="M1058" t="str">
            <v>N</v>
          </cell>
          <cell r="N1058">
            <v>2</v>
          </cell>
          <cell r="R1058">
            <v>1.6274787535410764</v>
          </cell>
        </row>
        <row r="1059">
          <cell r="C1059">
            <v>1</v>
          </cell>
          <cell r="G1059">
            <v>13</v>
          </cell>
          <cell r="J1059">
            <v>488</v>
          </cell>
          <cell r="K1059" t="str">
            <v>W</v>
          </cell>
          <cell r="M1059" t="str">
            <v>N</v>
          </cell>
          <cell r="N1059">
            <v>6</v>
          </cell>
          <cell r="R1059">
            <v>1.6274787535410764</v>
          </cell>
        </row>
        <row r="1060">
          <cell r="C1060">
            <v>1</v>
          </cell>
          <cell r="G1060">
            <v>10</v>
          </cell>
          <cell r="J1060">
            <v>28.1</v>
          </cell>
          <cell r="K1060" t="str">
            <v>D</v>
          </cell>
          <cell r="M1060" t="str">
            <v>Y</v>
          </cell>
          <cell r="N1060">
            <v>1</v>
          </cell>
          <cell r="R1060">
            <v>1.1124087591240877</v>
          </cell>
        </row>
        <row r="1061">
          <cell r="C1061">
            <v>1</v>
          </cell>
          <cell r="G1061">
            <v>10</v>
          </cell>
          <cell r="J1061">
            <v>210.3</v>
          </cell>
          <cell r="K1061" t="str">
            <v>D</v>
          </cell>
          <cell r="M1061" t="str">
            <v>N</v>
          </cell>
          <cell r="N1061">
            <v>1</v>
          </cell>
          <cell r="R1061">
            <v>1.1124087591240877</v>
          </cell>
        </row>
        <row r="1062">
          <cell r="C1062">
            <v>1</v>
          </cell>
          <cell r="G1062">
            <v>10</v>
          </cell>
          <cell r="J1062">
            <v>2051</v>
          </cell>
          <cell r="K1062" t="str">
            <v>D</v>
          </cell>
          <cell r="M1062" t="str">
            <v>N</v>
          </cell>
          <cell r="N1062">
            <v>13</v>
          </cell>
          <cell r="R1062">
            <v>1.1124087591240877</v>
          </cell>
        </row>
        <row r="1063">
          <cell r="C1063">
            <v>1</v>
          </cell>
          <cell r="G1063">
            <v>13</v>
          </cell>
          <cell r="J1063">
            <v>1475</v>
          </cell>
          <cell r="K1063" t="str">
            <v>D</v>
          </cell>
          <cell r="M1063" t="str">
            <v>Y</v>
          </cell>
          <cell r="N1063">
            <v>2</v>
          </cell>
          <cell r="R1063">
            <v>1.6274787535410764</v>
          </cell>
        </row>
        <row r="1064">
          <cell r="C1064">
            <v>1</v>
          </cell>
          <cell r="G1064">
            <v>13</v>
          </cell>
          <cell r="J1064">
            <v>794</v>
          </cell>
          <cell r="K1064" t="str">
            <v>W</v>
          </cell>
          <cell r="M1064" t="str">
            <v>N</v>
          </cell>
          <cell r="N1064">
            <v>13</v>
          </cell>
          <cell r="R1064">
            <v>1.6274787535410764</v>
          </cell>
        </row>
        <row r="1065">
          <cell r="C1065">
            <v>1</v>
          </cell>
          <cell r="G1065">
            <v>10</v>
          </cell>
          <cell r="J1065">
            <v>202.2</v>
          </cell>
          <cell r="K1065" t="str">
            <v>W</v>
          </cell>
          <cell r="M1065" t="str">
            <v>N</v>
          </cell>
          <cell r="N1065">
            <v>1</v>
          </cell>
          <cell r="R1065">
            <v>1.1124087591240877</v>
          </cell>
        </row>
        <row r="1066">
          <cell r="C1066">
            <v>1</v>
          </cell>
          <cell r="G1066">
            <v>13</v>
          </cell>
          <cell r="J1066">
            <v>396.2</v>
          </cell>
          <cell r="K1066" t="str">
            <v>W</v>
          </cell>
          <cell r="M1066" t="str">
            <v>N</v>
          </cell>
          <cell r="N1066">
            <v>1</v>
          </cell>
          <cell r="R1066">
            <v>1.6274787535410764</v>
          </cell>
        </row>
        <row r="1067">
          <cell r="C1067">
            <v>1</v>
          </cell>
          <cell r="G1067">
            <v>13</v>
          </cell>
          <cell r="J1067">
            <v>1311</v>
          </cell>
          <cell r="K1067" t="str">
            <v>W</v>
          </cell>
          <cell r="M1067" t="str">
            <v>N</v>
          </cell>
          <cell r="N1067">
            <v>1</v>
          </cell>
          <cell r="R1067">
            <v>1.6274787535410764</v>
          </cell>
        </row>
        <row r="1068">
          <cell r="C1068">
            <v>1</v>
          </cell>
          <cell r="G1068">
            <v>13</v>
          </cell>
          <cell r="J1068">
            <v>368</v>
          </cell>
          <cell r="K1068" t="str">
            <v>W</v>
          </cell>
          <cell r="M1068" t="str">
            <v>N</v>
          </cell>
          <cell r="N1068">
            <v>1</v>
          </cell>
          <cell r="R1068">
            <v>1.6274787535410764</v>
          </cell>
        </row>
        <row r="1069">
          <cell r="C1069">
            <v>1</v>
          </cell>
          <cell r="G1069">
            <v>13</v>
          </cell>
          <cell r="J1069">
            <v>1530.4</v>
          </cell>
          <cell r="K1069" t="str">
            <v>W</v>
          </cell>
          <cell r="M1069" t="str">
            <v>N</v>
          </cell>
          <cell r="N1069">
            <v>6</v>
          </cell>
          <cell r="R1069">
            <v>1.6274787535410764</v>
          </cell>
        </row>
        <row r="1070">
          <cell r="C1070">
            <v>1</v>
          </cell>
          <cell r="G1070">
            <v>10</v>
          </cell>
          <cell r="J1070">
            <v>256.39999999999998</v>
          </cell>
          <cell r="K1070" t="str">
            <v>W</v>
          </cell>
          <cell r="M1070" t="str">
            <v>N</v>
          </cell>
          <cell r="N1070">
            <v>2</v>
          </cell>
          <cell r="R1070">
            <v>1.1124087591240877</v>
          </cell>
        </row>
        <row r="1071">
          <cell r="C1071">
            <v>1</v>
          </cell>
          <cell r="G1071">
            <v>10</v>
          </cell>
          <cell r="J1071">
            <v>94</v>
          </cell>
          <cell r="K1071" t="str">
            <v>W</v>
          </cell>
          <cell r="M1071" t="str">
            <v>N</v>
          </cell>
          <cell r="N1071">
            <v>1</v>
          </cell>
          <cell r="R1071">
            <v>1.1124087591240877</v>
          </cell>
        </row>
        <row r="1072">
          <cell r="C1072">
            <v>1</v>
          </cell>
          <cell r="G1072">
            <v>13</v>
          </cell>
          <cell r="J1072">
            <v>517</v>
          </cell>
          <cell r="K1072" t="str">
            <v>W</v>
          </cell>
          <cell r="M1072" t="str">
            <v>N</v>
          </cell>
          <cell r="N1072">
            <v>1</v>
          </cell>
          <cell r="R1072">
            <v>1.6274787535410764</v>
          </cell>
        </row>
        <row r="1073">
          <cell r="C1073">
            <v>1</v>
          </cell>
          <cell r="G1073">
            <v>13</v>
          </cell>
          <cell r="J1073">
            <v>276.2</v>
          </cell>
          <cell r="K1073" t="str">
            <v>W</v>
          </cell>
          <cell r="M1073" t="str">
            <v>N</v>
          </cell>
          <cell r="N1073">
            <v>13</v>
          </cell>
          <cell r="R1073">
            <v>1.6274787535410764</v>
          </cell>
        </row>
        <row r="1074">
          <cell r="C1074">
            <v>1</v>
          </cell>
          <cell r="G1074">
            <v>13</v>
          </cell>
          <cell r="J1074">
            <v>2188</v>
          </cell>
          <cell r="K1074" t="str">
            <v>W</v>
          </cell>
          <cell r="M1074" t="str">
            <v>N</v>
          </cell>
          <cell r="N1074">
            <v>2</v>
          </cell>
          <cell r="R1074">
            <v>1.6274787535410764</v>
          </cell>
        </row>
        <row r="1075">
          <cell r="C1075">
            <v>1</v>
          </cell>
          <cell r="G1075">
            <v>13</v>
          </cell>
          <cell r="J1075">
            <v>655.20000000000005</v>
          </cell>
          <cell r="K1075" t="str">
            <v>M</v>
          </cell>
          <cell r="M1075" t="str">
            <v>N</v>
          </cell>
          <cell r="N1075">
            <v>18</v>
          </cell>
          <cell r="R1075">
            <v>1.6274787535410764</v>
          </cell>
        </row>
        <row r="1076">
          <cell r="C1076">
            <v>1</v>
          </cell>
          <cell r="G1076">
            <v>13</v>
          </cell>
          <cell r="J1076">
            <v>368</v>
          </cell>
          <cell r="K1076" t="str">
            <v>W</v>
          </cell>
          <cell r="M1076" t="str">
            <v>N</v>
          </cell>
          <cell r="N1076">
            <v>1</v>
          </cell>
          <cell r="R1076">
            <v>1.6274787535410764</v>
          </cell>
        </row>
        <row r="1077">
          <cell r="C1077">
            <v>1</v>
          </cell>
          <cell r="G1077">
            <v>13</v>
          </cell>
          <cell r="J1077">
            <v>2188</v>
          </cell>
          <cell r="K1077" t="str">
            <v>W</v>
          </cell>
          <cell r="M1077" t="str">
            <v>N</v>
          </cell>
          <cell r="N1077">
            <v>2</v>
          </cell>
          <cell r="R1077">
            <v>1.6274787535410764</v>
          </cell>
        </row>
        <row r="1078">
          <cell r="C1078">
            <v>1</v>
          </cell>
          <cell r="G1078">
            <v>13</v>
          </cell>
          <cell r="J1078">
            <v>1495</v>
          </cell>
          <cell r="K1078" t="str">
            <v>M</v>
          </cell>
          <cell r="M1078" t="str">
            <v>N</v>
          </cell>
          <cell r="N1078">
            <v>6</v>
          </cell>
          <cell r="R1078">
            <v>1.6274787535410764</v>
          </cell>
        </row>
        <row r="1079">
          <cell r="C1079">
            <v>1</v>
          </cell>
          <cell r="G1079">
            <v>10</v>
          </cell>
          <cell r="J1079">
            <v>149.30000000000001</v>
          </cell>
          <cell r="K1079" t="str">
            <v>W</v>
          </cell>
          <cell r="M1079" t="str">
            <v>N</v>
          </cell>
          <cell r="N1079">
            <v>4</v>
          </cell>
          <cell r="R1079">
            <v>1.1124087591240877</v>
          </cell>
        </row>
        <row r="1080">
          <cell r="C1080">
            <v>1</v>
          </cell>
          <cell r="G1080">
            <v>10</v>
          </cell>
          <cell r="J1080">
            <v>55.099999999999994</v>
          </cell>
          <cell r="K1080" t="str">
            <v>W</v>
          </cell>
          <cell r="M1080" t="str">
            <v>N</v>
          </cell>
          <cell r="N1080">
            <v>1</v>
          </cell>
          <cell r="R1080">
            <v>1.1124087591240877</v>
          </cell>
        </row>
        <row r="1081">
          <cell r="C1081">
            <v>1</v>
          </cell>
          <cell r="G1081">
            <v>10</v>
          </cell>
          <cell r="J1081">
            <v>215.2</v>
          </cell>
          <cell r="K1081" t="str">
            <v>W</v>
          </cell>
          <cell r="M1081" t="str">
            <v>N</v>
          </cell>
          <cell r="N1081">
            <v>1</v>
          </cell>
          <cell r="R1081">
            <v>1.1124087591240877</v>
          </cell>
        </row>
        <row r="1082">
          <cell r="C1082">
            <v>1</v>
          </cell>
          <cell r="G1082">
            <v>10</v>
          </cell>
          <cell r="J1082">
            <v>256.39999999999998</v>
          </cell>
          <cell r="K1082" t="str">
            <v>W</v>
          </cell>
          <cell r="M1082" t="str">
            <v>N</v>
          </cell>
          <cell r="N1082">
            <v>1</v>
          </cell>
          <cell r="R1082">
            <v>1.1124087591240877</v>
          </cell>
        </row>
        <row r="1083">
          <cell r="C1083">
            <v>1</v>
          </cell>
          <cell r="G1083">
            <v>10</v>
          </cell>
          <cell r="J1083">
            <v>569</v>
          </cell>
          <cell r="K1083" t="str">
            <v>W</v>
          </cell>
          <cell r="M1083" t="str">
            <v>N</v>
          </cell>
          <cell r="N1083">
            <v>11</v>
          </cell>
          <cell r="R1083">
            <v>1.1124087591240877</v>
          </cell>
        </row>
        <row r="1084">
          <cell r="C1084">
            <v>1</v>
          </cell>
          <cell r="G1084">
            <v>13</v>
          </cell>
          <cell r="J1084">
            <v>1169</v>
          </cell>
          <cell r="K1084" t="str">
            <v>M</v>
          </cell>
          <cell r="M1084" t="str">
            <v>N</v>
          </cell>
          <cell r="N1084">
            <v>4</v>
          </cell>
          <cell r="R1084">
            <v>1.6274787535410764</v>
          </cell>
        </row>
        <row r="1085">
          <cell r="C1085">
            <v>1</v>
          </cell>
          <cell r="G1085">
            <v>13</v>
          </cell>
          <cell r="J1085">
            <v>736</v>
          </cell>
          <cell r="K1085" t="str">
            <v>W</v>
          </cell>
          <cell r="M1085" t="str">
            <v>N</v>
          </cell>
          <cell r="N1085">
            <v>6</v>
          </cell>
          <cell r="R1085">
            <v>1.6274787535410764</v>
          </cell>
        </row>
        <row r="1086">
          <cell r="C1086">
            <v>1</v>
          </cell>
          <cell r="G1086">
            <v>13</v>
          </cell>
          <cell r="J1086">
            <v>1495</v>
          </cell>
          <cell r="K1086" t="str">
            <v>W</v>
          </cell>
          <cell r="M1086" t="str">
            <v>N</v>
          </cell>
          <cell r="N1086">
            <v>2</v>
          </cell>
          <cell r="R1086">
            <v>1.6274787535410764</v>
          </cell>
        </row>
        <row r="1087">
          <cell r="C1087">
            <v>1</v>
          </cell>
          <cell r="G1087">
            <v>13</v>
          </cell>
          <cell r="J1087">
            <v>1779</v>
          </cell>
          <cell r="K1087" t="str">
            <v>W</v>
          </cell>
          <cell r="M1087" t="str">
            <v>N</v>
          </cell>
          <cell r="N1087">
            <v>2</v>
          </cell>
          <cell r="R1087">
            <v>1.6274787535410764</v>
          </cell>
        </row>
        <row r="1088">
          <cell r="C1088">
            <v>1</v>
          </cell>
          <cell r="G1088">
            <v>13</v>
          </cell>
          <cell r="J1088">
            <v>1530.4</v>
          </cell>
          <cell r="K1088" t="str">
            <v>W</v>
          </cell>
          <cell r="M1088" t="str">
            <v>N</v>
          </cell>
          <cell r="N1088">
            <v>13</v>
          </cell>
          <cell r="R1088">
            <v>1.6274787535410764</v>
          </cell>
        </row>
        <row r="1089">
          <cell r="C1089">
            <v>1</v>
          </cell>
          <cell r="G1089">
            <v>13</v>
          </cell>
          <cell r="J1089">
            <v>256.39999999999998</v>
          </cell>
          <cell r="K1089" t="str">
            <v>W</v>
          </cell>
          <cell r="M1089" t="str">
            <v>N</v>
          </cell>
          <cell r="N1089">
            <v>2</v>
          </cell>
          <cell r="R1089">
            <v>1.6274787535410764</v>
          </cell>
        </row>
        <row r="1090">
          <cell r="C1090">
            <v>1</v>
          </cell>
          <cell r="G1090">
            <v>13</v>
          </cell>
          <cell r="J1090">
            <v>1191</v>
          </cell>
          <cell r="K1090" t="str">
            <v>M</v>
          </cell>
          <cell r="M1090" t="str">
            <v>N</v>
          </cell>
          <cell r="N1090">
            <v>2</v>
          </cell>
          <cell r="R1090">
            <v>1.6274787535410764</v>
          </cell>
        </row>
        <row r="1091">
          <cell r="C1091">
            <v>1</v>
          </cell>
          <cell r="G1091">
            <v>13</v>
          </cell>
          <cell r="J1091">
            <v>547</v>
          </cell>
          <cell r="K1091" t="str">
            <v>M</v>
          </cell>
          <cell r="M1091" t="str">
            <v>N</v>
          </cell>
          <cell r="N1091">
            <v>6</v>
          </cell>
          <cell r="R1091">
            <v>1.6274787535410764</v>
          </cell>
        </row>
        <row r="1092">
          <cell r="C1092">
            <v>1</v>
          </cell>
          <cell r="G1092">
            <v>10</v>
          </cell>
          <cell r="J1092">
            <v>794</v>
          </cell>
          <cell r="K1092" t="str">
            <v>W</v>
          </cell>
          <cell r="M1092" t="str">
            <v>N</v>
          </cell>
          <cell r="N1092">
            <v>10</v>
          </cell>
          <cell r="R1092">
            <v>1.1124087591240877</v>
          </cell>
        </row>
        <row r="1093">
          <cell r="C1093">
            <v>1</v>
          </cell>
          <cell r="G1093">
            <v>13</v>
          </cell>
          <cell r="J1093">
            <v>1595</v>
          </cell>
          <cell r="K1093" t="str">
            <v>W</v>
          </cell>
          <cell r="M1093" t="str">
            <v>N</v>
          </cell>
          <cell r="N1093">
            <v>2</v>
          </cell>
          <cell r="R1093">
            <v>1.6274787535410764</v>
          </cell>
        </row>
        <row r="1094">
          <cell r="C1094">
            <v>1</v>
          </cell>
          <cell r="G1094">
            <v>13</v>
          </cell>
          <cell r="J1094">
            <v>94</v>
          </cell>
          <cell r="K1094" t="str">
            <v>W</v>
          </cell>
          <cell r="M1094" t="str">
            <v>N</v>
          </cell>
          <cell r="N1094">
            <v>1</v>
          </cell>
          <cell r="R1094">
            <v>1.6274787535410764</v>
          </cell>
        </row>
        <row r="1095">
          <cell r="C1095">
            <v>1</v>
          </cell>
          <cell r="G1095">
            <v>11</v>
          </cell>
          <cell r="J1095">
            <v>71.5</v>
          </cell>
          <cell r="K1095" t="str">
            <v>M</v>
          </cell>
          <cell r="M1095" t="str">
            <v>N</v>
          </cell>
          <cell r="N1095">
            <v>1</v>
          </cell>
          <cell r="R1095">
            <v>1.3240418118466899</v>
          </cell>
        </row>
        <row r="1096">
          <cell r="C1096">
            <v>1</v>
          </cell>
          <cell r="G1096">
            <v>13</v>
          </cell>
          <cell r="J1096">
            <v>479</v>
          </cell>
          <cell r="K1096" t="str">
            <v>W</v>
          </cell>
          <cell r="M1096" t="str">
            <v>N</v>
          </cell>
          <cell r="N1096">
            <v>4</v>
          </cell>
          <cell r="R1096">
            <v>1.6274787535410764</v>
          </cell>
        </row>
        <row r="1097">
          <cell r="C1097">
            <v>1</v>
          </cell>
          <cell r="G1097">
            <v>10</v>
          </cell>
          <cell r="J1097">
            <v>307.2</v>
          </cell>
          <cell r="K1097" t="str">
            <v>W</v>
          </cell>
          <cell r="M1097" t="str">
            <v>N</v>
          </cell>
          <cell r="N1097">
            <v>12</v>
          </cell>
          <cell r="R1097">
            <v>1.1124087591240877</v>
          </cell>
        </row>
        <row r="1098">
          <cell r="C1098">
            <v>1</v>
          </cell>
          <cell r="G1098">
            <v>10</v>
          </cell>
          <cell r="J1098">
            <v>256.39999999999998</v>
          </cell>
          <cell r="K1098" t="str">
            <v>W</v>
          </cell>
          <cell r="M1098" t="str">
            <v>N</v>
          </cell>
          <cell r="N1098">
            <v>4</v>
          </cell>
          <cell r="R1098">
            <v>1.1124087591240877</v>
          </cell>
        </row>
        <row r="1099">
          <cell r="C1099">
            <v>1</v>
          </cell>
          <cell r="G1099">
            <v>10</v>
          </cell>
          <cell r="J1099">
            <v>52.099999999999994</v>
          </cell>
          <cell r="K1099" t="str">
            <v>W</v>
          </cell>
          <cell r="M1099" t="str">
            <v>Y</v>
          </cell>
          <cell r="N1099">
            <v>1</v>
          </cell>
          <cell r="R1099">
            <v>1.1124087591240877</v>
          </cell>
        </row>
        <row r="1100">
          <cell r="C1100">
            <v>1</v>
          </cell>
          <cell r="G1100">
            <v>13</v>
          </cell>
          <cell r="J1100">
            <v>287.39999999999998</v>
          </cell>
          <cell r="K1100" t="str">
            <v>M</v>
          </cell>
          <cell r="M1100" t="str">
            <v>N</v>
          </cell>
          <cell r="N1100">
            <v>1</v>
          </cell>
          <cell r="R1100">
            <v>1.6274787535410764</v>
          </cell>
        </row>
        <row r="1101">
          <cell r="C1101">
            <v>1</v>
          </cell>
          <cell r="G1101">
            <v>10</v>
          </cell>
          <cell r="J1101">
            <v>186.2</v>
          </cell>
          <cell r="K1101" t="str">
            <v>W</v>
          </cell>
          <cell r="M1101" t="str">
            <v>N</v>
          </cell>
          <cell r="N1101">
            <v>1</v>
          </cell>
          <cell r="R1101">
            <v>1.1124087591240877</v>
          </cell>
        </row>
        <row r="1102">
          <cell r="C1102">
            <v>1</v>
          </cell>
          <cell r="G1102">
            <v>10</v>
          </cell>
          <cell r="J1102">
            <v>689</v>
          </cell>
          <cell r="K1102" t="str">
            <v>W</v>
          </cell>
          <cell r="M1102" t="str">
            <v>N</v>
          </cell>
          <cell r="N1102">
            <v>13</v>
          </cell>
          <cell r="R1102">
            <v>1.1124087591240877</v>
          </cell>
        </row>
        <row r="1103">
          <cell r="C1103">
            <v>1</v>
          </cell>
          <cell r="G1103">
            <v>10</v>
          </cell>
          <cell r="J1103">
            <v>376.4</v>
          </cell>
          <cell r="K1103" t="str">
            <v>W</v>
          </cell>
          <cell r="M1103" t="str">
            <v>N</v>
          </cell>
          <cell r="N1103">
            <v>1</v>
          </cell>
          <cell r="R1103">
            <v>1.1124087591240877</v>
          </cell>
        </row>
        <row r="1104">
          <cell r="C1104">
            <v>1</v>
          </cell>
          <cell r="G1104">
            <v>10</v>
          </cell>
          <cell r="J1104">
            <v>569</v>
          </cell>
          <cell r="K1104" t="str">
            <v>W</v>
          </cell>
          <cell r="M1104" t="str">
            <v>N</v>
          </cell>
          <cell r="N1104">
            <v>1</v>
          </cell>
          <cell r="R1104">
            <v>1.1124087591240877</v>
          </cell>
        </row>
        <row r="1105">
          <cell r="C1105">
            <v>1</v>
          </cell>
          <cell r="G1105">
            <v>10</v>
          </cell>
          <cell r="J1105">
            <v>655.20000000000005</v>
          </cell>
          <cell r="K1105" t="str">
            <v>W</v>
          </cell>
          <cell r="M1105" t="str">
            <v>N</v>
          </cell>
          <cell r="N1105">
            <v>11</v>
          </cell>
          <cell r="R1105">
            <v>1.1124087591240877</v>
          </cell>
        </row>
        <row r="1106">
          <cell r="C1106">
            <v>1</v>
          </cell>
          <cell r="G1106">
            <v>10</v>
          </cell>
          <cell r="J1106">
            <v>254</v>
          </cell>
          <cell r="K1106" t="str">
            <v>D</v>
          </cell>
          <cell r="M1106" t="str">
            <v>N</v>
          </cell>
          <cell r="N1106">
            <v>1</v>
          </cell>
          <cell r="R1106">
            <v>1.1124087591240877</v>
          </cell>
        </row>
        <row r="1107">
          <cell r="C1107">
            <v>1</v>
          </cell>
          <cell r="G1107">
            <v>10</v>
          </cell>
          <cell r="J1107">
            <v>94</v>
          </cell>
          <cell r="K1107" t="str">
            <v>W</v>
          </cell>
          <cell r="M1107" t="str">
            <v>N</v>
          </cell>
          <cell r="N1107">
            <v>1</v>
          </cell>
          <cell r="R1107">
            <v>1.1124087591240877</v>
          </cell>
        </row>
        <row r="1108">
          <cell r="C1108">
            <v>1</v>
          </cell>
          <cell r="G1108">
            <v>10</v>
          </cell>
          <cell r="J1108">
            <v>376.4</v>
          </cell>
          <cell r="K1108" t="str">
            <v>W</v>
          </cell>
          <cell r="M1108" t="str">
            <v>N</v>
          </cell>
          <cell r="N1108">
            <v>1</v>
          </cell>
          <cell r="R1108">
            <v>1.1124087591240877</v>
          </cell>
        </row>
        <row r="1109">
          <cell r="C1109">
            <v>1</v>
          </cell>
          <cell r="G1109">
            <v>10</v>
          </cell>
          <cell r="J1109">
            <v>611.79999999999995</v>
          </cell>
          <cell r="K1109" t="str">
            <v>W</v>
          </cell>
          <cell r="M1109" t="str">
            <v>N</v>
          </cell>
          <cell r="N1109">
            <v>17</v>
          </cell>
          <cell r="R1109">
            <v>1.1124087591240877</v>
          </cell>
        </row>
        <row r="1110">
          <cell r="C1110">
            <v>1</v>
          </cell>
          <cell r="G1110">
            <v>13</v>
          </cell>
          <cell r="J1110">
            <v>689</v>
          </cell>
          <cell r="K1110" t="str">
            <v>W</v>
          </cell>
          <cell r="M1110" t="str">
            <v>N</v>
          </cell>
          <cell r="N1110">
            <v>17</v>
          </cell>
          <cell r="R1110">
            <v>1.6274787535410764</v>
          </cell>
        </row>
        <row r="1111">
          <cell r="C1111">
            <v>1</v>
          </cell>
          <cell r="G1111">
            <v>10</v>
          </cell>
          <cell r="J1111">
            <v>396.2</v>
          </cell>
          <cell r="K1111" t="str">
            <v>W</v>
          </cell>
          <cell r="M1111" t="str">
            <v>N</v>
          </cell>
          <cell r="N1111">
            <v>1</v>
          </cell>
          <cell r="R1111">
            <v>1.1124087591240877</v>
          </cell>
        </row>
        <row r="1112">
          <cell r="C1112">
            <v>1</v>
          </cell>
          <cell r="G1112">
            <v>13</v>
          </cell>
          <cell r="J1112">
            <v>685.2</v>
          </cell>
          <cell r="K1112" t="str">
            <v>M</v>
          </cell>
          <cell r="M1112" t="str">
            <v>N</v>
          </cell>
          <cell r="N1112">
            <v>1</v>
          </cell>
          <cell r="R1112">
            <v>1.6274787535410764</v>
          </cell>
        </row>
        <row r="1113">
          <cell r="C1113">
            <v>1</v>
          </cell>
          <cell r="G1113">
            <v>13</v>
          </cell>
          <cell r="J1113">
            <v>2188</v>
          </cell>
          <cell r="K1113" t="str">
            <v>M</v>
          </cell>
          <cell r="M1113" t="str">
            <v>N</v>
          </cell>
          <cell r="N1113">
            <v>13</v>
          </cell>
          <cell r="R1113">
            <v>1.6274787535410764</v>
          </cell>
        </row>
        <row r="1114">
          <cell r="C1114">
            <v>1</v>
          </cell>
          <cell r="G1114">
            <v>13</v>
          </cell>
          <cell r="J1114">
            <v>1495</v>
          </cell>
          <cell r="K1114" t="str">
            <v>M</v>
          </cell>
          <cell r="M1114" t="str">
            <v>N</v>
          </cell>
          <cell r="N1114">
            <v>6</v>
          </cell>
          <cell r="R1114">
            <v>1.6274787535410764</v>
          </cell>
        </row>
        <row r="1115">
          <cell r="C1115">
            <v>1</v>
          </cell>
          <cell r="G1115">
            <v>10</v>
          </cell>
          <cell r="J1115">
            <v>28.1</v>
          </cell>
          <cell r="K1115" t="str">
            <v>W</v>
          </cell>
          <cell r="M1115" t="str">
            <v>N</v>
          </cell>
          <cell r="N1115">
            <v>17</v>
          </cell>
          <cell r="R1115">
            <v>1.1124087591240877</v>
          </cell>
        </row>
        <row r="1116">
          <cell r="C1116">
            <v>1</v>
          </cell>
          <cell r="G1116">
            <v>10</v>
          </cell>
          <cell r="J1116">
            <v>244</v>
          </cell>
          <cell r="K1116" t="str">
            <v>W</v>
          </cell>
          <cell r="M1116" t="str">
            <v>N</v>
          </cell>
          <cell r="N1116">
            <v>1</v>
          </cell>
          <cell r="R1116">
            <v>1.1124087591240877</v>
          </cell>
        </row>
        <row r="1117">
          <cell r="C1117">
            <v>1</v>
          </cell>
          <cell r="G1117">
            <v>10</v>
          </cell>
          <cell r="J1117">
            <v>218.4</v>
          </cell>
          <cell r="K1117" t="str">
            <v>W</v>
          </cell>
          <cell r="M1117" t="str">
            <v>N</v>
          </cell>
          <cell r="N1117">
            <v>4</v>
          </cell>
          <cell r="R1117">
            <v>1.1124087591240877</v>
          </cell>
        </row>
        <row r="1118">
          <cell r="C1118">
            <v>1</v>
          </cell>
          <cell r="G1118">
            <v>13</v>
          </cell>
          <cell r="J1118">
            <v>368</v>
          </cell>
          <cell r="K1118" t="str">
            <v>W</v>
          </cell>
          <cell r="M1118" t="str">
            <v>N</v>
          </cell>
          <cell r="N1118">
            <v>7</v>
          </cell>
          <cell r="R1118">
            <v>1.6274787535410764</v>
          </cell>
        </row>
        <row r="1119">
          <cell r="C1119">
            <v>1</v>
          </cell>
          <cell r="G1119">
            <v>13</v>
          </cell>
          <cell r="J1119">
            <v>1311</v>
          </cell>
          <cell r="K1119" t="str">
            <v>M</v>
          </cell>
          <cell r="M1119" t="str">
            <v>N</v>
          </cell>
          <cell r="N1119">
            <v>2</v>
          </cell>
          <cell r="R1119">
            <v>1.6274787535410764</v>
          </cell>
        </row>
        <row r="1120">
          <cell r="C1120">
            <v>1</v>
          </cell>
          <cell r="G1120">
            <v>10</v>
          </cell>
          <cell r="J1120">
            <v>256.39999999999998</v>
          </cell>
          <cell r="K1120" t="str">
            <v>W</v>
          </cell>
          <cell r="M1120" t="str">
            <v>N</v>
          </cell>
          <cell r="N1120">
            <v>16</v>
          </cell>
          <cell r="R1120">
            <v>1.1124087591240877</v>
          </cell>
        </row>
        <row r="1121">
          <cell r="C1121">
            <v>1</v>
          </cell>
          <cell r="G1121">
            <v>10</v>
          </cell>
          <cell r="J1121">
            <v>74.2</v>
          </cell>
          <cell r="K1121" t="str">
            <v>W</v>
          </cell>
          <cell r="M1121" t="str">
            <v>N</v>
          </cell>
          <cell r="N1121">
            <v>1</v>
          </cell>
          <cell r="R1121">
            <v>1.1124087591240877</v>
          </cell>
        </row>
        <row r="1122">
          <cell r="C1122">
            <v>1</v>
          </cell>
          <cell r="G1122">
            <v>13</v>
          </cell>
          <cell r="J1122">
            <v>575.79999999999995</v>
          </cell>
          <cell r="K1122" t="str">
            <v>W</v>
          </cell>
          <cell r="M1122" t="str">
            <v>N</v>
          </cell>
          <cell r="N1122">
            <v>13</v>
          </cell>
          <cell r="R1122">
            <v>1.6274787535410764</v>
          </cell>
        </row>
        <row r="1123">
          <cell r="C1123">
            <v>1</v>
          </cell>
          <cell r="G1123">
            <v>13</v>
          </cell>
          <cell r="J1123">
            <v>1495</v>
          </cell>
          <cell r="K1123" t="str">
            <v>W</v>
          </cell>
          <cell r="M1123" t="str">
            <v>N</v>
          </cell>
          <cell r="N1123">
            <v>2</v>
          </cell>
          <cell r="R1123">
            <v>1.6274787535410764</v>
          </cell>
        </row>
        <row r="1124">
          <cell r="C1124">
            <v>1</v>
          </cell>
          <cell r="G1124">
            <v>13</v>
          </cell>
          <cell r="J1124">
            <v>1495</v>
          </cell>
          <cell r="K1124" t="str">
            <v>M</v>
          </cell>
          <cell r="M1124" t="str">
            <v>N</v>
          </cell>
          <cell r="N1124">
            <v>1</v>
          </cell>
          <cell r="R1124">
            <v>1.6274787535410764</v>
          </cell>
        </row>
        <row r="1125">
          <cell r="C1125">
            <v>1</v>
          </cell>
          <cell r="G1125">
            <v>10</v>
          </cell>
          <cell r="J1125">
            <v>317.2</v>
          </cell>
          <cell r="K1125" t="str">
            <v>M</v>
          </cell>
          <cell r="M1125" t="str">
            <v>N</v>
          </cell>
          <cell r="N1125">
            <v>15</v>
          </cell>
          <cell r="R1125">
            <v>1.1124087591240877</v>
          </cell>
        </row>
        <row r="1126">
          <cell r="C1126">
            <v>1</v>
          </cell>
          <cell r="G1126">
            <v>10</v>
          </cell>
          <cell r="J1126">
            <v>276.2</v>
          </cell>
          <cell r="K1126" t="str">
            <v>W</v>
          </cell>
          <cell r="M1126" t="str">
            <v>N</v>
          </cell>
          <cell r="N1126">
            <v>1</v>
          </cell>
          <cell r="R1126">
            <v>1.1124087591240877</v>
          </cell>
        </row>
        <row r="1127">
          <cell r="C1127">
            <v>1</v>
          </cell>
          <cell r="G1127">
            <v>10</v>
          </cell>
          <cell r="J1127">
            <v>276.2</v>
          </cell>
          <cell r="K1127" t="str">
            <v>W</v>
          </cell>
          <cell r="M1127" t="str">
            <v>N</v>
          </cell>
          <cell r="N1127">
            <v>2</v>
          </cell>
          <cell r="R1127">
            <v>1.1124087591240877</v>
          </cell>
        </row>
        <row r="1128">
          <cell r="C1128">
            <v>1</v>
          </cell>
          <cell r="G1128">
            <v>10</v>
          </cell>
          <cell r="J1128">
            <v>527</v>
          </cell>
          <cell r="K1128" t="str">
            <v>W</v>
          </cell>
          <cell r="M1128" t="str">
            <v>N</v>
          </cell>
          <cell r="N1128">
            <v>1</v>
          </cell>
          <cell r="R1128">
            <v>1.1124087591240877</v>
          </cell>
        </row>
        <row r="1129">
          <cell r="C1129">
            <v>1</v>
          </cell>
          <cell r="G1129">
            <v>13</v>
          </cell>
          <cell r="J1129">
            <v>1495</v>
          </cell>
          <cell r="K1129" t="str">
            <v>W</v>
          </cell>
          <cell r="M1129" t="str">
            <v>N</v>
          </cell>
          <cell r="N1129">
            <v>2</v>
          </cell>
          <cell r="R1129">
            <v>1.6274787535410764</v>
          </cell>
        </row>
        <row r="1130">
          <cell r="C1130">
            <v>1</v>
          </cell>
          <cell r="G1130">
            <v>13</v>
          </cell>
          <cell r="J1130">
            <v>569</v>
          </cell>
          <cell r="K1130" t="str">
            <v>W</v>
          </cell>
          <cell r="M1130" t="str">
            <v>N</v>
          </cell>
          <cell r="N1130">
            <v>13</v>
          </cell>
          <cell r="R1130">
            <v>1.6274787535410764</v>
          </cell>
        </row>
        <row r="1131">
          <cell r="C1131">
            <v>1</v>
          </cell>
          <cell r="G1131">
            <v>13</v>
          </cell>
          <cell r="J1131">
            <v>2372</v>
          </cell>
          <cell r="K1131" t="str">
            <v>W</v>
          </cell>
          <cell r="M1131" t="str">
            <v>N</v>
          </cell>
          <cell r="N1131">
            <v>1</v>
          </cell>
          <cell r="R1131">
            <v>1.6274787535410764</v>
          </cell>
        </row>
        <row r="1132">
          <cell r="C1132">
            <v>1</v>
          </cell>
          <cell r="G1132">
            <v>13</v>
          </cell>
          <cell r="J1132">
            <v>166.2</v>
          </cell>
          <cell r="K1132" t="str">
            <v>W</v>
          </cell>
          <cell r="M1132" t="str">
            <v>N</v>
          </cell>
          <cell r="N1132">
            <v>9</v>
          </cell>
          <cell r="R1132">
            <v>1.6274787535410764</v>
          </cell>
        </row>
        <row r="1133">
          <cell r="C1133">
            <v>1</v>
          </cell>
          <cell r="G1133">
            <v>13</v>
          </cell>
          <cell r="J1133">
            <v>3342</v>
          </cell>
          <cell r="K1133" t="str">
            <v>M</v>
          </cell>
          <cell r="M1133" t="str">
            <v>N</v>
          </cell>
          <cell r="N1133">
            <v>13</v>
          </cell>
          <cell r="R1133">
            <v>1.6274787535410764</v>
          </cell>
        </row>
        <row r="1134">
          <cell r="C1134">
            <v>1</v>
          </cell>
          <cell r="G1134">
            <v>13</v>
          </cell>
          <cell r="J1134">
            <v>57.400000000000006</v>
          </cell>
          <cell r="K1134" t="str">
            <v>W</v>
          </cell>
          <cell r="M1134" t="str">
            <v>N</v>
          </cell>
          <cell r="N1134">
            <v>13</v>
          </cell>
          <cell r="R1134">
            <v>1.6274787535410764</v>
          </cell>
        </row>
        <row r="1135">
          <cell r="C1135">
            <v>1</v>
          </cell>
          <cell r="G1135">
            <v>13</v>
          </cell>
          <cell r="J1135">
            <v>144.80000000000001</v>
          </cell>
          <cell r="K1135" t="str">
            <v>W</v>
          </cell>
          <cell r="M1135" t="str">
            <v>N</v>
          </cell>
          <cell r="N1135">
            <v>6</v>
          </cell>
          <cell r="R1135">
            <v>1.6274787535410764</v>
          </cell>
        </row>
        <row r="1136">
          <cell r="C1136">
            <v>1</v>
          </cell>
          <cell r="G1136">
            <v>13</v>
          </cell>
          <cell r="J1136">
            <v>2372</v>
          </cell>
          <cell r="K1136" t="str">
            <v>W</v>
          </cell>
          <cell r="M1136" t="str">
            <v>N</v>
          </cell>
          <cell r="N1136">
            <v>6</v>
          </cell>
          <cell r="R1136">
            <v>1.6274787535410764</v>
          </cell>
        </row>
        <row r="1137">
          <cell r="C1137">
            <v>1</v>
          </cell>
          <cell r="G1137">
            <v>13</v>
          </cell>
          <cell r="J1137">
            <v>578</v>
          </cell>
          <cell r="K1137" t="str">
            <v>M</v>
          </cell>
          <cell r="M1137" t="str">
            <v>N</v>
          </cell>
          <cell r="N1137">
            <v>1</v>
          </cell>
          <cell r="R1137">
            <v>1.6274787535410764</v>
          </cell>
        </row>
        <row r="1138">
          <cell r="C1138">
            <v>1</v>
          </cell>
          <cell r="G1138">
            <v>13</v>
          </cell>
          <cell r="J1138">
            <v>575.79999999999995</v>
          </cell>
          <cell r="K1138" t="str">
            <v>W</v>
          </cell>
          <cell r="M1138" t="str">
            <v>N</v>
          </cell>
          <cell r="N1138">
            <v>17</v>
          </cell>
          <cell r="R1138">
            <v>1.6274787535410764</v>
          </cell>
        </row>
        <row r="1139">
          <cell r="C1139">
            <v>1</v>
          </cell>
          <cell r="G1139">
            <v>10</v>
          </cell>
          <cell r="J1139">
            <v>16.8</v>
          </cell>
          <cell r="K1139" t="str">
            <v>D</v>
          </cell>
          <cell r="M1139" t="str">
            <v>N</v>
          </cell>
          <cell r="N1139">
            <v>4</v>
          </cell>
          <cell r="R1139">
            <v>1.1124087591240877</v>
          </cell>
        </row>
        <row r="1140">
          <cell r="C1140">
            <v>1</v>
          </cell>
          <cell r="G1140">
            <v>10</v>
          </cell>
          <cell r="J1140">
            <v>241.3</v>
          </cell>
          <cell r="K1140" t="str">
            <v>W</v>
          </cell>
          <cell r="M1140" t="str">
            <v>N</v>
          </cell>
          <cell r="N1140">
            <v>1</v>
          </cell>
          <cell r="R1140">
            <v>1.1124087591240877</v>
          </cell>
        </row>
        <row r="1141">
          <cell r="C1141">
            <v>1</v>
          </cell>
          <cell r="G1141">
            <v>13</v>
          </cell>
          <cell r="J1141">
            <v>1311</v>
          </cell>
          <cell r="K1141" t="str">
            <v>W</v>
          </cell>
          <cell r="M1141" t="str">
            <v>N</v>
          </cell>
          <cell r="N1141">
            <v>11</v>
          </cell>
          <cell r="R1141">
            <v>1.6274787535410764</v>
          </cell>
        </row>
        <row r="1142">
          <cell r="C1142">
            <v>1</v>
          </cell>
          <cell r="G1142">
            <v>11</v>
          </cell>
          <cell r="J1142">
            <v>560.4</v>
          </cell>
          <cell r="K1142" t="str">
            <v>M</v>
          </cell>
          <cell r="M1142" t="str">
            <v>N</v>
          </cell>
          <cell r="N1142">
            <v>10</v>
          </cell>
          <cell r="R1142">
            <v>1.3240418118466899</v>
          </cell>
        </row>
        <row r="1143">
          <cell r="C1143">
            <v>1</v>
          </cell>
          <cell r="G1143">
            <v>10</v>
          </cell>
          <cell r="J1143">
            <v>149.30000000000001</v>
          </cell>
          <cell r="K1143" t="str">
            <v>M</v>
          </cell>
          <cell r="M1143" t="str">
            <v>N</v>
          </cell>
          <cell r="N1143">
            <v>3</v>
          </cell>
          <cell r="R1143">
            <v>1.1124087591240877</v>
          </cell>
        </row>
        <row r="1144">
          <cell r="C1144">
            <v>1</v>
          </cell>
          <cell r="G1144">
            <v>10</v>
          </cell>
          <cell r="J1144">
            <v>94</v>
          </cell>
          <cell r="K1144" t="str">
            <v>W</v>
          </cell>
          <cell r="M1144" t="str">
            <v>N</v>
          </cell>
          <cell r="N1144">
            <v>1</v>
          </cell>
          <cell r="R1144">
            <v>1.1124087591240877</v>
          </cell>
        </row>
        <row r="1145">
          <cell r="C1145">
            <v>1</v>
          </cell>
          <cell r="G1145">
            <v>10</v>
          </cell>
          <cell r="J1145">
            <v>256.39999999999998</v>
          </cell>
          <cell r="K1145" t="str">
            <v>W</v>
          </cell>
          <cell r="M1145" t="str">
            <v>N</v>
          </cell>
          <cell r="N1145">
            <v>1</v>
          </cell>
          <cell r="R1145">
            <v>1.1124087591240877</v>
          </cell>
        </row>
        <row r="1146">
          <cell r="C1146">
            <v>1</v>
          </cell>
          <cell r="G1146">
            <v>13</v>
          </cell>
          <cell r="J1146">
            <v>1130</v>
          </cell>
          <cell r="K1146" t="str">
            <v>W</v>
          </cell>
          <cell r="M1146" t="str">
            <v>N</v>
          </cell>
          <cell r="N1146">
            <v>13</v>
          </cell>
          <cell r="R1146">
            <v>1.6274787535410764</v>
          </cell>
        </row>
        <row r="1147">
          <cell r="C1147">
            <v>1</v>
          </cell>
          <cell r="G1147">
            <v>13</v>
          </cell>
          <cell r="J1147">
            <v>1191</v>
          </cell>
          <cell r="K1147" t="str">
            <v>W</v>
          </cell>
          <cell r="M1147" t="str">
            <v>N</v>
          </cell>
          <cell r="N1147">
            <v>13</v>
          </cell>
          <cell r="R1147">
            <v>1.6274787535410764</v>
          </cell>
        </row>
        <row r="1148">
          <cell r="C1148">
            <v>1</v>
          </cell>
          <cell r="G1148">
            <v>10</v>
          </cell>
          <cell r="J1148">
            <v>91.8</v>
          </cell>
          <cell r="K1148" t="str">
            <v>D</v>
          </cell>
          <cell r="M1148" t="str">
            <v>N</v>
          </cell>
          <cell r="N1148">
            <v>1</v>
          </cell>
          <cell r="R1148">
            <v>1.1124087591240877</v>
          </cell>
        </row>
        <row r="1149">
          <cell r="C1149">
            <v>1</v>
          </cell>
          <cell r="G1149">
            <v>11</v>
          </cell>
          <cell r="J1149">
            <v>274</v>
          </cell>
          <cell r="K1149" t="str">
            <v>W</v>
          </cell>
          <cell r="M1149" t="str">
            <v>N</v>
          </cell>
          <cell r="N1149">
            <v>10</v>
          </cell>
          <cell r="R1149">
            <v>1.3240418118466899</v>
          </cell>
        </row>
        <row r="1150">
          <cell r="C1150">
            <v>1</v>
          </cell>
          <cell r="G1150">
            <v>11</v>
          </cell>
          <cell r="J1150">
            <v>569</v>
          </cell>
          <cell r="K1150" t="str">
            <v>M</v>
          </cell>
          <cell r="M1150" t="str">
            <v>N</v>
          </cell>
          <cell r="N1150">
            <v>4</v>
          </cell>
          <cell r="R1150">
            <v>1.3240418118466899</v>
          </cell>
        </row>
        <row r="1151">
          <cell r="C1151">
            <v>1</v>
          </cell>
          <cell r="G1151">
            <v>13</v>
          </cell>
          <cell r="J1151">
            <v>1779</v>
          </cell>
          <cell r="K1151" t="str">
            <v>M</v>
          </cell>
          <cell r="M1151" t="str">
            <v>N</v>
          </cell>
          <cell r="N1151">
            <v>2</v>
          </cell>
          <cell r="R1151">
            <v>1.6274787535410764</v>
          </cell>
        </row>
        <row r="1152">
          <cell r="C1152">
            <v>1</v>
          </cell>
          <cell r="G1152">
            <v>13</v>
          </cell>
          <cell r="J1152">
            <v>1311</v>
          </cell>
          <cell r="K1152" t="str">
            <v>M</v>
          </cell>
          <cell r="M1152" t="str">
            <v>N</v>
          </cell>
          <cell r="N1152">
            <v>14</v>
          </cell>
          <cell r="R1152">
            <v>1.6274787535410764</v>
          </cell>
        </row>
        <row r="1153">
          <cell r="C1153">
            <v>1</v>
          </cell>
          <cell r="G1153">
            <v>13</v>
          </cell>
          <cell r="J1153">
            <v>974</v>
          </cell>
          <cell r="K1153" t="str">
            <v>M</v>
          </cell>
          <cell r="M1153" t="str">
            <v>N</v>
          </cell>
          <cell r="N1153">
            <v>1</v>
          </cell>
          <cell r="R1153">
            <v>1.6274787535410764</v>
          </cell>
        </row>
        <row r="1154">
          <cell r="C1154">
            <v>1</v>
          </cell>
          <cell r="G1154">
            <v>13</v>
          </cell>
          <cell r="J1154">
            <v>1779</v>
          </cell>
          <cell r="K1154" t="str">
            <v>M</v>
          </cell>
          <cell r="M1154" t="str">
            <v>N</v>
          </cell>
          <cell r="N1154">
            <v>14</v>
          </cell>
          <cell r="R1154">
            <v>1.6274787535410764</v>
          </cell>
        </row>
        <row r="1155">
          <cell r="C1155">
            <v>1</v>
          </cell>
          <cell r="G1155">
            <v>13</v>
          </cell>
          <cell r="J1155">
            <v>276.2</v>
          </cell>
          <cell r="K1155" t="str">
            <v>W</v>
          </cell>
          <cell r="M1155" t="str">
            <v>N</v>
          </cell>
          <cell r="N1155">
            <v>1</v>
          </cell>
          <cell r="R1155">
            <v>1.6274787535410764</v>
          </cell>
        </row>
        <row r="1156">
          <cell r="C1156">
            <v>1</v>
          </cell>
          <cell r="G1156">
            <v>13</v>
          </cell>
          <cell r="J1156">
            <v>376.4</v>
          </cell>
          <cell r="K1156" t="str">
            <v>W</v>
          </cell>
          <cell r="M1156" t="str">
            <v>N</v>
          </cell>
          <cell r="N1156">
            <v>18</v>
          </cell>
          <cell r="R1156">
            <v>1.6274787535410764</v>
          </cell>
        </row>
        <row r="1157">
          <cell r="C1157">
            <v>1</v>
          </cell>
          <cell r="G1157">
            <v>11</v>
          </cell>
          <cell r="J1157">
            <v>1130</v>
          </cell>
          <cell r="K1157" t="str">
            <v>W</v>
          </cell>
          <cell r="M1157" t="str">
            <v>N</v>
          </cell>
          <cell r="N1157">
            <v>13</v>
          </cell>
          <cell r="R1157">
            <v>1.3240418118466899</v>
          </cell>
        </row>
        <row r="1158">
          <cell r="C1158">
            <v>1</v>
          </cell>
          <cell r="G1158">
            <v>10</v>
          </cell>
          <cell r="J1158">
            <v>259.2</v>
          </cell>
          <cell r="K1158" t="str">
            <v>W</v>
          </cell>
          <cell r="M1158" t="str">
            <v>N</v>
          </cell>
          <cell r="N1158">
            <v>1</v>
          </cell>
          <cell r="R1158">
            <v>1.1124087591240877</v>
          </cell>
        </row>
        <row r="1159">
          <cell r="C1159">
            <v>1</v>
          </cell>
          <cell r="G1159">
            <v>10</v>
          </cell>
          <cell r="J1159">
            <v>94</v>
          </cell>
          <cell r="K1159" t="str">
            <v>W</v>
          </cell>
          <cell r="M1159" t="str">
            <v>N</v>
          </cell>
          <cell r="N1159">
            <v>1</v>
          </cell>
          <cell r="R1159">
            <v>1.1124087591240877</v>
          </cell>
        </row>
        <row r="1160">
          <cell r="C1160">
            <v>1</v>
          </cell>
          <cell r="G1160">
            <v>13</v>
          </cell>
          <cell r="J1160">
            <v>276.2</v>
          </cell>
          <cell r="K1160" t="str">
            <v>W</v>
          </cell>
          <cell r="M1160" t="str">
            <v>N</v>
          </cell>
          <cell r="N1160">
            <v>1</v>
          </cell>
          <cell r="R1160">
            <v>1.6274787535410764</v>
          </cell>
        </row>
        <row r="1161">
          <cell r="C1161">
            <v>1</v>
          </cell>
          <cell r="G1161">
            <v>13</v>
          </cell>
          <cell r="J1161">
            <v>16.8</v>
          </cell>
          <cell r="K1161" t="str">
            <v>W</v>
          </cell>
          <cell r="M1161" t="str">
            <v>N</v>
          </cell>
          <cell r="N1161">
            <v>1</v>
          </cell>
          <cell r="R1161">
            <v>1.6274787535410764</v>
          </cell>
        </row>
        <row r="1162">
          <cell r="C1162">
            <v>1</v>
          </cell>
          <cell r="G1162">
            <v>10</v>
          </cell>
          <cell r="J1162">
            <v>94</v>
          </cell>
          <cell r="K1162" t="str">
            <v>W</v>
          </cell>
          <cell r="M1162" t="str">
            <v>N</v>
          </cell>
          <cell r="N1162">
            <v>1</v>
          </cell>
          <cell r="R1162">
            <v>1.1124087591240877</v>
          </cell>
        </row>
        <row r="1163">
          <cell r="C1163">
            <v>1</v>
          </cell>
          <cell r="G1163">
            <v>10</v>
          </cell>
          <cell r="J1163">
            <v>794</v>
          </cell>
          <cell r="K1163" t="str">
            <v>W</v>
          </cell>
          <cell r="M1163" t="str">
            <v>N</v>
          </cell>
          <cell r="N1163">
            <v>1</v>
          </cell>
          <cell r="R1163">
            <v>1.1124087591240877</v>
          </cell>
        </row>
        <row r="1164">
          <cell r="C1164">
            <v>1</v>
          </cell>
          <cell r="G1164">
            <v>10</v>
          </cell>
          <cell r="J1164">
            <v>94</v>
          </cell>
          <cell r="K1164" t="str">
            <v>W</v>
          </cell>
          <cell r="M1164" t="str">
            <v>N</v>
          </cell>
          <cell r="N1164">
            <v>1</v>
          </cell>
          <cell r="R1164">
            <v>1.1124087591240877</v>
          </cell>
        </row>
        <row r="1165">
          <cell r="C1165">
            <v>1</v>
          </cell>
          <cell r="G1165">
            <v>13</v>
          </cell>
          <cell r="J1165">
            <v>1130</v>
          </cell>
          <cell r="K1165" t="str">
            <v>M</v>
          </cell>
          <cell r="M1165" t="str">
            <v>N</v>
          </cell>
          <cell r="N1165">
            <v>6</v>
          </cell>
          <cell r="R1165">
            <v>1.6274787535410764</v>
          </cell>
        </row>
        <row r="1166">
          <cell r="C1166">
            <v>1</v>
          </cell>
          <cell r="G1166">
            <v>10</v>
          </cell>
          <cell r="J1166">
            <v>28.1</v>
          </cell>
          <cell r="K1166" t="str">
            <v>D</v>
          </cell>
          <cell r="M1166" t="str">
            <v>N</v>
          </cell>
          <cell r="N1166">
            <v>18</v>
          </cell>
          <cell r="R1166">
            <v>1.1124087591240877</v>
          </cell>
        </row>
        <row r="1167">
          <cell r="C1167">
            <v>1</v>
          </cell>
          <cell r="G1167">
            <v>13</v>
          </cell>
          <cell r="J1167">
            <v>368</v>
          </cell>
          <cell r="K1167" t="str">
            <v>M</v>
          </cell>
          <cell r="M1167" t="str">
            <v>N</v>
          </cell>
          <cell r="N1167">
            <v>14</v>
          </cell>
          <cell r="R1167">
            <v>1.6274787535410764</v>
          </cell>
        </row>
        <row r="1168">
          <cell r="C1168">
            <v>1</v>
          </cell>
          <cell r="G1168">
            <v>13</v>
          </cell>
          <cell r="J1168">
            <v>2099</v>
          </cell>
          <cell r="K1168" t="str">
            <v>W</v>
          </cell>
          <cell r="M1168" t="str">
            <v>N</v>
          </cell>
          <cell r="N1168">
            <v>13</v>
          </cell>
          <cell r="R1168">
            <v>1.6274787535410764</v>
          </cell>
        </row>
        <row r="1169">
          <cell r="C1169">
            <v>1</v>
          </cell>
          <cell r="G1169">
            <v>10</v>
          </cell>
          <cell r="J1169">
            <v>94</v>
          </cell>
          <cell r="K1169" t="str">
            <v>D</v>
          </cell>
          <cell r="M1169" t="str">
            <v>Y</v>
          </cell>
          <cell r="N1169">
            <v>1</v>
          </cell>
          <cell r="R1169">
            <v>1.1124087591240877</v>
          </cell>
        </row>
        <row r="1170">
          <cell r="C1170">
            <v>1</v>
          </cell>
          <cell r="G1170">
            <v>10</v>
          </cell>
          <cell r="J1170">
            <v>276.2</v>
          </cell>
          <cell r="K1170" t="str">
            <v>W</v>
          </cell>
          <cell r="M1170" t="str">
            <v>N</v>
          </cell>
          <cell r="N1170">
            <v>4</v>
          </cell>
          <cell r="R1170">
            <v>1.1124087591240877</v>
          </cell>
        </row>
        <row r="1171">
          <cell r="C1171">
            <v>1</v>
          </cell>
          <cell r="G1171">
            <v>13</v>
          </cell>
          <cell r="J1171">
            <v>386.7</v>
          </cell>
          <cell r="K1171" t="str">
            <v>W</v>
          </cell>
          <cell r="M1171" t="str">
            <v>N</v>
          </cell>
          <cell r="N1171">
            <v>1</v>
          </cell>
          <cell r="R1171">
            <v>1.6274787535410764</v>
          </cell>
        </row>
        <row r="1172">
          <cell r="C1172">
            <v>1</v>
          </cell>
          <cell r="G1172">
            <v>10</v>
          </cell>
          <cell r="J1172">
            <v>386.8</v>
          </cell>
          <cell r="K1172" t="str">
            <v>W</v>
          </cell>
          <cell r="M1172" t="str">
            <v>N</v>
          </cell>
          <cell r="N1172">
            <v>1</v>
          </cell>
          <cell r="R1172">
            <v>1.1124087591240877</v>
          </cell>
        </row>
        <row r="1173">
          <cell r="C1173">
            <v>1</v>
          </cell>
          <cell r="G1173">
            <v>10</v>
          </cell>
          <cell r="J1173">
            <v>1153</v>
          </cell>
          <cell r="K1173" t="str">
            <v>W</v>
          </cell>
          <cell r="M1173" t="str">
            <v>N</v>
          </cell>
          <cell r="N1173">
            <v>1</v>
          </cell>
          <cell r="R1173">
            <v>1.1124087591240877</v>
          </cell>
        </row>
        <row r="1174">
          <cell r="C1174">
            <v>1</v>
          </cell>
          <cell r="G1174">
            <v>10</v>
          </cell>
          <cell r="J1174">
            <v>1885.8</v>
          </cell>
          <cell r="K1174" t="str">
            <v>D</v>
          </cell>
          <cell r="M1174" t="str">
            <v>Y</v>
          </cell>
          <cell r="N1174">
            <v>1</v>
          </cell>
          <cell r="R1174">
            <v>1.1124087591240877</v>
          </cell>
        </row>
        <row r="1175">
          <cell r="C1175">
            <v>1</v>
          </cell>
          <cell r="G1175">
            <v>10</v>
          </cell>
          <cell r="J1175">
            <v>136.30000000000001</v>
          </cell>
          <cell r="K1175" t="str">
            <v>D</v>
          </cell>
          <cell r="M1175" t="str">
            <v>Y</v>
          </cell>
          <cell r="N1175">
            <v>13</v>
          </cell>
          <cell r="R1175">
            <v>1.1124087591240877</v>
          </cell>
        </row>
        <row r="1176">
          <cell r="C1176">
            <v>1</v>
          </cell>
          <cell r="G1176">
            <v>10</v>
          </cell>
          <cell r="J1176">
            <v>307</v>
          </cell>
          <cell r="K1176" t="str">
            <v>W</v>
          </cell>
          <cell r="M1176" t="str">
            <v>N</v>
          </cell>
          <cell r="N1176">
            <v>1</v>
          </cell>
          <cell r="R1176">
            <v>1.1124087591240877</v>
          </cell>
        </row>
        <row r="1177">
          <cell r="C1177">
            <v>1</v>
          </cell>
          <cell r="G1177">
            <v>10</v>
          </cell>
          <cell r="J1177">
            <v>502</v>
          </cell>
          <cell r="K1177" t="str">
            <v>W</v>
          </cell>
          <cell r="M1177" t="str">
            <v>N</v>
          </cell>
          <cell r="N1177">
            <v>13</v>
          </cell>
          <cell r="R1177">
            <v>1.1124087591240877</v>
          </cell>
        </row>
        <row r="1178">
          <cell r="C1178">
            <v>1</v>
          </cell>
          <cell r="G1178">
            <v>13</v>
          </cell>
          <cell r="J1178">
            <v>1453</v>
          </cell>
          <cell r="K1178" t="str">
            <v>W</v>
          </cell>
          <cell r="M1178" t="str">
            <v>N</v>
          </cell>
          <cell r="N1178">
            <v>8</v>
          </cell>
          <cell r="R1178">
            <v>1.6274787535410764</v>
          </cell>
        </row>
        <row r="1179">
          <cell r="C1179">
            <v>1</v>
          </cell>
          <cell r="G1179">
            <v>10</v>
          </cell>
          <cell r="J1179">
            <v>321</v>
          </cell>
          <cell r="K1179" t="str">
            <v>W</v>
          </cell>
          <cell r="M1179" t="str">
            <v>N</v>
          </cell>
          <cell r="N1179">
            <v>13</v>
          </cell>
          <cell r="R1179">
            <v>1.1124087591240877</v>
          </cell>
        </row>
        <row r="1180">
          <cell r="C1180">
            <v>1</v>
          </cell>
          <cell r="G1180">
            <v>13</v>
          </cell>
          <cell r="J1180">
            <v>386.8</v>
          </cell>
          <cell r="K1180" t="str">
            <v>W</v>
          </cell>
          <cell r="M1180" t="str">
            <v>N</v>
          </cell>
          <cell r="N1180">
            <v>11</v>
          </cell>
          <cell r="R1180">
            <v>1.6274787535410764</v>
          </cell>
        </row>
        <row r="1181">
          <cell r="C1181">
            <v>1</v>
          </cell>
          <cell r="G1181">
            <v>11</v>
          </cell>
          <cell r="J1181">
            <v>28.1</v>
          </cell>
          <cell r="K1181" t="str">
            <v>W</v>
          </cell>
          <cell r="M1181" t="str">
            <v>N</v>
          </cell>
          <cell r="N1181">
            <v>1</v>
          </cell>
          <cell r="R1181">
            <v>1.3240418118466899</v>
          </cell>
        </row>
        <row r="1182">
          <cell r="C1182">
            <v>1</v>
          </cell>
          <cell r="G1182">
            <v>13</v>
          </cell>
          <cell r="J1182">
            <v>376.4</v>
          </cell>
          <cell r="K1182" t="str">
            <v>W</v>
          </cell>
          <cell r="M1182" t="str">
            <v>N</v>
          </cell>
          <cell r="N1182">
            <v>1</v>
          </cell>
          <cell r="R1182">
            <v>1.6274787535410764</v>
          </cell>
        </row>
        <row r="1183">
          <cell r="C1183">
            <v>1</v>
          </cell>
          <cell r="G1183">
            <v>13</v>
          </cell>
          <cell r="J1183">
            <v>64.7</v>
          </cell>
          <cell r="K1183" t="str">
            <v>M</v>
          </cell>
          <cell r="M1183" t="str">
            <v>N</v>
          </cell>
          <cell r="N1183">
            <v>1</v>
          </cell>
          <cell r="R1183">
            <v>1.6274787535410764</v>
          </cell>
        </row>
        <row r="1184">
          <cell r="C1184">
            <v>1</v>
          </cell>
          <cell r="G1184">
            <v>10</v>
          </cell>
          <cell r="J1184">
            <v>210.3</v>
          </cell>
          <cell r="K1184" t="str">
            <v>W</v>
          </cell>
          <cell r="M1184" t="str">
            <v>N</v>
          </cell>
          <cell r="N1184">
            <v>13</v>
          </cell>
          <cell r="R1184">
            <v>1.1124087591240877</v>
          </cell>
        </row>
        <row r="1185">
          <cell r="C1185">
            <v>1</v>
          </cell>
          <cell r="G1185">
            <v>11</v>
          </cell>
          <cell r="J1185">
            <v>575.79999999999995</v>
          </cell>
          <cell r="K1185" t="str">
            <v>W</v>
          </cell>
          <cell r="M1185" t="str">
            <v>N</v>
          </cell>
          <cell r="N1185">
            <v>10</v>
          </cell>
          <cell r="R1185">
            <v>1.3240418118466899</v>
          </cell>
        </row>
        <row r="1186">
          <cell r="C1186">
            <v>1</v>
          </cell>
          <cell r="G1186">
            <v>13</v>
          </cell>
          <cell r="J1186">
            <v>569</v>
          </cell>
          <cell r="K1186" t="str">
            <v>W</v>
          </cell>
          <cell r="M1186" t="str">
            <v>N</v>
          </cell>
          <cell r="N1186">
            <v>7</v>
          </cell>
          <cell r="R1186">
            <v>1.6274787535410764</v>
          </cell>
        </row>
        <row r="1187">
          <cell r="C1187">
            <v>1</v>
          </cell>
          <cell r="G1187">
            <v>13</v>
          </cell>
          <cell r="J1187">
            <v>166.2</v>
          </cell>
          <cell r="K1187" t="str">
            <v>W</v>
          </cell>
          <cell r="M1187" t="str">
            <v>N</v>
          </cell>
          <cell r="N1187">
            <v>9</v>
          </cell>
          <cell r="R1187">
            <v>1.6274787535410764</v>
          </cell>
        </row>
        <row r="1188">
          <cell r="C1188">
            <v>1</v>
          </cell>
          <cell r="G1188">
            <v>13</v>
          </cell>
          <cell r="J1188">
            <v>28.1</v>
          </cell>
          <cell r="K1188" t="str">
            <v>W</v>
          </cell>
          <cell r="M1188" t="str">
            <v>N</v>
          </cell>
          <cell r="N1188">
            <v>1</v>
          </cell>
          <cell r="R1188">
            <v>1.6274787535410764</v>
          </cell>
        </row>
        <row r="1189">
          <cell r="C1189">
            <v>1</v>
          </cell>
          <cell r="G1189">
            <v>10</v>
          </cell>
          <cell r="J1189">
            <v>648.4</v>
          </cell>
          <cell r="K1189" t="str">
            <v>W</v>
          </cell>
          <cell r="M1189" t="str">
            <v>N</v>
          </cell>
          <cell r="N1189">
            <v>18</v>
          </cell>
          <cell r="R1189">
            <v>1.1124087591240877</v>
          </cell>
        </row>
        <row r="1190">
          <cell r="C1190">
            <v>1</v>
          </cell>
          <cell r="G1190">
            <v>13</v>
          </cell>
          <cell r="J1190">
            <v>1779</v>
          </cell>
          <cell r="K1190" t="str">
            <v>W</v>
          </cell>
          <cell r="M1190" t="str">
            <v>N</v>
          </cell>
          <cell r="N1190">
            <v>13</v>
          </cell>
          <cell r="R1190">
            <v>1.6274787535410764</v>
          </cell>
        </row>
        <row r="1191">
          <cell r="C1191">
            <v>1</v>
          </cell>
          <cell r="G1191">
            <v>10</v>
          </cell>
          <cell r="J1191">
            <v>215.2</v>
          </cell>
          <cell r="K1191" t="str">
            <v>D</v>
          </cell>
          <cell r="M1191" t="str">
            <v>N</v>
          </cell>
          <cell r="N1191">
            <v>1</v>
          </cell>
          <cell r="R1191">
            <v>1.1124087591240877</v>
          </cell>
        </row>
        <row r="1192">
          <cell r="C1192">
            <v>1</v>
          </cell>
          <cell r="G1192">
            <v>10</v>
          </cell>
          <cell r="J1192">
            <v>1495</v>
          </cell>
          <cell r="K1192" t="str">
            <v>W</v>
          </cell>
          <cell r="M1192" t="str">
            <v>N</v>
          </cell>
          <cell r="N1192">
            <v>2</v>
          </cell>
          <cell r="R1192">
            <v>1.1124087591240877</v>
          </cell>
        </row>
        <row r="1193">
          <cell r="C1193">
            <v>1</v>
          </cell>
          <cell r="G1193">
            <v>10</v>
          </cell>
          <cell r="J1193">
            <v>2372</v>
          </cell>
          <cell r="K1193" t="str">
            <v>M</v>
          </cell>
          <cell r="M1193" t="str">
            <v>N</v>
          </cell>
          <cell r="N1193">
            <v>1</v>
          </cell>
          <cell r="R1193">
            <v>1.1124087591240877</v>
          </cell>
        </row>
        <row r="1194">
          <cell r="C1194">
            <v>1</v>
          </cell>
          <cell r="G1194">
            <v>13</v>
          </cell>
          <cell r="J1194">
            <v>1595</v>
          </cell>
          <cell r="K1194" t="str">
            <v>M</v>
          </cell>
          <cell r="M1194" t="str">
            <v>N</v>
          </cell>
          <cell r="N1194">
            <v>6</v>
          </cell>
          <cell r="R1194">
            <v>1.6274787535410764</v>
          </cell>
        </row>
        <row r="1195">
          <cell r="C1195">
            <v>1</v>
          </cell>
          <cell r="G1195">
            <v>13</v>
          </cell>
          <cell r="J1195">
            <v>1595</v>
          </cell>
          <cell r="K1195" t="str">
            <v>M</v>
          </cell>
          <cell r="M1195" t="str">
            <v>N</v>
          </cell>
          <cell r="N1195">
            <v>6</v>
          </cell>
          <cell r="R1195">
            <v>1.6274787535410764</v>
          </cell>
        </row>
        <row r="1196">
          <cell r="C1196">
            <v>1</v>
          </cell>
          <cell r="G1196">
            <v>13</v>
          </cell>
          <cell r="J1196">
            <v>2372</v>
          </cell>
          <cell r="K1196" t="str">
            <v>M</v>
          </cell>
          <cell r="M1196" t="str">
            <v>N</v>
          </cell>
          <cell r="N1196">
            <v>11</v>
          </cell>
          <cell r="R1196">
            <v>1.6274787535410764</v>
          </cell>
        </row>
        <row r="1197">
          <cell r="C1197">
            <v>1</v>
          </cell>
          <cell r="G1197">
            <v>13</v>
          </cell>
          <cell r="J1197">
            <v>1232</v>
          </cell>
          <cell r="K1197" t="str">
            <v>M</v>
          </cell>
          <cell r="M1197" t="str">
            <v>N</v>
          </cell>
          <cell r="N1197">
            <v>1</v>
          </cell>
          <cell r="R1197">
            <v>1.6274787535410764</v>
          </cell>
        </row>
        <row r="1198">
          <cell r="C1198">
            <v>1</v>
          </cell>
          <cell r="G1198">
            <v>13</v>
          </cell>
          <cell r="J1198">
            <v>689</v>
          </cell>
          <cell r="K1198" t="str">
            <v>W</v>
          </cell>
          <cell r="M1198" t="str">
            <v>N</v>
          </cell>
          <cell r="N1198">
            <v>1</v>
          </cell>
          <cell r="R1198">
            <v>1.6274787535410764</v>
          </cell>
        </row>
        <row r="1199">
          <cell r="C1199">
            <v>1</v>
          </cell>
          <cell r="G1199">
            <v>13</v>
          </cell>
          <cell r="J1199">
            <v>2372</v>
          </cell>
          <cell r="K1199" t="str">
            <v>W</v>
          </cell>
          <cell r="M1199" t="str">
            <v>N</v>
          </cell>
          <cell r="N1199">
            <v>1</v>
          </cell>
          <cell r="R1199">
            <v>1.6274787535410764</v>
          </cell>
        </row>
        <row r="1200">
          <cell r="C1200">
            <v>1</v>
          </cell>
          <cell r="G1200">
            <v>13</v>
          </cell>
          <cell r="J1200">
            <v>1506</v>
          </cell>
          <cell r="K1200" t="str">
            <v>M</v>
          </cell>
          <cell r="M1200" t="str">
            <v>N</v>
          </cell>
          <cell r="N1200">
            <v>13</v>
          </cell>
          <cell r="R1200">
            <v>1.6274787535410764</v>
          </cell>
        </row>
        <row r="1201">
          <cell r="C1201">
            <v>1</v>
          </cell>
          <cell r="G1201">
            <v>10</v>
          </cell>
          <cell r="J1201">
            <v>16.8</v>
          </cell>
          <cell r="K1201" t="str">
            <v>W</v>
          </cell>
          <cell r="M1201" t="str">
            <v>N</v>
          </cell>
          <cell r="N1201">
            <v>1</v>
          </cell>
          <cell r="R1201">
            <v>1.1124087591240877</v>
          </cell>
        </row>
        <row r="1202">
          <cell r="C1202">
            <v>1</v>
          </cell>
          <cell r="G1202">
            <v>13</v>
          </cell>
          <cell r="J1202">
            <v>1437</v>
          </cell>
          <cell r="K1202" t="str">
            <v>W</v>
          </cell>
          <cell r="M1202" t="str">
            <v>N</v>
          </cell>
          <cell r="N1202">
            <v>2</v>
          </cell>
          <cell r="R1202">
            <v>1.6274787535410764</v>
          </cell>
        </row>
        <row r="1203">
          <cell r="C1203">
            <v>1</v>
          </cell>
          <cell r="G1203">
            <v>13</v>
          </cell>
          <cell r="J1203">
            <v>1994</v>
          </cell>
          <cell r="K1203" t="str">
            <v>W</v>
          </cell>
          <cell r="M1203" t="str">
            <v>N</v>
          </cell>
          <cell r="N1203">
            <v>1</v>
          </cell>
          <cell r="R1203">
            <v>1.6274787535410764</v>
          </cell>
        </row>
        <row r="1204">
          <cell r="C1204">
            <v>1</v>
          </cell>
          <cell r="G1204">
            <v>13</v>
          </cell>
          <cell r="J1204">
            <v>120.3</v>
          </cell>
          <cell r="K1204" t="str">
            <v>W</v>
          </cell>
          <cell r="M1204" t="str">
            <v>N</v>
          </cell>
          <cell r="N1204">
            <v>1</v>
          </cell>
          <cell r="R1204">
            <v>1.6274787535410764</v>
          </cell>
        </row>
        <row r="1205">
          <cell r="C1205">
            <v>1</v>
          </cell>
          <cell r="G1205">
            <v>10</v>
          </cell>
          <cell r="J1205">
            <v>366.8</v>
          </cell>
          <cell r="K1205" t="str">
            <v>W</v>
          </cell>
          <cell r="M1205" t="str">
            <v>N</v>
          </cell>
          <cell r="N1205">
            <v>10</v>
          </cell>
          <cell r="R1205">
            <v>1.1124087591240877</v>
          </cell>
        </row>
        <row r="1206">
          <cell r="C1206">
            <v>1</v>
          </cell>
          <cell r="G1206">
            <v>10</v>
          </cell>
          <cell r="J1206">
            <v>210.3</v>
          </cell>
          <cell r="K1206" t="str">
            <v>W</v>
          </cell>
          <cell r="M1206" t="str">
            <v>Y</v>
          </cell>
          <cell r="N1206">
            <v>4</v>
          </cell>
          <cell r="R1206">
            <v>1.1124087591240877</v>
          </cell>
        </row>
        <row r="1207">
          <cell r="C1207">
            <v>1</v>
          </cell>
          <cell r="G1207">
            <v>11</v>
          </cell>
          <cell r="J1207">
            <v>28.1</v>
          </cell>
          <cell r="K1207" t="str">
            <v>D</v>
          </cell>
          <cell r="M1207" t="str">
            <v>N</v>
          </cell>
          <cell r="N1207">
            <v>1</v>
          </cell>
          <cell r="R1207">
            <v>1.3240418118466899</v>
          </cell>
        </row>
        <row r="1208">
          <cell r="C1208">
            <v>1</v>
          </cell>
          <cell r="G1208">
            <v>11</v>
          </cell>
          <cell r="J1208">
            <v>28.1</v>
          </cell>
          <cell r="K1208" t="str">
            <v>W</v>
          </cell>
          <cell r="M1208" t="str">
            <v>Y</v>
          </cell>
          <cell r="N1208">
            <v>1</v>
          </cell>
          <cell r="R1208">
            <v>1.3240418118466899</v>
          </cell>
        </row>
        <row r="1209">
          <cell r="C1209">
            <v>1</v>
          </cell>
          <cell r="G1209">
            <v>11</v>
          </cell>
          <cell r="J1209">
            <v>28.1</v>
          </cell>
          <cell r="K1209" t="str">
            <v>D</v>
          </cell>
          <cell r="M1209" t="str">
            <v>N</v>
          </cell>
          <cell r="N1209">
            <v>4</v>
          </cell>
          <cell r="R1209">
            <v>1.3240418118466899</v>
          </cell>
        </row>
        <row r="1210">
          <cell r="C1210">
            <v>1</v>
          </cell>
          <cell r="G1210">
            <v>11</v>
          </cell>
          <cell r="J1210">
            <v>136.30000000000001</v>
          </cell>
          <cell r="K1210" t="str">
            <v>W</v>
          </cell>
          <cell r="M1210" t="str">
            <v>N</v>
          </cell>
          <cell r="N1210">
            <v>3</v>
          </cell>
          <cell r="R1210">
            <v>1.3240418118466899</v>
          </cell>
        </row>
        <row r="1211">
          <cell r="C1211">
            <v>1</v>
          </cell>
          <cell r="G1211">
            <v>11</v>
          </cell>
          <cell r="J1211">
            <v>276.2</v>
          </cell>
          <cell r="K1211" t="str">
            <v>W</v>
          </cell>
          <cell r="M1211" t="str">
            <v>Y</v>
          </cell>
          <cell r="N1211">
            <v>3</v>
          </cell>
          <cell r="R1211">
            <v>1.3240418118466899</v>
          </cell>
        </row>
        <row r="1212">
          <cell r="C1212">
            <v>1</v>
          </cell>
          <cell r="G1212">
            <v>13</v>
          </cell>
          <cell r="J1212">
            <v>28.1</v>
          </cell>
          <cell r="K1212" t="str">
            <v>D</v>
          </cell>
          <cell r="M1212" t="str">
            <v>Y</v>
          </cell>
          <cell r="N1212">
            <v>2</v>
          </cell>
          <cell r="R1212">
            <v>1.6274787535410764</v>
          </cell>
        </row>
        <row r="1213">
          <cell r="C1213">
            <v>1</v>
          </cell>
          <cell r="G1213">
            <v>11</v>
          </cell>
          <cell r="J1213">
            <v>136.30000000000001</v>
          </cell>
          <cell r="K1213" t="str">
            <v>D</v>
          </cell>
          <cell r="N1213">
            <v>1</v>
          </cell>
          <cell r="R1213">
            <v>1.3240418118466899</v>
          </cell>
        </row>
        <row r="1214">
          <cell r="C1214">
            <v>1</v>
          </cell>
          <cell r="G1214">
            <v>11</v>
          </cell>
          <cell r="J1214">
            <v>136.30000000000001</v>
          </cell>
          <cell r="K1214" t="str">
            <v>D</v>
          </cell>
          <cell r="M1214" t="str">
            <v>N</v>
          </cell>
          <cell r="N1214">
            <v>4</v>
          </cell>
          <cell r="R1214">
            <v>1.3240418118466899</v>
          </cell>
        </row>
        <row r="1215">
          <cell r="C1215">
            <v>1</v>
          </cell>
          <cell r="G1215">
            <v>13</v>
          </cell>
          <cell r="J1215">
            <v>276.2</v>
          </cell>
          <cell r="K1215" t="str">
            <v>D</v>
          </cell>
          <cell r="M1215" t="str">
            <v>Y</v>
          </cell>
          <cell r="N1215">
            <v>3</v>
          </cell>
          <cell r="R1215">
            <v>1.6274787535410764</v>
          </cell>
        </row>
        <row r="1216">
          <cell r="C1216">
            <v>1</v>
          </cell>
          <cell r="G1216">
            <v>13</v>
          </cell>
          <cell r="J1216">
            <v>28.1</v>
          </cell>
          <cell r="K1216" t="str">
            <v>Y</v>
          </cell>
          <cell r="M1216" t="str">
            <v>Y</v>
          </cell>
          <cell r="N1216">
            <v>3</v>
          </cell>
          <cell r="R1216">
            <v>1.6274787535410764</v>
          </cell>
        </row>
        <row r="1217">
          <cell r="C1217">
            <v>1</v>
          </cell>
          <cell r="G1217">
            <v>10</v>
          </cell>
          <cell r="J1217">
            <v>28.1</v>
          </cell>
          <cell r="K1217" t="str">
            <v>Y</v>
          </cell>
          <cell r="M1217" t="str">
            <v>N</v>
          </cell>
          <cell r="N1217">
            <v>1</v>
          </cell>
          <cell r="R1217">
            <v>1.1124087591240877</v>
          </cell>
        </row>
        <row r="1218">
          <cell r="C1218">
            <v>1</v>
          </cell>
          <cell r="G1218">
            <v>10</v>
          </cell>
          <cell r="J1218">
            <v>94</v>
          </cell>
          <cell r="K1218" t="str">
            <v>D</v>
          </cell>
          <cell r="M1218" t="str">
            <v>N</v>
          </cell>
          <cell r="N1218">
            <v>1</v>
          </cell>
          <cell r="R1218">
            <v>1.1124087591240877</v>
          </cell>
        </row>
        <row r="1219">
          <cell r="C1219">
            <v>1</v>
          </cell>
          <cell r="G1219">
            <v>13</v>
          </cell>
          <cell r="J1219">
            <v>238.2</v>
          </cell>
          <cell r="K1219" t="str">
            <v>D</v>
          </cell>
          <cell r="M1219" t="str">
            <v>Y</v>
          </cell>
          <cell r="N1219">
            <v>2</v>
          </cell>
          <cell r="R1219">
            <v>1.6274787535410764</v>
          </cell>
        </row>
        <row r="1220">
          <cell r="C1220">
            <v>1</v>
          </cell>
          <cell r="G1220">
            <v>10</v>
          </cell>
          <cell r="J1220">
            <v>28.1</v>
          </cell>
          <cell r="K1220" t="str">
            <v>D</v>
          </cell>
          <cell r="M1220" t="str">
            <v>N</v>
          </cell>
          <cell r="N1220">
            <v>1</v>
          </cell>
          <cell r="R1220">
            <v>1.1124087591240877</v>
          </cell>
        </row>
        <row r="1221">
          <cell r="C1221">
            <v>1</v>
          </cell>
          <cell r="G1221">
            <v>10</v>
          </cell>
          <cell r="J1221">
            <v>28.1</v>
          </cell>
          <cell r="K1221" t="str">
            <v>D</v>
          </cell>
          <cell r="M1221" t="str">
            <v>N</v>
          </cell>
          <cell r="N1221">
            <v>15</v>
          </cell>
          <cell r="R1221">
            <v>1.1124087591240877</v>
          </cell>
        </row>
        <row r="1222">
          <cell r="C1222">
            <v>1</v>
          </cell>
          <cell r="G1222">
            <v>10</v>
          </cell>
          <cell r="J1222">
            <v>28.1</v>
          </cell>
          <cell r="K1222" t="str">
            <v>D</v>
          </cell>
          <cell r="M1222" t="str">
            <v>Y</v>
          </cell>
          <cell r="N1222">
            <v>1</v>
          </cell>
          <cell r="R1222">
            <v>1.1124087591240877</v>
          </cell>
        </row>
        <row r="1223">
          <cell r="C1223">
            <v>1</v>
          </cell>
          <cell r="G1223">
            <v>11</v>
          </cell>
          <cell r="J1223">
            <v>28.1</v>
          </cell>
          <cell r="K1223" t="str">
            <v>W</v>
          </cell>
          <cell r="M1223" t="str">
            <v>N</v>
          </cell>
          <cell r="N1223">
            <v>9</v>
          </cell>
          <cell r="R1223">
            <v>1.3240418118466899</v>
          </cell>
        </row>
        <row r="1224">
          <cell r="C1224">
            <v>1</v>
          </cell>
          <cell r="G1224">
            <v>10</v>
          </cell>
          <cell r="J1224">
            <v>94</v>
          </cell>
          <cell r="K1224" t="str">
            <v>D</v>
          </cell>
          <cell r="M1224" t="str">
            <v>Y</v>
          </cell>
          <cell r="N1224">
            <v>1</v>
          </cell>
          <cell r="R1224">
            <v>1.1124087591240877</v>
          </cell>
        </row>
        <row r="1225">
          <cell r="C1225">
            <v>1</v>
          </cell>
          <cell r="G1225">
            <v>13</v>
          </cell>
          <cell r="J1225">
            <v>366.8</v>
          </cell>
          <cell r="K1225" t="str">
            <v>D</v>
          </cell>
          <cell r="M1225" t="str">
            <v>Y</v>
          </cell>
          <cell r="N1225">
            <v>1</v>
          </cell>
          <cell r="R1225">
            <v>1.6274787535410764</v>
          </cell>
        </row>
        <row r="1226">
          <cell r="C1226">
            <v>1</v>
          </cell>
          <cell r="G1226">
            <v>10</v>
          </cell>
          <cell r="J1226">
            <v>28.1</v>
          </cell>
          <cell r="K1226" t="str">
            <v>W</v>
          </cell>
          <cell r="M1226" t="str">
            <v>N</v>
          </cell>
          <cell r="N1226">
            <v>12</v>
          </cell>
          <cell r="R1226">
            <v>1.1124087591240877</v>
          </cell>
        </row>
        <row r="1227">
          <cell r="C1227">
            <v>1</v>
          </cell>
          <cell r="G1227">
            <v>10</v>
          </cell>
          <cell r="J1227">
            <v>210.3</v>
          </cell>
          <cell r="K1227" t="str">
            <v>D</v>
          </cell>
          <cell r="M1227" t="str">
            <v>Y</v>
          </cell>
          <cell r="N1227">
            <v>1</v>
          </cell>
          <cell r="R1227">
            <v>1.1124087591240877</v>
          </cell>
        </row>
        <row r="1228">
          <cell r="C1228">
            <v>1</v>
          </cell>
          <cell r="G1228">
            <v>10</v>
          </cell>
          <cell r="J1228">
            <v>202.2</v>
          </cell>
          <cell r="K1228" t="str">
            <v>D</v>
          </cell>
          <cell r="M1228" t="str">
            <v>Y</v>
          </cell>
          <cell r="N1228">
            <v>7</v>
          </cell>
          <cell r="R1228">
            <v>1.1124087591240877</v>
          </cell>
        </row>
        <row r="1229">
          <cell r="C1229">
            <v>1</v>
          </cell>
          <cell r="G1229">
            <v>10</v>
          </cell>
          <cell r="J1229">
            <v>511</v>
          </cell>
          <cell r="K1229" t="str">
            <v>W</v>
          </cell>
          <cell r="M1229" t="str">
            <v>N</v>
          </cell>
          <cell r="N1229">
            <v>11</v>
          </cell>
          <cell r="R1229">
            <v>1.1124087591240877</v>
          </cell>
        </row>
        <row r="1230">
          <cell r="C1230">
            <v>1</v>
          </cell>
          <cell r="G1230">
            <v>13</v>
          </cell>
          <cell r="J1230">
            <v>511</v>
          </cell>
          <cell r="K1230" t="str">
            <v>W</v>
          </cell>
          <cell r="M1230" t="str">
            <v>N</v>
          </cell>
          <cell r="N1230">
            <v>11</v>
          </cell>
          <cell r="R1230">
            <v>1.6274787535410764</v>
          </cell>
        </row>
        <row r="1231">
          <cell r="C1231">
            <v>1</v>
          </cell>
          <cell r="G1231">
            <v>10</v>
          </cell>
          <cell r="J1231">
            <v>511</v>
          </cell>
          <cell r="K1231" t="str">
            <v>W</v>
          </cell>
          <cell r="M1231" t="str">
            <v>N</v>
          </cell>
          <cell r="N1231">
            <v>11</v>
          </cell>
          <cell r="R1231">
            <v>1.1124087591240877</v>
          </cell>
        </row>
        <row r="1232">
          <cell r="C1232">
            <v>1</v>
          </cell>
          <cell r="G1232">
            <v>10</v>
          </cell>
          <cell r="J1232">
            <v>28.1</v>
          </cell>
          <cell r="K1232" t="str">
            <v>D</v>
          </cell>
          <cell r="M1232" t="str">
            <v>Y</v>
          </cell>
          <cell r="N1232">
            <v>1</v>
          </cell>
          <cell r="R1232">
            <v>1.1124087591240877</v>
          </cell>
        </row>
        <row r="1233">
          <cell r="C1233">
            <v>1</v>
          </cell>
          <cell r="G1233">
            <v>11</v>
          </cell>
          <cell r="J1233">
            <v>238.2</v>
          </cell>
          <cell r="K1233" t="str">
            <v>W</v>
          </cell>
          <cell r="M1233" t="str">
            <v>N</v>
          </cell>
          <cell r="N1233">
            <v>2</v>
          </cell>
          <cell r="R1233">
            <v>1.3240418118466899</v>
          </cell>
        </row>
        <row r="1234">
          <cell r="C1234">
            <v>1</v>
          </cell>
          <cell r="G1234">
            <v>13</v>
          </cell>
          <cell r="J1234">
            <v>136.30000000000001</v>
          </cell>
          <cell r="K1234" t="str">
            <v>D</v>
          </cell>
          <cell r="M1234" t="str">
            <v>Y</v>
          </cell>
          <cell r="N1234">
            <v>1</v>
          </cell>
          <cell r="R1234">
            <v>1.6274787535410764</v>
          </cell>
        </row>
        <row r="1235">
          <cell r="C1235">
            <v>1</v>
          </cell>
          <cell r="G1235">
            <v>13</v>
          </cell>
          <cell r="J1235">
            <v>914</v>
          </cell>
          <cell r="K1235" t="str">
            <v>W</v>
          </cell>
          <cell r="M1235" t="str">
            <v>Y</v>
          </cell>
          <cell r="N1235">
            <v>13</v>
          </cell>
          <cell r="R1235">
            <v>1.6274787535410764</v>
          </cell>
        </row>
        <row r="1236">
          <cell r="C1236">
            <v>1</v>
          </cell>
          <cell r="G1236">
            <v>10</v>
          </cell>
          <cell r="J1236">
            <v>28.1</v>
          </cell>
          <cell r="K1236" t="str">
            <v>D</v>
          </cell>
          <cell r="M1236" t="str">
            <v>N</v>
          </cell>
          <cell r="N1236">
            <v>13</v>
          </cell>
          <cell r="R1236">
            <v>1.1124087591240877</v>
          </cell>
        </row>
        <row r="1237">
          <cell r="C1237">
            <v>1</v>
          </cell>
          <cell r="G1237">
            <v>13</v>
          </cell>
          <cell r="J1237">
            <v>386.8</v>
          </cell>
          <cell r="K1237" t="str">
            <v>D</v>
          </cell>
          <cell r="M1237" t="str">
            <v>Y</v>
          </cell>
          <cell r="N1237">
            <v>1</v>
          </cell>
          <cell r="R1237">
            <v>1.6274787535410764</v>
          </cell>
        </row>
        <row r="1238">
          <cell r="C1238">
            <v>1</v>
          </cell>
          <cell r="G1238">
            <v>11</v>
          </cell>
          <cell r="J1238">
            <v>28.1</v>
          </cell>
          <cell r="K1238" t="str">
            <v>W</v>
          </cell>
          <cell r="M1238" t="str">
            <v>N</v>
          </cell>
          <cell r="N1238">
            <v>1</v>
          </cell>
          <cell r="R1238">
            <v>1.3240418118466899</v>
          </cell>
        </row>
        <row r="1239">
          <cell r="C1239">
            <v>1</v>
          </cell>
          <cell r="G1239">
            <v>11</v>
          </cell>
          <cell r="J1239">
            <v>1453</v>
          </cell>
          <cell r="K1239" t="str">
            <v>W</v>
          </cell>
          <cell r="M1239" t="str">
            <v>Y</v>
          </cell>
          <cell r="N1239">
            <v>1</v>
          </cell>
          <cell r="R1239">
            <v>1.3240418118466899</v>
          </cell>
        </row>
        <row r="1240">
          <cell r="C1240">
            <v>1</v>
          </cell>
          <cell r="G1240">
            <v>10</v>
          </cell>
          <cell r="J1240">
            <v>28.1</v>
          </cell>
          <cell r="K1240" t="str">
            <v>D</v>
          </cell>
          <cell r="M1240" t="str">
            <v>Y</v>
          </cell>
          <cell r="N1240">
            <v>1</v>
          </cell>
          <cell r="R1240">
            <v>1.1124087591240877</v>
          </cell>
        </row>
        <row r="1241">
          <cell r="C1241">
            <v>1</v>
          </cell>
          <cell r="G1241">
            <v>11</v>
          </cell>
          <cell r="J1241">
            <v>193.3</v>
          </cell>
          <cell r="K1241" t="str">
            <v>D</v>
          </cell>
          <cell r="M1241" t="str">
            <v>N</v>
          </cell>
          <cell r="N1241">
            <v>3</v>
          </cell>
          <cell r="R1241">
            <v>1.3240418118466899</v>
          </cell>
        </row>
        <row r="1242">
          <cell r="C1242">
            <v>1</v>
          </cell>
          <cell r="G1242">
            <v>11</v>
          </cell>
          <cell r="J1242">
            <v>193.3</v>
          </cell>
          <cell r="K1242" t="str">
            <v>D</v>
          </cell>
          <cell r="M1242" t="str">
            <v>Y</v>
          </cell>
          <cell r="N1242">
            <v>13</v>
          </cell>
          <cell r="R1242">
            <v>1.3240418118466899</v>
          </cell>
        </row>
        <row r="1243">
          <cell r="C1243">
            <v>1</v>
          </cell>
          <cell r="G1243">
            <v>10</v>
          </cell>
          <cell r="J1243">
            <v>94</v>
          </cell>
          <cell r="K1243" t="str">
            <v>D</v>
          </cell>
          <cell r="M1243" t="str">
            <v>Y</v>
          </cell>
          <cell r="N1243">
            <v>1</v>
          </cell>
          <cell r="R1243">
            <v>1.1124087591240877</v>
          </cell>
        </row>
        <row r="1244">
          <cell r="C1244">
            <v>1</v>
          </cell>
          <cell r="G1244">
            <v>10</v>
          </cell>
          <cell r="J1244">
            <v>149.30000000000001</v>
          </cell>
          <cell r="K1244" t="str">
            <v>W</v>
          </cell>
          <cell r="M1244" t="str">
            <v>Y</v>
          </cell>
          <cell r="N1244">
            <v>1</v>
          </cell>
          <cell r="R1244">
            <v>1.1124087591240877</v>
          </cell>
        </row>
        <row r="1245">
          <cell r="C1245">
            <v>1</v>
          </cell>
          <cell r="G1245">
            <v>10</v>
          </cell>
          <cell r="J1245">
            <v>94</v>
          </cell>
          <cell r="K1245" t="str">
            <v>D</v>
          </cell>
          <cell r="M1245" t="str">
            <v>Y</v>
          </cell>
          <cell r="N1245">
            <v>4</v>
          </cell>
          <cell r="R1245">
            <v>1.1124087591240877</v>
          </cell>
        </row>
        <row r="1246">
          <cell r="C1246">
            <v>1</v>
          </cell>
          <cell r="G1246">
            <v>13</v>
          </cell>
          <cell r="J1246">
            <v>238.2</v>
          </cell>
          <cell r="K1246" t="str">
            <v>D</v>
          </cell>
          <cell r="M1246" t="str">
            <v>Y</v>
          </cell>
          <cell r="N1246">
            <v>4</v>
          </cell>
          <cell r="R1246">
            <v>1.6274787535410764</v>
          </cell>
        </row>
        <row r="1247">
          <cell r="C1247">
            <v>1</v>
          </cell>
          <cell r="G1247">
            <v>10</v>
          </cell>
          <cell r="J1247">
            <v>28.1</v>
          </cell>
          <cell r="K1247" t="str">
            <v>D</v>
          </cell>
          <cell r="M1247" t="str">
            <v>N</v>
          </cell>
          <cell r="N1247">
            <v>1</v>
          </cell>
          <cell r="R1247">
            <v>1.1124087591240877</v>
          </cell>
        </row>
        <row r="1248">
          <cell r="C1248">
            <v>1</v>
          </cell>
          <cell r="G1248">
            <v>10</v>
          </cell>
          <cell r="J1248">
            <v>28.1</v>
          </cell>
          <cell r="K1248" t="str">
            <v>D</v>
          </cell>
          <cell r="M1248" t="str">
            <v>Y</v>
          </cell>
          <cell r="N1248">
            <v>3</v>
          </cell>
          <cell r="R1248">
            <v>1.1124087591240877</v>
          </cell>
        </row>
        <row r="1249">
          <cell r="C1249">
            <v>1</v>
          </cell>
          <cell r="G1249">
            <v>10</v>
          </cell>
          <cell r="J1249">
            <v>28.1</v>
          </cell>
          <cell r="K1249" t="str">
            <v>D</v>
          </cell>
          <cell r="M1249" t="str">
            <v>Y</v>
          </cell>
          <cell r="N1249">
            <v>1</v>
          </cell>
          <cell r="R1249">
            <v>1.1124087591240877</v>
          </cell>
        </row>
        <row r="1250">
          <cell r="C1250">
            <v>1</v>
          </cell>
          <cell r="G1250">
            <v>10</v>
          </cell>
          <cell r="J1250">
            <v>202.2</v>
          </cell>
          <cell r="K1250" t="str">
            <v>W</v>
          </cell>
          <cell r="M1250" t="str">
            <v>Y</v>
          </cell>
          <cell r="N1250">
            <v>2</v>
          </cell>
          <cell r="R1250">
            <v>1.1124087591240877</v>
          </cell>
        </row>
        <row r="1251">
          <cell r="C1251">
            <v>1</v>
          </cell>
          <cell r="G1251">
            <v>10</v>
          </cell>
          <cell r="J1251">
            <v>914</v>
          </cell>
          <cell r="K1251" t="str">
            <v>D</v>
          </cell>
          <cell r="M1251" t="str">
            <v>Y</v>
          </cell>
          <cell r="N1251">
            <v>13</v>
          </cell>
          <cell r="R1251">
            <v>1.1124087591240877</v>
          </cell>
        </row>
        <row r="1252">
          <cell r="C1252">
            <v>1</v>
          </cell>
          <cell r="G1252">
            <v>10</v>
          </cell>
          <cell r="J1252">
            <v>794</v>
          </cell>
          <cell r="K1252" t="str">
            <v>D</v>
          </cell>
          <cell r="M1252" t="str">
            <v>Y</v>
          </cell>
          <cell r="N1252">
            <v>1</v>
          </cell>
          <cell r="R1252">
            <v>1.1124087591240877</v>
          </cell>
        </row>
        <row r="1253">
          <cell r="C1253">
            <v>1</v>
          </cell>
          <cell r="G1253">
            <v>10</v>
          </cell>
          <cell r="J1253">
            <v>28.1</v>
          </cell>
          <cell r="K1253" t="str">
            <v>D</v>
          </cell>
          <cell r="M1253" t="str">
            <v>Y</v>
          </cell>
          <cell r="N1253">
            <v>1</v>
          </cell>
          <cell r="R1253">
            <v>1.1124087591240877</v>
          </cell>
        </row>
        <row r="1254">
          <cell r="C1254">
            <v>1</v>
          </cell>
          <cell r="G1254">
            <v>10</v>
          </cell>
          <cell r="J1254">
            <v>202.2</v>
          </cell>
          <cell r="K1254" t="str">
            <v>W</v>
          </cell>
          <cell r="M1254" t="str">
            <v>N</v>
          </cell>
          <cell r="N1254">
            <v>6</v>
          </cell>
          <cell r="R1254">
            <v>1.1124087591240877</v>
          </cell>
        </row>
        <row r="1255">
          <cell r="C1255">
            <v>1</v>
          </cell>
          <cell r="G1255">
            <v>10</v>
          </cell>
          <cell r="J1255">
            <v>94</v>
          </cell>
          <cell r="K1255" t="str">
            <v>W</v>
          </cell>
          <cell r="M1255" t="str">
            <v>Y</v>
          </cell>
          <cell r="N1255">
            <v>1</v>
          </cell>
          <cell r="R1255">
            <v>1.1124087591240877</v>
          </cell>
        </row>
        <row r="1256">
          <cell r="C1256">
            <v>1</v>
          </cell>
          <cell r="G1256">
            <v>10</v>
          </cell>
          <cell r="J1256">
            <v>94</v>
          </cell>
          <cell r="K1256" t="str">
            <v>D</v>
          </cell>
          <cell r="M1256" t="str">
            <v>Y</v>
          </cell>
          <cell r="N1256">
            <v>1</v>
          </cell>
          <cell r="R1256">
            <v>1.1124087591240877</v>
          </cell>
        </row>
        <row r="1257">
          <cell r="C1257">
            <v>1</v>
          </cell>
          <cell r="G1257">
            <v>10</v>
          </cell>
          <cell r="J1257">
            <v>172.3</v>
          </cell>
          <cell r="K1257" t="str">
            <v>D</v>
          </cell>
          <cell r="M1257" t="str">
            <v>Y</v>
          </cell>
          <cell r="N1257">
            <v>1</v>
          </cell>
          <cell r="R1257">
            <v>1.1124087591240877</v>
          </cell>
        </row>
        <row r="1258">
          <cell r="C1258">
            <v>1</v>
          </cell>
          <cell r="G1258">
            <v>11</v>
          </cell>
          <cell r="J1258">
            <v>28.1</v>
          </cell>
          <cell r="K1258" t="str">
            <v>W</v>
          </cell>
          <cell r="M1258" t="str">
            <v>Y</v>
          </cell>
          <cell r="N1258">
            <v>4</v>
          </cell>
          <cell r="R1258">
            <v>1.3240418118466899</v>
          </cell>
        </row>
        <row r="1259">
          <cell r="C1259">
            <v>1</v>
          </cell>
          <cell r="G1259">
            <v>11</v>
          </cell>
          <cell r="J1259">
            <v>28.1</v>
          </cell>
          <cell r="K1259" t="str">
            <v>W</v>
          </cell>
          <cell r="M1259" t="str">
            <v>Y</v>
          </cell>
          <cell r="N1259">
            <v>1</v>
          </cell>
          <cell r="R1259">
            <v>1.3240418118466899</v>
          </cell>
        </row>
        <row r="1260">
          <cell r="C1260">
            <v>1</v>
          </cell>
          <cell r="G1260">
            <v>11</v>
          </cell>
          <cell r="J1260">
            <v>28.1</v>
          </cell>
          <cell r="K1260" t="str">
            <v>D</v>
          </cell>
          <cell r="M1260" t="str">
            <v>Y</v>
          </cell>
          <cell r="N1260">
            <v>1</v>
          </cell>
          <cell r="R1260">
            <v>1.3240418118466899</v>
          </cell>
        </row>
        <row r="1261">
          <cell r="C1261">
            <v>1</v>
          </cell>
          <cell r="G1261">
            <v>10</v>
          </cell>
          <cell r="J1261">
            <v>28.1</v>
          </cell>
          <cell r="K1261" t="str">
            <v>D</v>
          </cell>
          <cell r="M1261" t="str">
            <v>Y</v>
          </cell>
          <cell r="N1261">
            <v>4</v>
          </cell>
          <cell r="R1261">
            <v>1.1124087591240877</v>
          </cell>
        </row>
        <row r="1262">
          <cell r="C1262">
            <v>1</v>
          </cell>
          <cell r="G1262">
            <v>10</v>
          </cell>
          <cell r="J1262">
            <v>853</v>
          </cell>
          <cell r="K1262" t="str">
            <v>D</v>
          </cell>
          <cell r="M1262" t="str">
            <v>Y</v>
          </cell>
          <cell r="N1262">
            <v>1</v>
          </cell>
          <cell r="R1262">
            <v>1.1124087591240877</v>
          </cell>
        </row>
        <row r="1263">
          <cell r="C1263">
            <v>1</v>
          </cell>
          <cell r="G1263">
            <v>10</v>
          </cell>
          <cell r="J1263">
            <v>531</v>
          </cell>
          <cell r="K1263" t="str">
            <v>D</v>
          </cell>
          <cell r="M1263" t="str">
            <v>Y</v>
          </cell>
          <cell r="N1263">
            <v>1</v>
          </cell>
          <cell r="R1263">
            <v>1.1124087591240877</v>
          </cell>
        </row>
        <row r="1264">
          <cell r="C1264">
            <v>1</v>
          </cell>
          <cell r="G1264">
            <v>10</v>
          </cell>
          <cell r="J1264">
            <v>28.1</v>
          </cell>
          <cell r="K1264" t="str">
            <v>D</v>
          </cell>
          <cell r="M1264" t="str">
            <v>Y</v>
          </cell>
          <cell r="N1264">
            <v>4</v>
          </cell>
          <cell r="R1264">
            <v>1.1124087591240877</v>
          </cell>
        </row>
        <row r="1265">
          <cell r="C1265">
            <v>1</v>
          </cell>
          <cell r="G1265">
            <v>10</v>
          </cell>
          <cell r="J1265">
            <v>28.1</v>
          </cell>
          <cell r="K1265" t="str">
            <v>D</v>
          </cell>
          <cell r="M1265" t="str">
            <v>Y</v>
          </cell>
          <cell r="N1265">
            <v>4</v>
          </cell>
          <cell r="R1265">
            <v>1.1124087591240877</v>
          </cell>
        </row>
        <row r="1266">
          <cell r="C1266">
            <v>1</v>
          </cell>
          <cell r="G1266">
            <v>10</v>
          </cell>
          <cell r="J1266">
            <v>172.3</v>
          </cell>
          <cell r="K1266" t="str">
            <v>W</v>
          </cell>
          <cell r="M1266" t="str">
            <v>N</v>
          </cell>
          <cell r="N1266">
            <v>8</v>
          </cell>
          <cell r="R1266">
            <v>1.1124087591240877</v>
          </cell>
        </row>
        <row r="1267">
          <cell r="C1267">
            <v>1</v>
          </cell>
          <cell r="G1267">
            <v>13</v>
          </cell>
          <cell r="J1267">
            <v>28.1</v>
          </cell>
          <cell r="K1267" t="str">
            <v>D</v>
          </cell>
          <cell r="M1267" t="str">
            <v>Y</v>
          </cell>
          <cell r="N1267">
            <v>1</v>
          </cell>
          <cell r="R1267">
            <v>1.6274787535410764</v>
          </cell>
        </row>
        <row r="1268">
          <cell r="C1268">
            <v>1</v>
          </cell>
          <cell r="G1268">
            <v>10</v>
          </cell>
          <cell r="J1268">
            <v>475</v>
          </cell>
          <cell r="K1268" t="str">
            <v>D</v>
          </cell>
          <cell r="M1268" t="str">
            <v>Y</v>
          </cell>
          <cell r="N1268">
            <v>4</v>
          </cell>
          <cell r="R1268">
            <v>1.1124087591240877</v>
          </cell>
        </row>
        <row r="1269">
          <cell r="C1269">
            <v>1</v>
          </cell>
          <cell r="G1269">
            <v>10</v>
          </cell>
          <cell r="J1269">
            <v>276.2</v>
          </cell>
          <cell r="K1269" t="str">
            <v>W</v>
          </cell>
          <cell r="M1269" t="str">
            <v>N</v>
          </cell>
          <cell r="N1269">
            <v>4</v>
          </cell>
          <cell r="R1269">
            <v>1.1124087591240877</v>
          </cell>
        </row>
        <row r="1270">
          <cell r="C1270">
            <v>1</v>
          </cell>
          <cell r="G1270">
            <v>10</v>
          </cell>
          <cell r="J1270">
            <v>28.1</v>
          </cell>
          <cell r="K1270" t="str">
            <v>D</v>
          </cell>
          <cell r="M1270" t="str">
            <v>Y</v>
          </cell>
          <cell r="N1270">
            <v>1</v>
          </cell>
          <cell r="R1270">
            <v>1.1124087591240877</v>
          </cell>
        </row>
        <row r="1271">
          <cell r="C1271">
            <v>1</v>
          </cell>
          <cell r="G1271">
            <v>10</v>
          </cell>
          <cell r="J1271">
            <v>549</v>
          </cell>
          <cell r="K1271" t="str">
            <v>D</v>
          </cell>
          <cell r="M1271" t="str">
            <v>Y</v>
          </cell>
          <cell r="N1271">
            <v>1</v>
          </cell>
          <cell r="R1271">
            <v>1.1124087591240877</v>
          </cell>
        </row>
        <row r="1272">
          <cell r="C1272">
            <v>1</v>
          </cell>
          <cell r="G1272">
            <v>10</v>
          </cell>
          <cell r="J1272">
            <v>580.20000000000005</v>
          </cell>
          <cell r="K1272" t="str">
            <v>W</v>
          </cell>
          <cell r="M1272" t="str">
            <v>N</v>
          </cell>
          <cell r="N1272">
            <v>13</v>
          </cell>
          <cell r="R1272">
            <v>1.1124087591240877</v>
          </cell>
        </row>
        <row r="1273">
          <cell r="C1273">
            <v>1</v>
          </cell>
          <cell r="G1273">
            <v>10</v>
          </cell>
          <cell r="J1273">
            <v>28.1</v>
          </cell>
          <cell r="K1273" t="str">
            <v>D</v>
          </cell>
          <cell r="M1273" t="str">
            <v>Y</v>
          </cell>
          <cell r="N1273">
            <v>1</v>
          </cell>
          <cell r="R1273">
            <v>1.1124087591240877</v>
          </cell>
        </row>
        <row r="1274">
          <cell r="C1274">
            <v>1</v>
          </cell>
          <cell r="G1274">
            <v>10</v>
          </cell>
          <cell r="J1274">
            <v>28.1</v>
          </cell>
          <cell r="K1274" t="str">
            <v>D</v>
          </cell>
          <cell r="M1274" t="str">
            <v>Y</v>
          </cell>
          <cell r="N1274">
            <v>1</v>
          </cell>
          <cell r="R1274">
            <v>1.1124087591240877</v>
          </cell>
        </row>
        <row r="1275">
          <cell r="C1275">
            <v>1</v>
          </cell>
          <cell r="G1275">
            <v>10</v>
          </cell>
          <cell r="J1275">
            <v>302.3</v>
          </cell>
          <cell r="K1275" t="str">
            <v>W</v>
          </cell>
          <cell r="M1275" t="str">
            <v>Y</v>
          </cell>
          <cell r="N1275">
            <v>3</v>
          </cell>
          <cell r="R1275">
            <v>1.1124087591240877</v>
          </cell>
        </row>
        <row r="1276">
          <cell r="C1276">
            <v>1</v>
          </cell>
          <cell r="G1276">
            <v>10</v>
          </cell>
          <cell r="J1276">
            <v>276.2</v>
          </cell>
          <cell r="K1276" t="str">
            <v>D</v>
          </cell>
          <cell r="M1276" t="str">
            <v>N</v>
          </cell>
          <cell r="N1276">
            <v>4</v>
          </cell>
          <cell r="R1276">
            <v>1.1124087591240877</v>
          </cell>
        </row>
        <row r="1277">
          <cell r="C1277">
            <v>1</v>
          </cell>
          <cell r="G1277">
            <v>11</v>
          </cell>
          <cell r="J1277">
            <v>1779</v>
          </cell>
          <cell r="K1277" t="str">
            <v>D</v>
          </cell>
          <cell r="M1277" t="str">
            <v>Y</v>
          </cell>
          <cell r="N1277">
            <v>4</v>
          </cell>
          <cell r="R1277">
            <v>1.3240418118466899</v>
          </cell>
        </row>
        <row r="1278">
          <cell r="C1278">
            <v>1</v>
          </cell>
          <cell r="G1278">
            <v>10</v>
          </cell>
          <cell r="J1278">
            <v>28.1</v>
          </cell>
          <cell r="K1278" t="str">
            <v>W</v>
          </cell>
          <cell r="M1278" t="str">
            <v>N</v>
          </cell>
          <cell r="N1278">
            <v>4</v>
          </cell>
          <cell r="R1278">
            <v>1.1124087591240877</v>
          </cell>
        </row>
        <row r="1279">
          <cell r="C1279">
            <v>1</v>
          </cell>
          <cell r="G1279">
            <v>10</v>
          </cell>
          <cell r="J1279">
            <v>28.1</v>
          </cell>
          <cell r="K1279" t="str">
            <v>D</v>
          </cell>
          <cell r="M1279" t="str">
            <v>N</v>
          </cell>
          <cell r="N1279">
            <v>1</v>
          </cell>
          <cell r="R1279">
            <v>1.1124087591240877</v>
          </cell>
        </row>
        <row r="1280">
          <cell r="C1280">
            <v>1</v>
          </cell>
          <cell r="G1280">
            <v>10</v>
          </cell>
          <cell r="J1280">
            <v>758</v>
          </cell>
          <cell r="K1280" t="str">
            <v>D</v>
          </cell>
          <cell r="M1280" t="str">
            <v>Y</v>
          </cell>
          <cell r="N1280">
            <v>1</v>
          </cell>
          <cell r="R1280">
            <v>1.1124087591240877</v>
          </cell>
        </row>
        <row r="1281">
          <cell r="C1281">
            <v>1</v>
          </cell>
          <cell r="G1281">
            <v>10</v>
          </cell>
          <cell r="J1281">
            <v>28.1</v>
          </cell>
          <cell r="K1281" t="str">
            <v>W</v>
          </cell>
          <cell r="M1281" t="str">
            <v>Y</v>
          </cell>
          <cell r="N1281">
            <v>2</v>
          </cell>
          <cell r="R1281">
            <v>1.1124087591240877</v>
          </cell>
        </row>
        <row r="1282">
          <cell r="C1282">
            <v>1</v>
          </cell>
          <cell r="G1282">
            <v>11</v>
          </cell>
          <cell r="J1282">
            <v>210.3</v>
          </cell>
          <cell r="K1282" t="str">
            <v>D</v>
          </cell>
          <cell r="M1282" t="str">
            <v>N</v>
          </cell>
          <cell r="N1282">
            <v>15</v>
          </cell>
          <cell r="R1282">
            <v>1.3240418118466899</v>
          </cell>
        </row>
        <row r="1283">
          <cell r="C1283">
            <v>1</v>
          </cell>
          <cell r="G1283">
            <v>10</v>
          </cell>
          <cell r="J1283">
            <v>210.3</v>
          </cell>
          <cell r="K1283" t="str">
            <v>D</v>
          </cell>
          <cell r="M1283" t="str">
            <v>Y</v>
          </cell>
          <cell r="N1283">
            <v>9</v>
          </cell>
          <cell r="R1283">
            <v>1.1124087591240877</v>
          </cell>
        </row>
        <row r="1284">
          <cell r="C1284">
            <v>1</v>
          </cell>
          <cell r="G1284">
            <v>11</v>
          </cell>
          <cell r="J1284">
            <v>1117</v>
          </cell>
          <cell r="K1284" t="str">
            <v>D</v>
          </cell>
          <cell r="M1284" t="str">
            <v>Y</v>
          </cell>
          <cell r="N1284">
            <v>1</v>
          </cell>
          <cell r="R1284">
            <v>1.3240418118466899</v>
          </cell>
        </row>
        <row r="1285">
          <cell r="C1285">
            <v>1</v>
          </cell>
          <cell r="G1285">
            <v>10</v>
          </cell>
          <cell r="J1285">
            <v>28.1</v>
          </cell>
          <cell r="K1285" t="str">
            <v>W</v>
          </cell>
          <cell r="M1285" t="str">
            <v>N</v>
          </cell>
          <cell r="N1285">
            <v>3</v>
          </cell>
          <cell r="R1285">
            <v>1.1124087591240877</v>
          </cell>
        </row>
        <row r="1286">
          <cell r="C1286">
            <v>1</v>
          </cell>
          <cell r="G1286">
            <v>13</v>
          </cell>
          <cell r="J1286">
            <v>549</v>
          </cell>
          <cell r="K1286" t="str">
            <v>W</v>
          </cell>
          <cell r="M1286" t="str">
            <v>N</v>
          </cell>
          <cell r="N1286">
            <v>2</v>
          </cell>
          <cell r="R1286">
            <v>1.6274787535410764</v>
          </cell>
        </row>
        <row r="1287">
          <cell r="C1287">
            <v>1</v>
          </cell>
          <cell r="G1287">
            <v>11</v>
          </cell>
          <cell r="J1287">
            <v>94</v>
          </cell>
          <cell r="K1287" t="str">
            <v>D</v>
          </cell>
          <cell r="M1287" t="str">
            <v>Y</v>
          </cell>
          <cell r="N1287">
            <v>13</v>
          </cell>
          <cell r="R1287">
            <v>1.3240418118466899</v>
          </cell>
        </row>
        <row r="1288">
          <cell r="C1288">
            <v>1</v>
          </cell>
          <cell r="G1288">
            <v>10</v>
          </cell>
          <cell r="J1288">
            <v>307.2</v>
          </cell>
          <cell r="K1288" t="str">
            <v>D</v>
          </cell>
          <cell r="M1288" t="str">
            <v>Y</v>
          </cell>
          <cell r="N1288">
            <v>1</v>
          </cell>
          <cell r="R1288">
            <v>1.1124087591240877</v>
          </cell>
        </row>
        <row r="1289">
          <cell r="C1289">
            <v>1</v>
          </cell>
          <cell r="G1289">
            <v>10</v>
          </cell>
          <cell r="J1289">
            <v>600</v>
          </cell>
          <cell r="K1289" t="str">
            <v>D</v>
          </cell>
          <cell r="M1289" t="str">
            <v>Y</v>
          </cell>
          <cell r="N1289">
            <v>4</v>
          </cell>
          <cell r="R1289">
            <v>1.1124087591240877</v>
          </cell>
        </row>
        <row r="1290">
          <cell r="C1290">
            <v>1</v>
          </cell>
          <cell r="G1290">
            <v>10</v>
          </cell>
          <cell r="J1290">
            <v>94</v>
          </cell>
          <cell r="K1290" t="str">
            <v>W</v>
          </cell>
          <cell r="M1290" t="str">
            <v>Y</v>
          </cell>
          <cell r="N1290">
            <v>4</v>
          </cell>
          <cell r="R1290">
            <v>1.1124087591240877</v>
          </cell>
        </row>
        <row r="1291">
          <cell r="C1291">
            <v>1</v>
          </cell>
          <cell r="G1291">
            <v>11</v>
          </cell>
          <cell r="J1291">
            <v>238.2</v>
          </cell>
          <cell r="K1291" t="str">
            <v>D</v>
          </cell>
          <cell r="M1291" t="str">
            <v>N</v>
          </cell>
          <cell r="N1291">
            <v>1</v>
          </cell>
          <cell r="R1291">
            <v>1.3240418118466899</v>
          </cell>
        </row>
        <row r="1292">
          <cell r="C1292">
            <v>1</v>
          </cell>
          <cell r="G1292">
            <v>13</v>
          </cell>
          <cell r="J1292">
            <v>215.2</v>
          </cell>
          <cell r="K1292" t="str">
            <v>D</v>
          </cell>
          <cell r="M1292" t="str">
            <v>Y</v>
          </cell>
          <cell r="N1292">
            <v>13</v>
          </cell>
          <cell r="R1292">
            <v>1.6274787535410764</v>
          </cell>
        </row>
        <row r="1293">
          <cell r="C1293">
            <v>1</v>
          </cell>
          <cell r="G1293">
            <v>10</v>
          </cell>
          <cell r="J1293">
            <v>1169</v>
          </cell>
          <cell r="K1293" t="str">
            <v>D</v>
          </cell>
          <cell r="M1293" t="str">
            <v>Y</v>
          </cell>
          <cell r="N1293">
            <v>1</v>
          </cell>
          <cell r="R1293">
            <v>1.1124087591240877</v>
          </cell>
        </row>
        <row r="1294">
          <cell r="C1294">
            <v>1</v>
          </cell>
          <cell r="G1294">
            <v>10</v>
          </cell>
          <cell r="J1294">
            <v>28.1</v>
          </cell>
          <cell r="K1294" t="str">
            <v>W</v>
          </cell>
          <cell r="M1294" t="str">
            <v>N</v>
          </cell>
          <cell r="N1294">
            <v>1</v>
          </cell>
          <cell r="R1294">
            <v>1.1124087591240877</v>
          </cell>
        </row>
        <row r="1295">
          <cell r="C1295">
            <v>1</v>
          </cell>
          <cell r="G1295">
            <v>11</v>
          </cell>
          <cell r="J1295">
            <v>28.1</v>
          </cell>
          <cell r="K1295" t="str">
            <v>D</v>
          </cell>
          <cell r="M1295" t="str">
            <v>Y</v>
          </cell>
          <cell r="N1295">
            <v>5</v>
          </cell>
          <cell r="R1295">
            <v>1.3240418118466899</v>
          </cell>
        </row>
        <row r="1296">
          <cell r="C1296">
            <v>1</v>
          </cell>
          <cell r="G1296">
            <v>13</v>
          </cell>
          <cell r="J1296">
            <v>317.2</v>
          </cell>
          <cell r="K1296" t="str">
            <v>W</v>
          </cell>
          <cell r="M1296" t="str">
            <v>N</v>
          </cell>
          <cell r="N1296">
            <v>13</v>
          </cell>
          <cell r="R1296">
            <v>1.6274787535410764</v>
          </cell>
        </row>
        <row r="1297">
          <cell r="C1297">
            <v>1</v>
          </cell>
          <cell r="G1297">
            <v>13</v>
          </cell>
          <cell r="J1297">
            <v>94</v>
          </cell>
          <cell r="K1297" t="str">
            <v>D</v>
          </cell>
          <cell r="M1297" t="str">
            <v>N</v>
          </cell>
          <cell r="N1297">
            <v>13</v>
          </cell>
          <cell r="R1297">
            <v>1.6274787535410764</v>
          </cell>
        </row>
        <row r="1298">
          <cell r="C1298">
            <v>1</v>
          </cell>
          <cell r="G1298">
            <v>10</v>
          </cell>
          <cell r="J1298">
            <v>136.30000000000001</v>
          </cell>
          <cell r="K1298" t="str">
            <v>D</v>
          </cell>
          <cell r="M1298" t="str">
            <v>N</v>
          </cell>
          <cell r="N1298">
            <v>1</v>
          </cell>
          <cell r="R1298">
            <v>1.1124087591240877</v>
          </cell>
        </row>
        <row r="1299">
          <cell r="C1299">
            <v>1</v>
          </cell>
          <cell r="G1299">
            <v>11</v>
          </cell>
          <cell r="J1299">
            <v>2051</v>
          </cell>
          <cell r="K1299" t="str">
            <v>D</v>
          </cell>
          <cell r="M1299" t="str">
            <v>N</v>
          </cell>
          <cell r="N1299">
            <v>4</v>
          </cell>
          <cell r="R1299">
            <v>1.3240418118466899</v>
          </cell>
        </row>
        <row r="1300">
          <cell r="C1300">
            <v>1</v>
          </cell>
          <cell r="G1300">
            <v>13</v>
          </cell>
          <cell r="J1300">
            <v>256.39999999999998</v>
          </cell>
          <cell r="K1300" t="str">
            <v>D</v>
          </cell>
          <cell r="M1300" t="str">
            <v>N</v>
          </cell>
          <cell r="N1300">
            <v>4</v>
          </cell>
          <cell r="R1300">
            <v>1.6274787535410764</v>
          </cell>
        </row>
        <row r="1301">
          <cell r="C1301">
            <v>1</v>
          </cell>
          <cell r="G1301">
            <v>10</v>
          </cell>
          <cell r="J1301">
            <v>28.1</v>
          </cell>
          <cell r="K1301" t="str">
            <v>D</v>
          </cell>
          <cell r="M1301" t="str">
            <v>Y</v>
          </cell>
          <cell r="N1301">
            <v>1</v>
          </cell>
          <cell r="R1301">
            <v>1.1124087591240877</v>
          </cell>
        </row>
        <row r="1302">
          <cell r="C1302">
            <v>1</v>
          </cell>
          <cell r="G1302">
            <v>11</v>
          </cell>
          <cell r="J1302">
            <v>340.8</v>
          </cell>
          <cell r="K1302" t="str">
            <v>D</v>
          </cell>
          <cell r="M1302" t="str">
            <v>N</v>
          </cell>
          <cell r="N1302">
            <v>4</v>
          </cell>
          <cell r="R1302">
            <v>1.3240418118466899</v>
          </cell>
        </row>
        <row r="1303">
          <cell r="C1303">
            <v>1</v>
          </cell>
          <cell r="G1303">
            <v>11</v>
          </cell>
          <cell r="J1303">
            <v>1098</v>
          </cell>
          <cell r="K1303" t="str">
            <v>D</v>
          </cell>
          <cell r="M1303" t="str">
            <v>N</v>
          </cell>
          <cell r="N1303">
            <v>3</v>
          </cell>
          <cell r="R1303">
            <v>1.3240418118466899</v>
          </cell>
        </row>
        <row r="1304">
          <cell r="C1304">
            <v>1</v>
          </cell>
          <cell r="G1304">
            <v>13</v>
          </cell>
          <cell r="J1304">
            <v>210.3</v>
          </cell>
          <cell r="K1304" t="str">
            <v>D</v>
          </cell>
          <cell r="M1304" t="str">
            <v>Y</v>
          </cell>
          <cell r="N1304">
            <v>4</v>
          </cell>
          <cell r="R1304">
            <v>1.6274787535410764</v>
          </cell>
        </row>
        <row r="1305">
          <cell r="C1305">
            <v>1</v>
          </cell>
          <cell r="G1305">
            <v>11</v>
          </cell>
          <cell r="J1305">
            <v>2046</v>
          </cell>
          <cell r="K1305" t="str">
            <v>W</v>
          </cell>
          <cell r="M1305" t="str">
            <v>N</v>
          </cell>
          <cell r="N1305">
            <v>4</v>
          </cell>
          <cell r="R1305">
            <v>1.3240418118466899</v>
          </cell>
        </row>
        <row r="1306">
          <cell r="C1306">
            <v>1</v>
          </cell>
          <cell r="G1306">
            <v>10</v>
          </cell>
          <cell r="J1306">
            <v>276.2</v>
          </cell>
          <cell r="K1306" t="str">
            <v>D</v>
          </cell>
          <cell r="M1306" t="str">
            <v>N</v>
          </cell>
          <cell r="N1306">
            <v>1</v>
          </cell>
          <cell r="R1306">
            <v>1.1124087591240877</v>
          </cell>
        </row>
        <row r="1307">
          <cell r="C1307">
            <v>1</v>
          </cell>
          <cell r="G1307">
            <v>10</v>
          </cell>
          <cell r="J1307">
            <v>28.1</v>
          </cell>
          <cell r="K1307" t="str">
            <v>D</v>
          </cell>
          <cell r="M1307" t="str">
            <v>Y</v>
          </cell>
          <cell r="N1307">
            <v>1</v>
          </cell>
          <cell r="R1307">
            <v>1.1124087591240877</v>
          </cell>
        </row>
        <row r="1308">
          <cell r="C1308">
            <v>1</v>
          </cell>
          <cell r="G1308">
            <v>10</v>
          </cell>
          <cell r="J1308">
            <v>28.1</v>
          </cell>
          <cell r="K1308" t="str">
            <v>D</v>
          </cell>
          <cell r="M1308" t="str">
            <v>Y</v>
          </cell>
          <cell r="N1308">
            <v>4</v>
          </cell>
          <cell r="R1308">
            <v>1.1124087591240877</v>
          </cell>
        </row>
        <row r="1309">
          <cell r="C1309">
            <v>1</v>
          </cell>
          <cell r="G1309">
            <v>11</v>
          </cell>
          <cell r="J1309">
            <v>1008.8</v>
          </cell>
          <cell r="K1309" t="str">
            <v>D</v>
          </cell>
          <cell r="M1309" t="str">
            <v>N</v>
          </cell>
          <cell r="N1309">
            <v>1</v>
          </cell>
          <cell r="R1309">
            <v>1.3240418118466899</v>
          </cell>
        </row>
        <row r="1310">
          <cell r="C1310">
            <v>1</v>
          </cell>
          <cell r="G1310">
            <v>10</v>
          </cell>
          <cell r="J1310">
            <v>94</v>
          </cell>
          <cell r="K1310" t="str">
            <v>D</v>
          </cell>
          <cell r="M1310" t="str">
            <v>Y</v>
          </cell>
          <cell r="N1310">
            <v>3</v>
          </cell>
          <cell r="R1310">
            <v>1.1124087591240877</v>
          </cell>
        </row>
        <row r="1311">
          <cell r="C1311">
            <v>1</v>
          </cell>
          <cell r="G1311">
            <v>11</v>
          </cell>
          <cell r="J1311">
            <v>28.1</v>
          </cell>
          <cell r="K1311" t="str">
            <v>W</v>
          </cell>
          <cell r="M1311" t="str">
            <v>N</v>
          </cell>
          <cell r="N1311">
            <v>15</v>
          </cell>
          <cell r="R1311">
            <v>1.3240418118466899</v>
          </cell>
        </row>
        <row r="1312">
          <cell r="C1312">
            <v>1</v>
          </cell>
          <cell r="G1312">
            <v>10</v>
          </cell>
          <cell r="J1312">
            <v>28.1</v>
          </cell>
          <cell r="K1312" t="str">
            <v>D</v>
          </cell>
          <cell r="M1312" t="str">
            <v>N</v>
          </cell>
          <cell r="N1312">
            <v>1</v>
          </cell>
          <cell r="R1312">
            <v>1.1124087591240877</v>
          </cell>
        </row>
        <row r="1313">
          <cell r="C1313">
            <v>1</v>
          </cell>
          <cell r="G1313">
            <v>10</v>
          </cell>
          <cell r="J1313">
            <v>28.1</v>
          </cell>
          <cell r="K1313" t="str">
            <v>W</v>
          </cell>
          <cell r="M1313" t="str">
            <v>Y</v>
          </cell>
          <cell r="N1313">
            <v>1</v>
          </cell>
          <cell r="R1313">
            <v>1.1124087591240877</v>
          </cell>
        </row>
        <row r="1314">
          <cell r="C1314">
            <v>1</v>
          </cell>
          <cell r="G1314">
            <v>10</v>
          </cell>
          <cell r="J1314">
            <v>28.1</v>
          </cell>
          <cell r="K1314" t="str">
            <v>W</v>
          </cell>
          <cell r="M1314" t="str">
            <v>Y</v>
          </cell>
          <cell r="N1314">
            <v>1</v>
          </cell>
          <cell r="R1314">
            <v>1.1124087591240877</v>
          </cell>
        </row>
        <row r="1315">
          <cell r="C1315">
            <v>1</v>
          </cell>
          <cell r="G1315">
            <v>10</v>
          </cell>
          <cell r="J1315">
            <v>794</v>
          </cell>
          <cell r="K1315" t="str">
            <v>D</v>
          </cell>
          <cell r="M1315" t="str">
            <v>N</v>
          </cell>
          <cell r="N1315">
            <v>6</v>
          </cell>
          <cell r="R1315">
            <v>1.1124087591240877</v>
          </cell>
        </row>
        <row r="1316">
          <cell r="C1316">
            <v>1</v>
          </cell>
          <cell r="G1316">
            <v>13</v>
          </cell>
          <cell r="J1316">
            <v>28.1</v>
          </cell>
          <cell r="K1316" t="str">
            <v>W</v>
          </cell>
          <cell r="M1316" t="str">
            <v>Y</v>
          </cell>
          <cell r="N1316">
            <v>1</v>
          </cell>
          <cell r="R1316">
            <v>1.6274787535410764</v>
          </cell>
        </row>
        <row r="1317">
          <cell r="C1317">
            <v>1</v>
          </cell>
          <cell r="G1317">
            <v>13</v>
          </cell>
          <cell r="J1317">
            <v>794</v>
          </cell>
          <cell r="K1317" t="str">
            <v>D</v>
          </cell>
          <cell r="M1317" t="str">
            <v>N</v>
          </cell>
          <cell r="N1317">
            <v>2</v>
          </cell>
          <cell r="R1317">
            <v>1.6274787535410764</v>
          </cell>
        </row>
        <row r="1318">
          <cell r="C1318">
            <v>1</v>
          </cell>
          <cell r="G1318">
            <v>13</v>
          </cell>
          <cell r="J1318">
            <v>794</v>
          </cell>
          <cell r="K1318" t="str">
            <v>D</v>
          </cell>
          <cell r="M1318" t="str">
            <v>N</v>
          </cell>
          <cell r="N1318">
            <v>2</v>
          </cell>
          <cell r="R1318">
            <v>1.6274787535410764</v>
          </cell>
        </row>
        <row r="1319">
          <cell r="C1319">
            <v>1</v>
          </cell>
          <cell r="G1319">
            <v>11</v>
          </cell>
          <cell r="J1319">
            <v>794</v>
          </cell>
          <cell r="K1319" t="str">
            <v>D</v>
          </cell>
          <cell r="M1319" t="str">
            <v>N</v>
          </cell>
          <cell r="N1319">
            <v>2</v>
          </cell>
          <cell r="R1319">
            <v>1.3240418118466899</v>
          </cell>
        </row>
        <row r="1320">
          <cell r="C1320">
            <v>1</v>
          </cell>
          <cell r="G1320">
            <v>10</v>
          </cell>
          <cell r="J1320">
            <v>754</v>
          </cell>
          <cell r="K1320" t="str">
            <v>W</v>
          </cell>
          <cell r="M1320" t="str">
            <v>Y</v>
          </cell>
          <cell r="N1320">
            <v>2</v>
          </cell>
          <cell r="R1320">
            <v>1.1124087591240877</v>
          </cell>
        </row>
        <row r="1321">
          <cell r="C1321">
            <v>1</v>
          </cell>
          <cell r="G1321">
            <v>11</v>
          </cell>
          <cell r="J1321">
            <v>94</v>
          </cell>
          <cell r="K1321" t="str">
            <v>D</v>
          </cell>
          <cell r="M1321" t="str">
            <v>N</v>
          </cell>
          <cell r="N1321">
            <v>4</v>
          </cell>
          <cell r="R1321">
            <v>1.3240418118466899</v>
          </cell>
        </row>
        <row r="1322">
          <cell r="C1322">
            <v>1</v>
          </cell>
          <cell r="G1322">
            <v>11</v>
          </cell>
          <cell r="J1322">
            <v>28.1</v>
          </cell>
          <cell r="K1322" t="str">
            <v>W</v>
          </cell>
          <cell r="M1322" t="str">
            <v>N</v>
          </cell>
          <cell r="N1322">
            <v>1</v>
          </cell>
          <cell r="R1322">
            <v>1.3240418118466899</v>
          </cell>
        </row>
        <row r="1323">
          <cell r="C1323">
            <v>1</v>
          </cell>
          <cell r="G1323">
            <v>10</v>
          </cell>
          <cell r="J1323">
            <v>28.1</v>
          </cell>
          <cell r="K1323" t="str">
            <v>D</v>
          </cell>
          <cell r="M1323" t="str">
            <v>Y</v>
          </cell>
          <cell r="N1323">
            <v>4</v>
          </cell>
          <cell r="R1323">
            <v>1.1124087591240877</v>
          </cell>
        </row>
        <row r="1324">
          <cell r="C1324">
            <v>1</v>
          </cell>
          <cell r="G1324">
            <v>10</v>
          </cell>
          <cell r="J1324">
            <v>28.1</v>
          </cell>
          <cell r="K1324" t="str">
            <v>D</v>
          </cell>
          <cell r="M1324" t="str">
            <v>N</v>
          </cell>
          <cell r="N1324">
            <v>1</v>
          </cell>
          <cell r="R1324">
            <v>1.1124087591240877</v>
          </cell>
        </row>
        <row r="1325">
          <cell r="C1325">
            <v>1</v>
          </cell>
          <cell r="G1325">
            <v>10</v>
          </cell>
          <cell r="J1325">
            <v>94</v>
          </cell>
          <cell r="K1325" t="str">
            <v>D</v>
          </cell>
          <cell r="M1325" t="str">
            <v>N</v>
          </cell>
          <cell r="N1325">
            <v>1</v>
          </cell>
          <cell r="R1325">
            <v>1.1124087591240877</v>
          </cell>
        </row>
        <row r="1326">
          <cell r="C1326">
            <v>1</v>
          </cell>
          <cell r="G1326">
            <v>10</v>
          </cell>
          <cell r="J1326">
            <v>28.1</v>
          </cell>
          <cell r="K1326" t="str">
            <v>D</v>
          </cell>
          <cell r="M1326" t="str">
            <v>N</v>
          </cell>
          <cell r="N1326">
            <v>1</v>
          </cell>
          <cell r="R1326">
            <v>1.1124087591240877</v>
          </cell>
        </row>
        <row r="1327">
          <cell r="C1327">
            <v>1</v>
          </cell>
          <cell r="G1327">
            <v>10</v>
          </cell>
          <cell r="J1327">
            <v>210.3</v>
          </cell>
          <cell r="K1327" t="str">
            <v>D</v>
          </cell>
          <cell r="M1327" t="str">
            <v>N</v>
          </cell>
          <cell r="N1327">
            <v>1</v>
          </cell>
          <cell r="R1327">
            <v>1.1124087591240877</v>
          </cell>
        </row>
        <row r="1328">
          <cell r="C1328">
            <v>1</v>
          </cell>
          <cell r="G1328">
            <v>10</v>
          </cell>
          <cell r="J1328">
            <v>210.3</v>
          </cell>
          <cell r="K1328" t="str">
            <v>D</v>
          </cell>
          <cell r="M1328" t="str">
            <v>N</v>
          </cell>
          <cell r="N1328">
            <v>1</v>
          </cell>
          <cell r="R1328">
            <v>1.1124087591240877</v>
          </cell>
        </row>
        <row r="1329">
          <cell r="C1329">
            <v>1</v>
          </cell>
          <cell r="G1329">
            <v>10</v>
          </cell>
          <cell r="J1329">
            <v>256.39999999999998</v>
          </cell>
          <cell r="K1329" t="str">
            <v>D</v>
          </cell>
          <cell r="M1329" t="str">
            <v>N</v>
          </cell>
          <cell r="N1329">
            <v>7</v>
          </cell>
          <cell r="R1329">
            <v>1.1124087591240877</v>
          </cell>
        </row>
        <row r="1330">
          <cell r="C1330">
            <v>1</v>
          </cell>
          <cell r="G1330">
            <v>10</v>
          </cell>
          <cell r="J1330">
            <v>137.4</v>
          </cell>
          <cell r="K1330" t="str">
            <v>D</v>
          </cell>
          <cell r="M1330" t="str">
            <v>N</v>
          </cell>
          <cell r="N1330">
            <v>10</v>
          </cell>
          <cell r="R1330">
            <v>1.1124087591240877</v>
          </cell>
        </row>
        <row r="1331">
          <cell r="C1331">
            <v>1</v>
          </cell>
          <cell r="G1331">
            <v>10</v>
          </cell>
          <cell r="J1331">
            <v>578</v>
          </cell>
          <cell r="K1331" t="str">
            <v>D</v>
          </cell>
          <cell r="M1331" t="str">
            <v>N</v>
          </cell>
          <cell r="N1331">
            <v>4</v>
          </cell>
          <cell r="R1331">
            <v>1.1124087591240877</v>
          </cell>
        </row>
        <row r="1332">
          <cell r="C1332">
            <v>1</v>
          </cell>
          <cell r="G1332">
            <v>10</v>
          </cell>
          <cell r="J1332">
            <v>16.8</v>
          </cell>
          <cell r="K1332" t="str">
            <v>D</v>
          </cell>
          <cell r="M1332" t="str">
            <v>Y</v>
          </cell>
          <cell r="N1332">
            <v>1</v>
          </cell>
          <cell r="R1332">
            <v>1.1124087591240877</v>
          </cell>
        </row>
        <row r="1333">
          <cell r="C1333">
            <v>1</v>
          </cell>
          <cell r="G1333">
            <v>13</v>
          </cell>
          <cell r="J1333">
            <v>137.4</v>
          </cell>
          <cell r="K1333" t="str">
            <v>W</v>
          </cell>
          <cell r="M1333" t="str">
            <v>N</v>
          </cell>
          <cell r="N1333">
            <v>3</v>
          </cell>
          <cell r="R1333">
            <v>1.6274787535410764</v>
          </cell>
        </row>
        <row r="1334">
          <cell r="C1334">
            <v>1</v>
          </cell>
          <cell r="G1334">
            <v>10</v>
          </cell>
          <cell r="J1334">
            <v>137.4</v>
          </cell>
          <cell r="K1334" t="str">
            <v>D</v>
          </cell>
          <cell r="M1334" t="str">
            <v>Y</v>
          </cell>
          <cell r="N1334">
            <v>15</v>
          </cell>
          <cell r="R1334">
            <v>1.1124087591240877</v>
          </cell>
        </row>
        <row r="1335">
          <cell r="C1335">
            <v>1</v>
          </cell>
          <cell r="G1335">
            <v>10</v>
          </cell>
          <cell r="J1335">
            <v>569</v>
          </cell>
          <cell r="K1335" t="str">
            <v>W</v>
          </cell>
          <cell r="M1335" t="str">
            <v>Y</v>
          </cell>
          <cell r="N1335">
            <v>15</v>
          </cell>
          <cell r="R1335">
            <v>1.1124087591240877</v>
          </cell>
        </row>
        <row r="1336">
          <cell r="C1336">
            <v>1</v>
          </cell>
          <cell r="G1336">
            <v>13</v>
          </cell>
          <cell r="J1336">
            <v>1191</v>
          </cell>
          <cell r="K1336" t="str">
            <v>M</v>
          </cell>
          <cell r="M1336" t="str">
            <v>Y</v>
          </cell>
          <cell r="N1336">
            <v>2</v>
          </cell>
          <cell r="R1336">
            <v>1.6274787535410764</v>
          </cell>
        </row>
        <row r="1337">
          <cell r="C1337">
            <v>1</v>
          </cell>
          <cell r="G1337">
            <v>13</v>
          </cell>
          <cell r="J1337">
            <v>1464</v>
          </cell>
          <cell r="K1337" t="str">
            <v>M</v>
          </cell>
          <cell r="M1337" t="str">
            <v>Y</v>
          </cell>
          <cell r="N1337">
            <v>2</v>
          </cell>
          <cell r="R1337">
            <v>1.6274787535410764</v>
          </cell>
        </row>
        <row r="1338">
          <cell r="C1338">
            <v>1</v>
          </cell>
          <cell r="G1338">
            <v>13</v>
          </cell>
          <cell r="J1338">
            <v>517</v>
          </cell>
          <cell r="K1338" t="str">
            <v>W</v>
          </cell>
          <cell r="M1338" t="str">
            <v>Y</v>
          </cell>
          <cell r="N1338">
            <v>15</v>
          </cell>
          <cell r="R1338">
            <v>1.6274787535410764</v>
          </cell>
        </row>
        <row r="1339">
          <cell r="C1339">
            <v>1</v>
          </cell>
          <cell r="G1339">
            <v>13</v>
          </cell>
          <cell r="J1339">
            <v>120.6</v>
          </cell>
          <cell r="K1339" t="str">
            <v>W</v>
          </cell>
          <cell r="M1339" t="str">
            <v>Y</v>
          </cell>
          <cell r="N1339">
            <v>4</v>
          </cell>
          <cell r="R1339">
            <v>1.6274787535410764</v>
          </cell>
        </row>
        <row r="1340">
          <cell r="C1340">
            <v>1</v>
          </cell>
          <cell r="G1340">
            <v>13</v>
          </cell>
          <cell r="J1340">
            <v>575.79999999999995</v>
          </cell>
          <cell r="K1340" t="str">
            <v>M</v>
          </cell>
          <cell r="M1340" t="str">
            <v>Y</v>
          </cell>
          <cell r="N1340">
            <v>13</v>
          </cell>
          <cell r="R1340">
            <v>1.6274787535410764</v>
          </cell>
        </row>
        <row r="1341">
          <cell r="C1341">
            <v>1</v>
          </cell>
          <cell r="G1341">
            <v>13</v>
          </cell>
          <cell r="J1341">
            <v>386.8</v>
          </cell>
          <cell r="K1341" t="str">
            <v>W</v>
          </cell>
          <cell r="M1341" t="str">
            <v>N</v>
          </cell>
          <cell r="N1341">
            <v>1</v>
          </cell>
          <cell r="R1341">
            <v>1.6274787535410764</v>
          </cell>
        </row>
        <row r="1342">
          <cell r="C1342">
            <v>1</v>
          </cell>
          <cell r="G1342">
            <v>11</v>
          </cell>
          <cell r="J1342">
            <v>1191</v>
          </cell>
          <cell r="K1342" t="str">
            <v>M</v>
          </cell>
          <cell r="M1342" t="str">
            <v>Y</v>
          </cell>
          <cell r="N1342">
            <v>13</v>
          </cell>
          <cell r="R1342">
            <v>1.3240418118466899</v>
          </cell>
        </row>
        <row r="1343">
          <cell r="C1343">
            <v>1</v>
          </cell>
          <cell r="G1343">
            <v>10</v>
          </cell>
          <cell r="J1343">
            <v>28.1</v>
          </cell>
          <cell r="K1343" t="str">
            <v>M</v>
          </cell>
          <cell r="M1343" t="str">
            <v>Y</v>
          </cell>
          <cell r="N1343">
            <v>1</v>
          </cell>
          <cell r="R1343">
            <v>1.1124087591240877</v>
          </cell>
        </row>
        <row r="1344">
          <cell r="C1344">
            <v>1</v>
          </cell>
          <cell r="G1344">
            <v>13</v>
          </cell>
          <cell r="J1344">
            <v>357.3</v>
          </cell>
          <cell r="K1344" t="str">
            <v>M</v>
          </cell>
          <cell r="M1344" t="str">
            <v>Y</v>
          </cell>
          <cell r="N1344">
            <v>2</v>
          </cell>
          <cell r="R1344">
            <v>1.6274787535410764</v>
          </cell>
        </row>
        <row r="1345">
          <cell r="C1345">
            <v>1</v>
          </cell>
          <cell r="G1345">
            <v>10</v>
          </cell>
          <cell r="J1345">
            <v>210.3</v>
          </cell>
          <cell r="K1345" t="str">
            <v>W</v>
          </cell>
          <cell r="M1345" t="str">
            <v>Y</v>
          </cell>
          <cell r="N1345">
            <v>13</v>
          </cell>
          <cell r="R1345">
            <v>1.1124087591240877</v>
          </cell>
        </row>
        <row r="1346">
          <cell r="C1346">
            <v>1</v>
          </cell>
          <cell r="G1346">
            <v>10</v>
          </cell>
          <cell r="J1346">
            <v>16.8</v>
          </cell>
          <cell r="K1346" t="str">
            <v>W</v>
          </cell>
          <cell r="M1346" t="str">
            <v>N</v>
          </cell>
          <cell r="N1346">
            <v>13</v>
          </cell>
          <cell r="R1346">
            <v>1.1124087591240877</v>
          </cell>
        </row>
        <row r="1347">
          <cell r="C1347">
            <v>1</v>
          </cell>
          <cell r="G1347">
            <v>11</v>
          </cell>
          <cell r="J1347">
            <v>1311</v>
          </cell>
          <cell r="K1347" t="str">
            <v>W</v>
          </cell>
          <cell r="M1347" t="str">
            <v>Y</v>
          </cell>
          <cell r="N1347">
            <v>1</v>
          </cell>
          <cell r="R1347">
            <v>1.3240418118466899</v>
          </cell>
        </row>
        <row r="1348">
          <cell r="C1348">
            <v>1</v>
          </cell>
          <cell r="G1348">
            <v>10</v>
          </cell>
          <cell r="J1348">
            <v>1232</v>
          </cell>
          <cell r="K1348" t="str">
            <v>M</v>
          </cell>
          <cell r="M1348" t="str">
            <v>Y</v>
          </cell>
          <cell r="N1348">
            <v>4</v>
          </cell>
          <cell r="R1348">
            <v>1.1124087591240877</v>
          </cell>
        </row>
        <row r="1349">
          <cell r="C1349">
            <v>1</v>
          </cell>
          <cell r="G1349">
            <v>13</v>
          </cell>
          <cell r="J1349">
            <v>514.29999999999995</v>
          </cell>
          <cell r="K1349" t="str">
            <v>M</v>
          </cell>
          <cell r="M1349" t="str">
            <v>Y</v>
          </cell>
          <cell r="N1349">
            <v>1</v>
          </cell>
          <cell r="R1349">
            <v>1.6274787535410764</v>
          </cell>
        </row>
        <row r="1350">
          <cell r="C1350">
            <v>1</v>
          </cell>
          <cell r="G1350">
            <v>13</v>
          </cell>
          <cell r="J1350">
            <v>55.099999999999994</v>
          </cell>
          <cell r="K1350" t="str">
            <v>W</v>
          </cell>
          <cell r="M1350" t="str">
            <v>Y</v>
          </cell>
          <cell r="N1350">
            <v>15</v>
          </cell>
          <cell r="R1350">
            <v>1.6274787535410764</v>
          </cell>
        </row>
        <row r="1351">
          <cell r="C1351">
            <v>1</v>
          </cell>
          <cell r="G1351">
            <v>13</v>
          </cell>
          <cell r="J1351">
            <v>1052.2</v>
          </cell>
          <cell r="K1351" t="str">
            <v>M</v>
          </cell>
          <cell r="M1351" t="str">
            <v>Y</v>
          </cell>
          <cell r="N1351">
            <v>13</v>
          </cell>
          <cell r="R1351">
            <v>1.6274787535410764</v>
          </cell>
        </row>
        <row r="1352">
          <cell r="C1352">
            <v>1</v>
          </cell>
          <cell r="G1352">
            <v>13</v>
          </cell>
          <cell r="J1352">
            <v>2030</v>
          </cell>
          <cell r="K1352" t="str">
            <v>W</v>
          </cell>
          <cell r="M1352" t="str">
            <v>Y</v>
          </cell>
          <cell r="N1352">
            <v>8</v>
          </cell>
          <cell r="R1352">
            <v>1.6274787535410764</v>
          </cell>
        </row>
        <row r="1353">
          <cell r="C1353">
            <v>1</v>
          </cell>
          <cell r="G1353">
            <v>13</v>
          </cell>
          <cell r="J1353">
            <v>28.1</v>
          </cell>
          <cell r="K1353" t="str">
            <v>M</v>
          </cell>
          <cell r="M1353" t="str">
            <v>N</v>
          </cell>
          <cell r="N1353">
            <v>1</v>
          </cell>
          <cell r="R1353">
            <v>1.6274787535410764</v>
          </cell>
        </row>
        <row r="1354">
          <cell r="C1354">
            <v>1</v>
          </cell>
          <cell r="G1354">
            <v>13</v>
          </cell>
          <cell r="J1354">
            <v>1008.8</v>
          </cell>
          <cell r="K1354" t="str">
            <v>M</v>
          </cell>
          <cell r="M1354" t="str">
            <v>Y</v>
          </cell>
          <cell r="N1354">
            <v>14</v>
          </cell>
          <cell r="R1354">
            <v>1.6274787535410764</v>
          </cell>
        </row>
        <row r="1355">
          <cell r="C1355">
            <v>1</v>
          </cell>
          <cell r="G1355">
            <v>11</v>
          </cell>
          <cell r="J1355">
            <v>149.30000000000001</v>
          </cell>
          <cell r="K1355" t="str">
            <v>W</v>
          </cell>
          <cell r="M1355" t="str">
            <v>Y</v>
          </cell>
          <cell r="N1355">
            <v>1</v>
          </cell>
          <cell r="R1355">
            <v>1.3240418118466899</v>
          </cell>
        </row>
        <row r="1356">
          <cell r="C1356">
            <v>1</v>
          </cell>
          <cell r="G1356">
            <v>11</v>
          </cell>
          <cell r="J1356">
            <v>28.1</v>
          </cell>
          <cell r="K1356" t="str">
            <v>D</v>
          </cell>
          <cell r="M1356" t="str">
            <v>Y</v>
          </cell>
          <cell r="N1356">
            <v>3</v>
          </cell>
          <cell r="R1356">
            <v>1.3240418118466899</v>
          </cell>
        </row>
        <row r="1357">
          <cell r="C1357">
            <v>1</v>
          </cell>
          <cell r="G1357">
            <v>11</v>
          </cell>
          <cell r="J1357">
            <v>439.2</v>
          </cell>
          <cell r="K1357" t="str">
            <v>D</v>
          </cell>
          <cell r="M1357" t="str">
            <v>Y</v>
          </cell>
          <cell r="N1357">
            <v>1</v>
          </cell>
          <cell r="R1357">
            <v>1.3240418118466899</v>
          </cell>
        </row>
        <row r="1358">
          <cell r="C1358">
            <v>1</v>
          </cell>
          <cell r="G1358">
            <v>11</v>
          </cell>
          <cell r="J1358">
            <v>28.1</v>
          </cell>
          <cell r="K1358" t="str">
            <v>D</v>
          </cell>
          <cell r="M1358" t="str">
            <v>Y</v>
          </cell>
          <cell r="N1358">
            <v>1</v>
          </cell>
          <cell r="R1358">
            <v>1.3240418118466899</v>
          </cell>
        </row>
        <row r="1359">
          <cell r="C1359">
            <v>1</v>
          </cell>
          <cell r="G1359">
            <v>13</v>
          </cell>
          <cell r="J1359">
            <v>1311</v>
          </cell>
          <cell r="K1359" t="str">
            <v>M</v>
          </cell>
          <cell r="M1359" t="str">
            <v>Y</v>
          </cell>
          <cell r="N1359">
            <v>13</v>
          </cell>
          <cell r="R1359">
            <v>1.6274787535410764</v>
          </cell>
        </row>
        <row r="1360">
          <cell r="C1360">
            <v>1</v>
          </cell>
          <cell r="G1360">
            <v>11</v>
          </cell>
          <cell r="J1360">
            <v>267</v>
          </cell>
          <cell r="K1360" t="str">
            <v>W</v>
          </cell>
          <cell r="M1360" t="str">
            <v>N</v>
          </cell>
          <cell r="N1360">
            <v>1</v>
          </cell>
          <cell r="R1360">
            <v>1.3240418118466899</v>
          </cell>
        </row>
        <row r="1361">
          <cell r="C1361">
            <v>1</v>
          </cell>
          <cell r="G1361">
            <v>10</v>
          </cell>
          <cell r="J1361">
            <v>28.1</v>
          </cell>
          <cell r="K1361" t="str">
            <v>W</v>
          </cell>
          <cell r="M1361" t="str">
            <v>Y</v>
          </cell>
          <cell r="N1361">
            <v>1</v>
          </cell>
          <cell r="R1361">
            <v>1.1124087591240877</v>
          </cell>
        </row>
        <row r="1362">
          <cell r="C1362">
            <v>1</v>
          </cell>
          <cell r="G1362">
            <v>10</v>
          </cell>
          <cell r="J1362">
            <v>251.3</v>
          </cell>
          <cell r="K1362" t="str">
            <v>W</v>
          </cell>
          <cell r="M1362" t="str">
            <v>Y</v>
          </cell>
          <cell r="N1362">
            <v>1</v>
          </cell>
          <cell r="R1362">
            <v>1.1124087591240877</v>
          </cell>
        </row>
        <row r="1363">
          <cell r="C1363">
            <v>1</v>
          </cell>
          <cell r="G1363">
            <v>10</v>
          </cell>
          <cell r="J1363">
            <v>508</v>
          </cell>
          <cell r="K1363" t="str">
            <v>D</v>
          </cell>
          <cell r="M1363" t="str">
            <v>Y</v>
          </cell>
          <cell r="N1363">
            <v>16</v>
          </cell>
          <cell r="R1363">
            <v>1.1124087591240877</v>
          </cell>
        </row>
        <row r="1364">
          <cell r="C1364">
            <v>1</v>
          </cell>
          <cell r="G1364">
            <v>10</v>
          </cell>
          <cell r="J1364">
            <v>202.2</v>
          </cell>
          <cell r="K1364" t="str">
            <v>W</v>
          </cell>
          <cell r="M1364" t="str">
            <v>Y</v>
          </cell>
          <cell r="N1364">
            <v>13</v>
          </cell>
          <cell r="R1364">
            <v>1.1124087591240877</v>
          </cell>
        </row>
        <row r="1365">
          <cell r="C1365">
            <v>1</v>
          </cell>
          <cell r="G1365">
            <v>13</v>
          </cell>
          <cell r="J1365">
            <v>2372</v>
          </cell>
          <cell r="K1365" t="str">
            <v>W</v>
          </cell>
          <cell r="M1365" t="str">
            <v>Y</v>
          </cell>
          <cell r="N1365">
            <v>4</v>
          </cell>
          <cell r="R1365">
            <v>1.6274787535410764</v>
          </cell>
        </row>
        <row r="1366">
          <cell r="C1366">
            <v>1</v>
          </cell>
          <cell r="G1366">
            <v>13</v>
          </cell>
          <cell r="J1366">
            <v>835</v>
          </cell>
          <cell r="K1366" t="str">
            <v>M</v>
          </cell>
          <cell r="M1366" t="str">
            <v>Y</v>
          </cell>
          <cell r="N1366">
            <v>10</v>
          </cell>
          <cell r="R1366">
            <v>1.6274787535410764</v>
          </cell>
        </row>
        <row r="1367">
          <cell r="C1367">
            <v>1</v>
          </cell>
          <cell r="G1367">
            <v>13</v>
          </cell>
          <cell r="J1367">
            <v>873</v>
          </cell>
          <cell r="K1367" t="str">
            <v>M</v>
          </cell>
          <cell r="M1367" t="str">
            <v>Y</v>
          </cell>
          <cell r="N1367">
            <v>6</v>
          </cell>
          <cell r="R1367">
            <v>1.6274787535410764</v>
          </cell>
        </row>
        <row r="1368">
          <cell r="C1368">
            <v>1</v>
          </cell>
          <cell r="G1368">
            <v>13</v>
          </cell>
          <cell r="J1368">
            <v>2046</v>
          </cell>
          <cell r="K1368" t="str">
            <v>M</v>
          </cell>
          <cell r="M1368" t="str">
            <v>Y</v>
          </cell>
          <cell r="N1368">
            <v>14</v>
          </cell>
          <cell r="R1368">
            <v>1.6274787535410764</v>
          </cell>
        </row>
        <row r="1369">
          <cell r="C1369">
            <v>1</v>
          </cell>
          <cell r="G1369">
            <v>13</v>
          </cell>
          <cell r="J1369">
            <v>873</v>
          </cell>
          <cell r="K1369" t="str">
            <v>M</v>
          </cell>
          <cell r="M1369" t="str">
            <v>Y</v>
          </cell>
          <cell r="N1369">
            <v>6</v>
          </cell>
          <cell r="R1369">
            <v>1.6274787535410764</v>
          </cell>
        </row>
        <row r="1370">
          <cell r="C1370">
            <v>1</v>
          </cell>
          <cell r="G1370">
            <v>13</v>
          </cell>
          <cell r="J1370">
            <v>2372</v>
          </cell>
          <cell r="K1370" t="str">
            <v>M</v>
          </cell>
          <cell r="M1370" t="str">
            <v>Y</v>
          </cell>
          <cell r="N1370">
            <v>6</v>
          </cell>
          <cell r="R1370">
            <v>1.6274787535410764</v>
          </cell>
        </row>
        <row r="1371">
          <cell r="C1371">
            <v>1</v>
          </cell>
          <cell r="G1371">
            <v>13</v>
          </cell>
          <cell r="J1371">
            <v>376.4</v>
          </cell>
          <cell r="K1371" t="str">
            <v>M</v>
          </cell>
          <cell r="M1371" t="str">
            <v>Y</v>
          </cell>
          <cell r="N1371">
            <v>1</v>
          </cell>
          <cell r="R1371">
            <v>1.6274787535410764</v>
          </cell>
        </row>
        <row r="1372">
          <cell r="C1372">
            <v>1</v>
          </cell>
          <cell r="G1372">
            <v>13</v>
          </cell>
          <cell r="J1372">
            <v>873</v>
          </cell>
          <cell r="K1372" t="str">
            <v>M</v>
          </cell>
          <cell r="M1372" t="str">
            <v>Y</v>
          </cell>
          <cell r="N1372">
            <v>10</v>
          </cell>
          <cell r="R1372">
            <v>1.6274787535410764</v>
          </cell>
        </row>
        <row r="1373">
          <cell r="C1373">
            <v>1</v>
          </cell>
          <cell r="G1373">
            <v>13</v>
          </cell>
          <cell r="J1373">
            <v>330.3</v>
          </cell>
          <cell r="K1373" t="str">
            <v>M</v>
          </cell>
          <cell r="M1373" t="str">
            <v>Y</v>
          </cell>
          <cell r="N1373">
            <v>15</v>
          </cell>
          <cell r="R1373">
            <v>1.6274787535410764</v>
          </cell>
        </row>
        <row r="1374">
          <cell r="C1374">
            <v>1</v>
          </cell>
          <cell r="G1374">
            <v>10</v>
          </cell>
          <cell r="J1374">
            <v>756</v>
          </cell>
          <cell r="K1374" t="str">
            <v>W</v>
          </cell>
          <cell r="M1374" t="str">
            <v>Y</v>
          </cell>
          <cell r="N1374">
            <v>1</v>
          </cell>
          <cell r="R1374">
            <v>1.1124087591240877</v>
          </cell>
        </row>
        <row r="1375">
          <cell r="C1375">
            <v>1</v>
          </cell>
          <cell r="G1375">
            <v>13</v>
          </cell>
          <cell r="J1375">
            <v>611.79999999999995</v>
          </cell>
          <cell r="K1375" t="str">
            <v>W</v>
          </cell>
          <cell r="M1375" t="str">
            <v>Y</v>
          </cell>
          <cell r="N1375">
            <v>15</v>
          </cell>
          <cell r="R1375">
            <v>1.6274787535410764</v>
          </cell>
        </row>
        <row r="1376">
          <cell r="C1376">
            <v>1</v>
          </cell>
          <cell r="G1376">
            <v>10</v>
          </cell>
          <cell r="J1376">
            <v>78.899999999999991</v>
          </cell>
          <cell r="K1376" t="str">
            <v>W</v>
          </cell>
          <cell r="M1376" t="str">
            <v>Y</v>
          </cell>
          <cell r="N1376">
            <v>1</v>
          </cell>
          <cell r="R1376">
            <v>1.1124087591240877</v>
          </cell>
        </row>
        <row r="1377">
          <cell r="C1377">
            <v>1</v>
          </cell>
          <cell r="G1377">
            <v>13</v>
          </cell>
          <cell r="J1377">
            <v>1495</v>
          </cell>
          <cell r="K1377" t="str">
            <v>M</v>
          </cell>
          <cell r="M1377" t="str">
            <v>N</v>
          </cell>
          <cell r="N1377">
            <v>2</v>
          </cell>
          <cell r="R1377">
            <v>1.6274787535410764</v>
          </cell>
        </row>
        <row r="1378">
          <cell r="C1378">
            <v>1</v>
          </cell>
          <cell r="G1378">
            <v>13</v>
          </cell>
          <cell r="J1378">
            <v>1495</v>
          </cell>
          <cell r="K1378" t="str">
            <v>M</v>
          </cell>
          <cell r="M1378" t="str">
            <v>N</v>
          </cell>
          <cell r="N1378">
            <v>2</v>
          </cell>
          <cell r="R1378">
            <v>1.6274787535410764</v>
          </cell>
        </row>
        <row r="1379">
          <cell r="C1379">
            <v>1</v>
          </cell>
          <cell r="G1379">
            <v>13</v>
          </cell>
          <cell r="J1379">
            <v>611.79999999999995</v>
          </cell>
          <cell r="K1379" t="str">
            <v>M</v>
          </cell>
          <cell r="M1379" t="str">
            <v>N</v>
          </cell>
          <cell r="N1379">
            <v>15</v>
          </cell>
          <cell r="R1379">
            <v>1.6274787535410764</v>
          </cell>
        </row>
        <row r="1380">
          <cell r="C1380">
            <v>1</v>
          </cell>
          <cell r="G1380">
            <v>13</v>
          </cell>
          <cell r="J1380">
            <v>64.7</v>
          </cell>
          <cell r="K1380" t="str">
            <v>M</v>
          </cell>
          <cell r="M1380" t="str">
            <v>Y</v>
          </cell>
          <cell r="N1380">
            <v>1</v>
          </cell>
          <cell r="R1380">
            <v>1.6274787535410764</v>
          </cell>
        </row>
        <row r="1381">
          <cell r="C1381">
            <v>1</v>
          </cell>
          <cell r="G1381">
            <v>13</v>
          </cell>
          <cell r="J1381">
            <v>689</v>
          </cell>
          <cell r="K1381" t="str">
            <v>M</v>
          </cell>
          <cell r="M1381" t="str">
            <v>Y</v>
          </cell>
          <cell r="N1381">
            <v>2</v>
          </cell>
          <cell r="R1381">
            <v>1.6274787535410764</v>
          </cell>
        </row>
        <row r="1382">
          <cell r="C1382">
            <v>1</v>
          </cell>
          <cell r="G1382">
            <v>13</v>
          </cell>
          <cell r="J1382">
            <v>1311</v>
          </cell>
          <cell r="K1382" t="str">
            <v>M</v>
          </cell>
          <cell r="M1382" t="str">
            <v>Y</v>
          </cell>
          <cell r="N1382">
            <v>2</v>
          </cell>
          <cell r="R1382">
            <v>1.6274787535410764</v>
          </cell>
        </row>
        <row r="1383">
          <cell r="C1383">
            <v>1</v>
          </cell>
          <cell r="G1383">
            <v>10</v>
          </cell>
          <cell r="J1383">
            <v>210.3</v>
          </cell>
          <cell r="K1383" t="str">
            <v>W</v>
          </cell>
          <cell r="M1383" t="str">
            <v>Y</v>
          </cell>
          <cell r="N1383">
            <v>1</v>
          </cell>
          <cell r="R1383">
            <v>1.1124087591240877</v>
          </cell>
        </row>
        <row r="1384">
          <cell r="C1384">
            <v>1</v>
          </cell>
          <cell r="G1384">
            <v>10</v>
          </cell>
          <cell r="J1384">
            <v>368</v>
          </cell>
          <cell r="K1384" t="str">
            <v>W</v>
          </cell>
          <cell r="M1384" t="str">
            <v>Y</v>
          </cell>
          <cell r="N1384">
            <v>1</v>
          </cell>
          <cell r="R1384">
            <v>1.1124087591240877</v>
          </cell>
        </row>
        <row r="1385">
          <cell r="C1385">
            <v>1</v>
          </cell>
          <cell r="G1385">
            <v>10</v>
          </cell>
          <cell r="J1385">
            <v>657</v>
          </cell>
          <cell r="K1385" t="str">
            <v>W</v>
          </cell>
          <cell r="M1385" t="str">
            <v>Y</v>
          </cell>
          <cell r="N1385">
            <v>4</v>
          </cell>
          <cell r="R1385">
            <v>1.1124087591240877</v>
          </cell>
        </row>
        <row r="1386">
          <cell r="C1386">
            <v>1</v>
          </cell>
          <cell r="G1386">
            <v>13</v>
          </cell>
          <cell r="J1386">
            <v>1311</v>
          </cell>
          <cell r="K1386" t="str">
            <v>M</v>
          </cell>
          <cell r="M1386" t="str">
            <v>Y</v>
          </cell>
          <cell r="N1386">
            <v>2</v>
          </cell>
          <cell r="R1386">
            <v>1.6274787535410764</v>
          </cell>
        </row>
        <row r="1387">
          <cell r="C1387">
            <v>1</v>
          </cell>
          <cell r="G1387">
            <v>13</v>
          </cell>
          <cell r="J1387">
            <v>1779</v>
          </cell>
          <cell r="K1387" t="str">
            <v>M</v>
          </cell>
          <cell r="M1387" t="str">
            <v>Y</v>
          </cell>
          <cell r="N1387">
            <v>14</v>
          </cell>
          <cell r="R1387">
            <v>1.6274787535410764</v>
          </cell>
        </row>
        <row r="1388">
          <cell r="C1388">
            <v>1</v>
          </cell>
          <cell r="G1388">
            <v>10</v>
          </cell>
          <cell r="J1388">
            <v>396.2</v>
          </cell>
          <cell r="K1388" t="str">
            <v>W</v>
          </cell>
          <cell r="M1388" t="str">
            <v>Y</v>
          </cell>
          <cell r="N1388">
            <v>6</v>
          </cell>
          <cell r="R1388">
            <v>1.1124087591240877</v>
          </cell>
        </row>
        <row r="1389">
          <cell r="C1389">
            <v>1</v>
          </cell>
          <cell r="G1389">
            <v>13</v>
          </cell>
          <cell r="J1389">
            <v>1495</v>
          </cell>
          <cell r="K1389" t="str">
            <v>M</v>
          </cell>
          <cell r="M1389" t="str">
            <v>Y</v>
          </cell>
          <cell r="N1389">
            <v>3</v>
          </cell>
          <cell r="R1389">
            <v>1.6274787535410764</v>
          </cell>
        </row>
        <row r="1390">
          <cell r="C1390">
            <v>1</v>
          </cell>
          <cell r="G1390">
            <v>13</v>
          </cell>
          <cell r="J1390">
            <v>1748</v>
          </cell>
          <cell r="K1390" t="str">
            <v>M</v>
          </cell>
          <cell r="M1390" t="str">
            <v>Y</v>
          </cell>
          <cell r="N1390">
            <v>13</v>
          </cell>
          <cell r="R1390">
            <v>1.6274787535410764</v>
          </cell>
        </row>
        <row r="1391">
          <cell r="C1391">
            <v>1</v>
          </cell>
          <cell r="G1391">
            <v>13</v>
          </cell>
          <cell r="J1391">
            <v>1495</v>
          </cell>
          <cell r="K1391" t="str">
            <v>M</v>
          </cell>
          <cell r="M1391" t="str">
            <v>Y</v>
          </cell>
          <cell r="N1391">
            <v>2</v>
          </cell>
          <cell r="R1391">
            <v>1.6274787535410764</v>
          </cell>
        </row>
        <row r="1392">
          <cell r="C1392">
            <v>1</v>
          </cell>
          <cell r="G1392">
            <v>10</v>
          </cell>
          <cell r="J1392">
            <v>2188</v>
          </cell>
          <cell r="K1392" t="str">
            <v>M</v>
          </cell>
          <cell r="M1392" t="str">
            <v>Y</v>
          </cell>
          <cell r="N1392">
            <v>13</v>
          </cell>
          <cell r="R1392">
            <v>1.1124087591240877</v>
          </cell>
        </row>
        <row r="1393">
          <cell r="C1393">
            <v>1</v>
          </cell>
          <cell r="G1393">
            <v>13</v>
          </cell>
          <cell r="J1393">
            <v>376.4</v>
          </cell>
          <cell r="K1393" t="str">
            <v>W</v>
          </cell>
          <cell r="M1393" t="str">
            <v>Y</v>
          </cell>
          <cell r="N1393">
            <v>1</v>
          </cell>
          <cell r="R1393">
            <v>1.6274787535410764</v>
          </cell>
        </row>
        <row r="1394">
          <cell r="C1394">
            <v>1</v>
          </cell>
          <cell r="G1394">
            <v>10</v>
          </cell>
          <cell r="J1394">
            <v>94.1</v>
          </cell>
          <cell r="K1394" t="str">
            <v>D</v>
          </cell>
          <cell r="M1394" t="str">
            <v>Y</v>
          </cell>
          <cell r="N1394">
            <v>4</v>
          </cell>
          <cell r="R1394">
            <v>1.1124087591240877</v>
          </cell>
        </row>
        <row r="1395">
          <cell r="C1395">
            <v>1</v>
          </cell>
          <cell r="G1395">
            <v>10</v>
          </cell>
          <cell r="J1395">
            <v>330.3</v>
          </cell>
          <cell r="K1395" t="str">
            <v>W</v>
          </cell>
          <cell r="M1395" t="str">
            <v>Y</v>
          </cell>
          <cell r="N1395">
            <v>1</v>
          </cell>
          <cell r="R1395">
            <v>1.1124087591240877</v>
          </cell>
        </row>
        <row r="1396">
          <cell r="C1396">
            <v>1</v>
          </cell>
          <cell r="G1396">
            <v>13</v>
          </cell>
          <cell r="J1396">
            <v>2372</v>
          </cell>
          <cell r="K1396" t="str">
            <v>M</v>
          </cell>
          <cell r="M1396" t="str">
            <v>Y</v>
          </cell>
          <cell r="N1396">
            <v>3</v>
          </cell>
          <cell r="R1396">
            <v>1.6274787535410764</v>
          </cell>
        </row>
        <row r="1397">
          <cell r="C1397">
            <v>1</v>
          </cell>
          <cell r="G1397">
            <v>13</v>
          </cell>
          <cell r="J1397">
            <v>619.29999999999995</v>
          </cell>
          <cell r="K1397" t="str">
            <v>M</v>
          </cell>
          <cell r="M1397" t="str">
            <v>N</v>
          </cell>
          <cell r="N1397">
            <v>1</v>
          </cell>
          <cell r="R1397">
            <v>1.6274787535410764</v>
          </cell>
        </row>
        <row r="1398">
          <cell r="C1398">
            <v>1</v>
          </cell>
          <cell r="G1398">
            <v>13</v>
          </cell>
          <cell r="J1398">
            <v>1307</v>
          </cell>
          <cell r="K1398" t="str">
            <v>M</v>
          </cell>
          <cell r="M1398" t="str">
            <v>Y</v>
          </cell>
          <cell r="N1398">
            <v>2</v>
          </cell>
          <cell r="R1398">
            <v>1.6274787535410764</v>
          </cell>
        </row>
        <row r="1399">
          <cell r="C1399">
            <v>1</v>
          </cell>
          <cell r="G1399">
            <v>10</v>
          </cell>
          <cell r="J1399">
            <v>376.4</v>
          </cell>
          <cell r="K1399" t="str">
            <v>W</v>
          </cell>
          <cell r="M1399" t="str">
            <v>Y</v>
          </cell>
          <cell r="N1399">
            <v>1</v>
          </cell>
          <cell r="R1399">
            <v>1.1124087591240877</v>
          </cell>
        </row>
        <row r="1400">
          <cell r="C1400">
            <v>1</v>
          </cell>
          <cell r="G1400">
            <v>10</v>
          </cell>
          <cell r="J1400">
            <v>238.2</v>
          </cell>
          <cell r="K1400" t="str">
            <v>W</v>
          </cell>
          <cell r="M1400" t="str">
            <v>Y</v>
          </cell>
          <cell r="N1400">
            <v>11</v>
          </cell>
          <cell r="R1400">
            <v>1.1124087591240877</v>
          </cell>
        </row>
        <row r="1401">
          <cell r="C1401">
            <v>1</v>
          </cell>
          <cell r="G1401">
            <v>13</v>
          </cell>
          <cell r="J1401">
            <v>218.4</v>
          </cell>
          <cell r="K1401" t="str">
            <v>M</v>
          </cell>
          <cell r="M1401" t="str">
            <v>Y</v>
          </cell>
          <cell r="N1401">
            <v>16</v>
          </cell>
          <cell r="R1401">
            <v>1.6274787535410764</v>
          </cell>
        </row>
        <row r="1402">
          <cell r="C1402">
            <v>1</v>
          </cell>
          <cell r="G1402">
            <v>10</v>
          </cell>
          <cell r="J1402">
            <v>218.4</v>
          </cell>
          <cell r="K1402" t="str">
            <v>W</v>
          </cell>
          <cell r="M1402" t="str">
            <v>Y</v>
          </cell>
          <cell r="N1402">
            <v>1</v>
          </cell>
          <cell r="R1402">
            <v>1.1124087591240877</v>
          </cell>
        </row>
        <row r="1403">
          <cell r="C1403">
            <v>1</v>
          </cell>
          <cell r="G1403">
            <v>10</v>
          </cell>
          <cell r="J1403">
            <v>736</v>
          </cell>
          <cell r="K1403" t="str">
            <v>M</v>
          </cell>
          <cell r="M1403" t="str">
            <v>Y</v>
          </cell>
          <cell r="N1403">
            <v>1</v>
          </cell>
          <cell r="R1403">
            <v>1.1124087591240877</v>
          </cell>
        </row>
        <row r="1404">
          <cell r="C1404">
            <v>1</v>
          </cell>
          <cell r="G1404">
            <v>10</v>
          </cell>
          <cell r="J1404">
            <v>386.8</v>
          </cell>
          <cell r="K1404" t="str">
            <v>W</v>
          </cell>
          <cell r="M1404" t="str">
            <v>Y</v>
          </cell>
          <cell r="N1404">
            <v>15</v>
          </cell>
          <cell r="R1404">
            <v>1.1124087591240877</v>
          </cell>
        </row>
        <row r="1405">
          <cell r="C1405">
            <v>1</v>
          </cell>
          <cell r="G1405">
            <v>13</v>
          </cell>
          <cell r="J1405">
            <v>28.1</v>
          </cell>
          <cell r="K1405" t="str">
            <v>M</v>
          </cell>
          <cell r="M1405" t="str">
            <v>Y</v>
          </cell>
          <cell r="N1405">
            <v>11</v>
          </cell>
          <cell r="R1405">
            <v>1.6274787535410764</v>
          </cell>
        </row>
        <row r="1406">
          <cell r="C1406">
            <v>1</v>
          </cell>
          <cell r="G1406">
            <v>10</v>
          </cell>
          <cell r="J1406">
            <v>303</v>
          </cell>
          <cell r="K1406" t="str">
            <v>M</v>
          </cell>
          <cell r="M1406" t="str">
            <v>Y</v>
          </cell>
          <cell r="N1406">
            <v>1</v>
          </cell>
          <cell r="R1406">
            <v>1.1124087591240877</v>
          </cell>
        </row>
        <row r="1407">
          <cell r="C1407">
            <v>1</v>
          </cell>
          <cell r="G1407">
            <v>13</v>
          </cell>
          <cell r="J1407">
            <v>94</v>
          </cell>
          <cell r="K1407" t="str">
            <v>M</v>
          </cell>
          <cell r="M1407" t="str">
            <v>Y</v>
          </cell>
          <cell r="N1407">
            <v>1</v>
          </cell>
          <cell r="R1407">
            <v>1.6274787535410764</v>
          </cell>
        </row>
        <row r="1408">
          <cell r="C1408">
            <v>1</v>
          </cell>
          <cell r="G1408">
            <v>13</v>
          </cell>
          <cell r="J1408">
            <v>619</v>
          </cell>
          <cell r="K1408" t="str">
            <v>M</v>
          </cell>
          <cell r="M1408" t="str">
            <v>Y</v>
          </cell>
          <cell r="N1408">
            <v>1</v>
          </cell>
          <cell r="R1408">
            <v>1.6274787535410764</v>
          </cell>
        </row>
        <row r="1409">
          <cell r="C1409">
            <v>1</v>
          </cell>
          <cell r="G1409">
            <v>10</v>
          </cell>
          <cell r="J1409">
            <v>376.4</v>
          </cell>
          <cell r="K1409" t="str">
            <v>D</v>
          </cell>
          <cell r="M1409" t="str">
            <v>Y</v>
          </cell>
          <cell r="N1409">
            <v>1</v>
          </cell>
          <cell r="R1409">
            <v>1.1124087591240877</v>
          </cell>
        </row>
        <row r="1410">
          <cell r="C1410">
            <v>1</v>
          </cell>
          <cell r="G1410">
            <v>10</v>
          </cell>
          <cell r="J1410">
            <v>276.2</v>
          </cell>
          <cell r="K1410" t="str">
            <v>M</v>
          </cell>
          <cell r="M1410" t="str">
            <v>Y</v>
          </cell>
          <cell r="N1410">
            <v>1</v>
          </cell>
          <cell r="R1410">
            <v>1.1124087591240877</v>
          </cell>
        </row>
        <row r="1411">
          <cell r="C1411">
            <v>1</v>
          </cell>
          <cell r="G1411">
            <v>13</v>
          </cell>
          <cell r="J1411">
            <v>1008.8</v>
          </cell>
          <cell r="K1411" t="str">
            <v>W</v>
          </cell>
          <cell r="M1411" t="str">
            <v>Y</v>
          </cell>
          <cell r="N1411">
            <v>1</v>
          </cell>
          <cell r="R1411">
            <v>1.6274787535410764</v>
          </cell>
        </row>
        <row r="1412">
          <cell r="C1412">
            <v>1</v>
          </cell>
          <cell r="G1412">
            <v>13</v>
          </cell>
          <cell r="J1412">
            <v>1311</v>
          </cell>
          <cell r="K1412" t="str">
            <v>M</v>
          </cell>
          <cell r="M1412" t="str">
            <v>Y</v>
          </cell>
          <cell r="N1412">
            <v>1</v>
          </cell>
          <cell r="R1412">
            <v>1.6274787535410764</v>
          </cell>
        </row>
        <row r="1413">
          <cell r="C1413">
            <v>1</v>
          </cell>
          <cell r="G1413">
            <v>13</v>
          </cell>
          <cell r="J1413">
            <v>1437</v>
          </cell>
          <cell r="K1413" t="str">
            <v>M</v>
          </cell>
          <cell r="M1413" t="str">
            <v>Y</v>
          </cell>
          <cell r="N1413">
            <v>2</v>
          </cell>
          <cell r="R1413">
            <v>1.6274787535410764</v>
          </cell>
        </row>
        <row r="1414">
          <cell r="C1414">
            <v>1</v>
          </cell>
          <cell r="G1414">
            <v>10</v>
          </cell>
          <cell r="J1414">
            <v>238.2</v>
          </cell>
          <cell r="K1414" t="str">
            <v>W</v>
          </cell>
          <cell r="M1414" t="str">
            <v>Y</v>
          </cell>
          <cell r="N1414">
            <v>4</v>
          </cell>
          <cell r="R1414">
            <v>1.1124087591240877</v>
          </cell>
        </row>
        <row r="1415">
          <cell r="C1415">
            <v>1</v>
          </cell>
          <cell r="G1415">
            <v>10</v>
          </cell>
          <cell r="J1415">
            <v>210.3</v>
          </cell>
          <cell r="K1415" t="str">
            <v>W</v>
          </cell>
          <cell r="M1415" t="str">
            <v>Y</v>
          </cell>
          <cell r="N1415">
            <v>1</v>
          </cell>
          <cell r="R1415">
            <v>1.1124087591240877</v>
          </cell>
        </row>
        <row r="1416">
          <cell r="C1416">
            <v>1</v>
          </cell>
          <cell r="G1416">
            <v>13</v>
          </cell>
          <cell r="J1416">
            <v>1311</v>
          </cell>
          <cell r="K1416" t="str">
            <v>M</v>
          </cell>
          <cell r="M1416" t="str">
            <v>Y</v>
          </cell>
          <cell r="N1416">
            <v>3</v>
          </cell>
          <cell r="R1416">
            <v>1.6274787535410764</v>
          </cell>
        </row>
        <row r="1417">
          <cell r="C1417">
            <v>1</v>
          </cell>
          <cell r="G1417">
            <v>13</v>
          </cell>
          <cell r="J1417">
            <v>1008.8</v>
          </cell>
          <cell r="K1417" t="str">
            <v>M</v>
          </cell>
          <cell r="M1417" t="str">
            <v>Y</v>
          </cell>
          <cell r="N1417">
            <v>2</v>
          </cell>
          <cell r="R1417">
            <v>1.6274787535410764</v>
          </cell>
        </row>
        <row r="1418">
          <cell r="C1418">
            <v>1</v>
          </cell>
          <cell r="G1418">
            <v>10</v>
          </cell>
          <cell r="J1418">
            <v>238.2</v>
          </cell>
          <cell r="K1418" t="str">
            <v>M</v>
          </cell>
          <cell r="M1418" t="str">
            <v>Y</v>
          </cell>
          <cell r="N1418">
            <v>2</v>
          </cell>
          <cell r="R1418">
            <v>1.1124087591240877</v>
          </cell>
        </row>
        <row r="1419">
          <cell r="C1419">
            <v>1</v>
          </cell>
          <cell r="G1419">
            <v>10</v>
          </cell>
          <cell r="J1419">
            <v>130.6</v>
          </cell>
          <cell r="K1419" t="str">
            <v>M</v>
          </cell>
          <cell r="M1419" t="str">
            <v>Y</v>
          </cell>
          <cell r="N1419">
            <v>3</v>
          </cell>
          <cell r="R1419">
            <v>1.1124087591240877</v>
          </cell>
        </row>
        <row r="1420">
          <cell r="C1420">
            <v>1</v>
          </cell>
          <cell r="G1420">
            <v>10</v>
          </cell>
          <cell r="J1420">
            <v>655.20000000000005</v>
          </cell>
          <cell r="K1420" t="str">
            <v>M</v>
          </cell>
          <cell r="M1420" t="str">
            <v>Y</v>
          </cell>
          <cell r="N1420">
            <v>4</v>
          </cell>
          <cell r="R1420">
            <v>1.1124087591240877</v>
          </cell>
        </row>
        <row r="1421">
          <cell r="C1421">
            <v>1</v>
          </cell>
          <cell r="G1421">
            <v>10</v>
          </cell>
          <cell r="J1421">
            <v>218.4</v>
          </cell>
          <cell r="K1421" t="str">
            <v>W</v>
          </cell>
          <cell r="M1421" t="str">
            <v>Y</v>
          </cell>
          <cell r="N1421">
            <v>1</v>
          </cell>
          <cell r="R1421">
            <v>1.1124087591240877</v>
          </cell>
        </row>
        <row r="1422">
          <cell r="C1422">
            <v>1</v>
          </cell>
          <cell r="G1422">
            <v>10</v>
          </cell>
          <cell r="J1422">
            <v>425</v>
          </cell>
          <cell r="K1422" t="str">
            <v>W</v>
          </cell>
          <cell r="M1422" t="str">
            <v>Y</v>
          </cell>
          <cell r="N1422">
            <v>13</v>
          </cell>
          <cell r="R1422">
            <v>1.1124087591240877</v>
          </cell>
        </row>
        <row r="1423">
          <cell r="C1423">
            <v>1</v>
          </cell>
          <cell r="G1423">
            <v>13</v>
          </cell>
          <cell r="J1423">
            <v>210.3</v>
          </cell>
          <cell r="K1423" t="str">
            <v>W</v>
          </cell>
          <cell r="M1423" t="str">
            <v>Y</v>
          </cell>
          <cell r="N1423">
            <v>1</v>
          </cell>
          <cell r="R1423">
            <v>1.6274787535410764</v>
          </cell>
        </row>
        <row r="1424">
          <cell r="C1424">
            <v>1</v>
          </cell>
          <cell r="G1424">
            <v>10</v>
          </cell>
          <cell r="J1424">
            <v>195.4</v>
          </cell>
          <cell r="K1424" t="str">
            <v>W</v>
          </cell>
          <cell r="M1424" t="str">
            <v>Y</v>
          </cell>
          <cell r="N1424">
            <v>1</v>
          </cell>
          <cell r="R1424">
            <v>1.1124087591240877</v>
          </cell>
        </row>
        <row r="1425">
          <cell r="C1425">
            <v>1</v>
          </cell>
          <cell r="G1425">
            <v>10</v>
          </cell>
          <cell r="J1425">
            <v>1292.8</v>
          </cell>
          <cell r="K1425" t="str">
            <v>W</v>
          </cell>
          <cell r="M1425" t="str">
            <v>Y</v>
          </cell>
          <cell r="N1425">
            <v>4</v>
          </cell>
          <cell r="R1425">
            <v>1.1124087591240877</v>
          </cell>
        </row>
        <row r="1426">
          <cell r="C1426">
            <v>1</v>
          </cell>
          <cell r="G1426">
            <v>10</v>
          </cell>
          <cell r="J1426">
            <v>172.3</v>
          </cell>
          <cell r="K1426" t="str">
            <v>W</v>
          </cell>
          <cell r="M1426" t="str">
            <v>Y</v>
          </cell>
          <cell r="N1426">
            <v>1</v>
          </cell>
          <cell r="R1426">
            <v>1.1124087591240877</v>
          </cell>
        </row>
        <row r="1427">
          <cell r="C1427">
            <v>1</v>
          </cell>
          <cell r="G1427">
            <v>10</v>
          </cell>
          <cell r="J1427">
            <v>305</v>
          </cell>
          <cell r="K1427" t="str">
            <v>M</v>
          </cell>
          <cell r="M1427" t="str">
            <v>Y</v>
          </cell>
          <cell r="N1427">
            <v>1</v>
          </cell>
          <cell r="R1427">
            <v>1.1124087591240877</v>
          </cell>
        </row>
        <row r="1428">
          <cell r="C1428">
            <v>1</v>
          </cell>
          <cell r="G1428">
            <v>13</v>
          </cell>
          <cell r="J1428">
            <v>794</v>
          </cell>
          <cell r="K1428" t="str">
            <v>W</v>
          </cell>
          <cell r="M1428" t="str">
            <v>Y</v>
          </cell>
          <cell r="N1428">
            <v>4</v>
          </cell>
          <cell r="R1428">
            <v>1.6274787535410764</v>
          </cell>
        </row>
        <row r="1429">
          <cell r="C1429">
            <v>1</v>
          </cell>
          <cell r="G1429">
            <v>10</v>
          </cell>
          <cell r="J1429">
            <v>210.3</v>
          </cell>
          <cell r="K1429" t="str">
            <v>M</v>
          </cell>
          <cell r="M1429" t="str">
            <v>Y</v>
          </cell>
          <cell r="N1429">
            <v>4</v>
          </cell>
          <cell r="R1429">
            <v>1.1124087591240877</v>
          </cell>
        </row>
        <row r="1430">
          <cell r="C1430">
            <v>1</v>
          </cell>
          <cell r="G1430">
            <v>13</v>
          </cell>
          <cell r="J1430">
            <v>94</v>
          </cell>
          <cell r="K1430" t="str">
            <v>M</v>
          </cell>
          <cell r="M1430" t="str">
            <v>Y</v>
          </cell>
          <cell r="N1430">
            <v>8</v>
          </cell>
          <cell r="R1430">
            <v>1.6274787535410764</v>
          </cell>
        </row>
        <row r="1431">
          <cell r="C1431">
            <v>1</v>
          </cell>
          <cell r="G1431">
            <v>10</v>
          </cell>
          <cell r="J1431">
            <v>94</v>
          </cell>
          <cell r="K1431" t="str">
            <v>W</v>
          </cell>
          <cell r="M1431" t="str">
            <v>Y</v>
          </cell>
          <cell r="N1431">
            <v>15</v>
          </cell>
          <cell r="R1431">
            <v>1.1124087591240877</v>
          </cell>
        </row>
        <row r="1432">
          <cell r="C1432">
            <v>1</v>
          </cell>
          <cell r="G1432">
            <v>13</v>
          </cell>
          <cell r="J1432">
            <v>94</v>
          </cell>
          <cell r="K1432" t="str">
            <v>W</v>
          </cell>
          <cell r="M1432" t="str">
            <v>Y</v>
          </cell>
          <cell r="N1432">
            <v>1</v>
          </cell>
          <cell r="R1432">
            <v>1.6274787535410764</v>
          </cell>
        </row>
        <row r="1433">
          <cell r="C1433">
            <v>1</v>
          </cell>
          <cell r="G1433">
            <v>13</v>
          </cell>
          <cell r="J1433">
            <v>1311</v>
          </cell>
          <cell r="K1433" t="str">
            <v>M</v>
          </cell>
          <cell r="M1433" t="str">
            <v>Y</v>
          </cell>
          <cell r="N1433">
            <v>4</v>
          </cell>
          <cell r="R1433">
            <v>1.6274787535410764</v>
          </cell>
        </row>
        <row r="1434">
          <cell r="C1434">
            <v>1</v>
          </cell>
          <cell r="G1434">
            <v>13</v>
          </cell>
          <cell r="J1434">
            <v>28.1</v>
          </cell>
          <cell r="K1434" t="str">
            <v>W</v>
          </cell>
          <cell r="M1434" t="str">
            <v>Y</v>
          </cell>
          <cell r="N1434">
            <v>18</v>
          </cell>
          <cell r="R1434">
            <v>1.6274787535410764</v>
          </cell>
        </row>
        <row r="1435">
          <cell r="C1435">
            <v>1</v>
          </cell>
          <cell r="G1435">
            <v>13</v>
          </cell>
          <cell r="J1435">
            <v>1311</v>
          </cell>
          <cell r="K1435" t="str">
            <v>M</v>
          </cell>
          <cell r="M1435" t="str">
            <v>Y</v>
          </cell>
          <cell r="N1435">
            <v>2</v>
          </cell>
          <cell r="R1435">
            <v>1.6274787535410764</v>
          </cell>
        </row>
        <row r="1436">
          <cell r="C1436">
            <v>1</v>
          </cell>
          <cell r="G1436">
            <v>13</v>
          </cell>
          <cell r="J1436">
            <v>531</v>
          </cell>
          <cell r="K1436" t="str">
            <v>M</v>
          </cell>
          <cell r="M1436" t="str">
            <v>Y</v>
          </cell>
          <cell r="N1436">
            <v>1</v>
          </cell>
          <cell r="R1436">
            <v>1.6274787535410764</v>
          </cell>
        </row>
        <row r="1437">
          <cell r="C1437">
            <v>1</v>
          </cell>
          <cell r="G1437">
            <v>13</v>
          </cell>
          <cell r="J1437">
            <v>777</v>
          </cell>
          <cell r="K1437" t="str">
            <v>M</v>
          </cell>
          <cell r="M1437" t="str">
            <v>Y</v>
          </cell>
          <cell r="N1437">
            <v>6</v>
          </cell>
          <cell r="R1437">
            <v>1.6274787535410764</v>
          </cell>
        </row>
        <row r="1438">
          <cell r="C1438">
            <v>1</v>
          </cell>
          <cell r="G1438">
            <v>13</v>
          </cell>
          <cell r="J1438">
            <v>1169</v>
          </cell>
          <cell r="K1438" t="str">
            <v>M</v>
          </cell>
          <cell r="M1438" t="str">
            <v>Y</v>
          </cell>
          <cell r="N1438">
            <v>13</v>
          </cell>
          <cell r="R1438">
            <v>1.6274787535410764</v>
          </cell>
        </row>
        <row r="1439">
          <cell r="C1439">
            <v>1</v>
          </cell>
          <cell r="G1439">
            <v>13</v>
          </cell>
          <cell r="J1439">
            <v>330.3</v>
          </cell>
          <cell r="K1439" t="str">
            <v>M</v>
          </cell>
          <cell r="M1439" t="str">
            <v>Y</v>
          </cell>
          <cell r="N1439">
            <v>2</v>
          </cell>
          <cell r="R1439">
            <v>1.6274787535410764</v>
          </cell>
        </row>
        <row r="1440">
          <cell r="C1440">
            <v>1</v>
          </cell>
          <cell r="G1440">
            <v>13</v>
          </cell>
          <cell r="J1440">
            <v>1098</v>
          </cell>
          <cell r="K1440" t="str">
            <v>M</v>
          </cell>
          <cell r="M1440" t="str">
            <v>Y</v>
          </cell>
          <cell r="N1440">
            <v>2</v>
          </cell>
          <cell r="R1440">
            <v>1.6274787535410764</v>
          </cell>
        </row>
        <row r="1441">
          <cell r="C1441">
            <v>1</v>
          </cell>
          <cell r="G1441">
            <v>10</v>
          </cell>
          <cell r="J1441">
            <v>94</v>
          </cell>
          <cell r="K1441" t="str">
            <v>W</v>
          </cell>
          <cell r="M1441" t="str">
            <v>Y</v>
          </cell>
          <cell r="N1441">
            <v>1</v>
          </cell>
          <cell r="R1441">
            <v>1.1124087591240877</v>
          </cell>
        </row>
        <row r="1442">
          <cell r="C1442">
            <v>1</v>
          </cell>
          <cell r="G1442">
            <v>10</v>
          </cell>
          <cell r="J1442">
            <v>330.3</v>
          </cell>
          <cell r="K1442" t="str">
            <v>W</v>
          </cell>
          <cell r="M1442" t="str">
            <v>Y</v>
          </cell>
          <cell r="N1442">
            <v>2</v>
          </cell>
          <cell r="R1442">
            <v>1.1124087591240877</v>
          </cell>
        </row>
        <row r="1443">
          <cell r="C1443">
            <v>1</v>
          </cell>
          <cell r="G1443">
            <v>10</v>
          </cell>
          <cell r="J1443">
            <v>256.39999999999998</v>
          </cell>
          <cell r="K1443" t="str">
            <v>M</v>
          </cell>
          <cell r="M1443" t="str">
            <v>Y</v>
          </cell>
          <cell r="N1443">
            <v>4</v>
          </cell>
          <cell r="R1443">
            <v>1.1124087591240877</v>
          </cell>
        </row>
        <row r="1444">
          <cell r="C1444">
            <v>1</v>
          </cell>
          <cell r="G1444">
            <v>13</v>
          </cell>
          <cell r="J1444">
            <v>1191</v>
          </cell>
          <cell r="K1444" t="str">
            <v>M</v>
          </cell>
          <cell r="M1444" t="str">
            <v>Y</v>
          </cell>
          <cell r="N1444">
            <v>13</v>
          </cell>
          <cell r="R1444">
            <v>1.6274787535410764</v>
          </cell>
        </row>
        <row r="1445">
          <cell r="C1445">
            <v>1</v>
          </cell>
          <cell r="G1445">
            <v>10</v>
          </cell>
          <cell r="J1445">
            <v>689</v>
          </cell>
          <cell r="K1445" t="str">
            <v>M</v>
          </cell>
          <cell r="M1445" t="str">
            <v>Y</v>
          </cell>
          <cell r="N1445">
            <v>1</v>
          </cell>
          <cell r="R1445">
            <v>1.1124087591240877</v>
          </cell>
        </row>
        <row r="1446">
          <cell r="C1446">
            <v>1</v>
          </cell>
          <cell r="G1446">
            <v>10</v>
          </cell>
          <cell r="J1446">
            <v>28.1</v>
          </cell>
          <cell r="K1446" t="str">
            <v>W</v>
          </cell>
          <cell r="M1446" t="str">
            <v>Y</v>
          </cell>
          <cell r="N1446">
            <v>1</v>
          </cell>
          <cell r="R1446">
            <v>1.1124087591240877</v>
          </cell>
        </row>
        <row r="1447">
          <cell r="C1447">
            <v>1</v>
          </cell>
          <cell r="G1447">
            <v>10</v>
          </cell>
          <cell r="J1447">
            <v>1191</v>
          </cell>
          <cell r="K1447" t="str">
            <v>M</v>
          </cell>
          <cell r="M1447" t="str">
            <v>Y</v>
          </cell>
          <cell r="N1447">
            <v>7</v>
          </cell>
          <cell r="R1447">
            <v>1.1124087591240877</v>
          </cell>
        </row>
        <row r="1448">
          <cell r="C1448">
            <v>1</v>
          </cell>
          <cell r="G1448">
            <v>13</v>
          </cell>
          <cell r="J1448">
            <v>2068</v>
          </cell>
          <cell r="K1448" t="str">
            <v>W</v>
          </cell>
          <cell r="M1448" t="str">
            <v>Y</v>
          </cell>
          <cell r="N1448">
            <v>18</v>
          </cell>
          <cell r="R1448">
            <v>1.6274787535410764</v>
          </cell>
        </row>
        <row r="1449">
          <cell r="C1449">
            <v>1</v>
          </cell>
          <cell r="G1449">
            <v>13</v>
          </cell>
          <cell r="J1449">
            <v>149.30000000000001</v>
          </cell>
          <cell r="K1449" t="str">
            <v>W</v>
          </cell>
          <cell r="M1449" t="str">
            <v>Y</v>
          </cell>
          <cell r="N1449">
            <v>2</v>
          </cell>
          <cell r="R1449">
            <v>1.6274787535410764</v>
          </cell>
        </row>
        <row r="1450">
          <cell r="C1450">
            <v>1</v>
          </cell>
          <cell r="G1450">
            <v>10</v>
          </cell>
          <cell r="J1450">
            <v>238.2</v>
          </cell>
          <cell r="K1450" t="str">
            <v>W</v>
          </cell>
          <cell r="M1450" t="str">
            <v>Y</v>
          </cell>
          <cell r="N1450">
            <v>1</v>
          </cell>
          <cell r="R1450">
            <v>1.1124087591240877</v>
          </cell>
        </row>
        <row r="1451">
          <cell r="C1451">
            <v>1</v>
          </cell>
          <cell r="G1451">
            <v>13</v>
          </cell>
          <cell r="J1451">
            <v>1495</v>
          </cell>
          <cell r="K1451" t="str">
            <v>M</v>
          </cell>
          <cell r="M1451" t="str">
            <v>Y</v>
          </cell>
          <cell r="N1451">
            <v>3</v>
          </cell>
          <cell r="R1451">
            <v>1.6274787535410764</v>
          </cell>
        </row>
        <row r="1452">
          <cell r="C1452">
            <v>1</v>
          </cell>
          <cell r="G1452">
            <v>10</v>
          </cell>
          <cell r="J1452">
            <v>368</v>
          </cell>
          <cell r="K1452" t="str">
            <v>W</v>
          </cell>
          <cell r="M1452" t="str">
            <v>Y</v>
          </cell>
          <cell r="N1452">
            <v>9</v>
          </cell>
          <cell r="R1452">
            <v>1.1124087591240877</v>
          </cell>
        </row>
        <row r="1453">
          <cell r="C1453">
            <v>1</v>
          </cell>
          <cell r="G1453">
            <v>10</v>
          </cell>
          <cell r="J1453">
            <v>28.1</v>
          </cell>
          <cell r="K1453" t="str">
            <v>W</v>
          </cell>
          <cell r="M1453" t="str">
            <v>Y</v>
          </cell>
          <cell r="N1453">
            <v>4</v>
          </cell>
          <cell r="R1453">
            <v>1.1124087591240877</v>
          </cell>
        </row>
        <row r="1454">
          <cell r="C1454">
            <v>1</v>
          </cell>
          <cell r="G1454">
            <v>13</v>
          </cell>
          <cell r="J1454">
            <v>144.80000000000001</v>
          </cell>
          <cell r="K1454" t="str">
            <v>W</v>
          </cell>
          <cell r="M1454" t="str">
            <v>Y</v>
          </cell>
          <cell r="N1454">
            <v>18</v>
          </cell>
          <cell r="R1454">
            <v>1.6274787535410764</v>
          </cell>
        </row>
        <row r="1455">
          <cell r="C1455">
            <v>1</v>
          </cell>
          <cell r="G1455">
            <v>10</v>
          </cell>
          <cell r="J1455">
            <v>569</v>
          </cell>
          <cell r="K1455" t="str">
            <v>W</v>
          </cell>
          <cell r="M1455" t="str">
            <v>Y</v>
          </cell>
          <cell r="N1455">
            <v>12</v>
          </cell>
          <cell r="R1455">
            <v>1.1124087591240877</v>
          </cell>
        </row>
        <row r="1456">
          <cell r="C1456">
            <v>1</v>
          </cell>
          <cell r="G1456">
            <v>10</v>
          </cell>
          <cell r="J1456">
            <v>794</v>
          </cell>
          <cell r="K1456" t="str">
            <v>W</v>
          </cell>
          <cell r="M1456" t="str">
            <v>Y</v>
          </cell>
          <cell r="N1456">
            <v>1</v>
          </cell>
          <cell r="R1456">
            <v>1.1124087591240877</v>
          </cell>
        </row>
        <row r="1457">
          <cell r="C1457">
            <v>1</v>
          </cell>
          <cell r="G1457">
            <v>10</v>
          </cell>
          <cell r="J1457">
            <v>619</v>
          </cell>
          <cell r="K1457" t="str">
            <v>W</v>
          </cell>
          <cell r="M1457" t="str">
            <v>Y</v>
          </cell>
          <cell r="N1457">
            <v>10</v>
          </cell>
          <cell r="R1457">
            <v>1.1124087591240877</v>
          </cell>
        </row>
        <row r="1458">
          <cell r="C1458">
            <v>1</v>
          </cell>
          <cell r="G1458">
            <v>10</v>
          </cell>
          <cell r="J1458">
            <v>276.2</v>
          </cell>
          <cell r="K1458" t="str">
            <v>M</v>
          </cell>
          <cell r="M1458" t="str">
            <v>Y</v>
          </cell>
          <cell r="N1458">
            <v>1</v>
          </cell>
          <cell r="R1458">
            <v>1.1124087591240877</v>
          </cell>
        </row>
        <row r="1459">
          <cell r="C1459">
            <v>1</v>
          </cell>
          <cell r="G1459">
            <v>10</v>
          </cell>
          <cell r="J1459">
            <v>451</v>
          </cell>
          <cell r="K1459" t="str">
            <v>W</v>
          </cell>
          <cell r="M1459" t="str">
            <v>Y</v>
          </cell>
          <cell r="N1459">
            <v>9</v>
          </cell>
          <cell r="R1459">
            <v>1.1124087591240877</v>
          </cell>
        </row>
        <row r="1460">
          <cell r="C1460">
            <v>1</v>
          </cell>
          <cell r="G1460">
            <v>10</v>
          </cell>
          <cell r="J1460">
            <v>210.3</v>
          </cell>
          <cell r="K1460" t="str">
            <v>W</v>
          </cell>
          <cell r="M1460" t="str">
            <v>Y</v>
          </cell>
          <cell r="N1460">
            <v>1</v>
          </cell>
          <cell r="R1460">
            <v>1.1124087591240877</v>
          </cell>
        </row>
        <row r="1461">
          <cell r="C1461">
            <v>1</v>
          </cell>
          <cell r="G1461">
            <v>13</v>
          </cell>
          <cell r="J1461">
            <v>1311</v>
          </cell>
          <cell r="K1461" t="str">
            <v>M</v>
          </cell>
          <cell r="M1461" t="str">
            <v>Y</v>
          </cell>
          <cell r="N1461">
            <v>2</v>
          </cell>
          <cell r="R1461">
            <v>1.6274787535410764</v>
          </cell>
        </row>
        <row r="1462">
          <cell r="C1462">
            <v>1</v>
          </cell>
          <cell r="G1462">
            <v>13</v>
          </cell>
          <cell r="J1462">
            <v>1311</v>
          </cell>
          <cell r="K1462" t="str">
            <v>M</v>
          </cell>
          <cell r="M1462" t="str">
            <v>Y</v>
          </cell>
          <cell r="N1462">
            <v>2</v>
          </cell>
          <cell r="R1462">
            <v>1.6274787535410764</v>
          </cell>
        </row>
        <row r="1463">
          <cell r="C1463">
            <v>1</v>
          </cell>
          <cell r="G1463">
            <v>10</v>
          </cell>
          <cell r="J1463">
            <v>610</v>
          </cell>
          <cell r="K1463" t="str">
            <v>W</v>
          </cell>
          <cell r="M1463" t="str">
            <v>Y</v>
          </cell>
          <cell r="N1463">
            <v>13</v>
          </cell>
          <cell r="R1463">
            <v>1.1124087591240877</v>
          </cell>
        </row>
        <row r="1464">
          <cell r="C1464">
            <v>1</v>
          </cell>
          <cell r="G1464">
            <v>13</v>
          </cell>
          <cell r="J1464">
            <v>2068</v>
          </cell>
          <cell r="K1464" t="str">
            <v>M</v>
          </cell>
          <cell r="M1464" t="str">
            <v>Y</v>
          </cell>
          <cell r="N1464">
            <v>13</v>
          </cell>
          <cell r="R1464">
            <v>1.6274787535410764</v>
          </cell>
        </row>
        <row r="1465">
          <cell r="C1465">
            <v>1</v>
          </cell>
          <cell r="G1465">
            <v>13</v>
          </cell>
          <cell r="J1465">
            <v>689</v>
          </cell>
          <cell r="K1465" t="str">
            <v>M</v>
          </cell>
          <cell r="M1465" t="str">
            <v>Y</v>
          </cell>
          <cell r="N1465">
            <v>2</v>
          </cell>
          <cell r="R1465">
            <v>1.6274787535410764</v>
          </cell>
        </row>
        <row r="1466">
          <cell r="C1466">
            <v>1</v>
          </cell>
          <cell r="G1466">
            <v>13</v>
          </cell>
          <cell r="J1466">
            <v>2188</v>
          </cell>
          <cell r="K1466" t="str">
            <v>M</v>
          </cell>
          <cell r="M1466" t="str">
            <v>Y</v>
          </cell>
          <cell r="N1466">
            <v>2</v>
          </cell>
          <cell r="R1466">
            <v>1.6274787535410764</v>
          </cell>
        </row>
        <row r="1467">
          <cell r="C1467">
            <v>1</v>
          </cell>
          <cell r="G1467">
            <v>10</v>
          </cell>
          <cell r="J1467">
            <v>210.3</v>
          </cell>
          <cell r="K1467" t="str">
            <v>W</v>
          </cell>
          <cell r="M1467" t="str">
            <v>Y</v>
          </cell>
          <cell r="N1467">
            <v>3</v>
          </cell>
          <cell r="R1467">
            <v>1.1124087591240877</v>
          </cell>
        </row>
        <row r="1468">
          <cell r="C1468">
            <v>1</v>
          </cell>
          <cell r="G1468">
            <v>13</v>
          </cell>
          <cell r="J1468">
            <v>2372</v>
          </cell>
          <cell r="K1468" t="str">
            <v>M</v>
          </cell>
          <cell r="M1468" t="str">
            <v>Y</v>
          </cell>
          <cell r="N1468">
            <v>4</v>
          </cell>
          <cell r="R1468">
            <v>1.6274787535410764</v>
          </cell>
        </row>
        <row r="1469">
          <cell r="C1469">
            <v>1</v>
          </cell>
          <cell r="G1469">
            <v>13</v>
          </cell>
          <cell r="J1469">
            <v>368</v>
          </cell>
          <cell r="K1469" t="str">
            <v>M</v>
          </cell>
          <cell r="M1469" t="str">
            <v>Y</v>
          </cell>
          <cell r="N1469">
            <v>4</v>
          </cell>
          <cell r="R1469">
            <v>1.6274787535410764</v>
          </cell>
        </row>
        <row r="1470">
          <cell r="C1470">
            <v>1</v>
          </cell>
          <cell r="G1470">
            <v>13</v>
          </cell>
          <cell r="J1470">
            <v>305</v>
          </cell>
          <cell r="K1470" t="str">
            <v>W</v>
          </cell>
          <cell r="M1470" t="str">
            <v>Y</v>
          </cell>
          <cell r="N1470">
            <v>1</v>
          </cell>
          <cell r="R1470">
            <v>1.6274787535410764</v>
          </cell>
        </row>
        <row r="1471">
          <cell r="C1471">
            <v>1</v>
          </cell>
          <cell r="G1471">
            <v>13</v>
          </cell>
          <cell r="J1471">
            <v>2188</v>
          </cell>
          <cell r="K1471" t="str">
            <v>M</v>
          </cell>
          <cell r="M1471" t="str">
            <v>Y</v>
          </cell>
          <cell r="N1471">
            <v>2</v>
          </cell>
          <cell r="R1471">
            <v>1.6274787535410764</v>
          </cell>
        </row>
        <row r="1472">
          <cell r="C1472">
            <v>1</v>
          </cell>
          <cell r="G1472">
            <v>13</v>
          </cell>
          <cell r="J1472">
            <v>2188</v>
          </cell>
          <cell r="K1472" t="str">
            <v>M</v>
          </cell>
          <cell r="M1472" t="str">
            <v>Y</v>
          </cell>
          <cell r="N1472">
            <v>13</v>
          </cell>
          <cell r="R1472">
            <v>1.6274787535410764</v>
          </cell>
        </row>
        <row r="1473">
          <cell r="C1473">
            <v>1</v>
          </cell>
          <cell r="G1473">
            <v>13</v>
          </cell>
          <cell r="J1473">
            <v>1453</v>
          </cell>
          <cell r="K1473" t="str">
            <v>M</v>
          </cell>
          <cell r="M1473" t="str">
            <v>Y</v>
          </cell>
          <cell r="N1473">
            <v>15</v>
          </cell>
          <cell r="R1473">
            <v>1.6274787535410764</v>
          </cell>
        </row>
        <row r="1474">
          <cell r="C1474">
            <v>1</v>
          </cell>
          <cell r="G1474">
            <v>10</v>
          </cell>
          <cell r="J1474">
            <v>64.7</v>
          </cell>
          <cell r="K1474" t="str">
            <v>W</v>
          </cell>
          <cell r="M1474" t="str">
            <v>Y</v>
          </cell>
          <cell r="N1474">
            <v>1</v>
          </cell>
          <cell r="R1474">
            <v>1.1124087591240877</v>
          </cell>
        </row>
        <row r="1475">
          <cell r="C1475">
            <v>1</v>
          </cell>
          <cell r="G1475">
            <v>13</v>
          </cell>
          <cell r="J1475">
            <v>276.2</v>
          </cell>
          <cell r="K1475" t="str">
            <v>W</v>
          </cell>
          <cell r="M1475" t="str">
            <v>Y</v>
          </cell>
          <cell r="N1475">
            <v>2</v>
          </cell>
          <cell r="R1475">
            <v>1.6274787535410764</v>
          </cell>
        </row>
        <row r="1476">
          <cell r="C1476">
            <v>1</v>
          </cell>
          <cell r="G1476">
            <v>13</v>
          </cell>
          <cell r="J1476">
            <v>1311</v>
          </cell>
          <cell r="K1476" t="str">
            <v>M</v>
          </cell>
          <cell r="M1476" t="str">
            <v>Y</v>
          </cell>
          <cell r="N1476">
            <v>6</v>
          </cell>
          <cell r="R1476">
            <v>1.6274787535410764</v>
          </cell>
        </row>
        <row r="1477">
          <cell r="C1477">
            <v>1</v>
          </cell>
          <cell r="G1477">
            <v>13</v>
          </cell>
          <cell r="J1477">
            <v>1595</v>
          </cell>
          <cell r="K1477" t="str">
            <v>M</v>
          </cell>
          <cell r="M1477" t="str">
            <v>Y</v>
          </cell>
          <cell r="N1477">
            <v>2</v>
          </cell>
          <cell r="R1477">
            <v>1.6274787535410764</v>
          </cell>
        </row>
        <row r="1478">
          <cell r="C1478">
            <v>1</v>
          </cell>
          <cell r="G1478">
            <v>13</v>
          </cell>
          <cell r="J1478">
            <v>376.4</v>
          </cell>
          <cell r="K1478" t="str">
            <v>M</v>
          </cell>
          <cell r="M1478" t="str">
            <v>Y</v>
          </cell>
          <cell r="N1478">
            <v>16</v>
          </cell>
          <cell r="R1478">
            <v>1.6274787535410764</v>
          </cell>
        </row>
        <row r="1479">
          <cell r="C1479">
            <v>1</v>
          </cell>
          <cell r="G1479">
            <v>10</v>
          </cell>
          <cell r="J1479">
            <v>188.3</v>
          </cell>
          <cell r="K1479" t="str">
            <v>W</v>
          </cell>
          <cell r="M1479" t="str">
            <v>Y</v>
          </cell>
          <cell r="N1479">
            <v>1</v>
          </cell>
          <cell r="R1479">
            <v>1.1124087591240877</v>
          </cell>
        </row>
        <row r="1480">
          <cell r="C1480">
            <v>1</v>
          </cell>
          <cell r="G1480">
            <v>13</v>
          </cell>
          <cell r="J1480">
            <v>276.2</v>
          </cell>
          <cell r="K1480" t="str">
            <v>W</v>
          </cell>
          <cell r="M1480" t="str">
            <v>Y</v>
          </cell>
          <cell r="N1480">
            <v>13</v>
          </cell>
          <cell r="R1480">
            <v>1.6274787535410764</v>
          </cell>
        </row>
        <row r="1481">
          <cell r="C1481">
            <v>1</v>
          </cell>
          <cell r="G1481">
            <v>13</v>
          </cell>
          <cell r="J1481">
            <v>1311</v>
          </cell>
          <cell r="K1481" t="str">
            <v>M</v>
          </cell>
          <cell r="M1481" t="str">
            <v>Y</v>
          </cell>
          <cell r="N1481">
            <v>2</v>
          </cell>
          <cell r="R1481">
            <v>1.6274787535410764</v>
          </cell>
        </row>
        <row r="1482">
          <cell r="C1482">
            <v>1</v>
          </cell>
          <cell r="G1482">
            <v>13</v>
          </cell>
          <cell r="J1482">
            <v>1311</v>
          </cell>
          <cell r="K1482" t="str">
            <v>M</v>
          </cell>
          <cell r="M1482" t="str">
            <v>Y</v>
          </cell>
          <cell r="N1482">
            <v>2</v>
          </cell>
          <cell r="R1482">
            <v>1.6274787535410764</v>
          </cell>
        </row>
        <row r="1483">
          <cell r="C1483">
            <v>1</v>
          </cell>
          <cell r="G1483">
            <v>13</v>
          </cell>
          <cell r="J1483">
            <v>1311</v>
          </cell>
          <cell r="K1483" t="str">
            <v>M</v>
          </cell>
          <cell r="M1483" t="str">
            <v>Y</v>
          </cell>
          <cell r="N1483">
            <v>2</v>
          </cell>
          <cell r="R1483">
            <v>1.6274787535410764</v>
          </cell>
        </row>
        <row r="1484">
          <cell r="C1484">
            <v>1</v>
          </cell>
          <cell r="G1484">
            <v>13</v>
          </cell>
          <cell r="J1484">
            <v>1311</v>
          </cell>
          <cell r="K1484" t="str">
            <v>M</v>
          </cell>
          <cell r="M1484" t="str">
            <v>Y</v>
          </cell>
          <cell r="N1484">
            <v>2</v>
          </cell>
          <cell r="R1484">
            <v>1.6274787535410764</v>
          </cell>
        </row>
        <row r="1485">
          <cell r="C1485">
            <v>1</v>
          </cell>
          <cell r="G1485">
            <v>13</v>
          </cell>
          <cell r="J1485">
            <v>1311</v>
          </cell>
          <cell r="K1485" t="str">
            <v>M</v>
          </cell>
          <cell r="M1485" t="str">
            <v>Y</v>
          </cell>
          <cell r="N1485">
            <v>2</v>
          </cell>
          <cell r="R1485">
            <v>1.6274787535410764</v>
          </cell>
        </row>
        <row r="1486">
          <cell r="C1486">
            <v>1</v>
          </cell>
          <cell r="G1486">
            <v>13</v>
          </cell>
          <cell r="J1486">
            <v>655.20000000000005</v>
          </cell>
          <cell r="K1486" t="str">
            <v>W</v>
          </cell>
          <cell r="M1486" t="str">
            <v>Y</v>
          </cell>
          <cell r="N1486">
            <v>15</v>
          </cell>
          <cell r="R1486">
            <v>1.6274787535410764</v>
          </cell>
        </row>
        <row r="1487">
          <cell r="C1487">
            <v>1</v>
          </cell>
          <cell r="G1487">
            <v>13</v>
          </cell>
          <cell r="J1487">
            <v>1311</v>
          </cell>
          <cell r="K1487" t="str">
            <v>M</v>
          </cell>
          <cell r="M1487" t="str">
            <v>Y</v>
          </cell>
          <cell r="N1487">
            <v>1</v>
          </cell>
          <cell r="R1487">
            <v>1.6274787535410764</v>
          </cell>
        </row>
        <row r="1488">
          <cell r="C1488">
            <v>1</v>
          </cell>
          <cell r="G1488">
            <v>10</v>
          </cell>
          <cell r="J1488">
            <v>685</v>
          </cell>
          <cell r="K1488" t="str">
            <v>M</v>
          </cell>
          <cell r="M1488" t="str">
            <v>Y</v>
          </cell>
          <cell r="N1488">
            <v>6</v>
          </cell>
          <cell r="R1488">
            <v>1.1124087591240877</v>
          </cell>
        </row>
        <row r="1489">
          <cell r="C1489">
            <v>1</v>
          </cell>
          <cell r="G1489">
            <v>13</v>
          </cell>
          <cell r="J1489">
            <v>1311</v>
          </cell>
          <cell r="K1489" t="str">
            <v>M</v>
          </cell>
          <cell r="M1489" t="str">
            <v>Y</v>
          </cell>
          <cell r="N1489">
            <v>2</v>
          </cell>
          <cell r="R1489">
            <v>1.6274787535410764</v>
          </cell>
        </row>
        <row r="1490">
          <cell r="C1490">
            <v>1</v>
          </cell>
          <cell r="G1490">
            <v>13</v>
          </cell>
          <cell r="J1490">
            <v>1311</v>
          </cell>
          <cell r="K1490" t="str">
            <v>M</v>
          </cell>
          <cell r="M1490" t="str">
            <v>Y</v>
          </cell>
          <cell r="N1490">
            <v>2</v>
          </cell>
          <cell r="R1490">
            <v>1.6274787535410764</v>
          </cell>
        </row>
        <row r="1491">
          <cell r="C1491">
            <v>1</v>
          </cell>
          <cell r="G1491">
            <v>11</v>
          </cell>
          <cell r="J1491">
            <v>569</v>
          </cell>
          <cell r="K1491" t="str">
            <v>W</v>
          </cell>
          <cell r="M1491" t="str">
            <v>Y</v>
          </cell>
          <cell r="N1491">
            <v>1</v>
          </cell>
          <cell r="R1491">
            <v>1.3240418118466899</v>
          </cell>
        </row>
        <row r="1492">
          <cell r="C1492">
            <v>1</v>
          </cell>
          <cell r="G1492">
            <v>13</v>
          </cell>
          <cell r="J1492">
            <v>305</v>
          </cell>
          <cell r="K1492" t="str">
            <v>M</v>
          </cell>
          <cell r="M1492" t="str">
            <v>Y</v>
          </cell>
          <cell r="N1492">
            <v>6</v>
          </cell>
          <cell r="R1492">
            <v>1.6274787535410764</v>
          </cell>
        </row>
        <row r="1493">
          <cell r="C1493">
            <v>1</v>
          </cell>
          <cell r="G1493">
            <v>13</v>
          </cell>
          <cell r="J1493">
            <v>2372</v>
          </cell>
          <cell r="K1493" t="str">
            <v>M</v>
          </cell>
          <cell r="M1493" t="str">
            <v>Y</v>
          </cell>
          <cell r="N1493">
            <v>13</v>
          </cell>
          <cell r="R1493">
            <v>1.6274787535410764</v>
          </cell>
        </row>
        <row r="1494">
          <cell r="C1494">
            <v>1</v>
          </cell>
          <cell r="G1494">
            <v>13</v>
          </cell>
          <cell r="J1494">
            <v>1311</v>
          </cell>
          <cell r="K1494" t="str">
            <v>M</v>
          </cell>
          <cell r="M1494" t="str">
            <v>Y</v>
          </cell>
          <cell r="N1494">
            <v>2</v>
          </cell>
          <cell r="R1494">
            <v>1.6274787535410764</v>
          </cell>
        </row>
        <row r="1495">
          <cell r="C1495">
            <v>1</v>
          </cell>
          <cell r="G1495">
            <v>10</v>
          </cell>
          <cell r="J1495">
            <v>28.1</v>
          </cell>
          <cell r="K1495" t="str">
            <v>W</v>
          </cell>
          <cell r="M1495" t="str">
            <v>Y</v>
          </cell>
          <cell r="N1495">
            <v>1</v>
          </cell>
          <cell r="R1495">
            <v>1.1124087591240877</v>
          </cell>
        </row>
        <row r="1496">
          <cell r="C1496">
            <v>1</v>
          </cell>
          <cell r="G1496">
            <v>13</v>
          </cell>
          <cell r="J1496">
            <v>276.2</v>
          </cell>
          <cell r="K1496" t="str">
            <v>W</v>
          </cell>
          <cell r="M1496" t="str">
            <v>N</v>
          </cell>
          <cell r="N1496">
            <v>10</v>
          </cell>
          <cell r="R1496">
            <v>1.6274787535410764</v>
          </cell>
        </row>
        <row r="1497">
          <cell r="C1497">
            <v>1</v>
          </cell>
          <cell r="G1497">
            <v>13</v>
          </cell>
          <cell r="J1497">
            <v>1117</v>
          </cell>
          <cell r="K1497" t="str">
            <v>W</v>
          </cell>
          <cell r="M1497" t="str">
            <v>N</v>
          </cell>
          <cell r="N1497">
            <v>2</v>
          </cell>
          <cell r="R1497">
            <v>1.6274787535410764</v>
          </cell>
        </row>
        <row r="1498">
          <cell r="C1498">
            <v>1</v>
          </cell>
          <cell r="G1498">
            <v>10</v>
          </cell>
          <cell r="J1498">
            <v>560.4</v>
          </cell>
          <cell r="K1498" t="str">
            <v>M</v>
          </cell>
          <cell r="M1498" t="str">
            <v>N</v>
          </cell>
          <cell r="N1498">
            <v>2</v>
          </cell>
          <cell r="R1498">
            <v>1.1124087591240877</v>
          </cell>
        </row>
        <row r="1499">
          <cell r="C1499">
            <v>1</v>
          </cell>
          <cell r="G1499">
            <v>10</v>
          </cell>
          <cell r="J1499">
            <v>64.7</v>
          </cell>
          <cell r="K1499" t="str">
            <v>W</v>
          </cell>
          <cell r="M1499" t="str">
            <v>N</v>
          </cell>
          <cell r="N1499">
            <v>10</v>
          </cell>
          <cell r="R1499">
            <v>1.1124087591240877</v>
          </cell>
        </row>
        <row r="1500">
          <cell r="C1500">
            <v>1</v>
          </cell>
          <cell r="G1500">
            <v>10</v>
          </cell>
          <cell r="J1500">
            <v>1936.6</v>
          </cell>
          <cell r="K1500" t="str">
            <v>M</v>
          </cell>
          <cell r="M1500" t="str">
            <v>N</v>
          </cell>
          <cell r="N1500">
            <v>2</v>
          </cell>
          <cell r="R1500">
            <v>1.1124087591240877</v>
          </cell>
        </row>
        <row r="1501">
          <cell r="C1501">
            <v>1</v>
          </cell>
          <cell r="G1501">
            <v>10</v>
          </cell>
          <cell r="J1501">
            <v>287.39999999999998</v>
          </cell>
          <cell r="K1501" t="str">
            <v>W</v>
          </cell>
          <cell r="M1501" t="str">
            <v>N</v>
          </cell>
          <cell r="N1501">
            <v>1</v>
          </cell>
          <cell r="R1501">
            <v>1.1124087591240877</v>
          </cell>
        </row>
        <row r="1502">
          <cell r="C1502">
            <v>1</v>
          </cell>
          <cell r="G1502">
            <v>10</v>
          </cell>
          <cell r="J1502">
            <v>504</v>
          </cell>
          <cell r="K1502" t="str">
            <v>W</v>
          </cell>
          <cell r="M1502" t="str">
            <v>N</v>
          </cell>
          <cell r="N1502">
            <v>10</v>
          </cell>
          <cell r="R1502">
            <v>1.1124087591240877</v>
          </cell>
        </row>
        <row r="1503">
          <cell r="C1503">
            <v>1</v>
          </cell>
          <cell r="G1503">
            <v>13</v>
          </cell>
          <cell r="J1503">
            <v>188.3</v>
          </cell>
          <cell r="K1503" t="str">
            <v>W</v>
          </cell>
          <cell r="M1503" t="str">
            <v>N</v>
          </cell>
          <cell r="N1503">
            <v>2</v>
          </cell>
          <cell r="R1503">
            <v>1.6274787535410764</v>
          </cell>
        </row>
        <row r="1504">
          <cell r="C1504">
            <v>1</v>
          </cell>
          <cell r="G1504">
            <v>13</v>
          </cell>
          <cell r="J1504">
            <v>276.2</v>
          </cell>
          <cell r="K1504" t="str">
            <v>W</v>
          </cell>
          <cell r="M1504" t="str">
            <v>N</v>
          </cell>
          <cell r="N1504">
            <v>13</v>
          </cell>
          <cell r="R1504">
            <v>1.6274787535410764</v>
          </cell>
        </row>
        <row r="1505">
          <cell r="C1505">
            <v>1</v>
          </cell>
          <cell r="G1505">
            <v>10</v>
          </cell>
          <cell r="J1505">
            <v>873</v>
          </cell>
          <cell r="K1505" t="str">
            <v>M</v>
          </cell>
          <cell r="M1505" t="str">
            <v>N</v>
          </cell>
          <cell r="N1505">
            <v>10</v>
          </cell>
          <cell r="R1505">
            <v>1.1124087591240877</v>
          </cell>
        </row>
        <row r="1506">
          <cell r="C1506">
            <v>1</v>
          </cell>
          <cell r="G1506">
            <v>13</v>
          </cell>
          <cell r="J1506">
            <v>873</v>
          </cell>
          <cell r="K1506" t="str">
            <v>W</v>
          </cell>
          <cell r="M1506" t="str">
            <v>N</v>
          </cell>
          <cell r="N1506">
            <v>2</v>
          </cell>
          <cell r="R1506">
            <v>1.6274787535410764</v>
          </cell>
        </row>
        <row r="1507">
          <cell r="C1507">
            <v>1</v>
          </cell>
          <cell r="G1507">
            <v>13</v>
          </cell>
          <cell r="J1507">
            <v>446.6</v>
          </cell>
          <cell r="K1507" t="str">
            <v>W</v>
          </cell>
          <cell r="M1507" t="str">
            <v>N</v>
          </cell>
          <cell r="N1507">
            <v>2</v>
          </cell>
          <cell r="R1507">
            <v>1.6274787535410764</v>
          </cell>
        </row>
        <row r="1508">
          <cell r="C1508">
            <v>1</v>
          </cell>
          <cell r="G1508">
            <v>10</v>
          </cell>
          <cell r="J1508">
            <v>514.29999999999995</v>
          </cell>
          <cell r="K1508" t="str">
            <v>W</v>
          </cell>
          <cell r="M1508" t="str">
            <v>N</v>
          </cell>
          <cell r="N1508">
            <v>3</v>
          </cell>
          <cell r="R1508">
            <v>1.1124087591240877</v>
          </cell>
        </row>
        <row r="1509">
          <cell r="C1509">
            <v>1</v>
          </cell>
          <cell r="G1509">
            <v>13</v>
          </cell>
          <cell r="J1509">
            <v>430.2</v>
          </cell>
          <cell r="K1509" t="str">
            <v>W</v>
          </cell>
          <cell r="M1509" t="str">
            <v>N</v>
          </cell>
          <cell r="N1509">
            <v>15</v>
          </cell>
          <cell r="R1509">
            <v>1.6274787535410764</v>
          </cell>
        </row>
        <row r="1510">
          <cell r="C1510">
            <v>1</v>
          </cell>
          <cell r="G1510">
            <v>11</v>
          </cell>
          <cell r="J1510">
            <v>446.6</v>
          </cell>
          <cell r="K1510" t="str">
            <v>W</v>
          </cell>
          <cell r="M1510" t="str">
            <v>N</v>
          </cell>
          <cell r="N1510">
            <v>13</v>
          </cell>
          <cell r="R1510">
            <v>1.3240418118466899</v>
          </cell>
        </row>
        <row r="1511">
          <cell r="C1511">
            <v>1</v>
          </cell>
          <cell r="G1511">
            <v>10</v>
          </cell>
          <cell r="J1511">
            <v>130.6</v>
          </cell>
          <cell r="K1511" t="str">
            <v>W</v>
          </cell>
          <cell r="M1511" t="str">
            <v>N</v>
          </cell>
          <cell r="N1511">
            <v>7</v>
          </cell>
          <cell r="R1511">
            <v>1.1124087591240877</v>
          </cell>
        </row>
        <row r="1512">
          <cell r="C1512">
            <v>1</v>
          </cell>
          <cell r="G1512">
            <v>11</v>
          </cell>
          <cell r="J1512">
            <v>194.9</v>
          </cell>
          <cell r="K1512" t="str">
            <v>W</v>
          </cell>
          <cell r="M1512" t="str">
            <v>N</v>
          </cell>
          <cell r="N1512">
            <v>10</v>
          </cell>
          <cell r="R1512">
            <v>1.3240418118466899</v>
          </cell>
        </row>
        <row r="1513">
          <cell r="C1513">
            <v>1</v>
          </cell>
          <cell r="G1513">
            <v>10</v>
          </cell>
          <cell r="J1513">
            <v>1153</v>
          </cell>
          <cell r="K1513" t="str">
            <v>M</v>
          </cell>
          <cell r="M1513" t="str">
            <v>N</v>
          </cell>
          <cell r="N1513">
            <v>3</v>
          </cell>
          <cell r="R1513">
            <v>1.1124087591240877</v>
          </cell>
        </row>
        <row r="1514">
          <cell r="C1514">
            <v>1</v>
          </cell>
          <cell r="G1514">
            <v>10</v>
          </cell>
          <cell r="J1514">
            <v>2068</v>
          </cell>
          <cell r="K1514" t="str">
            <v>M</v>
          </cell>
          <cell r="M1514" t="str">
            <v>N</v>
          </cell>
          <cell r="N1514">
            <v>3</v>
          </cell>
          <cell r="R1514">
            <v>1.1124087591240877</v>
          </cell>
        </row>
        <row r="1515">
          <cell r="C1515">
            <v>1</v>
          </cell>
          <cell r="G1515">
            <v>11</v>
          </cell>
          <cell r="J1515">
            <v>122.8</v>
          </cell>
          <cell r="K1515" t="str">
            <v>W</v>
          </cell>
          <cell r="M1515" t="str">
            <v>N</v>
          </cell>
          <cell r="N1515">
            <v>9</v>
          </cell>
          <cell r="R1515">
            <v>1.3240418118466899</v>
          </cell>
        </row>
        <row r="1516">
          <cell r="C1516">
            <v>1</v>
          </cell>
          <cell r="G1516">
            <v>11</v>
          </cell>
          <cell r="J1516">
            <v>298.3</v>
          </cell>
          <cell r="K1516" t="str">
            <v>W</v>
          </cell>
          <cell r="M1516" t="str">
            <v>N</v>
          </cell>
          <cell r="N1516">
            <v>1</v>
          </cell>
          <cell r="R1516">
            <v>1.3240418118466899</v>
          </cell>
        </row>
        <row r="1517">
          <cell r="C1517">
            <v>1</v>
          </cell>
          <cell r="G1517">
            <v>10</v>
          </cell>
          <cell r="J1517">
            <v>432.4</v>
          </cell>
          <cell r="K1517" t="str">
            <v>W</v>
          </cell>
          <cell r="M1517" t="str">
            <v>N</v>
          </cell>
          <cell r="N1517">
            <v>13</v>
          </cell>
          <cell r="R1517">
            <v>1.1124087591240877</v>
          </cell>
        </row>
        <row r="1518">
          <cell r="C1518">
            <v>1</v>
          </cell>
          <cell r="G1518">
            <v>13</v>
          </cell>
          <cell r="J1518">
            <v>874</v>
          </cell>
          <cell r="K1518" t="str">
            <v>M</v>
          </cell>
          <cell r="M1518" t="str">
            <v>N</v>
          </cell>
          <cell r="N1518">
            <v>10</v>
          </cell>
          <cell r="R1518">
            <v>1.6274787535410764</v>
          </cell>
        </row>
        <row r="1519">
          <cell r="C1519">
            <v>1</v>
          </cell>
          <cell r="G1519">
            <v>11</v>
          </cell>
          <cell r="J1519">
            <v>758</v>
          </cell>
          <cell r="K1519" t="str">
            <v>W</v>
          </cell>
          <cell r="M1519" t="str">
            <v>N</v>
          </cell>
          <cell r="N1519">
            <v>17</v>
          </cell>
          <cell r="R1519">
            <v>1.3240418118466899</v>
          </cell>
        </row>
        <row r="1520">
          <cell r="C1520">
            <v>1</v>
          </cell>
          <cell r="G1520">
            <v>11</v>
          </cell>
          <cell r="J1520">
            <v>1232</v>
          </cell>
          <cell r="K1520" t="str">
            <v>W</v>
          </cell>
          <cell r="M1520" t="str">
            <v>N</v>
          </cell>
          <cell r="N1520">
            <v>1</v>
          </cell>
          <cell r="R1520">
            <v>1.3240418118466899</v>
          </cell>
        </row>
        <row r="1521">
          <cell r="C1521">
            <v>1</v>
          </cell>
          <cell r="G1521">
            <v>13</v>
          </cell>
          <cell r="J1521">
            <v>610</v>
          </cell>
          <cell r="K1521" t="str">
            <v>M</v>
          </cell>
          <cell r="M1521" t="str">
            <v>N</v>
          </cell>
          <cell r="N1521">
            <v>9</v>
          </cell>
          <cell r="R1521">
            <v>1.6274787535410764</v>
          </cell>
        </row>
        <row r="1522">
          <cell r="C1522">
            <v>1</v>
          </cell>
          <cell r="G1522">
            <v>10</v>
          </cell>
          <cell r="J1522">
            <v>315</v>
          </cell>
          <cell r="K1522" t="str">
            <v>W</v>
          </cell>
          <cell r="M1522" t="str">
            <v>N</v>
          </cell>
          <cell r="N1522">
            <v>13</v>
          </cell>
          <cell r="R1522">
            <v>1.1124087591240877</v>
          </cell>
        </row>
        <row r="1523">
          <cell r="C1523">
            <v>1</v>
          </cell>
          <cell r="G1523">
            <v>13</v>
          </cell>
          <cell r="J1523">
            <v>202.2</v>
          </cell>
          <cell r="K1523" t="str">
            <v>W</v>
          </cell>
          <cell r="M1523" t="str">
            <v>N</v>
          </cell>
          <cell r="N1523">
            <v>13</v>
          </cell>
          <cell r="R1523">
            <v>1.6274787535410764</v>
          </cell>
        </row>
        <row r="1524">
          <cell r="C1524">
            <v>1</v>
          </cell>
          <cell r="G1524">
            <v>13</v>
          </cell>
          <cell r="J1524">
            <v>689</v>
          </cell>
          <cell r="K1524" t="str">
            <v>M</v>
          </cell>
          <cell r="M1524" t="str">
            <v>N</v>
          </cell>
          <cell r="N1524">
            <v>4</v>
          </cell>
          <cell r="R1524">
            <v>1.6274787535410764</v>
          </cell>
        </row>
        <row r="1525">
          <cell r="C1525">
            <v>1</v>
          </cell>
          <cell r="G1525">
            <v>13</v>
          </cell>
          <cell r="J1525">
            <v>2068</v>
          </cell>
          <cell r="K1525" t="str">
            <v>W</v>
          </cell>
          <cell r="M1525" t="str">
            <v>N</v>
          </cell>
          <cell r="N1525">
            <v>4</v>
          </cell>
          <cell r="R1525">
            <v>1.6274787535410764</v>
          </cell>
        </row>
        <row r="1526">
          <cell r="C1526">
            <v>1</v>
          </cell>
          <cell r="G1526">
            <v>11</v>
          </cell>
          <cell r="J1526">
            <v>137.4</v>
          </cell>
          <cell r="K1526" t="str">
            <v>D</v>
          </cell>
          <cell r="M1526" t="str">
            <v>N</v>
          </cell>
          <cell r="N1526">
            <v>7</v>
          </cell>
          <cell r="R1526">
            <v>1.3240418118466899</v>
          </cell>
        </row>
        <row r="1527">
          <cell r="C1527">
            <v>1</v>
          </cell>
          <cell r="G1527">
            <v>13</v>
          </cell>
          <cell r="J1527">
            <v>446.6</v>
          </cell>
          <cell r="K1527" t="str">
            <v>W</v>
          </cell>
          <cell r="M1527" t="str">
            <v>N</v>
          </cell>
          <cell r="N1527">
            <v>2</v>
          </cell>
          <cell r="R1527">
            <v>1.6274787535410764</v>
          </cell>
        </row>
        <row r="1528">
          <cell r="C1528">
            <v>1</v>
          </cell>
          <cell r="G1528">
            <v>13</v>
          </cell>
          <cell r="J1528">
            <v>276.2</v>
          </cell>
          <cell r="K1528" t="str">
            <v>W</v>
          </cell>
          <cell r="M1528" t="str">
            <v>N</v>
          </cell>
          <cell r="N1528">
            <v>3</v>
          </cell>
          <cell r="R1528">
            <v>1.6274787535410764</v>
          </cell>
        </row>
        <row r="1529">
          <cell r="C1529">
            <v>1</v>
          </cell>
          <cell r="G1529">
            <v>13</v>
          </cell>
          <cell r="J1529">
            <v>2372</v>
          </cell>
          <cell r="K1529" t="str">
            <v>M</v>
          </cell>
          <cell r="M1529" t="str">
            <v>N</v>
          </cell>
          <cell r="N1529">
            <v>8</v>
          </cell>
          <cell r="R1529">
            <v>1.6274787535410764</v>
          </cell>
        </row>
        <row r="1530">
          <cell r="C1530">
            <v>1</v>
          </cell>
          <cell r="G1530">
            <v>10</v>
          </cell>
          <cell r="J1530">
            <v>28.1</v>
          </cell>
          <cell r="K1530" t="str">
            <v>D</v>
          </cell>
          <cell r="M1530" t="str">
            <v>N</v>
          </cell>
          <cell r="N1530">
            <v>10</v>
          </cell>
          <cell r="R1530">
            <v>1.1124087591240877</v>
          </cell>
        </row>
        <row r="1531">
          <cell r="C1531">
            <v>1</v>
          </cell>
          <cell r="G1531">
            <v>10</v>
          </cell>
          <cell r="J1531">
            <v>256.39999999999998</v>
          </cell>
          <cell r="K1531" t="str">
            <v>W</v>
          </cell>
          <cell r="M1531" t="str">
            <v>N</v>
          </cell>
          <cell r="N1531">
            <v>13</v>
          </cell>
          <cell r="R1531">
            <v>1.1124087591240877</v>
          </cell>
        </row>
        <row r="1532">
          <cell r="C1532">
            <v>1</v>
          </cell>
          <cell r="G1532">
            <v>11</v>
          </cell>
          <cell r="J1532">
            <v>694</v>
          </cell>
          <cell r="K1532" t="str">
            <v>W</v>
          </cell>
          <cell r="M1532" t="str">
            <v>N</v>
          </cell>
          <cell r="N1532">
            <v>15</v>
          </cell>
          <cell r="R1532">
            <v>1.3240418118466899</v>
          </cell>
        </row>
        <row r="1533">
          <cell r="C1533">
            <v>1</v>
          </cell>
          <cell r="G1533">
            <v>10</v>
          </cell>
          <cell r="J1533">
            <v>330.3</v>
          </cell>
          <cell r="K1533" t="str">
            <v>W</v>
          </cell>
          <cell r="M1533" t="str">
            <v>N</v>
          </cell>
          <cell r="N1533">
            <v>10</v>
          </cell>
          <cell r="R1533">
            <v>1.1124087591240877</v>
          </cell>
        </row>
        <row r="1534">
          <cell r="C1534">
            <v>1</v>
          </cell>
          <cell r="G1534">
            <v>13</v>
          </cell>
          <cell r="J1534">
            <v>560.4</v>
          </cell>
          <cell r="K1534" t="str">
            <v>M</v>
          </cell>
          <cell r="M1534" t="str">
            <v>N</v>
          </cell>
          <cell r="N1534">
            <v>2</v>
          </cell>
          <cell r="R1534">
            <v>1.6274787535410764</v>
          </cell>
        </row>
        <row r="1535">
          <cell r="C1535">
            <v>1</v>
          </cell>
          <cell r="G1535">
            <v>11</v>
          </cell>
          <cell r="J1535">
            <v>430.2</v>
          </cell>
          <cell r="K1535" t="str">
            <v>W</v>
          </cell>
          <cell r="M1535" t="str">
            <v>N</v>
          </cell>
          <cell r="N1535">
            <v>3</v>
          </cell>
          <cell r="R1535">
            <v>1.3240418118466899</v>
          </cell>
        </row>
        <row r="1536">
          <cell r="C1536">
            <v>1</v>
          </cell>
          <cell r="G1536">
            <v>11</v>
          </cell>
          <cell r="J1536">
            <v>298.3</v>
          </cell>
          <cell r="K1536" t="str">
            <v>W</v>
          </cell>
          <cell r="M1536" t="str">
            <v>N</v>
          </cell>
          <cell r="N1536">
            <v>1</v>
          </cell>
          <cell r="R1536">
            <v>1.3240418118466899</v>
          </cell>
        </row>
        <row r="1537">
          <cell r="C1537">
            <v>1</v>
          </cell>
          <cell r="G1537">
            <v>10</v>
          </cell>
          <cell r="J1537">
            <v>432.4</v>
          </cell>
          <cell r="K1537" t="str">
            <v>W</v>
          </cell>
          <cell r="M1537" t="str">
            <v>N</v>
          </cell>
          <cell r="N1537">
            <v>13</v>
          </cell>
          <cell r="R1537">
            <v>1.1124087591240877</v>
          </cell>
        </row>
        <row r="1538">
          <cell r="C1538">
            <v>1</v>
          </cell>
          <cell r="G1538">
            <v>13</v>
          </cell>
          <cell r="J1538">
            <v>874</v>
          </cell>
          <cell r="K1538" t="str">
            <v>M</v>
          </cell>
          <cell r="M1538" t="str">
            <v>N</v>
          </cell>
          <cell r="N1538">
            <v>10</v>
          </cell>
          <cell r="R1538">
            <v>1.6274787535410764</v>
          </cell>
        </row>
        <row r="1539">
          <cell r="C1539">
            <v>1</v>
          </cell>
          <cell r="G1539">
            <v>11</v>
          </cell>
          <cell r="J1539">
            <v>758</v>
          </cell>
          <cell r="K1539" t="str">
            <v>W</v>
          </cell>
          <cell r="M1539" t="str">
            <v>N</v>
          </cell>
          <cell r="N1539">
            <v>17</v>
          </cell>
          <cell r="R1539">
            <v>1.3240418118466899</v>
          </cell>
        </row>
        <row r="1540">
          <cell r="C1540">
            <v>1</v>
          </cell>
          <cell r="G1540">
            <v>11</v>
          </cell>
          <cell r="J1540">
            <v>1232</v>
          </cell>
          <cell r="K1540" t="str">
            <v>W</v>
          </cell>
          <cell r="M1540" t="str">
            <v>N</v>
          </cell>
          <cell r="N1540">
            <v>1</v>
          </cell>
          <cell r="R1540">
            <v>1.3240418118466899</v>
          </cell>
        </row>
        <row r="1541">
          <cell r="C1541">
            <v>1</v>
          </cell>
          <cell r="G1541">
            <v>13</v>
          </cell>
          <cell r="J1541">
            <v>610</v>
          </cell>
          <cell r="K1541" t="str">
            <v>M</v>
          </cell>
          <cell r="M1541" t="str">
            <v>N</v>
          </cell>
          <cell r="N1541">
            <v>9</v>
          </cell>
          <cell r="R1541">
            <v>1.6274787535410764</v>
          </cell>
        </row>
        <row r="1542">
          <cell r="C1542">
            <v>1</v>
          </cell>
          <cell r="G1542">
            <v>10</v>
          </cell>
          <cell r="J1542">
            <v>315</v>
          </cell>
          <cell r="K1542" t="str">
            <v>W</v>
          </cell>
          <cell r="M1542" t="str">
            <v>N</v>
          </cell>
          <cell r="N1542">
            <v>3</v>
          </cell>
          <cell r="R1542">
            <v>1.1124087591240877</v>
          </cell>
        </row>
        <row r="1543">
          <cell r="C1543">
            <v>1</v>
          </cell>
          <cell r="G1543">
            <v>13</v>
          </cell>
          <cell r="J1543">
            <v>202.2</v>
          </cell>
          <cell r="K1543" t="str">
            <v>W</v>
          </cell>
          <cell r="M1543" t="str">
            <v>N</v>
          </cell>
          <cell r="N1543">
            <v>13</v>
          </cell>
          <cell r="R1543">
            <v>1.6274787535410764</v>
          </cell>
        </row>
        <row r="1544">
          <cell r="C1544">
            <v>1</v>
          </cell>
          <cell r="G1544">
            <v>13</v>
          </cell>
          <cell r="J1544">
            <v>689</v>
          </cell>
          <cell r="K1544" t="str">
            <v>M</v>
          </cell>
          <cell r="M1544" t="str">
            <v>N</v>
          </cell>
          <cell r="N1544">
            <v>13</v>
          </cell>
          <cell r="R1544">
            <v>1.6274787535410764</v>
          </cell>
        </row>
        <row r="1545">
          <cell r="C1545">
            <v>1</v>
          </cell>
          <cell r="G1545">
            <v>13</v>
          </cell>
          <cell r="J1545">
            <v>2068</v>
          </cell>
          <cell r="K1545" t="str">
            <v>W</v>
          </cell>
          <cell r="M1545" t="str">
            <v>N</v>
          </cell>
          <cell r="N1545">
            <v>4</v>
          </cell>
          <cell r="R1545">
            <v>1.6274787535410764</v>
          </cell>
        </row>
        <row r="1546">
          <cell r="C1546">
            <v>1</v>
          </cell>
          <cell r="G1546">
            <v>11</v>
          </cell>
          <cell r="J1546">
            <v>137.4</v>
          </cell>
          <cell r="K1546" t="str">
            <v>D</v>
          </cell>
          <cell r="M1546" t="str">
            <v>N</v>
          </cell>
          <cell r="N1546">
            <v>7</v>
          </cell>
          <cell r="R1546">
            <v>1.3240418118466899</v>
          </cell>
        </row>
        <row r="1547">
          <cell r="C1547">
            <v>1</v>
          </cell>
          <cell r="G1547">
            <v>13</v>
          </cell>
          <cell r="J1547">
            <v>446.6</v>
          </cell>
          <cell r="K1547" t="str">
            <v>W</v>
          </cell>
          <cell r="M1547" t="str">
            <v>N</v>
          </cell>
          <cell r="N1547">
            <v>2</v>
          </cell>
          <cell r="R1547">
            <v>1.6274787535410764</v>
          </cell>
        </row>
        <row r="1548">
          <cell r="C1548">
            <v>1</v>
          </cell>
          <cell r="G1548">
            <v>13</v>
          </cell>
          <cell r="J1548">
            <v>276.2</v>
          </cell>
          <cell r="K1548" t="str">
            <v>W</v>
          </cell>
          <cell r="M1548" t="str">
            <v>N</v>
          </cell>
          <cell r="N1548">
            <v>3</v>
          </cell>
          <cell r="R1548">
            <v>1.6274787535410764</v>
          </cell>
        </row>
        <row r="1549">
          <cell r="C1549">
            <v>1</v>
          </cell>
          <cell r="G1549">
            <v>13</v>
          </cell>
          <cell r="J1549">
            <v>2372</v>
          </cell>
          <cell r="K1549" t="str">
            <v>M</v>
          </cell>
          <cell r="M1549" t="str">
            <v>N</v>
          </cell>
          <cell r="N1549">
            <v>8</v>
          </cell>
          <cell r="R1549">
            <v>1.6274787535410764</v>
          </cell>
        </row>
        <row r="1550">
          <cell r="C1550">
            <v>1</v>
          </cell>
          <cell r="G1550">
            <v>10</v>
          </cell>
          <cell r="J1550">
            <v>28.1</v>
          </cell>
          <cell r="K1550" t="str">
            <v>D</v>
          </cell>
          <cell r="M1550" t="str">
            <v>N</v>
          </cell>
          <cell r="N1550">
            <v>10</v>
          </cell>
          <cell r="R1550">
            <v>1.1124087591240877</v>
          </cell>
        </row>
        <row r="1551">
          <cell r="C1551">
            <v>1</v>
          </cell>
          <cell r="G1551">
            <v>10</v>
          </cell>
          <cell r="J1551">
            <v>256.39999999999998</v>
          </cell>
          <cell r="K1551" t="str">
            <v>W</v>
          </cell>
          <cell r="M1551" t="str">
            <v>N</v>
          </cell>
          <cell r="N1551">
            <v>13</v>
          </cell>
          <cell r="R1551">
            <v>1.1124087591240877</v>
          </cell>
        </row>
        <row r="1552">
          <cell r="C1552">
            <v>1</v>
          </cell>
          <cell r="G1552">
            <v>11</v>
          </cell>
          <cell r="J1552">
            <v>694</v>
          </cell>
          <cell r="K1552" t="str">
            <v>W</v>
          </cell>
          <cell r="M1552" t="str">
            <v>N</v>
          </cell>
          <cell r="N1552">
            <v>15</v>
          </cell>
          <cell r="R1552">
            <v>1.3240418118466899</v>
          </cell>
        </row>
        <row r="1553">
          <cell r="C1553">
            <v>1</v>
          </cell>
          <cell r="G1553">
            <v>10</v>
          </cell>
          <cell r="J1553">
            <v>330.3</v>
          </cell>
          <cell r="K1553" t="str">
            <v>W</v>
          </cell>
          <cell r="M1553" t="str">
            <v>N</v>
          </cell>
          <cell r="N1553">
            <v>10</v>
          </cell>
          <cell r="R1553">
            <v>1.1124087591240877</v>
          </cell>
        </row>
        <row r="1554">
          <cell r="C1554">
            <v>1</v>
          </cell>
          <cell r="G1554">
            <v>13</v>
          </cell>
          <cell r="J1554">
            <v>560.4</v>
          </cell>
          <cell r="K1554" t="str">
            <v>M</v>
          </cell>
          <cell r="M1554" t="str">
            <v>N</v>
          </cell>
          <cell r="N1554">
            <v>2</v>
          </cell>
          <cell r="R1554">
            <v>1.6274787535410764</v>
          </cell>
        </row>
        <row r="1555">
          <cell r="C1555">
            <v>1</v>
          </cell>
          <cell r="G1555">
            <v>11</v>
          </cell>
          <cell r="J1555">
            <v>430.2</v>
          </cell>
          <cell r="K1555" t="str">
            <v>W</v>
          </cell>
          <cell r="M1555" t="str">
            <v>N</v>
          </cell>
          <cell r="N1555">
            <v>3</v>
          </cell>
          <cell r="R1555">
            <v>1.3240418118466899</v>
          </cell>
        </row>
        <row r="1556">
          <cell r="C1556">
            <v>1</v>
          </cell>
          <cell r="G1556">
            <v>13</v>
          </cell>
          <cell r="J1556">
            <v>2372</v>
          </cell>
          <cell r="K1556" t="str">
            <v>W</v>
          </cell>
          <cell r="M1556" t="str">
            <v>N</v>
          </cell>
          <cell r="N1556">
            <v>10</v>
          </cell>
          <cell r="R1556">
            <v>1.6274787535410764</v>
          </cell>
        </row>
        <row r="1557">
          <cell r="C1557">
            <v>1</v>
          </cell>
          <cell r="G1557">
            <v>10</v>
          </cell>
          <cell r="J1557">
            <v>28.1</v>
          </cell>
          <cell r="K1557" t="str">
            <v>D</v>
          </cell>
          <cell r="M1557" t="str">
            <v>Y</v>
          </cell>
          <cell r="N1557">
            <v>3</v>
          </cell>
          <cell r="R1557">
            <v>1.1124087591240877</v>
          </cell>
        </row>
        <row r="1558">
          <cell r="C1558">
            <v>1</v>
          </cell>
          <cell r="G1558">
            <v>13</v>
          </cell>
          <cell r="J1558">
            <v>437.6</v>
          </cell>
          <cell r="K1558" t="str">
            <v>W</v>
          </cell>
          <cell r="M1558" t="str">
            <v>N</v>
          </cell>
          <cell r="N1558">
            <v>7</v>
          </cell>
          <cell r="R1558">
            <v>1.6274787535410764</v>
          </cell>
        </row>
        <row r="1559">
          <cell r="C1559">
            <v>1</v>
          </cell>
          <cell r="G1559">
            <v>13</v>
          </cell>
          <cell r="J1559">
            <v>2046</v>
          </cell>
          <cell r="K1559" t="str">
            <v>W</v>
          </cell>
          <cell r="M1559" t="str">
            <v>N</v>
          </cell>
          <cell r="N1559">
            <v>3</v>
          </cell>
          <cell r="R1559">
            <v>1.6274787535410764</v>
          </cell>
        </row>
        <row r="1560">
          <cell r="C1560">
            <v>1</v>
          </cell>
          <cell r="G1560">
            <v>11</v>
          </cell>
          <cell r="J1560">
            <v>578</v>
          </cell>
          <cell r="K1560" t="str">
            <v>W</v>
          </cell>
          <cell r="M1560" t="str">
            <v>N</v>
          </cell>
          <cell r="N1560">
            <v>15</v>
          </cell>
          <cell r="R1560">
            <v>1.3240418118466899</v>
          </cell>
        </row>
        <row r="1561">
          <cell r="C1561">
            <v>1</v>
          </cell>
          <cell r="G1561">
            <v>10</v>
          </cell>
          <cell r="J1561">
            <v>484</v>
          </cell>
          <cell r="K1561" t="str">
            <v>W</v>
          </cell>
          <cell r="M1561" t="str">
            <v>N</v>
          </cell>
          <cell r="N1561">
            <v>15</v>
          </cell>
          <cell r="R1561">
            <v>1.1124087591240877</v>
          </cell>
        </row>
        <row r="1562">
          <cell r="C1562">
            <v>1</v>
          </cell>
          <cell r="G1562">
            <v>11</v>
          </cell>
          <cell r="J1562">
            <v>28.1</v>
          </cell>
          <cell r="K1562" t="str">
            <v>D</v>
          </cell>
          <cell r="M1562" t="str">
            <v>Y</v>
          </cell>
          <cell r="N1562">
            <v>4</v>
          </cell>
          <cell r="R1562">
            <v>1.3240418118466899</v>
          </cell>
        </row>
        <row r="1563">
          <cell r="C1563">
            <v>1</v>
          </cell>
          <cell r="G1563">
            <v>13</v>
          </cell>
          <cell r="J1563">
            <v>100.8</v>
          </cell>
          <cell r="K1563" t="str">
            <v>W</v>
          </cell>
          <cell r="M1563" t="str">
            <v>N</v>
          </cell>
          <cell r="N1563">
            <v>2</v>
          </cell>
          <cell r="R1563">
            <v>1.6274787535410764</v>
          </cell>
        </row>
        <row r="1564">
          <cell r="C1564">
            <v>1</v>
          </cell>
          <cell r="G1564">
            <v>10</v>
          </cell>
          <cell r="J1564">
            <v>560.4</v>
          </cell>
          <cell r="K1564" t="str">
            <v>W</v>
          </cell>
          <cell r="M1564" t="str">
            <v>N</v>
          </cell>
          <cell r="N1564">
            <v>1</v>
          </cell>
          <cell r="R1564">
            <v>1.1124087591240877</v>
          </cell>
        </row>
        <row r="1565">
          <cell r="C1565">
            <v>1</v>
          </cell>
          <cell r="G1565">
            <v>13</v>
          </cell>
          <cell r="J1565">
            <v>432.8</v>
          </cell>
          <cell r="K1565" t="str">
            <v>W</v>
          </cell>
          <cell r="M1565" t="str">
            <v>N</v>
          </cell>
          <cell r="N1565">
            <v>13</v>
          </cell>
          <cell r="R1565">
            <v>1.6274787535410764</v>
          </cell>
        </row>
        <row r="1566">
          <cell r="C1566">
            <v>1</v>
          </cell>
          <cell r="G1566">
            <v>13</v>
          </cell>
          <cell r="J1566">
            <v>1035.4000000000001</v>
          </cell>
          <cell r="K1566" t="str">
            <v>W</v>
          </cell>
          <cell r="M1566" t="str">
            <v>N</v>
          </cell>
          <cell r="N1566">
            <v>2</v>
          </cell>
          <cell r="R1566">
            <v>1.6274787535410764</v>
          </cell>
        </row>
        <row r="1567">
          <cell r="C1567">
            <v>1</v>
          </cell>
          <cell r="G1567">
            <v>13</v>
          </cell>
          <cell r="J1567">
            <v>2184</v>
          </cell>
          <cell r="K1567" t="str">
            <v>M</v>
          </cell>
          <cell r="M1567" t="str">
            <v>N</v>
          </cell>
          <cell r="N1567">
            <v>2</v>
          </cell>
          <cell r="R1567">
            <v>1.6274787535410764</v>
          </cell>
        </row>
        <row r="1568">
          <cell r="C1568">
            <v>1</v>
          </cell>
          <cell r="G1568">
            <v>13</v>
          </cell>
          <cell r="J1568">
            <v>54.7</v>
          </cell>
          <cell r="K1568" t="str">
            <v>D</v>
          </cell>
          <cell r="M1568" t="str">
            <v>Y</v>
          </cell>
          <cell r="N1568">
            <v>2</v>
          </cell>
          <cell r="R1568">
            <v>1.6274787535410764</v>
          </cell>
        </row>
        <row r="1569">
          <cell r="C1569">
            <v>1</v>
          </cell>
          <cell r="G1569">
            <v>13</v>
          </cell>
          <cell r="J1569">
            <v>125</v>
          </cell>
          <cell r="K1569" t="str">
            <v>W</v>
          </cell>
          <cell r="M1569" t="str">
            <v>N</v>
          </cell>
          <cell r="N1569">
            <v>13</v>
          </cell>
          <cell r="R1569">
            <v>1.6274787535410764</v>
          </cell>
        </row>
        <row r="1570">
          <cell r="C1570">
            <v>1</v>
          </cell>
          <cell r="G1570">
            <v>13</v>
          </cell>
          <cell r="J1570">
            <v>685</v>
          </cell>
          <cell r="K1570" t="str">
            <v>W</v>
          </cell>
          <cell r="M1570" t="str">
            <v>N</v>
          </cell>
          <cell r="N1570">
            <v>1</v>
          </cell>
          <cell r="R1570">
            <v>1.6274787535410764</v>
          </cell>
        </row>
        <row r="1571">
          <cell r="C1571">
            <v>1</v>
          </cell>
          <cell r="G1571">
            <v>10</v>
          </cell>
          <cell r="J1571">
            <v>28.1</v>
          </cell>
          <cell r="K1571" t="str">
            <v>D</v>
          </cell>
          <cell r="M1571" t="str">
            <v>Y</v>
          </cell>
          <cell r="N1571">
            <v>13</v>
          </cell>
          <cell r="R1571">
            <v>1.1124087591240877</v>
          </cell>
        </row>
        <row r="1572">
          <cell r="C1572">
            <v>1</v>
          </cell>
          <cell r="G1572">
            <v>13</v>
          </cell>
          <cell r="J1572">
            <v>1495</v>
          </cell>
          <cell r="K1572" t="str">
            <v>W</v>
          </cell>
          <cell r="M1572" t="str">
            <v>N</v>
          </cell>
          <cell r="N1572">
            <v>2</v>
          </cell>
          <cell r="R1572">
            <v>1.6274787535410764</v>
          </cell>
        </row>
        <row r="1573">
          <cell r="C1573">
            <v>1</v>
          </cell>
          <cell r="G1573">
            <v>13</v>
          </cell>
          <cell r="J1573">
            <v>2184</v>
          </cell>
          <cell r="K1573" t="str">
            <v>M</v>
          </cell>
          <cell r="M1573" t="str">
            <v>N</v>
          </cell>
          <cell r="N1573">
            <v>2</v>
          </cell>
          <cell r="R1573">
            <v>1.6274787535410764</v>
          </cell>
        </row>
        <row r="1574">
          <cell r="C1574">
            <v>1</v>
          </cell>
          <cell r="G1574">
            <v>13</v>
          </cell>
          <cell r="J1574">
            <v>1311</v>
          </cell>
          <cell r="K1574" t="str">
            <v>W</v>
          </cell>
          <cell r="M1574" t="str">
            <v>N</v>
          </cell>
          <cell r="N1574">
            <v>2</v>
          </cell>
          <cell r="R1574">
            <v>1.6274787535410764</v>
          </cell>
        </row>
        <row r="1575">
          <cell r="C1575">
            <v>1</v>
          </cell>
          <cell r="G1575">
            <v>13</v>
          </cell>
          <cell r="J1575">
            <v>125</v>
          </cell>
          <cell r="K1575" t="str">
            <v>W</v>
          </cell>
          <cell r="M1575" t="str">
            <v>N</v>
          </cell>
          <cell r="N1575">
            <v>2</v>
          </cell>
          <cell r="R1575">
            <v>1.6274787535410764</v>
          </cell>
        </row>
        <row r="1576">
          <cell r="C1576">
            <v>1</v>
          </cell>
          <cell r="G1576">
            <v>13</v>
          </cell>
          <cell r="J1576">
            <v>619</v>
          </cell>
          <cell r="K1576" t="str">
            <v>W</v>
          </cell>
          <cell r="M1576" t="str">
            <v>N</v>
          </cell>
          <cell r="N1576">
            <v>17</v>
          </cell>
          <cell r="R1576">
            <v>1.6274787535410764</v>
          </cell>
        </row>
        <row r="1577">
          <cell r="C1577">
            <v>1</v>
          </cell>
          <cell r="G1577">
            <v>10</v>
          </cell>
          <cell r="J1577">
            <v>78.899999999999991</v>
          </cell>
          <cell r="K1577" t="str">
            <v>D</v>
          </cell>
          <cell r="M1577" t="str">
            <v>N</v>
          </cell>
          <cell r="N1577">
            <v>17</v>
          </cell>
          <cell r="R1577">
            <v>1.1124087591240877</v>
          </cell>
        </row>
        <row r="1578">
          <cell r="C1578">
            <v>1</v>
          </cell>
          <cell r="G1578">
            <v>13</v>
          </cell>
          <cell r="J1578">
            <v>2372</v>
          </cell>
          <cell r="K1578" t="str">
            <v>W</v>
          </cell>
          <cell r="M1578" t="str">
            <v>N</v>
          </cell>
          <cell r="N1578">
            <v>4</v>
          </cell>
          <cell r="R1578">
            <v>1.6274787535410764</v>
          </cell>
        </row>
        <row r="1579">
          <cell r="C1579">
            <v>1</v>
          </cell>
          <cell r="G1579">
            <v>13</v>
          </cell>
          <cell r="J1579">
            <v>2372</v>
          </cell>
          <cell r="K1579" t="str">
            <v>W</v>
          </cell>
          <cell r="M1579" t="str">
            <v>N</v>
          </cell>
          <cell r="N1579">
            <v>4</v>
          </cell>
          <cell r="R1579">
            <v>1.6274787535410764</v>
          </cell>
        </row>
        <row r="1580">
          <cell r="C1580">
            <v>1</v>
          </cell>
          <cell r="G1580">
            <v>11</v>
          </cell>
          <cell r="J1580">
            <v>386.8</v>
          </cell>
          <cell r="K1580" t="str">
            <v>W</v>
          </cell>
          <cell r="M1580" t="str">
            <v>N</v>
          </cell>
          <cell r="N1580">
            <v>4</v>
          </cell>
          <cell r="R1580">
            <v>1.3240418118466899</v>
          </cell>
        </row>
        <row r="1581">
          <cell r="C1581">
            <v>1</v>
          </cell>
          <cell r="G1581">
            <v>13</v>
          </cell>
          <cell r="J1581">
            <v>873</v>
          </cell>
          <cell r="K1581" t="str">
            <v>W</v>
          </cell>
          <cell r="M1581" t="str">
            <v>N</v>
          </cell>
          <cell r="N1581">
            <v>4</v>
          </cell>
          <cell r="R1581">
            <v>1.6274787535410764</v>
          </cell>
        </row>
        <row r="1582">
          <cell r="C1582">
            <v>1</v>
          </cell>
          <cell r="G1582">
            <v>13</v>
          </cell>
          <cell r="J1582">
            <v>185.8</v>
          </cell>
          <cell r="K1582" t="str">
            <v>W</v>
          </cell>
          <cell r="M1582" t="str">
            <v>N</v>
          </cell>
          <cell r="N1582">
            <v>10</v>
          </cell>
          <cell r="R1582">
            <v>1.6274787535410764</v>
          </cell>
        </row>
        <row r="1583">
          <cell r="C1583">
            <v>1</v>
          </cell>
          <cell r="G1583">
            <v>10</v>
          </cell>
          <cell r="J1583">
            <v>222.8</v>
          </cell>
          <cell r="K1583" t="str">
            <v>W</v>
          </cell>
          <cell r="M1583" t="str">
            <v>N</v>
          </cell>
          <cell r="N1583">
            <v>13</v>
          </cell>
          <cell r="R1583">
            <v>1.1124087591240877</v>
          </cell>
        </row>
        <row r="1584">
          <cell r="C1584">
            <v>1</v>
          </cell>
          <cell r="G1584">
            <v>13</v>
          </cell>
          <cell r="J1584">
            <v>2068</v>
          </cell>
          <cell r="K1584" t="str">
            <v>M</v>
          </cell>
          <cell r="M1584" t="str">
            <v>N</v>
          </cell>
          <cell r="N1584">
            <v>15</v>
          </cell>
          <cell r="R1584">
            <v>1.6274787535410764</v>
          </cell>
        </row>
        <row r="1585">
          <cell r="C1585">
            <v>1</v>
          </cell>
          <cell r="G1585">
            <v>10</v>
          </cell>
          <cell r="J1585">
            <v>2184</v>
          </cell>
          <cell r="K1585" t="str">
            <v>M</v>
          </cell>
          <cell r="M1585" t="str">
            <v>N</v>
          </cell>
          <cell r="N1585">
            <v>13</v>
          </cell>
          <cell r="R1585">
            <v>1.1124087591240877</v>
          </cell>
        </row>
        <row r="1586">
          <cell r="C1586">
            <v>1</v>
          </cell>
          <cell r="G1586">
            <v>10</v>
          </cell>
          <cell r="J1586">
            <v>28.1</v>
          </cell>
          <cell r="K1586" t="str">
            <v>D</v>
          </cell>
          <cell r="M1586" t="str">
            <v>Y</v>
          </cell>
          <cell r="N1586">
            <v>1</v>
          </cell>
          <cell r="R1586">
            <v>1.1124087591240877</v>
          </cell>
        </row>
        <row r="1587">
          <cell r="C1587">
            <v>1</v>
          </cell>
          <cell r="G1587">
            <v>10</v>
          </cell>
          <cell r="J1587">
            <v>185.8</v>
          </cell>
          <cell r="K1587" t="str">
            <v>W</v>
          </cell>
          <cell r="M1587" t="str">
            <v>N</v>
          </cell>
          <cell r="N1587">
            <v>10</v>
          </cell>
          <cell r="R1587">
            <v>1.1124087591240877</v>
          </cell>
        </row>
        <row r="1588">
          <cell r="C1588">
            <v>1</v>
          </cell>
          <cell r="G1588">
            <v>13</v>
          </cell>
          <cell r="J1588">
            <v>372.4</v>
          </cell>
          <cell r="K1588" t="str">
            <v>W</v>
          </cell>
          <cell r="M1588" t="str">
            <v>N</v>
          </cell>
          <cell r="N1588">
            <v>17</v>
          </cell>
          <cell r="R1588">
            <v>1.6274787535410764</v>
          </cell>
        </row>
        <row r="1589">
          <cell r="C1589">
            <v>1</v>
          </cell>
          <cell r="G1589">
            <v>13</v>
          </cell>
          <cell r="J1589">
            <v>125</v>
          </cell>
          <cell r="K1589" t="str">
            <v>W</v>
          </cell>
          <cell r="M1589" t="str">
            <v>N</v>
          </cell>
          <cell r="N1589">
            <v>13</v>
          </cell>
          <cell r="R1589">
            <v>1.6274787535410764</v>
          </cell>
        </row>
        <row r="1590">
          <cell r="C1590">
            <v>1</v>
          </cell>
          <cell r="G1590">
            <v>13</v>
          </cell>
          <cell r="J1590">
            <v>417.6</v>
          </cell>
          <cell r="K1590" t="str">
            <v>W</v>
          </cell>
          <cell r="M1590" t="str">
            <v>N</v>
          </cell>
          <cell r="N1590">
            <v>1</v>
          </cell>
          <cell r="R1590">
            <v>1.6274787535410764</v>
          </cell>
        </row>
        <row r="1591">
          <cell r="C1591">
            <v>1</v>
          </cell>
          <cell r="G1591">
            <v>13</v>
          </cell>
          <cell r="J1591">
            <v>878</v>
          </cell>
          <cell r="K1591" t="str">
            <v>W</v>
          </cell>
          <cell r="M1591" t="str">
            <v>N</v>
          </cell>
          <cell r="N1591">
            <v>13</v>
          </cell>
          <cell r="R1591">
            <v>1.6274787535410764</v>
          </cell>
        </row>
        <row r="1592">
          <cell r="C1592">
            <v>1</v>
          </cell>
          <cell r="G1592">
            <v>13</v>
          </cell>
          <cell r="J1592">
            <v>413.4</v>
          </cell>
          <cell r="K1592" t="str">
            <v>W</v>
          </cell>
          <cell r="M1592" t="str">
            <v>N</v>
          </cell>
          <cell r="N1592">
            <v>2</v>
          </cell>
          <cell r="R1592">
            <v>1.6274787535410764</v>
          </cell>
        </row>
        <row r="1593">
          <cell r="C1593">
            <v>1</v>
          </cell>
          <cell r="G1593">
            <v>10</v>
          </cell>
          <cell r="J1593">
            <v>28.1</v>
          </cell>
          <cell r="K1593" t="str">
            <v>D</v>
          </cell>
          <cell r="M1593" t="str">
            <v>Y</v>
          </cell>
          <cell r="N1593">
            <v>3</v>
          </cell>
          <cell r="R1593">
            <v>1.1124087591240877</v>
          </cell>
        </row>
        <row r="1594">
          <cell r="C1594">
            <v>1</v>
          </cell>
          <cell r="G1594">
            <v>13</v>
          </cell>
          <cell r="J1594">
            <v>612.79999999999995</v>
          </cell>
          <cell r="K1594" t="str">
            <v>W</v>
          </cell>
          <cell r="M1594" t="str">
            <v>N</v>
          </cell>
          <cell r="N1594">
            <v>1</v>
          </cell>
          <cell r="R1594">
            <v>1.6274787535410764</v>
          </cell>
        </row>
        <row r="1595">
          <cell r="C1595">
            <v>1</v>
          </cell>
          <cell r="G1595">
            <v>10</v>
          </cell>
          <cell r="J1595">
            <v>65.099999999999994</v>
          </cell>
          <cell r="K1595" t="str">
            <v>D</v>
          </cell>
          <cell r="M1595" t="str">
            <v>N</v>
          </cell>
          <cell r="N1595">
            <v>1</v>
          </cell>
          <cell r="R1595">
            <v>1.1124087591240877</v>
          </cell>
        </row>
        <row r="1596">
          <cell r="C1596">
            <v>1</v>
          </cell>
          <cell r="G1596">
            <v>13</v>
          </cell>
          <cell r="J1596">
            <v>256.39999999999998</v>
          </cell>
          <cell r="K1596" t="str">
            <v>W</v>
          </cell>
          <cell r="M1596" t="str">
            <v>N</v>
          </cell>
          <cell r="N1596">
            <v>1</v>
          </cell>
          <cell r="R1596">
            <v>1.6274787535410764</v>
          </cell>
        </row>
        <row r="1597">
          <cell r="C1597">
            <v>1</v>
          </cell>
          <cell r="G1597">
            <v>13</v>
          </cell>
          <cell r="J1597">
            <v>144.80000000000001</v>
          </cell>
          <cell r="K1597" t="str">
            <v>W</v>
          </cell>
          <cell r="M1597" t="str">
            <v>N</v>
          </cell>
          <cell r="N1597">
            <v>2</v>
          </cell>
          <cell r="R1597">
            <v>1.6274787535410764</v>
          </cell>
        </row>
        <row r="1598">
          <cell r="C1598">
            <v>1</v>
          </cell>
          <cell r="G1598">
            <v>13</v>
          </cell>
          <cell r="J1598">
            <v>372.4</v>
          </cell>
          <cell r="K1598" t="str">
            <v>M</v>
          </cell>
          <cell r="M1598" t="str">
            <v>N</v>
          </cell>
          <cell r="N1598">
            <v>13</v>
          </cell>
          <cell r="R1598">
            <v>1.6274787535410764</v>
          </cell>
        </row>
        <row r="1599">
          <cell r="C1599">
            <v>1</v>
          </cell>
          <cell r="G1599">
            <v>10</v>
          </cell>
          <cell r="J1599">
            <v>210.3</v>
          </cell>
          <cell r="K1599" t="str">
            <v>W</v>
          </cell>
          <cell r="M1599" t="str">
            <v>N</v>
          </cell>
          <cell r="N1599">
            <v>1</v>
          </cell>
          <cell r="R1599">
            <v>1.1124087591240877</v>
          </cell>
        </row>
        <row r="1600">
          <cell r="C1600">
            <v>1</v>
          </cell>
          <cell r="G1600">
            <v>10</v>
          </cell>
          <cell r="J1600">
            <v>256.39999999999998</v>
          </cell>
          <cell r="K1600" t="str">
            <v>W</v>
          </cell>
          <cell r="M1600" t="str">
            <v>N</v>
          </cell>
          <cell r="N1600">
            <v>3</v>
          </cell>
          <cell r="R1600">
            <v>1.1124087591240877</v>
          </cell>
        </row>
        <row r="1601">
          <cell r="C1601">
            <v>1</v>
          </cell>
          <cell r="G1601">
            <v>10</v>
          </cell>
          <cell r="J1601">
            <v>1004</v>
          </cell>
          <cell r="K1601" t="str">
            <v>D</v>
          </cell>
          <cell r="M1601" t="str">
            <v>N</v>
          </cell>
          <cell r="N1601">
            <v>7</v>
          </cell>
          <cell r="R1601">
            <v>1.1124087591240877</v>
          </cell>
        </row>
        <row r="1602">
          <cell r="C1602">
            <v>1</v>
          </cell>
          <cell r="G1602">
            <v>13</v>
          </cell>
          <cell r="J1602">
            <v>94</v>
          </cell>
          <cell r="K1602" t="str">
            <v>W</v>
          </cell>
          <cell r="M1602" t="str">
            <v>N</v>
          </cell>
          <cell r="N1602">
            <v>1</v>
          </cell>
          <cell r="R1602">
            <v>1.6274787535410764</v>
          </cell>
        </row>
        <row r="1603">
          <cell r="C1603">
            <v>1</v>
          </cell>
          <cell r="G1603">
            <v>13</v>
          </cell>
          <cell r="J1603">
            <v>1307</v>
          </cell>
          <cell r="K1603" t="str">
            <v>W</v>
          </cell>
          <cell r="M1603" t="str">
            <v>N</v>
          </cell>
          <cell r="N1603">
            <v>15</v>
          </cell>
          <cell r="R1603">
            <v>1.6274787535410764</v>
          </cell>
        </row>
        <row r="1604">
          <cell r="C1604">
            <v>1</v>
          </cell>
          <cell r="G1604">
            <v>10</v>
          </cell>
          <cell r="J1604">
            <v>1885.8</v>
          </cell>
          <cell r="K1604" t="str">
            <v>D</v>
          </cell>
          <cell r="M1604" t="str">
            <v>N</v>
          </cell>
          <cell r="N1604">
            <v>13</v>
          </cell>
          <cell r="R1604">
            <v>1.1124087591240877</v>
          </cell>
        </row>
        <row r="1605">
          <cell r="C1605">
            <v>1</v>
          </cell>
          <cell r="G1605">
            <v>10</v>
          </cell>
          <cell r="J1605">
            <v>50.7</v>
          </cell>
          <cell r="K1605" t="str">
            <v>W</v>
          </cell>
          <cell r="M1605" t="str">
            <v>N</v>
          </cell>
          <cell r="N1605">
            <v>1</v>
          </cell>
          <cell r="R1605">
            <v>1.1124087591240877</v>
          </cell>
        </row>
        <row r="1606">
          <cell r="C1606">
            <v>1</v>
          </cell>
          <cell r="G1606">
            <v>13</v>
          </cell>
          <cell r="J1606">
            <v>267</v>
          </cell>
          <cell r="K1606" t="str">
            <v>W</v>
          </cell>
          <cell r="M1606" t="str">
            <v>N</v>
          </cell>
          <cell r="N1606">
            <v>7</v>
          </cell>
          <cell r="R1606">
            <v>1.6274787535410764</v>
          </cell>
        </row>
        <row r="1607">
          <cell r="C1607">
            <v>1</v>
          </cell>
          <cell r="G1607">
            <v>13</v>
          </cell>
          <cell r="J1607">
            <v>1530.4</v>
          </cell>
          <cell r="K1607" t="str">
            <v>W</v>
          </cell>
          <cell r="M1607" t="str">
            <v>N</v>
          </cell>
          <cell r="N1607">
            <v>13</v>
          </cell>
          <cell r="R1607">
            <v>1.6274787535410764</v>
          </cell>
        </row>
        <row r="1608">
          <cell r="C1608">
            <v>1</v>
          </cell>
          <cell r="G1608">
            <v>10</v>
          </cell>
          <cell r="J1608">
            <v>28.1</v>
          </cell>
          <cell r="K1608" t="str">
            <v>D</v>
          </cell>
          <cell r="M1608" t="str">
            <v>Y</v>
          </cell>
          <cell r="N1608">
            <v>3</v>
          </cell>
          <cell r="R1608">
            <v>1.1124087591240877</v>
          </cell>
        </row>
        <row r="1609">
          <cell r="C1609">
            <v>1</v>
          </cell>
          <cell r="G1609">
            <v>10</v>
          </cell>
          <cell r="J1609">
            <v>28.1</v>
          </cell>
          <cell r="K1609" t="str">
            <v>D</v>
          </cell>
          <cell r="M1609" t="str">
            <v>Y</v>
          </cell>
          <cell r="N1609">
            <v>3</v>
          </cell>
          <cell r="R1609">
            <v>1.1124087591240877</v>
          </cell>
        </row>
        <row r="1610">
          <cell r="C1610">
            <v>1</v>
          </cell>
          <cell r="G1610">
            <v>13</v>
          </cell>
          <cell r="J1610">
            <v>74.2</v>
          </cell>
          <cell r="K1610" t="str">
            <v>D</v>
          </cell>
          <cell r="M1610" t="str">
            <v>N</v>
          </cell>
          <cell r="N1610">
            <v>1</v>
          </cell>
          <cell r="R1610">
            <v>1.6274787535410764</v>
          </cell>
        </row>
        <row r="1611">
          <cell r="C1611">
            <v>1</v>
          </cell>
          <cell r="G1611">
            <v>13</v>
          </cell>
          <cell r="J1611">
            <v>1495</v>
          </cell>
          <cell r="K1611" t="str">
            <v>W</v>
          </cell>
          <cell r="M1611" t="str">
            <v>N</v>
          </cell>
          <cell r="N1611">
            <v>6</v>
          </cell>
          <cell r="R1611">
            <v>1.6274787535410764</v>
          </cell>
        </row>
        <row r="1612">
          <cell r="C1612">
            <v>1</v>
          </cell>
          <cell r="G1612">
            <v>13</v>
          </cell>
          <cell r="J1612">
            <v>1169</v>
          </cell>
          <cell r="K1612" t="str">
            <v>W</v>
          </cell>
          <cell r="M1612" t="str">
            <v>N</v>
          </cell>
          <cell r="N1612">
            <v>13</v>
          </cell>
          <cell r="R1612">
            <v>1.6274787535410764</v>
          </cell>
        </row>
        <row r="1613">
          <cell r="C1613">
            <v>1</v>
          </cell>
          <cell r="G1613">
            <v>13</v>
          </cell>
          <cell r="J1613">
            <v>1059.5999999999999</v>
          </cell>
          <cell r="K1613" t="str">
            <v>W</v>
          </cell>
          <cell r="M1613" t="str">
            <v>N</v>
          </cell>
          <cell r="N1613">
            <v>18</v>
          </cell>
          <cell r="R1613">
            <v>1.6274787535410764</v>
          </cell>
        </row>
        <row r="1614">
          <cell r="C1614">
            <v>1</v>
          </cell>
          <cell r="G1614">
            <v>13</v>
          </cell>
          <cell r="J1614">
            <v>1929.7</v>
          </cell>
          <cell r="K1614" t="str">
            <v>W</v>
          </cell>
          <cell r="M1614" t="str">
            <v>N</v>
          </cell>
          <cell r="N1614">
            <v>1</v>
          </cell>
          <cell r="R1614">
            <v>1.6274787535410764</v>
          </cell>
        </row>
        <row r="1615">
          <cell r="C1615">
            <v>1</v>
          </cell>
          <cell r="G1615">
            <v>13</v>
          </cell>
          <cell r="J1615">
            <v>560.4</v>
          </cell>
          <cell r="K1615" t="str">
            <v>W</v>
          </cell>
          <cell r="M1615" t="str">
            <v>N</v>
          </cell>
          <cell r="N1615">
            <v>2</v>
          </cell>
          <cell r="R1615">
            <v>1.6274787535410764</v>
          </cell>
        </row>
        <row r="1616">
          <cell r="C1616">
            <v>1</v>
          </cell>
          <cell r="G1616">
            <v>10</v>
          </cell>
          <cell r="J1616">
            <v>756</v>
          </cell>
          <cell r="K1616" t="str">
            <v>W</v>
          </cell>
          <cell r="M1616" t="str">
            <v>N</v>
          </cell>
          <cell r="N1616">
            <v>1</v>
          </cell>
          <cell r="R1616">
            <v>1.1124087591240877</v>
          </cell>
        </row>
        <row r="1617">
          <cell r="C1617">
            <v>1</v>
          </cell>
          <cell r="G1617">
            <v>10</v>
          </cell>
          <cell r="J1617">
            <v>239.4</v>
          </cell>
          <cell r="K1617" t="str">
            <v>W</v>
          </cell>
          <cell r="M1617" t="str">
            <v>N</v>
          </cell>
          <cell r="N1617">
            <v>13</v>
          </cell>
          <cell r="R1617">
            <v>1.1124087591240877</v>
          </cell>
        </row>
        <row r="1618">
          <cell r="C1618">
            <v>1</v>
          </cell>
          <cell r="G1618">
            <v>13</v>
          </cell>
          <cell r="J1618">
            <v>578</v>
          </cell>
          <cell r="K1618" t="str">
            <v>W</v>
          </cell>
          <cell r="M1618" t="str">
            <v>N</v>
          </cell>
          <cell r="N1618">
            <v>1</v>
          </cell>
          <cell r="R1618">
            <v>1.6274787535410764</v>
          </cell>
        </row>
        <row r="1619">
          <cell r="C1619">
            <v>1</v>
          </cell>
          <cell r="G1619">
            <v>13</v>
          </cell>
          <cell r="J1619">
            <v>549</v>
          </cell>
          <cell r="K1619" t="str">
            <v>W</v>
          </cell>
          <cell r="M1619" t="str">
            <v>N</v>
          </cell>
          <cell r="N1619">
            <v>7</v>
          </cell>
          <cell r="R1619">
            <v>1.6274787535410764</v>
          </cell>
        </row>
        <row r="1620">
          <cell r="C1620">
            <v>1</v>
          </cell>
          <cell r="G1620">
            <v>13</v>
          </cell>
          <cell r="J1620">
            <v>395.8</v>
          </cell>
          <cell r="K1620" t="str">
            <v>W</v>
          </cell>
          <cell r="M1620" t="str">
            <v>N</v>
          </cell>
          <cell r="N1620">
            <v>9</v>
          </cell>
          <cell r="R1620">
            <v>1.6274787535410764</v>
          </cell>
        </row>
        <row r="1621">
          <cell r="C1621">
            <v>1</v>
          </cell>
          <cell r="G1621">
            <v>11</v>
          </cell>
          <cell r="J1621">
            <v>136.30000000000001</v>
          </cell>
          <cell r="K1621" t="str">
            <v>W</v>
          </cell>
          <cell r="M1621" t="str">
            <v>N</v>
          </cell>
          <cell r="N1621">
            <v>13</v>
          </cell>
          <cell r="R1621">
            <v>1.3240418118466899</v>
          </cell>
        </row>
        <row r="1622">
          <cell r="C1622">
            <v>1</v>
          </cell>
          <cell r="G1622">
            <v>10</v>
          </cell>
          <cell r="J1622">
            <v>94</v>
          </cell>
          <cell r="K1622" t="str">
            <v>W</v>
          </cell>
          <cell r="M1622" t="str">
            <v>N</v>
          </cell>
          <cell r="N1622">
            <v>13</v>
          </cell>
          <cell r="R1622">
            <v>1.1124087591240877</v>
          </cell>
        </row>
        <row r="1623">
          <cell r="C1623">
            <v>1</v>
          </cell>
          <cell r="G1623">
            <v>13</v>
          </cell>
          <cell r="J1623">
            <v>172.3</v>
          </cell>
          <cell r="K1623" t="str">
            <v>W</v>
          </cell>
          <cell r="M1623" t="str">
            <v>N</v>
          </cell>
          <cell r="N1623">
            <v>4</v>
          </cell>
          <cell r="R1623">
            <v>1.6274787535410764</v>
          </cell>
        </row>
        <row r="1624">
          <cell r="C1624">
            <v>1</v>
          </cell>
          <cell r="G1624">
            <v>11</v>
          </cell>
          <cell r="J1624">
            <v>386.8</v>
          </cell>
          <cell r="K1624" t="str">
            <v>W</v>
          </cell>
          <cell r="M1624" t="str">
            <v>N</v>
          </cell>
          <cell r="N1624">
            <v>4</v>
          </cell>
          <cell r="R1624">
            <v>1.3240418118466899</v>
          </cell>
        </row>
        <row r="1625">
          <cell r="C1625">
            <v>1</v>
          </cell>
          <cell r="G1625">
            <v>10</v>
          </cell>
          <cell r="J1625">
            <v>756</v>
          </cell>
          <cell r="K1625" t="str">
            <v>W</v>
          </cell>
          <cell r="M1625" t="str">
            <v>N</v>
          </cell>
          <cell r="N1625">
            <v>6</v>
          </cell>
          <cell r="R1625">
            <v>1.1124087591240877</v>
          </cell>
        </row>
        <row r="1626">
          <cell r="C1626">
            <v>1</v>
          </cell>
          <cell r="G1626">
            <v>10</v>
          </cell>
          <cell r="J1626">
            <v>1064</v>
          </cell>
          <cell r="K1626" t="str">
            <v>W</v>
          </cell>
          <cell r="M1626" t="str">
            <v>N</v>
          </cell>
          <cell r="N1626">
            <v>1</v>
          </cell>
          <cell r="R1626">
            <v>1.1124087591240877</v>
          </cell>
        </row>
        <row r="1627">
          <cell r="C1627">
            <v>1</v>
          </cell>
          <cell r="G1627">
            <v>11</v>
          </cell>
          <cell r="J1627">
            <v>2684.4</v>
          </cell>
          <cell r="K1627" t="str">
            <v>W</v>
          </cell>
          <cell r="M1627" t="str">
            <v>N</v>
          </cell>
          <cell r="N1627">
            <v>13</v>
          </cell>
          <cell r="R1627">
            <v>1.3240418118466899</v>
          </cell>
        </row>
        <row r="1628">
          <cell r="C1628">
            <v>1</v>
          </cell>
          <cell r="G1628">
            <v>13</v>
          </cell>
          <cell r="J1628">
            <v>2684.4</v>
          </cell>
          <cell r="K1628" t="str">
            <v>W</v>
          </cell>
          <cell r="M1628" t="str">
            <v>N</v>
          </cell>
          <cell r="N1628">
            <v>13</v>
          </cell>
          <cell r="R1628">
            <v>1.6274787535410764</v>
          </cell>
        </row>
        <row r="1629">
          <cell r="C1629">
            <v>1</v>
          </cell>
          <cell r="G1629">
            <v>13</v>
          </cell>
          <cell r="J1629">
            <v>873</v>
          </cell>
          <cell r="K1629" t="str">
            <v>M</v>
          </cell>
          <cell r="M1629" t="str">
            <v>N</v>
          </cell>
          <cell r="N1629">
            <v>13</v>
          </cell>
          <cell r="R1629">
            <v>1.6274787535410764</v>
          </cell>
        </row>
        <row r="1630">
          <cell r="C1630">
            <v>1</v>
          </cell>
          <cell r="G1630">
            <v>11</v>
          </cell>
          <cell r="J1630">
            <v>611.79999999999995</v>
          </cell>
          <cell r="K1630" t="str">
            <v>W</v>
          </cell>
          <cell r="M1630" t="str">
            <v>N</v>
          </cell>
          <cell r="N1630">
            <v>1</v>
          </cell>
          <cell r="R1630">
            <v>1.3240418118466899</v>
          </cell>
        </row>
        <row r="1631">
          <cell r="C1631">
            <v>1</v>
          </cell>
          <cell r="G1631">
            <v>10</v>
          </cell>
          <cell r="J1631">
            <v>127</v>
          </cell>
          <cell r="K1631" t="str">
            <v>M</v>
          </cell>
          <cell r="M1631" t="str">
            <v>N</v>
          </cell>
          <cell r="N1631">
            <v>2</v>
          </cell>
          <cell r="R1631">
            <v>1.1124087591240877</v>
          </cell>
        </row>
        <row r="1632">
          <cell r="C1632">
            <v>1</v>
          </cell>
          <cell r="G1632">
            <v>11</v>
          </cell>
          <cell r="J1632">
            <v>1191</v>
          </cell>
          <cell r="K1632" t="str">
            <v>W</v>
          </cell>
          <cell r="M1632" t="str">
            <v>N</v>
          </cell>
          <cell r="N1632">
            <v>6</v>
          </cell>
          <cell r="R1632">
            <v>1.3240418118466899</v>
          </cell>
        </row>
        <row r="1633">
          <cell r="C1633">
            <v>1</v>
          </cell>
          <cell r="G1633">
            <v>13</v>
          </cell>
          <cell r="J1633">
            <v>1475</v>
          </cell>
          <cell r="K1633" t="str">
            <v>W</v>
          </cell>
          <cell r="M1633" t="str">
            <v>N</v>
          </cell>
          <cell r="N1633">
            <v>1</v>
          </cell>
          <cell r="R1633">
            <v>1.6274787535410764</v>
          </cell>
        </row>
        <row r="1634">
          <cell r="C1634">
            <v>1</v>
          </cell>
          <cell r="G1634">
            <v>10</v>
          </cell>
          <cell r="J1634">
            <v>1475</v>
          </cell>
          <cell r="K1634" t="str">
            <v>W</v>
          </cell>
          <cell r="M1634" t="str">
            <v>N</v>
          </cell>
          <cell r="N1634">
            <v>1</v>
          </cell>
          <cell r="R1634">
            <v>1.1124087591240877</v>
          </cell>
        </row>
        <row r="1635">
          <cell r="C1635">
            <v>1</v>
          </cell>
          <cell r="G1635">
            <v>11</v>
          </cell>
          <cell r="J1635">
            <v>185.8</v>
          </cell>
          <cell r="K1635" t="str">
            <v>W</v>
          </cell>
          <cell r="M1635" t="str">
            <v>N</v>
          </cell>
          <cell r="N1635">
            <v>13</v>
          </cell>
          <cell r="R1635">
            <v>1.3240418118466899</v>
          </cell>
        </row>
        <row r="1636">
          <cell r="C1636">
            <v>1</v>
          </cell>
          <cell r="G1636">
            <v>13</v>
          </cell>
          <cell r="J1636">
            <v>1191</v>
          </cell>
          <cell r="K1636" t="str">
            <v>M</v>
          </cell>
          <cell r="M1636" t="str">
            <v>N</v>
          </cell>
          <cell r="N1636">
            <v>13</v>
          </cell>
          <cell r="R1636">
            <v>1.6274787535410764</v>
          </cell>
        </row>
        <row r="1637">
          <cell r="C1637">
            <v>1</v>
          </cell>
          <cell r="G1637">
            <v>13</v>
          </cell>
          <cell r="J1637">
            <v>486</v>
          </cell>
          <cell r="K1637" t="str">
            <v>M</v>
          </cell>
          <cell r="M1637" t="str">
            <v>N</v>
          </cell>
          <cell r="N1637">
            <v>13</v>
          </cell>
          <cell r="R1637">
            <v>1.6274787535410764</v>
          </cell>
        </row>
        <row r="1638">
          <cell r="C1638">
            <v>1</v>
          </cell>
          <cell r="G1638">
            <v>13</v>
          </cell>
          <cell r="J1638">
            <v>978</v>
          </cell>
          <cell r="K1638" t="str">
            <v>W</v>
          </cell>
          <cell r="M1638" t="str">
            <v>N</v>
          </cell>
          <cell r="N1638">
            <v>2</v>
          </cell>
          <cell r="R1638">
            <v>1.6274787535410764</v>
          </cell>
        </row>
        <row r="1639">
          <cell r="C1639">
            <v>1</v>
          </cell>
          <cell r="G1639">
            <v>10</v>
          </cell>
          <cell r="J1639">
            <v>2184</v>
          </cell>
          <cell r="K1639" t="str">
            <v>M</v>
          </cell>
          <cell r="M1639" t="str">
            <v>N</v>
          </cell>
          <cell r="N1639">
            <v>2</v>
          </cell>
          <cell r="R1639">
            <v>1.1124087591240877</v>
          </cell>
        </row>
        <row r="1640">
          <cell r="C1640">
            <v>1</v>
          </cell>
          <cell r="G1640">
            <v>11</v>
          </cell>
          <cell r="J1640">
            <v>2372</v>
          </cell>
          <cell r="K1640" t="str">
            <v>W</v>
          </cell>
          <cell r="M1640" t="str">
            <v>N</v>
          </cell>
          <cell r="N1640">
            <v>4</v>
          </cell>
          <cell r="R1640">
            <v>1.3240418118466899</v>
          </cell>
        </row>
        <row r="1641">
          <cell r="C1641">
            <v>1</v>
          </cell>
          <cell r="G1641">
            <v>13</v>
          </cell>
          <cell r="J1641">
            <v>665.4</v>
          </cell>
          <cell r="K1641" t="str">
            <v>M</v>
          </cell>
          <cell r="M1641" t="str">
            <v>N</v>
          </cell>
          <cell r="N1641">
            <v>4</v>
          </cell>
          <cell r="R1641">
            <v>1.6274787535410764</v>
          </cell>
        </row>
        <row r="1642">
          <cell r="C1642">
            <v>1</v>
          </cell>
          <cell r="G1642">
            <v>10</v>
          </cell>
          <cell r="J1642">
            <v>28.1</v>
          </cell>
          <cell r="K1642" t="str">
            <v>D</v>
          </cell>
          <cell r="M1642" t="str">
            <v>Y</v>
          </cell>
          <cell r="N1642">
            <v>3</v>
          </cell>
          <cell r="R1642">
            <v>1.1124087591240877</v>
          </cell>
        </row>
        <row r="1643">
          <cell r="C1643">
            <v>1</v>
          </cell>
          <cell r="G1643">
            <v>10</v>
          </cell>
          <cell r="J1643">
            <v>648.79999999999995</v>
          </cell>
          <cell r="K1643" t="str">
            <v>D</v>
          </cell>
          <cell r="M1643" t="str">
            <v>Y</v>
          </cell>
          <cell r="N1643">
            <v>3</v>
          </cell>
          <cell r="R1643">
            <v>1.1124087591240877</v>
          </cell>
        </row>
        <row r="1644">
          <cell r="C1644">
            <v>1</v>
          </cell>
          <cell r="G1644">
            <v>10</v>
          </cell>
          <cell r="J1644">
            <v>185.8</v>
          </cell>
          <cell r="K1644" t="str">
            <v>D</v>
          </cell>
          <cell r="M1644" t="str">
            <v>Y</v>
          </cell>
          <cell r="N1644">
            <v>1</v>
          </cell>
          <cell r="R1644">
            <v>1.1124087591240877</v>
          </cell>
        </row>
        <row r="1645">
          <cell r="C1645">
            <v>1</v>
          </cell>
          <cell r="G1645">
            <v>13</v>
          </cell>
          <cell r="J1645">
            <v>495</v>
          </cell>
          <cell r="K1645" t="str">
            <v>W</v>
          </cell>
          <cell r="M1645" t="str">
            <v>N</v>
          </cell>
          <cell r="N1645">
            <v>13</v>
          </cell>
          <cell r="R1645">
            <v>1.6274787535410764</v>
          </cell>
        </row>
        <row r="1646">
          <cell r="C1646">
            <v>1</v>
          </cell>
          <cell r="G1646">
            <v>13</v>
          </cell>
          <cell r="J1646">
            <v>218.4</v>
          </cell>
          <cell r="K1646" t="str">
            <v>W</v>
          </cell>
          <cell r="M1646" t="str">
            <v>N</v>
          </cell>
          <cell r="N1646">
            <v>2</v>
          </cell>
          <cell r="R1646">
            <v>1.6274787535410764</v>
          </cell>
        </row>
        <row r="1647">
          <cell r="C1647">
            <v>1</v>
          </cell>
          <cell r="G1647">
            <v>10</v>
          </cell>
          <cell r="J1647">
            <v>1994</v>
          </cell>
          <cell r="K1647" t="str">
            <v>W</v>
          </cell>
          <cell r="M1647" t="str">
            <v>N</v>
          </cell>
          <cell r="N1647">
            <v>1</v>
          </cell>
          <cell r="R1647">
            <v>1.1124087591240877</v>
          </cell>
        </row>
        <row r="1648">
          <cell r="C1648">
            <v>1</v>
          </cell>
          <cell r="G1648">
            <v>10</v>
          </cell>
          <cell r="J1648">
            <v>120.3</v>
          </cell>
          <cell r="K1648" t="str">
            <v>D</v>
          </cell>
          <cell r="M1648" t="str">
            <v>Y</v>
          </cell>
          <cell r="N1648">
            <v>3</v>
          </cell>
          <cell r="R1648">
            <v>1.1124087591240877</v>
          </cell>
        </row>
        <row r="1649">
          <cell r="C1649">
            <v>1</v>
          </cell>
          <cell r="G1649">
            <v>11</v>
          </cell>
          <cell r="J1649">
            <v>2051</v>
          </cell>
          <cell r="K1649" t="str">
            <v>W</v>
          </cell>
          <cell r="M1649" t="str">
            <v>N</v>
          </cell>
          <cell r="N1649">
            <v>2</v>
          </cell>
          <cell r="R1649">
            <v>1.3240418118466899</v>
          </cell>
        </row>
        <row r="1650">
          <cell r="C1650">
            <v>1</v>
          </cell>
          <cell r="G1650">
            <v>10</v>
          </cell>
          <cell r="J1650">
            <v>215.9</v>
          </cell>
          <cell r="K1650" t="str">
            <v>W</v>
          </cell>
          <cell r="M1650" t="str">
            <v>N</v>
          </cell>
          <cell r="N1650">
            <v>3</v>
          </cell>
          <cell r="R1650">
            <v>1.1124087591240877</v>
          </cell>
        </row>
        <row r="1651">
          <cell r="C1651">
            <v>1</v>
          </cell>
          <cell r="G1651">
            <v>10</v>
          </cell>
          <cell r="J1651">
            <v>439.2</v>
          </cell>
          <cell r="K1651" t="str">
            <v>W</v>
          </cell>
          <cell r="M1651" t="str">
            <v>N</v>
          </cell>
          <cell r="N1651">
            <v>17</v>
          </cell>
          <cell r="R1651">
            <v>1.1124087591240877</v>
          </cell>
        </row>
        <row r="1652">
          <cell r="C1652">
            <v>1</v>
          </cell>
          <cell r="G1652">
            <v>13</v>
          </cell>
          <cell r="J1652">
            <v>368</v>
          </cell>
          <cell r="K1652" t="str">
            <v>W</v>
          </cell>
          <cell r="M1652" t="str">
            <v>N</v>
          </cell>
          <cell r="N1652">
            <v>1</v>
          </cell>
          <cell r="R1652">
            <v>1.6274787535410764</v>
          </cell>
        </row>
        <row r="1653">
          <cell r="C1653">
            <v>1</v>
          </cell>
          <cell r="G1653">
            <v>10</v>
          </cell>
          <cell r="J1653">
            <v>28.1</v>
          </cell>
          <cell r="K1653" t="str">
            <v>D</v>
          </cell>
          <cell r="M1653" t="str">
            <v>N</v>
          </cell>
          <cell r="N1653">
            <v>15</v>
          </cell>
          <cell r="R1653">
            <v>1.1124087591240877</v>
          </cell>
        </row>
        <row r="1654">
          <cell r="C1654">
            <v>1</v>
          </cell>
          <cell r="G1654">
            <v>13</v>
          </cell>
          <cell r="J1654">
            <v>1327.4</v>
          </cell>
          <cell r="K1654" t="str">
            <v>W</v>
          </cell>
          <cell r="M1654" t="str">
            <v>N</v>
          </cell>
          <cell r="N1654">
            <v>15</v>
          </cell>
          <cell r="R1654">
            <v>1.6274787535410764</v>
          </cell>
        </row>
        <row r="1655">
          <cell r="C1655">
            <v>1</v>
          </cell>
          <cell r="G1655">
            <v>10</v>
          </cell>
          <cell r="J1655">
            <v>366.8</v>
          </cell>
          <cell r="K1655" t="str">
            <v>D</v>
          </cell>
          <cell r="M1655" t="str">
            <v>N</v>
          </cell>
          <cell r="N1655">
            <v>3</v>
          </cell>
          <cell r="R1655">
            <v>1.1124087591240877</v>
          </cell>
        </row>
        <row r="1656">
          <cell r="C1656">
            <v>1</v>
          </cell>
          <cell r="G1656">
            <v>13</v>
          </cell>
          <cell r="J1656">
            <v>94</v>
          </cell>
          <cell r="K1656" t="str">
            <v>W</v>
          </cell>
          <cell r="M1656" t="str">
            <v>N</v>
          </cell>
          <cell r="N1656">
            <v>1</v>
          </cell>
          <cell r="R1656">
            <v>1.6274787535410764</v>
          </cell>
        </row>
        <row r="1657">
          <cell r="C1657">
            <v>1</v>
          </cell>
          <cell r="G1657">
            <v>10</v>
          </cell>
          <cell r="J1657">
            <v>54.7</v>
          </cell>
          <cell r="K1657" t="str">
            <v>D</v>
          </cell>
          <cell r="M1657" t="str">
            <v>N</v>
          </cell>
          <cell r="N1657">
            <v>13</v>
          </cell>
          <cell r="R1657">
            <v>1.1124087591240877</v>
          </cell>
        </row>
        <row r="1658">
          <cell r="C1658">
            <v>1</v>
          </cell>
          <cell r="G1658">
            <v>10</v>
          </cell>
          <cell r="J1658">
            <v>619</v>
          </cell>
          <cell r="K1658" t="str">
            <v>W</v>
          </cell>
          <cell r="M1658" t="str">
            <v>N</v>
          </cell>
          <cell r="N1658">
            <v>4</v>
          </cell>
          <cell r="R1658">
            <v>1.1124087591240877</v>
          </cell>
        </row>
        <row r="1659">
          <cell r="C1659">
            <v>1</v>
          </cell>
          <cell r="G1659">
            <v>11</v>
          </cell>
          <cell r="J1659">
            <v>236.6</v>
          </cell>
          <cell r="K1659" t="str">
            <v>W</v>
          </cell>
          <cell r="M1659" t="str">
            <v>N</v>
          </cell>
          <cell r="N1659">
            <v>2</v>
          </cell>
          <cell r="R1659">
            <v>1.3240418118466899</v>
          </cell>
        </row>
        <row r="1660">
          <cell r="C1660">
            <v>1</v>
          </cell>
          <cell r="G1660">
            <v>13</v>
          </cell>
          <cell r="J1660">
            <v>2099</v>
          </cell>
          <cell r="K1660" t="str">
            <v>W</v>
          </cell>
          <cell r="M1660" t="str">
            <v>N</v>
          </cell>
          <cell r="N1660">
            <v>1</v>
          </cell>
          <cell r="R1660">
            <v>1.6274787535410764</v>
          </cell>
        </row>
        <row r="1661">
          <cell r="C1661">
            <v>1</v>
          </cell>
          <cell r="G1661">
            <v>11</v>
          </cell>
          <cell r="J1661">
            <v>185.8</v>
          </cell>
          <cell r="K1661" t="str">
            <v>D</v>
          </cell>
          <cell r="M1661" t="str">
            <v>Y</v>
          </cell>
          <cell r="N1661">
            <v>3</v>
          </cell>
          <cell r="R1661">
            <v>1.3240418118466899</v>
          </cell>
        </row>
        <row r="1662">
          <cell r="C1662">
            <v>1</v>
          </cell>
          <cell r="G1662">
            <v>10</v>
          </cell>
          <cell r="J1662">
            <v>256.39999999999998</v>
          </cell>
          <cell r="K1662" t="str">
            <v>W</v>
          </cell>
          <cell r="M1662" t="str">
            <v>N</v>
          </cell>
          <cell r="N1662">
            <v>13</v>
          </cell>
          <cell r="R1662">
            <v>1.1124087591240877</v>
          </cell>
        </row>
        <row r="1663">
          <cell r="C1663">
            <v>1</v>
          </cell>
          <cell r="G1663">
            <v>10</v>
          </cell>
          <cell r="J1663">
            <v>117.6</v>
          </cell>
          <cell r="K1663" t="str">
            <v>W</v>
          </cell>
          <cell r="M1663" t="str">
            <v>N</v>
          </cell>
          <cell r="N1663">
            <v>3</v>
          </cell>
          <cell r="R1663">
            <v>1.1124087591240877</v>
          </cell>
        </row>
        <row r="1664">
          <cell r="C1664">
            <v>1</v>
          </cell>
          <cell r="G1664">
            <v>11</v>
          </cell>
          <cell r="J1664">
            <v>1311</v>
          </cell>
          <cell r="K1664" t="str">
            <v>W</v>
          </cell>
          <cell r="M1664" t="str">
            <v>N</v>
          </cell>
          <cell r="N1664">
            <v>3</v>
          </cell>
          <cell r="R1664">
            <v>1.3240418118466899</v>
          </cell>
        </row>
        <row r="1665">
          <cell r="C1665">
            <v>1</v>
          </cell>
          <cell r="G1665">
            <v>13</v>
          </cell>
          <cell r="J1665">
            <v>575.79999999999995</v>
          </cell>
          <cell r="K1665" t="str">
            <v>W</v>
          </cell>
          <cell r="M1665" t="str">
            <v>N</v>
          </cell>
          <cell r="N1665">
            <v>13</v>
          </cell>
          <cell r="R1665">
            <v>1.6274787535410764</v>
          </cell>
        </row>
        <row r="1666">
          <cell r="C1666">
            <v>1</v>
          </cell>
          <cell r="G1666">
            <v>13</v>
          </cell>
          <cell r="J1666">
            <v>873</v>
          </cell>
          <cell r="K1666" t="str">
            <v>W</v>
          </cell>
          <cell r="M1666" t="str">
            <v>N</v>
          </cell>
          <cell r="N1666">
            <v>16</v>
          </cell>
          <cell r="R1666">
            <v>1.6274787535410764</v>
          </cell>
        </row>
        <row r="1667">
          <cell r="C1667">
            <v>1</v>
          </cell>
          <cell r="G1667">
            <v>13</v>
          </cell>
          <cell r="J1667">
            <v>874</v>
          </cell>
          <cell r="K1667" t="str">
            <v>W</v>
          </cell>
          <cell r="M1667" t="str">
            <v>N</v>
          </cell>
          <cell r="N1667">
            <v>15</v>
          </cell>
          <cell r="R1667">
            <v>1.6274787535410764</v>
          </cell>
        </row>
        <row r="1668">
          <cell r="C1668">
            <v>1</v>
          </cell>
          <cell r="G1668">
            <v>11</v>
          </cell>
          <cell r="J1668">
            <v>78.899999999999991</v>
          </cell>
          <cell r="K1668" t="str">
            <v>W</v>
          </cell>
          <cell r="M1668" t="str">
            <v>Y</v>
          </cell>
          <cell r="N1668">
            <v>15</v>
          </cell>
          <cell r="R1668">
            <v>1.3240418118466899</v>
          </cell>
        </row>
        <row r="1669">
          <cell r="C1669">
            <v>1</v>
          </cell>
          <cell r="G1669">
            <v>10</v>
          </cell>
          <cell r="J1669">
            <v>1035.4000000000001</v>
          </cell>
          <cell r="K1669" t="str">
            <v>W</v>
          </cell>
          <cell r="M1669" t="str">
            <v>N</v>
          </cell>
          <cell r="N1669">
            <v>10</v>
          </cell>
          <cell r="R1669">
            <v>1.1124087591240877</v>
          </cell>
        </row>
        <row r="1670">
          <cell r="C1670">
            <v>1</v>
          </cell>
          <cell r="G1670">
            <v>13</v>
          </cell>
          <cell r="J1670">
            <v>2099</v>
          </cell>
          <cell r="K1670" t="str">
            <v>M</v>
          </cell>
          <cell r="M1670" t="str">
            <v>N</v>
          </cell>
          <cell r="N1670">
            <v>2</v>
          </cell>
          <cell r="R1670">
            <v>1.6274787535410764</v>
          </cell>
        </row>
        <row r="1671">
          <cell r="C1671">
            <v>1</v>
          </cell>
          <cell r="G1671">
            <v>10</v>
          </cell>
          <cell r="J1671">
            <v>28.1</v>
          </cell>
          <cell r="K1671" t="str">
            <v>D</v>
          </cell>
          <cell r="M1671" t="str">
            <v>Y</v>
          </cell>
          <cell r="N1671">
            <v>13</v>
          </cell>
          <cell r="R1671">
            <v>1.1124087591240877</v>
          </cell>
        </row>
        <row r="1672">
          <cell r="C1672">
            <v>1</v>
          </cell>
          <cell r="G1672">
            <v>11</v>
          </cell>
          <cell r="J1672">
            <v>137.9</v>
          </cell>
          <cell r="K1672" t="str">
            <v>W</v>
          </cell>
          <cell r="M1672" t="str">
            <v>N</v>
          </cell>
          <cell r="N1672">
            <v>13</v>
          </cell>
          <cell r="R1672">
            <v>1.3240418118466899</v>
          </cell>
        </row>
        <row r="1673">
          <cell r="C1673">
            <v>1</v>
          </cell>
          <cell r="G1673">
            <v>13</v>
          </cell>
          <cell r="J1673">
            <v>62.9</v>
          </cell>
          <cell r="K1673" t="str">
            <v>W</v>
          </cell>
          <cell r="M1673" t="str">
            <v>N</v>
          </cell>
          <cell r="N1673">
            <v>15</v>
          </cell>
          <cell r="R1673">
            <v>1.6274787535410764</v>
          </cell>
        </row>
        <row r="1674">
          <cell r="C1674">
            <v>1</v>
          </cell>
          <cell r="G1674">
            <v>13</v>
          </cell>
          <cell r="J1674">
            <v>193.3</v>
          </cell>
          <cell r="K1674" t="str">
            <v>W</v>
          </cell>
          <cell r="M1674" t="str">
            <v>N</v>
          </cell>
          <cell r="N1674">
            <v>1</v>
          </cell>
          <cell r="R1674">
            <v>1.6274787535410764</v>
          </cell>
        </row>
        <row r="1675">
          <cell r="C1675">
            <v>1</v>
          </cell>
          <cell r="G1675">
            <v>13</v>
          </cell>
          <cell r="J1675">
            <v>974</v>
          </cell>
          <cell r="K1675" t="str">
            <v>W</v>
          </cell>
          <cell r="M1675" t="str">
            <v>N</v>
          </cell>
          <cell r="N1675">
            <v>3</v>
          </cell>
          <cell r="R1675">
            <v>1.6274787535410764</v>
          </cell>
        </row>
        <row r="1676">
          <cell r="C1676">
            <v>1</v>
          </cell>
          <cell r="G1676">
            <v>11</v>
          </cell>
          <cell r="J1676">
            <v>215</v>
          </cell>
          <cell r="K1676" t="str">
            <v>W</v>
          </cell>
          <cell r="M1676" t="str">
            <v>N</v>
          </cell>
          <cell r="N1676">
            <v>4</v>
          </cell>
          <cell r="R1676">
            <v>1.3240418118466899</v>
          </cell>
        </row>
        <row r="1677">
          <cell r="C1677">
            <v>1</v>
          </cell>
          <cell r="G1677">
            <v>11</v>
          </cell>
          <cell r="J1677">
            <v>974</v>
          </cell>
          <cell r="K1677" t="str">
            <v>W</v>
          </cell>
          <cell r="M1677" t="str">
            <v>N</v>
          </cell>
          <cell r="N1677">
            <v>1</v>
          </cell>
          <cell r="R1677">
            <v>1.3240418118466899</v>
          </cell>
        </row>
        <row r="1678">
          <cell r="C1678">
            <v>1</v>
          </cell>
          <cell r="G1678">
            <v>11</v>
          </cell>
          <cell r="J1678">
            <v>199.3</v>
          </cell>
          <cell r="K1678" t="str">
            <v>W</v>
          </cell>
          <cell r="M1678" t="str">
            <v>N</v>
          </cell>
          <cell r="N1678">
            <v>3</v>
          </cell>
          <cell r="R1678">
            <v>1.3240418118466899</v>
          </cell>
        </row>
        <row r="1679">
          <cell r="C1679">
            <v>1</v>
          </cell>
          <cell r="G1679">
            <v>10</v>
          </cell>
          <cell r="J1679">
            <v>276.2</v>
          </cell>
          <cell r="K1679" t="str">
            <v>W</v>
          </cell>
          <cell r="M1679" t="str">
            <v>Y</v>
          </cell>
          <cell r="N1679">
            <v>1</v>
          </cell>
          <cell r="R1679">
            <v>1.1124087591240877</v>
          </cell>
        </row>
        <row r="1680">
          <cell r="C1680">
            <v>1</v>
          </cell>
          <cell r="G1680">
            <v>13</v>
          </cell>
          <cell r="J1680">
            <v>514.29999999999995</v>
          </cell>
          <cell r="K1680" t="str">
            <v>W</v>
          </cell>
          <cell r="M1680" t="str">
            <v>Y</v>
          </cell>
          <cell r="N1680">
            <v>3</v>
          </cell>
          <cell r="R1680">
            <v>1.6274787535410764</v>
          </cell>
        </row>
        <row r="1681">
          <cell r="C1681">
            <v>1</v>
          </cell>
          <cell r="G1681">
            <v>13</v>
          </cell>
          <cell r="J1681">
            <v>392.2</v>
          </cell>
          <cell r="K1681" t="str">
            <v>M</v>
          </cell>
          <cell r="M1681" t="str">
            <v>Y</v>
          </cell>
          <cell r="N1681">
            <v>2</v>
          </cell>
          <cell r="R1681">
            <v>1.6274787535410764</v>
          </cell>
        </row>
        <row r="1682">
          <cell r="C1682">
            <v>1</v>
          </cell>
          <cell r="G1682">
            <v>10</v>
          </cell>
          <cell r="J1682">
            <v>176.3</v>
          </cell>
          <cell r="K1682" t="str">
            <v>W</v>
          </cell>
          <cell r="M1682" t="str">
            <v>Y</v>
          </cell>
          <cell r="N1682">
            <v>10</v>
          </cell>
          <cell r="R1682">
            <v>1.1124087591240877</v>
          </cell>
        </row>
        <row r="1683">
          <cell r="C1683">
            <v>1</v>
          </cell>
          <cell r="G1683">
            <v>10</v>
          </cell>
          <cell r="J1683">
            <v>202.2</v>
          </cell>
          <cell r="K1683" t="str">
            <v>W</v>
          </cell>
          <cell r="M1683" t="str">
            <v>Y</v>
          </cell>
          <cell r="N1683">
            <v>3</v>
          </cell>
          <cell r="R1683">
            <v>1.1124087591240877</v>
          </cell>
        </row>
        <row r="1684">
          <cell r="C1684">
            <v>1</v>
          </cell>
          <cell r="G1684">
            <v>10</v>
          </cell>
          <cell r="J1684">
            <v>569</v>
          </cell>
          <cell r="K1684" t="str">
            <v>W</v>
          </cell>
          <cell r="M1684" t="str">
            <v>N</v>
          </cell>
          <cell r="N1684">
            <v>13</v>
          </cell>
          <cell r="R1684">
            <v>1.1124087591240877</v>
          </cell>
        </row>
        <row r="1685">
          <cell r="C1685">
            <v>1</v>
          </cell>
          <cell r="G1685">
            <v>13</v>
          </cell>
          <cell r="J1685">
            <v>1311</v>
          </cell>
          <cell r="K1685" t="str">
            <v>M</v>
          </cell>
          <cell r="M1685" t="str">
            <v>N</v>
          </cell>
          <cell r="N1685">
            <v>2</v>
          </cell>
          <cell r="R1685">
            <v>1.6274787535410764</v>
          </cell>
        </row>
        <row r="1686">
          <cell r="C1686">
            <v>1</v>
          </cell>
          <cell r="G1686">
            <v>13</v>
          </cell>
          <cell r="J1686">
            <v>2372</v>
          </cell>
          <cell r="K1686" t="str">
            <v>M</v>
          </cell>
          <cell r="M1686" t="str">
            <v>N</v>
          </cell>
          <cell r="N1686">
            <v>2</v>
          </cell>
          <cell r="R1686">
            <v>1.6274787535410764</v>
          </cell>
        </row>
        <row r="1687">
          <cell r="C1687">
            <v>1</v>
          </cell>
          <cell r="G1687">
            <v>10</v>
          </cell>
          <cell r="J1687">
            <v>330.3</v>
          </cell>
          <cell r="K1687" t="str">
            <v>M</v>
          </cell>
          <cell r="M1687" t="str">
            <v>N</v>
          </cell>
          <cell r="N1687">
            <v>13</v>
          </cell>
          <cell r="R1687">
            <v>1.1124087591240877</v>
          </cell>
        </row>
        <row r="1688">
          <cell r="C1688">
            <v>1</v>
          </cell>
          <cell r="G1688">
            <v>10</v>
          </cell>
          <cell r="J1688">
            <v>3139</v>
          </cell>
          <cell r="K1688" t="str">
            <v>M</v>
          </cell>
          <cell r="M1688" t="str">
            <v>N</v>
          </cell>
          <cell r="N1688">
            <v>8</v>
          </cell>
          <cell r="R1688">
            <v>1.1124087591240877</v>
          </cell>
        </row>
        <row r="1689">
          <cell r="C1689">
            <v>1</v>
          </cell>
          <cell r="G1689">
            <v>13</v>
          </cell>
          <cell r="J1689">
            <v>298.3</v>
          </cell>
          <cell r="K1689" t="str">
            <v>M</v>
          </cell>
          <cell r="M1689" t="str">
            <v>N</v>
          </cell>
          <cell r="N1689">
            <v>13</v>
          </cell>
          <cell r="R1689">
            <v>1.6274787535410764</v>
          </cell>
        </row>
        <row r="1690">
          <cell r="C1690">
            <v>1</v>
          </cell>
          <cell r="G1690">
            <v>13</v>
          </cell>
          <cell r="J1690">
            <v>1311</v>
          </cell>
          <cell r="K1690" t="str">
            <v>M</v>
          </cell>
          <cell r="M1690" t="str">
            <v>N</v>
          </cell>
          <cell r="N1690">
            <v>2</v>
          </cell>
          <cell r="R1690">
            <v>1.6274787535410764</v>
          </cell>
        </row>
        <row r="1691">
          <cell r="C1691">
            <v>1</v>
          </cell>
          <cell r="G1691">
            <v>13</v>
          </cell>
          <cell r="J1691">
            <v>1311</v>
          </cell>
          <cell r="K1691" t="str">
            <v>M</v>
          </cell>
          <cell r="M1691" t="str">
            <v>N</v>
          </cell>
          <cell r="N1691">
            <v>2</v>
          </cell>
          <cell r="R1691">
            <v>1.6274787535410764</v>
          </cell>
        </row>
        <row r="1692">
          <cell r="C1692">
            <v>1</v>
          </cell>
          <cell r="G1692">
            <v>13</v>
          </cell>
          <cell r="J1692">
            <v>1191</v>
          </cell>
          <cell r="K1692" t="str">
            <v>M</v>
          </cell>
          <cell r="M1692" t="str">
            <v>N</v>
          </cell>
          <cell r="N1692">
            <v>4</v>
          </cell>
          <cell r="R1692">
            <v>1.6274787535410764</v>
          </cell>
        </row>
        <row r="1693">
          <cell r="C1693">
            <v>1</v>
          </cell>
          <cell r="G1693">
            <v>10</v>
          </cell>
          <cell r="J1693">
            <v>1516</v>
          </cell>
          <cell r="K1693" t="str">
            <v>M</v>
          </cell>
          <cell r="M1693" t="str">
            <v>N</v>
          </cell>
          <cell r="N1693">
            <v>13</v>
          </cell>
          <cell r="R1693">
            <v>1.1124087591240877</v>
          </cell>
        </row>
        <row r="1694">
          <cell r="C1694">
            <v>1</v>
          </cell>
          <cell r="G1694">
            <v>10</v>
          </cell>
          <cell r="J1694">
            <v>432.4</v>
          </cell>
          <cell r="K1694" t="str">
            <v>D</v>
          </cell>
          <cell r="M1694" t="str">
            <v>N</v>
          </cell>
          <cell r="N1694">
            <v>13</v>
          </cell>
          <cell r="R1694">
            <v>1.1124087591240877</v>
          </cell>
        </row>
        <row r="1695">
          <cell r="C1695">
            <v>1</v>
          </cell>
          <cell r="G1695">
            <v>10</v>
          </cell>
          <cell r="J1695">
            <v>1062</v>
          </cell>
          <cell r="K1695" t="str">
            <v>W</v>
          </cell>
          <cell r="M1695" t="str">
            <v>N</v>
          </cell>
          <cell r="N1695">
            <v>13</v>
          </cell>
          <cell r="R1695">
            <v>1.1124087591240877</v>
          </cell>
        </row>
        <row r="1696">
          <cell r="C1696">
            <v>1</v>
          </cell>
          <cell r="G1696">
            <v>10</v>
          </cell>
          <cell r="J1696">
            <v>1062</v>
          </cell>
          <cell r="K1696" t="str">
            <v>W</v>
          </cell>
          <cell r="M1696" t="str">
            <v>N</v>
          </cell>
          <cell r="N1696">
            <v>13</v>
          </cell>
          <cell r="R1696">
            <v>1.1124087591240877</v>
          </cell>
        </row>
        <row r="1697">
          <cell r="C1697">
            <v>1</v>
          </cell>
          <cell r="G1697">
            <v>13</v>
          </cell>
          <cell r="J1697">
            <v>317.2</v>
          </cell>
          <cell r="K1697" t="str">
            <v>W</v>
          </cell>
          <cell r="M1697" t="str">
            <v>N</v>
          </cell>
          <cell r="N1697">
            <v>7</v>
          </cell>
          <cell r="R1697">
            <v>1.6274787535410764</v>
          </cell>
        </row>
        <row r="1698">
          <cell r="C1698">
            <v>1</v>
          </cell>
          <cell r="G1698">
            <v>10</v>
          </cell>
          <cell r="J1698">
            <v>540</v>
          </cell>
          <cell r="K1698" t="str">
            <v>W</v>
          </cell>
          <cell r="M1698" t="str">
            <v>N</v>
          </cell>
          <cell r="N1698">
            <v>4</v>
          </cell>
          <cell r="R1698">
            <v>1.1124087591240877</v>
          </cell>
        </row>
        <row r="1699">
          <cell r="C1699">
            <v>1</v>
          </cell>
          <cell r="G1699">
            <v>10</v>
          </cell>
          <cell r="J1699">
            <v>330.3</v>
          </cell>
          <cell r="K1699" t="str">
            <v>W</v>
          </cell>
          <cell r="M1699" t="str">
            <v>Y</v>
          </cell>
          <cell r="N1699">
            <v>13</v>
          </cell>
          <cell r="R1699">
            <v>1.1124087591240877</v>
          </cell>
        </row>
        <row r="1700">
          <cell r="C1700">
            <v>1</v>
          </cell>
          <cell r="G1700">
            <v>10</v>
          </cell>
          <cell r="J1700">
            <v>514.29999999999995</v>
          </cell>
          <cell r="K1700" t="str">
            <v>W</v>
          </cell>
          <cell r="M1700" t="str">
            <v>N</v>
          </cell>
          <cell r="N1700">
            <v>13</v>
          </cell>
          <cell r="R1700">
            <v>1.1124087591240877</v>
          </cell>
        </row>
        <row r="1701">
          <cell r="C1701">
            <v>1</v>
          </cell>
          <cell r="G1701">
            <v>10</v>
          </cell>
          <cell r="J1701">
            <v>222.4</v>
          </cell>
          <cell r="K1701" t="str">
            <v>W</v>
          </cell>
          <cell r="M1701" t="str">
            <v>N</v>
          </cell>
          <cell r="N1701">
            <v>10</v>
          </cell>
          <cell r="R1701">
            <v>1.1124087591240877</v>
          </cell>
        </row>
        <row r="1702">
          <cell r="C1702">
            <v>1</v>
          </cell>
          <cell r="G1702">
            <v>10</v>
          </cell>
          <cell r="J1702">
            <v>256.39999999999998</v>
          </cell>
          <cell r="K1702" t="str">
            <v>M</v>
          </cell>
          <cell r="M1702" t="str">
            <v>N</v>
          </cell>
          <cell r="N1702">
            <v>10</v>
          </cell>
          <cell r="R1702">
            <v>1.1124087591240877</v>
          </cell>
        </row>
        <row r="1703">
          <cell r="C1703">
            <v>1</v>
          </cell>
          <cell r="G1703">
            <v>10</v>
          </cell>
          <cell r="J1703">
            <v>1779</v>
          </cell>
          <cell r="K1703" t="str">
            <v>M</v>
          </cell>
          <cell r="M1703" t="str">
            <v>N</v>
          </cell>
          <cell r="N1703">
            <v>13</v>
          </cell>
          <cell r="R1703">
            <v>1.1124087591240877</v>
          </cell>
        </row>
        <row r="1704">
          <cell r="C1704">
            <v>1</v>
          </cell>
          <cell r="G1704">
            <v>13</v>
          </cell>
          <cell r="J1704">
            <v>315.39999999999998</v>
          </cell>
          <cell r="K1704" t="str">
            <v>M</v>
          </cell>
          <cell r="M1704" t="str">
            <v>N</v>
          </cell>
          <cell r="N1704">
            <v>2</v>
          </cell>
          <cell r="R1704">
            <v>1.6274787535410764</v>
          </cell>
        </row>
        <row r="1705">
          <cell r="C1705">
            <v>1</v>
          </cell>
          <cell r="G1705">
            <v>10</v>
          </cell>
          <cell r="J1705">
            <v>302.3</v>
          </cell>
          <cell r="K1705" t="str">
            <v>W</v>
          </cell>
          <cell r="M1705" t="str">
            <v>N</v>
          </cell>
          <cell r="N1705">
            <v>1</v>
          </cell>
          <cell r="R1705">
            <v>1.1124087591240877</v>
          </cell>
        </row>
        <row r="1706">
          <cell r="C1706">
            <v>1</v>
          </cell>
          <cell r="G1706">
            <v>13</v>
          </cell>
          <cell r="J1706">
            <v>689</v>
          </cell>
          <cell r="K1706" t="str">
            <v>M</v>
          </cell>
          <cell r="M1706" t="str">
            <v>Y</v>
          </cell>
          <cell r="N1706">
            <v>7</v>
          </cell>
          <cell r="R1706">
            <v>1.6274787535410764</v>
          </cell>
        </row>
        <row r="1707">
          <cell r="C1707">
            <v>1</v>
          </cell>
          <cell r="G1707">
            <v>13</v>
          </cell>
          <cell r="J1707">
            <v>307.2</v>
          </cell>
          <cell r="K1707" t="str">
            <v>M</v>
          </cell>
          <cell r="M1707" t="str">
            <v>N</v>
          </cell>
          <cell r="N1707">
            <v>10</v>
          </cell>
          <cell r="R1707">
            <v>1.6274787535410764</v>
          </cell>
        </row>
        <row r="1708">
          <cell r="C1708">
            <v>1</v>
          </cell>
          <cell r="G1708">
            <v>13</v>
          </cell>
          <cell r="J1708">
            <v>276.2</v>
          </cell>
          <cell r="K1708" t="str">
            <v>W</v>
          </cell>
          <cell r="M1708" t="str">
            <v>N</v>
          </cell>
          <cell r="N1708">
            <v>7</v>
          </cell>
          <cell r="R1708">
            <v>1.6274787535410764</v>
          </cell>
        </row>
        <row r="1709">
          <cell r="C1709">
            <v>1</v>
          </cell>
          <cell r="G1709">
            <v>10</v>
          </cell>
          <cell r="J1709">
            <v>125</v>
          </cell>
          <cell r="K1709" t="str">
            <v>M</v>
          </cell>
          <cell r="M1709" t="str">
            <v>N</v>
          </cell>
          <cell r="N1709">
            <v>10</v>
          </cell>
          <cell r="R1709">
            <v>1.1124087591240877</v>
          </cell>
        </row>
        <row r="1710">
          <cell r="C1710">
            <v>1</v>
          </cell>
          <cell r="G1710">
            <v>10</v>
          </cell>
          <cell r="J1710">
            <v>575.79999999999995</v>
          </cell>
          <cell r="K1710" t="str">
            <v>M</v>
          </cell>
          <cell r="M1710" t="str">
            <v>N</v>
          </cell>
          <cell r="N1710">
            <v>13</v>
          </cell>
          <cell r="R1710">
            <v>1.1124087591240877</v>
          </cell>
        </row>
        <row r="1711">
          <cell r="C1711">
            <v>1</v>
          </cell>
          <cell r="G1711">
            <v>10</v>
          </cell>
          <cell r="J1711">
            <v>172.3</v>
          </cell>
          <cell r="K1711" t="str">
            <v>M</v>
          </cell>
          <cell r="M1711" t="str">
            <v>N</v>
          </cell>
          <cell r="N1711">
            <v>14</v>
          </cell>
          <cell r="R1711">
            <v>1.1124087591240877</v>
          </cell>
        </row>
        <row r="1712">
          <cell r="C1712">
            <v>1</v>
          </cell>
          <cell r="G1712">
            <v>13</v>
          </cell>
          <cell r="J1712">
            <v>569</v>
          </cell>
          <cell r="K1712" t="str">
            <v>W</v>
          </cell>
          <cell r="M1712" t="str">
            <v>N</v>
          </cell>
          <cell r="N1712">
            <v>13</v>
          </cell>
          <cell r="R1712">
            <v>1.6274787535410764</v>
          </cell>
        </row>
        <row r="1713">
          <cell r="C1713">
            <v>1</v>
          </cell>
          <cell r="G1713">
            <v>10</v>
          </cell>
          <cell r="J1713">
            <v>315</v>
          </cell>
          <cell r="K1713" t="str">
            <v>W</v>
          </cell>
          <cell r="M1713" t="str">
            <v>N</v>
          </cell>
          <cell r="N1713">
            <v>3</v>
          </cell>
          <cell r="R1713">
            <v>1.1124087591240877</v>
          </cell>
        </row>
        <row r="1714">
          <cell r="C1714">
            <v>1</v>
          </cell>
          <cell r="G1714">
            <v>10</v>
          </cell>
          <cell r="J1714">
            <v>122.8</v>
          </cell>
          <cell r="K1714" t="str">
            <v>W</v>
          </cell>
          <cell r="M1714" t="str">
            <v>N</v>
          </cell>
          <cell r="N1714">
            <v>11</v>
          </cell>
          <cell r="R1714">
            <v>1.1124087591240877</v>
          </cell>
        </row>
        <row r="1715">
          <cell r="C1715">
            <v>1</v>
          </cell>
          <cell r="G1715">
            <v>13</v>
          </cell>
          <cell r="J1715">
            <v>238.2</v>
          </cell>
          <cell r="K1715" t="str">
            <v>W</v>
          </cell>
          <cell r="M1715" t="str">
            <v>N</v>
          </cell>
          <cell r="N1715">
            <v>2</v>
          </cell>
          <cell r="R1715">
            <v>1.6274787535410764</v>
          </cell>
        </row>
        <row r="1716">
          <cell r="C1716">
            <v>1</v>
          </cell>
          <cell r="G1716">
            <v>10</v>
          </cell>
          <cell r="J1716">
            <v>689</v>
          </cell>
          <cell r="K1716" t="str">
            <v>W</v>
          </cell>
          <cell r="M1716" t="str">
            <v>N</v>
          </cell>
          <cell r="N1716">
            <v>11</v>
          </cell>
          <cell r="R1716">
            <v>1.1124087591240877</v>
          </cell>
        </row>
        <row r="1717">
          <cell r="C1717">
            <v>1</v>
          </cell>
          <cell r="G1717">
            <v>10</v>
          </cell>
          <cell r="J1717">
            <v>137.4</v>
          </cell>
          <cell r="K1717" t="str">
            <v>W</v>
          </cell>
          <cell r="M1717" t="str">
            <v>N</v>
          </cell>
          <cell r="N1717">
            <v>7</v>
          </cell>
          <cell r="R1717">
            <v>1.1124087591240877</v>
          </cell>
        </row>
        <row r="1718">
          <cell r="C1718">
            <v>1</v>
          </cell>
          <cell r="G1718">
            <v>10</v>
          </cell>
          <cell r="J1718">
            <v>210.3</v>
          </cell>
          <cell r="K1718" t="str">
            <v>W</v>
          </cell>
          <cell r="M1718" t="str">
            <v>N</v>
          </cell>
          <cell r="N1718">
            <v>3</v>
          </cell>
          <cell r="R1718">
            <v>1.1124087591240877</v>
          </cell>
        </row>
        <row r="1719">
          <cell r="C1719">
            <v>1</v>
          </cell>
          <cell r="G1719">
            <v>10</v>
          </cell>
          <cell r="J1719">
            <v>694</v>
          </cell>
          <cell r="K1719" t="str">
            <v>W</v>
          </cell>
          <cell r="M1719" t="str">
            <v>N</v>
          </cell>
          <cell r="N1719">
            <v>15</v>
          </cell>
          <cell r="R1719">
            <v>1.1124087591240877</v>
          </cell>
        </row>
        <row r="1720">
          <cell r="C1720">
            <v>1</v>
          </cell>
          <cell r="G1720">
            <v>13</v>
          </cell>
          <cell r="J1720">
            <v>117.6</v>
          </cell>
          <cell r="K1720" t="str">
            <v>W</v>
          </cell>
          <cell r="M1720" t="str">
            <v>N</v>
          </cell>
          <cell r="N1720">
            <v>4</v>
          </cell>
          <cell r="R1720">
            <v>1.6274787535410764</v>
          </cell>
        </row>
        <row r="1721">
          <cell r="C1721">
            <v>1</v>
          </cell>
          <cell r="G1721">
            <v>13</v>
          </cell>
          <cell r="J1721">
            <v>1495</v>
          </cell>
          <cell r="K1721" t="str">
            <v>M</v>
          </cell>
          <cell r="M1721" t="str">
            <v>N</v>
          </cell>
          <cell r="N1721">
            <v>1</v>
          </cell>
          <cell r="R1721">
            <v>1.6274787535410764</v>
          </cell>
        </row>
        <row r="1722">
          <cell r="C1722">
            <v>1</v>
          </cell>
          <cell r="G1722">
            <v>10</v>
          </cell>
          <cell r="J1722">
            <v>376.4</v>
          </cell>
          <cell r="K1722" t="str">
            <v>W</v>
          </cell>
          <cell r="M1722" t="str">
            <v>N</v>
          </cell>
          <cell r="N1722">
            <v>1</v>
          </cell>
          <cell r="R1722">
            <v>1.1124087591240877</v>
          </cell>
        </row>
        <row r="1723">
          <cell r="C1723">
            <v>1</v>
          </cell>
          <cell r="G1723">
            <v>10</v>
          </cell>
          <cell r="J1723">
            <v>186.2</v>
          </cell>
          <cell r="K1723" t="str">
            <v>W</v>
          </cell>
          <cell r="M1723" t="str">
            <v>N</v>
          </cell>
          <cell r="N1723">
            <v>3</v>
          </cell>
          <cell r="R1723">
            <v>1.1124087591240877</v>
          </cell>
        </row>
        <row r="1724">
          <cell r="C1724">
            <v>1</v>
          </cell>
          <cell r="G1724">
            <v>13</v>
          </cell>
          <cell r="J1724">
            <v>560.4</v>
          </cell>
          <cell r="K1724" t="str">
            <v>W</v>
          </cell>
          <cell r="M1724" t="str">
            <v>N</v>
          </cell>
          <cell r="N1724">
            <v>14</v>
          </cell>
          <cell r="R1724">
            <v>1.6274787535410764</v>
          </cell>
        </row>
        <row r="1725">
          <cell r="C1725">
            <v>1</v>
          </cell>
          <cell r="G1725">
            <v>13</v>
          </cell>
          <cell r="J1725">
            <v>443</v>
          </cell>
          <cell r="K1725" t="str">
            <v>M</v>
          </cell>
          <cell r="M1725" t="str">
            <v>N</v>
          </cell>
          <cell r="N1725">
            <v>4</v>
          </cell>
          <cell r="R1725">
            <v>1.6274787535410764</v>
          </cell>
        </row>
        <row r="1726">
          <cell r="C1726">
            <v>1</v>
          </cell>
          <cell r="G1726">
            <v>13</v>
          </cell>
          <cell r="J1726">
            <v>1311</v>
          </cell>
          <cell r="K1726" t="str">
            <v>M</v>
          </cell>
          <cell r="M1726" t="str">
            <v>N</v>
          </cell>
          <cell r="N1726">
            <v>4</v>
          </cell>
          <cell r="R1726">
            <v>1.6274787535410764</v>
          </cell>
        </row>
        <row r="1727">
          <cell r="C1727">
            <v>1</v>
          </cell>
          <cell r="G1727">
            <v>13</v>
          </cell>
          <cell r="J1727">
            <v>1311</v>
          </cell>
          <cell r="K1727" t="str">
            <v>M</v>
          </cell>
          <cell r="M1727" t="str">
            <v>N</v>
          </cell>
          <cell r="N1727">
            <v>4</v>
          </cell>
          <cell r="R1727">
            <v>1.6274787535410764</v>
          </cell>
        </row>
        <row r="1728">
          <cell r="C1728">
            <v>1</v>
          </cell>
          <cell r="G1728">
            <v>10</v>
          </cell>
          <cell r="J1728">
            <v>218.4</v>
          </cell>
          <cell r="K1728" t="str">
            <v>W</v>
          </cell>
          <cell r="M1728" t="str">
            <v>N</v>
          </cell>
          <cell r="N1728">
            <v>1</v>
          </cell>
          <cell r="R1728">
            <v>1.1124087591240877</v>
          </cell>
        </row>
        <row r="1729">
          <cell r="C1729">
            <v>1</v>
          </cell>
          <cell r="G1729">
            <v>13</v>
          </cell>
          <cell r="J1729">
            <v>182.4</v>
          </cell>
          <cell r="K1729" t="str">
            <v>M</v>
          </cell>
          <cell r="M1729" t="str">
            <v>N</v>
          </cell>
          <cell r="N1729">
            <v>9</v>
          </cell>
          <cell r="R1729">
            <v>1.6274787535410764</v>
          </cell>
        </row>
        <row r="1730">
          <cell r="C1730">
            <v>1</v>
          </cell>
          <cell r="G1730">
            <v>11</v>
          </cell>
          <cell r="J1730">
            <v>330.3</v>
          </cell>
          <cell r="K1730" t="str">
            <v>W</v>
          </cell>
          <cell r="M1730" t="str">
            <v>N</v>
          </cell>
          <cell r="N1730">
            <v>5</v>
          </cell>
          <cell r="R1730">
            <v>1.3240418118466899</v>
          </cell>
        </row>
        <row r="1731">
          <cell r="C1731">
            <v>1</v>
          </cell>
          <cell r="G1731">
            <v>13</v>
          </cell>
          <cell r="J1731">
            <v>799</v>
          </cell>
          <cell r="K1731" t="str">
            <v>M</v>
          </cell>
          <cell r="M1731" t="str">
            <v>N</v>
          </cell>
          <cell r="N1731">
            <v>1</v>
          </cell>
          <cell r="R1731">
            <v>1.6274787535410764</v>
          </cell>
        </row>
        <row r="1732">
          <cell r="C1732">
            <v>1</v>
          </cell>
          <cell r="G1732">
            <v>13</v>
          </cell>
          <cell r="J1732">
            <v>2188</v>
          </cell>
          <cell r="K1732" t="str">
            <v>M</v>
          </cell>
          <cell r="M1732" t="str">
            <v>N</v>
          </cell>
          <cell r="N1732">
            <v>8</v>
          </cell>
          <cell r="R1732">
            <v>1.6274787535410764</v>
          </cell>
        </row>
        <row r="1733">
          <cell r="C1733">
            <v>1</v>
          </cell>
          <cell r="G1733">
            <v>10</v>
          </cell>
          <cell r="J1733">
            <v>376.4</v>
          </cell>
          <cell r="K1733" t="str">
            <v>W</v>
          </cell>
          <cell r="M1733" t="str">
            <v>N</v>
          </cell>
          <cell r="N1733">
            <v>16</v>
          </cell>
          <cell r="R1733">
            <v>1.1124087591240877</v>
          </cell>
        </row>
        <row r="1734">
          <cell r="C1734">
            <v>1</v>
          </cell>
          <cell r="G1734">
            <v>10</v>
          </cell>
          <cell r="J1734">
            <v>28.1</v>
          </cell>
          <cell r="K1734" t="str">
            <v>D</v>
          </cell>
          <cell r="M1734" t="str">
            <v>Y</v>
          </cell>
          <cell r="N1734">
            <v>3</v>
          </cell>
          <cell r="R1734">
            <v>1.1124087591240877</v>
          </cell>
        </row>
        <row r="1735">
          <cell r="C1735">
            <v>1</v>
          </cell>
          <cell r="G1735">
            <v>10</v>
          </cell>
          <cell r="J1735">
            <v>758</v>
          </cell>
          <cell r="K1735" t="str">
            <v>W</v>
          </cell>
          <cell r="M1735" t="str">
            <v>N</v>
          </cell>
          <cell r="N1735">
            <v>17</v>
          </cell>
          <cell r="R1735">
            <v>1.1124087591240877</v>
          </cell>
        </row>
        <row r="1736">
          <cell r="C1736">
            <v>1</v>
          </cell>
          <cell r="G1736">
            <v>10</v>
          </cell>
          <cell r="J1736">
            <v>2030</v>
          </cell>
          <cell r="K1736" t="str">
            <v>M</v>
          </cell>
          <cell r="M1736" t="str">
            <v>N</v>
          </cell>
          <cell r="N1736">
            <v>17</v>
          </cell>
          <cell r="R1736">
            <v>1.1124087591240877</v>
          </cell>
        </row>
        <row r="1737">
          <cell r="C1737">
            <v>1</v>
          </cell>
          <cell r="G1737">
            <v>13</v>
          </cell>
          <cell r="J1737">
            <v>873</v>
          </cell>
          <cell r="K1737" t="str">
            <v>M</v>
          </cell>
          <cell r="M1737" t="str">
            <v>N</v>
          </cell>
          <cell r="N1737">
            <v>3</v>
          </cell>
          <cell r="R1737">
            <v>1.6274787535410764</v>
          </cell>
        </row>
        <row r="1738">
          <cell r="C1738">
            <v>1</v>
          </cell>
          <cell r="G1738">
            <v>13</v>
          </cell>
          <cell r="J1738">
            <v>2372</v>
          </cell>
          <cell r="K1738" t="str">
            <v>M</v>
          </cell>
          <cell r="M1738" t="str">
            <v>N</v>
          </cell>
          <cell r="N1738">
            <v>1</v>
          </cell>
          <cell r="R1738">
            <v>1.6274787535410764</v>
          </cell>
        </row>
        <row r="1739">
          <cell r="C1739">
            <v>1</v>
          </cell>
          <cell r="G1739">
            <v>13</v>
          </cell>
          <cell r="J1739">
            <v>1779</v>
          </cell>
          <cell r="K1739" t="str">
            <v>M</v>
          </cell>
          <cell r="M1739" t="str">
            <v>N</v>
          </cell>
          <cell r="N1739">
            <v>13</v>
          </cell>
          <cell r="R1739">
            <v>1.6274787535410764</v>
          </cell>
        </row>
        <row r="1740">
          <cell r="C1740">
            <v>1</v>
          </cell>
          <cell r="G1740">
            <v>10</v>
          </cell>
          <cell r="J1740">
            <v>238.2</v>
          </cell>
          <cell r="K1740" t="str">
            <v>W</v>
          </cell>
          <cell r="M1740" t="str">
            <v>N</v>
          </cell>
          <cell r="N1740">
            <v>3</v>
          </cell>
          <cell r="R1740">
            <v>1.1124087591240877</v>
          </cell>
        </row>
        <row r="1741">
          <cell r="C1741">
            <v>1</v>
          </cell>
          <cell r="G1741">
            <v>10</v>
          </cell>
          <cell r="J1741">
            <v>120.3</v>
          </cell>
          <cell r="K1741" t="str">
            <v>W</v>
          </cell>
          <cell r="M1741" t="str">
            <v>N</v>
          </cell>
          <cell r="N1741">
            <v>3</v>
          </cell>
          <cell r="R1741">
            <v>1.1124087591240877</v>
          </cell>
        </row>
        <row r="1742">
          <cell r="C1742">
            <v>1</v>
          </cell>
          <cell r="G1742">
            <v>13</v>
          </cell>
          <cell r="J1742">
            <v>423</v>
          </cell>
          <cell r="K1742" t="str">
            <v>W</v>
          </cell>
          <cell r="M1742" t="str">
            <v>N</v>
          </cell>
          <cell r="N1742">
            <v>17</v>
          </cell>
          <cell r="R1742">
            <v>1.6274787535410764</v>
          </cell>
        </row>
        <row r="1743">
          <cell r="C1743">
            <v>1</v>
          </cell>
          <cell r="G1743">
            <v>13</v>
          </cell>
          <cell r="J1743">
            <v>2184</v>
          </cell>
          <cell r="K1743" t="str">
            <v>M</v>
          </cell>
          <cell r="M1743" t="str">
            <v>N</v>
          </cell>
          <cell r="N1743">
            <v>15</v>
          </cell>
          <cell r="R1743">
            <v>1.6274787535410764</v>
          </cell>
        </row>
        <row r="1744">
          <cell r="C1744">
            <v>1</v>
          </cell>
          <cell r="G1744">
            <v>10</v>
          </cell>
          <cell r="J1744">
            <v>256.39999999999998</v>
          </cell>
          <cell r="K1744" t="str">
            <v>M</v>
          </cell>
          <cell r="M1744" t="str">
            <v>N</v>
          </cell>
          <cell r="N1744">
            <v>1</v>
          </cell>
          <cell r="R1744">
            <v>1.1124087591240877</v>
          </cell>
        </row>
        <row r="1745">
          <cell r="C1745">
            <v>1</v>
          </cell>
          <cell r="G1745">
            <v>13</v>
          </cell>
          <cell r="J1745">
            <v>276.2</v>
          </cell>
          <cell r="K1745" t="str">
            <v>W</v>
          </cell>
          <cell r="M1745" t="str">
            <v>N</v>
          </cell>
          <cell r="N1745">
            <v>1</v>
          </cell>
          <cell r="R1745">
            <v>1.6274787535410764</v>
          </cell>
        </row>
        <row r="1746">
          <cell r="C1746">
            <v>1</v>
          </cell>
          <cell r="G1746">
            <v>13</v>
          </cell>
          <cell r="J1746">
            <v>1495</v>
          </cell>
          <cell r="K1746" t="str">
            <v>M</v>
          </cell>
          <cell r="M1746" t="str">
            <v>N</v>
          </cell>
          <cell r="N1746">
            <v>15</v>
          </cell>
          <cell r="R1746">
            <v>1.6274787535410764</v>
          </cell>
        </row>
        <row r="1747">
          <cell r="C1747">
            <v>1</v>
          </cell>
          <cell r="G1747">
            <v>10</v>
          </cell>
          <cell r="J1747">
            <v>1232</v>
          </cell>
          <cell r="K1747" t="str">
            <v>M</v>
          </cell>
          <cell r="M1747" t="str">
            <v>N</v>
          </cell>
          <cell r="N1747">
            <v>2</v>
          </cell>
          <cell r="R1747">
            <v>1.1124087591240877</v>
          </cell>
        </row>
        <row r="1748">
          <cell r="C1748">
            <v>1</v>
          </cell>
          <cell r="G1748">
            <v>10</v>
          </cell>
          <cell r="J1748">
            <v>182.4</v>
          </cell>
          <cell r="K1748" t="str">
            <v>W</v>
          </cell>
          <cell r="M1748" t="str">
            <v>N</v>
          </cell>
          <cell r="N1748">
            <v>4</v>
          </cell>
          <cell r="R1748">
            <v>1.1124087591240877</v>
          </cell>
        </row>
        <row r="1749">
          <cell r="C1749">
            <v>1</v>
          </cell>
          <cell r="G1749">
            <v>11</v>
          </cell>
          <cell r="J1749">
            <v>137.4</v>
          </cell>
          <cell r="K1749" t="str">
            <v>W</v>
          </cell>
          <cell r="M1749" t="str">
            <v>N</v>
          </cell>
          <cell r="N1749">
            <v>15</v>
          </cell>
          <cell r="R1749">
            <v>1.3240418118466899</v>
          </cell>
        </row>
        <row r="1750">
          <cell r="C1750">
            <v>1</v>
          </cell>
          <cell r="G1750">
            <v>13</v>
          </cell>
          <cell r="J1750">
            <v>1232</v>
          </cell>
          <cell r="K1750" t="str">
            <v>M</v>
          </cell>
          <cell r="M1750" t="str">
            <v>N</v>
          </cell>
          <cell r="N1750">
            <v>2</v>
          </cell>
          <cell r="R1750">
            <v>1.6274787535410764</v>
          </cell>
        </row>
        <row r="1751">
          <cell r="C1751">
            <v>1</v>
          </cell>
          <cell r="G1751">
            <v>11</v>
          </cell>
          <cell r="J1751">
            <v>182.4</v>
          </cell>
          <cell r="K1751" t="str">
            <v>W</v>
          </cell>
          <cell r="M1751" t="str">
            <v>N</v>
          </cell>
          <cell r="N1751">
            <v>10</v>
          </cell>
          <cell r="R1751">
            <v>1.3240418118466899</v>
          </cell>
        </row>
        <row r="1752">
          <cell r="C1752">
            <v>1</v>
          </cell>
          <cell r="G1752">
            <v>10</v>
          </cell>
          <cell r="J1752">
            <v>185.8</v>
          </cell>
          <cell r="K1752" t="str">
            <v>W</v>
          </cell>
          <cell r="M1752" t="str">
            <v>N</v>
          </cell>
          <cell r="N1752">
            <v>13</v>
          </cell>
          <cell r="R1752">
            <v>1.1124087591240877</v>
          </cell>
        </row>
        <row r="1753">
          <cell r="C1753">
            <v>1</v>
          </cell>
          <cell r="G1753">
            <v>10</v>
          </cell>
          <cell r="J1753">
            <v>251.3</v>
          </cell>
          <cell r="K1753" t="str">
            <v>W</v>
          </cell>
          <cell r="M1753" t="str">
            <v>N</v>
          </cell>
          <cell r="N1753">
            <v>3</v>
          </cell>
          <cell r="R1753">
            <v>1.1124087591240877</v>
          </cell>
        </row>
        <row r="1754">
          <cell r="C1754">
            <v>1</v>
          </cell>
          <cell r="G1754">
            <v>11</v>
          </cell>
          <cell r="J1754">
            <v>578</v>
          </cell>
          <cell r="K1754" t="str">
            <v>W</v>
          </cell>
          <cell r="M1754" t="str">
            <v>N</v>
          </cell>
          <cell r="N1754">
            <v>1</v>
          </cell>
          <cell r="R1754">
            <v>1.3240418118466899</v>
          </cell>
        </row>
        <row r="1755">
          <cell r="C1755">
            <v>1</v>
          </cell>
          <cell r="G1755">
            <v>11</v>
          </cell>
          <cell r="J1755">
            <v>1453</v>
          </cell>
          <cell r="K1755" t="str">
            <v>Y</v>
          </cell>
          <cell r="M1755" t="str">
            <v>N</v>
          </cell>
          <cell r="N1755">
            <v>1</v>
          </cell>
          <cell r="R1755">
            <v>1.3240418118466899</v>
          </cell>
        </row>
        <row r="1756">
          <cell r="C1756">
            <v>1</v>
          </cell>
          <cell r="G1756">
            <v>11</v>
          </cell>
          <cell r="J1756">
            <v>540</v>
          </cell>
          <cell r="K1756" t="str">
            <v>M</v>
          </cell>
          <cell r="M1756" t="str">
            <v>N</v>
          </cell>
          <cell r="N1756">
            <v>15</v>
          </cell>
          <cell r="R1756">
            <v>1.3240418118466899</v>
          </cell>
        </row>
        <row r="1757">
          <cell r="C1757">
            <v>1</v>
          </cell>
          <cell r="G1757">
            <v>13</v>
          </cell>
          <cell r="J1757">
            <v>372.4</v>
          </cell>
          <cell r="K1757" t="str">
            <v>M</v>
          </cell>
          <cell r="M1757" t="str">
            <v>N</v>
          </cell>
          <cell r="N1757">
            <v>10</v>
          </cell>
          <cell r="R1757">
            <v>1.6274787535410764</v>
          </cell>
        </row>
        <row r="1758">
          <cell r="C1758">
            <v>1</v>
          </cell>
          <cell r="G1758">
            <v>10</v>
          </cell>
          <cell r="J1758">
            <v>185.8</v>
          </cell>
          <cell r="K1758" t="str">
            <v>M</v>
          </cell>
          <cell r="M1758" t="str">
            <v>N</v>
          </cell>
          <cell r="N1758">
            <v>4</v>
          </cell>
          <cell r="R1758">
            <v>1.1124087591240877</v>
          </cell>
        </row>
        <row r="1759">
          <cell r="C1759">
            <v>1</v>
          </cell>
          <cell r="G1759">
            <v>13</v>
          </cell>
          <cell r="J1759">
            <v>1311</v>
          </cell>
          <cell r="K1759" t="str">
            <v>M</v>
          </cell>
          <cell r="M1759" t="str">
            <v>N</v>
          </cell>
          <cell r="N1759">
            <v>2</v>
          </cell>
          <cell r="R1759">
            <v>1.6274787535410764</v>
          </cell>
        </row>
        <row r="1760">
          <cell r="C1760">
            <v>1</v>
          </cell>
          <cell r="G1760">
            <v>11</v>
          </cell>
          <cell r="J1760">
            <v>720</v>
          </cell>
          <cell r="K1760" t="str">
            <v>M</v>
          </cell>
          <cell r="M1760" t="str">
            <v>N</v>
          </cell>
          <cell r="N1760">
            <v>2</v>
          </cell>
          <cell r="R1760">
            <v>1.3240418118466899</v>
          </cell>
        </row>
        <row r="1761">
          <cell r="C1761">
            <v>1</v>
          </cell>
          <cell r="G1761">
            <v>13</v>
          </cell>
          <cell r="J1761">
            <v>626.6</v>
          </cell>
          <cell r="K1761" t="str">
            <v>M</v>
          </cell>
          <cell r="M1761" t="str">
            <v>N</v>
          </cell>
          <cell r="N1761">
            <v>13</v>
          </cell>
          <cell r="R1761">
            <v>1.6274787535410764</v>
          </cell>
        </row>
        <row r="1762">
          <cell r="C1762">
            <v>1</v>
          </cell>
          <cell r="G1762">
            <v>10</v>
          </cell>
          <cell r="J1762">
            <v>276.2</v>
          </cell>
          <cell r="K1762" t="str">
            <v>W</v>
          </cell>
          <cell r="M1762" t="str">
            <v>N</v>
          </cell>
          <cell r="N1762">
            <v>16</v>
          </cell>
          <cell r="R1762">
            <v>1.1124087591240877</v>
          </cell>
        </row>
        <row r="1763">
          <cell r="C1763">
            <v>1</v>
          </cell>
          <cell r="G1763">
            <v>13</v>
          </cell>
          <cell r="J1763">
            <v>372.4</v>
          </cell>
          <cell r="K1763" t="str">
            <v>M</v>
          </cell>
          <cell r="M1763" t="str">
            <v>N</v>
          </cell>
          <cell r="N1763">
            <v>13</v>
          </cell>
          <cell r="R1763">
            <v>1.6274787535410764</v>
          </cell>
        </row>
        <row r="1764">
          <cell r="C1764">
            <v>1</v>
          </cell>
          <cell r="G1764">
            <v>13</v>
          </cell>
          <cell r="J1764">
            <v>195.4</v>
          </cell>
          <cell r="K1764" t="str">
            <v>M</v>
          </cell>
          <cell r="M1764" t="str">
            <v>N</v>
          </cell>
          <cell r="N1764">
            <v>7</v>
          </cell>
          <cell r="R1764">
            <v>1.6274787535410764</v>
          </cell>
        </row>
        <row r="1765">
          <cell r="C1765">
            <v>1</v>
          </cell>
          <cell r="G1765">
            <v>13</v>
          </cell>
          <cell r="J1765">
            <v>335</v>
          </cell>
          <cell r="K1765" t="str">
            <v>M</v>
          </cell>
          <cell r="M1765" t="str">
            <v>N</v>
          </cell>
          <cell r="N1765">
            <v>7</v>
          </cell>
          <cell r="R1765">
            <v>1.6274787535410764</v>
          </cell>
        </row>
        <row r="1766">
          <cell r="C1766">
            <v>1</v>
          </cell>
          <cell r="G1766">
            <v>11</v>
          </cell>
          <cell r="J1766">
            <v>386.8</v>
          </cell>
          <cell r="K1766" t="str">
            <v>M</v>
          </cell>
          <cell r="M1766" t="str">
            <v>N</v>
          </cell>
          <cell r="N1766">
            <v>1</v>
          </cell>
          <cell r="R1766">
            <v>1.3240418118466899</v>
          </cell>
        </row>
        <row r="1767">
          <cell r="C1767">
            <v>1</v>
          </cell>
          <cell r="G1767">
            <v>11</v>
          </cell>
          <cell r="J1767">
            <v>236.6</v>
          </cell>
          <cell r="K1767" t="str">
            <v>M</v>
          </cell>
          <cell r="M1767" t="str">
            <v>N</v>
          </cell>
          <cell r="N1767">
            <v>18</v>
          </cell>
          <cell r="R1767">
            <v>1.3240418118466899</v>
          </cell>
        </row>
        <row r="1768">
          <cell r="C1768">
            <v>1</v>
          </cell>
          <cell r="G1768">
            <v>10</v>
          </cell>
          <cell r="J1768">
            <v>276.2</v>
          </cell>
          <cell r="K1768" t="str">
            <v>W</v>
          </cell>
          <cell r="M1768" t="str">
            <v>N</v>
          </cell>
          <cell r="N1768">
            <v>16</v>
          </cell>
          <cell r="R1768">
            <v>1.1124087591240877</v>
          </cell>
        </row>
        <row r="1769">
          <cell r="C1769">
            <v>1</v>
          </cell>
          <cell r="G1769">
            <v>13</v>
          </cell>
          <cell r="J1769">
            <v>218.4</v>
          </cell>
          <cell r="K1769" t="str">
            <v>W</v>
          </cell>
          <cell r="M1769" t="str">
            <v>N</v>
          </cell>
          <cell r="N1769">
            <v>13</v>
          </cell>
          <cell r="R1769">
            <v>1.6274787535410764</v>
          </cell>
        </row>
        <row r="1770">
          <cell r="C1770">
            <v>1</v>
          </cell>
          <cell r="G1770">
            <v>11</v>
          </cell>
          <cell r="J1770">
            <v>244</v>
          </cell>
          <cell r="K1770" t="str">
            <v>W</v>
          </cell>
          <cell r="M1770" t="str">
            <v>N</v>
          </cell>
          <cell r="N1770">
            <v>15</v>
          </cell>
          <cell r="R1770">
            <v>1.3240418118466899</v>
          </cell>
        </row>
        <row r="1771">
          <cell r="C1771">
            <v>1</v>
          </cell>
          <cell r="G1771">
            <v>11</v>
          </cell>
          <cell r="J1771">
            <v>694</v>
          </cell>
          <cell r="K1771" t="str">
            <v>W</v>
          </cell>
          <cell r="M1771" t="str">
            <v>N</v>
          </cell>
          <cell r="N1771">
            <v>2</v>
          </cell>
          <cell r="R1771">
            <v>1.3240418118466899</v>
          </cell>
        </row>
        <row r="1772">
          <cell r="C1772">
            <v>1</v>
          </cell>
          <cell r="G1772">
            <v>10</v>
          </cell>
          <cell r="J1772">
            <v>94</v>
          </cell>
          <cell r="K1772" t="str">
            <v>D</v>
          </cell>
          <cell r="M1772" t="str">
            <v>N</v>
          </cell>
          <cell r="N1772">
            <v>13</v>
          </cell>
          <cell r="R1772">
            <v>1.1124087591240877</v>
          </cell>
        </row>
        <row r="1773">
          <cell r="C1773">
            <v>1</v>
          </cell>
          <cell r="G1773">
            <v>10</v>
          </cell>
          <cell r="J1773">
            <v>256.39999999999998</v>
          </cell>
          <cell r="K1773" t="str">
            <v>D</v>
          </cell>
          <cell r="M1773" t="str">
            <v>N</v>
          </cell>
          <cell r="N1773">
            <v>1</v>
          </cell>
          <cell r="R1773">
            <v>1.1124087591240877</v>
          </cell>
        </row>
        <row r="1774">
          <cell r="C1774">
            <v>1</v>
          </cell>
          <cell r="G1774">
            <v>10</v>
          </cell>
          <cell r="J1774">
            <v>386.8</v>
          </cell>
          <cell r="K1774" t="str">
            <v>W</v>
          </cell>
          <cell r="M1774" t="str">
            <v>N</v>
          </cell>
          <cell r="N1774">
            <v>3</v>
          </cell>
          <cell r="R1774">
            <v>1.1124087591240877</v>
          </cell>
        </row>
        <row r="1775">
          <cell r="C1775">
            <v>1</v>
          </cell>
          <cell r="G1775">
            <v>13</v>
          </cell>
          <cell r="J1775">
            <v>488</v>
          </cell>
          <cell r="K1775" t="str">
            <v>W</v>
          </cell>
          <cell r="M1775" t="str">
            <v>N</v>
          </cell>
          <cell r="N1775">
            <v>2</v>
          </cell>
          <cell r="R1775">
            <v>1.6274787535410764</v>
          </cell>
        </row>
        <row r="1776">
          <cell r="C1776">
            <v>1</v>
          </cell>
          <cell r="G1776">
            <v>10</v>
          </cell>
          <cell r="J1776">
            <v>619.20000000000005</v>
          </cell>
          <cell r="K1776" t="str">
            <v>W</v>
          </cell>
          <cell r="M1776" t="str">
            <v>N</v>
          </cell>
          <cell r="N1776">
            <v>1</v>
          </cell>
          <cell r="R1776">
            <v>1.1124087591240877</v>
          </cell>
        </row>
        <row r="1777">
          <cell r="C1777">
            <v>1</v>
          </cell>
          <cell r="G1777">
            <v>10</v>
          </cell>
          <cell r="J1777">
            <v>531</v>
          </cell>
          <cell r="K1777" t="str">
            <v>W</v>
          </cell>
          <cell r="M1777" t="str">
            <v>N</v>
          </cell>
          <cell r="N1777">
            <v>16</v>
          </cell>
          <cell r="R1777">
            <v>1.1124087591240877</v>
          </cell>
        </row>
        <row r="1778">
          <cell r="C1778">
            <v>1</v>
          </cell>
          <cell r="G1778">
            <v>10</v>
          </cell>
          <cell r="J1778">
            <v>348.9</v>
          </cell>
          <cell r="K1778" t="str">
            <v>W</v>
          </cell>
          <cell r="M1778" t="str">
            <v>N</v>
          </cell>
          <cell r="N1778">
            <v>3</v>
          </cell>
          <cell r="R1778">
            <v>1.1124087591240877</v>
          </cell>
        </row>
        <row r="1779">
          <cell r="C1779">
            <v>1</v>
          </cell>
          <cell r="G1779">
            <v>11</v>
          </cell>
          <cell r="J1779">
            <v>580.20000000000005</v>
          </cell>
          <cell r="K1779" t="str">
            <v>W</v>
          </cell>
          <cell r="M1779" t="str">
            <v>N</v>
          </cell>
          <cell r="N1779">
            <v>8</v>
          </cell>
          <cell r="R1779">
            <v>1.3240418118466899</v>
          </cell>
        </row>
        <row r="1780">
          <cell r="C1780">
            <v>1</v>
          </cell>
          <cell r="G1780">
            <v>10</v>
          </cell>
          <cell r="J1780">
            <v>185.8</v>
          </cell>
          <cell r="K1780" t="str">
            <v>W</v>
          </cell>
          <cell r="M1780" t="str">
            <v>N</v>
          </cell>
          <cell r="N1780">
            <v>10</v>
          </cell>
          <cell r="R1780">
            <v>1.1124087591240877</v>
          </cell>
        </row>
        <row r="1781">
          <cell r="C1781">
            <v>1</v>
          </cell>
          <cell r="G1781">
            <v>13</v>
          </cell>
          <cell r="J1781">
            <v>488</v>
          </cell>
          <cell r="K1781" t="str">
            <v>M</v>
          </cell>
          <cell r="M1781" t="str">
            <v>N</v>
          </cell>
          <cell r="N1781">
            <v>2</v>
          </cell>
          <cell r="R1781">
            <v>1.6274787535410764</v>
          </cell>
        </row>
        <row r="1782">
          <cell r="C1782">
            <v>1</v>
          </cell>
          <cell r="G1782">
            <v>13</v>
          </cell>
          <cell r="J1782">
            <v>2188</v>
          </cell>
          <cell r="K1782" t="str">
            <v>M</v>
          </cell>
          <cell r="M1782" t="str">
            <v>N</v>
          </cell>
          <cell r="N1782">
            <v>3</v>
          </cell>
          <cell r="R1782">
            <v>1.6274787535410764</v>
          </cell>
        </row>
        <row r="1783">
          <cell r="C1783">
            <v>1</v>
          </cell>
          <cell r="G1783">
            <v>10</v>
          </cell>
          <cell r="J1783">
            <v>569</v>
          </cell>
          <cell r="K1783" t="str">
            <v>W</v>
          </cell>
          <cell r="M1783" t="str">
            <v>N</v>
          </cell>
          <cell r="N1783">
            <v>13</v>
          </cell>
          <cell r="R1783">
            <v>1.1124087591240877</v>
          </cell>
        </row>
        <row r="1784">
          <cell r="C1784">
            <v>1</v>
          </cell>
          <cell r="G1784">
            <v>10</v>
          </cell>
          <cell r="J1784">
            <v>259.2</v>
          </cell>
          <cell r="K1784" t="str">
            <v>W</v>
          </cell>
          <cell r="M1784" t="str">
            <v>N</v>
          </cell>
          <cell r="N1784">
            <v>13</v>
          </cell>
          <cell r="R1784">
            <v>1.1124087591240877</v>
          </cell>
        </row>
        <row r="1785">
          <cell r="C1785">
            <v>1</v>
          </cell>
          <cell r="G1785">
            <v>11</v>
          </cell>
          <cell r="J1785">
            <v>238.2</v>
          </cell>
          <cell r="K1785" t="str">
            <v>W</v>
          </cell>
          <cell r="M1785" t="str">
            <v>N</v>
          </cell>
          <cell r="N1785">
            <v>1</v>
          </cell>
          <cell r="R1785">
            <v>1.3240418118466899</v>
          </cell>
        </row>
        <row r="1786">
          <cell r="C1786">
            <v>1</v>
          </cell>
          <cell r="G1786">
            <v>10</v>
          </cell>
          <cell r="J1786">
            <v>28.1</v>
          </cell>
          <cell r="K1786" t="str">
            <v>W</v>
          </cell>
          <cell r="M1786" t="str">
            <v>N</v>
          </cell>
          <cell r="N1786">
            <v>1</v>
          </cell>
          <cell r="R1786">
            <v>1.1124087591240877</v>
          </cell>
        </row>
        <row r="1787">
          <cell r="C1787">
            <v>1</v>
          </cell>
          <cell r="G1787">
            <v>10</v>
          </cell>
          <cell r="J1787">
            <v>267</v>
          </cell>
          <cell r="K1787" t="str">
            <v>W</v>
          </cell>
          <cell r="M1787" t="str">
            <v>N</v>
          </cell>
          <cell r="N1787">
            <v>2</v>
          </cell>
          <cell r="R1787">
            <v>1.1124087591240877</v>
          </cell>
        </row>
        <row r="1788">
          <cell r="C1788">
            <v>1</v>
          </cell>
          <cell r="G1788">
            <v>10</v>
          </cell>
          <cell r="J1788">
            <v>684</v>
          </cell>
          <cell r="K1788" t="str">
            <v>W</v>
          </cell>
          <cell r="M1788" t="str">
            <v>N</v>
          </cell>
          <cell r="N1788">
            <v>4</v>
          </cell>
          <cell r="R1788">
            <v>1.1124087591240877</v>
          </cell>
        </row>
        <row r="1789">
          <cell r="C1789">
            <v>1</v>
          </cell>
          <cell r="G1789">
            <v>13</v>
          </cell>
          <cell r="J1789">
            <v>669</v>
          </cell>
          <cell r="K1789" t="str">
            <v>M</v>
          </cell>
          <cell r="M1789" t="str">
            <v>N</v>
          </cell>
          <cell r="N1789">
            <v>1</v>
          </cell>
          <cell r="R1789">
            <v>1.6274787535410764</v>
          </cell>
        </row>
        <row r="1790">
          <cell r="C1790">
            <v>1</v>
          </cell>
          <cell r="G1790">
            <v>10</v>
          </cell>
          <cell r="J1790">
            <v>137.4</v>
          </cell>
          <cell r="K1790" t="str">
            <v>D</v>
          </cell>
          <cell r="M1790" t="str">
            <v>N</v>
          </cell>
          <cell r="N1790">
            <v>16</v>
          </cell>
          <cell r="R1790">
            <v>1.1124087591240877</v>
          </cell>
        </row>
        <row r="1791">
          <cell r="C1791">
            <v>1</v>
          </cell>
          <cell r="G1791">
            <v>10</v>
          </cell>
          <cell r="J1791">
            <v>50.7</v>
          </cell>
          <cell r="K1791" t="str">
            <v>D</v>
          </cell>
          <cell r="M1791" t="str">
            <v>N</v>
          </cell>
          <cell r="N1791">
            <v>9</v>
          </cell>
          <cell r="R1791">
            <v>1.1124087591240877</v>
          </cell>
        </row>
        <row r="1792">
          <cell r="C1792">
            <v>1</v>
          </cell>
          <cell r="G1792">
            <v>13</v>
          </cell>
          <cell r="J1792">
            <v>878</v>
          </cell>
          <cell r="K1792" t="str">
            <v>M</v>
          </cell>
          <cell r="M1792" t="str">
            <v>N</v>
          </cell>
          <cell r="N1792">
            <v>3</v>
          </cell>
          <cell r="R1792">
            <v>1.6274787535410764</v>
          </cell>
        </row>
        <row r="1793">
          <cell r="C1793">
            <v>1</v>
          </cell>
          <cell r="G1793">
            <v>13</v>
          </cell>
          <cell r="J1793">
            <v>1311</v>
          </cell>
          <cell r="K1793" t="str">
            <v>M</v>
          </cell>
          <cell r="M1793" t="str">
            <v>N</v>
          </cell>
          <cell r="N1793">
            <v>2</v>
          </cell>
          <cell r="R1793">
            <v>1.6274787535410764</v>
          </cell>
        </row>
        <row r="1794">
          <cell r="C1794">
            <v>1</v>
          </cell>
          <cell r="G1794">
            <v>10</v>
          </cell>
          <cell r="J1794">
            <v>144.80000000000001</v>
          </cell>
          <cell r="K1794" t="str">
            <v>W</v>
          </cell>
          <cell r="M1794" t="str">
            <v>N</v>
          </cell>
          <cell r="N1794">
            <v>13</v>
          </cell>
          <cell r="R1794">
            <v>1.1124087591240877</v>
          </cell>
        </row>
        <row r="1795">
          <cell r="C1795">
            <v>1</v>
          </cell>
          <cell r="G1795">
            <v>10</v>
          </cell>
          <cell r="J1795">
            <v>756</v>
          </cell>
          <cell r="K1795" t="str">
            <v>W</v>
          </cell>
          <cell r="M1795" t="str">
            <v>N</v>
          </cell>
          <cell r="N1795">
            <v>13</v>
          </cell>
          <cell r="R1795">
            <v>1.1124087591240877</v>
          </cell>
        </row>
        <row r="1796">
          <cell r="C1796">
            <v>1</v>
          </cell>
          <cell r="G1796">
            <v>10</v>
          </cell>
          <cell r="J1796">
            <v>28.1</v>
          </cell>
          <cell r="K1796" t="str">
            <v>D</v>
          </cell>
          <cell r="M1796" t="str">
            <v>N</v>
          </cell>
          <cell r="N1796">
            <v>3</v>
          </cell>
          <cell r="R1796">
            <v>1.1124087591240877</v>
          </cell>
        </row>
        <row r="1797">
          <cell r="C1797">
            <v>1</v>
          </cell>
          <cell r="G1797">
            <v>13</v>
          </cell>
          <cell r="J1797">
            <v>1311</v>
          </cell>
          <cell r="K1797" t="str">
            <v>M</v>
          </cell>
          <cell r="M1797" t="str">
            <v>N</v>
          </cell>
          <cell r="N1797">
            <v>2</v>
          </cell>
          <cell r="R1797">
            <v>1.6274787535410764</v>
          </cell>
        </row>
        <row r="1798">
          <cell r="C1798">
            <v>1</v>
          </cell>
          <cell r="G1798">
            <v>11</v>
          </cell>
          <cell r="J1798">
            <v>74.2</v>
          </cell>
          <cell r="K1798">
            <v>2</v>
          </cell>
          <cell r="M1798">
            <v>2</v>
          </cell>
          <cell r="N1798">
            <v>1</v>
          </cell>
          <cell r="R1798">
            <v>1.3240418118466899</v>
          </cell>
        </row>
        <row r="1799">
          <cell r="C1799">
            <v>1</v>
          </cell>
          <cell r="G1799">
            <v>13</v>
          </cell>
          <cell r="J1799">
            <v>136.30000000000001</v>
          </cell>
          <cell r="K1799">
            <v>1</v>
          </cell>
          <cell r="M1799">
            <v>1</v>
          </cell>
          <cell r="N1799">
            <v>2</v>
          </cell>
          <cell r="R1799">
            <v>1.6274787535410764</v>
          </cell>
        </row>
        <row r="1800">
          <cell r="C1800">
            <v>1</v>
          </cell>
          <cell r="G1800">
            <v>11</v>
          </cell>
          <cell r="J1800">
            <v>1884</v>
          </cell>
          <cell r="K1800">
            <v>1</v>
          </cell>
          <cell r="M1800">
            <v>2</v>
          </cell>
          <cell r="N1800">
            <v>1</v>
          </cell>
          <cell r="R1800">
            <v>1.3240418118466899</v>
          </cell>
        </row>
        <row r="1801">
          <cell r="C1801">
            <v>1</v>
          </cell>
          <cell r="G1801">
            <v>13</v>
          </cell>
          <cell r="J1801">
            <v>2684.4</v>
          </cell>
          <cell r="K1801">
            <v>2</v>
          </cell>
          <cell r="M1801">
            <v>2</v>
          </cell>
          <cell r="N1801">
            <v>1</v>
          </cell>
          <cell r="R1801">
            <v>1.6274787535410764</v>
          </cell>
        </row>
        <row r="1802">
          <cell r="C1802">
            <v>1</v>
          </cell>
          <cell r="G1802">
            <v>13</v>
          </cell>
          <cell r="J1802">
            <v>210.3</v>
          </cell>
          <cell r="K1802">
            <v>2</v>
          </cell>
          <cell r="M1802">
            <v>2</v>
          </cell>
          <cell r="N1802">
            <v>3</v>
          </cell>
          <cell r="R1802">
            <v>1.6274787535410764</v>
          </cell>
        </row>
        <row r="1803">
          <cell r="C1803">
            <v>1</v>
          </cell>
          <cell r="G1803">
            <v>13</v>
          </cell>
          <cell r="J1803">
            <v>256.39999999999998</v>
          </cell>
          <cell r="K1803">
            <v>2</v>
          </cell>
          <cell r="M1803">
            <v>1</v>
          </cell>
          <cell r="N1803">
            <v>9</v>
          </cell>
          <cell r="R1803">
            <v>1.6274787535410764</v>
          </cell>
        </row>
        <row r="1804">
          <cell r="C1804">
            <v>1</v>
          </cell>
          <cell r="G1804">
            <v>10</v>
          </cell>
          <cell r="J1804">
            <v>28.1</v>
          </cell>
          <cell r="K1804">
            <v>1</v>
          </cell>
          <cell r="M1804">
            <v>1</v>
          </cell>
          <cell r="N1804">
            <v>10</v>
          </cell>
          <cell r="R1804">
            <v>1.1124087591240877</v>
          </cell>
        </row>
        <row r="1805">
          <cell r="C1805">
            <v>1</v>
          </cell>
          <cell r="G1805">
            <v>13</v>
          </cell>
          <cell r="J1805">
            <v>1191</v>
          </cell>
          <cell r="K1805">
            <v>1</v>
          </cell>
          <cell r="M1805">
            <v>1</v>
          </cell>
          <cell r="N1805">
            <v>2</v>
          </cell>
          <cell r="R1805">
            <v>1.6274787535410764</v>
          </cell>
        </row>
        <row r="1806">
          <cell r="C1806">
            <v>1</v>
          </cell>
          <cell r="G1806">
            <v>13</v>
          </cell>
          <cell r="J1806">
            <v>215.2</v>
          </cell>
          <cell r="K1806">
            <v>2</v>
          </cell>
          <cell r="M1806">
            <v>2</v>
          </cell>
          <cell r="N1806">
            <v>1</v>
          </cell>
          <cell r="R1806">
            <v>1.6274787535410764</v>
          </cell>
        </row>
        <row r="1807">
          <cell r="C1807">
            <v>1</v>
          </cell>
          <cell r="G1807">
            <v>13</v>
          </cell>
          <cell r="J1807">
            <v>210.3</v>
          </cell>
          <cell r="K1807">
            <v>1</v>
          </cell>
          <cell r="M1807">
            <v>1</v>
          </cell>
          <cell r="N1807">
            <v>1</v>
          </cell>
          <cell r="R1807">
            <v>1.6274787535410764</v>
          </cell>
        </row>
        <row r="1808">
          <cell r="C1808">
            <v>1</v>
          </cell>
          <cell r="G1808">
            <v>13</v>
          </cell>
          <cell r="J1808">
            <v>94</v>
          </cell>
          <cell r="K1808">
            <v>3</v>
          </cell>
          <cell r="M1808">
            <v>2</v>
          </cell>
          <cell r="N1808">
            <v>1</v>
          </cell>
          <cell r="R1808">
            <v>1.6274787535410764</v>
          </cell>
        </row>
        <row r="1809">
          <cell r="C1809">
            <v>1</v>
          </cell>
          <cell r="G1809">
            <v>13</v>
          </cell>
          <cell r="J1809">
            <v>330.3</v>
          </cell>
          <cell r="K1809">
            <v>2</v>
          </cell>
          <cell r="M1809">
            <v>2</v>
          </cell>
          <cell r="N1809">
            <v>10</v>
          </cell>
          <cell r="R1809">
            <v>1.6274787535410764</v>
          </cell>
        </row>
        <row r="1810">
          <cell r="C1810">
            <v>1</v>
          </cell>
          <cell r="G1810">
            <v>13</v>
          </cell>
          <cell r="J1810">
            <v>199.3</v>
          </cell>
          <cell r="K1810">
            <v>1</v>
          </cell>
          <cell r="M1810">
            <v>2</v>
          </cell>
          <cell r="N1810">
            <v>10</v>
          </cell>
          <cell r="R1810">
            <v>1.6274787535410764</v>
          </cell>
        </row>
        <row r="1811">
          <cell r="C1811">
            <v>1</v>
          </cell>
          <cell r="G1811">
            <v>11</v>
          </cell>
          <cell r="J1811">
            <v>136.30000000000001</v>
          </cell>
          <cell r="K1811">
            <v>2</v>
          </cell>
          <cell r="M1811">
            <v>1</v>
          </cell>
          <cell r="N1811">
            <v>2</v>
          </cell>
          <cell r="R1811">
            <v>1.3240418118466899</v>
          </cell>
        </row>
        <row r="1812">
          <cell r="C1812">
            <v>1</v>
          </cell>
          <cell r="G1812">
            <v>11</v>
          </cell>
          <cell r="J1812">
            <v>1311</v>
          </cell>
          <cell r="K1812">
            <v>1</v>
          </cell>
          <cell r="M1812">
            <v>2</v>
          </cell>
          <cell r="N1812">
            <v>2</v>
          </cell>
          <cell r="R1812">
            <v>1.3240418118466899</v>
          </cell>
        </row>
        <row r="1813">
          <cell r="C1813">
            <v>1</v>
          </cell>
          <cell r="G1813">
            <v>11</v>
          </cell>
          <cell r="J1813">
            <v>1281.3</v>
          </cell>
          <cell r="K1813">
            <v>2</v>
          </cell>
          <cell r="M1813">
            <v>2</v>
          </cell>
          <cell r="N1813">
            <v>9</v>
          </cell>
          <cell r="R1813">
            <v>1.3240418118466899</v>
          </cell>
        </row>
        <row r="1814">
          <cell r="C1814">
            <v>1</v>
          </cell>
          <cell r="G1814">
            <v>13</v>
          </cell>
          <cell r="J1814">
            <v>330.3</v>
          </cell>
          <cell r="K1814">
            <v>2</v>
          </cell>
          <cell r="M1814">
            <v>2</v>
          </cell>
          <cell r="N1814">
            <v>1</v>
          </cell>
          <cell r="R1814">
            <v>1.6274787535410764</v>
          </cell>
        </row>
        <row r="1815">
          <cell r="C1815">
            <v>1</v>
          </cell>
          <cell r="G1815">
            <v>11</v>
          </cell>
          <cell r="J1815">
            <v>28.1</v>
          </cell>
          <cell r="K1815">
            <v>1</v>
          </cell>
          <cell r="M1815">
            <v>1</v>
          </cell>
          <cell r="N1815">
            <v>1</v>
          </cell>
          <cell r="R1815">
            <v>1.3240418118466899</v>
          </cell>
        </row>
        <row r="1816">
          <cell r="C1816">
            <v>1</v>
          </cell>
          <cell r="G1816">
            <v>10</v>
          </cell>
          <cell r="J1816">
            <v>94</v>
          </cell>
          <cell r="K1816">
            <v>2</v>
          </cell>
          <cell r="M1816">
            <v>2</v>
          </cell>
          <cell r="N1816">
            <v>10</v>
          </cell>
          <cell r="R1816">
            <v>1.1124087591240877</v>
          </cell>
        </row>
        <row r="1817">
          <cell r="C1817">
            <v>1</v>
          </cell>
          <cell r="G1817">
            <v>13</v>
          </cell>
          <cell r="J1817">
            <v>1779</v>
          </cell>
          <cell r="K1817">
            <v>2</v>
          </cell>
          <cell r="M1817">
            <v>2</v>
          </cell>
          <cell r="N1817">
            <v>14</v>
          </cell>
          <cell r="R1817">
            <v>1.6274787535410764</v>
          </cell>
        </row>
        <row r="1818">
          <cell r="C1818">
            <v>1</v>
          </cell>
          <cell r="G1818">
            <v>10</v>
          </cell>
          <cell r="J1818">
            <v>256.39999999999998</v>
          </cell>
          <cell r="K1818">
            <v>1</v>
          </cell>
          <cell r="M1818">
            <v>1</v>
          </cell>
          <cell r="N1818">
            <v>13</v>
          </cell>
          <cell r="R1818">
            <v>1.1124087591240877</v>
          </cell>
        </row>
        <row r="1819">
          <cell r="C1819">
            <v>1</v>
          </cell>
          <cell r="G1819">
            <v>10</v>
          </cell>
          <cell r="J1819">
            <v>256.39999999999998</v>
          </cell>
          <cell r="K1819">
            <v>2</v>
          </cell>
          <cell r="M1819">
            <v>1</v>
          </cell>
          <cell r="N1819">
            <v>1</v>
          </cell>
          <cell r="R1819">
            <v>1.1124087591240877</v>
          </cell>
        </row>
        <row r="1820">
          <cell r="C1820">
            <v>1</v>
          </cell>
          <cell r="G1820">
            <v>13</v>
          </cell>
          <cell r="J1820">
            <v>1495</v>
          </cell>
          <cell r="K1820">
            <v>2</v>
          </cell>
          <cell r="M1820">
            <v>1</v>
          </cell>
          <cell r="N1820">
            <v>2</v>
          </cell>
          <cell r="R1820">
            <v>1.6274787535410764</v>
          </cell>
        </row>
        <row r="1821">
          <cell r="C1821">
            <v>1</v>
          </cell>
          <cell r="G1821">
            <v>13</v>
          </cell>
          <cell r="J1821">
            <v>514.29999999999995</v>
          </cell>
          <cell r="K1821">
            <v>2</v>
          </cell>
          <cell r="M1821">
            <v>1</v>
          </cell>
          <cell r="N1821">
            <v>7</v>
          </cell>
          <cell r="R1821">
            <v>1.6274787535410764</v>
          </cell>
        </row>
        <row r="1822">
          <cell r="C1822">
            <v>1</v>
          </cell>
          <cell r="G1822">
            <v>13</v>
          </cell>
          <cell r="J1822">
            <v>1495</v>
          </cell>
          <cell r="K1822">
            <v>2</v>
          </cell>
          <cell r="M1822">
            <v>1</v>
          </cell>
          <cell r="N1822">
            <v>1</v>
          </cell>
          <cell r="R1822">
            <v>1.6274787535410764</v>
          </cell>
        </row>
        <row r="1823">
          <cell r="C1823">
            <v>1</v>
          </cell>
          <cell r="G1823">
            <v>10</v>
          </cell>
          <cell r="J1823">
            <v>149.30000000000001</v>
          </cell>
          <cell r="K1823">
            <v>1</v>
          </cell>
          <cell r="M1823">
            <v>1</v>
          </cell>
          <cell r="N1823">
            <v>1</v>
          </cell>
          <cell r="R1823">
            <v>1.1124087591240877</v>
          </cell>
        </row>
        <row r="1824">
          <cell r="C1824">
            <v>1</v>
          </cell>
          <cell r="G1824">
            <v>13</v>
          </cell>
          <cell r="J1824">
            <v>580.20000000000005</v>
          </cell>
          <cell r="K1824">
            <v>1</v>
          </cell>
          <cell r="M1824">
            <v>2</v>
          </cell>
          <cell r="N1824">
            <v>1</v>
          </cell>
          <cell r="R1824">
            <v>1.6274787535410764</v>
          </cell>
        </row>
        <row r="1825">
          <cell r="C1825">
            <v>1</v>
          </cell>
          <cell r="G1825">
            <v>13</v>
          </cell>
          <cell r="J1825">
            <v>1311</v>
          </cell>
          <cell r="K1825">
            <v>2</v>
          </cell>
          <cell r="M1825">
            <v>1</v>
          </cell>
          <cell r="N1825">
            <v>14</v>
          </cell>
          <cell r="R1825">
            <v>1.6274787535410764</v>
          </cell>
        </row>
        <row r="1826">
          <cell r="C1826">
            <v>1</v>
          </cell>
          <cell r="G1826">
            <v>10</v>
          </cell>
          <cell r="J1826">
            <v>210.3</v>
          </cell>
          <cell r="K1826">
            <v>2</v>
          </cell>
          <cell r="M1826">
            <v>2</v>
          </cell>
          <cell r="N1826">
            <v>1</v>
          </cell>
          <cell r="R1826">
            <v>1.1124087591240877</v>
          </cell>
        </row>
        <row r="1827">
          <cell r="C1827">
            <v>1</v>
          </cell>
          <cell r="G1827">
            <v>10</v>
          </cell>
          <cell r="J1827">
            <v>580.20000000000005</v>
          </cell>
          <cell r="K1827">
            <v>2</v>
          </cell>
          <cell r="M1827">
            <v>1</v>
          </cell>
          <cell r="N1827">
            <v>1</v>
          </cell>
          <cell r="R1827">
            <v>1.1124087591240877</v>
          </cell>
        </row>
        <row r="1828">
          <cell r="C1828">
            <v>1</v>
          </cell>
          <cell r="G1828">
            <v>13</v>
          </cell>
          <cell r="J1828">
            <v>1437</v>
          </cell>
          <cell r="K1828">
            <v>1</v>
          </cell>
          <cell r="M1828">
            <v>2</v>
          </cell>
          <cell r="N1828">
            <v>5</v>
          </cell>
          <cell r="R1828">
            <v>1.6274787535410764</v>
          </cell>
        </row>
        <row r="1829">
          <cell r="C1829">
            <v>1</v>
          </cell>
          <cell r="G1829">
            <v>10</v>
          </cell>
          <cell r="J1829">
            <v>1495</v>
          </cell>
          <cell r="K1829">
            <v>2</v>
          </cell>
          <cell r="M1829">
            <v>2</v>
          </cell>
          <cell r="N1829">
            <v>2</v>
          </cell>
          <cell r="R1829">
            <v>1.1124087591240877</v>
          </cell>
        </row>
        <row r="1830">
          <cell r="C1830">
            <v>1</v>
          </cell>
          <cell r="G1830">
            <v>10</v>
          </cell>
          <cell r="J1830">
            <v>357.3</v>
          </cell>
          <cell r="K1830">
            <v>2</v>
          </cell>
          <cell r="M1830">
            <v>2</v>
          </cell>
          <cell r="N1830">
            <v>1</v>
          </cell>
          <cell r="R1830">
            <v>1.1124087591240877</v>
          </cell>
        </row>
        <row r="1831">
          <cell r="C1831">
            <v>1</v>
          </cell>
          <cell r="G1831">
            <v>13</v>
          </cell>
          <cell r="J1831">
            <v>136.30000000000001</v>
          </cell>
          <cell r="K1831">
            <v>1</v>
          </cell>
          <cell r="M1831">
            <v>1</v>
          </cell>
          <cell r="N1831">
            <v>17</v>
          </cell>
          <cell r="R1831">
            <v>1.6274787535410764</v>
          </cell>
        </row>
        <row r="1832">
          <cell r="C1832">
            <v>1</v>
          </cell>
          <cell r="G1832">
            <v>10</v>
          </cell>
          <cell r="J1832">
            <v>514.29999999999995</v>
          </cell>
          <cell r="K1832">
            <v>2</v>
          </cell>
          <cell r="M1832">
            <v>1</v>
          </cell>
          <cell r="N1832">
            <v>1</v>
          </cell>
          <cell r="R1832">
            <v>1.1124087591240877</v>
          </cell>
        </row>
        <row r="1833">
          <cell r="C1833">
            <v>1</v>
          </cell>
          <cell r="G1833">
            <v>10</v>
          </cell>
          <cell r="J1833">
            <v>580.20000000000005</v>
          </cell>
          <cell r="K1833">
            <v>1</v>
          </cell>
          <cell r="M1833">
            <v>1</v>
          </cell>
          <cell r="N1833">
            <v>13</v>
          </cell>
          <cell r="R1833">
            <v>1.1124087591240877</v>
          </cell>
        </row>
        <row r="1834">
          <cell r="C1834">
            <v>1</v>
          </cell>
          <cell r="G1834">
            <v>13</v>
          </cell>
          <cell r="J1834">
            <v>330.3</v>
          </cell>
          <cell r="K1834">
            <v>2</v>
          </cell>
          <cell r="M1834">
            <v>1</v>
          </cell>
          <cell r="N1834">
            <v>2</v>
          </cell>
          <cell r="R1834">
            <v>1.6274787535410764</v>
          </cell>
        </row>
        <row r="1835">
          <cell r="C1835">
            <v>1</v>
          </cell>
          <cell r="G1835">
            <v>13</v>
          </cell>
          <cell r="J1835">
            <v>330.3</v>
          </cell>
          <cell r="K1835">
            <v>2</v>
          </cell>
          <cell r="M1835">
            <v>1</v>
          </cell>
          <cell r="N1835">
            <v>6</v>
          </cell>
          <cell r="R1835">
            <v>1.6274787535410764</v>
          </cell>
        </row>
        <row r="1836">
          <cell r="C1836">
            <v>1</v>
          </cell>
          <cell r="G1836">
            <v>10</v>
          </cell>
          <cell r="J1836">
            <v>1495</v>
          </cell>
          <cell r="K1836">
            <v>2</v>
          </cell>
          <cell r="M1836">
            <v>1</v>
          </cell>
          <cell r="N1836">
            <v>10</v>
          </cell>
          <cell r="R1836">
            <v>1.1124087591240877</v>
          </cell>
        </row>
        <row r="1837">
          <cell r="C1837">
            <v>1</v>
          </cell>
          <cell r="G1837">
            <v>10</v>
          </cell>
          <cell r="J1837">
            <v>210.3</v>
          </cell>
          <cell r="K1837">
            <v>1</v>
          </cell>
          <cell r="M1837">
            <v>1</v>
          </cell>
          <cell r="N1837">
            <v>1</v>
          </cell>
          <cell r="R1837">
            <v>1.1124087591240877</v>
          </cell>
        </row>
        <row r="1838">
          <cell r="C1838">
            <v>1</v>
          </cell>
          <cell r="G1838">
            <v>13</v>
          </cell>
          <cell r="J1838">
            <v>514.29999999999995</v>
          </cell>
          <cell r="K1838">
            <v>1</v>
          </cell>
          <cell r="M1838">
            <v>2</v>
          </cell>
          <cell r="N1838">
            <v>1</v>
          </cell>
          <cell r="R1838">
            <v>1.6274787535410764</v>
          </cell>
        </row>
        <row r="1839">
          <cell r="C1839">
            <v>1</v>
          </cell>
          <cell r="G1839">
            <v>10</v>
          </cell>
          <cell r="J1839">
            <v>276.2</v>
          </cell>
          <cell r="K1839">
            <v>1</v>
          </cell>
          <cell r="M1839">
            <v>1</v>
          </cell>
          <cell r="N1839">
            <v>1</v>
          </cell>
          <cell r="R1839">
            <v>1.1124087591240877</v>
          </cell>
        </row>
        <row r="1840">
          <cell r="C1840">
            <v>1</v>
          </cell>
          <cell r="G1840">
            <v>10</v>
          </cell>
          <cell r="J1840">
            <v>1779</v>
          </cell>
          <cell r="K1840">
            <v>2</v>
          </cell>
          <cell r="M1840">
            <v>1</v>
          </cell>
          <cell r="N1840">
            <v>3</v>
          </cell>
          <cell r="R1840">
            <v>1.1124087591240877</v>
          </cell>
        </row>
        <row r="1841">
          <cell r="C1841">
            <v>1</v>
          </cell>
          <cell r="G1841">
            <v>13</v>
          </cell>
          <cell r="J1841">
            <v>202.2</v>
          </cell>
          <cell r="K1841">
            <v>1</v>
          </cell>
          <cell r="M1841">
            <v>1</v>
          </cell>
          <cell r="N1841">
            <v>1</v>
          </cell>
          <cell r="R1841">
            <v>1.6274787535410764</v>
          </cell>
        </row>
        <row r="1842">
          <cell r="C1842">
            <v>1</v>
          </cell>
          <cell r="G1842">
            <v>10</v>
          </cell>
          <cell r="J1842">
            <v>1495</v>
          </cell>
          <cell r="K1842">
            <v>2</v>
          </cell>
          <cell r="M1842">
            <v>2</v>
          </cell>
          <cell r="N1842">
            <v>2</v>
          </cell>
          <cell r="R1842">
            <v>1.1124087591240877</v>
          </cell>
        </row>
        <row r="1843">
          <cell r="C1843">
            <v>1</v>
          </cell>
          <cell r="G1843">
            <v>10</v>
          </cell>
          <cell r="J1843">
            <v>2068</v>
          </cell>
          <cell r="K1843">
            <v>3</v>
          </cell>
          <cell r="M1843">
            <v>2</v>
          </cell>
          <cell r="N1843">
            <v>2</v>
          </cell>
          <cell r="R1843">
            <v>1.1124087591240877</v>
          </cell>
        </row>
        <row r="1844">
          <cell r="C1844">
            <v>1</v>
          </cell>
          <cell r="G1844">
            <v>13</v>
          </cell>
          <cell r="J1844">
            <v>1495</v>
          </cell>
          <cell r="K1844">
            <v>1</v>
          </cell>
          <cell r="M1844">
            <v>1</v>
          </cell>
          <cell r="N1844">
            <v>13</v>
          </cell>
          <cell r="R1844">
            <v>1.6274787535410764</v>
          </cell>
        </row>
        <row r="1845">
          <cell r="C1845">
            <v>1</v>
          </cell>
          <cell r="G1845">
            <v>13</v>
          </cell>
          <cell r="J1845">
            <v>1311</v>
          </cell>
          <cell r="K1845">
            <v>2</v>
          </cell>
          <cell r="M1845">
            <v>1</v>
          </cell>
          <cell r="N1845">
            <v>10</v>
          </cell>
          <cell r="R1845">
            <v>1.6274787535410764</v>
          </cell>
        </row>
        <row r="1846">
          <cell r="C1846">
            <v>1</v>
          </cell>
          <cell r="G1846">
            <v>13</v>
          </cell>
          <cell r="J1846">
            <v>514.29999999999995</v>
          </cell>
          <cell r="K1846">
            <v>2</v>
          </cell>
          <cell r="M1846">
            <v>2</v>
          </cell>
          <cell r="N1846">
            <v>2</v>
          </cell>
          <cell r="R1846">
            <v>1.6274787535410764</v>
          </cell>
        </row>
        <row r="1847">
          <cell r="C1847">
            <v>1</v>
          </cell>
          <cell r="G1847">
            <v>13</v>
          </cell>
          <cell r="J1847">
            <v>1495</v>
          </cell>
          <cell r="K1847">
            <v>2</v>
          </cell>
          <cell r="M1847">
            <v>1</v>
          </cell>
          <cell r="N1847">
            <v>12</v>
          </cell>
          <cell r="R1847">
            <v>1.6274787535410764</v>
          </cell>
        </row>
        <row r="1848">
          <cell r="C1848">
            <v>1</v>
          </cell>
          <cell r="G1848">
            <v>11</v>
          </cell>
          <cell r="J1848">
            <v>202.2</v>
          </cell>
          <cell r="K1848">
            <v>2</v>
          </cell>
          <cell r="M1848">
            <v>2</v>
          </cell>
          <cell r="N1848">
            <v>1</v>
          </cell>
          <cell r="R1848">
            <v>1.3240418118466899</v>
          </cell>
        </row>
        <row r="1849">
          <cell r="C1849">
            <v>1</v>
          </cell>
          <cell r="G1849">
            <v>13</v>
          </cell>
          <cell r="J1849">
            <v>1311</v>
          </cell>
          <cell r="K1849">
            <v>1</v>
          </cell>
          <cell r="M1849">
            <v>2</v>
          </cell>
          <cell r="N1849">
            <v>1</v>
          </cell>
          <cell r="R1849">
            <v>1.6274787535410764</v>
          </cell>
        </row>
        <row r="1850">
          <cell r="C1850">
            <v>1</v>
          </cell>
          <cell r="G1850">
            <v>10</v>
          </cell>
          <cell r="J1850">
            <v>74.2</v>
          </cell>
          <cell r="K1850">
            <v>1</v>
          </cell>
          <cell r="M1850">
            <v>1</v>
          </cell>
          <cell r="N1850">
            <v>13</v>
          </cell>
          <cell r="R1850">
            <v>1.1124087591240877</v>
          </cell>
        </row>
        <row r="1851">
          <cell r="C1851">
            <v>1</v>
          </cell>
          <cell r="G1851">
            <v>13</v>
          </cell>
          <cell r="J1851">
            <v>1153</v>
          </cell>
          <cell r="K1851">
            <v>2</v>
          </cell>
          <cell r="M1851">
            <v>2</v>
          </cell>
          <cell r="N1851">
            <v>1</v>
          </cell>
          <cell r="R1851">
            <v>1.6274787535410764</v>
          </cell>
        </row>
        <row r="1852">
          <cell r="C1852">
            <v>1</v>
          </cell>
          <cell r="G1852">
            <v>13</v>
          </cell>
          <cell r="J1852">
            <v>581</v>
          </cell>
          <cell r="K1852">
            <v>2</v>
          </cell>
          <cell r="M1852">
            <v>1</v>
          </cell>
          <cell r="N1852">
            <v>1</v>
          </cell>
          <cell r="R1852">
            <v>1.6274787535410764</v>
          </cell>
        </row>
        <row r="1853">
          <cell r="C1853">
            <v>1</v>
          </cell>
          <cell r="G1853">
            <v>10</v>
          </cell>
          <cell r="J1853">
            <v>309</v>
          </cell>
          <cell r="K1853">
            <v>1</v>
          </cell>
          <cell r="M1853">
            <v>1</v>
          </cell>
          <cell r="N1853">
            <v>13</v>
          </cell>
          <cell r="R1853">
            <v>1.1124087591240877</v>
          </cell>
        </row>
        <row r="1854">
          <cell r="C1854">
            <v>1</v>
          </cell>
          <cell r="G1854">
            <v>10</v>
          </cell>
          <cell r="J1854">
            <v>238.2</v>
          </cell>
          <cell r="K1854">
            <v>1</v>
          </cell>
          <cell r="M1854">
            <v>1</v>
          </cell>
          <cell r="N1854">
            <v>1</v>
          </cell>
          <cell r="R1854">
            <v>1.1124087591240877</v>
          </cell>
        </row>
        <row r="1855">
          <cell r="C1855">
            <v>1</v>
          </cell>
          <cell r="G1855">
            <v>10</v>
          </cell>
          <cell r="J1855">
            <v>276.2</v>
          </cell>
          <cell r="K1855">
            <v>1</v>
          </cell>
          <cell r="M1855">
            <v>2</v>
          </cell>
          <cell r="N1855">
            <v>1</v>
          </cell>
          <cell r="R1855">
            <v>1.1124087591240877</v>
          </cell>
        </row>
        <row r="1856">
          <cell r="C1856">
            <v>1</v>
          </cell>
          <cell r="G1856">
            <v>10</v>
          </cell>
          <cell r="J1856">
            <v>376.4</v>
          </cell>
          <cell r="K1856">
            <v>1</v>
          </cell>
          <cell r="M1856">
            <v>2</v>
          </cell>
          <cell r="N1856">
            <v>1</v>
          </cell>
          <cell r="R1856">
            <v>1.1124087591240877</v>
          </cell>
        </row>
        <row r="1857">
          <cell r="C1857">
            <v>1</v>
          </cell>
          <cell r="G1857">
            <v>13</v>
          </cell>
          <cell r="J1857">
            <v>1311</v>
          </cell>
          <cell r="K1857">
            <v>2</v>
          </cell>
          <cell r="M1857">
            <v>2</v>
          </cell>
          <cell r="N1857">
            <v>14</v>
          </cell>
          <cell r="R1857">
            <v>1.6274787535410764</v>
          </cell>
        </row>
        <row r="1858">
          <cell r="C1858">
            <v>1</v>
          </cell>
          <cell r="G1858">
            <v>10</v>
          </cell>
          <cell r="J1858">
            <v>256.39999999999998</v>
          </cell>
          <cell r="K1858">
            <v>2</v>
          </cell>
          <cell r="M1858">
            <v>1</v>
          </cell>
          <cell r="N1858">
            <v>13</v>
          </cell>
          <cell r="R1858">
            <v>1.1124087591240877</v>
          </cell>
        </row>
        <row r="1859">
          <cell r="C1859">
            <v>1</v>
          </cell>
          <cell r="G1859">
            <v>11</v>
          </cell>
          <cell r="J1859">
            <v>435</v>
          </cell>
          <cell r="K1859">
            <v>1</v>
          </cell>
          <cell r="M1859">
            <v>1</v>
          </cell>
          <cell r="N1859">
            <v>1</v>
          </cell>
          <cell r="R1859">
            <v>1.3240418118466899</v>
          </cell>
        </row>
        <row r="1860">
          <cell r="C1860">
            <v>1</v>
          </cell>
          <cell r="G1860">
            <v>11</v>
          </cell>
          <cell r="J1860">
            <v>724</v>
          </cell>
          <cell r="K1860">
            <v>1</v>
          </cell>
          <cell r="M1860">
            <v>1</v>
          </cell>
          <cell r="N1860">
            <v>12</v>
          </cell>
          <cell r="R1860">
            <v>1.3240418118466899</v>
          </cell>
        </row>
        <row r="1861">
          <cell r="C1861">
            <v>1</v>
          </cell>
          <cell r="G1861">
            <v>10</v>
          </cell>
          <cell r="J1861">
            <v>110.8</v>
          </cell>
          <cell r="K1861">
            <v>1</v>
          </cell>
          <cell r="M1861">
            <v>1</v>
          </cell>
          <cell r="N1861">
            <v>1</v>
          </cell>
          <cell r="R1861">
            <v>1.1124087591240877</v>
          </cell>
        </row>
        <row r="1862">
          <cell r="C1862">
            <v>1</v>
          </cell>
          <cell r="G1862">
            <v>13</v>
          </cell>
          <cell r="J1862">
            <v>1495</v>
          </cell>
          <cell r="K1862">
            <v>2</v>
          </cell>
          <cell r="M1862">
            <v>2</v>
          </cell>
          <cell r="N1862">
            <v>2</v>
          </cell>
          <cell r="R1862">
            <v>1.6274787535410764</v>
          </cell>
        </row>
        <row r="1863">
          <cell r="C1863">
            <v>1</v>
          </cell>
          <cell r="G1863">
            <v>10</v>
          </cell>
          <cell r="J1863">
            <v>256.39999999999998</v>
          </cell>
          <cell r="K1863">
            <v>2</v>
          </cell>
          <cell r="M1863">
            <v>1</v>
          </cell>
          <cell r="N1863">
            <v>13</v>
          </cell>
          <cell r="R1863">
            <v>1.1124087591240877</v>
          </cell>
        </row>
        <row r="1864">
          <cell r="C1864">
            <v>1</v>
          </cell>
          <cell r="G1864">
            <v>13</v>
          </cell>
          <cell r="J1864">
            <v>2372</v>
          </cell>
          <cell r="K1864">
            <v>2</v>
          </cell>
          <cell r="M1864">
            <v>2</v>
          </cell>
          <cell r="N1864">
            <v>6</v>
          </cell>
          <cell r="R1864">
            <v>1.6274787535410764</v>
          </cell>
        </row>
        <row r="1865">
          <cell r="C1865">
            <v>1</v>
          </cell>
          <cell r="G1865">
            <v>11</v>
          </cell>
          <cell r="J1865">
            <v>1311</v>
          </cell>
          <cell r="K1865">
            <v>2</v>
          </cell>
          <cell r="M1865">
            <v>2</v>
          </cell>
          <cell r="N1865">
            <v>6</v>
          </cell>
          <cell r="R1865">
            <v>1.3240418118466899</v>
          </cell>
        </row>
        <row r="1866">
          <cell r="C1866">
            <v>1</v>
          </cell>
          <cell r="G1866">
            <v>13</v>
          </cell>
          <cell r="J1866">
            <v>210.3</v>
          </cell>
          <cell r="K1866">
            <v>3</v>
          </cell>
          <cell r="M1866">
            <v>2</v>
          </cell>
          <cell r="N1866">
            <v>1</v>
          </cell>
          <cell r="R1866">
            <v>1.6274787535410764</v>
          </cell>
        </row>
        <row r="1867">
          <cell r="C1867">
            <v>1</v>
          </cell>
          <cell r="G1867">
            <v>10</v>
          </cell>
          <cell r="J1867">
            <v>202.2</v>
          </cell>
          <cell r="K1867">
            <v>2</v>
          </cell>
          <cell r="M1867">
            <v>1</v>
          </cell>
          <cell r="N1867">
            <v>5</v>
          </cell>
          <cell r="R1867">
            <v>1.1124087591240877</v>
          </cell>
        </row>
        <row r="1868">
          <cell r="C1868">
            <v>1</v>
          </cell>
          <cell r="G1868">
            <v>11</v>
          </cell>
          <cell r="J1868">
            <v>386.8</v>
          </cell>
          <cell r="K1868">
            <v>1</v>
          </cell>
          <cell r="M1868">
            <v>2</v>
          </cell>
          <cell r="N1868">
            <v>1</v>
          </cell>
          <cell r="R1868">
            <v>1.3240418118466899</v>
          </cell>
        </row>
        <row r="1869">
          <cell r="C1869">
            <v>1</v>
          </cell>
          <cell r="G1869">
            <v>10</v>
          </cell>
          <cell r="J1869">
            <v>756</v>
          </cell>
          <cell r="K1869">
            <v>1</v>
          </cell>
          <cell r="M1869">
            <v>2</v>
          </cell>
          <cell r="N1869">
            <v>2</v>
          </cell>
          <cell r="R1869">
            <v>1.1124087591240877</v>
          </cell>
        </row>
        <row r="1870">
          <cell r="C1870">
            <v>1</v>
          </cell>
          <cell r="G1870">
            <v>10</v>
          </cell>
          <cell r="J1870">
            <v>2068</v>
          </cell>
          <cell r="K1870">
            <v>2</v>
          </cell>
          <cell r="M1870">
            <v>1</v>
          </cell>
          <cell r="N1870">
            <v>1</v>
          </cell>
          <cell r="R1870">
            <v>1.1124087591240877</v>
          </cell>
        </row>
        <row r="1871">
          <cell r="C1871">
            <v>1</v>
          </cell>
          <cell r="G1871">
            <v>10</v>
          </cell>
          <cell r="J1871">
            <v>873</v>
          </cell>
          <cell r="K1871">
            <v>1</v>
          </cell>
          <cell r="M1871">
            <v>2</v>
          </cell>
          <cell r="N1871">
            <v>10</v>
          </cell>
          <cell r="R1871">
            <v>1.1124087591240877</v>
          </cell>
        </row>
        <row r="1872">
          <cell r="C1872">
            <v>1</v>
          </cell>
          <cell r="G1872">
            <v>10</v>
          </cell>
          <cell r="J1872">
            <v>172.3</v>
          </cell>
          <cell r="K1872">
            <v>2</v>
          </cell>
          <cell r="M1872">
            <v>1</v>
          </cell>
          <cell r="N1872">
            <v>1</v>
          </cell>
          <cell r="R1872">
            <v>1.1124087591240877</v>
          </cell>
        </row>
        <row r="1873">
          <cell r="C1873">
            <v>1</v>
          </cell>
          <cell r="G1873">
            <v>10</v>
          </cell>
          <cell r="J1873">
            <v>611.79999999999995</v>
          </cell>
          <cell r="K1873">
            <v>1</v>
          </cell>
          <cell r="M1873">
            <v>1</v>
          </cell>
          <cell r="N1873">
            <v>1</v>
          </cell>
          <cell r="R1873">
            <v>1.1124087591240877</v>
          </cell>
        </row>
        <row r="1874">
          <cell r="C1874">
            <v>1</v>
          </cell>
          <cell r="G1874">
            <v>11</v>
          </cell>
          <cell r="J1874">
            <v>1311</v>
          </cell>
          <cell r="K1874">
            <v>2</v>
          </cell>
          <cell r="M1874">
            <v>2</v>
          </cell>
          <cell r="N1874">
            <v>2</v>
          </cell>
          <cell r="R1874">
            <v>1.3240418118466899</v>
          </cell>
        </row>
        <row r="1875">
          <cell r="C1875">
            <v>1</v>
          </cell>
          <cell r="G1875">
            <v>10</v>
          </cell>
          <cell r="J1875">
            <v>1191</v>
          </cell>
          <cell r="K1875">
            <v>2</v>
          </cell>
          <cell r="M1875">
            <v>1</v>
          </cell>
          <cell r="N1875">
            <v>1</v>
          </cell>
          <cell r="R1875">
            <v>1.1124087591240877</v>
          </cell>
        </row>
        <row r="1876">
          <cell r="C1876">
            <v>1</v>
          </cell>
          <cell r="G1876">
            <v>11</v>
          </cell>
          <cell r="J1876">
            <v>239.4</v>
          </cell>
          <cell r="K1876">
            <v>1</v>
          </cell>
          <cell r="M1876">
            <v>2</v>
          </cell>
          <cell r="N1876">
            <v>1</v>
          </cell>
          <cell r="R1876">
            <v>1.3240418118466899</v>
          </cell>
        </row>
        <row r="1877">
          <cell r="C1877">
            <v>1</v>
          </cell>
          <cell r="G1877">
            <v>10</v>
          </cell>
          <cell r="J1877">
            <v>172.3</v>
          </cell>
          <cell r="K1877">
            <v>3</v>
          </cell>
          <cell r="M1877">
            <v>1</v>
          </cell>
          <cell r="N1877">
            <v>2</v>
          </cell>
          <cell r="R1877">
            <v>1.1124087591240877</v>
          </cell>
        </row>
        <row r="1878">
          <cell r="C1878">
            <v>1</v>
          </cell>
          <cell r="G1878">
            <v>10</v>
          </cell>
          <cell r="J1878">
            <v>256.39999999999998</v>
          </cell>
          <cell r="K1878">
            <v>1</v>
          </cell>
          <cell r="M1878">
            <v>2</v>
          </cell>
          <cell r="N1878">
            <v>1</v>
          </cell>
          <cell r="R1878">
            <v>1.1124087591240877</v>
          </cell>
        </row>
        <row r="1879">
          <cell r="C1879">
            <v>1</v>
          </cell>
          <cell r="G1879">
            <v>11</v>
          </cell>
          <cell r="J1879">
            <v>720</v>
          </cell>
          <cell r="K1879">
            <v>1</v>
          </cell>
          <cell r="M1879">
            <v>2</v>
          </cell>
          <cell r="N1879">
            <v>1</v>
          </cell>
          <cell r="R1879">
            <v>1.3240418118466899</v>
          </cell>
        </row>
        <row r="1880">
          <cell r="C1880">
            <v>1</v>
          </cell>
          <cell r="G1880">
            <v>10</v>
          </cell>
          <cell r="J1880">
            <v>256.39999999999998</v>
          </cell>
          <cell r="K1880">
            <v>1</v>
          </cell>
          <cell r="M1880">
            <v>1</v>
          </cell>
          <cell r="N1880">
            <v>1</v>
          </cell>
          <cell r="R1880">
            <v>1.1124087591240877</v>
          </cell>
        </row>
        <row r="1881">
          <cell r="C1881">
            <v>1</v>
          </cell>
          <cell r="G1881">
            <v>10</v>
          </cell>
          <cell r="J1881">
            <v>256.39999999999998</v>
          </cell>
          <cell r="K1881">
            <v>1</v>
          </cell>
          <cell r="M1881">
            <v>2</v>
          </cell>
          <cell r="N1881">
            <v>13</v>
          </cell>
          <cell r="R1881">
            <v>1.1124087591240877</v>
          </cell>
        </row>
        <row r="1882">
          <cell r="C1882">
            <v>1</v>
          </cell>
          <cell r="G1882">
            <v>10</v>
          </cell>
          <cell r="J1882">
            <v>256.39999999999998</v>
          </cell>
          <cell r="K1882">
            <v>2</v>
          </cell>
          <cell r="M1882">
            <v>2</v>
          </cell>
          <cell r="N1882">
            <v>1</v>
          </cell>
          <cell r="R1882">
            <v>1.1124087591240877</v>
          </cell>
        </row>
        <row r="1883">
          <cell r="C1883">
            <v>1</v>
          </cell>
          <cell r="G1883">
            <v>10</v>
          </cell>
          <cell r="J1883">
            <v>237.3</v>
          </cell>
          <cell r="K1883">
            <v>2</v>
          </cell>
          <cell r="M1883">
            <v>1</v>
          </cell>
          <cell r="N1883">
            <v>2</v>
          </cell>
          <cell r="R1883">
            <v>1.1124087591240877</v>
          </cell>
        </row>
        <row r="1884">
          <cell r="C1884">
            <v>1</v>
          </cell>
          <cell r="G1884">
            <v>10</v>
          </cell>
          <cell r="J1884">
            <v>326.3</v>
          </cell>
          <cell r="K1884">
            <v>2</v>
          </cell>
          <cell r="M1884">
            <v>1</v>
          </cell>
          <cell r="N1884">
            <v>2</v>
          </cell>
          <cell r="R1884">
            <v>1.1124087591240877</v>
          </cell>
        </row>
        <row r="1885">
          <cell r="C1885">
            <v>1</v>
          </cell>
          <cell r="G1885">
            <v>10</v>
          </cell>
          <cell r="J1885">
            <v>580.20000000000005</v>
          </cell>
          <cell r="K1885">
            <v>2</v>
          </cell>
          <cell r="M1885">
            <v>1</v>
          </cell>
          <cell r="N1885">
            <v>2</v>
          </cell>
          <cell r="R1885">
            <v>1.1124087591240877</v>
          </cell>
        </row>
        <row r="1886">
          <cell r="C1886">
            <v>1</v>
          </cell>
          <cell r="G1886">
            <v>13</v>
          </cell>
          <cell r="J1886">
            <v>376.4</v>
          </cell>
          <cell r="K1886">
            <v>2</v>
          </cell>
          <cell r="M1886">
            <v>1</v>
          </cell>
          <cell r="N1886">
            <v>2</v>
          </cell>
          <cell r="R1886">
            <v>1.6274787535410764</v>
          </cell>
        </row>
        <row r="1887">
          <cell r="C1887">
            <v>1</v>
          </cell>
          <cell r="G1887">
            <v>13</v>
          </cell>
          <cell r="J1887">
            <v>549</v>
          </cell>
          <cell r="K1887">
            <v>1</v>
          </cell>
          <cell r="M1887">
            <v>1</v>
          </cell>
          <cell r="N1887">
            <v>1</v>
          </cell>
          <cell r="R1887">
            <v>1.6274787535410764</v>
          </cell>
        </row>
        <row r="1888">
          <cell r="C1888">
            <v>1</v>
          </cell>
          <cell r="G1888">
            <v>13</v>
          </cell>
          <cell r="J1888">
            <v>276.2</v>
          </cell>
          <cell r="K1888">
            <v>1</v>
          </cell>
          <cell r="M1888">
            <v>1</v>
          </cell>
          <cell r="N1888">
            <v>1</v>
          </cell>
          <cell r="R1888">
            <v>1.6274787535410764</v>
          </cell>
        </row>
        <row r="1889">
          <cell r="C1889">
            <v>1</v>
          </cell>
          <cell r="G1889">
            <v>10</v>
          </cell>
          <cell r="J1889">
            <v>94</v>
          </cell>
          <cell r="K1889">
            <v>2</v>
          </cell>
          <cell r="M1889">
            <v>2</v>
          </cell>
          <cell r="N1889">
            <v>2</v>
          </cell>
          <cell r="R1889">
            <v>1.1124087591240877</v>
          </cell>
        </row>
        <row r="1890">
          <cell r="C1890">
            <v>1</v>
          </cell>
          <cell r="G1890">
            <v>10</v>
          </cell>
          <cell r="J1890">
            <v>1475</v>
          </cell>
          <cell r="K1890">
            <v>1</v>
          </cell>
          <cell r="M1890">
            <v>1</v>
          </cell>
          <cell r="N1890">
            <v>1</v>
          </cell>
          <cell r="R1890">
            <v>1.1124087591240877</v>
          </cell>
        </row>
        <row r="1891">
          <cell r="C1891">
            <v>1</v>
          </cell>
          <cell r="G1891">
            <v>10</v>
          </cell>
          <cell r="J1891">
            <v>735</v>
          </cell>
          <cell r="K1891">
            <v>2</v>
          </cell>
          <cell r="M1891">
            <v>2</v>
          </cell>
          <cell r="N1891">
            <v>5</v>
          </cell>
          <cell r="R1891">
            <v>1.1124087591240877</v>
          </cell>
        </row>
        <row r="1892">
          <cell r="C1892">
            <v>1</v>
          </cell>
          <cell r="G1892">
            <v>10</v>
          </cell>
          <cell r="J1892">
            <v>28.1</v>
          </cell>
          <cell r="K1892">
            <v>1</v>
          </cell>
          <cell r="M1892">
            <v>1</v>
          </cell>
          <cell r="N1892">
            <v>3</v>
          </cell>
          <cell r="R1892">
            <v>1.1124087591240877</v>
          </cell>
        </row>
        <row r="1893">
          <cell r="C1893">
            <v>1</v>
          </cell>
          <cell r="G1893">
            <v>10</v>
          </cell>
          <cell r="J1893">
            <v>756</v>
          </cell>
          <cell r="K1893">
            <v>1</v>
          </cell>
          <cell r="M1893">
            <v>1</v>
          </cell>
          <cell r="N1893">
            <v>1</v>
          </cell>
          <cell r="R1893">
            <v>1.1124087591240877</v>
          </cell>
        </row>
        <row r="1894">
          <cell r="C1894">
            <v>1</v>
          </cell>
          <cell r="G1894">
            <v>10</v>
          </cell>
          <cell r="J1894">
            <v>28.1</v>
          </cell>
          <cell r="K1894">
            <v>1</v>
          </cell>
          <cell r="M1894">
            <v>1</v>
          </cell>
          <cell r="N1894">
            <v>18</v>
          </cell>
          <cell r="R1894">
            <v>1.1124087591240877</v>
          </cell>
        </row>
        <row r="1895">
          <cell r="C1895">
            <v>1</v>
          </cell>
          <cell r="G1895">
            <v>10</v>
          </cell>
          <cell r="J1895">
            <v>376.4</v>
          </cell>
          <cell r="K1895">
            <v>2</v>
          </cell>
          <cell r="M1895">
            <v>2</v>
          </cell>
          <cell r="N1895">
            <v>1</v>
          </cell>
          <cell r="R1895">
            <v>1.1124087591240877</v>
          </cell>
        </row>
        <row r="1896">
          <cell r="C1896">
            <v>1</v>
          </cell>
          <cell r="G1896">
            <v>10</v>
          </cell>
          <cell r="J1896">
            <v>914</v>
          </cell>
          <cell r="K1896">
            <v>1</v>
          </cell>
          <cell r="M1896">
            <v>1</v>
          </cell>
          <cell r="N1896">
            <v>9</v>
          </cell>
          <cell r="R1896">
            <v>1.1124087591240877</v>
          </cell>
        </row>
        <row r="1897">
          <cell r="C1897">
            <v>1</v>
          </cell>
          <cell r="G1897">
            <v>10</v>
          </cell>
          <cell r="J1897">
            <v>218.4</v>
          </cell>
          <cell r="K1897">
            <v>2</v>
          </cell>
          <cell r="M1897">
            <v>1</v>
          </cell>
          <cell r="N1897">
            <v>3</v>
          </cell>
          <cell r="R1897">
            <v>1.1124087591240877</v>
          </cell>
        </row>
        <row r="1898">
          <cell r="C1898">
            <v>1</v>
          </cell>
          <cell r="G1898">
            <v>10</v>
          </cell>
          <cell r="J1898">
            <v>1495</v>
          </cell>
          <cell r="K1898">
            <v>2</v>
          </cell>
          <cell r="M1898">
            <v>1</v>
          </cell>
          <cell r="N1898">
            <v>5</v>
          </cell>
          <cell r="R1898">
            <v>1.1124087591240877</v>
          </cell>
        </row>
        <row r="1899">
          <cell r="C1899">
            <v>1</v>
          </cell>
          <cell r="G1899">
            <v>10</v>
          </cell>
          <cell r="J1899">
            <v>1495</v>
          </cell>
          <cell r="K1899">
            <v>2</v>
          </cell>
          <cell r="M1899">
            <v>1</v>
          </cell>
          <cell r="N1899">
            <v>5</v>
          </cell>
          <cell r="R1899">
            <v>1.1124087591240877</v>
          </cell>
        </row>
        <row r="1900">
          <cell r="C1900">
            <v>1</v>
          </cell>
          <cell r="G1900">
            <v>10</v>
          </cell>
          <cell r="J1900">
            <v>376.4</v>
          </cell>
          <cell r="K1900">
            <v>2</v>
          </cell>
          <cell r="M1900">
            <v>2</v>
          </cell>
          <cell r="N1900">
            <v>1</v>
          </cell>
          <cell r="R1900">
            <v>1.1124087591240877</v>
          </cell>
        </row>
        <row r="1901">
          <cell r="C1901">
            <v>1</v>
          </cell>
          <cell r="G1901">
            <v>11</v>
          </cell>
          <cell r="J1901">
            <v>2030</v>
          </cell>
          <cell r="K1901">
            <v>1</v>
          </cell>
          <cell r="M1901">
            <v>2</v>
          </cell>
          <cell r="N1901">
            <v>13</v>
          </cell>
          <cell r="R1901">
            <v>1.3240418118466899</v>
          </cell>
        </row>
        <row r="1902">
          <cell r="C1902">
            <v>1</v>
          </cell>
          <cell r="G1902">
            <v>10</v>
          </cell>
          <cell r="J1902">
            <v>110.8</v>
          </cell>
          <cell r="K1902">
            <v>3</v>
          </cell>
          <cell r="M1902">
            <v>1</v>
          </cell>
          <cell r="N1902">
            <v>1</v>
          </cell>
          <cell r="R1902">
            <v>1.1124087591240877</v>
          </cell>
        </row>
        <row r="1903">
          <cell r="C1903">
            <v>1</v>
          </cell>
          <cell r="G1903">
            <v>10</v>
          </cell>
          <cell r="J1903">
            <v>256.39999999999998</v>
          </cell>
          <cell r="K1903">
            <v>1</v>
          </cell>
          <cell r="M1903">
            <v>1</v>
          </cell>
          <cell r="N1903">
            <v>2</v>
          </cell>
          <cell r="R1903">
            <v>1.1124087591240877</v>
          </cell>
        </row>
        <row r="1904">
          <cell r="C1904">
            <v>1</v>
          </cell>
          <cell r="G1904">
            <v>10</v>
          </cell>
          <cell r="J1904">
            <v>210.3</v>
          </cell>
          <cell r="K1904">
            <v>1</v>
          </cell>
          <cell r="M1904">
            <v>1</v>
          </cell>
          <cell r="N1904">
            <v>1</v>
          </cell>
          <cell r="R1904">
            <v>1.1124087591240877</v>
          </cell>
        </row>
        <row r="1905">
          <cell r="C1905">
            <v>1</v>
          </cell>
          <cell r="G1905">
            <v>10</v>
          </cell>
          <cell r="J1905">
            <v>1885.8</v>
          </cell>
          <cell r="K1905">
            <v>3</v>
          </cell>
          <cell r="M1905">
            <v>2</v>
          </cell>
          <cell r="N1905">
            <v>1</v>
          </cell>
          <cell r="R1905">
            <v>1.1124087591240877</v>
          </cell>
        </row>
        <row r="1906">
          <cell r="C1906">
            <v>1</v>
          </cell>
          <cell r="G1906">
            <v>10</v>
          </cell>
          <cell r="J1906">
            <v>172.3</v>
          </cell>
          <cell r="K1906">
            <v>1</v>
          </cell>
          <cell r="M1906">
            <v>1</v>
          </cell>
          <cell r="N1906">
            <v>13</v>
          </cell>
          <cell r="R1906">
            <v>1.1124087591240877</v>
          </cell>
        </row>
        <row r="1907">
          <cell r="C1907">
            <v>1</v>
          </cell>
          <cell r="G1907">
            <v>10</v>
          </cell>
          <cell r="J1907">
            <v>256.39999999999998</v>
          </cell>
          <cell r="K1907">
            <v>1</v>
          </cell>
          <cell r="M1907">
            <v>1</v>
          </cell>
          <cell r="N1907">
            <v>10</v>
          </cell>
          <cell r="R1907">
            <v>1.1124087591240877</v>
          </cell>
        </row>
        <row r="1908">
          <cell r="C1908">
            <v>1</v>
          </cell>
          <cell r="G1908">
            <v>10</v>
          </cell>
          <cell r="J1908">
            <v>2684.4</v>
          </cell>
          <cell r="K1908">
            <v>2</v>
          </cell>
          <cell r="M1908">
            <v>2</v>
          </cell>
          <cell r="N1908">
            <v>9</v>
          </cell>
          <cell r="R1908">
            <v>1.1124087591240877</v>
          </cell>
        </row>
        <row r="1909">
          <cell r="C1909">
            <v>1</v>
          </cell>
          <cell r="G1909">
            <v>10</v>
          </cell>
          <cell r="J1909">
            <v>1595</v>
          </cell>
          <cell r="K1909">
            <v>2</v>
          </cell>
          <cell r="M1909">
            <v>1</v>
          </cell>
          <cell r="N1909">
            <v>1</v>
          </cell>
          <cell r="R1909">
            <v>1.1124087591240877</v>
          </cell>
        </row>
        <row r="1910">
          <cell r="C1910">
            <v>1</v>
          </cell>
          <cell r="G1910">
            <v>11</v>
          </cell>
          <cell r="J1910">
            <v>74.2</v>
          </cell>
          <cell r="K1910">
            <v>2</v>
          </cell>
          <cell r="M1910">
            <v>2</v>
          </cell>
          <cell r="N1910">
            <v>13</v>
          </cell>
          <cell r="R1910">
            <v>1.3240418118466899</v>
          </cell>
        </row>
        <row r="1911">
          <cell r="C1911">
            <v>1</v>
          </cell>
          <cell r="G1911">
            <v>10</v>
          </cell>
          <cell r="J1911">
            <v>94</v>
          </cell>
          <cell r="K1911">
            <v>2</v>
          </cell>
          <cell r="M1911">
            <v>1</v>
          </cell>
          <cell r="N1911">
            <v>2</v>
          </cell>
          <cell r="R1911">
            <v>1.1124087591240877</v>
          </cell>
        </row>
        <row r="1912">
          <cell r="C1912">
            <v>1</v>
          </cell>
          <cell r="G1912">
            <v>13</v>
          </cell>
          <cell r="J1912">
            <v>560.4</v>
          </cell>
          <cell r="K1912">
            <v>1</v>
          </cell>
          <cell r="M1912">
            <v>1</v>
          </cell>
          <cell r="N1912">
            <v>7</v>
          </cell>
          <cell r="R1912">
            <v>1.6274787535410764</v>
          </cell>
        </row>
        <row r="1913">
          <cell r="C1913">
            <v>1</v>
          </cell>
          <cell r="G1913">
            <v>13</v>
          </cell>
          <cell r="J1913">
            <v>756</v>
          </cell>
          <cell r="K1913">
            <v>2</v>
          </cell>
          <cell r="M1913">
            <v>2</v>
          </cell>
          <cell r="N1913">
            <v>2</v>
          </cell>
          <cell r="R1913">
            <v>1.6274787535410764</v>
          </cell>
        </row>
        <row r="1914">
          <cell r="C1914">
            <v>1</v>
          </cell>
          <cell r="G1914">
            <v>13</v>
          </cell>
          <cell r="J1914">
            <v>28.1</v>
          </cell>
          <cell r="K1914">
            <v>2</v>
          </cell>
          <cell r="M1914">
            <v>1</v>
          </cell>
          <cell r="N1914">
            <v>3</v>
          </cell>
          <cell r="R1914">
            <v>1.6274787535410764</v>
          </cell>
        </row>
        <row r="1915">
          <cell r="C1915">
            <v>1</v>
          </cell>
          <cell r="G1915">
            <v>13</v>
          </cell>
          <cell r="J1915">
            <v>1865</v>
          </cell>
          <cell r="K1915">
            <v>1</v>
          </cell>
          <cell r="M1915">
            <v>2</v>
          </cell>
          <cell r="N1915">
            <v>10</v>
          </cell>
          <cell r="R1915">
            <v>1.6274787535410764</v>
          </cell>
        </row>
        <row r="1916">
          <cell r="C1916">
            <v>1</v>
          </cell>
          <cell r="G1916">
            <v>11</v>
          </cell>
          <cell r="J1916">
            <v>1495</v>
          </cell>
          <cell r="K1916">
            <v>2</v>
          </cell>
          <cell r="M1916">
            <v>1</v>
          </cell>
          <cell r="N1916">
            <v>1</v>
          </cell>
          <cell r="R1916">
            <v>1.3240418118466899</v>
          </cell>
        </row>
        <row r="1917">
          <cell r="C1917">
            <v>1</v>
          </cell>
          <cell r="G1917">
            <v>11</v>
          </cell>
          <cell r="J1917">
            <v>777</v>
          </cell>
          <cell r="K1917">
            <v>2</v>
          </cell>
          <cell r="M1917">
            <v>1</v>
          </cell>
          <cell r="N1917">
            <v>1</v>
          </cell>
          <cell r="R1917">
            <v>1.3240418118466899</v>
          </cell>
        </row>
        <row r="1918">
          <cell r="C1918">
            <v>1</v>
          </cell>
          <cell r="G1918">
            <v>11</v>
          </cell>
          <cell r="J1918">
            <v>1885.8</v>
          </cell>
          <cell r="K1918">
            <v>1</v>
          </cell>
          <cell r="M1918">
            <v>1</v>
          </cell>
          <cell r="N1918">
            <v>1</v>
          </cell>
          <cell r="R1918">
            <v>1.3240418118466899</v>
          </cell>
        </row>
        <row r="1919">
          <cell r="C1919">
            <v>1</v>
          </cell>
          <cell r="G1919">
            <v>11</v>
          </cell>
          <cell r="J1919">
            <v>1495</v>
          </cell>
          <cell r="K1919">
            <v>3</v>
          </cell>
          <cell r="M1919">
            <v>2</v>
          </cell>
          <cell r="N1919">
            <v>2</v>
          </cell>
          <cell r="R1919">
            <v>1.3240418118466899</v>
          </cell>
        </row>
        <row r="1920">
          <cell r="C1920">
            <v>1</v>
          </cell>
          <cell r="G1920">
            <v>11</v>
          </cell>
          <cell r="J1920">
            <v>429</v>
          </cell>
          <cell r="K1920">
            <v>1</v>
          </cell>
          <cell r="M1920">
            <v>2</v>
          </cell>
          <cell r="N1920">
            <v>2</v>
          </cell>
          <cell r="R1920">
            <v>1.3240418118466899</v>
          </cell>
        </row>
        <row r="1921">
          <cell r="C1921">
            <v>1</v>
          </cell>
          <cell r="G1921">
            <v>13</v>
          </cell>
          <cell r="J1921">
            <v>1098</v>
          </cell>
          <cell r="K1921">
            <v>2</v>
          </cell>
          <cell r="M1921">
            <v>1</v>
          </cell>
          <cell r="N1921">
            <v>7</v>
          </cell>
          <cell r="R1921">
            <v>1.6274787535410764</v>
          </cell>
        </row>
        <row r="1922">
          <cell r="C1922">
            <v>1</v>
          </cell>
          <cell r="G1922">
            <v>10</v>
          </cell>
          <cell r="J1922">
            <v>28.1</v>
          </cell>
          <cell r="K1922">
            <v>1</v>
          </cell>
          <cell r="M1922">
            <v>2</v>
          </cell>
          <cell r="N1922">
            <v>3</v>
          </cell>
          <cell r="R1922">
            <v>1.1124087591240877</v>
          </cell>
        </row>
        <row r="1923">
          <cell r="C1923">
            <v>1</v>
          </cell>
          <cell r="G1923">
            <v>10</v>
          </cell>
          <cell r="J1923">
            <v>914</v>
          </cell>
          <cell r="K1923">
            <v>2</v>
          </cell>
          <cell r="M1923">
            <v>1</v>
          </cell>
          <cell r="N1923">
            <v>1</v>
          </cell>
          <cell r="R1923">
            <v>1.1124087591240877</v>
          </cell>
        </row>
        <row r="1924">
          <cell r="C1924">
            <v>1</v>
          </cell>
          <cell r="G1924">
            <v>13</v>
          </cell>
          <cell r="J1924">
            <v>172.3</v>
          </cell>
          <cell r="K1924">
            <v>2</v>
          </cell>
          <cell r="M1924">
            <v>2</v>
          </cell>
          <cell r="N1924">
            <v>3</v>
          </cell>
          <cell r="R1924">
            <v>1.6274787535410764</v>
          </cell>
        </row>
        <row r="1925">
          <cell r="C1925">
            <v>1</v>
          </cell>
          <cell r="G1925">
            <v>13</v>
          </cell>
          <cell r="J1925">
            <v>2262</v>
          </cell>
          <cell r="K1925">
            <v>2</v>
          </cell>
          <cell r="M1925">
            <v>2</v>
          </cell>
          <cell r="N1925">
            <v>13</v>
          </cell>
          <cell r="R1925">
            <v>1.6274787535410764</v>
          </cell>
        </row>
        <row r="1926">
          <cell r="C1926">
            <v>1</v>
          </cell>
          <cell r="G1926">
            <v>10</v>
          </cell>
          <cell r="J1926">
            <v>3222</v>
          </cell>
          <cell r="K1926">
            <v>3</v>
          </cell>
          <cell r="M1926">
            <v>2</v>
          </cell>
          <cell r="N1926">
            <v>15</v>
          </cell>
          <cell r="R1926">
            <v>1.1124087591240877</v>
          </cell>
        </row>
        <row r="1927">
          <cell r="C1927">
            <v>1</v>
          </cell>
          <cell r="G1927">
            <v>11</v>
          </cell>
          <cell r="J1927">
            <v>578</v>
          </cell>
          <cell r="K1927">
            <v>2</v>
          </cell>
          <cell r="M1927">
            <v>1</v>
          </cell>
          <cell r="N1927">
            <v>13</v>
          </cell>
          <cell r="R1927">
            <v>1.3240418118466899</v>
          </cell>
        </row>
        <row r="1928">
          <cell r="C1928">
            <v>1</v>
          </cell>
          <cell r="G1928">
            <v>13</v>
          </cell>
          <cell r="J1928">
            <v>569</v>
          </cell>
          <cell r="K1928">
            <v>2</v>
          </cell>
          <cell r="M1928">
            <v>2</v>
          </cell>
          <cell r="N1928">
            <v>13</v>
          </cell>
          <cell r="R1928">
            <v>1.6274787535410764</v>
          </cell>
        </row>
        <row r="1929">
          <cell r="C1929">
            <v>1</v>
          </cell>
          <cell r="G1929">
            <v>13</v>
          </cell>
          <cell r="J1929">
            <v>2372</v>
          </cell>
          <cell r="K1929">
            <v>2</v>
          </cell>
          <cell r="M1929">
            <v>1</v>
          </cell>
          <cell r="N1929">
            <v>1</v>
          </cell>
          <cell r="R1929">
            <v>1.6274787535410764</v>
          </cell>
        </row>
        <row r="1930">
          <cell r="C1930">
            <v>1</v>
          </cell>
          <cell r="G1930">
            <v>13</v>
          </cell>
          <cell r="J1930">
            <v>2262</v>
          </cell>
          <cell r="K1930">
            <v>2</v>
          </cell>
          <cell r="M1930">
            <v>2</v>
          </cell>
          <cell r="N1930">
            <v>13</v>
          </cell>
          <cell r="R1930">
            <v>1.6274787535410764</v>
          </cell>
        </row>
        <row r="1931">
          <cell r="C1931">
            <v>1</v>
          </cell>
          <cell r="G1931">
            <v>10</v>
          </cell>
          <cell r="J1931">
            <v>276.2</v>
          </cell>
          <cell r="K1931">
            <v>3</v>
          </cell>
          <cell r="M1931">
            <v>2</v>
          </cell>
          <cell r="N1931">
            <v>1</v>
          </cell>
          <cell r="R1931">
            <v>1.1124087591240877</v>
          </cell>
        </row>
        <row r="1932">
          <cell r="C1932">
            <v>1</v>
          </cell>
          <cell r="G1932">
            <v>10</v>
          </cell>
          <cell r="J1932">
            <v>122.8</v>
          </cell>
          <cell r="K1932">
            <v>2</v>
          </cell>
          <cell r="M1932">
            <v>1</v>
          </cell>
          <cell r="N1932">
            <v>1</v>
          </cell>
          <cell r="R1932">
            <v>1.1124087591240877</v>
          </cell>
        </row>
        <row r="1933">
          <cell r="C1933">
            <v>1</v>
          </cell>
          <cell r="G1933">
            <v>11</v>
          </cell>
          <cell r="J1933">
            <v>256.39999999999998</v>
          </cell>
          <cell r="K1933">
            <v>2</v>
          </cell>
          <cell r="M1933">
            <v>1</v>
          </cell>
          <cell r="N1933">
            <v>13</v>
          </cell>
          <cell r="R1933">
            <v>1.3240418118466899</v>
          </cell>
        </row>
        <row r="1934">
          <cell r="C1934">
            <v>1</v>
          </cell>
          <cell r="G1934">
            <v>13</v>
          </cell>
          <cell r="J1934">
            <v>2697.1</v>
          </cell>
          <cell r="K1934">
            <v>2</v>
          </cell>
          <cell r="M1934">
            <v>2</v>
          </cell>
          <cell r="N1934">
            <v>1</v>
          </cell>
          <cell r="R1934">
            <v>1.6274787535410764</v>
          </cell>
        </row>
        <row r="1935">
          <cell r="C1935">
            <v>1</v>
          </cell>
          <cell r="G1935">
            <v>13</v>
          </cell>
          <cell r="J1935">
            <v>665.4</v>
          </cell>
          <cell r="K1935">
            <v>3</v>
          </cell>
          <cell r="M1935">
            <v>1</v>
          </cell>
          <cell r="N1935">
            <v>13</v>
          </cell>
          <cell r="R1935">
            <v>1.6274787535410764</v>
          </cell>
        </row>
        <row r="1936">
          <cell r="C1936">
            <v>1</v>
          </cell>
          <cell r="G1936">
            <v>11</v>
          </cell>
          <cell r="J1936">
            <v>1340.1</v>
          </cell>
          <cell r="K1936">
            <v>3</v>
          </cell>
          <cell r="M1936">
            <v>2</v>
          </cell>
          <cell r="N1936">
            <v>2</v>
          </cell>
          <cell r="R1936">
            <v>1.3240418118466899</v>
          </cell>
        </row>
        <row r="1937">
          <cell r="C1937">
            <v>1</v>
          </cell>
          <cell r="G1937">
            <v>10</v>
          </cell>
          <cell r="J1937">
            <v>560.4</v>
          </cell>
          <cell r="K1937">
            <v>2</v>
          </cell>
          <cell r="M1937">
            <v>1</v>
          </cell>
          <cell r="N1937">
            <v>1</v>
          </cell>
          <cell r="R1937">
            <v>1.1124087591240877</v>
          </cell>
        </row>
        <row r="1938">
          <cell r="C1938">
            <v>1</v>
          </cell>
          <cell r="G1938">
            <v>11</v>
          </cell>
          <cell r="J1938">
            <v>435</v>
          </cell>
          <cell r="K1938">
            <v>1</v>
          </cell>
          <cell r="M1938">
            <v>1</v>
          </cell>
          <cell r="N1938">
            <v>1</v>
          </cell>
          <cell r="R1938">
            <v>1.3240418118466899</v>
          </cell>
        </row>
        <row r="1939">
          <cell r="C1939">
            <v>1</v>
          </cell>
          <cell r="G1939">
            <v>10</v>
          </cell>
          <cell r="J1939">
            <v>305</v>
          </cell>
          <cell r="K1939">
            <v>2</v>
          </cell>
          <cell r="M1939">
            <v>2</v>
          </cell>
          <cell r="N1939">
            <v>5</v>
          </cell>
          <cell r="R1939">
            <v>1.1124087591240877</v>
          </cell>
        </row>
        <row r="1940">
          <cell r="C1940">
            <v>1</v>
          </cell>
          <cell r="G1940">
            <v>13</v>
          </cell>
          <cell r="J1940">
            <v>1376</v>
          </cell>
          <cell r="K1940">
            <v>2</v>
          </cell>
          <cell r="M1940">
            <v>1</v>
          </cell>
          <cell r="N1940">
            <v>15</v>
          </cell>
          <cell r="R1940">
            <v>1.6274787535410764</v>
          </cell>
        </row>
        <row r="1941">
          <cell r="C1941">
            <v>1</v>
          </cell>
          <cell r="G1941">
            <v>13</v>
          </cell>
          <cell r="J1941">
            <v>28.1</v>
          </cell>
          <cell r="K1941">
            <v>1</v>
          </cell>
          <cell r="M1941">
            <v>1</v>
          </cell>
          <cell r="N1941">
            <v>13</v>
          </cell>
          <cell r="R1941">
            <v>1.6274787535410764</v>
          </cell>
        </row>
        <row r="1942">
          <cell r="C1942">
            <v>1</v>
          </cell>
          <cell r="G1942">
            <v>10</v>
          </cell>
          <cell r="J1942">
            <v>736</v>
          </cell>
          <cell r="K1942">
            <v>1</v>
          </cell>
          <cell r="M1942">
            <v>1</v>
          </cell>
          <cell r="N1942">
            <v>1</v>
          </cell>
          <cell r="R1942">
            <v>1.1124087591240877</v>
          </cell>
        </row>
        <row r="1943">
          <cell r="C1943">
            <v>1</v>
          </cell>
          <cell r="G1943">
            <v>13</v>
          </cell>
          <cell r="J1943">
            <v>1311</v>
          </cell>
          <cell r="K1943">
            <v>3</v>
          </cell>
          <cell r="M1943">
            <v>2</v>
          </cell>
          <cell r="N1943">
            <v>15</v>
          </cell>
          <cell r="R1943">
            <v>1.6274787535410764</v>
          </cell>
        </row>
        <row r="1944">
          <cell r="C1944">
            <v>1</v>
          </cell>
          <cell r="G1944">
            <v>11</v>
          </cell>
          <cell r="J1944">
            <v>210.3</v>
          </cell>
          <cell r="K1944">
            <v>3</v>
          </cell>
          <cell r="M1944">
            <v>1</v>
          </cell>
          <cell r="N1944">
            <v>6</v>
          </cell>
          <cell r="R1944">
            <v>1.3240418118466899</v>
          </cell>
        </row>
        <row r="1945">
          <cell r="C1945">
            <v>1</v>
          </cell>
          <cell r="G1945">
            <v>10</v>
          </cell>
          <cell r="J1945">
            <v>560.4</v>
          </cell>
          <cell r="K1945">
            <v>3</v>
          </cell>
          <cell r="M1945">
            <v>1</v>
          </cell>
          <cell r="N1945">
            <v>2</v>
          </cell>
          <cell r="R1945">
            <v>1.1124087591240877</v>
          </cell>
        </row>
        <row r="1946">
          <cell r="C1946">
            <v>1</v>
          </cell>
          <cell r="G1946">
            <v>11</v>
          </cell>
          <cell r="J1946">
            <v>1311</v>
          </cell>
          <cell r="K1946">
            <v>3</v>
          </cell>
          <cell r="M1946">
            <v>2</v>
          </cell>
          <cell r="N1946">
            <v>2</v>
          </cell>
          <cell r="R1946">
            <v>1.3240418118466899</v>
          </cell>
        </row>
        <row r="1947">
          <cell r="C1947">
            <v>1</v>
          </cell>
          <cell r="G1947">
            <v>11</v>
          </cell>
          <cell r="J1947">
            <v>1458</v>
          </cell>
          <cell r="K1947">
            <v>2</v>
          </cell>
          <cell r="M1947">
            <v>2</v>
          </cell>
          <cell r="N1947">
            <v>6</v>
          </cell>
          <cell r="R1947">
            <v>1.3240418118466899</v>
          </cell>
        </row>
        <row r="1948">
          <cell r="C1948">
            <v>1</v>
          </cell>
          <cell r="G1948">
            <v>13</v>
          </cell>
          <cell r="J1948">
            <v>1495</v>
          </cell>
          <cell r="K1948">
            <v>2</v>
          </cell>
          <cell r="M1948">
            <v>1</v>
          </cell>
          <cell r="N1948">
            <v>9</v>
          </cell>
          <cell r="R1948">
            <v>1.6274787535410764</v>
          </cell>
        </row>
        <row r="1949">
          <cell r="C1949">
            <v>1</v>
          </cell>
          <cell r="G1949">
            <v>13</v>
          </cell>
          <cell r="J1949">
            <v>2051</v>
          </cell>
          <cell r="K1949">
            <v>2</v>
          </cell>
          <cell r="M1949">
            <v>1</v>
          </cell>
          <cell r="N1949">
            <v>6</v>
          </cell>
          <cell r="R1949">
            <v>1.6274787535410764</v>
          </cell>
        </row>
        <row r="1950">
          <cell r="C1950">
            <v>1</v>
          </cell>
          <cell r="G1950">
            <v>13</v>
          </cell>
          <cell r="J1950">
            <v>2796</v>
          </cell>
          <cell r="K1950">
            <v>3</v>
          </cell>
          <cell r="M1950">
            <v>2</v>
          </cell>
          <cell r="N1950">
            <v>13</v>
          </cell>
          <cell r="R1950">
            <v>1.6274787535410764</v>
          </cell>
        </row>
        <row r="1951">
          <cell r="C1951">
            <v>1</v>
          </cell>
          <cell r="G1951">
            <v>13</v>
          </cell>
          <cell r="J1951">
            <v>3903</v>
          </cell>
          <cell r="K1951">
            <v>2</v>
          </cell>
          <cell r="M1951">
            <v>1</v>
          </cell>
          <cell r="N1951">
            <v>1</v>
          </cell>
          <cell r="R1951">
            <v>1.6274787535410764</v>
          </cell>
        </row>
        <row r="1952">
          <cell r="C1952">
            <v>1</v>
          </cell>
          <cell r="G1952">
            <v>11</v>
          </cell>
          <cell r="J1952">
            <v>2704.2</v>
          </cell>
          <cell r="K1952">
            <v>3</v>
          </cell>
          <cell r="M1952">
            <v>2</v>
          </cell>
          <cell r="N1952">
            <v>17</v>
          </cell>
          <cell r="R1952">
            <v>1.3240418118466899</v>
          </cell>
        </row>
        <row r="1953">
          <cell r="C1953">
            <v>1</v>
          </cell>
          <cell r="G1953">
            <v>13</v>
          </cell>
          <cell r="J1953">
            <v>368</v>
          </cell>
          <cell r="K1953">
            <v>3</v>
          </cell>
          <cell r="M1953">
            <v>1</v>
          </cell>
          <cell r="N1953">
            <v>2</v>
          </cell>
          <cell r="R1953">
            <v>1.6274787535410764</v>
          </cell>
        </row>
        <row r="1954">
          <cell r="C1954">
            <v>1</v>
          </cell>
          <cell r="G1954">
            <v>13</v>
          </cell>
          <cell r="J1954">
            <v>172.3</v>
          </cell>
          <cell r="K1954">
            <v>3</v>
          </cell>
          <cell r="M1954">
            <v>2</v>
          </cell>
          <cell r="N1954">
            <v>6</v>
          </cell>
          <cell r="R1954">
            <v>1.6274787535410764</v>
          </cell>
        </row>
        <row r="1955">
          <cell r="C1955">
            <v>1</v>
          </cell>
          <cell r="G1955">
            <v>11</v>
          </cell>
          <cell r="J1955">
            <v>878</v>
          </cell>
          <cell r="K1955">
            <v>2</v>
          </cell>
          <cell r="M1955">
            <v>1</v>
          </cell>
          <cell r="N1955">
            <v>1</v>
          </cell>
          <cell r="R1955">
            <v>1.3240418118466899</v>
          </cell>
        </row>
        <row r="1956">
          <cell r="C1956">
            <v>1</v>
          </cell>
          <cell r="G1956">
            <v>13</v>
          </cell>
          <cell r="J1956">
            <v>882</v>
          </cell>
          <cell r="K1956">
            <v>2</v>
          </cell>
          <cell r="M1956">
            <v>1</v>
          </cell>
          <cell r="N1956">
            <v>1</v>
          </cell>
          <cell r="R1956">
            <v>1.6274787535410764</v>
          </cell>
        </row>
        <row r="1957">
          <cell r="C1957">
            <v>1</v>
          </cell>
          <cell r="G1957">
            <v>11</v>
          </cell>
          <cell r="J1957">
            <v>1495</v>
          </cell>
          <cell r="K1957">
            <v>2</v>
          </cell>
          <cell r="M1957">
            <v>2</v>
          </cell>
          <cell r="N1957">
            <v>12</v>
          </cell>
          <cell r="R1957">
            <v>1.3240418118466899</v>
          </cell>
        </row>
        <row r="1958">
          <cell r="C1958">
            <v>1</v>
          </cell>
          <cell r="G1958">
            <v>13</v>
          </cell>
          <cell r="J1958">
            <v>215</v>
          </cell>
          <cell r="K1958">
            <v>3</v>
          </cell>
          <cell r="M1958">
            <v>2</v>
          </cell>
          <cell r="N1958">
            <v>1</v>
          </cell>
          <cell r="R1958">
            <v>1.6274787535410764</v>
          </cell>
        </row>
        <row r="1959">
          <cell r="C1959">
            <v>1</v>
          </cell>
          <cell r="G1959">
            <v>13</v>
          </cell>
          <cell r="J1959">
            <v>756</v>
          </cell>
          <cell r="K1959">
            <v>1</v>
          </cell>
          <cell r="M1959">
            <v>2</v>
          </cell>
          <cell r="N1959">
            <v>7</v>
          </cell>
          <cell r="R1959">
            <v>1.6274787535410764</v>
          </cell>
        </row>
        <row r="1960">
          <cell r="C1960">
            <v>1</v>
          </cell>
          <cell r="G1960">
            <v>13</v>
          </cell>
          <cell r="J1960">
            <v>581</v>
          </cell>
          <cell r="K1960">
            <v>2</v>
          </cell>
          <cell r="M1960">
            <v>1</v>
          </cell>
          <cell r="N1960">
            <v>6</v>
          </cell>
          <cell r="R1960">
            <v>1.6274787535410764</v>
          </cell>
        </row>
        <row r="1961">
          <cell r="C1961">
            <v>1</v>
          </cell>
          <cell r="G1961">
            <v>13</v>
          </cell>
          <cell r="J1961">
            <v>2188</v>
          </cell>
          <cell r="K1961">
            <v>2</v>
          </cell>
          <cell r="M1961">
            <v>2</v>
          </cell>
          <cell r="N1961">
            <v>1</v>
          </cell>
          <cell r="R1961">
            <v>1.6274787535410764</v>
          </cell>
        </row>
        <row r="1962">
          <cell r="C1962">
            <v>1</v>
          </cell>
          <cell r="G1962">
            <v>11</v>
          </cell>
          <cell r="J1962">
            <v>575.79999999999995</v>
          </cell>
          <cell r="K1962">
            <v>3</v>
          </cell>
          <cell r="M1962">
            <v>2</v>
          </cell>
          <cell r="N1962">
            <v>13</v>
          </cell>
          <cell r="R1962">
            <v>1.3240418118466899</v>
          </cell>
        </row>
        <row r="1963">
          <cell r="C1963">
            <v>1</v>
          </cell>
          <cell r="G1963">
            <v>13</v>
          </cell>
          <cell r="J1963">
            <v>1153</v>
          </cell>
          <cell r="K1963">
            <v>2</v>
          </cell>
          <cell r="M1963">
            <v>1</v>
          </cell>
          <cell r="N1963">
            <v>17</v>
          </cell>
          <cell r="R1963">
            <v>1.6274787535410764</v>
          </cell>
        </row>
        <row r="1964">
          <cell r="C1964">
            <v>1</v>
          </cell>
          <cell r="G1964">
            <v>10</v>
          </cell>
          <cell r="J1964">
            <v>1311</v>
          </cell>
          <cell r="K1964">
            <v>2</v>
          </cell>
          <cell r="M1964">
            <v>2</v>
          </cell>
          <cell r="N1964">
            <v>17</v>
          </cell>
          <cell r="R1964">
            <v>1.1124087591240877</v>
          </cell>
        </row>
        <row r="1965">
          <cell r="C1965">
            <v>1</v>
          </cell>
          <cell r="G1965">
            <v>11</v>
          </cell>
          <cell r="J1965">
            <v>1098</v>
          </cell>
          <cell r="K1965">
            <v>2</v>
          </cell>
          <cell r="M1965">
            <v>2</v>
          </cell>
          <cell r="N1965">
            <v>9</v>
          </cell>
          <cell r="R1965">
            <v>1.3240418118466899</v>
          </cell>
        </row>
        <row r="1966">
          <cell r="C1966">
            <v>1</v>
          </cell>
          <cell r="G1966">
            <v>11</v>
          </cell>
          <cell r="J1966">
            <v>669</v>
          </cell>
          <cell r="K1966">
            <v>1</v>
          </cell>
          <cell r="M1966">
            <v>2</v>
          </cell>
          <cell r="N1966">
            <v>17</v>
          </cell>
          <cell r="R1966">
            <v>1.3240418118466899</v>
          </cell>
        </row>
        <row r="1967">
          <cell r="C1967">
            <v>1</v>
          </cell>
          <cell r="G1967">
            <v>11</v>
          </cell>
          <cell r="J1967">
            <v>758</v>
          </cell>
          <cell r="K1967">
            <v>2</v>
          </cell>
          <cell r="M1967">
            <v>2</v>
          </cell>
          <cell r="N1967">
            <v>1</v>
          </cell>
          <cell r="R1967">
            <v>1.3240418118466899</v>
          </cell>
        </row>
        <row r="1968">
          <cell r="C1968">
            <v>1</v>
          </cell>
          <cell r="G1968">
            <v>10</v>
          </cell>
          <cell r="J1968">
            <v>655.20000000000005</v>
          </cell>
          <cell r="K1968">
            <v>2</v>
          </cell>
          <cell r="M1968">
            <v>2</v>
          </cell>
          <cell r="N1968">
            <v>13</v>
          </cell>
          <cell r="R1968">
            <v>1.1124087591240877</v>
          </cell>
        </row>
        <row r="1969">
          <cell r="C1969">
            <v>1</v>
          </cell>
          <cell r="G1969">
            <v>13</v>
          </cell>
          <cell r="J1969">
            <v>238.2</v>
          </cell>
          <cell r="K1969">
            <v>3</v>
          </cell>
          <cell r="M1969">
            <v>2</v>
          </cell>
          <cell r="N1969">
            <v>13</v>
          </cell>
          <cell r="R1969">
            <v>1.6274787535410764</v>
          </cell>
        </row>
        <row r="1970">
          <cell r="C1970">
            <v>1</v>
          </cell>
          <cell r="G1970">
            <v>10</v>
          </cell>
          <cell r="J1970">
            <v>210.3</v>
          </cell>
          <cell r="K1970">
            <v>1</v>
          </cell>
          <cell r="M1970">
            <v>1</v>
          </cell>
          <cell r="N1970">
            <v>1</v>
          </cell>
          <cell r="R1970">
            <v>1.1124087591240877</v>
          </cell>
        </row>
        <row r="1971">
          <cell r="C1971">
            <v>1</v>
          </cell>
          <cell r="G1971">
            <v>11</v>
          </cell>
          <cell r="J1971">
            <v>186.2</v>
          </cell>
          <cell r="K1971">
            <v>1</v>
          </cell>
          <cell r="M1971">
            <v>1</v>
          </cell>
          <cell r="N1971">
            <v>1</v>
          </cell>
          <cell r="R1971">
            <v>1.3240418118466899</v>
          </cell>
        </row>
        <row r="1972">
          <cell r="C1972">
            <v>1</v>
          </cell>
          <cell r="G1972">
            <v>13</v>
          </cell>
          <cell r="J1972">
            <v>1169</v>
          </cell>
          <cell r="K1972">
            <v>3</v>
          </cell>
          <cell r="M1972">
            <v>2</v>
          </cell>
          <cell r="N1972">
            <v>14</v>
          </cell>
          <cell r="R1972">
            <v>1.6274787535410764</v>
          </cell>
        </row>
        <row r="1973">
          <cell r="C1973">
            <v>1</v>
          </cell>
          <cell r="G1973">
            <v>13</v>
          </cell>
          <cell r="J1973">
            <v>1174</v>
          </cell>
          <cell r="K1973">
            <v>3</v>
          </cell>
          <cell r="M1973">
            <v>1</v>
          </cell>
          <cell r="N1973">
            <v>11</v>
          </cell>
          <cell r="R1973">
            <v>1.6274787535410764</v>
          </cell>
        </row>
        <row r="1974">
          <cell r="C1974">
            <v>1</v>
          </cell>
          <cell r="G1974">
            <v>13</v>
          </cell>
          <cell r="J1974">
            <v>225</v>
          </cell>
          <cell r="K1974">
            <v>1</v>
          </cell>
          <cell r="M1974">
            <v>2</v>
          </cell>
          <cell r="N1974">
            <v>1</v>
          </cell>
          <cell r="R1974">
            <v>1.6274787535410764</v>
          </cell>
        </row>
        <row r="1975">
          <cell r="C1975">
            <v>1</v>
          </cell>
          <cell r="G1975">
            <v>13</v>
          </cell>
          <cell r="J1975">
            <v>987</v>
          </cell>
          <cell r="K1975">
            <v>2</v>
          </cell>
          <cell r="M1975">
            <v>2</v>
          </cell>
          <cell r="N1975">
            <v>3</v>
          </cell>
          <cell r="R1975">
            <v>1.6274787535410764</v>
          </cell>
        </row>
        <row r="1976">
          <cell r="C1976">
            <v>1</v>
          </cell>
          <cell r="G1976">
            <v>13</v>
          </cell>
          <cell r="J1976">
            <v>741</v>
          </cell>
          <cell r="K1976">
            <v>2</v>
          </cell>
          <cell r="M1976">
            <v>2</v>
          </cell>
          <cell r="N1976">
            <v>2</v>
          </cell>
          <cell r="R1976">
            <v>1.6274787535410764</v>
          </cell>
        </row>
        <row r="1977">
          <cell r="C1977">
            <v>1</v>
          </cell>
          <cell r="G1977">
            <v>13</v>
          </cell>
          <cell r="J1977">
            <v>2188</v>
          </cell>
          <cell r="K1977">
            <v>2</v>
          </cell>
          <cell r="M1977">
            <v>2</v>
          </cell>
          <cell r="N1977">
            <v>3</v>
          </cell>
          <cell r="R1977">
            <v>1.6274787535410764</v>
          </cell>
        </row>
        <row r="1978">
          <cell r="C1978">
            <v>1</v>
          </cell>
          <cell r="G1978">
            <v>13</v>
          </cell>
          <cell r="J1978">
            <v>396.2</v>
          </cell>
          <cell r="K1978">
            <v>1</v>
          </cell>
          <cell r="M1978">
            <v>1</v>
          </cell>
          <cell r="N1978">
            <v>10</v>
          </cell>
          <cell r="R1978">
            <v>1.6274787535410764</v>
          </cell>
        </row>
        <row r="1979">
          <cell r="C1979">
            <v>1</v>
          </cell>
          <cell r="G1979">
            <v>13</v>
          </cell>
          <cell r="J1979">
            <v>1495</v>
          </cell>
          <cell r="K1979">
            <v>2</v>
          </cell>
          <cell r="M1979">
            <v>2</v>
          </cell>
          <cell r="N1979">
            <v>1</v>
          </cell>
          <cell r="R1979">
            <v>1.6274787535410764</v>
          </cell>
        </row>
        <row r="1980">
          <cell r="C1980">
            <v>1</v>
          </cell>
          <cell r="G1980">
            <v>11</v>
          </cell>
          <cell r="J1980">
            <v>1779</v>
          </cell>
          <cell r="K1980">
            <v>2</v>
          </cell>
          <cell r="M1980">
            <v>2</v>
          </cell>
          <cell r="N1980">
            <v>1</v>
          </cell>
          <cell r="R1980">
            <v>1.3240418118466899</v>
          </cell>
        </row>
        <row r="1981">
          <cell r="C1981">
            <v>1</v>
          </cell>
          <cell r="G1981">
            <v>13</v>
          </cell>
          <cell r="J1981">
            <v>368</v>
          </cell>
          <cell r="K1981">
            <v>3</v>
          </cell>
          <cell r="M1981">
            <v>1</v>
          </cell>
          <cell r="N1981">
            <v>3</v>
          </cell>
          <cell r="R1981">
            <v>1.6274787535410764</v>
          </cell>
        </row>
        <row r="1982">
          <cell r="C1982">
            <v>1</v>
          </cell>
          <cell r="G1982">
            <v>13</v>
          </cell>
          <cell r="J1982">
            <v>1865</v>
          </cell>
          <cell r="K1982">
            <v>2</v>
          </cell>
          <cell r="M1982">
            <v>2</v>
          </cell>
          <cell r="N1982">
            <v>2</v>
          </cell>
          <cell r="R1982">
            <v>1.6274787535410764</v>
          </cell>
        </row>
        <row r="1983">
          <cell r="C1983">
            <v>1</v>
          </cell>
          <cell r="G1983">
            <v>13</v>
          </cell>
          <cell r="J1983">
            <v>1865</v>
          </cell>
          <cell r="K1983">
            <v>2</v>
          </cell>
          <cell r="M1983">
            <v>2</v>
          </cell>
          <cell r="N1983">
            <v>2</v>
          </cell>
          <cell r="R1983">
            <v>1.6274787535410764</v>
          </cell>
        </row>
        <row r="1984">
          <cell r="C1984">
            <v>1</v>
          </cell>
          <cell r="G1984">
            <v>10</v>
          </cell>
          <cell r="J1984">
            <v>28.1</v>
          </cell>
          <cell r="K1984">
            <v>1</v>
          </cell>
          <cell r="M1984">
            <v>1</v>
          </cell>
          <cell r="N1984">
            <v>3</v>
          </cell>
          <cell r="R1984">
            <v>1.1124087591240877</v>
          </cell>
        </row>
        <row r="1985">
          <cell r="C1985">
            <v>1</v>
          </cell>
          <cell r="G1985">
            <v>11</v>
          </cell>
          <cell r="J1985">
            <v>2665.3</v>
          </cell>
          <cell r="K1985">
            <v>2</v>
          </cell>
          <cell r="M1985">
            <v>2</v>
          </cell>
          <cell r="N1985">
            <v>13</v>
          </cell>
          <cell r="R1985">
            <v>1.3240418118466899</v>
          </cell>
        </row>
        <row r="1986">
          <cell r="C1986">
            <v>1</v>
          </cell>
          <cell r="G1986">
            <v>13</v>
          </cell>
          <cell r="J1986">
            <v>321</v>
          </cell>
          <cell r="K1986">
            <v>2</v>
          </cell>
          <cell r="M1986">
            <v>2</v>
          </cell>
          <cell r="N1986">
            <v>1</v>
          </cell>
          <cell r="R1986">
            <v>1.6274787535410764</v>
          </cell>
        </row>
        <row r="1987">
          <cell r="C1987">
            <v>1</v>
          </cell>
          <cell r="G1987">
            <v>13</v>
          </cell>
          <cell r="J1987">
            <v>488</v>
          </cell>
          <cell r="K1987">
            <v>2</v>
          </cell>
          <cell r="M1987">
            <v>1</v>
          </cell>
          <cell r="N1987">
            <v>7</v>
          </cell>
          <cell r="R1987">
            <v>1.6274787535410764</v>
          </cell>
        </row>
        <row r="1988">
          <cell r="C1988">
            <v>1</v>
          </cell>
          <cell r="G1988">
            <v>11</v>
          </cell>
          <cell r="J1988">
            <v>1067</v>
          </cell>
          <cell r="K1988">
            <v>3</v>
          </cell>
          <cell r="M1988">
            <v>2</v>
          </cell>
          <cell r="N1988">
            <v>5</v>
          </cell>
          <cell r="R1988">
            <v>1.3240418118466899</v>
          </cell>
        </row>
        <row r="1989">
          <cell r="C1989">
            <v>1</v>
          </cell>
          <cell r="G1989">
            <v>13</v>
          </cell>
          <cell r="J1989">
            <v>136.30000000000001</v>
          </cell>
          <cell r="K1989">
            <v>3</v>
          </cell>
          <cell r="M1989">
            <v>2</v>
          </cell>
          <cell r="N1989">
            <v>1</v>
          </cell>
          <cell r="R1989">
            <v>1.6274787535410764</v>
          </cell>
        </row>
        <row r="1990">
          <cell r="C1990">
            <v>1</v>
          </cell>
          <cell r="G1990">
            <v>13</v>
          </cell>
          <cell r="J1990">
            <v>2684.4</v>
          </cell>
          <cell r="K1990">
            <v>2</v>
          </cell>
          <cell r="M1990">
            <v>2</v>
          </cell>
          <cell r="N1990">
            <v>13</v>
          </cell>
          <cell r="R1990">
            <v>1.6274787535410764</v>
          </cell>
        </row>
        <row r="1991">
          <cell r="C1991">
            <v>1</v>
          </cell>
          <cell r="G1991">
            <v>11</v>
          </cell>
          <cell r="J1991">
            <v>256.39999999999998</v>
          </cell>
          <cell r="K1991">
            <v>2</v>
          </cell>
          <cell r="M1991">
            <v>2</v>
          </cell>
          <cell r="N1991">
            <v>2</v>
          </cell>
          <cell r="R1991">
            <v>1.3240418118466899</v>
          </cell>
        </row>
        <row r="1992">
          <cell r="C1992">
            <v>1</v>
          </cell>
          <cell r="G1992">
            <v>13</v>
          </cell>
          <cell r="J1992">
            <v>1495</v>
          </cell>
          <cell r="K1992">
            <v>3</v>
          </cell>
          <cell r="M1992">
            <v>2</v>
          </cell>
          <cell r="N1992">
            <v>2</v>
          </cell>
          <cell r="R1992">
            <v>1.6274787535410764</v>
          </cell>
        </row>
        <row r="1993">
          <cell r="C1993">
            <v>1</v>
          </cell>
          <cell r="G1993">
            <v>10</v>
          </cell>
          <cell r="J1993">
            <v>256.39999999999998</v>
          </cell>
          <cell r="K1993">
            <v>1</v>
          </cell>
          <cell r="M1993">
            <v>1</v>
          </cell>
          <cell r="N1993">
            <v>1</v>
          </cell>
          <cell r="R1993">
            <v>1.1124087591240877</v>
          </cell>
        </row>
        <row r="1994">
          <cell r="C1994">
            <v>1</v>
          </cell>
          <cell r="G1994">
            <v>10</v>
          </cell>
          <cell r="J1994">
            <v>28.1</v>
          </cell>
          <cell r="K1994">
            <v>1</v>
          </cell>
          <cell r="M1994">
            <v>1</v>
          </cell>
          <cell r="N1994">
            <v>17</v>
          </cell>
          <cell r="R1994">
            <v>1.1124087591240877</v>
          </cell>
        </row>
        <row r="1995">
          <cell r="C1995">
            <v>1</v>
          </cell>
          <cell r="G1995">
            <v>13</v>
          </cell>
          <cell r="J1995">
            <v>136.30000000000001</v>
          </cell>
          <cell r="K1995">
            <v>1</v>
          </cell>
          <cell r="M1995">
            <v>1</v>
          </cell>
          <cell r="N1995">
            <v>1</v>
          </cell>
          <cell r="R1995">
            <v>1.6274787535410764</v>
          </cell>
        </row>
        <row r="1996">
          <cell r="C1996">
            <v>1</v>
          </cell>
          <cell r="G1996">
            <v>11</v>
          </cell>
          <cell r="J1996">
            <v>569</v>
          </cell>
          <cell r="K1996">
            <v>2</v>
          </cell>
          <cell r="M1996">
            <v>2</v>
          </cell>
          <cell r="N1996">
            <v>1</v>
          </cell>
          <cell r="R1996">
            <v>1.3240418118466899</v>
          </cell>
        </row>
        <row r="1997">
          <cell r="C1997">
            <v>1</v>
          </cell>
          <cell r="G1997">
            <v>13</v>
          </cell>
          <cell r="J1997">
            <v>625</v>
          </cell>
          <cell r="K1997">
            <v>2</v>
          </cell>
          <cell r="M1997">
            <v>2</v>
          </cell>
          <cell r="N1997">
            <v>14</v>
          </cell>
          <cell r="R1997">
            <v>1.6274787535410764</v>
          </cell>
        </row>
        <row r="1998">
          <cell r="C1998">
            <v>1</v>
          </cell>
          <cell r="G1998">
            <v>13</v>
          </cell>
          <cell r="J1998">
            <v>625</v>
          </cell>
          <cell r="K1998">
            <v>2</v>
          </cell>
          <cell r="M1998">
            <v>2</v>
          </cell>
          <cell r="N1998">
            <v>14</v>
          </cell>
          <cell r="R1998">
            <v>1.6274787535410764</v>
          </cell>
        </row>
        <row r="1999">
          <cell r="C1999">
            <v>1</v>
          </cell>
          <cell r="G1999">
            <v>13</v>
          </cell>
          <cell r="J1999">
            <v>625</v>
          </cell>
          <cell r="K1999">
            <v>2</v>
          </cell>
          <cell r="M1999">
            <v>2</v>
          </cell>
          <cell r="N1999">
            <v>14</v>
          </cell>
          <cell r="R1999">
            <v>1.6274787535410764</v>
          </cell>
        </row>
        <row r="2000">
          <cell r="C2000">
            <v>1</v>
          </cell>
          <cell r="G2000">
            <v>11</v>
          </cell>
          <cell r="J2000">
            <v>1191</v>
          </cell>
          <cell r="K2000">
            <v>2</v>
          </cell>
          <cell r="M2000">
            <v>2</v>
          </cell>
          <cell r="N2000">
            <v>1</v>
          </cell>
          <cell r="R2000">
            <v>1.3240418118466899</v>
          </cell>
        </row>
        <row r="2001">
          <cell r="C2001">
            <v>1</v>
          </cell>
          <cell r="G2001">
            <v>13</v>
          </cell>
          <cell r="J2001">
            <v>736</v>
          </cell>
          <cell r="K2001">
            <v>2</v>
          </cell>
          <cell r="M2001">
            <v>2</v>
          </cell>
          <cell r="N2001">
            <v>5</v>
          </cell>
          <cell r="R2001">
            <v>1.6274787535410764</v>
          </cell>
        </row>
        <row r="2002">
          <cell r="C2002">
            <v>1</v>
          </cell>
          <cell r="G2002">
            <v>13</v>
          </cell>
          <cell r="J2002">
            <v>1994</v>
          </cell>
          <cell r="K2002">
            <v>2</v>
          </cell>
          <cell r="M2002">
            <v>2</v>
          </cell>
          <cell r="N2002">
            <v>2</v>
          </cell>
          <cell r="R2002">
            <v>1.6274787535410764</v>
          </cell>
        </row>
        <row r="2003">
          <cell r="C2003">
            <v>1</v>
          </cell>
          <cell r="G2003">
            <v>10</v>
          </cell>
          <cell r="J2003">
            <v>3903</v>
          </cell>
          <cell r="K2003">
            <v>3</v>
          </cell>
          <cell r="M2003">
            <v>2</v>
          </cell>
          <cell r="N2003">
            <v>1</v>
          </cell>
          <cell r="R2003">
            <v>1.1124087591240877</v>
          </cell>
        </row>
        <row r="2004">
          <cell r="C2004">
            <v>1</v>
          </cell>
          <cell r="G2004">
            <v>11</v>
          </cell>
          <cell r="J2004">
            <v>724</v>
          </cell>
          <cell r="K2004">
            <v>3</v>
          </cell>
          <cell r="M2004">
            <v>2</v>
          </cell>
          <cell r="N2004">
            <v>1</v>
          </cell>
          <cell r="R2004">
            <v>1.3240418118466899</v>
          </cell>
        </row>
        <row r="2005">
          <cell r="C2005">
            <v>1</v>
          </cell>
          <cell r="G2005">
            <v>13</v>
          </cell>
          <cell r="J2005">
            <v>193.3</v>
          </cell>
          <cell r="K2005">
            <v>2</v>
          </cell>
          <cell r="M2005">
            <v>2</v>
          </cell>
          <cell r="N2005">
            <v>1</v>
          </cell>
          <cell r="R2005">
            <v>1.6274787535410764</v>
          </cell>
        </row>
        <row r="2006">
          <cell r="C2006">
            <v>1</v>
          </cell>
          <cell r="G2006">
            <v>13</v>
          </cell>
          <cell r="J2006">
            <v>704</v>
          </cell>
          <cell r="K2006">
            <v>2</v>
          </cell>
          <cell r="M2006">
            <v>2</v>
          </cell>
          <cell r="N2006">
            <v>2</v>
          </cell>
          <cell r="R2006">
            <v>1.6274787535410764</v>
          </cell>
        </row>
        <row r="2007">
          <cell r="C2007">
            <v>1</v>
          </cell>
          <cell r="G2007">
            <v>11</v>
          </cell>
          <cell r="J2007">
            <v>704</v>
          </cell>
          <cell r="K2007">
            <v>2</v>
          </cell>
          <cell r="M2007">
            <v>2</v>
          </cell>
          <cell r="N2007">
            <v>9</v>
          </cell>
          <cell r="R2007">
            <v>1.3240418118466899</v>
          </cell>
        </row>
        <row r="2008">
          <cell r="C2008">
            <v>1</v>
          </cell>
          <cell r="G2008">
            <v>11</v>
          </cell>
          <cell r="J2008">
            <v>1003</v>
          </cell>
          <cell r="K2008">
            <v>2</v>
          </cell>
          <cell r="M2008">
            <v>1</v>
          </cell>
          <cell r="N2008">
            <v>3</v>
          </cell>
          <cell r="R2008">
            <v>1.3240418118466899</v>
          </cell>
        </row>
        <row r="2009">
          <cell r="C2009">
            <v>1</v>
          </cell>
          <cell r="G2009">
            <v>11</v>
          </cell>
          <cell r="J2009">
            <v>199.3</v>
          </cell>
          <cell r="K2009">
            <v>2</v>
          </cell>
          <cell r="M2009">
            <v>1</v>
          </cell>
          <cell r="N2009">
            <v>3</v>
          </cell>
          <cell r="R2009">
            <v>1.3240418118466899</v>
          </cell>
        </row>
        <row r="2010">
          <cell r="C2010">
            <v>1</v>
          </cell>
          <cell r="G2010">
            <v>13</v>
          </cell>
          <cell r="J2010">
            <v>569</v>
          </cell>
          <cell r="K2010">
            <v>2</v>
          </cell>
          <cell r="M2010">
            <v>2</v>
          </cell>
          <cell r="N2010">
            <v>11</v>
          </cell>
          <cell r="R2010">
            <v>1.6274787535410764</v>
          </cell>
        </row>
        <row r="2011">
          <cell r="C2011">
            <v>1</v>
          </cell>
          <cell r="G2011">
            <v>11</v>
          </cell>
          <cell r="J2011">
            <v>684</v>
          </cell>
          <cell r="K2011">
            <v>2</v>
          </cell>
          <cell r="M2011">
            <v>2</v>
          </cell>
          <cell r="N2011">
            <v>1</v>
          </cell>
          <cell r="R2011">
            <v>1.3240418118466899</v>
          </cell>
        </row>
        <row r="2012">
          <cell r="C2012">
            <v>1</v>
          </cell>
          <cell r="G2012">
            <v>11</v>
          </cell>
          <cell r="J2012">
            <v>611.79999999999995</v>
          </cell>
          <cell r="K2012">
            <v>2</v>
          </cell>
          <cell r="M2012">
            <v>2</v>
          </cell>
          <cell r="N2012">
            <v>1</v>
          </cell>
          <cell r="R2012">
            <v>1.3240418118466899</v>
          </cell>
        </row>
        <row r="2013">
          <cell r="C2013">
            <v>1</v>
          </cell>
          <cell r="G2013">
            <v>11</v>
          </cell>
          <cell r="J2013">
            <v>1779</v>
          </cell>
          <cell r="K2013">
            <v>2</v>
          </cell>
          <cell r="M2013">
            <v>2</v>
          </cell>
          <cell r="N2013">
            <v>1</v>
          </cell>
          <cell r="R2013">
            <v>1.3240418118466899</v>
          </cell>
        </row>
        <row r="2014">
          <cell r="C2014">
            <v>1</v>
          </cell>
          <cell r="G2014">
            <v>13</v>
          </cell>
          <cell r="J2014">
            <v>1184</v>
          </cell>
          <cell r="K2014">
            <v>2</v>
          </cell>
          <cell r="M2014">
            <v>2</v>
          </cell>
          <cell r="N2014">
            <v>13</v>
          </cell>
          <cell r="R2014">
            <v>1.6274787535410764</v>
          </cell>
        </row>
        <row r="2015">
          <cell r="C2015">
            <v>1</v>
          </cell>
          <cell r="G2015">
            <v>13</v>
          </cell>
          <cell r="J2015">
            <v>794</v>
          </cell>
          <cell r="K2015">
            <v>2</v>
          </cell>
          <cell r="M2015">
            <v>2</v>
          </cell>
          <cell r="N2015">
            <v>3</v>
          </cell>
          <cell r="R2015">
            <v>1.6274787535410764</v>
          </cell>
        </row>
        <row r="2016">
          <cell r="C2016">
            <v>1</v>
          </cell>
          <cell r="G2016">
            <v>11</v>
          </cell>
          <cell r="J2016">
            <v>410.2</v>
          </cell>
          <cell r="K2016">
            <v>3</v>
          </cell>
          <cell r="M2016">
            <v>2</v>
          </cell>
          <cell r="N2016">
            <v>13</v>
          </cell>
          <cell r="R2016">
            <v>1.3240418118466899</v>
          </cell>
        </row>
        <row r="2017">
          <cell r="C2017">
            <v>1</v>
          </cell>
          <cell r="G2017">
            <v>13</v>
          </cell>
          <cell r="J2017">
            <v>399</v>
          </cell>
          <cell r="K2017">
            <v>2</v>
          </cell>
          <cell r="M2017">
            <v>2</v>
          </cell>
          <cell r="N2017">
            <v>1</v>
          </cell>
          <cell r="R2017">
            <v>1.6274787535410764</v>
          </cell>
        </row>
        <row r="2018">
          <cell r="C2018">
            <v>1</v>
          </cell>
          <cell r="G2018">
            <v>13</v>
          </cell>
          <cell r="J2018">
            <v>842.8</v>
          </cell>
          <cell r="K2018">
            <v>2</v>
          </cell>
          <cell r="M2018">
            <v>2</v>
          </cell>
          <cell r="N2018">
            <v>1</v>
          </cell>
          <cell r="R2018">
            <v>1.6274787535410764</v>
          </cell>
        </row>
        <row r="2019">
          <cell r="C2019">
            <v>1</v>
          </cell>
          <cell r="G2019">
            <v>13</v>
          </cell>
          <cell r="J2019">
            <v>2704.2</v>
          </cell>
          <cell r="K2019">
            <v>3</v>
          </cell>
          <cell r="M2019">
            <v>2</v>
          </cell>
          <cell r="N2019">
            <v>1</v>
          </cell>
          <cell r="R2019">
            <v>1.6274787535410764</v>
          </cell>
        </row>
        <row r="2020">
          <cell r="C2020">
            <v>1</v>
          </cell>
          <cell r="G2020">
            <v>10</v>
          </cell>
          <cell r="J2020">
            <v>221.2</v>
          </cell>
          <cell r="K2020">
            <v>1</v>
          </cell>
          <cell r="M2020">
            <v>1</v>
          </cell>
          <cell r="N2020">
            <v>1</v>
          </cell>
          <cell r="R2020">
            <v>1.1124087591240877</v>
          </cell>
        </row>
        <row r="2021">
          <cell r="C2021">
            <v>1</v>
          </cell>
          <cell r="G2021">
            <v>10</v>
          </cell>
          <cell r="J2021">
            <v>28.1</v>
          </cell>
          <cell r="K2021">
            <v>1</v>
          </cell>
          <cell r="M2021">
            <v>1</v>
          </cell>
          <cell r="N2021">
            <v>1</v>
          </cell>
          <cell r="R2021">
            <v>1.1124087591240877</v>
          </cell>
        </row>
        <row r="2022">
          <cell r="C2022">
            <v>1</v>
          </cell>
          <cell r="G2022">
            <v>10</v>
          </cell>
          <cell r="J2022">
            <v>254.2</v>
          </cell>
          <cell r="K2022">
            <v>1</v>
          </cell>
          <cell r="M2022">
            <v>1</v>
          </cell>
          <cell r="N2022">
            <v>2</v>
          </cell>
          <cell r="R2022">
            <v>1.1124087591240877</v>
          </cell>
        </row>
        <row r="2023">
          <cell r="C2023">
            <v>1</v>
          </cell>
          <cell r="G2023">
            <v>13</v>
          </cell>
          <cell r="J2023">
            <v>346</v>
          </cell>
          <cell r="K2023">
            <v>2</v>
          </cell>
          <cell r="M2023">
            <v>2</v>
          </cell>
          <cell r="N2023">
            <v>3</v>
          </cell>
          <cell r="R2023">
            <v>1.6274787535410764</v>
          </cell>
        </row>
        <row r="2024">
          <cell r="C2024">
            <v>1</v>
          </cell>
          <cell r="G2024">
            <v>11</v>
          </cell>
          <cell r="J2024">
            <v>736</v>
          </cell>
          <cell r="K2024">
            <v>2</v>
          </cell>
          <cell r="M2024">
            <v>2</v>
          </cell>
          <cell r="N2024">
            <v>2</v>
          </cell>
          <cell r="R2024">
            <v>1.3240418118466899</v>
          </cell>
        </row>
        <row r="2025">
          <cell r="C2025">
            <v>1</v>
          </cell>
          <cell r="G2025">
            <v>10</v>
          </cell>
          <cell r="J2025">
            <v>94</v>
          </cell>
          <cell r="K2025">
            <v>1</v>
          </cell>
          <cell r="M2025">
            <v>1</v>
          </cell>
          <cell r="N2025">
            <v>17</v>
          </cell>
          <cell r="R2025">
            <v>1.1124087591240877</v>
          </cell>
        </row>
        <row r="2026">
          <cell r="C2026">
            <v>1</v>
          </cell>
          <cell r="G2026">
            <v>10</v>
          </cell>
          <cell r="J2026">
            <v>210.3</v>
          </cell>
          <cell r="K2026">
            <v>2</v>
          </cell>
          <cell r="M2026">
            <v>2</v>
          </cell>
          <cell r="N2026">
            <v>13</v>
          </cell>
          <cell r="R2026">
            <v>1.1124087591240877</v>
          </cell>
        </row>
        <row r="2027">
          <cell r="C2027">
            <v>1</v>
          </cell>
          <cell r="G2027">
            <v>10</v>
          </cell>
          <cell r="J2027">
            <v>94</v>
          </cell>
          <cell r="K2027">
            <v>3</v>
          </cell>
          <cell r="M2027">
            <v>1</v>
          </cell>
          <cell r="N2027">
            <v>10</v>
          </cell>
          <cell r="R2027">
            <v>1.1124087591240877</v>
          </cell>
        </row>
        <row r="2028">
          <cell r="C2028">
            <v>1</v>
          </cell>
          <cell r="G2028">
            <v>10</v>
          </cell>
          <cell r="J2028">
            <v>2068</v>
          </cell>
          <cell r="K2028">
            <v>1</v>
          </cell>
          <cell r="M2028">
            <v>2</v>
          </cell>
          <cell r="N2028">
            <v>1</v>
          </cell>
          <cell r="R2028">
            <v>1.1124087591240877</v>
          </cell>
        </row>
        <row r="2029">
          <cell r="C2029">
            <v>1</v>
          </cell>
          <cell r="G2029">
            <v>13</v>
          </cell>
          <cell r="J2029">
            <v>188.3</v>
          </cell>
          <cell r="K2029">
            <v>2</v>
          </cell>
          <cell r="M2029">
            <v>2</v>
          </cell>
          <cell r="N2029">
            <v>13</v>
          </cell>
          <cell r="R2029">
            <v>1.6274787535410764</v>
          </cell>
        </row>
        <row r="2030">
          <cell r="C2030">
            <v>1</v>
          </cell>
          <cell r="G2030">
            <v>13</v>
          </cell>
          <cell r="J2030">
            <v>276.2</v>
          </cell>
          <cell r="K2030">
            <v>1</v>
          </cell>
          <cell r="M2030">
            <v>1</v>
          </cell>
          <cell r="N2030">
            <v>1</v>
          </cell>
          <cell r="R2030">
            <v>1.6274787535410764</v>
          </cell>
        </row>
        <row r="2031">
          <cell r="C2031">
            <v>1</v>
          </cell>
          <cell r="G2031">
            <v>10</v>
          </cell>
          <cell r="J2031">
            <v>2372</v>
          </cell>
          <cell r="K2031">
            <v>3</v>
          </cell>
          <cell r="M2031">
            <v>2</v>
          </cell>
          <cell r="N2031">
            <v>1</v>
          </cell>
          <cell r="R2031">
            <v>1.1124087591240877</v>
          </cell>
        </row>
        <row r="2032">
          <cell r="C2032">
            <v>1</v>
          </cell>
          <cell r="G2032">
            <v>10</v>
          </cell>
          <cell r="J2032">
            <v>210.3</v>
          </cell>
          <cell r="K2032">
            <v>1</v>
          </cell>
          <cell r="M2032">
            <v>1</v>
          </cell>
          <cell r="N2032">
            <v>15</v>
          </cell>
          <cell r="R2032">
            <v>1.1124087591240877</v>
          </cell>
        </row>
        <row r="2033">
          <cell r="C2033">
            <v>1</v>
          </cell>
          <cell r="G2033">
            <v>10</v>
          </cell>
          <cell r="J2033">
            <v>94</v>
          </cell>
          <cell r="K2033">
            <v>1</v>
          </cell>
          <cell r="M2033">
            <v>1</v>
          </cell>
          <cell r="N2033">
            <v>1</v>
          </cell>
          <cell r="R2033">
            <v>1.1124087591240877</v>
          </cell>
        </row>
        <row r="2034">
          <cell r="C2034">
            <v>1</v>
          </cell>
          <cell r="G2034">
            <v>11</v>
          </cell>
          <cell r="J2034">
            <v>256.39999999999998</v>
          </cell>
          <cell r="K2034">
            <v>1</v>
          </cell>
          <cell r="M2034">
            <v>2</v>
          </cell>
          <cell r="N2034">
            <v>13</v>
          </cell>
          <cell r="R2034">
            <v>1.3240418118466899</v>
          </cell>
        </row>
        <row r="2035">
          <cell r="C2035">
            <v>1</v>
          </cell>
          <cell r="G2035">
            <v>13</v>
          </cell>
          <cell r="J2035">
            <v>376.4</v>
          </cell>
          <cell r="K2035">
            <v>3</v>
          </cell>
          <cell r="M2035">
            <v>2</v>
          </cell>
          <cell r="N2035">
            <v>13</v>
          </cell>
          <cell r="R2035">
            <v>1.6274787535410764</v>
          </cell>
        </row>
        <row r="2036">
          <cell r="C2036">
            <v>1</v>
          </cell>
          <cell r="G2036">
            <v>11</v>
          </cell>
          <cell r="J2036">
            <v>218.4</v>
          </cell>
          <cell r="K2036">
            <v>2</v>
          </cell>
          <cell r="M2036">
            <v>2</v>
          </cell>
          <cell r="N2036">
            <v>4</v>
          </cell>
          <cell r="R2036">
            <v>1.3240418118466899</v>
          </cell>
        </row>
        <row r="2037">
          <cell r="C2037">
            <v>1</v>
          </cell>
          <cell r="G2037">
            <v>11</v>
          </cell>
          <cell r="J2037">
            <v>147.30000000000001</v>
          </cell>
          <cell r="K2037">
            <v>1</v>
          </cell>
          <cell r="M2037">
            <v>1</v>
          </cell>
          <cell r="N2037">
            <v>7</v>
          </cell>
          <cell r="R2037">
            <v>1.3240418118466899</v>
          </cell>
        </row>
        <row r="2038">
          <cell r="C2038">
            <v>1</v>
          </cell>
          <cell r="G2038">
            <v>11</v>
          </cell>
          <cell r="J2038">
            <v>131.4</v>
          </cell>
          <cell r="K2038">
            <v>3</v>
          </cell>
          <cell r="M2038">
            <v>2</v>
          </cell>
          <cell r="N2038">
            <v>10</v>
          </cell>
          <cell r="R2038">
            <v>1.3240418118466899</v>
          </cell>
        </row>
        <row r="2039">
          <cell r="C2039">
            <v>1</v>
          </cell>
          <cell r="G2039">
            <v>13</v>
          </cell>
          <cell r="J2039">
            <v>210.3</v>
          </cell>
          <cell r="K2039">
            <v>2</v>
          </cell>
          <cell r="M2039">
            <v>1</v>
          </cell>
          <cell r="N2039">
            <v>9</v>
          </cell>
          <cell r="R2039">
            <v>1.6274787535410764</v>
          </cell>
        </row>
        <row r="2040">
          <cell r="C2040">
            <v>1</v>
          </cell>
          <cell r="G2040">
            <v>13</v>
          </cell>
          <cell r="J2040">
            <v>136.30000000000001</v>
          </cell>
          <cell r="K2040">
            <v>1</v>
          </cell>
          <cell r="M2040">
            <v>1</v>
          </cell>
          <cell r="N2040">
            <v>13</v>
          </cell>
          <cell r="R2040">
            <v>1.6274787535410764</v>
          </cell>
        </row>
        <row r="2041">
          <cell r="C2041">
            <v>1</v>
          </cell>
          <cell r="G2041">
            <v>11</v>
          </cell>
          <cell r="J2041">
            <v>437.6</v>
          </cell>
          <cell r="K2041">
            <v>2</v>
          </cell>
          <cell r="M2041">
            <v>2</v>
          </cell>
          <cell r="N2041">
            <v>13</v>
          </cell>
          <cell r="R2041">
            <v>1.3240418118466899</v>
          </cell>
        </row>
        <row r="2042">
          <cell r="C2042">
            <v>1</v>
          </cell>
          <cell r="G2042">
            <v>13</v>
          </cell>
          <cell r="J2042">
            <v>514.29999999999995</v>
          </cell>
          <cell r="K2042">
            <v>3</v>
          </cell>
          <cell r="M2042">
            <v>2</v>
          </cell>
          <cell r="N2042">
            <v>3</v>
          </cell>
          <cell r="R2042">
            <v>1.6274787535410764</v>
          </cell>
        </row>
        <row r="2043">
          <cell r="C2043">
            <v>1</v>
          </cell>
          <cell r="G2043">
            <v>13</v>
          </cell>
          <cell r="J2043">
            <v>2068</v>
          </cell>
          <cell r="K2043">
            <v>2</v>
          </cell>
          <cell r="M2043">
            <v>1</v>
          </cell>
          <cell r="N2043">
            <v>10</v>
          </cell>
          <cell r="R2043">
            <v>1.6274787535410764</v>
          </cell>
        </row>
        <row r="2044">
          <cell r="C2044">
            <v>1</v>
          </cell>
          <cell r="G2044">
            <v>13</v>
          </cell>
          <cell r="J2044">
            <v>94</v>
          </cell>
          <cell r="K2044">
            <v>3</v>
          </cell>
          <cell r="M2044">
            <v>2</v>
          </cell>
          <cell r="N2044">
            <v>13</v>
          </cell>
          <cell r="R2044">
            <v>1.6274787535410764</v>
          </cell>
        </row>
        <row r="2045">
          <cell r="C2045">
            <v>1</v>
          </cell>
          <cell r="G2045">
            <v>13</v>
          </cell>
          <cell r="J2045">
            <v>1591</v>
          </cell>
          <cell r="K2045">
            <v>2</v>
          </cell>
          <cell r="M2045">
            <v>2</v>
          </cell>
          <cell r="N2045">
            <v>1</v>
          </cell>
          <cell r="R2045">
            <v>1.6274787535410764</v>
          </cell>
        </row>
        <row r="2046">
          <cell r="C2046">
            <v>1</v>
          </cell>
          <cell r="G2046">
            <v>13</v>
          </cell>
          <cell r="J2046">
            <v>547</v>
          </cell>
          <cell r="K2046">
            <v>1</v>
          </cell>
          <cell r="M2046">
            <v>1</v>
          </cell>
          <cell r="N2046">
            <v>1</v>
          </cell>
          <cell r="R2046">
            <v>1.6274787535410764</v>
          </cell>
        </row>
        <row r="2047">
          <cell r="C2047">
            <v>1</v>
          </cell>
          <cell r="G2047">
            <v>11</v>
          </cell>
          <cell r="J2047">
            <v>276.2</v>
          </cell>
          <cell r="K2047">
            <v>2</v>
          </cell>
          <cell r="M2047">
            <v>1</v>
          </cell>
          <cell r="N2047">
            <v>1</v>
          </cell>
          <cell r="R2047">
            <v>1.3240418118466899</v>
          </cell>
        </row>
        <row r="2048">
          <cell r="C2048">
            <v>1</v>
          </cell>
          <cell r="G2048">
            <v>11</v>
          </cell>
          <cell r="J2048">
            <v>395.8</v>
          </cell>
          <cell r="K2048">
            <v>2</v>
          </cell>
          <cell r="M2048">
            <v>2</v>
          </cell>
          <cell r="N2048">
            <v>6</v>
          </cell>
          <cell r="R2048">
            <v>1.3240418118466899</v>
          </cell>
        </row>
        <row r="2049">
          <cell r="C2049">
            <v>1</v>
          </cell>
          <cell r="G2049">
            <v>11</v>
          </cell>
          <cell r="J2049">
            <v>199.3</v>
          </cell>
          <cell r="K2049">
            <v>2</v>
          </cell>
          <cell r="M2049">
            <v>2</v>
          </cell>
          <cell r="N2049">
            <v>1</v>
          </cell>
          <cell r="R2049">
            <v>1.3240418118466899</v>
          </cell>
        </row>
        <row r="2050">
          <cell r="C2050">
            <v>1</v>
          </cell>
          <cell r="G2050">
            <v>11</v>
          </cell>
          <cell r="J2050">
            <v>238.2</v>
          </cell>
          <cell r="K2050">
            <v>3</v>
          </cell>
          <cell r="M2050">
            <v>2</v>
          </cell>
          <cell r="N2050">
            <v>7</v>
          </cell>
          <cell r="R2050">
            <v>1.3240418118466899</v>
          </cell>
        </row>
        <row r="2051">
          <cell r="C2051">
            <v>1</v>
          </cell>
          <cell r="G2051">
            <v>13</v>
          </cell>
          <cell r="J2051">
            <v>251.3</v>
          </cell>
          <cell r="K2051">
            <v>1</v>
          </cell>
          <cell r="M2051">
            <v>1</v>
          </cell>
          <cell r="N2051">
            <v>13</v>
          </cell>
          <cell r="R2051">
            <v>1.6274787535410764</v>
          </cell>
        </row>
        <row r="2052">
          <cell r="C2052">
            <v>1</v>
          </cell>
          <cell r="G2052">
            <v>13</v>
          </cell>
          <cell r="J2052">
            <v>251.3</v>
          </cell>
          <cell r="K2052">
            <v>2</v>
          </cell>
          <cell r="M2052">
            <v>2</v>
          </cell>
          <cell r="N2052">
            <v>11</v>
          </cell>
          <cell r="R2052">
            <v>1.6274787535410764</v>
          </cell>
        </row>
        <row r="2053">
          <cell r="C2053">
            <v>1</v>
          </cell>
          <cell r="G2053">
            <v>13</v>
          </cell>
          <cell r="J2053">
            <v>276.2</v>
          </cell>
          <cell r="K2053">
            <v>1</v>
          </cell>
          <cell r="M2053">
            <v>1</v>
          </cell>
          <cell r="N2053">
            <v>9</v>
          </cell>
          <cell r="R2053">
            <v>1.6274787535410764</v>
          </cell>
        </row>
        <row r="2054">
          <cell r="C2054">
            <v>1</v>
          </cell>
          <cell r="G2054">
            <v>11</v>
          </cell>
          <cell r="J2054">
            <v>278.3</v>
          </cell>
          <cell r="K2054">
            <v>2</v>
          </cell>
          <cell r="M2054">
            <v>1</v>
          </cell>
          <cell r="N2054">
            <v>13</v>
          </cell>
          <cell r="R2054">
            <v>1.3240418118466899</v>
          </cell>
        </row>
        <row r="2055">
          <cell r="C2055">
            <v>1</v>
          </cell>
          <cell r="G2055">
            <v>11</v>
          </cell>
          <cell r="J2055">
            <v>395.8</v>
          </cell>
          <cell r="K2055">
            <v>2</v>
          </cell>
          <cell r="M2055">
            <v>2</v>
          </cell>
          <cell r="N2055">
            <v>13</v>
          </cell>
          <cell r="R2055">
            <v>1.3240418118466899</v>
          </cell>
        </row>
        <row r="2056">
          <cell r="C2056">
            <v>1</v>
          </cell>
          <cell r="G2056">
            <v>13</v>
          </cell>
          <cell r="J2056">
            <v>1191</v>
          </cell>
          <cell r="K2056">
            <v>3</v>
          </cell>
          <cell r="M2056">
            <v>1</v>
          </cell>
          <cell r="N2056">
            <v>10</v>
          </cell>
          <cell r="R2056">
            <v>1.6274787535410764</v>
          </cell>
        </row>
        <row r="2057">
          <cell r="C2057">
            <v>1</v>
          </cell>
          <cell r="G2057">
            <v>13</v>
          </cell>
          <cell r="J2057">
            <v>517</v>
          </cell>
          <cell r="K2057">
            <v>2</v>
          </cell>
          <cell r="M2057">
            <v>2</v>
          </cell>
          <cell r="N2057">
            <v>13</v>
          </cell>
          <cell r="R2057">
            <v>1.6274787535410764</v>
          </cell>
        </row>
        <row r="2058">
          <cell r="C2058">
            <v>1</v>
          </cell>
          <cell r="G2058">
            <v>11</v>
          </cell>
          <cell r="J2058">
            <v>508</v>
          </cell>
          <cell r="K2058">
            <v>3</v>
          </cell>
          <cell r="M2058">
            <v>1</v>
          </cell>
          <cell r="N2058">
            <v>1</v>
          </cell>
          <cell r="R2058">
            <v>1.3240418118466899</v>
          </cell>
        </row>
        <row r="2059">
          <cell r="C2059">
            <v>1</v>
          </cell>
          <cell r="G2059">
            <v>10</v>
          </cell>
          <cell r="J2059">
            <v>276.2</v>
          </cell>
          <cell r="K2059">
            <v>3</v>
          </cell>
          <cell r="M2059">
            <v>2</v>
          </cell>
          <cell r="N2059">
            <v>13</v>
          </cell>
          <cell r="R2059">
            <v>1.1124087591240877</v>
          </cell>
        </row>
        <row r="2060">
          <cell r="C2060">
            <v>1</v>
          </cell>
          <cell r="G2060">
            <v>13</v>
          </cell>
          <cell r="J2060">
            <v>1475</v>
          </cell>
          <cell r="K2060">
            <v>3</v>
          </cell>
          <cell r="M2060">
            <v>1</v>
          </cell>
          <cell r="N2060">
            <v>13</v>
          </cell>
          <cell r="R2060">
            <v>1.6274787535410764</v>
          </cell>
        </row>
        <row r="2061">
          <cell r="C2061">
            <v>1</v>
          </cell>
          <cell r="G2061">
            <v>10</v>
          </cell>
          <cell r="J2061">
            <v>238.2</v>
          </cell>
          <cell r="K2061">
            <v>3</v>
          </cell>
          <cell r="M2061">
            <v>1</v>
          </cell>
          <cell r="N2061">
            <v>1</v>
          </cell>
          <cell r="R2061">
            <v>1.1124087591240877</v>
          </cell>
        </row>
        <row r="2062">
          <cell r="C2062">
            <v>1</v>
          </cell>
          <cell r="G2062">
            <v>13</v>
          </cell>
          <cell r="J2062">
            <v>531</v>
          </cell>
          <cell r="K2062">
            <v>3</v>
          </cell>
          <cell r="M2062">
            <v>2</v>
          </cell>
          <cell r="N2062">
            <v>10</v>
          </cell>
          <cell r="R2062">
            <v>1.6274787535410764</v>
          </cell>
        </row>
        <row r="2063">
          <cell r="C2063">
            <v>1</v>
          </cell>
          <cell r="G2063">
            <v>13</v>
          </cell>
          <cell r="J2063">
            <v>256.39999999999998</v>
          </cell>
          <cell r="K2063">
            <v>3</v>
          </cell>
          <cell r="M2063">
            <v>2</v>
          </cell>
          <cell r="N2063">
            <v>13</v>
          </cell>
          <cell r="R2063">
            <v>1.6274787535410764</v>
          </cell>
        </row>
        <row r="2064">
          <cell r="C2064">
            <v>1</v>
          </cell>
          <cell r="G2064">
            <v>10</v>
          </cell>
          <cell r="J2064">
            <v>386.8</v>
          </cell>
          <cell r="K2064">
            <v>2</v>
          </cell>
          <cell r="M2064">
            <v>1</v>
          </cell>
          <cell r="N2064">
            <v>16</v>
          </cell>
          <cell r="R2064">
            <v>1.1124087591240877</v>
          </cell>
        </row>
        <row r="2065">
          <cell r="C2065">
            <v>1</v>
          </cell>
          <cell r="G2065">
            <v>11</v>
          </cell>
          <cell r="J2065">
            <v>276.2</v>
          </cell>
          <cell r="K2065">
            <v>2</v>
          </cell>
          <cell r="M2065">
            <v>2</v>
          </cell>
          <cell r="N2065">
            <v>15</v>
          </cell>
          <cell r="R2065">
            <v>1.3240418118466899</v>
          </cell>
        </row>
        <row r="2066">
          <cell r="C2066">
            <v>1</v>
          </cell>
          <cell r="G2066">
            <v>10</v>
          </cell>
          <cell r="J2066">
            <v>64.7</v>
          </cell>
          <cell r="K2066">
            <v>2</v>
          </cell>
          <cell r="M2066">
            <v>1</v>
          </cell>
          <cell r="N2066">
            <v>1</v>
          </cell>
          <cell r="R2066">
            <v>1.1124087591240877</v>
          </cell>
        </row>
        <row r="2067">
          <cell r="C2067">
            <v>1</v>
          </cell>
          <cell r="G2067">
            <v>13</v>
          </cell>
          <cell r="J2067">
            <v>1885.8</v>
          </cell>
          <cell r="K2067">
            <v>2</v>
          </cell>
          <cell r="M2067">
            <v>2</v>
          </cell>
          <cell r="N2067">
            <v>2</v>
          </cell>
          <cell r="R2067">
            <v>1.6274787535410764</v>
          </cell>
        </row>
        <row r="2068">
          <cell r="C2068">
            <v>1</v>
          </cell>
          <cell r="G2068">
            <v>11</v>
          </cell>
          <cell r="J2068">
            <v>166.7</v>
          </cell>
          <cell r="K2068">
            <v>2</v>
          </cell>
          <cell r="M2068">
            <v>2</v>
          </cell>
          <cell r="N2068">
            <v>2</v>
          </cell>
          <cell r="R2068">
            <v>1.3240418118466899</v>
          </cell>
        </row>
        <row r="2069">
          <cell r="C2069">
            <v>1</v>
          </cell>
          <cell r="G2069">
            <v>13</v>
          </cell>
          <cell r="J2069">
            <v>540</v>
          </cell>
          <cell r="K2069">
            <v>3</v>
          </cell>
          <cell r="M2069">
            <v>1</v>
          </cell>
          <cell r="N2069">
            <v>13</v>
          </cell>
          <cell r="R2069">
            <v>1.6274787535410764</v>
          </cell>
        </row>
        <row r="2070">
          <cell r="C2070">
            <v>1</v>
          </cell>
          <cell r="G2070">
            <v>11</v>
          </cell>
          <cell r="J2070">
            <v>1929.2</v>
          </cell>
          <cell r="K2070">
            <v>2</v>
          </cell>
          <cell r="M2070">
            <v>1</v>
          </cell>
          <cell r="N2070">
            <v>13</v>
          </cell>
          <cell r="R2070">
            <v>1.3240418118466899</v>
          </cell>
        </row>
        <row r="2071">
          <cell r="C2071">
            <v>1</v>
          </cell>
          <cell r="G2071">
            <v>11</v>
          </cell>
          <cell r="J2071">
            <v>395.8</v>
          </cell>
          <cell r="K2071">
            <v>2</v>
          </cell>
          <cell r="M2071">
            <v>1</v>
          </cell>
          <cell r="N2071">
            <v>1</v>
          </cell>
          <cell r="R2071">
            <v>1.3240418118466899</v>
          </cell>
        </row>
        <row r="2072">
          <cell r="C2072">
            <v>1</v>
          </cell>
          <cell r="G2072">
            <v>13</v>
          </cell>
          <cell r="J2072">
            <v>276.2</v>
          </cell>
          <cell r="K2072">
            <v>3</v>
          </cell>
          <cell r="M2072">
            <v>2</v>
          </cell>
          <cell r="N2072">
            <v>17</v>
          </cell>
          <cell r="R2072">
            <v>1.6274787535410764</v>
          </cell>
        </row>
        <row r="2073">
          <cell r="C2073">
            <v>1</v>
          </cell>
          <cell r="G2073">
            <v>10</v>
          </cell>
          <cell r="J2073">
            <v>172.3</v>
          </cell>
          <cell r="K2073">
            <v>1</v>
          </cell>
          <cell r="M2073">
            <v>1</v>
          </cell>
          <cell r="N2073">
            <v>7</v>
          </cell>
          <cell r="R2073">
            <v>1.1124087591240877</v>
          </cell>
        </row>
        <row r="2074">
          <cell r="C2074">
            <v>1</v>
          </cell>
          <cell r="G2074">
            <v>13</v>
          </cell>
          <cell r="J2074">
            <v>662.6</v>
          </cell>
          <cell r="K2074">
            <v>2</v>
          </cell>
          <cell r="M2074">
            <v>1</v>
          </cell>
          <cell r="N2074">
            <v>2</v>
          </cell>
          <cell r="R2074">
            <v>1.6274787535410764</v>
          </cell>
        </row>
        <row r="2075">
          <cell r="C2075">
            <v>1</v>
          </cell>
          <cell r="G2075">
            <v>13</v>
          </cell>
          <cell r="J2075">
            <v>549</v>
          </cell>
          <cell r="K2075">
            <v>3</v>
          </cell>
          <cell r="M2075">
            <v>2</v>
          </cell>
          <cell r="N2075">
            <v>9</v>
          </cell>
          <cell r="R2075">
            <v>1.6274787535410764</v>
          </cell>
        </row>
        <row r="2076">
          <cell r="C2076">
            <v>1</v>
          </cell>
          <cell r="G2076">
            <v>13</v>
          </cell>
          <cell r="J2076">
            <v>238.2</v>
          </cell>
          <cell r="K2076">
            <v>2</v>
          </cell>
          <cell r="M2076">
            <v>1</v>
          </cell>
          <cell r="N2076">
            <v>13</v>
          </cell>
          <cell r="R2076">
            <v>1.6274787535410764</v>
          </cell>
        </row>
        <row r="2077">
          <cell r="C2077">
            <v>1</v>
          </cell>
          <cell r="G2077">
            <v>10</v>
          </cell>
          <cell r="J2077">
            <v>276.2</v>
          </cell>
          <cell r="K2077">
            <v>2</v>
          </cell>
          <cell r="M2077">
            <v>1</v>
          </cell>
          <cell r="N2077">
            <v>13</v>
          </cell>
          <cell r="R2077">
            <v>1.1124087591240877</v>
          </cell>
        </row>
        <row r="2078">
          <cell r="C2078">
            <v>1</v>
          </cell>
          <cell r="G2078">
            <v>11</v>
          </cell>
          <cell r="J2078">
            <v>210.3</v>
          </cell>
          <cell r="K2078">
            <v>3</v>
          </cell>
          <cell r="M2078">
            <v>2</v>
          </cell>
          <cell r="N2078">
            <v>10</v>
          </cell>
          <cell r="R2078">
            <v>1.3240418118466899</v>
          </cell>
        </row>
        <row r="2079">
          <cell r="C2079">
            <v>1</v>
          </cell>
          <cell r="G2079">
            <v>13</v>
          </cell>
          <cell r="J2079">
            <v>2030</v>
          </cell>
          <cell r="K2079">
            <v>2</v>
          </cell>
          <cell r="M2079">
            <v>1</v>
          </cell>
          <cell r="N2079">
            <v>15</v>
          </cell>
          <cell r="R2079">
            <v>1.6274787535410764</v>
          </cell>
        </row>
        <row r="2080">
          <cell r="C2080">
            <v>1</v>
          </cell>
          <cell r="G2080">
            <v>13</v>
          </cell>
          <cell r="J2080">
            <v>2109</v>
          </cell>
          <cell r="K2080">
            <v>2</v>
          </cell>
          <cell r="M2080">
            <v>2</v>
          </cell>
          <cell r="N2080">
            <v>10</v>
          </cell>
          <cell r="R2080">
            <v>1.6274787535410764</v>
          </cell>
        </row>
        <row r="2081">
          <cell r="C2081">
            <v>1</v>
          </cell>
          <cell r="G2081">
            <v>13</v>
          </cell>
          <cell r="J2081">
            <v>276.2</v>
          </cell>
          <cell r="K2081">
            <v>3</v>
          </cell>
          <cell r="M2081">
            <v>2</v>
          </cell>
          <cell r="N2081">
            <v>10</v>
          </cell>
          <cell r="R2081">
            <v>1.6274787535410764</v>
          </cell>
        </row>
        <row r="2082">
          <cell r="C2082">
            <v>1</v>
          </cell>
          <cell r="G2082">
            <v>13</v>
          </cell>
          <cell r="J2082">
            <v>28.1</v>
          </cell>
          <cell r="K2082">
            <v>2</v>
          </cell>
          <cell r="M2082">
            <v>1</v>
          </cell>
          <cell r="N2082">
            <v>1</v>
          </cell>
          <cell r="R2082">
            <v>1.6274787535410764</v>
          </cell>
        </row>
        <row r="2083">
          <cell r="C2083">
            <v>1</v>
          </cell>
          <cell r="G2083">
            <v>10</v>
          </cell>
          <cell r="J2083">
            <v>28.1</v>
          </cell>
          <cell r="K2083">
            <v>1</v>
          </cell>
          <cell r="M2083">
            <v>1</v>
          </cell>
          <cell r="N2083">
            <v>1</v>
          </cell>
          <cell r="R2083">
            <v>1.1124087591240877</v>
          </cell>
        </row>
        <row r="2084">
          <cell r="C2084">
            <v>1</v>
          </cell>
          <cell r="G2084">
            <v>11</v>
          </cell>
          <cell r="J2084">
            <v>619</v>
          </cell>
          <cell r="K2084">
            <v>2</v>
          </cell>
          <cell r="M2084">
            <v>2</v>
          </cell>
          <cell r="N2084">
            <v>10</v>
          </cell>
          <cell r="R2084">
            <v>1.3240418118466899</v>
          </cell>
        </row>
        <row r="2085">
          <cell r="C2085">
            <v>1</v>
          </cell>
          <cell r="G2085">
            <v>13</v>
          </cell>
          <cell r="J2085">
            <v>78.899999999999991</v>
          </cell>
          <cell r="K2085">
            <v>1</v>
          </cell>
          <cell r="M2085">
            <v>1</v>
          </cell>
          <cell r="N2085">
            <v>2</v>
          </cell>
          <cell r="R2085">
            <v>1.6274787535410764</v>
          </cell>
        </row>
        <row r="2086">
          <cell r="C2086">
            <v>1</v>
          </cell>
          <cell r="G2086">
            <v>10</v>
          </cell>
          <cell r="J2086">
            <v>386.8</v>
          </cell>
          <cell r="K2086">
            <v>1</v>
          </cell>
          <cell r="M2086">
            <v>1</v>
          </cell>
          <cell r="N2086">
            <v>9</v>
          </cell>
          <cell r="R2086">
            <v>1.1124087591240877</v>
          </cell>
        </row>
        <row r="2087">
          <cell r="C2087">
            <v>1</v>
          </cell>
          <cell r="G2087">
            <v>10</v>
          </cell>
          <cell r="J2087">
            <v>215.2</v>
          </cell>
          <cell r="K2087">
            <v>2</v>
          </cell>
          <cell r="M2087">
            <v>2</v>
          </cell>
          <cell r="N2087">
            <v>1</v>
          </cell>
          <cell r="R2087">
            <v>1.1124087591240877</v>
          </cell>
        </row>
        <row r="2088">
          <cell r="C2088">
            <v>1</v>
          </cell>
          <cell r="G2088">
            <v>10</v>
          </cell>
          <cell r="J2088">
            <v>549</v>
          </cell>
          <cell r="K2088">
            <v>1</v>
          </cell>
          <cell r="M2088">
            <v>1</v>
          </cell>
          <cell r="N2088">
            <v>1</v>
          </cell>
          <cell r="R2088">
            <v>1.1124087591240877</v>
          </cell>
        </row>
        <row r="2089">
          <cell r="C2089">
            <v>1</v>
          </cell>
          <cell r="G2089">
            <v>10</v>
          </cell>
          <cell r="J2089">
            <v>531</v>
          </cell>
          <cell r="K2089">
            <v>2</v>
          </cell>
          <cell r="M2089">
            <v>1</v>
          </cell>
          <cell r="N2089">
            <v>15</v>
          </cell>
          <cell r="R2089">
            <v>1.1124087591240877</v>
          </cell>
        </row>
        <row r="2090">
          <cell r="C2090">
            <v>1</v>
          </cell>
          <cell r="G2090">
            <v>10</v>
          </cell>
          <cell r="J2090">
            <v>794</v>
          </cell>
          <cell r="K2090">
            <v>3</v>
          </cell>
          <cell r="M2090">
            <v>2</v>
          </cell>
          <cell r="N2090">
            <v>17</v>
          </cell>
          <cell r="R2090">
            <v>1.1124087591240877</v>
          </cell>
        </row>
        <row r="2091">
          <cell r="C2091">
            <v>1</v>
          </cell>
          <cell r="G2091">
            <v>10</v>
          </cell>
          <cell r="J2091">
            <v>185.8</v>
          </cell>
          <cell r="K2091">
            <v>2</v>
          </cell>
          <cell r="M2091">
            <v>1</v>
          </cell>
          <cell r="N2091">
            <v>2</v>
          </cell>
          <cell r="R2091">
            <v>1.1124087591240877</v>
          </cell>
        </row>
        <row r="2092">
          <cell r="C2092">
            <v>1</v>
          </cell>
          <cell r="G2092">
            <v>10</v>
          </cell>
          <cell r="J2092">
            <v>238.2</v>
          </cell>
          <cell r="K2092">
            <v>1</v>
          </cell>
          <cell r="M2092">
            <v>1</v>
          </cell>
          <cell r="N2092">
            <v>1</v>
          </cell>
          <cell r="R2092">
            <v>1.1124087591240877</v>
          </cell>
        </row>
        <row r="2093">
          <cell r="C2093">
            <v>1</v>
          </cell>
          <cell r="G2093">
            <v>13</v>
          </cell>
          <cell r="J2093">
            <v>2030</v>
          </cell>
          <cell r="K2093">
            <v>3</v>
          </cell>
          <cell r="M2093">
            <v>2</v>
          </cell>
          <cell r="N2093">
            <v>2</v>
          </cell>
          <cell r="R2093">
            <v>1.6274787535410764</v>
          </cell>
        </row>
        <row r="2094">
          <cell r="C2094">
            <v>1</v>
          </cell>
          <cell r="G2094">
            <v>11</v>
          </cell>
          <cell r="J2094">
            <v>256.39999999999998</v>
          </cell>
          <cell r="K2094">
            <v>2</v>
          </cell>
          <cell r="M2094">
            <v>1</v>
          </cell>
          <cell r="N2094">
            <v>13</v>
          </cell>
          <cell r="R2094">
            <v>1.3240418118466899</v>
          </cell>
        </row>
        <row r="2095">
          <cell r="C2095">
            <v>1</v>
          </cell>
          <cell r="G2095">
            <v>11</v>
          </cell>
          <cell r="J2095">
            <v>689</v>
          </cell>
          <cell r="K2095">
            <v>3</v>
          </cell>
          <cell r="M2095">
            <v>1</v>
          </cell>
          <cell r="N2095">
            <v>15</v>
          </cell>
          <cell r="R2095">
            <v>1.3240418118466899</v>
          </cell>
        </row>
        <row r="2096">
          <cell r="C2096">
            <v>1</v>
          </cell>
          <cell r="G2096">
            <v>11</v>
          </cell>
          <cell r="J2096">
            <v>276.2</v>
          </cell>
          <cell r="K2096">
            <v>2</v>
          </cell>
          <cell r="M2096">
            <v>2</v>
          </cell>
          <cell r="N2096">
            <v>13</v>
          </cell>
          <cell r="R2096">
            <v>1.3240418118466899</v>
          </cell>
        </row>
        <row r="2097">
          <cell r="C2097">
            <v>1</v>
          </cell>
          <cell r="G2097">
            <v>13</v>
          </cell>
          <cell r="J2097">
            <v>511</v>
          </cell>
          <cell r="K2097">
            <v>2</v>
          </cell>
          <cell r="M2097">
            <v>1</v>
          </cell>
          <cell r="N2097">
            <v>13</v>
          </cell>
          <cell r="R2097">
            <v>1.6274787535410764</v>
          </cell>
        </row>
        <row r="2098">
          <cell r="C2098">
            <v>1</v>
          </cell>
          <cell r="G2098">
            <v>13</v>
          </cell>
          <cell r="J2098">
            <v>71.5</v>
          </cell>
          <cell r="K2098">
            <v>2</v>
          </cell>
          <cell r="M2098">
            <v>1</v>
          </cell>
          <cell r="N2098">
            <v>3</v>
          </cell>
          <cell r="R2098">
            <v>1.6274787535410764</v>
          </cell>
        </row>
        <row r="2099">
          <cell r="C2099">
            <v>1</v>
          </cell>
          <cell r="G2099">
            <v>11</v>
          </cell>
          <cell r="J2099">
            <v>619</v>
          </cell>
          <cell r="K2099">
            <v>1</v>
          </cell>
          <cell r="M2099">
            <v>1</v>
          </cell>
          <cell r="N2099">
            <v>15</v>
          </cell>
          <cell r="R2099">
            <v>1.3240418118466899</v>
          </cell>
        </row>
        <row r="2100">
          <cell r="C2100">
            <v>1</v>
          </cell>
          <cell r="G2100">
            <v>11</v>
          </cell>
          <cell r="J2100">
            <v>549</v>
          </cell>
          <cell r="K2100">
            <v>2</v>
          </cell>
          <cell r="M2100">
            <v>1</v>
          </cell>
          <cell r="N2100">
            <v>15</v>
          </cell>
          <cell r="R2100">
            <v>1.3240418118466899</v>
          </cell>
        </row>
        <row r="2101">
          <cell r="C2101">
            <v>1</v>
          </cell>
          <cell r="G2101">
            <v>13</v>
          </cell>
          <cell r="J2101">
            <v>238.2</v>
          </cell>
          <cell r="K2101">
            <v>2</v>
          </cell>
          <cell r="M2101">
            <v>1</v>
          </cell>
          <cell r="N2101">
            <v>10</v>
          </cell>
          <cell r="R2101">
            <v>1.6274787535410764</v>
          </cell>
        </row>
        <row r="2102">
          <cell r="C2102">
            <v>1</v>
          </cell>
          <cell r="G2102">
            <v>11</v>
          </cell>
          <cell r="J2102">
            <v>386.8</v>
          </cell>
          <cell r="K2102">
            <v>1</v>
          </cell>
          <cell r="M2102">
            <v>1</v>
          </cell>
          <cell r="N2102">
            <v>9</v>
          </cell>
          <cell r="R2102">
            <v>1.3240418118466899</v>
          </cell>
        </row>
        <row r="2103">
          <cell r="C2103">
            <v>1</v>
          </cell>
          <cell r="G2103">
            <v>10</v>
          </cell>
          <cell r="J2103">
            <v>611.79999999999995</v>
          </cell>
          <cell r="K2103">
            <v>1</v>
          </cell>
          <cell r="M2103">
            <v>1</v>
          </cell>
          <cell r="N2103">
            <v>17</v>
          </cell>
          <cell r="R2103">
            <v>1.1124087591240877</v>
          </cell>
        </row>
        <row r="2104">
          <cell r="C2104">
            <v>1</v>
          </cell>
          <cell r="G2104">
            <v>13</v>
          </cell>
          <cell r="J2104">
            <v>1008.8</v>
          </cell>
          <cell r="K2104">
            <v>2</v>
          </cell>
          <cell r="M2104">
            <v>2</v>
          </cell>
          <cell r="N2104">
            <v>15</v>
          </cell>
          <cell r="R2104">
            <v>1.6274787535410764</v>
          </cell>
        </row>
        <row r="2105">
          <cell r="C2105">
            <v>1</v>
          </cell>
          <cell r="G2105">
            <v>11</v>
          </cell>
          <cell r="J2105">
            <v>256.39999999999998</v>
          </cell>
          <cell r="K2105">
            <v>2</v>
          </cell>
          <cell r="M2105">
            <v>1</v>
          </cell>
          <cell r="N2105">
            <v>13</v>
          </cell>
          <cell r="R2105">
            <v>1.3240418118466899</v>
          </cell>
        </row>
        <row r="2106">
          <cell r="C2106">
            <v>1</v>
          </cell>
          <cell r="G2106">
            <v>11</v>
          </cell>
          <cell r="J2106">
            <v>665.4</v>
          </cell>
          <cell r="K2106">
            <v>2</v>
          </cell>
          <cell r="M2106">
            <v>2</v>
          </cell>
          <cell r="N2106">
            <v>13</v>
          </cell>
          <cell r="R2106">
            <v>1.3240418118466899</v>
          </cell>
        </row>
        <row r="2107">
          <cell r="C2107">
            <v>1</v>
          </cell>
          <cell r="G2107">
            <v>10</v>
          </cell>
          <cell r="J2107">
            <v>351</v>
          </cell>
          <cell r="K2107">
            <v>2</v>
          </cell>
          <cell r="M2107">
            <v>2</v>
          </cell>
          <cell r="N2107">
            <v>17</v>
          </cell>
          <cell r="R2107">
            <v>1.1124087591240877</v>
          </cell>
        </row>
        <row r="2108">
          <cell r="C2108">
            <v>1</v>
          </cell>
          <cell r="G2108">
            <v>11</v>
          </cell>
          <cell r="J2108">
            <v>276.2</v>
          </cell>
          <cell r="K2108">
            <v>1</v>
          </cell>
          <cell r="M2108">
            <v>1</v>
          </cell>
          <cell r="N2108">
            <v>3</v>
          </cell>
          <cell r="R2108">
            <v>1.3240418118466899</v>
          </cell>
        </row>
        <row r="2109">
          <cell r="C2109">
            <v>1</v>
          </cell>
          <cell r="G2109">
            <v>11</v>
          </cell>
          <cell r="J2109">
            <v>277</v>
          </cell>
          <cell r="K2109">
            <v>1</v>
          </cell>
          <cell r="M2109">
            <v>1</v>
          </cell>
          <cell r="N2109">
            <v>3</v>
          </cell>
          <cell r="R2109">
            <v>1.3240418118466899</v>
          </cell>
        </row>
        <row r="2110">
          <cell r="C2110">
            <v>1</v>
          </cell>
          <cell r="G2110">
            <v>10</v>
          </cell>
          <cell r="J2110">
            <v>256.39999999999998</v>
          </cell>
          <cell r="K2110">
            <v>2</v>
          </cell>
          <cell r="M2110">
            <v>2</v>
          </cell>
          <cell r="N2110">
            <v>13</v>
          </cell>
          <cell r="R2110">
            <v>1.1124087591240877</v>
          </cell>
        </row>
        <row r="2111">
          <cell r="C2111">
            <v>1</v>
          </cell>
          <cell r="G2111">
            <v>11</v>
          </cell>
          <cell r="J2111">
            <v>256.39999999999998</v>
          </cell>
          <cell r="K2111">
            <v>3</v>
          </cell>
          <cell r="M2111">
            <v>1</v>
          </cell>
          <cell r="N2111">
            <v>13</v>
          </cell>
          <cell r="R2111">
            <v>1.3240418118466899</v>
          </cell>
        </row>
        <row r="2112">
          <cell r="C2112">
            <v>1</v>
          </cell>
          <cell r="G2112">
            <v>11</v>
          </cell>
          <cell r="J2112">
            <v>376.4</v>
          </cell>
          <cell r="K2112">
            <v>2</v>
          </cell>
          <cell r="M2112">
            <v>2</v>
          </cell>
          <cell r="N2112">
            <v>1</v>
          </cell>
          <cell r="R2112">
            <v>1.3240418118466899</v>
          </cell>
        </row>
        <row r="2113">
          <cell r="C2113">
            <v>1</v>
          </cell>
          <cell r="G2113">
            <v>13</v>
          </cell>
          <cell r="J2113">
            <v>540</v>
          </cell>
          <cell r="K2113">
            <v>1</v>
          </cell>
          <cell r="M2113">
            <v>1</v>
          </cell>
          <cell r="N2113">
            <v>13</v>
          </cell>
          <cell r="R2113">
            <v>1.6274787535410764</v>
          </cell>
        </row>
        <row r="2114">
          <cell r="C2114">
            <v>1</v>
          </cell>
          <cell r="G2114">
            <v>11</v>
          </cell>
          <cell r="J2114">
            <v>239.4</v>
          </cell>
          <cell r="K2114">
            <v>2</v>
          </cell>
          <cell r="M2114">
            <v>1</v>
          </cell>
          <cell r="N2114">
            <v>13</v>
          </cell>
          <cell r="R2114">
            <v>1.3240418118466899</v>
          </cell>
        </row>
        <row r="2115">
          <cell r="C2115">
            <v>1</v>
          </cell>
          <cell r="G2115">
            <v>10</v>
          </cell>
          <cell r="J2115">
            <v>28.1</v>
          </cell>
          <cell r="K2115">
            <v>3</v>
          </cell>
          <cell r="M2115">
            <v>2</v>
          </cell>
          <cell r="N2115">
            <v>1</v>
          </cell>
          <cell r="R2115">
            <v>1.1124087591240877</v>
          </cell>
        </row>
        <row r="2116">
          <cell r="C2116">
            <v>1</v>
          </cell>
          <cell r="G2116">
            <v>13</v>
          </cell>
          <cell r="J2116">
            <v>276.2</v>
          </cell>
          <cell r="K2116">
            <v>2</v>
          </cell>
          <cell r="M2116">
            <v>1</v>
          </cell>
          <cell r="N2116">
            <v>15</v>
          </cell>
          <cell r="R2116">
            <v>1.6274787535410764</v>
          </cell>
        </row>
        <row r="2117">
          <cell r="C2117">
            <v>1</v>
          </cell>
          <cell r="G2117">
            <v>13</v>
          </cell>
          <cell r="J2117">
            <v>144.80000000000001</v>
          </cell>
          <cell r="K2117">
            <v>1</v>
          </cell>
          <cell r="M2117">
            <v>1</v>
          </cell>
          <cell r="N2117">
            <v>15</v>
          </cell>
          <cell r="R2117">
            <v>1.6274787535410764</v>
          </cell>
        </row>
        <row r="2118">
          <cell r="C2118">
            <v>1</v>
          </cell>
          <cell r="G2118">
            <v>13</v>
          </cell>
          <cell r="J2118">
            <v>549</v>
          </cell>
          <cell r="K2118">
            <v>3</v>
          </cell>
          <cell r="M2118">
            <v>2</v>
          </cell>
          <cell r="N2118">
            <v>2</v>
          </cell>
          <cell r="R2118">
            <v>1.6274787535410764</v>
          </cell>
        </row>
        <row r="2119">
          <cell r="C2119">
            <v>1</v>
          </cell>
          <cell r="G2119">
            <v>13</v>
          </cell>
          <cell r="J2119">
            <v>223.6</v>
          </cell>
          <cell r="K2119">
            <v>2</v>
          </cell>
          <cell r="M2119">
            <v>1</v>
          </cell>
          <cell r="N2119">
            <v>13</v>
          </cell>
          <cell r="R2119">
            <v>1.6274787535410764</v>
          </cell>
        </row>
        <row r="2120">
          <cell r="C2120">
            <v>1</v>
          </cell>
          <cell r="G2120">
            <v>13</v>
          </cell>
          <cell r="J2120">
            <v>446.6</v>
          </cell>
          <cell r="K2120">
            <v>2</v>
          </cell>
          <cell r="M2120">
            <v>2</v>
          </cell>
          <cell r="N2120">
            <v>13</v>
          </cell>
          <cell r="R2120">
            <v>1.6274787535410764</v>
          </cell>
        </row>
        <row r="2121">
          <cell r="C2121">
            <v>1</v>
          </cell>
          <cell r="G2121">
            <v>13</v>
          </cell>
          <cell r="J2121">
            <v>215.2</v>
          </cell>
          <cell r="K2121">
            <v>1</v>
          </cell>
          <cell r="M2121">
            <v>1</v>
          </cell>
          <cell r="N2121">
            <v>3</v>
          </cell>
          <cell r="R2121">
            <v>1.6274787535410764</v>
          </cell>
        </row>
        <row r="2122">
          <cell r="C2122">
            <v>1</v>
          </cell>
          <cell r="G2122">
            <v>13</v>
          </cell>
          <cell r="J2122">
            <v>549</v>
          </cell>
          <cell r="K2122">
            <v>1</v>
          </cell>
          <cell r="M2122">
            <v>2</v>
          </cell>
          <cell r="N2122">
            <v>9</v>
          </cell>
          <cell r="R2122">
            <v>1.6274787535410764</v>
          </cell>
        </row>
        <row r="2123">
          <cell r="C2123">
            <v>1</v>
          </cell>
          <cell r="G2123">
            <v>13</v>
          </cell>
          <cell r="J2123">
            <v>531</v>
          </cell>
          <cell r="K2123">
            <v>2</v>
          </cell>
          <cell r="M2123">
            <v>1</v>
          </cell>
          <cell r="N2123">
            <v>17</v>
          </cell>
          <cell r="R2123">
            <v>1.6274787535410764</v>
          </cell>
        </row>
        <row r="2124">
          <cell r="C2124">
            <v>1</v>
          </cell>
          <cell r="G2124">
            <v>11</v>
          </cell>
          <cell r="J2124">
            <v>396.2</v>
          </cell>
          <cell r="K2124">
            <v>1</v>
          </cell>
          <cell r="M2124">
            <v>1</v>
          </cell>
          <cell r="N2124">
            <v>3</v>
          </cell>
          <cell r="R2124">
            <v>1.3240418118466899</v>
          </cell>
        </row>
        <row r="2125">
          <cell r="C2125">
            <v>1</v>
          </cell>
          <cell r="G2125">
            <v>11</v>
          </cell>
          <cell r="J2125">
            <v>144.80000000000001</v>
          </cell>
          <cell r="K2125">
            <v>1</v>
          </cell>
          <cell r="M2125">
            <v>1</v>
          </cell>
          <cell r="N2125">
            <v>15</v>
          </cell>
          <cell r="R2125">
            <v>1.3240418118466899</v>
          </cell>
        </row>
        <row r="2126">
          <cell r="C2126">
            <v>1</v>
          </cell>
          <cell r="G2126">
            <v>11</v>
          </cell>
          <cell r="J2126">
            <v>479</v>
          </cell>
          <cell r="K2126">
            <v>1</v>
          </cell>
          <cell r="M2126">
            <v>1</v>
          </cell>
          <cell r="N2126">
            <v>13</v>
          </cell>
          <cell r="R2126">
            <v>1.3240418118466899</v>
          </cell>
        </row>
        <row r="2127">
          <cell r="C2127">
            <v>1</v>
          </cell>
          <cell r="G2127">
            <v>13</v>
          </cell>
          <cell r="J2127">
            <v>446.6</v>
          </cell>
          <cell r="K2127">
            <v>2</v>
          </cell>
          <cell r="M2127">
            <v>2</v>
          </cell>
          <cell r="N2127">
            <v>15</v>
          </cell>
          <cell r="R2127">
            <v>1.6274787535410764</v>
          </cell>
        </row>
        <row r="2128">
          <cell r="C2128">
            <v>1</v>
          </cell>
          <cell r="G2128">
            <v>13</v>
          </cell>
          <cell r="J2128">
            <v>395.8</v>
          </cell>
          <cell r="K2128">
            <v>3</v>
          </cell>
          <cell r="M2128">
            <v>1</v>
          </cell>
          <cell r="N2128">
            <v>15</v>
          </cell>
          <cell r="R2128">
            <v>1.6274787535410764</v>
          </cell>
        </row>
        <row r="2129">
          <cell r="C2129">
            <v>1</v>
          </cell>
          <cell r="G2129">
            <v>11</v>
          </cell>
          <cell r="J2129">
            <v>186.2</v>
          </cell>
          <cell r="K2129">
            <v>2</v>
          </cell>
          <cell r="M2129">
            <v>1</v>
          </cell>
          <cell r="N2129">
            <v>4</v>
          </cell>
          <cell r="R2129">
            <v>1.3240418118466899</v>
          </cell>
        </row>
        <row r="2130">
          <cell r="C2130">
            <v>1</v>
          </cell>
          <cell r="G2130">
            <v>11</v>
          </cell>
          <cell r="J2130">
            <v>137.4</v>
          </cell>
          <cell r="K2130">
            <v>3</v>
          </cell>
          <cell r="M2130">
            <v>2</v>
          </cell>
          <cell r="N2130">
            <v>4</v>
          </cell>
          <cell r="R2130">
            <v>1.3240418118466899</v>
          </cell>
        </row>
        <row r="2131">
          <cell r="C2131">
            <v>1</v>
          </cell>
          <cell r="G2131">
            <v>11</v>
          </cell>
          <cell r="J2131">
            <v>488</v>
          </cell>
          <cell r="K2131">
            <v>1</v>
          </cell>
          <cell r="M2131">
            <v>1</v>
          </cell>
          <cell r="N2131">
            <v>3</v>
          </cell>
          <cell r="R2131">
            <v>1.3240418118466899</v>
          </cell>
        </row>
        <row r="2132">
          <cell r="C2132">
            <v>1</v>
          </cell>
          <cell r="G2132">
            <v>10</v>
          </cell>
          <cell r="J2132">
            <v>376.4</v>
          </cell>
          <cell r="K2132">
            <v>2</v>
          </cell>
          <cell r="M2132">
            <v>2</v>
          </cell>
          <cell r="N2132">
            <v>13</v>
          </cell>
          <cell r="R2132">
            <v>1.1124087591240877</v>
          </cell>
        </row>
        <row r="2133">
          <cell r="C2133">
            <v>1</v>
          </cell>
          <cell r="G2133">
            <v>11</v>
          </cell>
          <cell r="J2133">
            <v>619</v>
          </cell>
          <cell r="K2133">
            <v>2</v>
          </cell>
          <cell r="M2133">
            <v>1</v>
          </cell>
          <cell r="N2133">
            <v>15</v>
          </cell>
          <cell r="R2133">
            <v>1.3240418118466899</v>
          </cell>
        </row>
        <row r="2134">
          <cell r="C2134">
            <v>1</v>
          </cell>
          <cell r="G2134">
            <v>13</v>
          </cell>
          <cell r="J2134">
            <v>417.6</v>
          </cell>
          <cell r="K2134">
            <v>2</v>
          </cell>
          <cell r="M2134">
            <v>2</v>
          </cell>
          <cell r="N2134">
            <v>13</v>
          </cell>
          <cell r="R2134">
            <v>1.6274787535410764</v>
          </cell>
        </row>
        <row r="2135">
          <cell r="C2135">
            <v>1</v>
          </cell>
          <cell r="G2135">
            <v>11</v>
          </cell>
          <cell r="J2135">
            <v>94</v>
          </cell>
          <cell r="K2135">
            <v>2</v>
          </cell>
          <cell r="M2135">
            <v>1</v>
          </cell>
          <cell r="N2135">
            <v>15</v>
          </cell>
          <cell r="R2135">
            <v>1.3240418118466899</v>
          </cell>
        </row>
        <row r="2136">
          <cell r="C2136">
            <v>1</v>
          </cell>
          <cell r="G2136">
            <v>13</v>
          </cell>
          <cell r="J2136">
            <v>330.3</v>
          </cell>
          <cell r="K2136">
            <v>2</v>
          </cell>
          <cell r="M2136">
            <v>2</v>
          </cell>
          <cell r="N2136">
            <v>1</v>
          </cell>
          <cell r="R2136">
            <v>1.6274787535410764</v>
          </cell>
        </row>
        <row r="2137">
          <cell r="C2137">
            <v>1</v>
          </cell>
          <cell r="G2137">
            <v>11</v>
          </cell>
          <cell r="J2137">
            <v>276.2</v>
          </cell>
          <cell r="K2137">
            <v>1</v>
          </cell>
          <cell r="M2137">
            <v>1</v>
          </cell>
          <cell r="N2137">
            <v>13</v>
          </cell>
          <cell r="R2137">
            <v>1.3240418118466899</v>
          </cell>
        </row>
        <row r="2138">
          <cell r="C2138">
            <v>1</v>
          </cell>
          <cell r="G2138">
            <v>13</v>
          </cell>
          <cell r="J2138">
            <v>276.2</v>
          </cell>
          <cell r="K2138">
            <v>3</v>
          </cell>
          <cell r="M2138">
            <v>2</v>
          </cell>
          <cell r="N2138">
            <v>3</v>
          </cell>
          <cell r="R2138">
            <v>1.6274787535410764</v>
          </cell>
        </row>
        <row r="2139">
          <cell r="C2139">
            <v>1</v>
          </cell>
          <cell r="G2139">
            <v>10</v>
          </cell>
          <cell r="J2139">
            <v>55.099999999999994</v>
          </cell>
          <cell r="K2139">
            <v>1</v>
          </cell>
          <cell r="M2139">
            <v>2</v>
          </cell>
          <cell r="N2139">
            <v>13</v>
          </cell>
          <cell r="R2139">
            <v>1.1124087591240877</v>
          </cell>
        </row>
        <row r="2140">
          <cell r="C2140">
            <v>1</v>
          </cell>
          <cell r="G2140">
            <v>13</v>
          </cell>
          <cell r="J2140">
            <v>144.80000000000001</v>
          </cell>
          <cell r="K2140">
            <v>2</v>
          </cell>
          <cell r="M2140">
            <v>1</v>
          </cell>
          <cell r="N2140">
            <v>13</v>
          </cell>
          <cell r="R2140">
            <v>1.6274787535410764</v>
          </cell>
        </row>
        <row r="2141">
          <cell r="C2141">
            <v>1</v>
          </cell>
          <cell r="G2141">
            <v>13</v>
          </cell>
          <cell r="J2141">
            <v>569</v>
          </cell>
          <cell r="K2141">
            <v>2</v>
          </cell>
          <cell r="M2141">
            <v>1</v>
          </cell>
          <cell r="N2141">
            <v>9</v>
          </cell>
          <cell r="R2141">
            <v>1.6274787535410764</v>
          </cell>
        </row>
        <row r="2142">
          <cell r="C2142">
            <v>1</v>
          </cell>
          <cell r="G2142">
            <v>13</v>
          </cell>
          <cell r="J2142">
            <v>238.2</v>
          </cell>
          <cell r="K2142">
            <v>2</v>
          </cell>
          <cell r="M2142">
            <v>2</v>
          </cell>
          <cell r="N2142">
            <v>6</v>
          </cell>
          <cell r="R2142">
            <v>1.6274787535410764</v>
          </cell>
        </row>
        <row r="2143">
          <cell r="C2143">
            <v>1</v>
          </cell>
          <cell r="G2143">
            <v>11</v>
          </cell>
          <cell r="J2143">
            <v>163.30000000000001</v>
          </cell>
          <cell r="K2143">
            <v>1</v>
          </cell>
          <cell r="M2143">
            <v>1</v>
          </cell>
          <cell r="N2143">
            <v>17</v>
          </cell>
          <cell r="R2143">
            <v>1.3240418118466899</v>
          </cell>
        </row>
        <row r="2144">
          <cell r="C2144">
            <v>1</v>
          </cell>
          <cell r="G2144">
            <v>13</v>
          </cell>
          <cell r="J2144">
            <v>665.4</v>
          </cell>
          <cell r="K2144">
            <v>2</v>
          </cell>
          <cell r="M2144">
            <v>1</v>
          </cell>
          <cell r="N2144">
            <v>9</v>
          </cell>
          <cell r="R2144">
            <v>1.6274787535410764</v>
          </cell>
        </row>
        <row r="2145">
          <cell r="C2145">
            <v>1</v>
          </cell>
          <cell r="G2145">
            <v>11</v>
          </cell>
          <cell r="J2145">
            <v>432.4</v>
          </cell>
          <cell r="K2145">
            <v>1</v>
          </cell>
          <cell r="M2145">
            <v>1</v>
          </cell>
          <cell r="N2145">
            <v>3</v>
          </cell>
          <cell r="R2145">
            <v>1.3240418118466899</v>
          </cell>
        </row>
        <row r="2146">
          <cell r="C2146">
            <v>1</v>
          </cell>
          <cell r="G2146">
            <v>13</v>
          </cell>
          <cell r="J2146">
            <v>1495</v>
          </cell>
          <cell r="K2146">
            <v>2</v>
          </cell>
          <cell r="M2146">
            <v>2</v>
          </cell>
          <cell r="N2146">
            <v>2</v>
          </cell>
          <cell r="R2146">
            <v>1.6274787535410764</v>
          </cell>
        </row>
        <row r="2147">
          <cell r="C2147">
            <v>1</v>
          </cell>
          <cell r="G2147">
            <v>13</v>
          </cell>
          <cell r="J2147">
            <v>1153</v>
          </cell>
          <cell r="K2147">
            <v>1</v>
          </cell>
          <cell r="M2147">
            <v>2</v>
          </cell>
          <cell r="N2147">
            <v>13</v>
          </cell>
          <cell r="R2147">
            <v>1.6274787535410764</v>
          </cell>
        </row>
        <row r="2148">
          <cell r="C2148">
            <v>1</v>
          </cell>
          <cell r="G2148">
            <v>13</v>
          </cell>
          <cell r="J2148">
            <v>1052.2</v>
          </cell>
          <cell r="K2148">
            <v>1</v>
          </cell>
          <cell r="M2148">
            <v>1</v>
          </cell>
          <cell r="N2148">
            <v>15</v>
          </cell>
          <cell r="R2148">
            <v>1.6274787535410764</v>
          </cell>
        </row>
        <row r="2149">
          <cell r="C2149">
            <v>1</v>
          </cell>
          <cell r="G2149">
            <v>13</v>
          </cell>
          <cell r="J2149">
            <v>694</v>
          </cell>
          <cell r="K2149">
            <v>2</v>
          </cell>
          <cell r="M2149">
            <v>1</v>
          </cell>
          <cell r="N2149">
            <v>13</v>
          </cell>
          <cell r="R2149">
            <v>1.6274787535410764</v>
          </cell>
        </row>
        <row r="2150">
          <cell r="C2150">
            <v>1</v>
          </cell>
          <cell r="G2150">
            <v>11</v>
          </cell>
          <cell r="J2150">
            <v>437.6</v>
          </cell>
          <cell r="K2150">
            <v>2</v>
          </cell>
          <cell r="M2150">
            <v>2</v>
          </cell>
          <cell r="N2150">
            <v>1</v>
          </cell>
          <cell r="R2150">
            <v>1.3240418118466899</v>
          </cell>
        </row>
        <row r="2151">
          <cell r="C2151">
            <v>1</v>
          </cell>
          <cell r="G2151">
            <v>11</v>
          </cell>
          <cell r="J2151">
            <v>317.2</v>
          </cell>
          <cell r="K2151">
            <v>1</v>
          </cell>
          <cell r="M2151">
            <v>1</v>
          </cell>
          <cell r="N2151">
            <v>9</v>
          </cell>
          <cell r="R2151">
            <v>1.3240418118466899</v>
          </cell>
        </row>
        <row r="2152">
          <cell r="C2152">
            <v>1</v>
          </cell>
          <cell r="G2152">
            <v>11</v>
          </cell>
          <cell r="J2152">
            <v>417.6</v>
          </cell>
          <cell r="K2152">
            <v>1</v>
          </cell>
          <cell r="M2152">
            <v>2</v>
          </cell>
          <cell r="N2152">
            <v>9</v>
          </cell>
          <cell r="R2152">
            <v>1.3240418118466899</v>
          </cell>
        </row>
        <row r="2153">
          <cell r="C2153">
            <v>1</v>
          </cell>
          <cell r="G2153">
            <v>13</v>
          </cell>
          <cell r="J2153">
            <v>1153</v>
          </cell>
          <cell r="K2153">
            <v>1</v>
          </cell>
          <cell r="M2153">
            <v>1</v>
          </cell>
          <cell r="N2153">
            <v>9</v>
          </cell>
          <cell r="R2153">
            <v>1.6274787535410764</v>
          </cell>
        </row>
        <row r="2154">
          <cell r="C2154">
            <v>1</v>
          </cell>
          <cell r="G2154">
            <v>11</v>
          </cell>
          <cell r="J2154">
            <v>437.6</v>
          </cell>
          <cell r="K2154">
            <v>2</v>
          </cell>
          <cell r="M2154">
            <v>2</v>
          </cell>
          <cell r="N2154">
            <v>1</v>
          </cell>
          <cell r="R2154">
            <v>1.3240418118466899</v>
          </cell>
        </row>
        <row r="2155">
          <cell r="C2155">
            <v>1</v>
          </cell>
          <cell r="G2155">
            <v>11</v>
          </cell>
          <cell r="J2155">
            <v>878</v>
          </cell>
          <cell r="K2155">
            <v>1</v>
          </cell>
          <cell r="M2155">
            <v>1</v>
          </cell>
          <cell r="N2155">
            <v>2</v>
          </cell>
          <cell r="R2155">
            <v>1.3240418118466899</v>
          </cell>
        </row>
        <row r="2156">
          <cell r="C2156">
            <v>1</v>
          </cell>
          <cell r="G2156">
            <v>13</v>
          </cell>
          <cell r="J2156">
            <v>541.29999999999995</v>
          </cell>
          <cell r="K2156">
            <v>3</v>
          </cell>
          <cell r="M2156">
            <v>2</v>
          </cell>
          <cell r="N2156">
            <v>6</v>
          </cell>
          <cell r="R2156">
            <v>1.6274787535410764</v>
          </cell>
        </row>
        <row r="2157">
          <cell r="C2157">
            <v>1</v>
          </cell>
          <cell r="G2157">
            <v>11</v>
          </cell>
          <cell r="J2157">
            <v>580.20000000000005</v>
          </cell>
          <cell r="K2157">
            <v>3</v>
          </cell>
          <cell r="M2157">
            <v>1</v>
          </cell>
          <cell r="N2157">
            <v>1</v>
          </cell>
          <cell r="R2157">
            <v>1.3240418118466899</v>
          </cell>
        </row>
        <row r="2158">
          <cell r="C2158">
            <v>1</v>
          </cell>
          <cell r="G2158">
            <v>13</v>
          </cell>
          <cell r="J2158">
            <v>669</v>
          </cell>
          <cell r="K2158">
            <v>1</v>
          </cell>
          <cell r="M2158">
            <v>2</v>
          </cell>
          <cell r="N2158">
            <v>1</v>
          </cell>
          <cell r="R2158">
            <v>1.6274787535410764</v>
          </cell>
        </row>
        <row r="2159">
          <cell r="C2159">
            <v>1</v>
          </cell>
          <cell r="G2159">
            <v>13</v>
          </cell>
          <cell r="J2159">
            <v>794</v>
          </cell>
          <cell r="K2159">
            <v>2</v>
          </cell>
          <cell r="M2159">
            <v>2</v>
          </cell>
          <cell r="N2159">
            <v>9</v>
          </cell>
          <cell r="R2159">
            <v>1.6274787535410764</v>
          </cell>
        </row>
        <row r="2160">
          <cell r="C2160">
            <v>1</v>
          </cell>
          <cell r="G2160">
            <v>10</v>
          </cell>
          <cell r="J2160">
            <v>199.3</v>
          </cell>
          <cell r="K2160">
            <v>1</v>
          </cell>
          <cell r="M2160">
            <v>1</v>
          </cell>
          <cell r="N2160">
            <v>1</v>
          </cell>
          <cell r="R2160">
            <v>1.1124087591240877</v>
          </cell>
        </row>
        <row r="2161">
          <cell r="C2161">
            <v>1</v>
          </cell>
          <cell r="G2161">
            <v>10</v>
          </cell>
          <cell r="J2161">
            <v>237.3</v>
          </cell>
          <cell r="K2161">
            <v>2</v>
          </cell>
          <cell r="M2161">
            <v>2</v>
          </cell>
          <cell r="N2161">
            <v>17</v>
          </cell>
          <cell r="R2161">
            <v>1.1124087591240877</v>
          </cell>
        </row>
        <row r="2162">
          <cell r="C2162">
            <v>1</v>
          </cell>
          <cell r="G2162">
            <v>11</v>
          </cell>
          <cell r="J2162">
            <v>238.2</v>
          </cell>
          <cell r="K2162">
            <v>1</v>
          </cell>
          <cell r="M2162">
            <v>1</v>
          </cell>
          <cell r="N2162">
            <v>6</v>
          </cell>
          <cell r="R2162">
            <v>1.3240418118466899</v>
          </cell>
        </row>
        <row r="2163">
          <cell r="C2163">
            <v>1</v>
          </cell>
          <cell r="G2163">
            <v>13</v>
          </cell>
          <cell r="J2163">
            <v>210.3</v>
          </cell>
          <cell r="K2163">
            <v>2</v>
          </cell>
          <cell r="M2163">
            <v>2</v>
          </cell>
          <cell r="N2163">
            <v>3</v>
          </cell>
          <cell r="R2163">
            <v>1.6274787535410764</v>
          </cell>
        </row>
        <row r="2164">
          <cell r="C2164">
            <v>1</v>
          </cell>
          <cell r="G2164">
            <v>10</v>
          </cell>
          <cell r="J2164">
            <v>853</v>
          </cell>
          <cell r="K2164">
            <v>2</v>
          </cell>
          <cell r="M2164">
            <v>2</v>
          </cell>
          <cell r="N2164">
            <v>7</v>
          </cell>
          <cell r="R2164">
            <v>1.1124087591240877</v>
          </cell>
        </row>
        <row r="2165">
          <cell r="C2165">
            <v>1</v>
          </cell>
          <cell r="G2165">
            <v>13</v>
          </cell>
          <cell r="J2165">
            <v>873</v>
          </cell>
          <cell r="K2165">
            <v>2</v>
          </cell>
          <cell r="M2165">
            <v>1</v>
          </cell>
          <cell r="N2165">
            <v>1</v>
          </cell>
          <cell r="R2165">
            <v>1.6274787535410764</v>
          </cell>
        </row>
        <row r="2166">
          <cell r="C2166">
            <v>1</v>
          </cell>
          <cell r="G2166">
            <v>13</v>
          </cell>
          <cell r="J2166">
            <v>28.1</v>
          </cell>
          <cell r="K2166">
            <v>3</v>
          </cell>
          <cell r="M2166">
            <v>1</v>
          </cell>
          <cell r="N2166">
            <v>9</v>
          </cell>
          <cell r="R2166">
            <v>1.6274787535410764</v>
          </cell>
        </row>
        <row r="2167">
          <cell r="C2167">
            <v>1</v>
          </cell>
          <cell r="G2167">
            <v>13</v>
          </cell>
          <cell r="J2167">
            <v>694</v>
          </cell>
          <cell r="K2167">
            <v>3</v>
          </cell>
          <cell r="M2167">
            <v>2</v>
          </cell>
          <cell r="N2167">
            <v>15</v>
          </cell>
          <cell r="R2167">
            <v>1.6274787535410764</v>
          </cell>
        </row>
        <row r="2168">
          <cell r="C2168">
            <v>1</v>
          </cell>
          <cell r="G2168">
            <v>13</v>
          </cell>
          <cell r="J2168">
            <v>578</v>
          </cell>
          <cell r="K2168">
            <v>1</v>
          </cell>
          <cell r="M2168">
            <v>1</v>
          </cell>
          <cell r="N2168">
            <v>1</v>
          </cell>
          <cell r="R2168">
            <v>1.6274787535410764</v>
          </cell>
        </row>
        <row r="2169">
          <cell r="C2169">
            <v>1</v>
          </cell>
          <cell r="G2169">
            <v>11</v>
          </cell>
          <cell r="J2169">
            <v>619</v>
          </cell>
          <cell r="K2169">
            <v>1</v>
          </cell>
          <cell r="M2169">
            <v>1</v>
          </cell>
          <cell r="N2169">
            <v>15</v>
          </cell>
          <cell r="R2169">
            <v>1.3240418118466899</v>
          </cell>
        </row>
        <row r="2170">
          <cell r="C2170">
            <v>1</v>
          </cell>
          <cell r="G2170">
            <v>10</v>
          </cell>
          <cell r="J2170">
            <v>28.1</v>
          </cell>
          <cell r="K2170">
            <v>1</v>
          </cell>
          <cell r="M2170">
            <v>2</v>
          </cell>
          <cell r="N2170">
            <v>2</v>
          </cell>
          <cell r="R2170">
            <v>1.1124087591240877</v>
          </cell>
        </row>
        <row r="2171">
          <cell r="C2171">
            <v>1</v>
          </cell>
          <cell r="G2171">
            <v>13</v>
          </cell>
          <cell r="J2171">
            <v>1101</v>
          </cell>
          <cell r="K2171">
            <v>2</v>
          </cell>
          <cell r="M2171">
            <v>1</v>
          </cell>
          <cell r="N2171">
            <v>2</v>
          </cell>
          <cell r="R2171">
            <v>1.6274787535410764</v>
          </cell>
        </row>
        <row r="2172">
          <cell r="C2172">
            <v>1</v>
          </cell>
          <cell r="G2172">
            <v>11</v>
          </cell>
          <cell r="J2172">
            <v>549</v>
          </cell>
          <cell r="K2172">
            <v>1</v>
          </cell>
          <cell r="M2172">
            <v>1</v>
          </cell>
          <cell r="N2172">
            <v>3</v>
          </cell>
          <cell r="R2172">
            <v>1.3240418118466899</v>
          </cell>
        </row>
        <row r="2173">
          <cell r="C2173">
            <v>1</v>
          </cell>
          <cell r="G2173">
            <v>13</v>
          </cell>
          <cell r="J2173">
            <v>94</v>
          </cell>
          <cell r="K2173">
            <v>1</v>
          </cell>
          <cell r="M2173">
            <v>2</v>
          </cell>
          <cell r="N2173">
            <v>1</v>
          </cell>
          <cell r="R2173">
            <v>1.6274787535410764</v>
          </cell>
        </row>
        <row r="2174">
          <cell r="C2174">
            <v>1</v>
          </cell>
          <cell r="G2174">
            <v>13</v>
          </cell>
          <cell r="J2174">
            <v>873</v>
          </cell>
          <cell r="K2174">
            <v>2</v>
          </cell>
          <cell r="M2174">
            <v>1</v>
          </cell>
          <cell r="N2174">
            <v>6</v>
          </cell>
          <cell r="R2174">
            <v>1.6274787535410764</v>
          </cell>
        </row>
        <row r="2175">
          <cell r="C2175">
            <v>1</v>
          </cell>
          <cell r="G2175">
            <v>11</v>
          </cell>
          <cell r="J2175">
            <v>1495</v>
          </cell>
          <cell r="K2175">
            <v>2</v>
          </cell>
          <cell r="M2175">
            <v>2</v>
          </cell>
          <cell r="N2175">
            <v>10</v>
          </cell>
          <cell r="R2175">
            <v>1.3240418118466899</v>
          </cell>
        </row>
        <row r="2176">
          <cell r="C2176">
            <v>1</v>
          </cell>
          <cell r="G2176">
            <v>13</v>
          </cell>
          <cell r="J2176">
            <v>132.80000000000001</v>
          </cell>
          <cell r="K2176">
            <v>2</v>
          </cell>
          <cell r="M2176">
            <v>2</v>
          </cell>
          <cell r="N2176">
            <v>4</v>
          </cell>
          <cell r="R2176">
            <v>1.6274787535410764</v>
          </cell>
        </row>
        <row r="2177">
          <cell r="C2177">
            <v>1</v>
          </cell>
          <cell r="G2177">
            <v>13</v>
          </cell>
          <cell r="J2177">
            <v>2068</v>
          </cell>
          <cell r="K2177">
            <v>1</v>
          </cell>
          <cell r="M2177">
            <v>1</v>
          </cell>
          <cell r="N2177">
            <v>1</v>
          </cell>
          <cell r="R2177">
            <v>1.6274787535410764</v>
          </cell>
        </row>
        <row r="2178">
          <cell r="C2178">
            <v>1</v>
          </cell>
          <cell r="G2178">
            <v>13</v>
          </cell>
          <cell r="J2178">
            <v>423</v>
          </cell>
          <cell r="K2178">
            <v>2</v>
          </cell>
          <cell r="M2178">
            <v>2</v>
          </cell>
          <cell r="N2178">
            <v>6</v>
          </cell>
          <cell r="R2178">
            <v>1.6274787535410764</v>
          </cell>
        </row>
        <row r="2179">
          <cell r="C2179">
            <v>1</v>
          </cell>
          <cell r="G2179">
            <v>11</v>
          </cell>
          <cell r="J2179">
            <v>2051</v>
          </cell>
          <cell r="K2179">
            <v>1</v>
          </cell>
          <cell r="M2179">
            <v>2</v>
          </cell>
          <cell r="N2179">
            <v>9</v>
          </cell>
          <cell r="R2179">
            <v>1.3240418118466899</v>
          </cell>
        </row>
        <row r="2180">
          <cell r="C2180">
            <v>1</v>
          </cell>
          <cell r="G2180">
            <v>13</v>
          </cell>
          <cell r="J2180">
            <v>561</v>
          </cell>
          <cell r="K2180">
            <v>1</v>
          </cell>
          <cell r="M2180">
            <v>2</v>
          </cell>
          <cell r="N2180">
            <v>15</v>
          </cell>
          <cell r="R2180">
            <v>1.6274787535410764</v>
          </cell>
        </row>
        <row r="2181">
          <cell r="C2181">
            <v>1</v>
          </cell>
          <cell r="G2181">
            <v>11</v>
          </cell>
          <cell r="J2181">
            <v>437.6</v>
          </cell>
          <cell r="K2181">
            <v>2</v>
          </cell>
          <cell r="M2181">
            <v>1</v>
          </cell>
          <cell r="N2181">
            <v>1</v>
          </cell>
          <cell r="R2181">
            <v>1.3240418118466899</v>
          </cell>
        </row>
        <row r="2182">
          <cell r="C2182">
            <v>1</v>
          </cell>
          <cell r="G2182">
            <v>13</v>
          </cell>
          <cell r="J2182">
            <v>517</v>
          </cell>
          <cell r="K2182">
            <v>2</v>
          </cell>
          <cell r="M2182">
            <v>1</v>
          </cell>
          <cell r="N2182">
            <v>10</v>
          </cell>
          <cell r="R2182">
            <v>1.6274787535410764</v>
          </cell>
        </row>
        <row r="2183">
          <cell r="C2183">
            <v>1</v>
          </cell>
          <cell r="G2183">
            <v>13</v>
          </cell>
          <cell r="J2183">
            <v>1936.6</v>
          </cell>
          <cell r="K2183">
            <v>1</v>
          </cell>
          <cell r="M2183">
            <v>2</v>
          </cell>
          <cell r="N2183">
            <v>14</v>
          </cell>
          <cell r="R2183">
            <v>1.6274787535410764</v>
          </cell>
        </row>
        <row r="2184">
          <cell r="C2184">
            <v>1</v>
          </cell>
          <cell r="G2184">
            <v>11</v>
          </cell>
          <cell r="J2184">
            <v>132.80000000000001</v>
          </cell>
          <cell r="K2184">
            <v>3</v>
          </cell>
          <cell r="M2184">
            <v>1</v>
          </cell>
          <cell r="N2184">
            <v>10</v>
          </cell>
          <cell r="R2184">
            <v>1.3240418118466899</v>
          </cell>
        </row>
        <row r="2185">
          <cell r="C2185">
            <v>1</v>
          </cell>
          <cell r="G2185">
            <v>13</v>
          </cell>
          <cell r="J2185">
            <v>756</v>
          </cell>
          <cell r="K2185">
            <v>2</v>
          </cell>
          <cell r="M2185">
            <v>1</v>
          </cell>
          <cell r="N2185">
            <v>9</v>
          </cell>
          <cell r="R2185">
            <v>1.6274787535410764</v>
          </cell>
        </row>
        <row r="2186">
          <cell r="C2186">
            <v>1</v>
          </cell>
          <cell r="G2186">
            <v>10</v>
          </cell>
          <cell r="J2186">
            <v>611.79999999999995</v>
          </cell>
          <cell r="K2186">
            <v>3</v>
          </cell>
          <cell r="M2186">
            <v>2</v>
          </cell>
          <cell r="N2186">
            <v>1</v>
          </cell>
          <cell r="R2186">
            <v>1.1124087591240877</v>
          </cell>
        </row>
        <row r="2187">
          <cell r="C2187">
            <v>1</v>
          </cell>
          <cell r="G2187">
            <v>10</v>
          </cell>
          <cell r="J2187">
            <v>578</v>
          </cell>
          <cell r="K2187">
            <v>2</v>
          </cell>
          <cell r="M2187">
            <v>1</v>
          </cell>
          <cell r="N2187">
            <v>6</v>
          </cell>
          <cell r="R2187">
            <v>1.1124087591240877</v>
          </cell>
        </row>
        <row r="2188">
          <cell r="C2188">
            <v>1</v>
          </cell>
          <cell r="G2188">
            <v>11</v>
          </cell>
          <cell r="J2188">
            <v>531</v>
          </cell>
          <cell r="K2188">
            <v>1</v>
          </cell>
          <cell r="M2188">
            <v>1</v>
          </cell>
          <cell r="N2188">
            <v>1</v>
          </cell>
          <cell r="R2188">
            <v>1.3240418118466899</v>
          </cell>
        </row>
        <row r="2189">
          <cell r="C2189">
            <v>1</v>
          </cell>
          <cell r="G2189">
            <v>10</v>
          </cell>
          <cell r="J2189">
            <v>1495</v>
          </cell>
          <cell r="K2189">
            <v>1</v>
          </cell>
          <cell r="M2189">
            <v>2</v>
          </cell>
          <cell r="N2189">
            <v>1</v>
          </cell>
          <cell r="R2189">
            <v>1.1124087591240877</v>
          </cell>
        </row>
        <row r="2190">
          <cell r="C2190">
            <v>1</v>
          </cell>
          <cell r="G2190">
            <v>11</v>
          </cell>
          <cell r="J2190">
            <v>794</v>
          </cell>
          <cell r="K2190">
            <v>2</v>
          </cell>
          <cell r="M2190">
            <v>1</v>
          </cell>
          <cell r="N2190">
            <v>2</v>
          </cell>
          <cell r="R2190">
            <v>1.3240418118466899</v>
          </cell>
        </row>
        <row r="2191">
          <cell r="C2191">
            <v>1</v>
          </cell>
          <cell r="G2191">
            <v>11</v>
          </cell>
          <cell r="J2191">
            <v>432.4</v>
          </cell>
          <cell r="K2191">
            <v>3</v>
          </cell>
          <cell r="M2191">
            <v>1</v>
          </cell>
          <cell r="N2191">
            <v>2</v>
          </cell>
          <cell r="R2191">
            <v>1.3240418118466899</v>
          </cell>
        </row>
        <row r="2192">
          <cell r="C2192">
            <v>1</v>
          </cell>
          <cell r="G2192">
            <v>13</v>
          </cell>
          <cell r="J2192">
            <v>552</v>
          </cell>
          <cell r="K2192">
            <v>2</v>
          </cell>
          <cell r="M2192">
            <v>2</v>
          </cell>
          <cell r="N2192">
            <v>12</v>
          </cell>
          <cell r="R2192">
            <v>1.6274787535410764</v>
          </cell>
        </row>
        <row r="2193">
          <cell r="C2193">
            <v>1</v>
          </cell>
          <cell r="G2193">
            <v>13</v>
          </cell>
          <cell r="J2193">
            <v>171.6</v>
          </cell>
          <cell r="K2193">
            <v>1</v>
          </cell>
          <cell r="M2193">
            <v>1</v>
          </cell>
          <cell r="N2193">
            <v>1</v>
          </cell>
          <cell r="R2193">
            <v>1.6274787535410764</v>
          </cell>
        </row>
        <row r="2194">
          <cell r="C2194">
            <v>1</v>
          </cell>
          <cell r="G2194">
            <v>13</v>
          </cell>
          <cell r="J2194">
            <v>446.6</v>
          </cell>
          <cell r="K2194">
            <v>1</v>
          </cell>
          <cell r="M2194">
            <v>1</v>
          </cell>
          <cell r="N2194">
            <v>3</v>
          </cell>
          <cell r="R2194">
            <v>1.6274787535410764</v>
          </cell>
        </row>
        <row r="2195">
          <cell r="C2195">
            <v>1</v>
          </cell>
          <cell r="G2195">
            <v>11</v>
          </cell>
          <cell r="J2195">
            <v>1008.8</v>
          </cell>
          <cell r="K2195">
            <v>1</v>
          </cell>
          <cell r="M2195">
            <v>2</v>
          </cell>
          <cell r="N2195">
            <v>10</v>
          </cell>
          <cell r="R2195">
            <v>1.3240418118466899</v>
          </cell>
        </row>
        <row r="2196">
          <cell r="C2196">
            <v>1</v>
          </cell>
          <cell r="G2196">
            <v>10</v>
          </cell>
          <cell r="J2196">
            <v>238.2</v>
          </cell>
          <cell r="K2196">
            <v>3</v>
          </cell>
          <cell r="M2196">
            <v>1</v>
          </cell>
          <cell r="N2196">
            <v>14</v>
          </cell>
          <cell r="R2196">
            <v>1.1124087591240877</v>
          </cell>
        </row>
        <row r="2197">
          <cell r="C2197">
            <v>1</v>
          </cell>
          <cell r="G2197">
            <v>13</v>
          </cell>
          <cell r="J2197">
            <v>479</v>
          </cell>
          <cell r="K2197">
            <v>1</v>
          </cell>
          <cell r="M2197">
            <v>1</v>
          </cell>
          <cell r="N2197">
            <v>9</v>
          </cell>
          <cell r="R2197">
            <v>1.6274787535410764</v>
          </cell>
        </row>
        <row r="2198">
          <cell r="C2198">
            <v>1</v>
          </cell>
          <cell r="G2198">
            <v>11</v>
          </cell>
          <cell r="J2198">
            <v>1591</v>
          </cell>
          <cell r="K2198">
            <v>2</v>
          </cell>
          <cell r="M2198">
            <v>2</v>
          </cell>
          <cell r="N2198">
            <v>1</v>
          </cell>
          <cell r="R2198">
            <v>1.3240418118466899</v>
          </cell>
        </row>
        <row r="2199">
          <cell r="C2199">
            <v>1</v>
          </cell>
          <cell r="G2199">
            <v>13</v>
          </cell>
          <cell r="J2199">
            <v>1059.5999999999999</v>
          </cell>
          <cell r="K2199">
            <v>3</v>
          </cell>
          <cell r="M2199">
            <v>1</v>
          </cell>
          <cell r="N2199">
            <v>13</v>
          </cell>
          <cell r="R2199">
            <v>1.6274787535410764</v>
          </cell>
        </row>
        <row r="2200">
          <cell r="C2200">
            <v>1</v>
          </cell>
          <cell r="G2200">
            <v>11</v>
          </cell>
          <cell r="J2200">
            <v>724</v>
          </cell>
          <cell r="K2200">
            <v>2</v>
          </cell>
          <cell r="M2200">
            <v>2</v>
          </cell>
          <cell r="N2200">
            <v>17</v>
          </cell>
          <cell r="R2200">
            <v>1.3240418118466899</v>
          </cell>
        </row>
        <row r="2201">
          <cell r="C2201">
            <v>1</v>
          </cell>
          <cell r="G2201">
            <v>13</v>
          </cell>
          <cell r="J2201">
            <v>508</v>
          </cell>
          <cell r="K2201">
            <v>1</v>
          </cell>
          <cell r="M2201">
            <v>2</v>
          </cell>
          <cell r="N2201">
            <v>13</v>
          </cell>
          <cell r="R2201">
            <v>1.6274787535410764</v>
          </cell>
        </row>
        <row r="2202">
          <cell r="C2202">
            <v>1</v>
          </cell>
          <cell r="G2202">
            <v>13</v>
          </cell>
          <cell r="J2202">
            <v>1130</v>
          </cell>
          <cell r="K2202">
            <v>2</v>
          </cell>
          <cell r="M2202">
            <v>1</v>
          </cell>
          <cell r="N2202">
            <v>13</v>
          </cell>
          <cell r="R2202">
            <v>1.6274787535410764</v>
          </cell>
        </row>
        <row r="2203">
          <cell r="C2203">
            <v>1</v>
          </cell>
          <cell r="G2203">
            <v>11</v>
          </cell>
          <cell r="J2203">
            <v>1153</v>
          </cell>
          <cell r="K2203">
            <v>3</v>
          </cell>
          <cell r="M2203">
            <v>1</v>
          </cell>
          <cell r="N2203">
            <v>13</v>
          </cell>
          <cell r="R2203">
            <v>1.3240418118466899</v>
          </cell>
        </row>
        <row r="2204">
          <cell r="C2204">
            <v>1</v>
          </cell>
          <cell r="G2204">
            <v>13</v>
          </cell>
          <cell r="J2204">
            <v>720</v>
          </cell>
          <cell r="K2204">
            <v>2</v>
          </cell>
          <cell r="M2204">
            <v>2</v>
          </cell>
          <cell r="N2204">
            <v>1</v>
          </cell>
          <cell r="R2204">
            <v>1.6274787535410764</v>
          </cell>
        </row>
        <row r="2205">
          <cell r="C2205">
            <v>1</v>
          </cell>
          <cell r="G2205">
            <v>13</v>
          </cell>
          <cell r="J2205">
            <v>2156</v>
          </cell>
          <cell r="K2205">
            <v>2</v>
          </cell>
          <cell r="M2205">
            <v>1</v>
          </cell>
          <cell r="N2205">
            <v>13</v>
          </cell>
          <cell r="R2205">
            <v>1.6274787535410764</v>
          </cell>
        </row>
        <row r="2206">
          <cell r="C2206">
            <v>1</v>
          </cell>
          <cell r="G2206">
            <v>10</v>
          </cell>
          <cell r="J2206">
            <v>1885.8</v>
          </cell>
          <cell r="K2206">
            <v>1</v>
          </cell>
          <cell r="M2206">
            <v>1</v>
          </cell>
          <cell r="N2206">
            <v>7</v>
          </cell>
          <cell r="R2206">
            <v>1.1124087591240877</v>
          </cell>
        </row>
        <row r="2207">
          <cell r="C2207">
            <v>1</v>
          </cell>
          <cell r="G2207">
            <v>13</v>
          </cell>
          <cell r="J2207">
            <v>1008.8</v>
          </cell>
          <cell r="K2207">
            <v>1</v>
          </cell>
          <cell r="M2207">
            <v>2</v>
          </cell>
          <cell r="N2207">
            <v>3</v>
          </cell>
          <cell r="R2207">
            <v>1.6274787535410764</v>
          </cell>
        </row>
        <row r="2208">
          <cell r="C2208">
            <v>1</v>
          </cell>
          <cell r="G2208">
            <v>13</v>
          </cell>
          <cell r="J2208">
            <v>569</v>
          </cell>
          <cell r="K2208">
            <v>2</v>
          </cell>
          <cell r="M2208">
            <v>1</v>
          </cell>
          <cell r="N2208">
            <v>3</v>
          </cell>
          <cell r="R2208">
            <v>1.6274787535410764</v>
          </cell>
        </row>
        <row r="2209">
          <cell r="C2209">
            <v>1</v>
          </cell>
          <cell r="G2209">
            <v>13</v>
          </cell>
          <cell r="J2209">
            <v>403</v>
          </cell>
          <cell r="K2209">
            <v>3</v>
          </cell>
          <cell r="M2209">
            <v>2</v>
          </cell>
          <cell r="N2209">
            <v>13</v>
          </cell>
          <cell r="R2209">
            <v>1.6274787535410764</v>
          </cell>
        </row>
        <row r="2210">
          <cell r="C2210">
            <v>1</v>
          </cell>
          <cell r="G2210">
            <v>10</v>
          </cell>
          <cell r="J2210">
            <v>1475</v>
          </cell>
          <cell r="K2210">
            <v>2</v>
          </cell>
          <cell r="M2210">
            <v>1</v>
          </cell>
          <cell r="N2210">
            <v>13</v>
          </cell>
          <cell r="R2210">
            <v>1.1124087591240877</v>
          </cell>
        </row>
        <row r="2211">
          <cell r="C2211">
            <v>1</v>
          </cell>
          <cell r="G2211">
            <v>11</v>
          </cell>
          <cell r="J2211">
            <v>239.4</v>
          </cell>
          <cell r="K2211">
            <v>1</v>
          </cell>
          <cell r="M2211">
            <v>2</v>
          </cell>
          <cell r="N2211">
            <v>3</v>
          </cell>
          <cell r="R2211">
            <v>1.3240418118466899</v>
          </cell>
        </row>
        <row r="2212">
          <cell r="C2212">
            <v>1</v>
          </cell>
          <cell r="G2212">
            <v>11</v>
          </cell>
          <cell r="J2212">
            <v>125</v>
          </cell>
          <cell r="K2212">
            <v>1</v>
          </cell>
          <cell r="M2212">
            <v>1</v>
          </cell>
          <cell r="N2212">
            <v>1</v>
          </cell>
          <cell r="R2212">
            <v>1.3240418118466899</v>
          </cell>
        </row>
        <row r="2213">
          <cell r="C2213">
            <v>1</v>
          </cell>
          <cell r="G2213">
            <v>13</v>
          </cell>
          <cell r="J2213">
            <v>172.3</v>
          </cell>
          <cell r="K2213">
            <v>2</v>
          </cell>
          <cell r="M2213">
            <v>1</v>
          </cell>
          <cell r="N2213">
            <v>17</v>
          </cell>
          <cell r="R2213">
            <v>1.6274787535410764</v>
          </cell>
        </row>
        <row r="2214">
          <cell r="C2214">
            <v>1</v>
          </cell>
          <cell r="G2214">
            <v>13</v>
          </cell>
          <cell r="J2214">
            <v>1130</v>
          </cell>
          <cell r="K2214">
            <v>1</v>
          </cell>
          <cell r="M2214">
            <v>2</v>
          </cell>
          <cell r="N2214">
            <v>17</v>
          </cell>
          <cell r="R2214">
            <v>1.6274787535410764</v>
          </cell>
        </row>
        <row r="2215">
          <cell r="C2215">
            <v>1</v>
          </cell>
          <cell r="G2215">
            <v>13</v>
          </cell>
          <cell r="J2215">
            <v>1329.8</v>
          </cell>
          <cell r="K2215">
            <v>3</v>
          </cell>
          <cell r="M2215">
            <v>2</v>
          </cell>
          <cell r="N2215">
            <v>9</v>
          </cell>
          <cell r="R2215">
            <v>1.6274787535410764</v>
          </cell>
        </row>
        <row r="2216">
          <cell r="C2216">
            <v>1</v>
          </cell>
          <cell r="G2216">
            <v>11</v>
          </cell>
          <cell r="J2216">
            <v>511</v>
          </cell>
          <cell r="K2216">
            <v>1</v>
          </cell>
          <cell r="M2216">
            <v>1</v>
          </cell>
          <cell r="N2216">
            <v>7</v>
          </cell>
          <cell r="R2216">
            <v>1.3240418118466899</v>
          </cell>
        </row>
        <row r="2217">
          <cell r="C2217">
            <v>1</v>
          </cell>
          <cell r="G2217">
            <v>11</v>
          </cell>
          <cell r="J2217">
            <v>569</v>
          </cell>
          <cell r="K2217">
            <v>2</v>
          </cell>
          <cell r="M2217">
            <v>2</v>
          </cell>
          <cell r="N2217">
            <v>13</v>
          </cell>
          <cell r="R2217">
            <v>1.3240418118466899</v>
          </cell>
        </row>
        <row r="2218">
          <cell r="C2218">
            <v>1</v>
          </cell>
          <cell r="G2218">
            <v>13</v>
          </cell>
          <cell r="J2218">
            <v>1311</v>
          </cell>
          <cell r="K2218">
            <v>1</v>
          </cell>
          <cell r="M2218">
            <v>2</v>
          </cell>
          <cell r="N2218">
            <v>3</v>
          </cell>
          <cell r="R2218">
            <v>1.6274787535410764</v>
          </cell>
        </row>
        <row r="2219">
          <cell r="C2219">
            <v>1</v>
          </cell>
          <cell r="G2219">
            <v>13</v>
          </cell>
          <cell r="J2219">
            <v>1563</v>
          </cell>
          <cell r="K2219">
            <v>2</v>
          </cell>
          <cell r="M2219">
            <v>1</v>
          </cell>
          <cell r="N2219">
            <v>1</v>
          </cell>
          <cell r="R2219">
            <v>1.6274787535410764</v>
          </cell>
        </row>
        <row r="2220">
          <cell r="C2220">
            <v>1</v>
          </cell>
          <cell r="G2220">
            <v>13</v>
          </cell>
          <cell r="J2220">
            <v>666</v>
          </cell>
          <cell r="K2220">
            <v>3</v>
          </cell>
          <cell r="M2220">
            <v>2</v>
          </cell>
          <cell r="N2220">
            <v>4</v>
          </cell>
          <cell r="R2220">
            <v>1.6274787535410764</v>
          </cell>
        </row>
        <row r="2221">
          <cell r="C2221">
            <v>1</v>
          </cell>
          <cell r="G2221">
            <v>11</v>
          </cell>
          <cell r="J2221">
            <v>1475</v>
          </cell>
          <cell r="K2221">
            <v>1</v>
          </cell>
          <cell r="M2221">
            <v>1</v>
          </cell>
          <cell r="N2221">
            <v>1</v>
          </cell>
          <cell r="R2221">
            <v>1.3240418118466899</v>
          </cell>
        </row>
        <row r="2222">
          <cell r="C2222">
            <v>1</v>
          </cell>
          <cell r="G2222">
            <v>13</v>
          </cell>
          <cell r="J2222">
            <v>648.79999999999995</v>
          </cell>
          <cell r="K2222">
            <v>2</v>
          </cell>
          <cell r="M2222">
            <v>2</v>
          </cell>
          <cell r="N2222">
            <v>14</v>
          </cell>
          <cell r="R2222">
            <v>1.6274787535410764</v>
          </cell>
        </row>
        <row r="2223">
          <cell r="C2223">
            <v>1</v>
          </cell>
          <cell r="G2223">
            <v>13</v>
          </cell>
          <cell r="J2223">
            <v>386.8</v>
          </cell>
          <cell r="K2223">
            <v>2</v>
          </cell>
          <cell r="M2223">
            <v>1</v>
          </cell>
          <cell r="N2223">
            <v>1</v>
          </cell>
          <cell r="R2223">
            <v>1.6274787535410764</v>
          </cell>
        </row>
        <row r="2224">
          <cell r="C2224">
            <v>1</v>
          </cell>
          <cell r="G2224">
            <v>11</v>
          </cell>
          <cell r="J2224">
            <v>882</v>
          </cell>
          <cell r="K2224">
            <v>1</v>
          </cell>
          <cell r="M2224">
            <v>2</v>
          </cell>
          <cell r="N2224">
            <v>9</v>
          </cell>
          <cell r="R2224">
            <v>1.3240418118466899</v>
          </cell>
        </row>
        <row r="2225">
          <cell r="C2225">
            <v>1</v>
          </cell>
          <cell r="G2225">
            <v>10</v>
          </cell>
          <cell r="J2225">
            <v>504</v>
          </cell>
          <cell r="K2225">
            <v>3</v>
          </cell>
          <cell r="M2225">
            <v>1</v>
          </cell>
          <cell r="N2225">
            <v>9</v>
          </cell>
          <cell r="R2225">
            <v>1.1124087591240877</v>
          </cell>
        </row>
        <row r="2226">
          <cell r="C2226">
            <v>1</v>
          </cell>
          <cell r="G2226">
            <v>13</v>
          </cell>
          <cell r="J2226">
            <v>210.3</v>
          </cell>
          <cell r="K2226">
            <v>1</v>
          </cell>
          <cell r="M2226">
            <v>1</v>
          </cell>
          <cell r="N2226">
            <v>13</v>
          </cell>
          <cell r="R2226">
            <v>1.6274787535410764</v>
          </cell>
        </row>
        <row r="2227">
          <cell r="C2227">
            <v>1</v>
          </cell>
          <cell r="G2227">
            <v>11</v>
          </cell>
          <cell r="J2227">
            <v>1279</v>
          </cell>
          <cell r="K2227">
            <v>2</v>
          </cell>
          <cell r="M2227">
            <v>2</v>
          </cell>
          <cell r="N2227">
            <v>1</v>
          </cell>
          <cell r="R2227">
            <v>1.3240418118466899</v>
          </cell>
        </row>
        <row r="2228">
          <cell r="C2228">
            <v>1</v>
          </cell>
          <cell r="G2228">
            <v>13</v>
          </cell>
          <cell r="J2228">
            <v>1329.8</v>
          </cell>
          <cell r="K2228">
            <v>2</v>
          </cell>
          <cell r="M2228">
            <v>1</v>
          </cell>
          <cell r="N2228">
            <v>2</v>
          </cell>
          <cell r="R2228">
            <v>1.6274787535410764</v>
          </cell>
        </row>
        <row r="2229">
          <cell r="C2229">
            <v>1</v>
          </cell>
          <cell r="G2229">
            <v>10</v>
          </cell>
          <cell r="J2229">
            <v>28.1</v>
          </cell>
          <cell r="K2229">
            <v>1</v>
          </cell>
          <cell r="M2229">
            <v>1</v>
          </cell>
          <cell r="N2229">
            <v>17</v>
          </cell>
          <cell r="R2229">
            <v>1.1124087591240877</v>
          </cell>
        </row>
        <row r="2230">
          <cell r="C2230">
            <v>1</v>
          </cell>
          <cell r="G2230">
            <v>13</v>
          </cell>
          <cell r="J2230">
            <v>1059.5999999999999</v>
          </cell>
          <cell r="K2230">
            <v>1</v>
          </cell>
          <cell r="M2230">
            <v>2</v>
          </cell>
          <cell r="N2230">
            <v>17</v>
          </cell>
          <cell r="R2230">
            <v>1.6274787535410764</v>
          </cell>
        </row>
        <row r="2231">
          <cell r="C2231">
            <v>1</v>
          </cell>
          <cell r="G2231">
            <v>13</v>
          </cell>
          <cell r="J2231">
            <v>1563</v>
          </cell>
          <cell r="K2231">
            <v>2</v>
          </cell>
          <cell r="M2231">
            <v>1</v>
          </cell>
          <cell r="N2231">
            <v>17</v>
          </cell>
          <cell r="R2231">
            <v>1.6274787535410764</v>
          </cell>
        </row>
        <row r="2232">
          <cell r="C2232">
            <v>1</v>
          </cell>
          <cell r="G2232">
            <v>13</v>
          </cell>
          <cell r="J2232">
            <v>210.3</v>
          </cell>
          <cell r="K2232">
            <v>2</v>
          </cell>
          <cell r="M2232">
            <v>2</v>
          </cell>
          <cell r="N2232">
            <v>4</v>
          </cell>
          <cell r="R2232">
            <v>1.6274787535410764</v>
          </cell>
        </row>
        <row r="2233">
          <cell r="C2233">
            <v>1</v>
          </cell>
          <cell r="G2233">
            <v>11</v>
          </cell>
          <cell r="J2233">
            <v>94</v>
          </cell>
          <cell r="K2233">
            <v>1</v>
          </cell>
          <cell r="M2233">
            <v>1</v>
          </cell>
          <cell r="N2233">
            <v>1</v>
          </cell>
          <cell r="R2233">
            <v>1.3240418118466899</v>
          </cell>
        </row>
        <row r="2234">
          <cell r="C2234">
            <v>1</v>
          </cell>
          <cell r="G2234">
            <v>10</v>
          </cell>
          <cell r="J2234">
            <v>276.2</v>
          </cell>
          <cell r="K2234">
            <v>1</v>
          </cell>
          <cell r="M2234">
            <v>1</v>
          </cell>
          <cell r="N2234">
            <v>1</v>
          </cell>
          <cell r="R2234">
            <v>1.1124087591240877</v>
          </cell>
        </row>
        <row r="2235">
          <cell r="C2235">
            <v>1</v>
          </cell>
          <cell r="G2235">
            <v>13</v>
          </cell>
          <cell r="J2235">
            <v>131</v>
          </cell>
          <cell r="K2235">
            <v>2</v>
          </cell>
          <cell r="M2235">
            <v>2</v>
          </cell>
          <cell r="N2235">
            <v>9</v>
          </cell>
          <cell r="R2235">
            <v>1.6274787535410764</v>
          </cell>
        </row>
        <row r="2236">
          <cell r="C2236">
            <v>1</v>
          </cell>
          <cell r="G2236">
            <v>11</v>
          </cell>
          <cell r="J2236">
            <v>78.899999999999991</v>
          </cell>
          <cell r="K2236">
            <v>1</v>
          </cell>
          <cell r="M2236">
            <v>1</v>
          </cell>
          <cell r="N2236">
            <v>1</v>
          </cell>
          <cell r="R2236">
            <v>1.3240418118466899</v>
          </cell>
        </row>
        <row r="2237">
          <cell r="C2237">
            <v>1</v>
          </cell>
          <cell r="G2237">
            <v>13</v>
          </cell>
          <cell r="J2237">
            <v>276.2</v>
          </cell>
          <cell r="K2237">
            <v>2</v>
          </cell>
          <cell r="M2237">
            <v>2</v>
          </cell>
          <cell r="N2237">
            <v>3</v>
          </cell>
          <cell r="R2237">
            <v>1.6274787535410764</v>
          </cell>
        </row>
        <row r="2238">
          <cell r="C2238">
            <v>1</v>
          </cell>
          <cell r="G2238">
            <v>13</v>
          </cell>
          <cell r="J2238">
            <v>1292.8</v>
          </cell>
          <cell r="K2238">
            <v>1</v>
          </cell>
          <cell r="M2238">
            <v>1</v>
          </cell>
          <cell r="N2238">
            <v>3</v>
          </cell>
          <cell r="R2238">
            <v>1.6274787535410764</v>
          </cell>
        </row>
        <row r="2239">
          <cell r="C2239">
            <v>1</v>
          </cell>
          <cell r="G2239">
            <v>13</v>
          </cell>
          <cell r="J2239">
            <v>1059.5999999999999</v>
          </cell>
          <cell r="K2239">
            <v>1</v>
          </cell>
          <cell r="M2239">
            <v>2</v>
          </cell>
          <cell r="N2239">
            <v>3</v>
          </cell>
          <cell r="R2239">
            <v>1.6274787535410764</v>
          </cell>
        </row>
        <row r="2240">
          <cell r="C2240">
            <v>1</v>
          </cell>
          <cell r="G2240">
            <v>11</v>
          </cell>
          <cell r="J2240">
            <v>432.8</v>
          </cell>
          <cell r="K2240">
            <v>2</v>
          </cell>
          <cell r="M2240">
            <v>2</v>
          </cell>
          <cell r="N2240">
            <v>4</v>
          </cell>
          <cell r="R2240">
            <v>1.3240418118466899</v>
          </cell>
        </row>
        <row r="2241">
          <cell r="C2241">
            <v>1</v>
          </cell>
          <cell r="G2241">
            <v>13</v>
          </cell>
          <cell r="J2241">
            <v>28.1</v>
          </cell>
          <cell r="K2241">
            <v>1</v>
          </cell>
          <cell r="M2241">
            <v>1</v>
          </cell>
          <cell r="N2241">
            <v>1</v>
          </cell>
          <cell r="R2241">
            <v>1.6274787535410764</v>
          </cell>
        </row>
        <row r="2242">
          <cell r="C2242">
            <v>1</v>
          </cell>
          <cell r="G2242">
            <v>13</v>
          </cell>
          <cell r="J2242">
            <v>403</v>
          </cell>
          <cell r="K2242">
            <v>3</v>
          </cell>
          <cell r="M2242">
            <v>2</v>
          </cell>
          <cell r="N2242">
            <v>17</v>
          </cell>
          <cell r="R2242">
            <v>1.6274787535410764</v>
          </cell>
        </row>
        <row r="2243">
          <cell r="C2243">
            <v>1</v>
          </cell>
          <cell r="G2243">
            <v>11</v>
          </cell>
          <cell r="J2243">
            <v>578</v>
          </cell>
          <cell r="K2243">
            <v>2</v>
          </cell>
          <cell r="M2243">
            <v>1</v>
          </cell>
          <cell r="N2243">
            <v>12</v>
          </cell>
          <cell r="R2243">
            <v>1.3240418118466899</v>
          </cell>
        </row>
        <row r="2244">
          <cell r="C2244">
            <v>1</v>
          </cell>
          <cell r="G2244">
            <v>11</v>
          </cell>
          <cell r="J2244">
            <v>117.6</v>
          </cell>
          <cell r="K2244">
            <v>1</v>
          </cell>
          <cell r="M2244">
            <v>1</v>
          </cell>
          <cell r="N2244">
            <v>1</v>
          </cell>
          <cell r="R2244">
            <v>1.3240418118466899</v>
          </cell>
        </row>
        <row r="2245">
          <cell r="C2245">
            <v>1</v>
          </cell>
          <cell r="G2245">
            <v>11</v>
          </cell>
          <cell r="J2245">
            <v>376.4</v>
          </cell>
          <cell r="K2245">
            <v>2</v>
          </cell>
          <cell r="M2245">
            <v>2</v>
          </cell>
          <cell r="N2245">
            <v>4</v>
          </cell>
          <cell r="R2245">
            <v>1.3240418118466899</v>
          </cell>
        </row>
        <row r="2246">
          <cell r="C2246">
            <v>1</v>
          </cell>
          <cell r="G2246">
            <v>13</v>
          </cell>
          <cell r="J2246">
            <v>125</v>
          </cell>
          <cell r="K2246">
            <v>3</v>
          </cell>
          <cell r="M2246">
            <v>1</v>
          </cell>
          <cell r="N2246">
            <v>15</v>
          </cell>
          <cell r="R2246">
            <v>1.6274787535410764</v>
          </cell>
        </row>
        <row r="2247">
          <cell r="C2247">
            <v>1</v>
          </cell>
          <cell r="G2247">
            <v>11</v>
          </cell>
          <cell r="J2247">
            <v>78.899999999999991</v>
          </cell>
          <cell r="K2247">
            <v>2</v>
          </cell>
          <cell r="M2247">
            <v>2</v>
          </cell>
          <cell r="N2247">
            <v>15</v>
          </cell>
          <cell r="R2247">
            <v>1.3240418118466899</v>
          </cell>
        </row>
        <row r="2248">
          <cell r="C2248">
            <v>1</v>
          </cell>
          <cell r="G2248">
            <v>11</v>
          </cell>
          <cell r="J2248">
            <v>619</v>
          </cell>
          <cell r="K2248">
            <v>3</v>
          </cell>
          <cell r="M2248">
            <v>1</v>
          </cell>
          <cell r="N2248">
            <v>15</v>
          </cell>
          <cell r="R2248">
            <v>1.3240418118466899</v>
          </cell>
        </row>
        <row r="2249">
          <cell r="C2249">
            <v>1</v>
          </cell>
          <cell r="G2249">
            <v>13</v>
          </cell>
          <cell r="J2249">
            <v>580.20000000000005</v>
          </cell>
          <cell r="K2249">
            <v>2</v>
          </cell>
          <cell r="M2249">
            <v>2</v>
          </cell>
          <cell r="N2249">
            <v>6</v>
          </cell>
          <cell r="R2249">
            <v>1.6274787535410764</v>
          </cell>
        </row>
        <row r="2250">
          <cell r="C2250">
            <v>1</v>
          </cell>
          <cell r="G2250">
            <v>13</v>
          </cell>
          <cell r="J2250">
            <v>210.3</v>
          </cell>
          <cell r="K2250">
            <v>1</v>
          </cell>
          <cell r="M2250">
            <v>1</v>
          </cell>
          <cell r="N2250">
            <v>7</v>
          </cell>
          <cell r="R2250">
            <v>1.6274787535410764</v>
          </cell>
        </row>
        <row r="2251">
          <cell r="C2251">
            <v>1</v>
          </cell>
          <cell r="G2251">
            <v>11</v>
          </cell>
          <cell r="J2251">
            <v>1311</v>
          </cell>
          <cell r="K2251">
            <v>2</v>
          </cell>
          <cell r="M2251">
            <v>2</v>
          </cell>
          <cell r="N2251">
            <v>1</v>
          </cell>
          <cell r="R2251">
            <v>1.3240418118466899</v>
          </cell>
        </row>
        <row r="2252">
          <cell r="C2252">
            <v>1</v>
          </cell>
          <cell r="G2252">
            <v>13</v>
          </cell>
          <cell r="J2252">
            <v>1385</v>
          </cell>
          <cell r="K2252">
            <v>3</v>
          </cell>
          <cell r="M2252">
            <v>2</v>
          </cell>
          <cell r="N2252">
            <v>14</v>
          </cell>
          <cell r="R2252">
            <v>1.6274787535410764</v>
          </cell>
        </row>
        <row r="2253">
          <cell r="C2253">
            <v>1</v>
          </cell>
          <cell r="G2253">
            <v>13</v>
          </cell>
          <cell r="J2253">
            <v>1191</v>
          </cell>
          <cell r="K2253">
            <v>2</v>
          </cell>
          <cell r="M2253">
            <v>1</v>
          </cell>
          <cell r="N2253">
            <v>1</v>
          </cell>
          <cell r="R2253">
            <v>1.6274787535410764</v>
          </cell>
        </row>
        <row r="2254">
          <cell r="C2254">
            <v>1</v>
          </cell>
          <cell r="G2254">
            <v>13</v>
          </cell>
          <cell r="J2254">
            <v>210.3</v>
          </cell>
          <cell r="K2254">
            <v>1</v>
          </cell>
          <cell r="M2254">
            <v>1</v>
          </cell>
          <cell r="N2254">
            <v>3</v>
          </cell>
          <cell r="R2254">
            <v>1.6274787535410764</v>
          </cell>
        </row>
        <row r="2255">
          <cell r="C2255">
            <v>1</v>
          </cell>
          <cell r="G2255">
            <v>11</v>
          </cell>
          <cell r="J2255">
            <v>446.6</v>
          </cell>
          <cell r="K2255">
            <v>2</v>
          </cell>
          <cell r="M2255">
            <v>2</v>
          </cell>
          <cell r="N2255">
            <v>15</v>
          </cell>
          <cell r="R2255">
            <v>1.3240418118466899</v>
          </cell>
        </row>
        <row r="2256">
          <cell r="C2256">
            <v>1</v>
          </cell>
          <cell r="G2256">
            <v>13</v>
          </cell>
          <cell r="J2256">
            <v>1153</v>
          </cell>
          <cell r="K2256">
            <v>3</v>
          </cell>
          <cell r="M2256">
            <v>1</v>
          </cell>
          <cell r="N2256">
            <v>13</v>
          </cell>
          <cell r="R2256">
            <v>1.6274787535410764</v>
          </cell>
        </row>
        <row r="2257">
          <cell r="C2257">
            <v>1</v>
          </cell>
          <cell r="G2257">
            <v>13</v>
          </cell>
          <cell r="J2257">
            <v>540</v>
          </cell>
          <cell r="K2257">
            <v>3</v>
          </cell>
          <cell r="M2257">
            <v>2</v>
          </cell>
          <cell r="N2257">
            <v>13</v>
          </cell>
          <cell r="R2257">
            <v>1.6274787535410764</v>
          </cell>
        </row>
        <row r="2258">
          <cell r="C2258">
            <v>1</v>
          </cell>
          <cell r="G2258">
            <v>13</v>
          </cell>
          <cell r="J2258">
            <v>1059.5999999999999</v>
          </cell>
          <cell r="K2258">
            <v>2</v>
          </cell>
          <cell r="M2258">
            <v>1</v>
          </cell>
          <cell r="N2258">
            <v>13</v>
          </cell>
          <cell r="R2258">
            <v>1.6274787535410764</v>
          </cell>
        </row>
        <row r="2259">
          <cell r="C2259">
            <v>1</v>
          </cell>
          <cell r="G2259">
            <v>13</v>
          </cell>
          <cell r="J2259">
            <v>540</v>
          </cell>
          <cell r="K2259">
            <v>1</v>
          </cell>
          <cell r="M2259">
            <v>2</v>
          </cell>
          <cell r="N2259">
            <v>3</v>
          </cell>
          <cell r="R2259">
            <v>1.6274787535410764</v>
          </cell>
        </row>
        <row r="2260">
          <cell r="C2260">
            <v>1</v>
          </cell>
          <cell r="G2260">
            <v>13</v>
          </cell>
          <cell r="J2260">
            <v>188.3</v>
          </cell>
          <cell r="K2260">
            <v>3</v>
          </cell>
          <cell r="M2260">
            <v>2</v>
          </cell>
          <cell r="N2260">
            <v>1</v>
          </cell>
          <cell r="R2260">
            <v>1.6274787535410764</v>
          </cell>
        </row>
        <row r="2261">
          <cell r="C2261">
            <v>1</v>
          </cell>
          <cell r="G2261">
            <v>13</v>
          </cell>
          <cell r="J2261">
            <v>94</v>
          </cell>
          <cell r="K2261">
            <v>2</v>
          </cell>
          <cell r="M2261">
            <v>2</v>
          </cell>
          <cell r="N2261">
            <v>3</v>
          </cell>
          <cell r="R2261">
            <v>1.6274787535410764</v>
          </cell>
        </row>
        <row r="2262">
          <cell r="C2262">
            <v>1</v>
          </cell>
          <cell r="G2262">
            <v>10</v>
          </cell>
          <cell r="J2262">
            <v>239.4</v>
          </cell>
          <cell r="K2262">
            <v>2</v>
          </cell>
          <cell r="M2262">
            <v>1</v>
          </cell>
          <cell r="N2262">
            <v>13</v>
          </cell>
          <cell r="R2262">
            <v>1.1124087591240877</v>
          </cell>
        </row>
        <row r="2263">
          <cell r="C2263">
            <v>1</v>
          </cell>
          <cell r="G2263">
            <v>13</v>
          </cell>
          <cell r="J2263">
            <v>307</v>
          </cell>
          <cell r="K2263">
            <v>3</v>
          </cell>
          <cell r="M2263">
            <v>2</v>
          </cell>
          <cell r="N2263">
            <v>2</v>
          </cell>
          <cell r="R2263">
            <v>1.6274787535410764</v>
          </cell>
        </row>
        <row r="2264">
          <cell r="C2264">
            <v>1</v>
          </cell>
          <cell r="G2264">
            <v>11</v>
          </cell>
          <cell r="J2264">
            <v>441</v>
          </cell>
          <cell r="K2264">
            <v>1</v>
          </cell>
          <cell r="M2264">
            <v>2</v>
          </cell>
          <cell r="N2264">
            <v>13</v>
          </cell>
          <cell r="R2264">
            <v>1.3240418118466899</v>
          </cell>
        </row>
        <row r="2265">
          <cell r="C2265">
            <v>1</v>
          </cell>
          <cell r="G2265">
            <v>10</v>
          </cell>
          <cell r="J2265">
            <v>276.2</v>
          </cell>
          <cell r="K2265">
            <v>3</v>
          </cell>
          <cell r="M2265">
            <v>2</v>
          </cell>
          <cell r="N2265">
            <v>16</v>
          </cell>
          <cell r="R2265">
            <v>1.1124087591240877</v>
          </cell>
        </row>
        <row r="2266">
          <cell r="C2266">
            <v>1</v>
          </cell>
          <cell r="G2266">
            <v>13</v>
          </cell>
          <cell r="J2266">
            <v>176.3</v>
          </cell>
          <cell r="K2266">
            <v>2</v>
          </cell>
          <cell r="M2266">
            <v>2</v>
          </cell>
          <cell r="N2266">
            <v>5</v>
          </cell>
          <cell r="R2266">
            <v>1.6274787535410764</v>
          </cell>
        </row>
        <row r="2267">
          <cell r="C2267">
            <v>1</v>
          </cell>
          <cell r="G2267">
            <v>10</v>
          </cell>
          <cell r="J2267">
            <v>138.80000000000001</v>
          </cell>
          <cell r="K2267">
            <v>2</v>
          </cell>
          <cell r="M2267">
            <v>1</v>
          </cell>
          <cell r="N2267">
            <v>5</v>
          </cell>
          <cell r="R2267">
            <v>1.1124087591240877</v>
          </cell>
        </row>
        <row r="2268">
          <cell r="C2268">
            <v>1</v>
          </cell>
          <cell r="G2268">
            <v>11</v>
          </cell>
          <cell r="J2268">
            <v>28.1</v>
          </cell>
          <cell r="K2268">
            <v>1</v>
          </cell>
          <cell r="M2268">
            <v>1</v>
          </cell>
          <cell r="N2268">
            <v>13</v>
          </cell>
          <cell r="R2268">
            <v>1.3240418118466899</v>
          </cell>
        </row>
        <row r="2269">
          <cell r="C2269">
            <v>1</v>
          </cell>
          <cell r="G2269">
            <v>10</v>
          </cell>
          <cell r="J2269">
            <v>149.30000000000001</v>
          </cell>
          <cell r="K2269">
            <v>3</v>
          </cell>
          <cell r="M2269">
            <v>1</v>
          </cell>
          <cell r="N2269">
            <v>13</v>
          </cell>
          <cell r="R2269">
            <v>1.1124087591240877</v>
          </cell>
        </row>
        <row r="2270">
          <cell r="C2270">
            <v>1</v>
          </cell>
          <cell r="G2270">
            <v>10</v>
          </cell>
          <cell r="J2270">
            <v>138.80000000000001</v>
          </cell>
          <cell r="K2270">
            <v>3</v>
          </cell>
          <cell r="M2270">
            <v>2</v>
          </cell>
          <cell r="N2270">
            <v>13</v>
          </cell>
          <cell r="R2270">
            <v>1.1124087591240877</v>
          </cell>
        </row>
        <row r="2271">
          <cell r="C2271">
            <v>1</v>
          </cell>
          <cell r="G2271">
            <v>10</v>
          </cell>
          <cell r="J2271">
            <v>28.1</v>
          </cell>
          <cell r="K2271">
            <v>3</v>
          </cell>
          <cell r="M2271">
            <v>2</v>
          </cell>
          <cell r="N2271">
            <v>13</v>
          </cell>
          <cell r="R2271">
            <v>1.1124087591240877</v>
          </cell>
        </row>
        <row r="2272">
          <cell r="C2272">
            <v>1</v>
          </cell>
          <cell r="G2272">
            <v>10</v>
          </cell>
          <cell r="J2272">
            <v>441</v>
          </cell>
          <cell r="K2272">
            <v>1</v>
          </cell>
          <cell r="M2272">
            <v>1</v>
          </cell>
          <cell r="N2272">
            <v>13</v>
          </cell>
          <cell r="R2272">
            <v>1.1124087591240877</v>
          </cell>
        </row>
        <row r="2273">
          <cell r="C2273">
            <v>1</v>
          </cell>
          <cell r="G2273">
            <v>10</v>
          </cell>
          <cell r="J2273">
            <v>580.20000000000005</v>
          </cell>
          <cell r="K2273">
            <v>2</v>
          </cell>
          <cell r="M2273">
            <v>2</v>
          </cell>
          <cell r="N2273">
            <v>2</v>
          </cell>
          <cell r="R2273">
            <v>1.1124087591240877</v>
          </cell>
        </row>
        <row r="2274">
          <cell r="C2274">
            <v>1</v>
          </cell>
          <cell r="G2274">
            <v>10</v>
          </cell>
          <cell r="J2274">
            <v>199.3</v>
          </cell>
          <cell r="K2274">
            <v>2</v>
          </cell>
          <cell r="M2274">
            <v>2</v>
          </cell>
          <cell r="N2274">
            <v>5</v>
          </cell>
          <cell r="R2274">
            <v>1.1124087591240877</v>
          </cell>
        </row>
        <row r="2275">
          <cell r="C2275">
            <v>1</v>
          </cell>
          <cell r="G2275">
            <v>10</v>
          </cell>
          <cell r="J2275">
            <v>210.3</v>
          </cell>
          <cell r="K2275">
            <v>2</v>
          </cell>
          <cell r="M2275">
            <v>2</v>
          </cell>
          <cell r="N2275">
            <v>5</v>
          </cell>
          <cell r="R2275">
            <v>1.1124087591240877</v>
          </cell>
        </row>
        <row r="2276">
          <cell r="C2276">
            <v>1</v>
          </cell>
          <cell r="G2276">
            <v>13</v>
          </cell>
          <cell r="J2276">
            <v>368</v>
          </cell>
          <cell r="K2276">
            <v>3</v>
          </cell>
          <cell r="M2276">
            <v>2</v>
          </cell>
          <cell r="N2276">
            <v>4</v>
          </cell>
          <cell r="R2276">
            <v>1.6274787535410764</v>
          </cell>
        </row>
        <row r="2277">
          <cell r="C2277">
            <v>1</v>
          </cell>
          <cell r="G2277">
            <v>10</v>
          </cell>
          <cell r="J2277">
            <v>697</v>
          </cell>
          <cell r="K2277">
            <v>1</v>
          </cell>
          <cell r="M2277">
            <v>1</v>
          </cell>
          <cell r="N2277">
            <v>4</v>
          </cell>
          <cell r="R2277">
            <v>1.1124087591240877</v>
          </cell>
        </row>
        <row r="2278">
          <cell r="C2278">
            <v>1</v>
          </cell>
          <cell r="G2278">
            <v>13</v>
          </cell>
          <cell r="J2278">
            <v>172.3</v>
          </cell>
          <cell r="K2278">
            <v>3</v>
          </cell>
          <cell r="M2278">
            <v>2</v>
          </cell>
          <cell r="N2278">
            <v>4</v>
          </cell>
          <cell r="R2278">
            <v>1.6274787535410764</v>
          </cell>
        </row>
        <row r="2279">
          <cell r="C2279">
            <v>1</v>
          </cell>
          <cell r="G2279">
            <v>10</v>
          </cell>
          <cell r="J2279">
            <v>55.099999999999994</v>
          </cell>
          <cell r="K2279">
            <v>3</v>
          </cell>
          <cell r="M2279">
            <v>2</v>
          </cell>
          <cell r="N2279">
            <v>13</v>
          </cell>
          <cell r="R2279">
            <v>1.1124087591240877</v>
          </cell>
        </row>
        <row r="2280">
          <cell r="C2280">
            <v>1</v>
          </cell>
          <cell r="G2280">
            <v>10</v>
          </cell>
          <cell r="J2280">
            <v>508</v>
          </cell>
          <cell r="K2280" t="str">
            <v>M</v>
          </cell>
          <cell r="M2280" t="str">
            <v>N</v>
          </cell>
          <cell r="N2280">
            <v>13</v>
          </cell>
          <cell r="R2280">
            <v>1.1124087591240877</v>
          </cell>
        </row>
        <row r="2281">
          <cell r="C2281">
            <v>1</v>
          </cell>
          <cell r="G2281">
            <v>10</v>
          </cell>
          <cell r="J2281">
            <v>260</v>
          </cell>
          <cell r="K2281" t="str">
            <v>M</v>
          </cell>
          <cell r="M2281" t="str">
            <v>N</v>
          </cell>
          <cell r="N2281">
            <v>4</v>
          </cell>
          <cell r="R2281">
            <v>1.1124087591240877</v>
          </cell>
        </row>
        <row r="2282">
          <cell r="C2282">
            <v>1</v>
          </cell>
          <cell r="G2282">
            <v>11</v>
          </cell>
          <cell r="J2282">
            <v>376.4</v>
          </cell>
          <cell r="K2282" t="str">
            <v>W</v>
          </cell>
          <cell r="M2282" t="str">
            <v>Y</v>
          </cell>
          <cell r="N2282">
            <v>3</v>
          </cell>
          <cell r="R2282">
            <v>1.3240418118466899</v>
          </cell>
        </row>
        <row r="2283">
          <cell r="C2283">
            <v>1</v>
          </cell>
          <cell r="G2283">
            <v>11</v>
          </cell>
          <cell r="J2283">
            <v>580.20000000000005</v>
          </cell>
          <cell r="K2283" t="str">
            <v>W</v>
          </cell>
          <cell r="M2283" t="str">
            <v>N</v>
          </cell>
          <cell r="N2283">
            <v>3</v>
          </cell>
          <cell r="R2283">
            <v>1.3240418118466899</v>
          </cell>
        </row>
        <row r="2284">
          <cell r="C2284">
            <v>1</v>
          </cell>
          <cell r="G2284">
            <v>10</v>
          </cell>
          <cell r="J2284">
            <v>215.2</v>
          </cell>
          <cell r="K2284" t="str">
            <v>M</v>
          </cell>
          <cell r="M2284" t="str">
            <v>N</v>
          </cell>
          <cell r="N2284">
            <v>4</v>
          </cell>
          <cell r="R2284">
            <v>1.1124087591240877</v>
          </cell>
        </row>
        <row r="2285">
          <cell r="C2285">
            <v>1</v>
          </cell>
          <cell r="G2285">
            <v>13</v>
          </cell>
          <cell r="J2285">
            <v>2046</v>
          </cell>
          <cell r="K2285" t="str">
            <v>D</v>
          </cell>
          <cell r="M2285" t="str">
            <v>Y</v>
          </cell>
          <cell r="N2285">
            <v>2</v>
          </cell>
          <cell r="R2285">
            <v>1.6274787535410764</v>
          </cell>
        </row>
        <row r="2286">
          <cell r="C2286">
            <v>1</v>
          </cell>
          <cell r="G2286">
            <v>10</v>
          </cell>
          <cell r="J2286">
            <v>330.3</v>
          </cell>
          <cell r="K2286" t="str">
            <v>D</v>
          </cell>
          <cell r="M2286" t="str">
            <v>Y</v>
          </cell>
          <cell r="N2286">
            <v>13</v>
          </cell>
          <cell r="R2286">
            <v>1.1124087591240877</v>
          </cell>
        </row>
        <row r="2287">
          <cell r="C2287">
            <v>1</v>
          </cell>
          <cell r="G2287">
            <v>11</v>
          </cell>
          <cell r="J2287">
            <v>283</v>
          </cell>
          <cell r="K2287" t="str">
            <v>D</v>
          </cell>
          <cell r="M2287" t="str">
            <v>Y</v>
          </cell>
          <cell r="N2287">
            <v>13</v>
          </cell>
          <cell r="R2287">
            <v>1.3240418118466899</v>
          </cell>
        </row>
        <row r="2288">
          <cell r="C2288">
            <v>1</v>
          </cell>
          <cell r="G2288">
            <v>10</v>
          </cell>
          <cell r="J2288">
            <v>237.3</v>
          </cell>
          <cell r="K2288" t="str">
            <v>M</v>
          </cell>
          <cell r="M2288" t="str">
            <v>N</v>
          </cell>
          <cell r="N2288">
            <v>15</v>
          </cell>
          <cell r="R2288">
            <v>1.1124087591240877</v>
          </cell>
        </row>
        <row r="2289">
          <cell r="C2289">
            <v>1</v>
          </cell>
          <cell r="G2289">
            <v>10</v>
          </cell>
          <cell r="J2289">
            <v>410.2</v>
          </cell>
          <cell r="K2289" t="str">
            <v>M</v>
          </cell>
          <cell r="M2289" t="str">
            <v>N</v>
          </cell>
          <cell r="N2289">
            <v>7</v>
          </cell>
          <cell r="R2289">
            <v>1.1124087591240877</v>
          </cell>
        </row>
        <row r="2290">
          <cell r="C2290">
            <v>1</v>
          </cell>
          <cell r="G2290">
            <v>10</v>
          </cell>
          <cell r="J2290">
            <v>149.30000000000001</v>
          </cell>
          <cell r="K2290" t="str">
            <v>M</v>
          </cell>
          <cell r="M2290" t="str">
            <v>Y</v>
          </cell>
          <cell r="N2290">
            <v>13</v>
          </cell>
          <cell r="R2290">
            <v>1.1124087591240877</v>
          </cell>
        </row>
        <row r="2291">
          <cell r="C2291">
            <v>1</v>
          </cell>
          <cell r="G2291">
            <v>10</v>
          </cell>
          <cell r="J2291">
            <v>283</v>
          </cell>
          <cell r="K2291" t="str">
            <v>M</v>
          </cell>
          <cell r="M2291" t="str">
            <v>N</v>
          </cell>
          <cell r="N2291">
            <v>13</v>
          </cell>
          <cell r="R2291">
            <v>1.1124087591240877</v>
          </cell>
        </row>
        <row r="2292">
          <cell r="C2292">
            <v>1</v>
          </cell>
          <cell r="G2292">
            <v>10</v>
          </cell>
          <cell r="J2292">
            <v>330.3</v>
          </cell>
          <cell r="K2292" t="str">
            <v>W</v>
          </cell>
          <cell r="M2292" t="str">
            <v>N</v>
          </cell>
          <cell r="N2292">
            <v>7</v>
          </cell>
          <cell r="R2292">
            <v>1.1124087591240877</v>
          </cell>
        </row>
        <row r="2293">
          <cell r="C2293">
            <v>1</v>
          </cell>
          <cell r="G2293">
            <v>11</v>
          </cell>
          <cell r="J2293">
            <v>580.20000000000005</v>
          </cell>
          <cell r="K2293" t="str">
            <v>W</v>
          </cell>
          <cell r="M2293" t="str">
            <v>N</v>
          </cell>
          <cell r="N2293">
            <v>3</v>
          </cell>
          <cell r="R2293">
            <v>1.3240418118466899</v>
          </cell>
        </row>
        <row r="2294">
          <cell r="C2294">
            <v>1</v>
          </cell>
          <cell r="G2294">
            <v>11</v>
          </cell>
          <cell r="J2294">
            <v>98.5</v>
          </cell>
          <cell r="K2294" t="str">
            <v>D</v>
          </cell>
          <cell r="M2294" t="str">
            <v>Y</v>
          </cell>
          <cell r="N2294">
            <v>3</v>
          </cell>
          <cell r="R2294">
            <v>1.3240418118466899</v>
          </cell>
        </row>
        <row r="2295">
          <cell r="C2295">
            <v>1</v>
          </cell>
          <cell r="G2295">
            <v>13</v>
          </cell>
          <cell r="J2295">
            <v>195.4</v>
          </cell>
          <cell r="K2295" t="str">
            <v>W</v>
          </cell>
          <cell r="M2295" t="str">
            <v>Y</v>
          </cell>
          <cell r="N2295">
            <v>13</v>
          </cell>
          <cell r="R2295">
            <v>1.6274787535410764</v>
          </cell>
        </row>
        <row r="2296">
          <cell r="C2296">
            <v>1</v>
          </cell>
          <cell r="G2296">
            <v>13</v>
          </cell>
          <cell r="J2296">
            <v>210.3</v>
          </cell>
          <cell r="K2296" t="str">
            <v>D</v>
          </cell>
          <cell r="M2296" t="str">
            <v>Y</v>
          </cell>
          <cell r="N2296">
            <v>13</v>
          </cell>
          <cell r="R2296">
            <v>1.6274787535410764</v>
          </cell>
        </row>
        <row r="2297">
          <cell r="C2297">
            <v>1</v>
          </cell>
          <cell r="G2297">
            <v>10</v>
          </cell>
          <cell r="J2297">
            <v>28.1</v>
          </cell>
          <cell r="K2297" t="str">
            <v>M</v>
          </cell>
          <cell r="M2297" t="str">
            <v>N</v>
          </cell>
          <cell r="N2297">
            <v>13</v>
          </cell>
          <cell r="R2297">
            <v>1.1124087591240877</v>
          </cell>
        </row>
        <row r="2298">
          <cell r="C2298">
            <v>1</v>
          </cell>
          <cell r="G2298">
            <v>10</v>
          </cell>
          <cell r="J2298">
            <v>182.2</v>
          </cell>
          <cell r="K2298" t="str">
            <v>W</v>
          </cell>
          <cell r="M2298" t="str">
            <v>N</v>
          </cell>
          <cell r="N2298">
            <v>4</v>
          </cell>
          <cell r="R2298">
            <v>1.1124087591240877</v>
          </cell>
        </row>
        <row r="2299">
          <cell r="C2299">
            <v>1</v>
          </cell>
          <cell r="G2299">
            <v>10</v>
          </cell>
          <cell r="J2299">
            <v>276.2</v>
          </cell>
          <cell r="K2299" t="str">
            <v>W</v>
          </cell>
          <cell r="M2299" t="str">
            <v>N</v>
          </cell>
          <cell r="N2299">
            <v>7</v>
          </cell>
          <cell r="R2299">
            <v>1.1124087591240877</v>
          </cell>
        </row>
        <row r="2300">
          <cell r="C2300">
            <v>1</v>
          </cell>
          <cell r="G2300">
            <v>11</v>
          </cell>
          <cell r="J2300">
            <v>2372</v>
          </cell>
          <cell r="K2300" t="str">
            <v>M</v>
          </cell>
          <cell r="M2300" t="str">
            <v>N</v>
          </cell>
          <cell r="N2300">
            <v>13</v>
          </cell>
          <cell r="R2300">
            <v>1.3240418118466899</v>
          </cell>
        </row>
        <row r="2301">
          <cell r="C2301">
            <v>1</v>
          </cell>
          <cell r="G2301">
            <v>13</v>
          </cell>
          <cell r="J2301">
            <v>1311</v>
          </cell>
          <cell r="K2301" t="str">
            <v>M</v>
          </cell>
          <cell r="M2301" t="str">
            <v>N</v>
          </cell>
          <cell r="N2301">
            <v>3</v>
          </cell>
          <cell r="R2301">
            <v>1.6274787535410764</v>
          </cell>
        </row>
        <row r="2302">
          <cell r="C2302">
            <v>1</v>
          </cell>
          <cell r="G2302">
            <v>10</v>
          </cell>
          <cell r="J2302">
            <v>758</v>
          </cell>
          <cell r="K2302" t="str">
            <v>M</v>
          </cell>
          <cell r="M2302" t="str">
            <v>N</v>
          </cell>
          <cell r="N2302">
            <v>9</v>
          </cell>
          <cell r="R2302">
            <v>1.1124087591240877</v>
          </cell>
        </row>
        <row r="2303">
          <cell r="C2303">
            <v>1</v>
          </cell>
          <cell r="G2303">
            <v>10</v>
          </cell>
          <cell r="J2303">
            <v>28.1</v>
          </cell>
          <cell r="K2303" t="str">
            <v>W</v>
          </cell>
          <cell r="M2303" t="str">
            <v>Y</v>
          </cell>
          <cell r="N2303">
            <v>3</v>
          </cell>
          <cell r="R2303">
            <v>1.1124087591240877</v>
          </cell>
        </row>
        <row r="2304">
          <cell r="C2304">
            <v>1</v>
          </cell>
          <cell r="G2304">
            <v>10</v>
          </cell>
          <cell r="J2304">
            <v>238.2</v>
          </cell>
          <cell r="K2304" t="str">
            <v>W</v>
          </cell>
          <cell r="M2304" t="str">
            <v>N</v>
          </cell>
          <cell r="N2304">
            <v>3</v>
          </cell>
          <cell r="R2304">
            <v>1.1124087591240877</v>
          </cell>
        </row>
        <row r="2305">
          <cell r="C2305">
            <v>1</v>
          </cell>
          <cell r="G2305">
            <v>13</v>
          </cell>
          <cell r="J2305">
            <v>625</v>
          </cell>
          <cell r="K2305" t="str">
            <v>M</v>
          </cell>
          <cell r="M2305" t="str">
            <v>N</v>
          </cell>
          <cell r="N2305">
            <v>4</v>
          </cell>
          <cell r="R2305">
            <v>1.6274787535410764</v>
          </cell>
        </row>
        <row r="2306">
          <cell r="C2306">
            <v>1</v>
          </cell>
          <cell r="G2306">
            <v>10</v>
          </cell>
          <cell r="J2306">
            <v>149.30000000000001</v>
          </cell>
          <cell r="K2306" t="str">
            <v>W</v>
          </cell>
          <cell r="M2306" t="str">
            <v>N</v>
          </cell>
          <cell r="N2306">
            <v>13</v>
          </cell>
          <cell r="R2306">
            <v>1.1124087591240877</v>
          </cell>
        </row>
        <row r="2307">
          <cell r="C2307">
            <v>1</v>
          </cell>
          <cell r="G2307">
            <v>10</v>
          </cell>
          <cell r="J2307">
            <v>149.30000000000001</v>
          </cell>
          <cell r="K2307" t="str">
            <v>M</v>
          </cell>
          <cell r="M2307" t="str">
            <v>Y</v>
          </cell>
          <cell r="N2307">
            <v>3</v>
          </cell>
          <cell r="R2307">
            <v>1.1124087591240877</v>
          </cell>
        </row>
        <row r="2308">
          <cell r="C2308">
            <v>1</v>
          </cell>
          <cell r="G2308">
            <v>11</v>
          </cell>
          <cell r="J2308">
            <v>396.2</v>
          </cell>
          <cell r="K2308" t="str">
            <v>M</v>
          </cell>
          <cell r="M2308" t="str">
            <v>N</v>
          </cell>
          <cell r="N2308">
            <v>1</v>
          </cell>
          <cell r="R2308">
            <v>1.3240418118466899</v>
          </cell>
        </row>
        <row r="2309">
          <cell r="C2309">
            <v>1</v>
          </cell>
          <cell r="G2309">
            <v>11</v>
          </cell>
          <cell r="J2309">
            <v>1464</v>
          </cell>
          <cell r="K2309" t="str">
            <v>M</v>
          </cell>
          <cell r="M2309" t="str">
            <v>N</v>
          </cell>
          <cell r="N2309">
            <v>1</v>
          </cell>
          <cell r="R2309">
            <v>1.3240418118466899</v>
          </cell>
        </row>
        <row r="2310">
          <cell r="C2310">
            <v>1</v>
          </cell>
          <cell r="G2310">
            <v>13</v>
          </cell>
          <cell r="J2310">
            <v>306</v>
          </cell>
          <cell r="K2310" t="str">
            <v>M</v>
          </cell>
          <cell r="M2310" t="str">
            <v>Y</v>
          </cell>
          <cell r="N2310">
            <v>9</v>
          </cell>
          <cell r="R2310">
            <v>1.6274787535410764</v>
          </cell>
        </row>
        <row r="2311">
          <cell r="C2311">
            <v>1</v>
          </cell>
          <cell r="G2311">
            <v>10</v>
          </cell>
          <cell r="J2311">
            <v>276.2</v>
          </cell>
          <cell r="K2311" t="str">
            <v>W</v>
          </cell>
          <cell r="M2311" t="str">
            <v>Y</v>
          </cell>
          <cell r="N2311">
            <v>6</v>
          </cell>
          <cell r="R2311">
            <v>1.1124087591240877</v>
          </cell>
        </row>
        <row r="2312">
          <cell r="C2312">
            <v>1</v>
          </cell>
          <cell r="G2312">
            <v>10</v>
          </cell>
          <cell r="J2312">
            <v>176.3</v>
          </cell>
          <cell r="K2312" t="str">
            <v>M</v>
          </cell>
          <cell r="M2312" t="str">
            <v>N</v>
          </cell>
          <cell r="N2312">
            <v>15</v>
          </cell>
          <cell r="R2312">
            <v>1.1124087591240877</v>
          </cell>
        </row>
        <row r="2313">
          <cell r="C2313">
            <v>1</v>
          </cell>
          <cell r="G2313">
            <v>13</v>
          </cell>
          <cell r="J2313">
            <v>2477</v>
          </cell>
          <cell r="K2313" t="str">
            <v>M</v>
          </cell>
          <cell r="M2313" t="str">
            <v>N</v>
          </cell>
          <cell r="N2313">
            <v>13</v>
          </cell>
          <cell r="R2313">
            <v>1.6274787535410764</v>
          </cell>
        </row>
        <row r="2314">
          <cell r="C2314">
            <v>1</v>
          </cell>
          <cell r="G2314">
            <v>11</v>
          </cell>
          <cell r="J2314">
            <v>182.2</v>
          </cell>
          <cell r="K2314" t="str">
            <v>W</v>
          </cell>
          <cell r="M2314" t="str">
            <v>N</v>
          </cell>
          <cell r="N2314">
            <v>1</v>
          </cell>
          <cell r="R2314">
            <v>1.3240418118466899</v>
          </cell>
        </row>
        <row r="2315">
          <cell r="C2315">
            <v>1</v>
          </cell>
          <cell r="G2315">
            <v>10</v>
          </cell>
          <cell r="J2315">
            <v>28.1</v>
          </cell>
          <cell r="K2315" t="str">
            <v>D</v>
          </cell>
          <cell r="M2315" t="str">
            <v>Y</v>
          </cell>
          <cell r="N2315">
            <v>1</v>
          </cell>
          <cell r="R2315">
            <v>1.1124087591240877</v>
          </cell>
        </row>
        <row r="2316">
          <cell r="C2316">
            <v>1</v>
          </cell>
          <cell r="G2316">
            <v>10</v>
          </cell>
          <cell r="J2316">
            <v>330</v>
          </cell>
          <cell r="K2316" t="str">
            <v>W</v>
          </cell>
          <cell r="M2316" t="str">
            <v>Y</v>
          </cell>
          <cell r="N2316">
            <v>1</v>
          </cell>
          <cell r="R2316">
            <v>1.1124087591240877</v>
          </cell>
        </row>
        <row r="2317">
          <cell r="C2317">
            <v>1</v>
          </cell>
          <cell r="G2317">
            <v>10</v>
          </cell>
          <cell r="J2317">
            <v>330.3</v>
          </cell>
          <cell r="K2317" t="str">
            <v>M</v>
          </cell>
          <cell r="M2317" t="str">
            <v>N</v>
          </cell>
          <cell r="N2317">
            <v>13</v>
          </cell>
          <cell r="R2317">
            <v>1.1124087591240877</v>
          </cell>
        </row>
        <row r="2318">
          <cell r="C2318">
            <v>1</v>
          </cell>
          <cell r="G2318">
            <v>10</v>
          </cell>
          <cell r="J2318">
            <v>137.4</v>
          </cell>
          <cell r="K2318" t="str">
            <v>W</v>
          </cell>
          <cell r="M2318" t="str">
            <v>N</v>
          </cell>
          <cell r="N2318">
            <v>1</v>
          </cell>
          <cell r="R2318">
            <v>1.1124087591240877</v>
          </cell>
        </row>
        <row r="2319">
          <cell r="C2319">
            <v>1</v>
          </cell>
          <cell r="G2319">
            <v>10</v>
          </cell>
          <cell r="J2319">
            <v>646.29999999999995</v>
          </cell>
          <cell r="K2319" t="str">
            <v>M</v>
          </cell>
          <cell r="M2319" t="str">
            <v>N</v>
          </cell>
          <cell r="N2319">
            <v>13</v>
          </cell>
          <cell r="R2319">
            <v>1.1124087591240877</v>
          </cell>
        </row>
        <row r="2320">
          <cell r="C2320">
            <v>1</v>
          </cell>
          <cell r="G2320">
            <v>13</v>
          </cell>
          <cell r="J2320">
            <v>1311</v>
          </cell>
          <cell r="K2320" t="str">
            <v>M</v>
          </cell>
          <cell r="M2320" t="str">
            <v>N</v>
          </cell>
          <cell r="N2320">
            <v>6</v>
          </cell>
          <cell r="R2320">
            <v>1.6274787535410764</v>
          </cell>
        </row>
        <row r="2321">
          <cell r="C2321">
            <v>1</v>
          </cell>
          <cell r="G2321">
            <v>10</v>
          </cell>
          <cell r="J2321">
            <v>1062</v>
          </cell>
          <cell r="K2321" t="str">
            <v>W</v>
          </cell>
          <cell r="M2321" t="str">
            <v>N</v>
          </cell>
          <cell r="N2321">
            <v>1</v>
          </cell>
          <cell r="R2321">
            <v>1.1124087591240877</v>
          </cell>
        </row>
        <row r="2322">
          <cell r="C2322">
            <v>1</v>
          </cell>
          <cell r="G2322">
            <v>10</v>
          </cell>
          <cell r="J2322">
            <v>1098</v>
          </cell>
          <cell r="K2322" t="str">
            <v>M</v>
          </cell>
          <cell r="M2322" t="str">
            <v>N</v>
          </cell>
          <cell r="N2322">
            <v>1</v>
          </cell>
          <cell r="R2322">
            <v>1.1124087591240877</v>
          </cell>
        </row>
        <row r="2323">
          <cell r="C2323">
            <v>1</v>
          </cell>
          <cell r="G2323">
            <v>13</v>
          </cell>
          <cell r="J2323">
            <v>655.20000000000005</v>
          </cell>
          <cell r="K2323" t="str">
            <v>W</v>
          </cell>
          <cell r="M2323" t="str">
            <v>Y</v>
          </cell>
          <cell r="N2323">
            <v>6</v>
          </cell>
          <cell r="R2323">
            <v>1.6274787535410764</v>
          </cell>
        </row>
        <row r="2324">
          <cell r="C2324">
            <v>1</v>
          </cell>
          <cell r="G2324">
            <v>10</v>
          </cell>
          <cell r="J2324">
            <v>28.1</v>
          </cell>
          <cell r="K2324" t="str">
            <v>W</v>
          </cell>
          <cell r="M2324" t="str">
            <v>Y</v>
          </cell>
          <cell r="N2324">
            <v>6</v>
          </cell>
          <cell r="R2324">
            <v>1.1124087591240877</v>
          </cell>
        </row>
        <row r="2325">
          <cell r="C2325">
            <v>1</v>
          </cell>
          <cell r="G2325">
            <v>10</v>
          </cell>
          <cell r="J2325">
            <v>137.4</v>
          </cell>
          <cell r="K2325" t="str">
            <v>D</v>
          </cell>
          <cell r="M2325" t="str">
            <v>Y</v>
          </cell>
          <cell r="N2325">
            <v>1</v>
          </cell>
          <cell r="R2325">
            <v>1.1124087591240877</v>
          </cell>
        </row>
        <row r="2326">
          <cell r="C2326">
            <v>1</v>
          </cell>
          <cell r="G2326">
            <v>10</v>
          </cell>
          <cell r="J2326">
            <v>368</v>
          </cell>
          <cell r="K2326" t="str">
            <v>W</v>
          </cell>
          <cell r="M2326" t="str">
            <v>N</v>
          </cell>
          <cell r="N2326">
            <v>13</v>
          </cell>
          <cell r="R2326">
            <v>1.1124087591240877</v>
          </cell>
        </row>
        <row r="2327">
          <cell r="C2327">
            <v>1</v>
          </cell>
          <cell r="G2327">
            <v>11</v>
          </cell>
          <cell r="J2327">
            <v>189.6</v>
          </cell>
          <cell r="K2327" t="str">
            <v>M</v>
          </cell>
          <cell r="M2327" t="str">
            <v>N</v>
          </cell>
          <cell r="N2327">
            <v>1</v>
          </cell>
          <cell r="R2327">
            <v>1.3240418118466899</v>
          </cell>
        </row>
        <row r="2328">
          <cell r="C2328">
            <v>1</v>
          </cell>
          <cell r="G2328">
            <v>13</v>
          </cell>
          <cell r="J2328">
            <v>504</v>
          </cell>
          <cell r="K2328" t="str">
            <v>M</v>
          </cell>
          <cell r="M2328" t="str">
            <v>N</v>
          </cell>
          <cell r="N2328">
            <v>3</v>
          </cell>
          <cell r="R2328">
            <v>1.6274787535410764</v>
          </cell>
        </row>
        <row r="2329">
          <cell r="C2329">
            <v>1</v>
          </cell>
          <cell r="G2329">
            <v>10</v>
          </cell>
          <cell r="J2329">
            <v>28.1</v>
          </cell>
          <cell r="K2329" t="str">
            <v>W</v>
          </cell>
          <cell r="M2329" t="str">
            <v>N</v>
          </cell>
          <cell r="N2329">
            <v>3</v>
          </cell>
          <cell r="R2329">
            <v>1.1124087591240877</v>
          </cell>
        </row>
        <row r="2330">
          <cell r="C2330">
            <v>1</v>
          </cell>
          <cell r="G2330">
            <v>11</v>
          </cell>
          <cell r="J2330">
            <v>276.2</v>
          </cell>
          <cell r="K2330" t="str">
            <v>M</v>
          </cell>
          <cell r="M2330" t="str">
            <v>N</v>
          </cell>
          <cell r="N2330">
            <v>6</v>
          </cell>
          <cell r="R2330">
            <v>1.3240418118466899</v>
          </cell>
        </row>
        <row r="2331">
          <cell r="C2331">
            <v>1</v>
          </cell>
          <cell r="G2331">
            <v>10</v>
          </cell>
          <cell r="J2331">
            <v>409</v>
          </cell>
          <cell r="K2331" t="str">
            <v>M</v>
          </cell>
          <cell r="M2331" t="str">
            <v>Y</v>
          </cell>
          <cell r="N2331">
            <v>1</v>
          </cell>
          <cell r="R2331">
            <v>1.1124087591240877</v>
          </cell>
        </row>
        <row r="2332">
          <cell r="C2332">
            <v>1</v>
          </cell>
          <cell r="G2332">
            <v>10</v>
          </cell>
          <cell r="J2332">
            <v>517</v>
          </cell>
          <cell r="K2332" t="str">
            <v>W</v>
          </cell>
          <cell r="M2332" t="str">
            <v>N</v>
          </cell>
          <cell r="N2332">
            <v>1</v>
          </cell>
          <cell r="R2332">
            <v>1.1124087591240877</v>
          </cell>
        </row>
        <row r="2333">
          <cell r="C2333">
            <v>1</v>
          </cell>
          <cell r="G2333">
            <v>11</v>
          </cell>
          <cell r="J2333">
            <v>251.3</v>
          </cell>
          <cell r="K2333" t="str">
            <v>D</v>
          </cell>
          <cell r="M2333" t="str">
            <v>N</v>
          </cell>
          <cell r="N2333">
            <v>1</v>
          </cell>
          <cell r="R2333">
            <v>1.3240418118466899</v>
          </cell>
        </row>
        <row r="2334">
          <cell r="C2334">
            <v>1</v>
          </cell>
          <cell r="G2334">
            <v>13</v>
          </cell>
          <cell r="J2334">
            <v>569</v>
          </cell>
          <cell r="K2334" t="str">
            <v>W</v>
          </cell>
          <cell r="M2334" t="str">
            <v>Y</v>
          </cell>
          <cell r="N2334">
            <v>6</v>
          </cell>
          <cell r="R2334">
            <v>1.6274787535410764</v>
          </cell>
        </row>
        <row r="2335">
          <cell r="C2335">
            <v>1</v>
          </cell>
          <cell r="G2335">
            <v>10</v>
          </cell>
          <cell r="J2335">
            <v>569</v>
          </cell>
          <cell r="K2335" t="str">
            <v>D</v>
          </cell>
          <cell r="M2335" t="str">
            <v>Y</v>
          </cell>
          <cell r="N2335">
            <v>13</v>
          </cell>
          <cell r="R2335">
            <v>1.1124087591240877</v>
          </cell>
        </row>
        <row r="2336">
          <cell r="C2336">
            <v>1</v>
          </cell>
          <cell r="G2336">
            <v>13</v>
          </cell>
          <cell r="J2336">
            <v>298.3</v>
          </cell>
          <cell r="K2336" t="str">
            <v>M</v>
          </cell>
          <cell r="M2336" t="str">
            <v>N</v>
          </cell>
          <cell r="N2336">
            <v>1</v>
          </cell>
          <cell r="R2336">
            <v>1.6274787535410764</v>
          </cell>
        </row>
        <row r="2337">
          <cell r="C2337">
            <v>1</v>
          </cell>
          <cell r="G2337">
            <v>13</v>
          </cell>
          <cell r="J2337">
            <v>684</v>
          </cell>
          <cell r="K2337" t="str">
            <v>W</v>
          </cell>
          <cell r="M2337" t="str">
            <v>N</v>
          </cell>
          <cell r="N2337">
            <v>3</v>
          </cell>
          <cell r="R2337">
            <v>1.6274787535410764</v>
          </cell>
        </row>
        <row r="2338">
          <cell r="C2338">
            <v>1</v>
          </cell>
          <cell r="G2338">
            <v>10</v>
          </cell>
          <cell r="J2338">
            <v>283</v>
          </cell>
          <cell r="K2338" t="str">
            <v>Y</v>
          </cell>
          <cell r="M2338" t="str">
            <v>N</v>
          </cell>
          <cell r="N2338">
            <v>13</v>
          </cell>
          <cell r="R2338">
            <v>1.1124087591240877</v>
          </cell>
        </row>
        <row r="2339">
          <cell r="C2339">
            <v>1</v>
          </cell>
          <cell r="G2339">
            <v>13</v>
          </cell>
          <cell r="J2339">
            <v>55.099999999999994</v>
          </cell>
          <cell r="K2339" t="str">
            <v>W</v>
          </cell>
          <cell r="M2339" t="str">
            <v>N</v>
          </cell>
          <cell r="N2339">
            <v>13</v>
          </cell>
          <cell r="R2339">
            <v>1.6274787535410764</v>
          </cell>
        </row>
        <row r="2340">
          <cell r="C2340">
            <v>1</v>
          </cell>
          <cell r="G2340">
            <v>13</v>
          </cell>
          <cell r="J2340">
            <v>655.20000000000005</v>
          </cell>
          <cell r="K2340" t="str">
            <v>W</v>
          </cell>
          <cell r="M2340" t="str">
            <v>N</v>
          </cell>
          <cell r="N2340">
            <v>13</v>
          </cell>
          <cell r="R2340">
            <v>1.6274787535410764</v>
          </cell>
        </row>
        <row r="2341">
          <cell r="C2341">
            <v>1</v>
          </cell>
          <cell r="G2341">
            <v>13</v>
          </cell>
          <cell r="J2341">
            <v>137.4</v>
          </cell>
          <cell r="K2341" t="str">
            <v>M</v>
          </cell>
          <cell r="M2341" t="str">
            <v>N</v>
          </cell>
          <cell r="N2341">
            <v>1</v>
          </cell>
          <cell r="R2341">
            <v>1.6274787535410764</v>
          </cell>
        </row>
        <row r="2342">
          <cell r="C2342">
            <v>1</v>
          </cell>
          <cell r="G2342">
            <v>11</v>
          </cell>
          <cell r="J2342">
            <v>185.8</v>
          </cell>
          <cell r="K2342" t="str">
            <v>D</v>
          </cell>
          <cell r="M2342" t="str">
            <v>N</v>
          </cell>
          <cell r="N2342">
            <v>1</v>
          </cell>
          <cell r="R2342">
            <v>1.3240418118466899</v>
          </cell>
        </row>
        <row r="2343">
          <cell r="C2343">
            <v>1</v>
          </cell>
          <cell r="G2343">
            <v>13</v>
          </cell>
          <cell r="J2343">
            <v>120.6</v>
          </cell>
          <cell r="K2343" t="str">
            <v>M</v>
          </cell>
          <cell r="M2343" t="str">
            <v>N</v>
          </cell>
          <cell r="N2343">
            <v>1</v>
          </cell>
          <cell r="R2343">
            <v>1.6274787535410764</v>
          </cell>
        </row>
        <row r="2344">
          <cell r="C2344">
            <v>1</v>
          </cell>
          <cell r="G2344">
            <v>13</v>
          </cell>
          <cell r="J2344">
            <v>136.30000000000001</v>
          </cell>
          <cell r="K2344" t="str">
            <v>M</v>
          </cell>
          <cell r="M2344" t="str">
            <v>N</v>
          </cell>
          <cell r="N2344">
            <v>3</v>
          </cell>
          <cell r="R2344">
            <v>1.6274787535410764</v>
          </cell>
        </row>
        <row r="2345">
          <cell r="C2345">
            <v>1</v>
          </cell>
          <cell r="G2345">
            <v>13</v>
          </cell>
          <cell r="J2345">
            <v>71.5</v>
          </cell>
          <cell r="K2345" t="str">
            <v>W</v>
          </cell>
          <cell r="M2345" t="str">
            <v>N</v>
          </cell>
          <cell r="N2345">
            <v>3</v>
          </cell>
          <cell r="R2345">
            <v>1.6274787535410764</v>
          </cell>
        </row>
        <row r="2346">
          <cell r="C2346">
            <v>1</v>
          </cell>
          <cell r="G2346">
            <v>13</v>
          </cell>
          <cell r="J2346">
            <v>1191</v>
          </cell>
          <cell r="K2346" t="str">
            <v>W</v>
          </cell>
          <cell r="M2346" t="str">
            <v>Y</v>
          </cell>
          <cell r="N2346">
            <v>6</v>
          </cell>
          <cell r="R2346">
            <v>1.6274787535410764</v>
          </cell>
        </row>
        <row r="2347">
          <cell r="C2347">
            <v>1</v>
          </cell>
          <cell r="G2347">
            <v>13</v>
          </cell>
          <cell r="J2347">
            <v>758</v>
          </cell>
          <cell r="K2347" t="str">
            <v>W</v>
          </cell>
          <cell r="M2347" t="str">
            <v>N</v>
          </cell>
          <cell r="N2347">
            <v>6</v>
          </cell>
          <cell r="R2347">
            <v>1.6274787535410764</v>
          </cell>
        </row>
        <row r="2348">
          <cell r="C2348">
            <v>1</v>
          </cell>
          <cell r="G2348">
            <v>11</v>
          </cell>
          <cell r="J2348">
            <v>569</v>
          </cell>
          <cell r="K2348">
            <v>2</v>
          </cell>
          <cell r="M2348">
            <v>2</v>
          </cell>
          <cell r="N2348">
            <v>13</v>
          </cell>
          <cell r="R2348">
            <v>1.3240418118466899</v>
          </cell>
        </row>
        <row r="2349">
          <cell r="C2349">
            <v>1</v>
          </cell>
          <cell r="G2349">
            <v>10</v>
          </cell>
          <cell r="J2349">
            <v>256.39999999999998</v>
          </cell>
          <cell r="K2349">
            <v>2</v>
          </cell>
          <cell r="M2349">
            <v>2</v>
          </cell>
          <cell r="N2349">
            <v>16</v>
          </cell>
          <cell r="R2349">
            <v>1.1124087591240877</v>
          </cell>
        </row>
        <row r="2350">
          <cell r="C2350">
            <v>1</v>
          </cell>
          <cell r="G2350">
            <v>10</v>
          </cell>
          <cell r="J2350">
            <v>28.1</v>
          </cell>
          <cell r="K2350">
            <v>2</v>
          </cell>
          <cell r="M2350">
            <v>2</v>
          </cell>
          <cell r="N2350">
            <v>4</v>
          </cell>
          <cell r="R2350">
            <v>1.1124087591240877</v>
          </cell>
        </row>
        <row r="2351">
          <cell r="C2351">
            <v>1</v>
          </cell>
          <cell r="G2351">
            <v>10</v>
          </cell>
          <cell r="J2351">
            <v>28.1</v>
          </cell>
          <cell r="K2351">
            <v>2</v>
          </cell>
          <cell r="M2351">
            <v>2</v>
          </cell>
          <cell r="N2351">
            <v>4</v>
          </cell>
          <cell r="R2351">
            <v>1.1124087591240877</v>
          </cell>
        </row>
        <row r="2352">
          <cell r="C2352">
            <v>1</v>
          </cell>
          <cell r="G2352">
            <v>10</v>
          </cell>
          <cell r="J2352">
            <v>787.8</v>
          </cell>
          <cell r="K2352">
            <v>3</v>
          </cell>
          <cell r="M2352">
            <v>2</v>
          </cell>
          <cell r="N2352">
            <v>9</v>
          </cell>
          <cell r="R2352">
            <v>1.1124087591240877</v>
          </cell>
        </row>
        <row r="2353">
          <cell r="C2353">
            <v>1</v>
          </cell>
          <cell r="G2353">
            <v>13</v>
          </cell>
          <cell r="J2353">
            <v>256.39999999999998</v>
          </cell>
          <cell r="K2353">
            <v>3</v>
          </cell>
          <cell r="M2353">
            <v>2</v>
          </cell>
          <cell r="N2353">
            <v>13</v>
          </cell>
          <cell r="R2353">
            <v>1.6274787535410764</v>
          </cell>
        </row>
        <row r="2354">
          <cell r="C2354">
            <v>1</v>
          </cell>
          <cell r="G2354">
            <v>13</v>
          </cell>
          <cell r="J2354">
            <v>210.3</v>
          </cell>
          <cell r="K2354">
            <v>3</v>
          </cell>
          <cell r="M2354">
            <v>2</v>
          </cell>
          <cell r="N2354">
            <v>1</v>
          </cell>
          <cell r="R2354">
            <v>1.6274787535410764</v>
          </cell>
        </row>
        <row r="2355">
          <cell r="C2355">
            <v>1</v>
          </cell>
          <cell r="G2355">
            <v>11</v>
          </cell>
          <cell r="J2355">
            <v>305</v>
          </cell>
          <cell r="K2355">
            <v>3</v>
          </cell>
          <cell r="M2355">
            <v>1</v>
          </cell>
          <cell r="N2355">
            <v>1</v>
          </cell>
          <cell r="R2355">
            <v>1.3240418118466899</v>
          </cell>
        </row>
        <row r="2356">
          <cell r="C2356">
            <v>1</v>
          </cell>
          <cell r="G2356">
            <v>10</v>
          </cell>
          <cell r="J2356">
            <v>28.1</v>
          </cell>
          <cell r="K2356">
            <v>2</v>
          </cell>
          <cell r="M2356">
            <v>1</v>
          </cell>
          <cell r="N2356">
            <v>1</v>
          </cell>
          <cell r="R2356">
            <v>1.1124087591240877</v>
          </cell>
        </row>
        <row r="2357">
          <cell r="C2357">
            <v>1</v>
          </cell>
          <cell r="G2357">
            <v>13</v>
          </cell>
          <cell r="J2357">
            <v>549</v>
          </cell>
          <cell r="K2357">
            <v>3</v>
          </cell>
          <cell r="M2357">
            <v>2</v>
          </cell>
          <cell r="N2357">
            <v>13</v>
          </cell>
          <cell r="R2357">
            <v>1.6274787535410764</v>
          </cell>
        </row>
        <row r="2358">
          <cell r="C2358">
            <v>1</v>
          </cell>
          <cell r="G2358">
            <v>13</v>
          </cell>
          <cell r="J2358">
            <v>439.2</v>
          </cell>
          <cell r="K2358">
            <v>3</v>
          </cell>
          <cell r="M2358">
            <v>2</v>
          </cell>
          <cell r="N2358">
            <v>4</v>
          </cell>
          <cell r="R2358">
            <v>1.6274787535410764</v>
          </cell>
        </row>
        <row r="2359">
          <cell r="C2359">
            <v>1</v>
          </cell>
          <cell r="G2359">
            <v>13</v>
          </cell>
          <cell r="J2359">
            <v>765</v>
          </cell>
          <cell r="K2359">
            <v>3</v>
          </cell>
          <cell r="M2359">
            <v>2</v>
          </cell>
          <cell r="N2359">
            <v>1</v>
          </cell>
          <cell r="R2359">
            <v>1.6274787535410764</v>
          </cell>
        </row>
        <row r="2360">
          <cell r="C2360">
            <v>1</v>
          </cell>
          <cell r="G2360">
            <v>11</v>
          </cell>
          <cell r="J2360">
            <v>441</v>
          </cell>
          <cell r="K2360">
            <v>2</v>
          </cell>
          <cell r="M2360">
            <v>1</v>
          </cell>
          <cell r="N2360">
            <v>1</v>
          </cell>
          <cell r="R2360">
            <v>1.3240418118466899</v>
          </cell>
        </row>
        <row r="2361">
          <cell r="C2361">
            <v>1</v>
          </cell>
          <cell r="G2361">
            <v>13</v>
          </cell>
          <cell r="J2361">
            <v>137.4</v>
          </cell>
          <cell r="K2361">
            <v>1</v>
          </cell>
          <cell r="M2361">
            <v>1</v>
          </cell>
          <cell r="N2361">
            <v>1</v>
          </cell>
          <cell r="R2361">
            <v>1.6274787535410764</v>
          </cell>
        </row>
        <row r="2362">
          <cell r="C2362">
            <v>1</v>
          </cell>
          <cell r="G2362">
            <v>13</v>
          </cell>
          <cell r="J2362">
            <v>488</v>
          </cell>
          <cell r="K2362">
            <v>2</v>
          </cell>
          <cell r="M2362">
            <v>1</v>
          </cell>
          <cell r="N2362">
            <v>12</v>
          </cell>
          <cell r="R2362">
            <v>1.6274787535410764</v>
          </cell>
        </row>
        <row r="2363">
          <cell r="C2363">
            <v>1</v>
          </cell>
          <cell r="G2363">
            <v>11</v>
          </cell>
          <cell r="J2363">
            <v>1117</v>
          </cell>
          <cell r="K2363">
            <v>3</v>
          </cell>
          <cell r="M2363">
            <v>2</v>
          </cell>
          <cell r="N2363">
            <v>12</v>
          </cell>
          <cell r="R2363">
            <v>1.3240418118466899</v>
          </cell>
        </row>
        <row r="2364">
          <cell r="C2364">
            <v>1</v>
          </cell>
          <cell r="G2364">
            <v>11</v>
          </cell>
          <cell r="J2364">
            <v>2046</v>
          </cell>
          <cell r="K2364">
            <v>3</v>
          </cell>
          <cell r="M2364">
            <v>2</v>
          </cell>
          <cell r="N2364">
            <v>1</v>
          </cell>
          <cell r="R2364">
            <v>1.3240418118466899</v>
          </cell>
        </row>
        <row r="2365">
          <cell r="C2365">
            <v>1</v>
          </cell>
          <cell r="G2365">
            <v>11</v>
          </cell>
          <cell r="J2365">
            <v>684</v>
          </cell>
          <cell r="K2365">
            <v>3</v>
          </cell>
          <cell r="M2365">
            <v>2</v>
          </cell>
          <cell r="N2365">
            <v>2</v>
          </cell>
          <cell r="R2365">
            <v>1.3240418118466899</v>
          </cell>
        </row>
        <row r="2366">
          <cell r="C2366">
            <v>1</v>
          </cell>
          <cell r="G2366">
            <v>11</v>
          </cell>
          <cell r="J2366">
            <v>432.4</v>
          </cell>
          <cell r="K2366">
            <v>2</v>
          </cell>
          <cell r="M2366">
            <v>2</v>
          </cell>
          <cell r="N2366">
            <v>1</v>
          </cell>
          <cell r="R2366">
            <v>1.3240418118466899</v>
          </cell>
        </row>
        <row r="2367">
          <cell r="C2367">
            <v>1</v>
          </cell>
          <cell r="G2367">
            <v>10</v>
          </cell>
          <cell r="J2367">
            <v>210.9</v>
          </cell>
          <cell r="K2367">
            <v>2</v>
          </cell>
          <cell r="M2367">
            <v>2</v>
          </cell>
          <cell r="N2367">
            <v>5</v>
          </cell>
          <cell r="R2367">
            <v>1.1124087591240877</v>
          </cell>
        </row>
        <row r="2368">
          <cell r="C2368">
            <v>1</v>
          </cell>
          <cell r="G2368">
            <v>11</v>
          </cell>
          <cell r="J2368">
            <v>835</v>
          </cell>
          <cell r="K2368">
            <v>3</v>
          </cell>
          <cell r="M2368">
            <v>2</v>
          </cell>
          <cell r="N2368">
            <v>7</v>
          </cell>
          <cell r="R2368">
            <v>1.3240418118466899</v>
          </cell>
        </row>
        <row r="2369">
          <cell r="C2369">
            <v>1</v>
          </cell>
          <cell r="G2369">
            <v>10</v>
          </cell>
          <cell r="J2369">
            <v>914</v>
          </cell>
          <cell r="K2369">
            <v>2</v>
          </cell>
          <cell r="M2369">
            <v>2</v>
          </cell>
          <cell r="N2369">
            <v>4</v>
          </cell>
          <cell r="R2369">
            <v>1.1124087591240877</v>
          </cell>
        </row>
        <row r="2370">
          <cell r="C2370">
            <v>1</v>
          </cell>
          <cell r="G2370">
            <v>10</v>
          </cell>
          <cell r="J2370">
            <v>720</v>
          </cell>
          <cell r="K2370">
            <v>4</v>
          </cell>
          <cell r="M2370">
            <v>2</v>
          </cell>
          <cell r="N2370">
            <v>7</v>
          </cell>
          <cell r="R2370">
            <v>1.1124087591240877</v>
          </cell>
        </row>
        <row r="2371">
          <cell r="C2371">
            <v>1</v>
          </cell>
          <cell r="G2371">
            <v>11</v>
          </cell>
          <cell r="J2371">
            <v>619.20000000000005</v>
          </cell>
          <cell r="K2371">
            <v>2</v>
          </cell>
          <cell r="M2371">
            <v>2</v>
          </cell>
          <cell r="N2371">
            <v>1</v>
          </cell>
          <cell r="R2371">
            <v>1.3240418118466899</v>
          </cell>
        </row>
        <row r="2372">
          <cell r="C2372">
            <v>1</v>
          </cell>
          <cell r="G2372">
            <v>10</v>
          </cell>
          <cell r="J2372">
            <v>569</v>
          </cell>
          <cell r="K2372">
            <v>3</v>
          </cell>
          <cell r="M2372">
            <v>2</v>
          </cell>
          <cell r="N2372">
            <v>1</v>
          </cell>
          <cell r="R2372">
            <v>1.1124087591240877</v>
          </cell>
        </row>
        <row r="2373">
          <cell r="C2373">
            <v>1</v>
          </cell>
          <cell r="G2373">
            <v>11</v>
          </cell>
          <cell r="J2373">
            <v>28.1</v>
          </cell>
          <cell r="K2373">
            <v>2</v>
          </cell>
          <cell r="M2373">
            <v>2</v>
          </cell>
          <cell r="N2373">
            <v>3</v>
          </cell>
          <cell r="R2373">
            <v>1.3240418118466899</v>
          </cell>
        </row>
        <row r="2374">
          <cell r="C2374">
            <v>1</v>
          </cell>
          <cell r="G2374">
            <v>11</v>
          </cell>
          <cell r="J2374">
            <v>182.4</v>
          </cell>
          <cell r="K2374">
            <v>2</v>
          </cell>
          <cell r="M2374">
            <v>2</v>
          </cell>
          <cell r="N2374">
            <v>1</v>
          </cell>
          <cell r="R2374">
            <v>1.3240418118466899</v>
          </cell>
        </row>
        <row r="2375">
          <cell r="C2375">
            <v>1</v>
          </cell>
          <cell r="G2375">
            <v>13</v>
          </cell>
          <cell r="J2375">
            <v>758</v>
          </cell>
          <cell r="K2375">
            <v>2</v>
          </cell>
          <cell r="M2375">
            <v>2</v>
          </cell>
          <cell r="N2375">
            <v>3</v>
          </cell>
          <cell r="R2375">
            <v>1.6274787535410764</v>
          </cell>
        </row>
        <row r="2376">
          <cell r="C2376">
            <v>1</v>
          </cell>
          <cell r="G2376">
            <v>11</v>
          </cell>
          <cell r="J2376">
            <v>569</v>
          </cell>
          <cell r="K2376">
            <v>3</v>
          </cell>
          <cell r="M2376">
            <v>2</v>
          </cell>
          <cell r="N2376">
            <v>3</v>
          </cell>
          <cell r="R2376">
            <v>1.3240418118466899</v>
          </cell>
        </row>
        <row r="2377">
          <cell r="C2377">
            <v>1</v>
          </cell>
          <cell r="G2377">
            <v>10</v>
          </cell>
          <cell r="J2377">
            <v>540</v>
          </cell>
          <cell r="K2377">
            <v>3</v>
          </cell>
          <cell r="M2377">
            <v>2</v>
          </cell>
          <cell r="N2377">
            <v>3</v>
          </cell>
          <cell r="R2377">
            <v>1.1124087591240877</v>
          </cell>
        </row>
        <row r="2378">
          <cell r="C2378">
            <v>1</v>
          </cell>
          <cell r="G2378">
            <v>13</v>
          </cell>
          <cell r="J2378">
            <v>733</v>
          </cell>
          <cell r="K2378">
            <v>2</v>
          </cell>
          <cell r="M2378">
            <v>2</v>
          </cell>
          <cell r="N2378">
            <v>13</v>
          </cell>
          <cell r="R2378">
            <v>1.6274787535410764</v>
          </cell>
        </row>
        <row r="2379">
          <cell r="C2379">
            <v>1</v>
          </cell>
          <cell r="G2379">
            <v>10</v>
          </cell>
          <cell r="J2379">
            <v>94</v>
          </cell>
          <cell r="K2379">
            <v>3</v>
          </cell>
          <cell r="M2379">
            <v>2</v>
          </cell>
          <cell r="N2379">
            <v>6</v>
          </cell>
          <cell r="R2379">
            <v>1.1124087591240877</v>
          </cell>
        </row>
        <row r="2380">
          <cell r="C2380">
            <v>1</v>
          </cell>
          <cell r="G2380">
            <v>10</v>
          </cell>
          <cell r="J2380">
            <v>698</v>
          </cell>
          <cell r="K2380">
            <v>2</v>
          </cell>
          <cell r="M2380">
            <v>2</v>
          </cell>
          <cell r="N2380">
            <v>10</v>
          </cell>
          <cell r="R2380">
            <v>1.1124087591240877</v>
          </cell>
        </row>
        <row r="2381">
          <cell r="C2381">
            <v>1</v>
          </cell>
          <cell r="G2381">
            <v>11</v>
          </cell>
          <cell r="J2381">
            <v>569</v>
          </cell>
          <cell r="K2381">
            <v>3</v>
          </cell>
          <cell r="M2381">
            <v>2</v>
          </cell>
          <cell r="N2381">
            <v>16</v>
          </cell>
          <cell r="R2381">
            <v>1.3240418118466899</v>
          </cell>
        </row>
        <row r="2382">
          <cell r="C2382">
            <v>1</v>
          </cell>
          <cell r="G2382">
            <v>10</v>
          </cell>
          <cell r="J2382">
            <v>1098</v>
          </cell>
          <cell r="K2382">
            <v>2</v>
          </cell>
          <cell r="M2382">
            <v>2</v>
          </cell>
          <cell r="N2382">
            <v>7</v>
          </cell>
          <cell r="R2382">
            <v>1.1124087591240877</v>
          </cell>
        </row>
        <row r="2383">
          <cell r="C2383">
            <v>1</v>
          </cell>
          <cell r="G2383">
            <v>11</v>
          </cell>
          <cell r="J2383">
            <v>202.2</v>
          </cell>
          <cell r="K2383">
            <v>2</v>
          </cell>
          <cell r="M2383">
            <v>1</v>
          </cell>
          <cell r="N2383">
            <v>3</v>
          </cell>
          <cell r="R2383">
            <v>1.3240418118466899</v>
          </cell>
        </row>
        <row r="2384">
          <cell r="C2384">
            <v>1</v>
          </cell>
          <cell r="G2384">
            <v>10</v>
          </cell>
          <cell r="J2384">
            <v>283</v>
          </cell>
          <cell r="K2384">
            <v>2</v>
          </cell>
          <cell r="M2384">
            <v>2</v>
          </cell>
          <cell r="N2384">
            <v>1</v>
          </cell>
          <cell r="R2384">
            <v>1.1124087591240877</v>
          </cell>
        </row>
        <row r="2385">
          <cell r="C2385">
            <v>1</v>
          </cell>
          <cell r="G2385">
            <v>13</v>
          </cell>
          <cell r="J2385">
            <v>914</v>
          </cell>
          <cell r="K2385">
            <v>2</v>
          </cell>
          <cell r="M2385">
            <v>2</v>
          </cell>
          <cell r="N2385">
            <v>3</v>
          </cell>
          <cell r="R2385">
            <v>1.6274787535410764</v>
          </cell>
        </row>
        <row r="2386">
          <cell r="C2386">
            <v>1</v>
          </cell>
          <cell r="G2386">
            <v>10</v>
          </cell>
          <cell r="J2386">
            <v>28.1</v>
          </cell>
          <cell r="K2386">
            <v>2</v>
          </cell>
          <cell r="M2386">
            <v>1</v>
          </cell>
          <cell r="N2386">
            <v>4</v>
          </cell>
          <cell r="R2386">
            <v>1.1124087591240877</v>
          </cell>
        </row>
        <row r="2387">
          <cell r="C2387">
            <v>1</v>
          </cell>
          <cell r="G2387">
            <v>10</v>
          </cell>
          <cell r="J2387">
            <v>64.7</v>
          </cell>
          <cell r="K2387">
            <v>2</v>
          </cell>
          <cell r="M2387">
            <v>1</v>
          </cell>
          <cell r="N2387">
            <v>4</v>
          </cell>
          <cell r="R2387">
            <v>1.1124087591240877</v>
          </cell>
        </row>
        <row r="2388">
          <cell r="C2388">
            <v>1</v>
          </cell>
          <cell r="G2388">
            <v>10</v>
          </cell>
          <cell r="J2388">
            <v>305</v>
          </cell>
          <cell r="K2388">
            <v>3</v>
          </cell>
          <cell r="M2388">
            <v>2</v>
          </cell>
          <cell r="N2388">
            <v>1</v>
          </cell>
          <cell r="R2388">
            <v>1.1124087591240877</v>
          </cell>
        </row>
        <row r="2389">
          <cell r="C2389">
            <v>1</v>
          </cell>
          <cell r="G2389">
            <v>10</v>
          </cell>
          <cell r="J2389">
            <v>330.3</v>
          </cell>
          <cell r="K2389">
            <v>2</v>
          </cell>
          <cell r="M2389">
            <v>1</v>
          </cell>
          <cell r="N2389">
            <v>2</v>
          </cell>
          <cell r="R2389">
            <v>1.1124087591240877</v>
          </cell>
        </row>
        <row r="2390">
          <cell r="C2390">
            <v>1</v>
          </cell>
          <cell r="G2390">
            <v>13</v>
          </cell>
          <cell r="J2390">
            <v>287.39999999999998</v>
          </cell>
          <cell r="K2390">
            <v>3</v>
          </cell>
          <cell r="M2390">
            <v>2</v>
          </cell>
          <cell r="N2390">
            <v>3</v>
          </cell>
          <cell r="R2390">
            <v>1.6274787535410764</v>
          </cell>
        </row>
        <row r="2391">
          <cell r="C2391">
            <v>1</v>
          </cell>
          <cell r="G2391">
            <v>11</v>
          </cell>
          <cell r="J2391">
            <v>958</v>
          </cell>
          <cell r="K2391">
            <v>3</v>
          </cell>
          <cell r="M2391">
            <v>2</v>
          </cell>
          <cell r="N2391">
            <v>13</v>
          </cell>
          <cell r="R2391">
            <v>1.3240418118466899</v>
          </cell>
        </row>
        <row r="2392">
          <cell r="C2392">
            <v>1</v>
          </cell>
          <cell r="G2392">
            <v>11</v>
          </cell>
          <cell r="J2392">
            <v>958</v>
          </cell>
          <cell r="K2392">
            <v>3</v>
          </cell>
          <cell r="M2392">
            <v>2</v>
          </cell>
          <cell r="N2392">
            <v>1</v>
          </cell>
          <cell r="R2392">
            <v>1.3240418118466899</v>
          </cell>
        </row>
        <row r="2393">
          <cell r="C2393">
            <v>1</v>
          </cell>
          <cell r="G2393">
            <v>10</v>
          </cell>
          <cell r="J2393">
            <v>580.20000000000005</v>
          </cell>
          <cell r="K2393">
            <v>2</v>
          </cell>
          <cell r="M2393">
            <v>2</v>
          </cell>
          <cell r="N2393">
            <v>1</v>
          </cell>
          <cell r="R2393">
            <v>1.1124087591240877</v>
          </cell>
        </row>
        <row r="2394">
          <cell r="C2394">
            <v>1</v>
          </cell>
          <cell r="G2394">
            <v>11</v>
          </cell>
          <cell r="J2394">
            <v>1191</v>
          </cell>
          <cell r="K2394">
            <v>2</v>
          </cell>
          <cell r="M2394">
            <v>2</v>
          </cell>
          <cell r="N2394">
            <v>1</v>
          </cell>
          <cell r="R2394">
            <v>1.3240418118466899</v>
          </cell>
        </row>
        <row r="2395">
          <cell r="C2395">
            <v>1</v>
          </cell>
          <cell r="G2395">
            <v>11</v>
          </cell>
          <cell r="J2395">
            <v>283</v>
          </cell>
          <cell r="K2395">
            <v>3</v>
          </cell>
          <cell r="M2395">
            <v>2</v>
          </cell>
          <cell r="N2395">
            <v>5</v>
          </cell>
          <cell r="R2395">
            <v>1.3240418118466899</v>
          </cell>
        </row>
        <row r="2396">
          <cell r="C2396">
            <v>1</v>
          </cell>
          <cell r="G2396">
            <v>10</v>
          </cell>
          <cell r="J2396">
            <v>504</v>
          </cell>
          <cell r="K2396">
            <v>3</v>
          </cell>
          <cell r="M2396">
            <v>2</v>
          </cell>
          <cell r="N2396">
            <v>4</v>
          </cell>
          <cell r="R2396">
            <v>1.1124087591240877</v>
          </cell>
        </row>
        <row r="2397">
          <cell r="C2397">
            <v>1</v>
          </cell>
          <cell r="G2397">
            <v>11</v>
          </cell>
          <cell r="J2397">
            <v>2068</v>
          </cell>
          <cell r="K2397">
            <v>3</v>
          </cell>
          <cell r="M2397">
            <v>2</v>
          </cell>
          <cell r="N2397">
            <v>13</v>
          </cell>
          <cell r="R2397">
            <v>1.3240418118466899</v>
          </cell>
        </row>
        <row r="2398">
          <cell r="C2398">
            <v>1</v>
          </cell>
          <cell r="G2398">
            <v>10</v>
          </cell>
          <cell r="J2398">
            <v>210.3</v>
          </cell>
          <cell r="K2398">
            <v>2</v>
          </cell>
          <cell r="M2398">
            <v>1</v>
          </cell>
          <cell r="N2398">
            <v>1</v>
          </cell>
          <cell r="R2398">
            <v>1.1124087591240877</v>
          </cell>
        </row>
        <row r="2399">
          <cell r="C2399">
            <v>1</v>
          </cell>
          <cell r="G2399">
            <v>13</v>
          </cell>
          <cell r="J2399">
            <v>256.39999999999998</v>
          </cell>
          <cell r="K2399">
            <v>1</v>
          </cell>
          <cell r="M2399">
            <v>1</v>
          </cell>
          <cell r="N2399">
            <v>13</v>
          </cell>
          <cell r="R2399">
            <v>1.6274787535410764</v>
          </cell>
        </row>
        <row r="2400">
          <cell r="C2400">
            <v>1</v>
          </cell>
          <cell r="G2400">
            <v>11</v>
          </cell>
          <cell r="J2400">
            <v>256.39999999999998</v>
          </cell>
          <cell r="K2400">
            <v>2</v>
          </cell>
          <cell r="M2400">
            <v>1</v>
          </cell>
          <cell r="N2400">
            <v>1</v>
          </cell>
          <cell r="R2400">
            <v>1.3240418118466899</v>
          </cell>
        </row>
        <row r="2401">
          <cell r="C2401">
            <v>1</v>
          </cell>
          <cell r="G2401">
            <v>10</v>
          </cell>
          <cell r="J2401">
            <v>376.4</v>
          </cell>
          <cell r="K2401">
            <v>2</v>
          </cell>
          <cell r="M2401">
            <v>2</v>
          </cell>
          <cell r="N2401">
            <v>3</v>
          </cell>
          <cell r="R2401">
            <v>1.1124087591240877</v>
          </cell>
        </row>
        <row r="2402">
          <cell r="C2402">
            <v>1</v>
          </cell>
          <cell r="G2402">
            <v>10</v>
          </cell>
          <cell r="J2402">
            <v>1311</v>
          </cell>
          <cell r="K2402">
            <v>3</v>
          </cell>
          <cell r="M2402">
            <v>1</v>
          </cell>
          <cell r="N2402">
            <v>13</v>
          </cell>
          <cell r="R2402">
            <v>1.1124087591240877</v>
          </cell>
        </row>
        <row r="2403">
          <cell r="C2403">
            <v>1</v>
          </cell>
          <cell r="G2403">
            <v>10</v>
          </cell>
          <cell r="J2403">
            <v>65.099999999999994</v>
          </cell>
          <cell r="K2403">
            <v>3</v>
          </cell>
          <cell r="M2403">
            <v>2</v>
          </cell>
          <cell r="N2403">
            <v>1</v>
          </cell>
          <cell r="R2403">
            <v>1.1124087591240877</v>
          </cell>
        </row>
        <row r="2404">
          <cell r="C2404">
            <v>1</v>
          </cell>
          <cell r="G2404">
            <v>13</v>
          </cell>
          <cell r="J2404">
            <v>1779</v>
          </cell>
          <cell r="K2404">
            <v>3</v>
          </cell>
          <cell r="M2404">
            <v>2</v>
          </cell>
          <cell r="N2404">
            <v>4</v>
          </cell>
          <cell r="R2404">
            <v>1.6274787535410764</v>
          </cell>
        </row>
        <row r="2405">
          <cell r="C2405">
            <v>1</v>
          </cell>
          <cell r="G2405">
            <v>13</v>
          </cell>
          <cell r="J2405">
            <v>276.2</v>
          </cell>
          <cell r="K2405">
            <v>3</v>
          </cell>
          <cell r="M2405">
            <v>2</v>
          </cell>
          <cell r="N2405">
            <v>13</v>
          </cell>
          <cell r="R2405">
            <v>1.6274787535410764</v>
          </cell>
        </row>
        <row r="2406">
          <cell r="C2406">
            <v>1</v>
          </cell>
          <cell r="G2406">
            <v>11</v>
          </cell>
          <cell r="J2406">
            <v>1779</v>
          </cell>
          <cell r="K2406">
            <v>1</v>
          </cell>
          <cell r="M2406">
            <v>1</v>
          </cell>
          <cell r="N2406">
            <v>1</v>
          </cell>
          <cell r="R2406">
            <v>1.3240418118466899</v>
          </cell>
        </row>
        <row r="2407">
          <cell r="C2407">
            <v>1</v>
          </cell>
          <cell r="G2407">
            <v>10</v>
          </cell>
          <cell r="J2407">
            <v>251.3</v>
          </cell>
          <cell r="K2407">
            <v>2</v>
          </cell>
          <cell r="M2407">
            <v>1</v>
          </cell>
          <cell r="N2407">
            <v>3</v>
          </cell>
          <cell r="R2407">
            <v>1.1124087591240877</v>
          </cell>
        </row>
        <row r="2408">
          <cell r="C2408">
            <v>1</v>
          </cell>
          <cell r="G2408">
            <v>10</v>
          </cell>
          <cell r="J2408">
            <v>238.2</v>
          </cell>
          <cell r="K2408">
            <v>2</v>
          </cell>
          <cell r="M2408">
            <v>1</v>
          </cell>
          <cell r="N2408">
            <v>13</v>
          </cell>
          <cell r="R2408">
            <v>1.1124087591240877</v>
          </cell>
        </row>
        <row r="2409">
          <cell r="C2409">
            <v>1</v>
          </cell>
          <cell r="G2409">
            <v>11</v>
          </cell>
          <cell r="J2409">
            <v>28.1</v>
          </cell>
          <cell r="K2409">
            <v>3</v>
          </cell>
          <cell r="M2409">
            <v>2</v>
          </cell>
          <cell r="N2409">
            <v>13</v>
          </cell>
          <cell r="R2409">
            <v>1.3240418118466899</v>
          </cell>
        </row>
        <row r="2410">
          <cell r="C2410">
            <v>1</v>
          </cell>
          <cell r="G2410">
            <v>13</v>
          </cell>
          <cell r="J2410">
            <v>665.4</v>
          </cell>
          <cell r="K2410">
            <v>3</v>
          </cell>
          <cell r="M2410">
            <v>2</v>
          </cell>
          <cell r="N2410">
            <v>2</v>
          </cell>
          <cell r="R2410">
            <v>1.6274787535410764</v>
          </cell>
        </row>
        <row r="2411">
          <cell r="C2411">
            <v>1</v>
          </cell>
          <cell r="G2411">
            <v>13</v>
          </cell>
          <cell r="J2411">
            <v>689</v>
          </cell>
          <cell r="K2411">
            <v>3</v>
          </cell>
          <cell r="M2411">
            <v>2</v>
          </cell>
          <cell r="N2411">
            <v>1</v>
          </cell>
          <cell r="R2411">
            <v>1.6274787535410764</v>
          </cell>
        </row>
        <row r="2412">
          <cell r="C2412">
            <v>1</v>
          </cell>
          <cell r="G2412">
            <v>13</v>
          </cell>
          <cell r="J2412">
            <v>549.20000000000005</v>
          </cell>
          <cell r="K2412">
            <v>2</v>
          </cell>
          <cell r="M2412">
            <v>1</v>
          </cell>
          <cell r="N2412">
            <v>2</v>
          </cell>
          <cell r="R2412">
            <v>1.6274787535410764</v>
          </cell>
        </row>
        <row r="2413">
          <cell r="C2413">
            <v>1</v>
          </cell>
          <cell r="G2413">
            <v>11</v>
          </cell>
          <cell r="J2413">
            <v>914</v>
          </cell>
          <cell r="K2413">
            <v>2</v>
          </cell>
          <cell r="M2413">
            <v>1</v>
          </cell>
          <cell r="N2413">
            <v>13</v>
          </cell>
          <cell r="R2413">
            <v>1.3240418118466899</v>
          </cell>
        </row>
        <row r="2414">
          <cell r="C2414">
            <v>1</v>
          </cell>
          <cell r="G2414">
            <v>10</v>
          </cell>
          <cell r="J2414">
            <v>441</v>
          </cell>
          <cell r="K2414">
            <v>2</v>
          </cell>
          <cell r="M2414">
            <v>2</v>
          </cell>
          <cell r="N2414">
            <v>13</v>
          </cell>
          <cell r="R2414">
            <v>1.1124087591240877</v>
          </cell>
        </row>
        <row r="2415">
          <cell r="C2415">
            <v>1</v>
          </cell>
          <cell r="G2415">
            <v>13</v>
          </cell>
          <cell r="J2415">
            <v>441</v>
          </cell>
          <cell r="K2415">
            <v>2</v>
          </cell>
          <cell r="M2415">
            <v>1</v>
          </cell>
          <cell r="N2415">
            <v>5</v>
          </cell>
          <cell r="R2415">
            <v>1.6274787535410764</v>
          </cell>
        </row>
        <row r="2416">
          <cell r="C2416">
            <v>1</v>
          </cell>
          <cell r="G2416">
            <v>13</v>
          </cell>
          <cell r="J2416">
            <v>441</v>
          </cell>
          <cell r="K2416">
            <v>2</v>
          </cell>
          <cell r="M2416">
            <v>1</v>
          </cell>
          <cell r="N2416">
            <v>5</v>
          </cell>
          <cell r="R2416">
            <v>1.6274787535410764</v>
          </cell>
        </row>
        <row r="2417">
          <cell r="G2417">
            <v>8</v>
          </cell>
        </row>
        <row r="2418">
          <cell r="G2418">
            <v>8</v>
          </cell>
        </row>
        <row r="2419">
          <cell r="G2419">
            <v>8</v>
          </cell>
        </row>
        <row r="2420">
          <cell r="G2420">
            <v>8</v>
          </cell>
        </row>
        <row r="2421">
          <cell r="G2421">
            <v>8</v>
          </cell>
        </row>
        <row r="2422">
          <cell r="G2422">
            <v>8</v>
          </cell>
        </row>
        <row r="2423">
          <cell r="G2423">
            <v>8</v>
          </cell>
        </row>
        <row r="2424">
          <cell r="G2424">
            <v>8</v>
          </cell>
        </row>
        <row r="2425">
          <cell r="G2425">
            <v>8</v>
          </cell>
        </row>
        <row r="2426">
          <cell r="G2426">
            <v>8</v>
          </cell>
        </row>
        <row r="2427">
          <cell r="G2427">
            <v>8</v>
          </cell>
        </row>
        <row r="2428">
          <cell r="G2428">
            <v>8</v>
          </cell>
        </row>
        <row r="2429">
          <cell r="G2429">
            <v>8</v>
          </cell>
        </row>
        <row r="2430">
          <cell r="G2430">
            <v>8</v>
          </cell>
        </row>
        <row r="2431">
          <cell r="G2431">
            <v>8</v>
          </cell>
        </row>
        <row r="2432">
          <cell r="G2432">
            <v>8</v>
          </cell>
        </row>
        <row r="2433">
          <cell r="G2433">
            <v>8</v>
          </cell>
        </row>
        <row r="2434">
          <cell r="G2434">
            <v>8</v>
          </cell>
        </row>
        <row r="2435">
          <cell r="G2435">
            <v>8</v>
          </cell>
        </row>
        <row r="2436">
          <cell r="G2436">
            <v>8</v>
          </cell>
        </row>
        <row r="2437">
          <cell r="G2437">
            <v>8</v>
          </cell>
        </row>
        <row r="2438">
          <cell r="G2438">
            <v>8</v>
          </cell>
        </row>
        <row r="2439">
          <cell r="G2439">
            <v>8</v>
          </cell>
        </row>
        <row r="2440">
          <cell r="G2440">
            <v>8</v>
          </cell>
        </row>
        <row r="2441">
          <cell r="G2441">
            <v>8</v>
          </cell>
        </row>
        <row r="2442">
          <cell r="G2442">
            <v>8</v>
          </cell>
        </row>
        <row r="2443">
          <cell r="G2443">
            <v>8</v>
          </cell>
        </row>
        <row r="2444">
          <cell r="G2444">
            <v>8</v>
          </cell>
        </row>
        <row r="2445">
          <cell r="G2445">
            <v>8</v>
          </cell>
        </row>
        <row r="2446">
          <cell r="G2446">
            <v>8</v>
          </cell>
        </row>
        <row r="2447">
          <cell r="G2447">
            <v>8</v>
          </cell>
        </row>
        <row r="2448">
          <cell r="G2448">
            <v>8</v>
          </cell>
        </row>
        <row r="2449">
          <cell r="G2449">
            <v>8</v>
          </cell>
        </row>
        <row r="2450">
          <cell r="G2450">
            <v>8</v>
          </cell>
        </row>
        <row r="2451">
          <cell r="G2451">
            <v>8</v>
          </cell>
        </row>
        <row r="2452">
          <cell r="G2452">
            <v>8</v>
          </cell>
        </row>
        <row r="2453">
          <cell r="G2453">
            <v>8</v>
          </cell>
        </row>
        <row r="2454">
          <cell r="G2454">
            <v>8</v>
          </cell>
        </row>
        <row r="2455">
          <cell r="G2455">
            <v>8</v>
          </cell>
        </row>
        <row r="2456">
          <cell r="G2456">
            <v>8</v>
          </cell>
        </row>
        <row r="2457">
          <cell r="G2457">
            <v>8</v>
          </cell>
        </row>
        <row r="2458">
          <cell r="G2458">
            <v>8</v>
          </cell>
        </row>
        <row r="2459">
          <cell r="G2459">
            <v>8</v>
          </cell>
        </row>
        <row r="2460">
          <cell r="G2460">
            <v>8</v>
          </cell>
        </row>
        <row r="2461">
          <cell r="G2461">
            <v>8</v>
          </cell>
        </row>
        <row r="2462">
          <cell r="G2462">
            <v>8</v>
          </cell>
        </row>
        <row r="2463">
          <cell r="G2463">
            <v>8</v>
          </cell>
        </row>
        <row r="2464">
          <cell r="G2464">
            <v>8</v>
          </cell>
        </row>
        <row r="2465">
          <cell r="G2465">
            <v>8</v>
          </cell>
        </row>
        <row r="2466">
          <cell r="G2466">
            <v>8</v>
          </cell>
        </row>
        <row r="2467">
          <cell r="G2467">
            <v>8</v>
          </cell>
        </row>
        <row r="2468">
          <cell r="G2468">
            <v>8</v>
          </cell>
        </row>
        <row r="2469">
          <cell r="G2469">
            <v>8</v>
          </cell>
        </row>
        <row r="2470">
          <cell r="G2470">
            <v>8</v>
          </cell>
        </row>
        <row r="2471">
          <cell r="G2471">
            <v>8</v>
          </cell>
        </row>
        <row r="2472">
          <cell r="G2472">
            <v>8</v>
          </cell>
        </row>
        <row r="2473">
          <cell r="G2473">
            <v>8</v>
          </cell>
        </row>
        <row r="2474">
          <cell r="G2474">
            <v>8</v>
          </cell>
        </row>
        <row r="2475">
          <cell r="G2475">
            <v>8</v>
          </cell>
        </row>
        <row r="2476">
          <cell r="G2476">
            <v>8</v>
          </cell>
        </row>
        <row r="2477">
          <cell r="G2477">
            <v>8</v>
          </cell>
        </row>
        <row r="2478">
          <cell r="G2478">
            <v>8</v>
          </cell>
        </row>
        <row r="2479">
          <cell r="G2479">
            <v>8</v>
          </cell>
        </row>
        <row r="2480">
          <cell r="G2480">
            <v>8</v>
          </cell>
        </row>
        <row r="2481">
          <cell r="G2481">
            <v>8</v>
          </cell>
        </row>
        <row r="2482">
          <cell r="G2482">
            <v>8</v>
          </cell>
        </row>
        <row r="2483">
          <cell r="G2483">
            <v>8</v>
          </cell>
        </row>
        <row r="2484">
          <cell r="G2484">
            <v>8</v>
          </cell>
        </row>
        <row r="2485">
          <cell r="G2485">
            <v>8</v>
          </cell>
        </row>
        <row r="2486">
          <cell r="G2486">
            <v>8</v>
          </cell>
        </row>
        <row r="2487">
          <cell r="G2487">
            <v>8</v>
          </cell>
        </row>
        <row r="2488">
          <cell r="G2488">
            <v>8</v>
          </cell>
        </row>
        <row r="2489">
          <cell r="G2489">
            <v>8</v>
          </cell>
        </row>
        <row r="2490">
          <cell r="G2490">
            <v>8</v>
          </cell>
        </row>
        <row r="2491">
          <cell r="G2491">
            <v>8</v>
          </cell>
        </row>
        <row r="2492">
          <cell r="G2492">
            <v>8</v>
          </cell>
        </row>
        <row r="2493">
          <cell r="G2493">
            <v>8</v>
          </cell>
        </row>
        <row r="2494">
          <cell r="G2494">
            <v>8</v>
          </cell>
        </row>
        <row r="2495">
          <cell r="G2495">
            <v>8</v>
          </cell>
        </row>
        <row r="2496">
          <cell r="G2496">
            <v>8</v>
          </cell>
        </row>
        <row r="2497">
          <cell r="G2497">
            <v>8</v>
          </cell>
        </row>
        <row r="2498">
          <cell r="G2498">
            <v>9</v>
          </cell>
        </row>
        <row r="2499">
          <cell r="G2499">
            <v>9</v>
          </cell>
        </row>
        <row r="2500">
          <cell r="G2500">
            <v>9</v>
          </cell>
        </row>
        <row r="2501">
          <cell r="G2501">
            <v>9</v>
          </cell>
        </row>
        <row r="2502">
          <cell r="G2502">
            <v>9</v>
          </cell>
        </row>
        <row r="2503">
          <cell r="G2503">
            <v>9</v>
          </cell>
        </row>
        <row r="2504">
          <cell r="G2504">
            <v>9</v>
          </cell>
        </row>
        <row r="2505">
          <cell r="G2505">
            <v>9</v>
          </cell>
        </row>
        <row r="2506">
          <cell r="G2506">
            <v>9</v>
          </cell>
        </row>
        <row r="2507">
          <cell r="G2507">
            <v>9</v>
          </cell>
        </row>
        <row r="2508">
          <cell r="G2508">
            <v>9</v>
          </cell>
        </row>
        <row r="2509">
          <cell r="G2509">
            <v>9</v>
          </cell>
        </row>
        <row r="2510">
          <cell r="G2510">
            <v>9</v>
          </cell>
        </row>
        <row r="2511">
          <cell r="G2511">
            <v>9</v>
          </cell>
        </row>
        <row r="2512">
          <cell r="G2512">
            <v>9</v>
          </cell>
        </row>
        <row r="2513">
          <cell r="G2513">
            <v>9</v>
          </cell>
        </row>
        <row r="2514">
          <cell r="G2514">
            <v>9</v>
          </cell>
        </row>
        <row r="2515">
          <cell r="G2515">
            <v>9</v>
          </cell>
        </row>
        <row r="2516">
          <cell r="G2516">
            <v>9</v>
          </cell>
        </row>
        <row r="2517">
          <cell r="G2517">
            <v>9</v>
          </cell>
        </row>
        <row r="2518">
          <cell r="G2518">
            <v>9</v>
          </cell>
        </row>
        <row r="2519">
          <cell r="G2519">
            <v>9</v>
          </cell>
        </row>
        <row r="2520">
          <cell r="G2520">
            <v>9</v>
          </cell>
        </row>
        <row r="2521">
          <cell r="G2521">
            <v>9</v>
          </cell>
        </row>
        <row r="2522">
          <cell r="G2522">
            <v>9</v>
          </cell>
        </row>
        <row r="2523">
          <cell r="G2523">
            <v>9</v>
          </cell>
        </row>
        <row r="2524">
          <cell r="G2524">
            <v>9</v>
          </cell>
        </row>
        <row r="2525">
          <cell r="G2525">
            <v>9</v>
          </cell>
        </row>
        <row r="2526">
          <cell r="G2526">
            <v>9</v>
          </cell>
        </row>
        <row r="2527">
          <cell r="G2527">
            <v>9</v>
          </cell>
        </row>
        <row r="2528">
          <cell r="G2528">
            <v>9</v>
          </cell>
        </row>
        <row r="2529">
          <cell r="G2529">
            <v>9</v>
          </cell>
        </row>
        <row r="2530">
          <cell r="G2530">
            <v>9</v>
          </cell>
        </row>
        <row r="2531">
          <cell r="G2531">
            <v>9</v>
          </cell>
        </row>
        <row r="2532">
          <cell r="G2532">
            <v>9</v>
          </cell>
        </row>
        <row r="2533">
          <cell r="G2533">
            <v>9</v>
          </cell>
        </row>
        <row r="2534">
          <cell r="G2534">
            <v>9</v>
          </cell>
        </row>
        <row r="2535">
          <cell r="G2535">
            <v>9</v>
          </cell>
        </row>
        <row r="2536">
          <cell r="G2536">
            <v>9</v>
          </cell>
        </row>
        <row r="2537">
          <cell r="G2537">
            <v>9</v>
          </cell>
        </row>
        <row r="2538">
          <cell r="G2538">
            <v>9</v>
          </cell>
        </row>
        <row r="2539">
          <cell r="G2539">
            <v>9</v>
          </cell>
        </row>
        <row r="2540">
          <cell r="G2540">
            <v>9</v>
          </cell>
        </row>
        <row r="2541">
          <cell r="G2541">
            <v>9</v>
          </cell>
        </row>
        <row r="2542">
          <cell r="G2542">
            <v>9</v>
          </cell>
        </row>
        <row r="2543">
          <cell r="G2543">
            <v>9</v>
          </cell>
        </row>
        <row r="2544">
          <cell r="G2544">
            <v>9</v>
          </cell>
        </row>
        <row r="2545">
          <cell r="G2545">
            <v>9</v>
          </cell>
        </row>
        <row r="2546">
          <cell r="G2546">
            <v>9</v>
          </cell>
        </row>
        <row r="2547">
          <cell r="G2547">
            <v>9</v>
          </cell>
        </row>
        <row r="2548">
          <cell r="G2548">
            <v>9</v>
          </cell>
        </row>
        <row r="2549">
          <cell r="G2549">
            <v>9</v>
          </cell>
        </row>
        <row r="2550">
          <cell r="G2550">
            <v>9</v>
          </cell>
        </row>
        <row r="2551">
          <cell r="G2551">
            <v>9</v>
          </cell>
        </row>
        <row r="2552">
          <cell r="G2552">
            <v>9</v>
          </cell>
        </row>
        <row r="2553">
          <cell r="G2553">
            <v>9</v>
          </cell>
        </row>
        <row r="2554">
          <cell r="G2554">
            <v>9</v>
          </cell>
        </row>
        <row r="2555">
          <cell r="G2555">
            <v>9</v>
          </cell>
        </row>
        <row r="2556">
          <cell r="G2556">
            <v>9</v>
          </cell>
        </row>
        <row r="2557">
          <cell r="G2557">
            <v>9</v>
          </cell>
        </row>
        <row r="2558">
          <cell r="G2558">
            <v>9</v>
          </cell>
        </row>
        <row r="2559">
          <cell r="G2559">
            <v>9</v>
          </cell>
        </row>
        <row r="2560">
          <cell r="G2560">
            <v>9</v>
          </cell>
        </row>
        <row r="2561">
          <cell r="G2561">
            <v>9</v>
          </cell>
        </row>
        <row r="2562">
          <cell r="G2562">
            <v>9</v>
          </cell>
        </row>
        <row r="2563">
          <cell r="G2563">
            <v>9</v>
          </cell>
        </row>
        <row r="2564">
          <cell r="G2564">
            <v>9</v>
          </cell>
        </row>
        <row r="2565">
          <cell r="G2565">
            <v>9</v>
          </cell>
        </row>
        <row r="2566">
          <cell r="G2566">
            <v>9</v>
          </cell>
        </row>
        <row r="2567">
          <cell r="G2567">
            <v>9</v>
          </cell>
        </row>
        <row r="2568">
          <cell r="G2568">
            <v>9</v>
          </cell>
        </row>
        <row r="2569">
          <cell r="G2569">
            <v>9</v>
          </cell>
        </row>
        <row r="2570">
          <cell r="G2570">
            <v>9</v>
          </cell>
        </row>
        <row r="2571">
          <cell r="G2571">
            <v>9</v>
          </cell>
        </row>
        <row r="2572">
          <cell r="G2572">
            <v>9</v>
          </cell>
        </row>
        <row r="2573">
          <cell r="G2573">
            <v>9</v>
          </cell>
        </row>
        <row r="2574">
          <cell r="G2574">
            <v>9</v>
          </cell>
        </row>
        <row r="2575">
          <cell r="G2575">
            <v>9</v>
          </cell>
        </row>
        <row r="2576">
          <cell r="G2576">
            <v>9</v>
          </cell>
        </row>
        <row r="2577">
          <cell r="G2577">
            <v>9</v>
          </cell>
        </row>
        <row r="2578">
          <cell r="G2578">
            <v>9</v>
          </cell>
        </row>
        <row r="2579">
          <cell r="G2579">
            <v>10</v>
          </cell>
        </row>
        <row r="2580">
          <cell r="G2580">
            <v>10</v>
          </cell>
        </row>
        <row r="2581">
          <cell r="G2581">
            <v>10</v>
          </cell>
        </row>
        <row r="2582">
          <cell r="G2582">
            <v>10</v>
          </cell>
        </row>
        <row r="2583">
          <cell r="G2583">
            <v>10</v>
          </cell>
        </row>
        <row r="2584">
          <cell r="G2584">
            <v>10</v>
          </cell>
        </row>
        <row r="2585">
          <cell r="G2585">
            <v>10</v>
          </cell>
        </row>
        <row r="2586">
          <cell r="G2586">
            <v>10</v>
          </cell>
        </row>
        <row r="2587">
          <cell r="G2587">
            <v>10</v>
          </cell>
        </row>
        <row r="2588">
          <cell r="G2588">
            <v>10</v>
          </cell>
        </row>
        <row r="2589">
          <cell r="G2589">
            <v>10</v>
          </cell>
        </row>
        <row r="2590">
          <cell r="G2590">
            <v>10</v>
          </cell>
        </row>
        <row r="2591">
          <cell r="G2591">
            <v>10</v>
          </cell>
        </row>
        <row r="2592">
          <cell r="G2592">
            <v>10</v>
          </cell>
        </row>
        <row r="2593">
          <cell r="G2593">
            <v>10</v>
          </cell>
        </row>
        <row r="2594">
          <cell r="G2594">
            <v>10</v>
          </cell>
        </row>
        <row r="2595">
          <cell r="G2595">
            <v>10</v>
          </cell>
        </row>
        <row r="2596">
          <cell r="G2596">
            <v>10</v>
          </cell>
        </row>
        <row r="2597">
          <cell r="G2597">
            <v>10</v>
          </cell>
        </row>
        <row r="2598">
          <cell r="G2598">
            <v>10</v>
          </cell>
        </row>
        <row r="2599">
          <cell r="G2599">
            <v>10</v>
          </cell>
        </row>
        <row r="2600">
          <cell r="G2600">
            <v>10</v>
          </cell>
        </row>
        <row r="2601">
          <cell r="G2601">
            <v>10</v>
          </cell>
        </row>
        <row r="2602">
          <cell r="G2602">
            <v>10</v>
          </cell>
        </row>
        <row r="2603">
          <cell r="G2603">
            <v>10</v>
          </cell>
        </row>
        <row r="2604">
          <cell r="G2604">
            <v>10</v>
          </cell>
        </row>
        <row r="2605">
          <cell r="G2605">
            <v>10</v>
          </cell>
        </row>
        <row r="2606">
          <cell r="G2606">
            <v>10</v>
          </cell>
        </row>
        <row r="2607">
          <cell r="G2607">
            <v>10</v>
          </cell>
        </row>
        <row r="2608">
          <cell r="G2608">
            <v>10</v>
          </cell>
        </row>
        <row r="2609">
          <cell r="G2609">
            <v>10</v>
          </cell>
        </row>
        <row r="2610">
          <cell r="G2610">
            <v>10</v>
          </cell>
        </row>
        <row r="2611">
          <cell r="G2611">
            <v>10</v>
          </cell>
        </row>
        <row r="2612">
          <cell r="G2612">
            <v>10</v>
          </cell>
        </row>
        <row r="2613">
          <cell r="G2613">
            <v>10</v>
          </cell>
        </row>
        <row r="2614">
          <cell r="G2614">
            <v>10</v>
          </cell>
        </row>
        <row r="2615">
          <cell r="G2615">
            <v>10</v>
          </cell>
        </row>
        <row r="2616">
          <cell r="G2616">
            <v>10</v>
          </cell>
        </row>
        <row r="2617">
          <cell r="G2617">
            <v>10</v>
          </cell>
        </row>
        <row r="2618">
          <cell r="G2618">
            <v>10</v>
          </cell>
        </row>
        <row r="2619">
          <cell r="G2619">
            <v>10</v>
          </cell>
        </row>
        <row r="2620">
          <cell r="G2620">
            <v>10</v>
          </cell>
        </row>
        <row r="2621">
          <cell r="G2621">
            <v>10</v>
          </cell>
        </row>
        <row r="2622">
          <cell r="G2622">
            <v>10</v>
          </cell>
        </row>
        <row r="2623">
          <cell r="G2623">
            <v>10</v>
          </cell>
        </row>
        <row r="2624">
          <cell r="G2624">
            <v>10</v>
          </cell>
        </row>
        <row r="2625">
          <cell r="G2625">
            <v>10</v>
          </cell>
        </row>
        <row r="2626">
          <cell r="G2626">
            <v>10</v>
          </cell>
        </row>
        <row r="2627">
          <cell r="G2627">
            <v>10</v>
          </cell>
        </row>
        <row r="2628">
          <cell r="G2628">
            <v>10</v>
          </cell>
        </row>
        <row r="2629">
          <cell r="G2629">
            <v>10</v>
          </cell>
        </row>
        <row r="2630">
          <cell r="G2630">
            <v>10</v>
          </cell>
        </row>
        <row r="2631">
          <cell r="G2631">
            <v>10</v>
          </cell>
        </row>
        <row r="2632">
          <cell r="G2632">
            <v>10</v>
          </cell>
        </row>
        <row r="2633">
          <cell r="G2633">
            <v>10</v>
          </cell>
        </row>
        <row r="2634">
          <cell r="G2634">
            <v>10</v>
          </cell>
        </row>
        <row r="2635">
          <cell r="G2635">
            <v>10</v>
          </cell>
        </row>
        <row r="2636">
          <cell r="G2636">
            <v>10</v>
          </cell>
        </row>
        <row r="2637">
          <cell r="G2637">
            <v>10</v>
          </cell>
        </row>
        <row r="2638">
          <cell r="G2638">
            <v>10</v>
          </cell>
        </row>
        <row r="2639">
          <cell r="G2639">
            <v>10</v>
          </cell>
        </row>
        <row r="2640">
          <cell r="G2640">
            <v>10</v>
          </cell>
        </row>
        <row r="2641">
          <cell r="G2641">
            <v>10</v>
          </cell>
        </row>
        <row r="2642">
          <cell r="G2642">
            <v>10</v>
          </cell>
        </row>
        <row r="2643">
          <cell r="G2643">
            <v>10</v>
          </cell>
        </row>
        <row r="2644">
          <cell r="G2644">
            <v>10</v>
          </cell>
        </row>
        <row r="2645">
          <cell r="G2645">
            <v>10</v>
          </cell>
        </row>
        <row r="2646">
          <cell r="G2646">
            <v>10</v>
          </cell>
        </row>
        <row r="2647">
          <cell r="G2647">
            <v>10</v>
          </cell>
        </row>
        <row r="2648">
          <cell r="G2648">
            <v>10</v>
          </cell>
        </row>
        <row r="2649">
          <cell r="G2649">
            <v>10</v>
          </cell>
        </row>
        <row r="2650">
          <cell r="G2650">
            <v>10</v>
          </cell>
        </row>
        <row r="2651">
          <cell r="G2651">
            <v>10</v>
          </cell>
        </row>
        <row r="2652">
          <cell r="G2652">
            <v>10</v>
          </cell>
        </row>
        <row r="2653">
          <cell r="G2653">
            <v>10</v>
          </cell>
        </row>
        <row r="2654">
          <cell r="G2654">
            <v>10</v>
          </cell>
        </row>
        <row r="2655">
          <cell r="G2655">
            <v>10</v>
          </cell>
        </row>
        <row r="2656">
          <cell r="G2656">
            <v>10</v>
          </cell>
        </row>
        <row r="2657">
          <cell r="G2657">
            <v>10</v>
          </cell>
        </row>
        <row r="2658">
          <cell r="G2658">
            <v>10</v>
          </cell>
        </row>
        <row r="2659">
          <cell r="G2659">
            <v>10</v>
          </cell>
        </row>
        <row r="2660">
          <cell r="G2660">
            <v>11</v>
          </cell>
        </row>
        <row r="2661">
          <cell r="G2661">
            <v>11</v>
          </cell>
        </row>
        <row r="2662">
          <cell r="G2662">
            <v>11</v>
          </cell>
        </row>
        <row r="2663">
          <cell r="G2663">
            <v>11</v>
          </cell>
        </row>
        <row r="2664">
          <cell r="G2664">
            <v>11</v>
          </cell>
        </row>
        <row r="2665">
          <cell r="G2665">
            <v>11</v>
          </cell>
        </row>
        <row r="2666">
          <cell r="G2666">
            <v>11</v>
          </cell>
        </row>
        <row r="2667">
          <cell r="G2667">
            <v>11</v>
          </cell>
        </row>
        <row r="2668">
          <cell r="G2668">
            <v>11</v>
          </cell>
        </row>
        <row r="2669">
          <cell r="G2669">
            <v>11</v>
          </cell>
        </row>
        <row r="2670">
          <cell r="G2670">
            <v>11</v>
          </cell>
        </row>
        <row r="2671">
          <cell r="G2671">
            <v>11</v>
          </cell>
        </row>
        <row r="2672">
          <cell r="G2672">
            <v>11</v>
          </cell>
        </row>
        <row r="2673">
          <cell r="G2673">
            <v>11</v>
          </cell>
        </row>
        <row r="2674">
          <cell r="G2674">
            <v>11</v>
          </cell>
        </row>
        <row r="2675">
          <cell r="G2675">
            <v>11</v>
          </cell>
        </row>
        <row r="2676">
          <cell r="G2676">
            <v>11</v>
          </cell>
        </row>
        <row r="2677">
          <cell r="G2677">
            <v>11</v>
          </cell>
        </row>
        <row r="2678">
          <cell r="G2678">
            <v>11</v>
          </cell>
        </row>
        <row r="2679">
          <cell r="G2679">
            <v>11</v>
          </cell>
        </row>
        <row r="2680">
          <cell r="G2680">
            <v>11</v>
          </cell>
        </row>
        <row r="2681">
          <cell r="G2681">
            <v>11</v>
          </cell>
        </row>
        <row r="2682">
          <cell r="G2682">
            <v>11</v>
          </cell>
        </row>
        <row r="2683">
          <cell r="G2683">
            <v>11</v>
          </cell>
        </row>
        <row r="2684">
          <cell r="G2684">
            <v>11</v>
          </cell>
        </row>
        <row r="2685">
          <cell r="G2685">
            <v>11</v>
          </cell>
        </row>
        <row r="2686">
          <cell r="G2686">
            <v>11</v>
          </cell>
        </row>
        <row r="2687">
          <cell r="G2687">
            <v>11</v>
          </cell>
        </row>
        <row r="2688">
          <cell r="G2688">
            <v>11</v>
          </cell>
        </row>
        <row r="2689">
          <cell r="G2689">
            <v>11</v>
          </cell>
        </row>
        <row r="2690">
          <cell r="G2690">
            <v>11</v>
          </cell>
        </row>
        <row r="2691">
          <cell r="G2691">
            <v>11</v>
          </cell>
        </row>
        <row r="2692">
          <cell r="G2692">
            <v>11</v>
          </cell>
        </row>
        <row r="2693">
          <cell r="G2693">
            <v>11</v>
          </cell>
        </row>
        <row r="2694">
          <cell r="G2694">
            <v>11</v>
          </cell>
        </row>
        <row r="2695">
          <cell r="G2695">
            <v>11</v>
          </cell>
        </row>
        <row r="2696">
          <cell r="G2696">
            <v>11</v>
          </cell>
        </row>
        <row r="2697">
          <cell r="G2697">
            <v>11</v>
          </cell>
        </row>
        <row r="2698">
          <cell r="G2698">
            <v>11</v>
          </cell>
        </row>
        <row r="2699">
          <cell r="G2699">
            <v>11</v>
          </cell>
        </row>
        <row r="2700">
          <cell r="G2700">
            <v>11</v>
          </cell>
        </row>
        <row r="2701">
          <cell r="G2701">
            <v>11</v>
          </cell>
        </row>
        <row r="2702">
          <cell r="G2702">
            <v>11</v>
          </cell>
        </row>
        <row r="2703">
          <cell r="G2703">
            <v>11</v>
          </cell>
        </row>
        <row r="2704">
          <cell r="G2704">
            <v>11</v>
          </cell>
        </row>
        <row r="2705">
          <cell r="G2705">
            <v>11</v>
          </cell>
        </row>
        <row r="2706">
          <cell r="G2706">
            <v>11</v>
          </cell>
        </row>
        <row r="2707">
          <cell r="G2707">
            <v>11</v>
          </cell>
        </row>
        <row r="2708">
          <cell r="G2708">
            <v>11</v>
          </cell>
        </row>
        <row r="2709">
          <cell r="G2709">
            <v>11</v>
          </cell>
        </row>
        <row r="2710">
          <cell r="G2710">
            <v>11</v>
          </cell>
        </row>
        <row r="2711">
          <cell r="G2711">
            <v>11</v>
          </cell>
        </row>
        <row r="2712">
          <cell r="G2712">
            <v>11</v>
          </cell>
        </row>
        <row r="2713">
          <cell r="G2713">
            <v>11</v>
          </cell>
        </row>
        <row r="2714">
          <cell r="G2714">
            <v>11</v>
          </cell>
        </row>
        <row r="2715">
          <cell r="G2715">
            <v>11</v>
          </cell>
        </row>
        <row r="2716">
          <cell r="G2716">
            <v>11</v>
          </cell>
        </row>
        <row r="2717">
          <cell r="G2717">
            <v>11</v>
          </cell>
        </row>
        <row r="2718">
          <cell r="G2718">
            <v>11</v>
          </cell>
        </row>
        <row r="2719">
          <cell r="G2719">
            <v>11</v>
          </cell>
        </row>
        <row r="2720">
          <cell r="G2720">
            <v>11</v>
          </cell>
        </row>
        <row r="2721">
          <cell r="G2721">
            <v>11</v>
          </cell>
        </row>
        <row r="2722">
          <cell r="G2722">
            <v>11</v>
          </cell>
        </row>
        <row r="2723">
          <cell r="G2723">
            <v>11</v>
          </cell>
        </row>
        <row r="2724">
          <cell r="G2724">
            <v>11</v>
          </cell>
        </row>
        <row r="2725">
          <cell r="G2725">
            <v>11</v>
          </cell>
        </row>
        <row r="2726">
          <cell r="G2726">
            <v>11</v>
          </cell>
        </row>
        <row r="2727">
          <cell r="G2727">
            <v>11</v>
          </cell>
        </row>
        <row r="2728">
          <cell r="G2728">
            <v>11</v>
          </cell>
        </row>
        <row r="2729">
          <cell r="G2729">
            <v>11</v>
          </cell>
        </row>
        <row r="2730">
          <cell r="G2730">
            <v>11</v>
          </cell>
        </row>
        <row r="2731">
          <cell r="G2731">
            <v>11</v>
          </cell>
        </row>
        <row r="2732">
          <cell r="G2732">
            <v>11</v>
          </cell>
        </row>
        <row r="2733">
          <cell r="G2733">
            <v>11</v>
          </cell>
        </row>
        <row r="2734">
          <cell r="G2734">
            <v>11</v>
          </cell>
        </row>
        <row r="2735">
          <cell r="G2735">
            <v>11</v>
          </cell>
        </row>
        <row r="2736">
          <cell r="G2736">
            <v>11</v>
          </cell>
        </row>
        <row r="2737">
          <cell r="G2737">
            <v>11</v>
          </cell>
        </row>
        <row r="2738">
          <cell r="G2738">
            <v>11</v>
          </cell>
        </row>
        <row r="2739">
          <cell r="G2739">
            <v>11</v>
          </cell>
        </row>
        <row r="2740">
          <cell r="G2740">
            <v>11</v>
          </cell>
        </row>
        <row r="2741">
          <cell r="G2741">
            <v>12</v>
          </cell>
        </row>
        <row r="2742">
          <cell r="G2742">
            <v>12</v>
          </cell>
        </row>
        <row r="2743">
          <cell r="G2743">
            <v>12</v>
          </cell>
        </row>
        <row r="2744">
          <cell r="G2744">
            <v>12</v>
          </cell>
        </row>
        <row r="2745">
          <cell r="G2745">
            <v>12</v>
          </cell>
        </row>
        <row r="2746">
          <cell r="G2746">
            <v>12</v>
          </cell>
        </row>
        <row r="2747">
          <cell r="G2747">
            <v>12</v>
          </cell>
        </row>
        <row r="2748">
          <cell r="G2748">
            <v>12</v>
          </cell>
        </row>
        <row r="2749">
          <cell r="G2749">
            <v>12</v>
          </cell>
        </row>
        <row r="2750">
          <cell r="G2750">
            <v>12</v>
          </cell>
        </row>
        <row r="2751">
          <cell r="G2751">
            <v>12</v>
          </cell>
        </row>
        <row r="2752">
          <cell r="G2752">
            <v>12</v>
          </cell>
        </row>
        <row r="2753">
          <cell r="G2753">
            <v>12</v>
          </cell>
        </row>
        <row r="2754">
          <cell r="G2754">
            <v>12</v>
          </cell>
        </row>
        <row r="2755">
          <cell r="G2755">
            <v>12</v>
          </cell>
        </row>
        <row r="2756">
          <cell r="G2756">
            <v>12</v>
          </cell>
        </row>
        <row r="2757">
          <cell r="G2757">
            <v>12</v>
          </cell>
        </row>
        <row r="2758">
          <cell r="G2758">
            <v>12</v>
          </cell>
        </row>
        <row r="2759">
          <cell r="G2759">
            <v>12</v>
          </cell>
        </row>
        <row r="2760">
          <cell r="G2760">
            <v>12</v>
          </cell>
        </row>
        <row r="2761">
          <cell r="G2761">
            <v>12</v>
          </cell>
        </row>
        <row r="2762">
          <cell r="G2762">
            <v>12</v>
          </cell>
        </row>
        <row r="2763">
          <cell r="G2763">
            <v>12</v>
          </cell>
        </row>
        <row r="2764">
          <cell r="G2764">
            <v>12</v>
          </cell>
        </row>
        <row r="2765">
          <cell r="G2765">
            <v>12</v>
          </cell>
        </row>
        <row r="2766">
          <cell r="G2766">
            <v>12</v>
          </cell>
        </row>
        <row r="2767">
          <cell r="G2767">
            <v>12</v>
          </cell>
        </row>
        <row r="2768">
          <cell r="G2768">
            <v>12</v>
          </cell>
        </row>
        <row r="2769">
          <cell r="G2769">
            <v>12</v>
          </cell>
        </row>
        <row r="2770">
          <cell r="G2770">
            <v>12</v>
          </cell>
        </row>
        <row r="2771">
          <cell r="G2771">
            <v>12</v>
          </cell>
        </row>
        <row r="2772">
          <cell r="G2772">
            <v>12</v>
          </cell>
        </row>
        <row r="2773">
          <cell r="G2773">
            <v>12</v>
          </cell>
        </row>
        <row r="2774">
          <cell r="G2774">
            <v>12</v>
          </cell>
        </row>
        <row r="2775">
          <cell r="G2775">
            <v>12</v>
          </cell>
        </row>
        <row r="2776">
          <cell r="G2776">
            <v>12</v>
          </cell>
        </row>
        <row r="2777">
          <cell r="G2777">
            <v>12</v>
          </cell>
        </row>
        <row r="2778">
          <cell r="G2778">
            <v>12</v>
          </cell>
        </row>
        <row r="2779">
          <cell r="G2779">
            <v>12</v>
          </cell>
        </row>
        <row r="2780">
          <cell r="G2780">
            <v>12</v>
          </cell>
        </row>
        <row r="2781">
          <cell r="G2781">
            <v>12</v>
          </cell>
        </row>
        <row r="2782">
          <cell r="G2782">
            <v>12</v>
          </cell>
        </row>
        <row r="2783">
          <cell r="G2783">
            <v>12</v>
          </cell>
        </row>
        <row r="2784">
          <cell r="G2784">
            <v>12</v>
          </cell>
        </row>
        <row r="2785">
          <cell r="G2785">
            <v>12</v>
          </cell>
        </row>
        <row r="2786">
          <cell r="G2786">
            <v>12</v>
          </cell>
        </row>
        <row r="2787">
          <cell r="G2787">
            <v>12</v>
          </cell>
        </row>
        <row r="2788">
          <cell r="G2788">
            <v>12</v>
          </cell>
        </row>
        <row r="2789">
          <cell r="G2789">
            <v>12</v>
          </cell>
        </row>
        <row r="2790">
          <cell r="G2790">
            <v>12</v>
          </cell>
        </row>
        <row r="2791">
          <cell r="G2791">
            <v>12</v>
          </cell>
        </row>
        <row r="2792">
          <cell r="G2792">
            <v>12</v>
          </cell>
        </row>
        <row r="2793">
          <cell r="G2793">
            <v>12</v>
          </cell>
        </row>
        <row r="2794">
          <cell r="G2794">
            <v>12</v>
          </cell>
        </row>
        <row r="2795">
          <cell r="G2795">
            <v>12</v>
          </cell>
        </row>
        <row r="2796">
          <cell r="G2796">
            <v>12</v>
          </cell>
        </row>
        <row r="2797">
          <cell r="G2797">
            <v>12</v>
          </cell>
        </row>
        <row r="2798">
          <cell r="G2798">
            <v>12</v>
          </cell>
        </row>
        <row r="2799">
          <cell r="G2799">
            <v>12</v>
          </cell>
        </row>
        <row r="2800">
          <cell r="G2800">
            <v>12</v>
          </cell>
        </row>
        <row r="2801">
          <cell r="G2801">
            <v>12</v>
          </cell>
        </row>
        <row r="2802">
          <cell r="G2802">
            <v>12</v>
          </cell>
        </row>
        <row r="2803">
          <cell r="G2803">
            <v>12</v>
          </cell>
        </row>
        <row r="2804">
          <cell r="G2804">
            <v>12</v>
          </cell>
        </row>
        <row r="2805">
          <cell r="G2805">
            <v>12</v>
          </cell>
        </row>
        <row r="2806">
          <cell r="G2806">
            <v>12</v>
          </cell>
        </row>
        <row r="2807">
          <cell r="G2807">
            <v>12</v>
          </cell>
        </row>
        <row r="2808">
          <cell r="G2808">
            <v>12</v>
          </cell>
        </row>
        <row r="2809">
          <cell r="G2809">
            <v>12</v>
          </cell>
        </row>
        <row r="2810">
          <cell r="G2810">
            <v>12</v>
          </cell>
        </row>
        <row r="2811">
          <cell r="G2811">
            <v>12</v>
          </cell>
        </row>
        <row r="2812">
          <cell r="G2812">
            <v>12</v>
          </cell>
        </row>
        <row r="2813">
          <cell r="G2813">
            <v>12</v>
          </cell>
        </row>
        <row r="2814">
          <cell r="G2814">
            <v>12</v>
          </cell>
        </row>
        <row r="2815">
          <cell r="G2815">
            <v>12</v>
          </cell>
        </row>
        <row r="2816">
          <cell r="G2816">
            <v>12</v>
          </cell>
        </row>
        <row r="2817">
          <cell r="G2817">
            <v>12</v>
          </cell>
        </row>
        <row r="2818">
          <cell r="G2818">
            <v>12</v>
          </cell>
        </row>
        <row r="2819">
          <cell r="G2819">
            <v>12</v>
          </cell>
        </row>
        <row r="2820">
          <cell r="G2820">
            <v>12</v>
          </cell>
        </row>
        <row r="2821">
          <cell r="G2821">
            <v>12</v>
          </cell>
        </row>
        <row r="2822">
          <cell r="G2822">
            <v>13</v>
          </cell>
        </row>
        <row r="2823">
          <cell r="G2823">
            <v>13</v>
          </cell>
        </row>
        <row r="2824">
          <cell r="G2824">
            <v>13</v>
          </cell>
        </row>
        <row r="2825">
          <cell r="G2825">
            <v>13</v>
          </cell>
        </row>
        <row r="2826">
          <cell r="G2826">
            <v>13</v>
          </cell>
        </row>
        <row r="2827">
          <cell r="G2827">
            <v>13</v>
          </cell>
        </row>
        <row r="2828">
          <cell r="G2828">
            <v>13</v>
          </cell>
        </row>
        <row r="2829">
          <cell r="G2829">
            <v>13</v>
          </cell>
        </row>
        <row r="2830">
          <cell r="G2830">
            <v>13</v>
          </cell>
        </row>
        <row r="2831">
          <cell r="G2831">
            <v>13</v>
          </cell>
        </row>
        <row r="2832">
          <cell r="G2832">
            <v>13</v>
          </cell>
        </row>
        <row r="2833">
          <cell r="G2833">
            <v>13</v>
          </cell>
        </row>
        <row r="2834">
          <cell r="G2834">
            <v>13</v>
          </cell>
        </row>
        <row r="2835">
          <cell r="G2835">
            <v>13</v>
          </cell>
        </row>
        <row r="2836">
          <cell r="G2836">
            <v>13</v>
          </cell>
        </row>
        <row r="2837">
          <cell r="G2837">
            <v>13</v>
          </cell>
        </row>
        <row r="2838">
          <cell r="G2838">
            <v>13</v>
          </cell>
        </row>
        <row r="2839">
          <cell r="G2839">
            <v>13</v>
          </cell>
        </row>
        <row r="2840">
          <cell r="G2840">
            <v>13</v>
          </cell>
        </row>
        <row r="2841">
          <cell r="G2841">
            <v>13</v>
          </cell>
        </row>
        <row r="2842">
          <cell r="G2842">
            <v>13</v>
          </cell>
        </row>
        <row r="2843">
          <cell r="G2843">
            <v>13</v>
          </cell>
        </row>
        <row r="2844">
          <cell r="G2844">
            <v>13</v>
          </cell>
        </row>
        <row r="2845">
          <cell r="G2845">
            <v>13</v>
          </cell>
        </row>
        <row r="2846">
          <cell r="G2846">
            <v>13</v>
          </cell>
        </row>
        <row r="2847">
          <cell r="G2847">
            <v>13</v>
          </cell>
        </row>
        <row r="2848">
          <cell r="G2848">
            <v>13</v>
          </cell>
        </row>
        <row r="2849">
          <cell r="G2849">
            <v>13</v>
          </cell>
        </row>
        <row r="2850">
          <cell r="G2850">
            <v>13</v>
          </cell>
        </row>
        <row r="2851">
          <cell r="G2851">
            <v>13</v>
          </cell>
        </row>
        <row r="2852">
          <cell r="G2852">
            <v>13</v>
          </cell>
        </row>
        <row r="2853">
          <cell r="G2853">
            <v>13</v>
          </cell>
        </row>
        <row r="2854">
          <cell r="G2854">
            <v>13</v>
          </cell>
        </row>
        <row r="2855">
          <cell r="G2855">
            <v>13</v>
          </cell>
        </row>
        <row r="2856">
          <cell r="G2856">
            <v>13</v>
          </cell>
        </row>
        <row r="2857">
          <cell r="G2857">
            <v>13</v>
          </cell>
        </row>
        <row r="2858">
          <cell r="G2858">
            <v>13</v>
          </cell>
        </row>
        <row r="2859">
          <cell r="G2859">
            <v>13</v>
          </cell>
        </row>
        <row r="2860">
          <cell r="G2860">
            <v>13</v>
          </cell>
        </row>
        <row r="2861">
          <cell r="G2861">
            <v>13</v>
          </cell>
        </row>
        <row r="2862">
          <cell r="G2862">
            <v>13</v>
          </cell>
        </row>
        <row r="2863">
          <cell r="G2863">
            <v>13</v>
          </cell>
        </row>
        <row r="2864">
          <cell r="G2864">
            <v>13</v>
          </cell>
        </row>
        <row r="2865">
          <cell r="G2865">
            <v>13</v>
          </cell>
        </row>
        <row r="2866">
          <cell r="G2866">
            <v>13</v>
          </cell>
        </row>
        <row r="2867">
          <cell r="G2867">
            <v>13</v>
          </cell>
        </row>
        <row r="2868">
          <cell r="G2868">
            <v>13</v>
          </cell>
        </row>
        <row r="2869">
          <cell r="G2869">
            <v>13</v>
          </cell>
        </row>
        <row r="2870">
          <cell r="G2870">
            <v>13</v>
          </cell>
        </row>
        <row r="2871">
          <cell r="G2871">
            <v>13</v>
          </cell>
        </row>
        <row r="2872">
          <cell r="G2872">
            <v>13</v>
          </cell>
        </row>
        <row r="2873">
          <cell r="G2873">
            <v>13</v>
          </cell>
        </row>
        <row r="2874">
          <cell r="G2874">
            <v>13</v>
          </cell>
        </row>
        <row r="2875">
          <cell r="G2875">
            <v>13</v>
          </cell>
        </row>
        <row r="2876">
          <cell r="G2876">
            <v>13</v>
          </cell>
        </row>
        <row r="2877">
          <cell r="G2877">
            <v>13</v>
          </cell>
        </row>
        <row r="2878">
          <cell r="G2878">
            <v>13</v>
          </cell>
        </row>
        <row r="2879">
          <cell r="G2879">
            <v>13</v>
          </cell>
        </row>
        <row r="2880">
          <cell r="G2880">
            <v>13</v>
          </cell>
        </row>
        <row r="2881">
          <cell r="G2881">
            <v>13</v>
          </cell>
        </row>
        <row r="2882">
          <cell r="G2882">
            <v>13</v>
          </cell>
        </row>
        <row r="2883">
          <cell r="G2883">
            <v>13</v>
          </cell>
        </row>
        <row r="2884">
          <cell r="G2884">
            <v>13</v>
          </cell>
        </row>
        <row r="2885">
          <cell r="G2885">
            <v>13</v>
          </cell>
        </row>
        <row r="2886">
          <cell r="G2886">
            <v>13</v>
          </cell>
        </row>
        <row r="2887">
          <cell r="G2887">
            <v>13</v>
          </cell>
        </row>
        <row r="2888">
          <cell r="G2888">
            <v>13</v>
          </cell>
        </row>
        <row r="2889">
          <cell r="G2889">
            <v>13</v>
          </cell>
        </row>
        <row r="2890">
          <cell r="G2890">
            <v>13</v>
          </cell>
        </row>
        <row r="2891">
          <cell r="G2891">
            <v>13</v>
          </cell>
        </row>
        <row r="2892">
          <cell r="G2892">
            <v>13</v>
          </cell>
        </row>
        <row r="2893">
          <cell r="G2893">
            <v>13</v>
          </cell>
        </row>
        <row r="2894">
          <cell r="G2894">
            <v>13</v>
          </cell>
        </row>
        <row r="2895">
          <cell r="G2895">
            <v>13</v>
          </cell>
        </row>
        <row r="2896">
          <cell r="G2896">
            <v>13</v>
          </cell>
        </row>
        <row r="2897">
          <cell r="G2897">
            <v>13</v>
          </cell>
        </row>
        <row r="2898">
          <cell r="G2898">
            <v>13</v>
          </cell>
        </row>
        <row r="2899">
          <cell r="G2899">
            <v>13</v>
          </cell>
        </row>
        <row r="2900">
          <cell r="G2900">
            <v>13</v>
          </cell>
        </row>
        <row r="2901">
          <cell r="G2901">
            <v>13</v>
          </cell>
        </row>
        <row r="2902">
          <cell r="G2902">
            <v>13</v>
          </cell>
        </row>
        <row r="2903">
          <cell r="G2903">
            <v>14</v>
          </cell>
        </row>
        <row r="2904">
          <cell r="G2904">
            <v>14</v>
          </cell>
        </row>
        <row r="2905">
          <cell r="G2905">
            <v>14</v>
          </cell>
        </row>
        <row r="2906">
          <cell r="G2906">
            <v>14</v>
          </cell>
        </row>
        <row r="2907">
          <cell r="G2907">
            <v>14</v>
          </cell>
        </row>
        <row r="2908">
          <cell r="G2908">
            <v>14</v>
          </cell>
        </row>
        <row r="2909">
          <cell r="G2909">
            <v>14</v>
          </cell>
        </row>
        <row r="2910">
          <cell r="G2910">
            <v>14</v>
          </cell>
        </row>
        <row r="2911">
          <cell r="G2911">
            <v>14</v>
          </cell>
        </row>
        <row r="2912">
          <cell r="G2912">
            <v>14</v>
          </cell>
        </row>
        <row r="2913">
          <cell r="G2913">
            <v>14</v>
          </cell>
        </row>
        <row r="2914">
          <cell r="G2914">
            <v>14</v>
          </cell>
        </row>
        <row r="2915">
          <cell r="G2915">
            <v>14</v>
          </cell>
        </row>
        <row r="2916">
          <cell r="G2916">
            <v>14</v>
          </cell>
        </row>
        <row r="2917">
          <cell r="G2917">
            <v>14</v>
          </cell>
        </row>
        <row r="2918">
          <cell r="G2918">
            <v>14</v>
          </cell>
        </row>
        <row r="2919">
          <cell r="G2919">
            <v>14</v>
          </cell>
        </row>
        <row r="2920">
          <cell r="G2920">
            <v>14</v>
          </cell>
        </row>
        <row r="2921">
          <cell r="G2921">
            <v>14</v>
          </cell>
        </row>
        <row r="2922">
          <cell r="G2922">
            <v>14</v>
          </cell>
        </row>
        <row r="2923">
          <cell r="G2923">
            <v>14</v>
          </cell>
        </row>
        <row r="2924">
          <cell r="G2924">
            <v>14</v>
          </cell>
        </row>
        <row r="2925">
          <cell r="G2925">
            <v>14</v>
          </cell>
        </row>
        <row r="2926">
          <cell r="G2926">
            <v>14</v>
          </cell>
        </row>
        <row r="2927">
          <cell r="G2927">
            <v>14</v>
          </cell>
        </row>
        <row r="2928">
          <cell r="G2928">
            <v>14</v>
          </cell>
        </row>
        <row r="2929">
          <cell r="G2929">
            <v>14</v>
          </cell>
        </row>
        <row r="2930">
          <cell r="G2930">
            <v>14</v>
          </cell>
        </row>
        <row r="2931">
          <cell r="G2931">
            <v>14</v>
          </cell>
        </row>
        <row r="2932">
          <cell r="G2932">
            <v>14</v>
          </cell>
        </row>
        <row r="2933">
          <cell r="G2933">
            <v>14</v>
          </cell>
        </row>
        <row r="2934">
          <cell r="G2934">
            <v>14</v>
          </cell>
        </row>
        <row r="2935">
          <cell r="G2935">
            <v>14</v>
          </cell>
        </row>
        <row r="2936">
          <cell r="G2936">
            <v>14</v>
          </cell>
        </row>
        <row r="2937">
          <cell r="G2937">
            <v>14</v>
          </cell>
        </row>
        <row r="2938">
          <cell r="G2938">
            <v>14</v>
          </cell>
        </row>
        <row r="2939">
          <cell r="G2939">
            <v>14</v>
          </cell>
        </row>
        <row r="2940">
          <cell r="G2940">
            <v>14</v>
          </cell>
        </row>
        <row r="2941">
          <cell r="G2941">
            <v>14</v>
          </cell>
        </row>
        <row r="2942">
          <cell r="G2942">
            <v>14</v>
          </cell>
        </row>
        <row r="2943">
          <cell r="G2943">
            <v>14</v>
          </cell>
        </row>
        <row r="2944">
          <cell r="G2944">
            <v>14</v>
          </cell>
        </row>
        <row r="2945">
          <cell r="G2945">
            <v>14</v>
          </cell>
        </row>
        <row r="2946">
          <cell r="G2946">
            <v>14</v>
          </cell>
        </row>
        <row r="2947">
          <cell r="G2947">
            <v>14</v>
          </cell>
        </row>
        <row r="2948">
          <cell r="G2948">
            <v>14</v>
          </cell>
        </row>
        <row r="2949">
          <cell r="G2949">
            <v>14</v>
          </cell>
        </row>
        <row r="2950">
          <cell r="G2950">
            <v>14</v>
          </cell>
        </row>
        <row r="2951">
          <cell r="G2951">
            <v>14</v>
          </cell>
        </row>
        <row r="2952">
          <cell r="G2952">
            <v>14</v>
          </cell>
        </row>
        <row r="2953">
          <cell r="G2953">
            <v>14</v>
          </cell>
        </row>
        <row r="2954">
          <cell r="G2954">
            <v>14</v>
          </cell>
        </row>
        <row r="2955">
          <cell r="G2955">
            <v>14</v>
          </cell>
        </row>
        <row r="2956">
          <cell r="G2956">
            <v>14</v>
          </cell>
        </row>
        <row r="2957">
          <cell r="G2957">
            <v>14</v>
          </cell>
        </row>
        <row r="2958">
          <cell r="G2958">
            <v>14</v>
          </cell>
        </row>
        <row r="2959">
          <cell r="G2959">
            <v>14</v>
          </cell>
        </row>
        <row r="2960">
          <cell r="G2960">
            <v>14</v>
          </cell>
        </row>
        <row r="2961">
          <cell r="G2961">
            <v>14</v>
          </cell>
        </row>
        <row r="2962">
          <cell r="G2962">
            <v>14</v>
          </cell>
        </row>
        <row r="2963">
          <cell r="G2963">
            <v>14</v>
          </cell>
        </row>
        <row r="2964">
          <cell r="G2964">
            <v>14</v>
          </cell>
        </row>
        <row r="2965">
          <cell r="G2965">
            <v>14</v>
          </cell>
        </row>
        <row r="2966">
          <cell r="G2966">
            <v>14</v>
          </cell>
        </row>
        <row r="2967">
          <cell r="G2967">
            <v>14</v>
          </cell>
        </row>
        <row r="2968">
          <cell r="G2968">
            <v>14</v>
          </cell>
        </row>
        <row r="2969">
          <cell r="G2969">
            <v>14</v>
          </cell>
        </row>
        <row r="2970">
          <cell r="G2970">
            <v>14</v>
          </cell>
        </row>
        <row r="2971">
          <cell r="G2971">
            <v>14</v>
          </cell>
        </row>
        <row r="2972">
          <cell r="G2972">
            <v>14</v>
          </cell>
        </row>
        <row r="2973">
          <cell r="G2973">
            <v>14</v>
          </cell>
        </row>
        <row r="2974">
          <cell r="G2974">
            <v>14</v>
          </cell>
        </row>
        <row r="2975">
          <cell r="G2975">
            <v>14</v>
          </cell>
        </row>
        <row r="2976">
          <cell r="G2976">
            <v>14</v>
          </cell>
        </row>
        <row r="2977">
          <cell r="G2977">
            <v>14</v>
          </cell>
        </row>
        <row r="2978">
          <cell r="G2978">
            <v>14</v>
          </cell>
        </row>
        <row r="2979">
          <cell r="G2979">
            <v>14</v>
          </cell>
        </row>
        <row r="2980">
          <cell r="G2980">
            <v>14</v>
          </cell>
        </row>
        <row r="2981">
          <cell r="G2981">
            <v>14</v>
          </cell>
        </row>
        <row r="2982">
          <cell r="G2982">
            <v>14</v>
          </cell>
        </row>
        <row r="2983">
          <cell r="G2983">
            <v>14</v>
          </cell>
        </row>
      </sheetData>
      <sheetData sheetId="8">
        <row r="14">
          <cell r="CN14" t="str">
            <v>Total</v>
          </cell>
        </row>
      </sheetData>
      <sheetData sheetId="9">
        <row r="4">
          <cell r="D4">
            <v>4132.0915558305014</v>
          </cell>
        </row>
      </sheetData>
      <sheetData sheetId="10">
        <row r="27">
          <cell r="B27" t="str">
            <v>Uttar Pradesh</v>
          </cell>
        </row>
      </sheetData>
      <sheetData sheetId="11" refreshError="1"/>
      <sheetData sheetId="12">
        <row r="1">
          <cell r="A1" t="str">
            <v>O/D</v>
          </cell>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row>
        <row r="2">
          <cell r="A2">
            <v>1</v>
          </cell>
          <cell r="B2">
            <v>0</v>
          </cell>
          <cell r="C2">
            <v>11.3</v>
          </cell>
          <cell r="D2">
            <v>12.8</v>
          </cell>
          <cell r="E2">
            <v>22.3</v>
          </cell>
          <cell r="F2">
            <v>27.700000000000003</v>
          </cell>
          <cell r="G2">
            <v>28.1</v>
          </cell>
          <cell r="H2">
            <v>32.799999999999997</v>
          </cell>
          <cell r="I2">
            <v>40.700000000000003</v>
          </cell>
          <cell r="J2">
            <v>46</v>
          </cell>
          <cell r="K2">
            <v>50.7</v>
          </cell>
          <cell r="L2">
            <v>61.5</v>
          </cell>
          <cell r="M2">
            <v>71.5</v>
          </cell>
          <cell r="N2">
            <v>73.8</v>
          </cell>
          <cell r="O2">
            <v>75.8</v>
          </cell>
          <cell r="P2">
            <v>81.099999999999994</v>
          </cell>
          <cell r="Q2">
            <v>94</v>
          </cell>
          <cell r="R2">
            <v>37</v>
          </cell>
          <cell r="S2">
            <v>23.999999999999996</v>
          </cell>
          <cell r="T2">
            <v>16.2</v>
          </cell>
          <cell r="U2">
            <v>26.599999999999998</v>
          </cell>
          <cell r="V2">
            <v>55.099999999999994</v>
          </cell>
          <cell r="W2">
            <v>39</v>
          </cell>
          <cell r="X2">
            <v>679.8</v>
          </cell>
          <cell r="Y2">
            <v>126.8</v>
          </cell>
          <cell r="Z2">
            <v>113.1</v>
          </cell>
          <cell r="AA2">
            <v>91.8</v>
          </cell>
          <cell r="AB2">
            <v>119.8</v>
          </cell>
          <cell r="AC2">
            <v>36.599999999999994</v>
          </cell>
          <cell r="AD2">
            <v>43.900000000000006</v>
          </cell>
          <cell r="AE2">
            <v>223.2</v>
          </cell>
          <cell r="AF2">
            <v>121.2</v>
          </cell>
          <cell r="AG2">
            <v>92.2</v>
          </cell>
          <cell r="AH2">
            <v>144.19999999999999</v>
          </cell>
          <cell r="AI2">
            <v>108.2</v>
          </cell>
          <cell r="AJ2">
            <v>43.400000000000006</v>
          </cell>
          <cell r="AK2">
            <v>165.2</v>
          </cell>
          <cell r="AL2">
            <v>270.2</v>
          </cell>
          <cell r="AM2">
            <v>200.8</v>
          </cell>
          <cell r="AN2">
            <v>138.80000000000001</v>
          </cell>
          <cell r="AO2">
            <v>185.8</v>
          </cell>
          <cell r="AP2">
            <v>278.8</v>
          </cell>
          <cell r="AQ2">
            <v>366.8</v>
          </cell>
          <cell r="AR2">
            <v>575.79999999999995</v>
          </cell>
          <cell r="AS2">
            <v>395.8</v>
          </cell>
          <cell r="AT2">
            <v>386.8</v>
          </cell>
          <cell r="AU2">
            <v>611.79999999999995</v>
          </cell>
          <cell r="AV2">
            <v>74.2</v>
          </cell>
          <cell r="AW2">
            <v>172.8</v>
          </cell>
          <cell r="AX2">
            <v>111.8</v>
          </cell>
          <cell r="AY2">
            <v>84.5</v>
          </cell>
          <cell r="AZ2">
            <v>86.899999999999991</v>
          </cell>
          <cell r="BA2">
            <v>72.599999999999994</v>
          </cell>
          <cell r="BB2">
            <v>50.8</v>
          </cell>
          <cell r="BC2">
            <v>132.80000000000001</v>
          </cell>
          <cell r="BD2">
            <v>120.8</v>
          </cell>
          <cell r="BE2">
            <v>122.8</v>
          </cell>
          <cell r="BF2">
            <v>169.8</v>
          </cell>
          <cell r="BG2">
            <v>93.7</v>
          </cell>
          <cell r="BH2">
            <v>268.8</v>
          </cell>
          <cell r="BI2">
            <v>195.8</v>
          </cell>
          <cell r="BJ2">
            <v>341.8</v>
          </cell>
          <cell r="BK2">
            <v>340.8</v>
          </cell>
          <cell r="BL2">
            <v>432.8</v>
          </cell>
        </row>
        <row r="3">
          <cell r="A3">
            <v>2</v>
          </cell>
          <cell r="B3">
            <v>11.3</v>
          </cell>
          <cell r="C3">
            <v>0</v>
          </cell>
          <cell r="D3">
            <v>1.5</v>
          </cell>
          <cell r="E3">
            <v>11</v>
          </cell>
          <cell r="F3">
            <v>16.399999999999999</v>
          </cell>
          <cell r="G3">
            <v>16.8</v>
          </cell>
          <cell r="H3">
            <v>21.5</v>
          </cell>
          <cell r="I3">
            <v>29.4</v>
          </cell>
          <cell r="J3">
            <v>34.700000000000003</v>
          </cell>
          <cell r="K3">
            <v>39.4</v>
          </cell>
          <cell r="L3">
            <v>50.2</v>
          </cell>
          <cell r="M3">
            <v>60.2</v>
          </cell>
          <cell r="N3">
            <v>62.5</v>
          </cell>
          <cell r="O3">
            <v>64.5</v>
          </cell>
          <cell r="P3">
            <v>69.8</v>
          </cell>
          <cell r="Q3">
            <v>82.7</v>
          </cell>
          <cell r="R3">
            <v>48.3</v>
          </cell>
          <cell r="S3">
            <v>35.299999999999997</v>
          </cell>
          <cell r="T3">
            <v>27.5</v>
          </cell>
          <cell r="U3">
            <v>37.9</v>
          </cell>
          <cell r="V3">
            <v>43.8</v>
          </cell>
          <cell r="W3">
            <v>27.7</v>
          </cell>
          <cell r="X3">
            <v>668.5</v>
          </cell>
          <cell r="Y3">
            <v>115.5</v>
          </cell>
          <cell r="Z3">
            <v>101.8</v>
          </cell>
          <cell r="AA3">
            <v>80.5</v>
          </cell>
          <cell r="AB3">
            <v>108.5</v>
          </cell>
          <cell r="AC3">
            <v>47.9</v>
          </cell>
          <cell r="AD3">
            <v>55.2</v>
          </cell>
          <cell r="AE3">
            <v>234.5</v>
          </cell>
          <cell r="AF3">
            <v>132.5</v>
          </cell>
          <cell r="AG3">
            <v>103.5</v>
          </cell>
          <cell r="AH3">
            <v>155.5</v>
          </cell>
          <cell r="AI3">
            <v>119.5</v>
          </cell>
          <cell r="AJ3">
            <v>54.7</v>
          </cell>
          <cell r="AK3">
            <v>176.5</v>
          </cell>
          <cell r="AL3">
            <v>281.5</v>
          </cell>
          <cell r="AM3">
            <v>189.5</v>
          </cell>
          <cell r="AN3">
            <v>127.5</v>
          </cell>
          <cell r="AO3">
            <v>174.5</v>
          </cell>
          <cell r="AP3">
            <v>267.5</v>
          </cell>
          <cell r="AQ3">
            <v>355.5</v>
          </cell>
          <cell r="AR3">
            <v>564.5</v>
          </cell>
          <cell r="AS3">
            <v>384.5</v>
          </cell>
          <cell r="AT3">
            <v>375.5</v>
          </cell>
          <cell r="AU3">
            <v>600.5</v>
          </cell>
          <cell r="AV3">
            <v>62.9</v>
          </cell>
          <cell r="AW3">
            <v>161.5</v>
          </cell>
          <cell r="AX3">
            <v>100.5</v>
          </cell>
          <cell r="AY3">
            <v>73.2</v>
          </cell>
          <cell r="AZ3">
            <v>75.599999999999994</v>
          </cell>
          <cell r="BA3">
            <v>61.3</v>
          </cell>
          <cell r="BB3">
            <v>62.099999999999994</v>
          </cell>
          <cell r="BC3">
            <v>121.5</v>
          </cell>
          <cell r="BD3">
            <v>109.5</v>
          </cell>
          <cell r="BE3">
            <v>111.5</v>
          </cell>
          <cell r="BF3">
            <v>158.5</v>
          </cell>
          <cell r="BG3">
            <v>82.4</v>
          </cell>
          <cell r="BH3">
            <v>257.5</v>
          </cell>
          <cell r="BI3">
            <v>184.5</v>
          </cell>
          <cell r="BJ3">
            <v>330.5</v>
          </cell>
          <cell r="BK3">
            <v>329.5</v>
          </cell>
          <cell r="BL3">
            <v>421.5</v>
          </cell>
        </row>
        <row r="4">
          <cell r="A4">
            <v>3</v>
          </cell>
          <cell r="B4">
            <v>12.8</v>
          </cell>
          <cell r="C4">
            <v>1.5</v>
          </cell>
          <cell r="D4">
            <v>0</v>
          </cell>
          <cell r="E4">
            <v>9.5</v>
          </cell>
          <cell r="F4">
            <v>14.9</v>
          </cell>
          <cell r="G4">
            <v>15.3</v>
          </cell>
          <cell r="H4">
            <v>20</v>
          </cell>
          <cell r="I4">
            <v>27.9</v>
          </cell>
          <cell r="J4">
            <v>33.200000000000003</v>
          </cell>
          <cell r="K4">
            <v>37.9</v>
          </cell>
          <cell r="L4">
            <v>48.7</v>
          </cell>
          <cell r="M4">
            <v>58.7</v>
          </cell>
          <cell r="N4">
            <v>61</v>
          </cell>
          <cell r="O4">
            <v>63</v>
          </cell>
          <cell r="P4">
            <v>68.3</v>
          </cell>
          <cell r="Q4">
            <v>81.2</v>
          </cell>
          <cell r="R4">
            <v>49.8</v>
          </cell>
          <cell r="S4">
            <v>36.799999999999997</v>
          </cell>
          <cell r="T4">
            <v>29</v>
          </cell>
          <cell r="U4">
            <v>39.4</v>
          </cell>
          <cell r="V4">
            <v>42.3</v>
          </cell>
          <cell r="W4">
            <v>26.2</v>
          </cell>
          <cell r="X4">
            <v>667</v>
          </cell>
          <cell r="Y4">
            <v>114</v>
          </cell>
          <cell r="Z4">
            <v>100.3</v>
          </cell>
          <cell r="AA4">
            <v>79</v>
          </cell>
          <cell r="AB4">
            <v>107</v>
          </cell>
          <cell r="AC4">
            <v>49.4</v>
          </cell>
          <cell r="AD4">
            <v>56.7</v>
          </cell>
          <cell r="AE4">
            <v>236</v>
          </cell>
          <cell r="AF4">
            <v>134</v>
          </cell>
          <cell r="AG4">
            <v>105</v>
          </cell>
          <cell r="AH4">
            <v>157</v>
          </cell>
          <cell r="AI4">
            <v>121</v>
          </cell>
          <cell r="AJ4">
            <v>56.2</v>
          </cell>
          <cell r="AK4">
            <v>178</v>
          </cell>
          <cell r="AL4">
            <v>283</v>
          </cell>
          <cell r="AM4">
            <v>188</v>
          </cell>
          <cell r="AN4">
            <v>126</v>
          </cell>
          <cell r="AO4">
            <v>173</v>
          </cell>
          <cell r="AP4">
            <v>266</v>
          </cell>
          <cell r="AQ4">
            <v>354</v>
          </cell>
          <cell r="AR4">
            <v>563</v>
          </cell>
          <cell r="AS4">
            <v>383</v>
          </cell>
          <cell r="AT4">
            <v>374</v>
          </cell>
          <cell r="AU4">
            <v>599</v>
          </cell>
          <cell r="AV4">
            <v>61.4</v>
          </cell>
          <cell r="AW4">
            <v>160</v>
          </cell>
          <cell r="AX4">
            <v>99</v>
          </cell>
          <cell r="AY4">
            <v>71.7</v>
          </cell>
          <cell r="AZ4">
            <v>74.099999999999994</v>
          </cell>
          <cell r="BA4">
            <v>59.8</v>
          </cell>
          <cell r="BB4">
            <v>63.599999999999994</v>
          </cell>
          <cell r="BC4">
            <v>120</v>
          </cell>
          <cell r="BD4">
            <v>108</v>
          </cell>
          <cell r="BE4">
            <v>110</v>
          </cell>
          <cell r="BF4">
            <v>157</v>
          </cell>
          <cell r="BG4">
            <v>80.900000000000006</v>
          </cell>
          <cell r="BH4">
            <v>256</v>
          </cell>
          <cell r="BI4">
            <v>183</v>
          </cell>
          <cell r="BJ4">
            <v>329</v>
          </cell>
          <cell r="BK4">
            <v>328</v>
          </cell>
          <cell r="BL4">
            <v>420</v>
          </cell>
        </row>
        <row r="5">
          <cell r="A5">
            <v>4</v>
          </cell>
          <cell r="B5">
            <v>22.3</v>
          </cell>
          <cell r="C5">
            <v>11</v>
          </cell>
          <cell r="D5">
            <v>9.5</v>
          </cell>
          <cell r="E5">
            <v>0</v>
          </cell>
          <cell r="F5">
            <v>5.4</v>
          </cell>
          <cell r="G5">
            <v>5.8000000000000007</v>
          </cell>
          <cell r="H5">
            <v>10.5</v>
          </cell>
          <cell r="I5">
            <v>18.399999999999999</v>
          </cell>
          <cell r="J5">
            <v>23.700000000000003</v>
          </cell>
          <cell r="K5">
            <v>28.4</v>
          </cell>
          <cell r="L5">
            <v>39.200000000000003</v>
          </cell>
          <cell r="M5">
            <v>49.2</v>
          </cell>
          <cell r="N5">
            <v>51.5</v>
          </cell>
          <cell r="O5">
            <v>53.5</v>
          </cell>
          <cell r="P5">
            <v>58.8</v>
          </cell>
          <cell r="Q5">
            <v>71.7</v>
          </cell>
          <cell r="R5">
            <v>59.3</v>
          </cell>
          <cell r="S5">
            <v>46.3</v>
          </cell>
          <cell r="T5">
            <v>38.5</v>
          </cell>
          <cell r="U5">
            <v>48.9</v>
          </cell>
          <cell r="V5">
            <v>32.799999999999997</v>
          </cell>
          <cell r="W5">
            <v>16.7</v>
          </cell>
          <cell r="X5">
            <v>657.5</v>
          </cell>
          <cell r="Y5">
            <v>104.5</v>
          </cell>
          <cell r="Z5">
            <v>90.8</v>
          </cell>
          <cell r="AA5">
            <v>69.5</v>
          </cell>
          <cell r="AB5">
            <v>97.5</v>
          </cell>
          <cell r="AC5">
            <v>58.9</v>
          </cell>
          <cell r="AD5">
            <v>66.2</v>
          </cell>
          <cell r="AE5">
            <v>245.5</v>
          </cell>
          <cell r="AF5">
            <v>143.5</v>
          </cell>
          <cell r="AG5">
            <v>114.5</v>
          </cell>
          <cell r="AH5">
            <v>166.5</v>
          </cell>
          <cell r="AI5">
            <v>130.5</v>
          </cell>
          <cell r="AJ5">
            <v>65.7</v>
          </cell>
          <cell r="AK5">
            <v>187.5</v>
          </cell>
          <cell r="AL5">
            <v>292.5</v>
          </cell>
          <cell r="AM5">
            <v>178.5</v>
          </cell>
          <cell r="AN5">
            <v>116.5</v>
          </cell>
          <cell r="AO5">
            <v>163.5</v>
          </cell>
          <cell r="AP5">
            <v>256.5</v>
          </cell>
          <cell r="AQ5">
            <v>344.5</v>
          </cell>
          <cell r="AR5">
            <v>553.5</v>
          </cell>
          <cell r="AS5">
            <v>373.5</v>
          </cell>
          <cell r="AT5">
            <v>364.5</v>
          </cell>
          <cell r="AU5">
            <v>589.5</v>
          </cell>
          <cell r="AV5">
            <v>51.9</v>
          </cell>
          <cell r="AW5">
            <v>150.5</v>
          </cell>
          <cell r="AX5">
            <v>89.5</v>
          </cell>
          <cell r="AY5">
            <v>62.2</v>
          </cell>
          <cell r="AZ5">
            <v>64.599999999999994</v>
          </cell>
          <cell r="BA5">
            <v>50.3</v>
          </cell>
          <cell r="BB5">
            <v>73.099999999999994</v>
          </cell>
          <cell r="BC5">
            <v>110.5</v>
          </cell>
          <cell r="BD5">
            <v>98.5</v>
          </cell>
          <cell r="BE5">
            <v>100.5</v>
          </cell>
          <cell r="BF5">
            <v>147.5</v>
          </cell>
          <cell r="BG5">
            <v>71.400000000000006</v>
          </cell>
          <cell r="BH5">
            <v>246.5</v>
          </cell>
          <cell r="BI5">
            <v>173.5</v>
          </cell>
          <cell r="BJ5">
            <v>319.5</v>
          </cell>
          <cell r="BK5">
            <v>318.5</v>
          </cell>
          <cell r="BL5">
            <v>410.5</v>
          </cell>
        </row>
        <row r="6">
          <cell r="A6">
            <v>5</v>
          </cell>
          <cell r="B6">
            <v>27.700000000000003</v>
          </cell>
          <cell r="C6">
            <v>16.399999999999999</v>
          </cell>
          <cell r="D6">
            <v>14.9</v>
          </cell>
          <cell r="E6">
            <v>5.4</v>
          </cell>
          <cell r="F6">
            <v>0</v>
          </cell>
          <cell r="G6">
            <v>0.40000000000000036</v>
          </cell>
          <cell r="H6">
            <v>5.0999999999999996</v>
          </cell>
          <cell r="I6">
            <v>12.999999999999998</v>
          </cell>
          <cell r="J6">
            <v>18.300000000000004</v>
          </cell>
          <cell r="K6">
            <v>23</v>
          </cell>
          <cell r="L6">
            <v>33.800000000000004</v>
          </cell>
          <cell r="M6">
            <v>43.800000000000004</v>
          </cell>
          <cell r="N6">
            <v>46.1</v>
          </cell>
          <cell r="O6">
            <v>48.1</v>
          </cell>
          <cell r="P6">
            <v>53.4</v>
          </cell>
          <cell r="Q6">
            <v>66.3</v>
          </cell>
          <cell r="R6">
            <v>64.7</v>
          </cell>
          <cell r="S6">
            <v>51.699999999999996</v>
          </cell>
          <cell r="T6">
            <v>43.9</v>
          </cell>
          <cell r="U6">
            <v>54.3</v>
          </cell>
          <cell r="V6">
            <v>27.4</v>
          </cell>
          <cell r="W6">
            <v>11.299999999999999</v>
          </cell>
          <cell r="X6">
            <v>652.1</v>
          </cell>
          <cell r="Y6">
            <v>99.1</v>
          </cell>
          <cell r="Z6">
            <v>85.399999999999991</v>
          </cell>
          <cell r="AA6">
            <v>64.099999999999994</v>
          </cell>
          <cell r="AB6">
            <v>92.1</v>
          </cell>
          <cell r="AC6">
            <v>64.3</v>
          </cell>
          <cell r="AD6">
            <v>71.600000000000009</v>
          </cell>
          <cell r="AE6">
            <v>250.9</v>
          </cell>
          <cell r="AF6">
            <v>148.9</v>
          </cell>
          <cell r="AG6">
            <v>119.9</v>
          </cell>
          <cell r="AH6">
            <v>171.9</v>
          </cell>
          <cell r="AI6">
            <v>135.9</v>
          </cell>
          <cell r="AJ6">
            <v>71.100000000000009</v>
          </cell>
          <cell r="AK6">
            <v>192.9</v>
          </cell>
          <cell r="AL6">
            <v>297.89999999999998</v>
          </cell>
          <cell r="AM6">
            <v>173.1</v>
          </cell>
          <cell r="AN6">
            <v>111.1</v>
          </cell>
          <cell r="AO6">
            <v>158.1</v>
          </cell>
          <cell r="AP6">
            <v>251.1</v>
          </cell>
          <cell r="AQ6">
            <v>339.1</v>
          </cell>
          <cell r="AR6">
            <v>548.1</v>
          </cell>
          <cell r="AS6">
            <v>368.1</v>
          </cell>
          <cell r="AT6">
            <v>359.1</v>
          </cell>
          <cell r="AU6">
            <v>584.1</v>
          </cell>
          <cell r="AV6">
            <v>46.5</v>
          </cell>
          <cell r="AW6">
            <v>145.1</v>
          </cell>
          <cell r="AX6">
            <v>84.1</v>
          </cell>
          <cell r="AY6">
            <v>56.800000000000004</v>
          </cell>
          <cell r="AZ6">
            <v>59.199999999999996</v>
          </cell>
          <cell r="BA6">
            <v>44.9</v>
          </cell>
          <cell r="BB6">
            <v>78.5</v>
          </cell>
          <cell r="BC6">
            <v>105.1</v>
          </cell>
          <cell r="BD6">
            <v>93.1</v>
          </cell>
          <cell r="BE6">
            <v>95.1</v>
          </cell>
          <cell r="BF6">
            <v>142.1</v>
          </cell>
          <cell r="BG6">
            <v>66</v>
          </cell>
          <cell r="BH6">
            <v>241.1</v>
          </cell>
          <cell r="BI6">
            <v>168.1</v>
          </cell>
          <cell r="BJ6">
            <v>314.10000000000002</v>
          </cell>
          <cell r="BK6">
            <v>313.10000000000002</v>
          </cell>
          <cell r="BL6">
            <v>405.1</v>
          </cell>
        </row>
        <row r="7">
          <cell r="A7">
            <v>6</v>
          </cell>
          <cell r="B7">
            <v>28.1</v>
          </cell>
          <cell r="C7">
            <v>16.8</v>
          </cell>
          <cell r="D7">
            <v>15.3</v>
          </cell>
          <cell r="E7">
            <v>5.8000000000000007</v>
          </cell>
          <cell r="F7">
            <v>0.40000000000000036</v>
          </cell>
          <cell r="G7">
            <v>0</v>
          </cell>
          <cell r="H7">
            <v>4.6999999999999993</v>
          </cell>
          <cell r="I7">
            <v>12.599999999999998</v>
          </cell>
          <cell r="J7">
            <v>17.900000000000002</v>
          </cell>
          <cell r="K7">
            <v>22.599999999999998</v>
          </cell>
          <cell r="L7">
            <v>33.400000000000006</v>
          </cell>
          <cell r="M7">
            <v>43.400000000000006</v>
          </cell>
          <cell r="N7">
            <v>45.7</v>
          </cell>
          <cell r="O7">
            <v>47.7</v>
          </cell>
          <cell r="P7">
            <v>53</v>
          </cell>
          <cell r="Q7">
            <v>65.900000000000006</v>
          </cell>
          <cell r="R7">
            <v>65.099999999999994</v>
          </cell>
          <cell r="S7">
            <v>52.099999999999994</v>
          </cell>
          <cell r="T7">
            <v>44.3</v>
          </cell>
          <cell r="U7">
            <v>54.7</v>
          </cell>
          <cell r="V7">
            <v>26.999999999999996</v>
          </cell>
          <cell r="W7">
            <v>10.899999999999999</v>
          </cell>
          <cell r="X7">
            <v>651.70000000000005</v>
          </cell>
          <cell r="Y7">
            <v>98.7</v>
          </cell>
          <cell r="Z7">
            <v>85</v>
          </cell>
          <cell r="AA7">
            <v>63.7</v>
          </cell>
          <cell r="AB7">
            <v>91.7</v>
          </cell>
          <cell r="AC7">
            <v>64.7</v>
          </cell>
          <cell r="AD7">
            <v>72</v>
          </cell>
          <cell r="AE7">
            <v>251.3</v>
          </cell>
          <cell r="AF7">
            <v>149.30000000000001</v>
          </cell>
          <cell r="AG7">
            <v>120.3</v>
          </cell>
          <cell r="AH7">
            <v>172.3</v>
          </cell>
          <cell r="AI7">
            <v>136.30000000000001</v>
          </cell>
          <cell r="AJ7">
            <v>71.5</v>
          </cell>
          <cell r="AK7">
            <v>193.3</v>
          </cell>
          <cell r="AL7">
            <v>298.3</v>
          </cell>
          <cell r="AM7">
            <v>172.7</v>
          </cell>
          <cell r="AN7">
            <v>110.7</v>
          </cell>
          <cell r="AO7">
            <v>157.69999999999999</v>
          </cell>
          <cell r="AP7">
            <v>250.7</v>
          </cell>
          <cell r="AQ7">
            <v>338.7</v>
          </cell>
          <cell r="AR7">
            <v>547.70000000000005</v>
          </cell>
          <cell r="AS7">
            <v>367.7</v>
          </cell>
          <cell r="AT7">
            <v>358.7</v>
          </cell>
          <cell r="AU7">
            <v>583.70000000000005</v>
          </cell>
          <cell r="AV7">
            <v>46.099999999999994</v>
          </cell>
          <cell r="AW7">
            <v>144.69999999999999</v>
          </cell>
          <cell r="AX7">
            <v>83.7</v>
          </cell>
          <cell r="AY7">
            <v>56.400000000000006</v>
          </cell>
          <cell r="AZ7">
            <v>58.8</v>
          </cell>
          <cell r="BA7">
            <v>44.5</v>
          </cell>
          <cell r="BB7">
            <v>78.899999999999991</v>
          </cell>
          <cell r="BC7">
            <v>104.7</v>
          </cell>
          <cell r="BD7">
            <v>92.7</v>
          </cell>
          <cell r="BE7">
            <v>94.7</v>
          </cell>
          <cell r="BF7">
            <v>141.69999999999999</v>
          </cell>
          <cell r="BG7">
            <v>65.600000000000009</v>
          </cell>
          <cell r="BH7">
            <v>240.7</v>
          </cell>
          <cell r="BI7">
            <v>167.7</v>
          </cell>
          <cell r="BJ7">
            <v>313.7</v>
          </cell>
          <cell r="BK7">
            <v>312.7</v>
          </cell>
          <cell r="BL7">
            <v>404.7</v>
          </cell>
        </row>
        <row r="8">
          <cell r="A8">
            <v>7</v>
          </cell>
          <cell r="B8">
            <v>32.799999999999997</v>
          </cell>
          <cell r="C8">
            <v>21.5</v>
          </cell>
          <cell r="D8">
            <v>20</v>
          </cell>
          <cell r="E8">
            <v>10.5</v>
          </cell>
          <cell r="F8">
            <v>5.0999999999999996</v>
          </cell>
          <cell r="G8">
            <v>4.6999999999999993</v>
          </cell>
          <cell r="H8">
            <v>0</v>
          </cell>
          <cell r="I8">
            <v>7.8999999999999986</v>
          </cell>
          <cell r="J8">
            <v>13.200000000000003</v>
          </cell>
          <cell r="K8">
            <v>17.899999999999999</v>
          </cell>
          <cell r="L8">
            <v>28.700000000000003</v>
          </cell>
          <cell r="M8">
            <v>38.700000000000003</v>
          </cell>
          <cell r="N8">
            <v>41</v>
          </cell>
          <cell r="O8">
            <v>43</v>
          </cell>
          <cell r="P8">
            <v>48.3</v>
          </cell>
          <cell r="Q8">
            <v>61.2</v>
          </cell>
          <cell r="R8">
            <v>69.8</v>
          </cell>
          <cell r="S8">
            <v>56.8</v>
          </cell>
          <cell r="T8">
            <v>49</v>
          </cell>
          <cell r="U8">
            <v>59.4</v>
          </cell>
          <cell r="V8">
            <v>22.299999999999997</v>
          </cell>
          <cell r="W8">
            <v>6.1999999999999993</v>
          </cell>
          <cell r="X8">
            <v>647</v>
          </cell>
          <cell r="Y8">
            <v>94</v>
          </cell>
          <cell r="Z8">
            <v>80.3</v>
          </cell>
          <cell r="AA8">
            <v>59</v>
          </cell>
          <cell r="AB8">
            <v>87</v>
          </cell>
          <cell r="AC8">
            <v>69.400000000000006</v>
          </cell>
          <cell r="AD8">
            <v>76.7</v>
          </cell>
          <cell r="AE8">
            <v>256</v>
          </cell>
          <cell r="AF8">
            <v>154</v>
          </cell>
          <cell r="AG8">
            <v>125</v>
          </cell>
          <cell r="AH8">
            <v>177</v>
          </cell>
          <cell r="AI8">
            <v>141</v>
          </cell>
          <cell r="AJ8">
            <v>76.2</v>
          </cell>
          <cell r="AK8">
            <v>198</v>
          </cell>
          <cell r="AL8">
            <v>303</v>
          </cell>
          <cell r="AM8">
            <v>168</v>
          </cell>
          <cell r="AN8">
            <v>106</v>
          </cell>
          <cell r="AO8">
            <v>153</v>
          </cell>
          <cell r="AP8">
            <v>246</v>
          </cell>
          <cell r="AQ8">
            <v>334</v>
          </cell>
          <cell r="AR8">
            <v>543</v>
          </cell>
          <cell r="AS8">
            <v>363</v>
          </cell>
          <cell r="AT8">
            <v>354</v>
          </cell>
          <cell r="AU8">
            <v>579</v>
          </cell>
          <cell r="AV8">
            <v>41.4</v>
          </cell>
          <cell r="AW8">
            <v>140</v>
          </cell>
          <cell r="AX8">
            <v>79</v>
          </cell>
          <cell r="AY8">
            <v>51.7</v>
          </cell>
          <cell r="AZ8">
            <v>54.099999999999994</v>
          </cell>
          <cell r="BA8">
            <v>39.799999999999997</v>
          </cell>
          <cell r="BB8">
            <v>83.6</v>
          </cell>
          <cell r="BC8">
            <v>100</v>
          </cell>
          <cell r="BD8">
            <v>88</v>
          </cell>
          <cell r="BE8">
            <v>90</v>
          </cell>
          <cell r="BF8">
            <v>137</v>
          </cell>
          <cell r="BG8">
            <v>60.900000000000006</v>
          </cell>
          <cell r="BH8">
            <v>236</v>
          </cell>
          <cell r="BI8">
            <v>163</v>
          </cell>
          <cell r="BJ8">
            <v>309</v>
          </cell>
          <cell r="BK8">
            <v>308</v>
          </cell>
          <cell r="BL8">
            <v>400</v>
          </cell>
        </row>
        <row r="9">
          <cell r="A9">
            <v>8</v>
          </cell>
          <cell r="B9">
            <v>40.700000000000003</v>
          </cell>
          <cell r="C9">
            <v>29.4</v>
          </cell>
          <cell r="D9">
            <v>27.9</v>
          </cell>
          <cell r="E9">
            <v>18.399999999999999</v>
          </cell>
          <cell r="F9">
            <v>12.999999999999998</v>
          </cell>
          <cell r="G9">
            <v>12.599999999999998</v>
          </cell>
          <cell r="H9">
            <v>7.8999999999999986</v>
          </cell>
          <cell r="I9">
            <v>0</v>
          </cell>
          <cell r="J9">
            <v>5.3000000000000043</v>
          </cell>
          <cell r="K9">
            <v>10</v>
          </cell>
          <cell r="L9">
            <v>20.800000000000004</v>
          </cell>
          <cell r="M9">
            <v>30.800000000000004</v>
          </cell>
          <cell r="N9">
            <v>33.1</v>
          </cell>
          <cell r="O9">
            <v>35.1</v>
          </cell>
          <cell r="P9">
            <v>40.4</v>
          </cell>
          <cell r="Q9">
            <v>53.300000000000004</v>
          </cell>
          <cell r="R9">
            <v>77.699999999999989</v>
          </cell>
          <cell r="S9">
            <v>64.699999999999989</v>
          </cell>
          <cell r="T9">
            <v>56.9</v>
          </cell>
          <cell r="U9">
            <v>67.3</v>
          </cell>
          <cell r="V9">
            <v>14.399999999999999</v>
          </cell>
          <cell r="W9">
            <v>1.6999999999999993</v>
          </cell>
          <cell r="X9">
            <v>639.1</v>
          </cell>
          <cell r="Y9">
            <v>86.1</v>
          </cell>
          <cell r="Z9">
            <v>72.400000000000006</v>
          </cell>
          <cell r="AA9">
            <v>51.1</v>
          </cell>
          <cell r="AB9">
            <v>79.099999999999994</v>
          </cell>
          <cell r="AC9">
            <v>77.3</v>
          </cell>
          <cell r="AD9">
            <v>84.6</v>
          </cell>
          <cell r="AE9">
            <v>263.89999999999998</v>
          </cell>
          <cell r="AF9">
            <v>161.9</v>
          </cell>
          <cell r="AG9">
            <v>132.9</v>
          </cell>
          <cell r="AH9">
            <v>184.9</v>
          </cell>
          <cell r="AI9">
            <v>148.9</v>
          </cell>
          <cell r="AJ9">
            <v>84.1</v>
          </cell>
          <cell r="AK9">
            <v>205.9</v>
          </cell>
          <cell r="AL9">
            <v>310.89999999999998</v>
          </cell>
          <cell r="AM9">
            <v>160.1</v>
          </cell>
          <cell r="AN9">
            <v>98.1</v>
          </cell>
          <cell r="AO9">
            <v>145.1</v>
          </cell>
          <cell r="AP9">
            <v>238.1</v>
          </cell>
          <cell r="AQ9">
            <v>326.10000000000002</v>
          </cell>
          <cell r="AR9">
            <v>535.1</v>
          </cell>
          <cell r="AS9">
            <v>355.1</v>
          </cell>
          <cell r="AT9">
            <v>346.1</v>
          </cell>
          <cell r="AU9">
            <v>571.1</v>
          </cell>
          <cell r="AV9">
            <v>33.5</v>
          </cell>
          <cell r="AW9">
            <v>132.1</v>
          </cell>
          <cell r="AX9">
            <v>71.099999999999994</v>
          </cell>
          <cell r="AY9">
            <v>43.800000000000004</v>
          </cell>
          <cell r="AZ9">
            <v>46.199999999999996</v>
          </cell>
          <cell r="BA9">
            <v>31.9</v>
          </cell>
          <cell r="BB9">
            <v>91.5</v>
          </cell>
          <cell r="BC9">
            <v>92.1</v>
          </cell>
          <cell r="BD9">
            <v>80.099999999999994</v>
          </cell>
          <cell r="BE9">
            <v>82.1</v>
          </cell>
          <cell r="BF9">
            <v>129.1</v>
          </cell>
          <cell r="BG9">
            <v>53.000000000000007</v>
          </cell>
          <cell r="BH9">
            <v>228.1</v>
          </cell>
          <cell r="BI9">
            <v>155.1</v>
          </cell>
          <cell r="BJ9">
            <v>301.10000000000002</v>
          </cell>
          <cell r="BK9">
            <v>300.10000000000002</v>
          </cell>
          <cell r="BL9">
            <v>392.1</v>
          </cell>
        </row>
        <row r="10">
          <cell r="A10">
            <v>9</v>
          </cell>
          <cell r="B10">
            <v>46</v>
          </cell>
          <cell r="C10">
            <v>34.700000000000003</v>
          </cell>
          <cell r="D10">
            <v>33.200000000000003</v>
          </cell>
          <cell r="E10">
            <v>23.700000000000003</v>
          </cell>
          <cell r="F10">
            <v>18.300000000000004</v>
          </cell>
          <cell r="G10">
            <v>17.900000000000002</v>
          </cell>
          <cell r="H10">
            <v>13.200000000000003</v>
          </cell>
          <cell r="I10">
            <v>5.3000000000000043</v>
          </cell>
          <cell r="J10">
            <v>0</v>
          </cell>
          <cell r="K10">
            <v>4.6999999999999957</v>
          </cell>
          <cell r="L10">
            <v>15.5</v>
          </cell>
          <cell r="M10">
            <v>25.5</v>
          </cell>
          <cell r="N10">
            <v>27.799999999999997</v>
          </cell>
          <cell r="O10">
            <v>29.799999999999997</v>
          </cell>
          <cell r="P10">
            <v>35.099999999999994</v>
          </cell>
          <cell r="Q10">
            <v>48</v>
          </cell>
          <cell r="R10">
            <v>83</v>
          </cell>
          <cell r="S10">
            <v>70</v>
          </cell>
          <cell r="T10">
            <v>62.2</v>
          </cell>
          <cell r="U10">
            <v>72.599999999999994</v>
          </cell>
          <cell r="V10">
            <v>9.0999999999999943</v>
          </cell>
          <cell r="W10">
            <v>7.0000000000000036</v>
          </cell>
          <cell r="X10">
            <v>633.79999999999995</v>
          </cell>
          <cell r="Y10">
            <v>80.8</v>
          </cell>
          <cell r="Z10">
            <v>67.099999999999994</v>
          </cell>
          <cell r="AA10">
            <v>45.8</v>
          </cell>
          <cell r="AB10">
            <v>73.8</v>
          </cell>
          <cell r="AC10">
            <v>82.6</v>
          </cell>
          <cell r="AD10">
            <v>89.9</v>
          </cell>
          <cell r="AE10">
            <v>269.2</v>
          </cell>
          <cell r="AF10">
            <v>167.2</v>
          </cell>
          <cell r="AG10">
            <v>138.19999999999999</v>
          </cell>
          <cell r="AH10">
            <v>190.2</v>
          </cell>
          <cell r="AI10">
            <v>154.19999999999999</v>
          </cell>
          <cell r="AJ10">
            <v>89.4</v>
          </cell>
          <cell r="AK10">
            <v>211.2</v>
          </cell>
          <cell r="AL10">
            <v>316.2</v>
          </cell>
          <cell r="AM10">
            <v>154.80000000000001</v>
          </cell>
          <cell r="AN10">
            <v>92.8</v>
          </cell>
          <cell r="AO10">
            <v>139.80000000000001</v>
          </cell>
          <cell r="AP10">
            <v>232.8</v>
          </cell>
          <cell r="AQ10">
            <v>320.8</v>
          </cell>
          <cell r="AR10">
            <v>529.79999999999995</v>
          </cell>
          <cell r="AS10">
            <v>349.8</v>
          </cell>
          <cell r="AT10">
            <v>340.8</v>
          </cell>
          <cell r="AU10">
            <v>565.79999999999995</v>
          </cell>
          <cell r="AV10">
            <v>28.199999999999996</v>
          </cell>
          <cell r="AW10">
            <v>126.8</v>
          </cell>
          <cell r="AX10">
            <v>65.8</v>
          </cell>
          <cell r="AY10">
            <v>38.5</v>
          </cell>
          <cell r="AZ10">
            <v>40.899999999999991</v>
          </cell>
          <cell r="BA10">
            <v>26.599999999999994</v>
          </cell>
          <cell r="BB10">
            <v>96.8</v>
          </cell>
          <cell r="BC10">
            <v>86.8</v>
          </cell>
          <cell r="BD10">
            <v>74.8</v>
          </cell>
          <cell r="BE10">
            <v>76.8</v>
          </cell>
          <cell r="BF10">
            <v>123.8</v>
          </cell>
          <cell r="BG10">
            <v>47.7</v>
          </cell>
          <cell r="BH10">
            <v>222.8</v>
          </cell>
          <cell r="BI10">
            <v>149.80000000000001</v>
          </cell>
          <cell r="BJ10">
            <v>295.8</v>
          </cell>
          <cell r="BK10">
            <v>294.8</v>
          </cell>
          <cell r="BL10">
            <v>386.8</v>
          </cell>
        </row>
        <row r="11">
          <cell r="A11">
            <v>10</v>
          </cell>
          <cell r="B11">
            <v>50.7</v>
          </cell>
          <cell r="C11">
            <v>39.4</v>
          </cell>
          <cell r="D11">
            <v>37.9</v>
          </cell>
          <cell r="E11">
            <v>28.4</v>
          </cell>
          <cell r="F11">
            <v>23</v>
          </cell>
          <cell r="G11">
            <v>22.599999999999998</v>
          </cell>
          <cell r="H11">
            <v>17.899999999999999</v>
          </cell>
          <cell r="I11">
            <v>10</v>
          </cell>
          <cell r="J11">
            <v>4.6999999999999957</v>
          </cell>
          <cell r="K11">
            <v>0</v>
          </cell>
          <cell r="L11">
            <v>10.800000000000004</v>
          </cell>
          <cell r="M11">
            <v>20.800000000000004</v>
          </cell>
          <cell r="N11">
            <v>23.1</v>
          </cell>
          <cell r="O11">
            <v>25.1</v>
          </cell>
          <cell r="P11">
            <v>30.4</v>
          </cell>
          <cell r="Q11">
            <v>43.300000000000004</v>
          </cell>
          <cell r="R11">
            <v>87.699999999999989</v>
          </cell>
          <cell r="S11">
            <v>74.699999999999989</v>
          </cell>
          <cell r="T11">
            <v>66.900000000000006</v>
          </cell>
          <cell r="U11">
            <v>77.3</v>
          </cell>
          <cell r="V11">
            <v>4.3999999999999986</v>
          </cell>
          <cell r="W11">
            <v>11.7</v>
          </cell>
          <cell r="X11">
            <v>629.1</v>
          </cell>
          <cell r="Y11">
            <v>76.099999999999994</v>
          </cell>
          <cell r="Z11">
            <v>62.4</v>
          </cell>
          <cell r="AA11">
            <v>41.1</v>
          </cell>
          <cell r="AB11">
            <v>69.099999999999994</v>
          </cell>
          <cell r="AC11">
            <v>87.3</v>
          </cell>
          <cell r="AD11">
            <v>94.6</v>
          </cell>
          <cell r="AE11">
            <v>273.89999999999998</v>
          </cell>
          <cell r="AF11">
            <v>171.9</v>
          </cell>
          <cell r="AG11">
            <v>142.9</v>
          </cell>
          <cell r="AH11">
            <v>194.9</v>
          </cell>
          <cell r="AI11">
            <v>158.9</v>
          </cell>
          <cell r="AJ11">
            <v>94.1</v>
          </cell>
          <cell r="AK11">
            <v>215.9</v>
          </cell>
          <cell r="AL11">
            <v>320.89999999999998</v>
          </cell>
          <cell r="AM11">
            <v>150.1</v>
          </cell>
          <cell r="AN11">
            <v>88.1</v>
          </cell>
          <cell r="AO11">
            <v>135.1</v>
          </cell>
          <cell r="AP11">
            <v>228.1</v>
          </cell>
          <cell r="AQ11">
            <v>316.10000000000002</v>
          </cell>
          <cell r="AR11">
            <v>525.1</v>
          </cell>
          <cell r="AS11">
            <v>345.1</v>
          </cell>
          <cell r="AT11">
            <v>336.1</v>
          </cell>
          <cell r="AU11">
            <v>561.1</v>
          </cell>
          <cell r="AV11">
            <v>23.5</v>
          </cell>
          <cell r="AW11">
            <v>122.1</v>
          </cell>
          <cell r="AX11">
            <v>61.1</v>
          </cell>
          <cell r="AY11">
            <v>33.800000000000004</v>
          </cell>
          <cell r="AZ11">
            <v>36.199999999999996</v>
          </cell>
          <cell r="BA11">
            <v>21.9</v>
          </cell>
          <cell r="BB11">
            <v>101.5</v>
          </cell>
          <cell r="BC11">
            <v>82.1</v>
          </cell>
          <cell r="BD11">
            <v>70.099999999999994</v>
          </cell>
          <cell r="BE11">
            <v>72.099999999999994</v>
          </cell>
          <cell r="BF11">
            <v>119.1</v>
          </cell>
          <cell r="BG11">
            <v>43.000000000000007</v>
          </cell>
          <cell r="BH11">
            <v>218.1</v>
          </cell>
          <cell r="BI11">
            <v>145.1</v>
          </cell>
          <cell r="BJ11">
            <v>291.10000000000002</v>
          </cell>
          <cell r="BK11">
            <v>290.10000000000002</v>
          </cell>
          <cell r="BL11">
            <v>382.1</v>
          </cell>
        </row>
        <row r="12">
          <cell r="A12">
            <v>11</v>
          </cell>
          <cell r="B12">
            <v>61.5</v>
          </cell>
          <cell r="C12">
            <v>50.2</v>
          </cell>
          <cell r="D12">
            <v>48.7</v>
          </cell>
          <cell r="E12">
            <v>39.200000000000003</v>
          </cell>
          <cell r="F12">
            <v>33.800000000000004</v>
          </cell>
          <cell r="G12">
            <v>33.400000000000006</v>
          </cell>
          <cell r="H12">
            <v>28.700000000000003</v>
          </cell>
          <cell r="I12">
            <v>20.800000000000004</v>
          </cell>
          <cell r="J12">
            <v>15.5</v>
          </cell>
          <cell r="K12">
            <v>10.800000000000004</v>
          </cell>
          <cell r="L12">
            <v>0</v>
          </cell>
          <cell r="M12">
            <v>10</v>
          </cell>
          <cell r="N12">
            <v>12.299999999999997</v>
          </cell>
          <cell r="O12">
            <v>14.299999999999997</v>
          </cell>
          <cell r="P12">
            <v>19.599999999999994</v>
          </cell>
          <cell r="Q12">
            <v>32.5</v>
          </cell>
          <cell r="R12">
            <v>98.5</v>
          </cell>
          <cell r="S12">
            <v>85.5</v>
          </cell>
          <cell r="T12">
            <v>77.7</v>
          </cell>
          <cell r="U12">
            <v>88.1</v>
          </cell>
          <cell r="V12">
            <v>6.4000000000000057</v>
          </cell>
          <cell r="W12">
            <v>22.500000000000004</v>
          </cell>
          <cell r="X12">
            <v>618.29999999999995</v>
          </cell>
          <cell r="Y12">
            <v>65.3</v>
          </cell>
          <cell r="Z12">
            <v>51.599999999999994</v>
          </cell>
          <cell r="AA12">
            <v>30.299999999999997</v>
          </cell>
          <cell r="AB12">
            <v>58.3</v>
          </cell>
          <cell r="AC12">
            <v>98.1</v>
          </cell>
          <cell r="AD12">
            <v>105.4</v>
          </cell>
          <cell r="AE12">
            <v>284.7</v>
          </cell>
          <cell r="AF12">
            <v>182.7</v>
          </cell>
          <cell r="AG12">
            <v>153.69999999999999</v>
          </cell>
          <cell r="AH12">
            <v>205.7</v>
          </cell>
          <cell r="AI12">
            <v>169.7</v>
          </cell>
          <cell r="AJ12">
            <v>104.9</v>
          </cell>
          <cell r="AK12">
            <v>226.7</v>
          </cell>
          <cell r="AL12">
            <v>331.7</v>
          </cell>
          <cell r="AM12">
            <v>139.30000000000001</v>
          </cell>
          <cell r="AN12">
            <v>77.3</v>
          </cell>
          <cell r="AO12">
            <v>124.3</v>
          </cell>
          <cell r="AP12">
            <v>217.3</v>
          </cell>
          <cell r="AQ12">
            <v>305.3</v>
          </cell>
          <cell r="AR12">
            <v>514.29999999999995</v>
          </cell>
          <cell r="AS12">
            <v>334.3</v>
          </cell>
          <cell r="AT12">
            <v>325.3</v>
          </cell>
          <cell r="AU12">
            <v>550.29999999999995</v>
          </cell>
          <cell r="AV12">
            <v>12.699999999999996</v>
          </cell>
          <cell r="AW12">
            <v>111.3</v>
          </cell>
          <cell r="AX12">
            <v>50.3</v>
          </cell>
          <cell r="AY12">
            <v>23</v>
          </cell>
          <cell r="AZ12">
            <v>25.399999999999991</v>
          </cell>
          <cell r="BA12">
            <v>11.099999999999994</v>
          </cell>
          <cell r="BB12">
            <v>112.3</v>
          </cell>
          <cell r="BC12">
            <v>71.3</v>
          </cell>
          <cell r="BD12">
            <v>59.3</v>
          </cell>
          <cell r="BE12">
            <v>61.3</v>
          </cell>
          <cell r="BF12">
            <v>108.3</v>
          </cell>
          <cell r="BG12">
            <v>32.200000000000003</v>
          </cell>
          <cell r="BH12">
            <v>207.3</v>
          </cell>
          <cell r="BI12">
            <v>134.30000000000001</v>
          </cell>
          <cell r="BJ12">
            <v>280.3</v>
          </cell>
          <cell r="BK12">
            <v>279.3</v>
          </cell>
          <cell r="BL12">
            <v>371.3</v>
          </cell>
        </row>
        <row r="13">
          <cell r="A13">
            <v>12</v>
          </cell>
          <cell r="B13">
            <v>71.5</v>
          </cell>
          <cell r="C13">
            <v>60.2</v>
          </cell>
          <cell r="D13">
            <v>58.7</v>
          </cell>
          <cell r="E13">
            <v>49.2</v>
          </cell>
          <cell r="F13">
            <v>43.800000000000004</v>
          </cell>
          <cell r="G13">
            <v>43.400000000000006</v>
          </cell>
          <cell r="H13">
            <v>38.700000000000003</v>
          </cell>
          <cell r="I13">
            <v>30.800000000000004</v>
          </cell>
          <cell r="J13">
            <v>25.5</v>
          </cell>
          <cell r="K13">
            <v>20.800000000000004</v>
          </cell>
          <cell r="L13">
            <v>10</v>
          </cell>
          <cell r="M13">
            <v>0</v>
          </cell>
          <cell r="N13">
            <v>2.2999999999999972</v>
          </cell>
          <cell r="O13">
            <v>4.2999999999999972</v>
          </cell>
          <cell r="P13">
            <v>9.5999999999999943</v>
          </cell>
          <cell r="Q13">
            <v>22.5</v>
          </cell>
          <cell r="R13">
            <v>108.5</v>
          </cell>
          <cell r="S13">
            <v>95.5</v>
          </cell>
          <cell r="T13">
            <v>87.7</v>
          </cell>
          <cell r="U13">
            <v>98.1</v>
          </cell>
          <cell r="V13">
            <v>16.400000000000006</v>
          </cell>
          <cell r="W13">
            <v>32.5</v>
          </cell>
          <cell r="X13">
            <v>608.29999999999995</v>
          </cell>
          <cell r="Y13">
            <v>55.3</v>
          </cell>
          <cell r="Z13">
            <v>41.599999999999994</v>
          </cell>
          <cell r="AA13">
            <v>20.299999999999997</v>
          </cell>
          <cell r="AB13">
            <v>48.3</v>
          </cell>
          <cell r="AC13">
            <v>108.1</v>
          </cell>
          <cell r="AD13">
            <v>115.4</v>
          </cell>
          <cell r="AE13">
            <v>294.7</v>
          </cell>
          <cell r="AF13">
            <v>192.7</v>
          </cell>
          <cell r="AG13">
            <v>163.69999999999999</v>
          </cell>
          <cell r="AH13">
            <v>215.7</v>
          </cell>
          <cell r="AI13">
            <v>179.7</v>
          </cell>
          <cell r="AJ13">
            <v>114.9</v>
          </cell>
          <cell r="AK13">
            <v>236.7</v>
          </cell>
          <cell r="AL13">
            <v>341.7</v>
          </cell>
          <cell r="AM13">
            <v>129.30000000000001</v>
          </cell>
          <cell r="AN13">
            <v>67.3</v>
          </cell>
          <cell r="AO13">
            <v>114.3</v>
          </cell>
          <cell r="AP13">
            <v>207.3</v>
          </cell>
          <cell r="AQ13">
            <v>295.3</v>
          </cell>
          <cell r="AR13">
            <v>504.3</v>
          </cell>
          <cell r="AS13">
            <v>324.3</v>
          </cell>
          <cell r="AT13">
            <v>315.3</v>
          </cell>
          <cell r="AU13">
            <v>540.29999999999995</v>
          </cell>
          <cell r="AV13">
            <v>2.6999999999999957</v>
          </cell>
          <cell r="AW13">
            <v>101.3</v>
          </cell>
          <cell r="AX13">
            <v>40.299999999999997</v>
          </cell>
          <cell r="AY13">
            <v>13</v>
          </cell>
          <cell r="AZ13">
            <v>15.399999999999991</v>
          </cell>
          <cell r="BA13">
            <v>1.0999999999999943</v>
          </cell>
          <cell r="BB13">
            <v>122.3</v>
          </cell>
          <cell r="BC13">
            <v>61.3</v>
          </cell>
          <cell r="BD13">
            <v>49.3</v>
          </cell>
          <cell r="BE13">
            <v>51.3</v>
          </cell>
          <cell r="BF13">
            <v>98.3</v>
          </cell>
          <cell r="BG13">
            <v>22.200000000000003</v>
          </cell>
          <cell r="BH13">
            <v>197.3</v>
          </cell>
          <cell r="BI13">
            <v>124.3</v>
          </cell>
          <cell r="BJ13">
            <v>270.3</v>
          </cell>
          <cell r="BK13">
            <v>269.3</v>
          </cell>
          <cell r="BL13">
            <v>361.3</v>
          </cell>
        </row>
        <row r="14">
          <cell r="A14">
            <v>13</v>
          </cell>
          <cell r="B14">
            <v>73.8</v>
          </cell>
          <cell r="C14">
            <v>62.5</v>
          </cell>
          <cell r="D14">
            <v>61</v>
          </cell>
          <cell r="E14">
            <v>51.5</v>
          </cell>
          <cell r="F14">
            <v>46.1</v>
          </cell>
          <cell r="G14">
            <v>45.7</v>
          </cell>
          <cell r="H14">
            <v>41</v>
          </cell>
          <cell r="I14">
            <v>33.1</v>
          </cell>
          <cell r="J14">
            <v>27.799999999999997</v>
          </cell>
          <cell r="K14">
            <v>23.1</v>
          </cell>
          <cell r="L14">
            <v>12.299999999999997</v>
          </cell>
          <cell r="M14">
            <v>2.2999999999999972</v>
          </cell>
          <cell r="N14">
            <v>0</v>
          </cell>
          <cell r="O14">
            <v>2</v>
          </cell>
          <cell r="P14">
            <v>7.2999999999999972</v>
          </cell>
          <cell r="Q14">
            <v>20.200000000000003</v>
          </cell>
          <cell r="R14">
            <v>110.8</v>
          </cell>
          <cell r="S14">
            <v>97.8</v>
          </cell>
          <cell r="T14">
            <v>90</v>
          </cell>
          <cell r="U14">
            <v>100.4</v>
          </cell>
          <cell r="V14">
            <v>18.700000000000003</v>
          </cell>
          <cell r="W14">
            <v>34.799999999999997</v>
          </cell>
          <cell r="X14">
            <v>606</v>
          </cell>
          <cell r="Y14">
            <v>53</v>
          </cell>
          <cell r="Z14">
            <v>39.299999999999997</v>
          </cell>
          <cell r="AA14">
            <v>18</v>
          </cell>
          <cell r="AB14">
            <v>46</v>
          </cell>
          <cell r="AC14">
            <v>110.4</v>
          </cell>
          <cell r="AD14">
            <v>117.7</v>
          </cell>
          <cell r="AE14">
            <v>297</v>
          </cell>
          <cell r="AF14">
            <v>195</v>
          </cell>
          <cell r="AG14">
            <v>166</v>
          </cell>
          <cell r="AH14">
            <v>218</v>
          </cell>
          <cell r="AI14">
            <v>182</v>
          </cell>
          <cell r="AJ14">
            <v>117.2</v>
          </cell>
          <cell r="AK14">
            <v>239</v>
          </cell>
          <cell r="AL14">
            <v>344</v>
          </cell>
          <cell r="AM14">
            <v>127</v>
          </cell>
          <cell r="AN14">
            <v>65</v>
          </cell>
          <cell r="AO14">
            <v>112</v>
          </cell>
          <cell r="AP14">
            <v>205</v>
          </cell>
          <cell r="AQ14">
            <v>293</v>
          </cell>
          <cell r="AR14">
            <v>502</v>
          </cell>
          <cell r="AS14">
            <v>322</v>
          </cell>
          <cell r="AT14">
            <v>313</v>
          </cell>
          <cell r="AU14">
            <v>538</v>
          </cell>
          <cell r="AV14">
            <v>0.39999999999999858</v>
          </cell>
          <cell r="AW14">
            <v>99</v>
          </cell>
          <cell r="AX14">
            <v>38</v>
          </cell>
          <cell r="AY14">
            <v>10.700000000000003</v>
          </cell>
          <cell r="AZ14">
            <v>13.099999999999994</v>
          </cell>
          <cell r="BA14">
            <v>1.2000000000000028</v>
          </cell>
          <cell r="BB14">
            <v>124.6</v>
          </cell>
          <cell r="BC14">
            <v>59</v>
          </cell>
          <cell r="BD14">
            <v>47</v>
          </cell>
          <cell r="BE14">
            <v>49</v>
          </cell>
          <cell r="BF14">
            <v>96</v>
          </cell>
          <cell r="BG14">
            <v>19.900000000000006</v>
          </cell>
          <cell r="BH14">
            <v>195</v>
          </cell>
          <cell r="BI14">
            <v>122</v>
          </cell>
          <cell r="BJ14">
            <v>268</v>
          </cell>
          <cell r="BK14">
            <v>267</v>
          </cell>
          <cell r="BL14">
            <v>359</v>
          </cell>
        </row>
        <row r="15">
          <cell r="A15">
            <v>14</v>
          </cell>
          <cell r="B15">
            <v>75.8</v>
          </cell>
          <cell r="C15">
            <v>64.5</v>
          </cell>
          <cell r="D15">
            <v>63</v>
          </cell>
          <cell r="E15">
            <v>53.5</v>
          </cell>
          <cell r="F15">
            <v>48.1</v>
          </cell>
          <cell r="G15">
            <v>47.7</v>
          </cell>
          <cell r="H15">
            <v>43</v>
          </cell>
          <cell r="I15">
            <v>35.1</v>
          </cell>
          <cell r="J15">
            <v>29.799999999999997</v>
          </cell>
          <cell r="K15">
            <v>25.1</v>
          </cell>
          <cell r="L15">
            <v>14.299999999999997</v>
          </cell>
          <cell r="M15">
            <v>4.2999999999999972</v>
          </cell>
          <cell r="N15">
            <v>2</v>
          </cell>
          <cell r="O15">
            <v>0</v>
          </cell>
          <cell r="P15">
            <v>5.2999999999999972</v>
          </cell>
          <cell r="Q15">
            <v>18.200000000000003</v>
          </cell>
          <cell r="R15">
            <v>112.8</v>
          </cell>
          <cell r="S15">
            <v>99.8</v>
          </cell>
          <cell r="T15">
            <v>92</v>
          </cell>
          <cell r="U15">
            <v>102.4</v>
          </cell>
          <cell r="V15">
            <v>20.700000000000003</v>
          </cell>
          <cell r="W15">
            <v>36.799999999999997</v>
          </cell>
          <cell r="X15">
            <v>604</v>
          </cell>
          <cell r="Y15">
            <v>51</v>
          </cell>
          <cell r="Z15">
            <v>37.299999999999997</v>
          </cell>
          <cell r="AA15">
            <v>16</v>
          </cell>
          <cell r="AB15">
            <v>44</v>
          </cell>
          <cell r="AC15">
            <v>112.4</v>
          </cell>
          <cell r="AD15">
            <v>119.7</v>
          </cell>
          <cell r="AE15">
            <v>299</v>
          </cell>
          <cell r="AF15">
            <v>197</v>
          </cell>
          <cell r="AG15">
            <v>168</v>
          </cell>
          <cell r="AH15">
            <v>220</v>
          </cell>
          <cell r="AI15">
            <v>184</v>
          </cell>
          <cell r="AJ15">
            <v>119.2</v>
          </cell>
          <cell r="AK15">
            <v>241</v>
          </cell>
          <cell r="AL15">
            <v>346</v>
          </cell>
          <cell r="AM15">
            <v>125</v>
          </cell>
          <cell r="AN15">
            <v>63</v>
          </cell>
          <cell r="AO15">
            <v>110</v>
          </cell>
          <cell r="AP15">
            <v>203</v>
          </cell>
          <cell r="AQ15">
            <v>291</v>
          </cell>
          <cell r="AR15">
            <v>500</v>
          </cell>
          <cell r="AS15">
            <v>320</v>
          </cell>
          <cell r="AT15">
            <v>311</v>
          </cell>
          <cell r="AU15">
            <v>536</v>
          </cell>
          <cell r="AV15">
            <v>1.6000000000000014</v>
          </cell>
          <cell r="AW15">
            <v>97</v>
          </cell>
          <cell r="AX15">
            <v>36</v>
          </cell>
          <cell r="AY15">
            <v>8.7000000000000028</v>
          </cell>
          <cell r="AZ15">
            <v>11.099999999999994</v>
          </cell>
          <cell r="BA15">
            <v>3.2000000000000028</v>
          </cell>
          <cell r="BB15">
            <v>126.6</v>
          </cell>
          <cell r="BC15">
            <v>57</v>
          </cell>
          <cell r="BD15">
            <v>45</v>
          </cell>
          <cell r="BE15">
            <v>47</v>
          </cell>
          <cell r="BF15">
            <v>94</v>
          </cell>
          <cell r="BG15">
            <v>17.900000000000006</v>
          </cell>
          <cell r="BH15">
            <v>193</v>
          </cell>
          <cell r="BI15">
            <v>120</v>
          </cell>
          <cell r="BJ15">
            <v>266</v>
          </cell>
          <cell r="BK15">
            <v>265</v>
          </cell>
          <cell r="BL15">
            <v>357</v>
          </cell>
        </row>
        <row r="16">
          <cell r="A16">
            <v>15</v>
          </cell>
          <cell r="B16">
            <v>81.099999999999994</v>
          </cell>
          <cell r="C16">
            <v>69.8</v>
          </cell>
          <cell r="D16">
            <v>68.3</v>
          </cell>
          <cell r="E16">
            <v>58.8</v>
          </cell>
          <cell r="F16">
            <v>53.4</v>
          </cell>
          <cell r="G16">
            <v>53</v>
          </cell>
          <cell r="H16">
            <v>48.3</v>
          </cell>
          <cell r="I16">
            <v>40.4</v>
          </cell>
          <cell r="J16">
            <v>35.099999999999994</v>
          </cell>
          <cell r="K16">
            <v>30.4</v>
          </cell>
          <cell r="L16">
            <v>19.599999999999994</v>
          </cell>
          <cell r="M16">
            <v>9.5999999999999943</v>
          </cell>
          <cell r="N16">
            <v>7.2999999999999972</v>
          </cell>
          <cell r="O16">
            <v>5.2999999999999972</v>
          </cell>
          <cell r="P16">
            <v>0</v>
          </cell>
          <cell r="Q16">
            <v>12.900000000000006</v>
          </cell>
          <cell r="R16">
            <v>118.1</v>
          </cell>
          <cell r="S16">
            <v>105.1</v>
          </cell>
          <cell r="T16">
            <v>97.3</v>
          </cell>
          <cell r="U16">
            <v>107.69999999999999</v>
          </cell>
          <cell r="V16">
            <v>26</v>
          </cell>
          <cell r="W16">
            <v>42.099999999999994</v>
          </cell>
          <cell r="X16">
            <v>598.70000000000005</v>
          </cell>
          <cell r="Y16">
            <v>45.7</v>
          </cell>
          <cell r="Z16">
            <v>32</v>
          </cell>
          <cell r="AA16">
            <v>10.700000000000003</v>
          </cell>
          <cell r="AB16">
            <v>38.700000000000003</v>
          </cell>
          <cell r="AC16">
            <v>117.69999999999999</v>
          </cell>
          <cell r="AD16">
            <v>125</v>
          </cell>
          <cell r="AE16">
            <v>304.3</v>
          </cell>
          <cell r="AF16">
            <v>202.3</v>
          </cell>
          <cell r="AG16">
            <v>173.3</v>
          </cell>
          <cell r="AH16">
            <v>225.3</v>
          </cell>
          <cell r="AI16">
            <v>189.3</v>
          </cell>
          <cell r="AJ16">
            <v>124.5</v>
          </cell>
          <cell r="AK16">
            <v>246.3</v>
          </cell>
          <cell r="AL16">
            <v>351.3</v>
          </cell>
          <cell r="AM16">
            <v>119.7</v>
          </cell>
          <cell r="AN16">
            <v>57.7</v>
          </cell>
          <cell r="AO16">
            <v>104.7</v>
          </cell>
          <cell r="AP16">
            <v>197.7</v>
          </cell>
          <cell r="AQ16">
            <v>285.7</v>
          </cell>
          <cell r="AR16">
            <v>494.7</v>
          </cell>
          <cell r="AS16">
            <v>314.7</v>
          </cell>
          <cell r="AT16">
            <v>305.7</v>
          </cell>
          <cell r="AU16">
            <v>530.70000000000005</v>
          </cell>
          <cell r="AV16">
            <v>6.8999999999999986</v>
          </cell>
          <cell r="AW16">
            <v>91.7</v>
          </cell>
          <cell r="AX16">
            <v>30.700000000000003</v>
          </cell>
          <cell r="AY16">
            <v>3.4000000000000057</v>
          </cell>
          <cell r="AZ16">
            <v>5.7999999999999972</v>
          </cell>
          <cell r="BA16">
            <v>8.5</v>
          </cell>
          <cell r="BB16">
            <v>131.89999999999998</v>
          </cell>
          <cell r="BC16">
            <v>51.7</v>
          </cell>
          <cell r="BD16">
            <v>39.700000000000003</v>
          </cell>
          <cell r="BE16">
            <v>41.7</v>
          </cell>
          <cell r="BF16">
            <v>88.7</v>
          </cell>
          <cell r="BG16">
            <v>12.600000000000009</v>
          </cell>
          <cell r="BH16">
            <v>187.7</v>
          </cell>
          <cell r="BI16">
            <v>114.7</v>
          </cell>
          <cell r="BJ16">
            <v>260.7</v>
          </cell>
          <cell r="BK16">
            <v>259.7</v>
          </cell>
          <cell r="BL16">
            <v>351.7</v>
          </cell>
        </row>
        <row r="17">
          <cell r="A17">
            <v>16</v>
          </cell>
          <cell r="B17">
            <v>94</v>
          </cell>
          <cell r="C17">
            <v>82.7</v>
          </cell>
          <cell r="D17">
            <v>81.2</v>
          </cell>
          <cell r="E17">
            <v>71.7</v>
          </cell>
          <cell r="F17">
            <v>66.3</v>
          </cell>
          <cell r="G17">
            <v>65.900000000000006</v>
          </cell>
          <cell r="H17">
            <v>61.2</v>
          </cell>
          <cell r="I17">
            <v>53.300000000000004</v>
          </cell>
          <cell r="J17">
            <v>48</v>
          </cell>
          <cell r="K17">
            <v>43.300000000000004</v>
          </cell>
          <cell r="L17">
            <v>32.5</v>
          </cell>
          <cell r="M17">
            <v>22.5</v>
          </cell>
          <cell r="N17">
            <v>20.200000000000003</v>
          </cell>
          <cell r="O17">
            <v>18.200000000000003</v>
          </cell>
          <cell r="P17">
            <v>12.900000000000006</v>
          </cell>
          <cell r="Q17">
            <v>0</v>
          </cell>
          <cell r="R17">
            <v>131</v>
          </cell>
          <cell r="S17">
            <v>118</v>
          </cell>
          <cell r="T17">
            <v>110.2</v>
          </cell>
          <cell r="U17">
            <v>120.6</v>
          </cell>
          <cell r="V17">
            <v>38.900000000000006</v>
          </cell>
          <cell r="W17">
            <v>55</v>
          </cell>
          <cell r="X17">
            <v>585.79999999999995</v>
          </cell>
          <cell r="Y17">
            <v>32.799999999999997</v>
          </cell>
          <cell r="Z17">
            <v>19.099999999999994</v>
          </cell>
          <cell r="AA17">
            <v>2.2000000000000028</v>
          </cell>
          <cell r="AB17">
            <v>25.799999999999997</v>
          </cell>
          <cell r="AC17">
            <v>130.6</v>
          </cell>
          <cell r="AD17">
            <v>137.9</v>
          </cell>
          <cell r="AE17">
            <v>317.2</v>
          </cell>
          <cell r="AF17">
            <v>215.2</v>
          </cell>
          <cell r="AG17">
            <v>186.2</v>
          </cell>
          <cell r="AH17">
            <v>238.2</v>
          </cell>
          <cell r="AI17">
            <v>202.2</v>
          </cell>
          <cell r="AJ17">
            <v>137.4</v>
          </cell>
          <cell r="AK17">
            <v>259.2</v>
          </cell>
          <cell r="AL17">
            <v>364.2</v>
          </cell>
          <cell r="AM17">
            <v>106.8</v>
          </cell>
          <cell r="AN17">
            <v>44.8</v>
          </cell>
          <cell r="AO17">
            <v>91.8</v>
          </cell>
          <cell r="AP17">
            <v>184.8</v>
          </cell>
          <cell r="AQ17">
            <v>272.8</v>
          </cell>
          <cell r="AR17">
            <v>481.8</v>
          </cell>
          <cell r="AS17">
            <v>301.8</v>
          </cell>
          <cell r="AT17">
            <v>292.8</v>
          </cell>
          <cell r="AU17">
            <v>517.79999999999995</v>
          </cell>
          <cell r="AV17">
            <v>19.800000000000004</v>
          </cell>
          <cell r="AW17">
            <v>78.8</v>
          </cell>
          <cell r="AX17">
            <v>17.799999999999997</v>
          </cell>
          <cell r="AY17">
            <v>9.5</v>
          </cell>
          <cell r="AZ17">
            <v>7.1000000000000085</v>
          </cell>
          <cell r="BA17">
            <v>21.400000000000006</v>
          </cell>
          <cell r="BB17">
            <v>144.80000000000001</v>
          </cell>
          <cell r="BC17">
            <v>38.799999999999997</v>
          </cell>
          <cell r="BD17">
            <v>26.799999999999997</v>
          </cell>
          <cell r="BE17">
            <v>28.799999999999997</v>
          </cell>
          <cell r="BF17">
            <v>75.8</v>
          </cell>
          <cell r="BG17">
            <v>0.29999999999999716</v>
          </cell>
          <cell r="BH17">
            <v>174.8</v>
          </cell>
          <cell r="BI17">
            <v>101.8</v>
          </cell>
          <cell r="BJ17">
            <v>247.8</v>
          </cell>
          <cell r="BK17">
            <v>246.8</v>
          </cell>
          <cell r="BL17">
            <v>338.8</v>
          </cell>
        </row>
        <row r="18">
          <cell r="A18">
            <v>17</v>
          </cell>
          <cell r="B18">
            <v>37</v>
          </cell>
          <cell r="C18">
            <v>48.3</v>
          </cell>
          <cell r="D18">
            <v>49.8</v>
          </cell>
          <cell r="E18">
            <v>59.3</v>
          </cell>
          <cell r="F18">
            <v>64.7</v>
          </cell>
          <cell r="G18">
            <v>65.099999999999994</v>
          </cell>
          <cell r="H18">
            <v>69.8</v>
          </cell>
          <cell r="I18">
            <v>77.699999999999989</v>
          </cell>
          <cell r="J18">
            <v>83</v>
          </cell>
          <cell r="K18">
            <v>87.699999999999989</v>
          </cell>
          <cell r="L18">
            <v>98.5</v>
          </cell>
          <cell r="M18">
            <v>108.5</v>
          </cell>
          <cell r="N18">
            <v>110.8</v>
          </cell>
          <cell r="O18">
            <v>112.8</v>
          </cell>
          <cell r="P18">
            <v>118.1</v>
          </cell>
          <cell r="Q18">
            <v>131</v>
          </cell>
          <cell r="R18">
            <v>0</v>
          </cell>
          <cell r="S18">
            <v>13</v>
          </cell>
          <cell r="T18">
            <v>20.799999999999997</v>
          </cell>
          <cell r="U18">
            <v>10.399999999999999</v>
          </cell>
          <cell r="V18">
            <v>92.1</v>
          </cell>
          <cell r="W18">
            <v>76</v>
          </cell>
          <cell r="X18">
            <v>716.8</v>
          </cell>
          <cell r="Y18">
            <v>163.80000000000001</v>
          </cell>
          <cell r="Z18">
            <v>150.1</v>
          </cell>
          <cell r="AA18">
            <v>128.80000000000001</v>
          </cell>
          <cell r="AB18">
            <v>156.80000000000001</v>
          </cell>
          <cell r="AC18">
            <v>0.39999999999999858</v>
          </cell>
          <cell r="AD18">
            <v>6.9000000000000057</v>
          </cell>
          <cell r="AE18">
            <v>186.2</v>
          </cell>
          <cell r="AF18">
            <v>84.2</v>
          </cell>
          <cell r="AG18">
            <v>55.2</v>
          </cell>
          <cell r="AH18">
            <v>107.2</v>
          </cell>
          <cell r="AI18">
            <v>71.2</v>
          </cell>
          <cell r="AJ18">
            <v>6.4000000000000057</v>
          </cell>
          <cell r="AK18">
            <v>128.19999999999999</v>
          </cell>
          <cell r="AL18">
            <v>233.2</v>
          </cell>
          <cell r="AM18">
            <v>237.8</v>
          </cell>
          <cell r="AN18">
            <v>175.8</v>
          </cell>
          <cell r="AO18">
            <v>222.8</v>
          </cell>
          <cell r="AP18">
            <v>315.8</v>
          </cell>
          <cell r="AQ18">
            <v>403.8</v>
          </cell>
          <cell r="AR18">
            <v>612.79999999999995</v>
          </cell>
          <cell r="AS18">
            <v>432.8</v>
          </cell>
          <cell r="AT18">
            <v>423.8</v>
          </cell>
          <cell r="AU18">
            <v>648.79999999999995</v>
          </cell>
          <cell r="AV18">
            <v>111.19999999999999</v>
          </cell>
          <cell r="AW18">
            <v>209.8</v>
          </cell>
          <cell r="AX18">
            <v>148.80000000000001</v>
          </cell>
          <cell r="AY18">
            <v>121.5</v>
          </cell>
          <cell r="AZ18">
            <v>123.89999999999999</v>
          </cell>
          <cell r="BA18">
            <v>109.6</v>
          </cell>
          <cell r="BB18">
            <v>13.799999999999997</v>
          </cell>
          <cell r="BC18">
            <v>169.8</v>
          </cell>
          <cell r="BD18">
            <v>157.80000000000001</v>
          </cell>
          <cell r="BE18">
            <v>159.80000000000001</v>
          </cell>
          <cell r="BF18">
            <v>206.8</v>
          </cell>
          <cell r="BG18">
            <v>130.69999999999999</v>
          </cell>
          <cell r="BH18">
            <v>305.8</v>
          </cell>
          <cell r="BI18">
            <v>232.8</v>
          </cell>
          <cell r="BJ18">
            <v>378.8</v>
          </cell>
          <cell r="BK18">
            <v>377.8</v>
          </cell>
          <cell r="BL18">
            <v>469.8</v>
          </cell>
        </row>
        <row r="19">
          <cell r="A19">
            <v>18</v>
          </cell>
          <cell r="B19">
            <v>23.999999999999996</v>
          </cell>
          <cell r="C19">
            <v>35.299999999999997</v>
          </cell>
          <cell r="D19">
            <v>36.799999999999997</v>
          </cell>
          <cell r="E19">
            <v>46.3</v>
          </cell>
          <cell r="F19">
            <v>51.699999999999996</v>
          </cell>
          <cell r="G19">
            <v>52.099999999999994</v>
          </cell>
          <cell r="H19">
            <v>56.8</v>
          </cell>
          <cell r="I19">
            <v>64.699999999999989</v>
          </cell>
          <cell r="J19">
            <v>70</v>
          </cell>
          <cell r="K19">
            <v>74.699999999999989</v>
          </cell>
          <cell r="L19">
            <v>85.5</v>
          </cell>
          <cell r="M19">
            <v>95.5</v>
          </cell>
          <cell r="N19">
            <v>97.8</v>
          </cell>
          <cell r="O19">
            <v>99.8</v>
          </cell>
          <cell r="P19">
            <v>105.1</v>
          </cell>
          <cell r="Q19">
            <v>118</v>
          </cell>
          <cell r="R19">
            <v>13</v>
          </cell>
          <cell r="S19">
            <v>0</v>
          </cell>
          <cell r="T19">
            <v>7.7999999999999972</v>
          </cell>
          <cell r="U19">
            <v>2.6000000000000014</v>
          </cell>
          <cell r="V19">
            <v>79.099999999999994</v>
          </cell>
          <cell r="W19">
            <v>63</v>
          </cell>
          <cell r="X19">
            <v>703.8</v>
          </cell>
          <cell r="Y19">
            <v>150.80000000000001</v>
          </cell>
          <cell r="Z19">
            <v>137.1</v>
          </cell>
          <cell r="AA19">
            <v>115.8</v>
          </cell>
          <cell r="AB19">
            <v>143.80000000000001</v>
          </cell>
          <cell r="AC19">
            <v>12.600000000000001</v>
          </cell>
          <cell r="AD19">
            <v>19.900000000000006</v>
          </cell>
          <cell r="AE19">
            <v>199.2</v>
          </cell>
          <cell r="AF19">
            <v>97.2</v>
          </cell>
          <cell r="AG19">
            <v>68.2</v>
          </cell>
          <cell r="AH19">
            <v>120.2</v>
          </cell>
          <cell r="AI19">
            <v>84.2</v>
          </cell>
          <cell r="AJ19">
            <v>19.400000000000006</v>
          </cell>
          <cell r="AK19">
            <v>141.19999999999999</v>
          </cell>
          <cell r="AL19">
            <v>246.2</v>
          </cell>
          <cell r="AM19">
            <v>224.8</v>
          </cell>
          <cell r="AN19">
            <v>162.80000000000001</v>
          </cell>
          <cell r="AO19">
            <v>209.8</v>
          </cell>
          <cell r="AP19">
            <v>302.8</v>
          </cell>
          <cell r="AQ19">
            <v>390.8</v>
          </cell>
          <cell r="AR19">
            <v>599.79999999999995</v>
          </cell>
          <cell r="AS19">
            <v>419.8</v>
          </cell>
          <cell r="AT19">
            <v>410.8</v>
          </cell>
          <cell r="AU19">
            <v>635.79999999999995</v>
          </cell>
          <cell r="AV19">
            <v>98.199999999999989</v>
          </cell>
          <cell r="AW19">
            <v>196.8</v>
          </cell>
          <cell r="AX19">
            <v>135.80000000000001</v>
          </cell>
          <cell r="AY19">
            <v>108.5</v>
          </cell>
          <cell r="AZ19">
            <v>110.89999999999999</v>
          </cell>
          <cell r="BA19">
            <v>96.6</v>
          </cell>
          <cell r="BB19">
            <v>26.799999999999997</v>
          </cell>
          <cell r="BC19">
            <v>156.80000000000001</v>
          </cell>
          <cell r="BD19">
            <v>144.80000000000001</v>
          </cell>
          <cell r="BE19">
            <v>146.80000000000001</v>
          </cell>
          <cell r="BF19">
            <v>193.8</v>
          </cell>
          <cell r="BG19">
            <v>117.7</v>
          </cell>
          <cell r="BH19">
            <v>292.8</v>
          </cell>
          <cell r="BI19">
            <v>219.8</v>
          </cell>
          <cell r="BJ19">
            <v>365.8</v>
          </cell>
          <cell r="BK19">
            <v>364.8</v>
          </cell>
          <cell r="BL19">
            <v>456.8</v>
          </cell>
        </row>
        <row r="20">
          <cell r="A20">
            <v>19</v>
          </cell>
          <cell r="B20">
            <v>16.2</v>
          </cell>
          <cell r="C20">
            <v>27.5</v>
          </cell>
          <cell r="D20">
            <v>29</v>
          </cell>
          <cell r="E20">
            <v>38.5</v>
          </cell>
          <cell r="F20">
            <v>43.9</v>
          </cell>
          <cell r="G20">
            <v>44.3</v>
          </cell>
          <cell r="H20">
            <v>49</v>
          </cell>
          <cell r="I20">
            <v>56.9</v>
          </cell>
          <cell r="J20">
            <v>62.2</v>
          </cell>
          <cell r="K20">
            <v>66.900000000000006</v>
          </cell>
          <cell r="L20">
            <v>77.7</v>
          </cell>
          <cell r="M20">
            <v>87.7</v>
          </cell>
          <cell r="N20">
            <v>90</v>
          </cell>
          <cell r="O20">
            <v>92</v>
          </cell>
          <cell r="P20">
            <v>97.3</v>
          </cell>
          <cell r="Q20">
            <v>110.2</v>
          </cell>
          <cell r="R20">
            <v>20.799999999999997</v>
          </cell>
          <cell r="S20">
            <v>7.7999999999999972</v>
          </cell>
          <cell r="T20">
            <v>0</v>
          </cell>
          <cell r="U20">
            <v>10.399999999999999</v>
          </cell>
          <cell r="V20">
            <v>71.3</v>
          </cell>
          <cell r="W20">
            <v>55.2</v>
          </cell>
          <cell r="X20">
            <v>696</v>
          </cell>
          <cell r="Y20">
            <v>143</v>
          </cell>
          <cell r="Z20">
            <v>129.30000000000001</v>
          </cell>
          <cell r="AA20">
            <v>108</v>
          </cell>
          <cell r="AB20">
            <v>136</v>
          </cell>
          <cell r="AC20">
            <v>20.399999999999999</v>
          </cell>
          <cell r="AD20">
            <v>27.700000000000003</v>
          </cell>
          <cell r="AE20">
            <v>207</v>
          </cell>
          <cell r="AF20">
            <v>105</v>
          </cell>
          <cell r="AG20">
            <v>76</v>
          </cell>
          <cell r="AH20">
            <v>128</v>
          </cell>
          <cell r="AI20">
            <v>92</v>
          </cell>
          <cell r="AJ20">
            <v>27.200000000000003</v>
          </cell>
          <cell r="AK20">
            <v>149</v>
          </cell>
          <cell r="AL20">
            <v>254</v>
          </cell>
          <cell r="AM20">
            <v>217</v>
          </cell>
          <cell r="AN20">
            <v>155</v>
          </cell>
          <cell r="AO20">
            <v>202</v>
          </cell>
          <cell r="AP20">
            <v>295</v>
          </cell>
          <cell r="AQ20">
            <v>383</v>
          </cell>
          <cell r="AR20">
            <v>592</v>
          </cell>
          <cell r="AS20">
            <v>412</v>
          </cell>
          <cell r="AT20">
            <v>403</v>
          </cell>
          <cell r="AU20">
            <v>628</v>
          </cell>
          <cell r="AV20">
            <v>90.4</v>
          </cell>
          <cell r="AW20">
            <v>189</v>
          </cell>
          <cell r="AX20">
            <v>128</v>
          </cell>
          <cell r="AY20">
            <v>100.7</v>
          </cell>
          <cell r="AZ20">
            <v>103.1</v>
          </cell>
          <cell r="BA20">
            <v>88.8</v>
          </cell>
          <cell r="BB20">
            <v>34.599999999999994</v>
          </cell>
          <cell r="BC20">
            <v>149</v>
          </cell>
          <cell r="BD20">
            <v>137</v>
          </cell>
          <cell r="BE20">
            <v>139</v>
          </cell>
          <cell r="BF20">
            <v>186</v>
          </cell>
          <cell r="BG20">
            <v>109.9</v>
          </cell>
          <cell r="BH20">
            <v>285</v>
          </cell>
          <cell r="BI20">
            <v>212</v>
          </cell>
          <cell r="BJ20">
            <v>358</v>
          </cell>
          <cell r="BK20">
            <v>357</v>
          </cell>
          <cell r="BL20">
            <v>449</v>
          </cell>
        </row>
        <row r="21">
          <cell r="A21">
            <v>20</v>
          </cell>
          <cell r="B21">
            <v>26.599999999999998</v>
          </cell>
          <cell r="C21">
            <v>37.9</v>
          </cell>
          <cell r="D21">
            <v>39.4</v>
          </cell>
          <cell r="E21">
            <v>48.9</v>
          </cell>
          <cell r="F21">
            <v>54.3</v>
          </cell>
          <cell r="G21">
            <v>54.7</v>
          </cell>
          <cell r="H21">
            <v>59.4</v>
          </cell>
          <cell r="I21">
            <v>67.3</v>
          </cell>
          <cell r="J21">
            <v>72.599999999999994</v>
          </cell>
          <cell r="K21">
            <v>77.3</v>
          </cell>
          <cell r="L21">
            <v>88.1</v>
          </cell>
          <cell r="M21">
            <v>98.1</v>
          </cell>
          <cell r="N21">
            <v>100.4</v>
          </cell>
          <cell r="O21">
            <v>102.4</v>
          </cell>
          <cell r="P21">
            <v>107.69999999999999</v>
          </cell>
          <cell r="Q21">
            <v>120.6</v>
          </cell>
          <cell r="R21">
            <v>10.399999999999999</v>
          </cell>
          <cell r="S21">
            <v>2.6000000000000014</v>
          </cell>
          <cell r="T21">
            <v>10.399999999999999</v>
          </cell>
          <cell r="U21">
            <v>0</v>
          </cell>
          <cell r="V21">
            <v>81.699999999999989</v>
          </cell>
          <cell r="W21">
            <v>65.599999999999994</v>
          </cell>
          <cell r="X21">
            <v>706.4</v>
          </cell>
          <cell r="Y21">
            <v>153.4</v>
          </cell>
          <cell r="Z21">
            <v>139.69999999999999</v>
          </cell>
          <cell r="AA21">
            <v>118.4</v>
          </cell>
          <cell r="AB21">
            <v>146.4</v>
          </cell>
          <cell r="AC21">
            <v>10</v>
          </cell>
          <cell r="AD21">
            <v>17.300000000000004</v>
          </cell>
          <cell r="AE21">
            <v>196.6</v>
          </cell>
          <cell r="AF21">
            <v>94.6</v>
          </cell>
          <cell r="AG21">
            <v>65.599999999999994</v>
          </cell>
          <cell r="AH21">
            <v>117.6</v>
          </cell>
          <cell r="AI21">
            <v>81.599999999999994</v>
          </cell>
          <cell r="AJ21">
            <v>16.800000000000004</v>
          </cell>
          <cell r="AK21">
            <v>138.6</v>
          </cell>
          <cell r="AL21">
            <v>243.6</v>
          </cell>
          <cell r="AM21">
            <v>227.4</v>
          </cell>
          <cell r="AN21">
            <v>165.4</v>
          </cell>
          <cell r="AO21">
            <v>212.4</v>
          </cell>
          <cell r="AP21">
            <v>305.39999999999998</v>
          </cell>
          <cell r="AQ21">
            <v>393.4</v>
          </cell>
          <cell r="AR21">
            <v>602.4</v>
          </cell>
          <cell r="AS21">
            <v>422.4</v>
          </cell>
          <cell r="AT21">
            <v>413.4</v>
          </cell>
          <cell r="AU21">
            <v>638.4</v>
          </cell>
          <cell r="AV21">
            <v>100.8</v>
          </cell>
          <cell r="AW21">
            <v>199.4</v>
          </cell>
          <cell r="AX21">
            <v>138.4</v>
          </cell>
          <cell r="AY21">
            <v>111.1</v>
          </cell>
          <cell r="AZ21">
            <v>113.5</v>
          </cell>
          <cell r="BA21">
            <v>99.199999999999989</v>
          </cell>
          <cell r="BB21">
            <v>24.199999999999996</v>
          </cell>
          <cell r="BC21">
            <v>159.4</v>
          </cell>
          <cell r="BD21">
            <v>147.4</v>
          </cell>
          <cell r="BE21">
            <v>149.4</v>
          </cell>
          <cell r="BF21">
            <v>196.4</v>
          </cell>
          <cell r="BG21">
            <v>120.30000000000001</v>
          </cell>
          <cell r="BH21">
            <v>295.39999999999998</v>
          </cell>
          <cell r="BI21">
            <v>222.4</v>
          </cell>
          <cell r="BJ21">
            <v>368.4</v>
          </cell>
          <cell r="BK21">
            <v>367.4</v>
          </cell>
          <cell r="BL21">
            <v>459.4</v>
          </cell>
        </row>
        <row r="22">
          <cell r="A22">
            <v>21</v>
          </cell>
          <cell r="B22">
            <v>55.099999999999994</v>
          </cell>
          <cell r="C22">
            <v>43.8</v>
          </cell>
          <cell r="D22">
            <v>42.3</v>
          </cell>
          <cell r="E22">
            <v>32.799999999999997</v>
          </cell>
          <cell r="F22">
            <v>27.4</v>
          </cell>
          <cell r="G22">
            <v>26.999999999999996</v>
          </cell>
          <cell r="H22">
            <v>22.299999999999997</v>
          </cell>
          <cell r="I22">
            <v>14.399999999999999</v>
          </cell>
          <cell r="J22">
            <v>9.0999999999999943</v>
          </cell>
          <cell r="K22">
            <v>4.3999999999999986</v>
          </cell>
          <cell r="L22">
            <v>6.4000000000000057</v>
          </cell>
          <cell r="M22">
            <v>16.400000000000006</v>
          </cell>
          <cell r="N22">
            <v>18.700000000000003</v>
          </cell>
          <cell r="O22">
            <v>20.700000000000003</v>
          </cell>
          <cell r="P22">
            <v>26</v>
          </cell>
          <cell r="Q22">
            <v>38.900000000000006</v>
          </cell>
          <cell r="R22">
            <v>92.1</v>
          </cell>
          <cell r="S22">
            <v>79.099999999999994</v>
          </cell>
          <cell r="T22">
            <v>71.3</v>
          </cell>
          <cell r="U22">
            <v>81.699999999999989</v>
          </cell>
          <cell r="V22">
            <v>0</v>
          </cell>
          <cell r="W22">
            <v>16.099999999999998</v>
          </cell>
          <cell r="X22">
            <v>624.70000000000005</v>
          </cell>
          <cell r="Y22">
            <v>71.7</v>
          </cell>
          <cell r="Z22">
            <v>58</v>
          </cell>
          <cell r="AA22">
            <v>36.700000000000003</v>
          </cell>
          <cell r="AB22">
            <v>64.7</v>
          </cell>
          <cell r="AC22">
            <v>91.699999999999989</v>
          </cell>
          <cell r="AD22">
            <v>99</v>
          </cell>
          <cell r="AE22">
            <v>278.3</v>
          </cell>
          <cell r="AF22">
            <v>176.3</v>
          </cell>
          <cell r="AG22">
            <v>147.30000000000001</v>
          </cell>
          <cell r="AH22">
            <v>199.3</v>
          </cell>
          <cell r="AI22">
            <v>163.30000000000001</v>
          </cell>
          <cell r="AJ22">
            <v>98.5</v>
          </cell>
          <cell r="AK22">
            <v>220.3</v>
          </cell>
          <cell r="AL22">
            <v>325.3</v>
          </cell>
          <cell r="AM22">
            <v>145.69999999999999</v>
          </cell>
          <cell r="AN22">
            <v>83.7</v>
          </cell>
          <cell r="AO22">
            <v>130.69999999999999</v>
          </cell>
          <cell r="AP22">
            <v>223.7</v>
          </cell>
          <cell r="AQ22">
            <v>311.7</v>
          </cell>
          <cell r="AR22">
            <v>520.70000000000005</v>
          </cell>
          <cell r="AS22">
            <v>340.7</v>
          </cell>
          <cell r="AT22">
            <v>331.7</v>
          </cell>
          <cell r="AU22">
            <v>556.70000000000005</v>
          </cell>
          <cell r="AV22">
            <v>19.100000000000001</v>
          </cell>
          <cell r="AW22">
            <v>117.7</v>
          </cell>
          <cell r="AX22">
            <v>56.7</v>
          </cell>
          <cell r="AY22">
            <v>29.400000000000006</v>
          </cell>
          <cell r="AZ22">
            <v>31.799999999999997</v>
          </cell>
          <cell r="BA22">
            <v>17.5</v>
          </cell>
          <cell r="BB22">
            <v>105.89999999999999</v>
          </cell>
          <cell r="BC22">
            <v>77.7</v>
          </cell>
          <cell r="BD22">
            <v>65.7</v>
          </cell>
          <cell r="BE22">
            <v>67.7</v>
          </cell>
          <cell r="BF22">
            <v>114.7</v>
          </cell>
          <cell r="BG22">
            <v>38.600000000000009</v>
          </cell>
          <cell r="BH22">
            <v>213.7</v>
          </cell>
          <cell r="BI22">
            <v>140.69999999999999</v>
          </cell>
          <cell r="BJ22">
            <v>286.7</v>
          </cell>
          <cell r="BK22">
            <v>285.7</v>
          </cell>
          <cell r="BL22">
            <v>377.7</v>
          </cell>
        </row>
        <row r="23">
          <cell r="A23">
            <v>22</v>
          </cell>
          <cell r="B23">
            <v>39</v>
          </cell>
          <cell r="C23">
            <v>27.7</v>
          </cell>
          <cell r="D23">
            <v>26.2</v>
          </cell>
          <cell r="E23">
            <v>16.7</v>
          </cell>
          <cell r="F23">
            <v>11.299999999999999</v>
          </cell>
          <cell r="G23">
            <v>10.899999999999999</v>
          </cell>
          <cell r="H23">
            <v>6.1999999999999993</v>
          </cell>
          <cell r="I23">
            <v>1.6999999999999993</v>
          </cell>
          <cell r="J23">
            <v>7.0000000000000036</v>
          </cell>
          <cell r="K23">
            <v>11.7</v>
          </cell>
          <cell r="L23">
            <v>22.500000000000004</v>
          </cell>
          <cell r="M23">
            <v>32.5</v>
          </cell>
          <cell r="N23">
            <v>34.799999999999997</v>
          </cell>
          <cell r="O23">
            <v>36.799999999999997</v>
          </cell>
          <cell r="P23">
            <v>42.099999999999994</v>
          </cell>
          <cell r="Q23">
            <v>55</v>
          </cell>
          <cell r="R23">
            <v>76</v>
          </cell>
          <cell r="S23">
            <v>63</v>
          </cell>
          <cell r="T23">
            <v>55.2</v>
          </cell>
          <cell r="U23">
            <v>65.599999999999994</v>
          </cell>
          <cell r="V23">
            <v>16.099999999999998</v>
          </cell>
          <cell r="W23">
            <v>0</v>
          </cell>
          <cell r="X23">
            <v>640.79999999999995</v>
          </cell>
          <cell r="Y23">
            <v>87.8</v>
          </cell>
          <cell r="Z23">
            <v>74.099999999999994</v>
          </cell>
          <cell r="AA23">
            <v>52.8</v>
          </cell>
          <cell r="AB23">
            <v>80.8</v>
          </cell>
          <cell r="AC23">
            <v>75.599999999999994</v>
          </cell>
          <cell r="AD23">
            <v>82.9</v>
          </cell>
          <cell r="AE23">
            <v>262.2</v>
          </cell>
          <cell r="AF23">
            <v>160.19999999999999</v>
          </cell>
          <cell r="AG23">
            <v>131.19999999999999</v>
          </cell>
          <cell r="AH23">
            <v>183.2</v>
          </cell>
          <cell r="AI23">
            <v>147.19999999999999</v>
          </cell>
          <cell r="AJ23">
            <v>82.4</v>
          </cell>
          <cell r="AK23">
            <v>204.2</v>
          </cell>
          <cell r="AL23">
            <v>309.2</v>
          </cell>
          <cell r="AM23">
            <v>161.80000000000001</v>
          </cell>
          <cell r="AN23">
            <v>99.8</v>
          </cell>
          <cell r="AO23">
            <v>146.80000000000001</v>
          </cell>
          <cell r="AP23">
            <v>239.8</v>
          </cell>
          <cell r="AQ23">
            <v>327.8</v>
          </cell>
          <cell r="AR23">
            <v>536.79999999999995</v>
          </cell>
          <cell r="AS23">
            <v>356.8</v>
          </cell>
          <cell r="AT23">
            <v>347.8</v>
          </cell>
          <cell r="AU23">
            <v>572.79999999999995</v>
          </cell>
          <cell r="AV23">
            <v>35.200000000000003</v>
          </cell>
          <cell r="AW23">
            <v>133.80000000000001</v>
          </cell>
          <cell r="AX23">
            <v>72.8</v>
          </cell>
          <cell r="AY23">
            <v>45.5</v>
          </cell>
          <cell r="AZ23">
            <v>47.899999999999991</v>
          </cell>
          <cell r="BA23">
            <v>33.599999999999994</v>
          </cell>
          <cell r="BB23">
            <v>89.8</v>
          </cell>
          <cell r="BC23">
            <v>93.8</v>
          </cell>
          <cell r="BD23">
            <v>81.8</v>
          </cell>
          <cell r="BE23">
            <v>83.8</v>
          </cell>
          <cell r="BF23">
            <v>130.80000000000001</v>
          </cell>
          <cell r="BG23">
            <v>54.7</v>
          </cell>
          <cell r="BH23">
            <v>229.8</v>
          </cell>
          <cell r="BI23">
            <v>156.80000000000001</v>
          </cell>
          <cell r="BJ23">
            <v>302.8</v>
          </cell>
          <cell r="BK23">
            <v>301.8</v>
          </cell>
          <cell r="BL23">
            <v>393.8</v>
          </cell>
        </row>
        <row r="24">
          <cell r="A24">
            <v>23</v>
          </cell>
          <cell r="B24">
            <v>679.8</v>
          </cell>
          <cell r="C24">
            <v>668.5</v>
          </cell>
          <cell r="D24">
            <v>667</v>
          </cell>
          <cell r="E24">
            <v>657.5</v>
          </cell>
          <cell r="F24">
            <v>652.1</v>
          </cell>
          <cell r="G24">
            <v>651.70000000000005</v>
          </cell>
          <cell r="H24">
            <v>647</v>
          </cell>
          <cell r="I24">
            <v>639.1</v>
          </cell>
          <cell r="J24">
            <v>633.79999999999995</v>
          </cell>
          <cell r="K24">
            <v>629.1</v>
          </cell>
          <cell r="L24">
            <v>618.29999999999995</v>
          </cell>
          <cell r="M24">
            <v>608.29999999999995</v>
          </cell>
          <cell r="N24">
            <v>606</v>
          </cell>
          <cell r="O24">
            <v>604</v>
          </cell>
          <cell r="P24">
            <v>598.70000000000005</v>
          </cell>
          <cell r="Q24">
            <v>585.79999999999995</v>
          </cell>
          <cell r="R24">
            <v>716.8</v>
          </cell>
          <cell r="S24">
            <v>703.8</v>
          </cell>
          <cell r="T24">
            <v>696</v>
          </cell>
          <cell r="U24">
            <v>706.4</v>
          </cell>
          <cell r="V24">
            <v>624.70000000000005</v>
          </cell>
          <cell r="W24">
            <v>640.79999999999995</v>
          </cell>
          <cell r="X24">
            <v>0</v>
          </cell>
          <cell r="Y24">
            <v>553</v>
          </cell>
          <cell r="Z24">
            <v>566.70000000000005</v>
          </cell>
          <cell r="AA24">
            <v>588</v>
          </cell>
          <cell r="AB24">
            <v>560</v>
          </cell>
          <cell r="AC24">
            <v>716.4</v>
          </cell>
          <cell r="AD24">
            <v>723.7</v>
          </cell>
          <cell r="AE24">
            <v>903</v>
          </cell>
          <cell r="AF24">
            <v>801</v>
          </cell>
          <cell r="AG24">
            <v>772</v>
          </cell>
          <cell r="AH24">
            <v>824</v>
          </cell>
          <cell r="AI24">
            <v>788</v>
          </cell>
          <cell r="AJ24">
            <v>723.2</v>
          </cell>
          <cell r="AK24">
            <v>845</v>
          </cell>
          <cell r="AL24">
            <v>950</v>
          </cell>
          <cell r="AM24">
            <v>479</v>
          </cell>
          <cell r="AN24">
            <v>541</v>
          </cell>
          <cell r="AO24">
            <v>494</v>
          </cell>
          <cell r="AP24">
            <v>401</v>
          </cell>
          <cell r="AQ24">
            <v>313</v>
          </cell>
          <cell r="AR24">
            <v>104</v>
          </cell>
          <cell r="AS24">
            <v>284</v>
          </cell>
          <cell r="AT24">
            <v>293</v>
          </cell>
          <cell r="AU24">
            <v>68</v>
          </cell>
          <cell r="AV24">
            <v>605.6</v>
          </cell>
          <cell r="AW24">
            <v>507</v>
          </cell>
          <cell r="AX24">
            <v>568</v>
          </cell>
          <cell r="AY24">
            <v>595.29999999999995</v>
          </cell>
          <cell r="AZ24">
            <v>592.9</v>
          </cell>
          <cell r="BA24">
            <v>607.20000000000005</v>
          </cell>
          <cell r="BB24">
            <v>730.6</v>
          </cell>
          <cell r="BC24">
            <v>547</v>
          </cell>
          <cell r="BD24">
            <v>559</v>
          </cell>
          <cell r="BE24">
            <v>557</v>
          </cell>
          <cell r="BF24">
            <v>510</v>
          </cell>
          <cell r="BG24">
            <v>586.1</v>
          </cell>
          <cell r="BH24">
            <v>411</v>
          </cell>
          <cell r="BI24">
            <v>484</v>
          </cell>
          <cell r="BJ24">
            <v>338</v>
          </cell>
          <cell r="BK24">
            <v>339</v>
          </cell>
          <cell r="BL24">
            <v>247</v>
          </cell>
        </row>
        <row r="25">
          <cell r="A25">
            <v>24</v>
          </cell>
          <cell r="B25">
            <v>126.8</v>
          </cell>
          <cell r="C25">
            <v>115.5</v>
          </cell>
          <cell r="D25">
            <v>114</v>
          </cell>
          <cell r="E25">
            <v>104.5</v>
          </cell>
          <cell r="F25">
            <v>99.1</v>
          </cell>
          <cell r="G25">
            <v>98.7</v>
          </cell>
          <cell r="H25">
            <v>94</v>
          </cell>
          <cell r="I25">
            <v>86.1</v>
          </cell>
          <cell r="J25">
            <v>80.8</v>
          </cell>
          <cell r="K25">
            <v>76.099999999999994</v>
          </cell>
          <cell r="L25">
            <v>65.3</v>
          </cell>
          <cell r="M25">
            <v>55.3</v>
          </cell>
          <cell r="N25">
            <v>53</v>
          </cell>
          <cell r="O25">
            <v>51</v>
          </cell>
          <cell r="P25">
            <v>45.7</v>
          </cell>
          <cell r="Q25">
            <v>32.799999999999997</v>
          </cell>
          <cell r="R25">
            <v>163.80000000000001</v>
          </cell>
          <cell r="S25">
            <v>150.80000000000001</v>
          </cell>
          <cell r="T25">
            <v>143</v>
          </cell>
          <cell r="U25">
            <v>153.4</v>
          </cell>
          <cell r="V25">
            <v>71.7</v>
          </cell>
          <cell r="W25">
            <v>87.8</v>
          </cell>
          <cell r="X25">
            <v>553</v>
          </cell>
          <cell r="Y25">
            <v>0</v>
          </cell>
          <cell r="Z25">
            <v>13.700000000000003</v>
          </cell>
          <cell r="AA25">
            <v>35</v>
          </cell>
          <cell r="AB25">
            <v>7</v>
          </cell>
          <cell r="AC25">
            <v>163.4</v>
          </cell>
          <cell r="AD25">
            <v>170.7</v>
          </cell>
          <cell r="AE25">
            <v>350</v>
          </cell>
          <cell r="AF25">
            <v>248</v>
          </cell>
          <cell r="AG25">
            <v>219</v>
          </cell>
          <cell r="AH25">
            <v>271</v>
          </cell>
          <cell r="AI25">
            <v>235</v>
          </cell>
          <cell r="AJ25">
            <v>170.2</v>
          </cell>
          <cell r="AK25">
            <v>292</v>
          </cell>
          <cell r="AL25">
            <v>397</v>
          </cell>
          <cell r="AM25">
            <v>74</v>
          </cell>
          <cell r="AN25">
            <v>12</v>
          </cell>
          <cell r="AO25">
            <v>59</v>
          </cell>
          <cell r="AP25">
            <v>152</v>
          </cell>
          <cell r="AQ25">
            <v>240</v>
          </cell>
          <cell r="AR25">
            <v>449</v>
          </cell>
          <cell r="AS25">
            <v>269</v>
          </cell>
          <cell r="AT25">
            <v>260</v>
          </cell>
          <cell r="AU25">
            <v>485</v>
          </cell>
          <cell r="AV25">
            <v>52.6</v>
          </cell>
          <cell r="AW25">
            <v>46</v>
          </cell>
          <cell r="AX25">
            <v>15</v>
          </cell>
          <cell r="AY25">
            <v>42.3</v>
          </cell>
          <cell r="AZ25">
            <v>39.900000000000006</v>
          </cell>
          <cell r="BA25">
            <v>54.2</v>
          </cell>
          <cell r="BB25">
            <v>177.6</v>
          </cell>
          <cell r="BC25">
            <v>6</v>
          </cell>
          <cell r="BD25">
            <v>6</v>
          </cell>
          <cell r="BE25">
            <v>4</v>
          </cell>
          <cell r="BF25">
            <v>43</v>
          </cell>
          <cell r="BG25">
            <v>33.099999999999994</v>
          </cell>
          <cell r="BH25">
            <v>142</v>
          </cell>
          <cell r="BI25">
            <v>69</v>
          </cell>
          <cell r="BJ25">
            <v>215</v>
          </cell>
          <cell r="BK25">
            <v>214</v>
          </cell>
          <cell r="BL25">
            <v>306</v>
          </cell>
        </row>
        <row r="26">
          <cell r="A26">
            <v>25</v>
          </cell>
          <cell r="B26">
            <v>113.1</v>
          </cell>
          <cell r="C26">
            <v>101.8</v>
          </cell>
          <cell r="D26">
            <v>100.3</v>
          </cell>
          <cell r="E26">
            <v>90.8</v>
          </cell>
          <cell r="F26">
            <v>85.399999999999991</v>
          </cell>
          <cell r="G26">
            <v>85</v>
          </cell>
          <cell r="H26">
            <v>80.3</v>
          </cell>
          <cell r="I26">
            <v>72.400000000000006</v>
          </cell>
          <cell r="J26">
            <v>67.099999999999994</v>
          </cell>
          <cell r="K26">
            <v>62.4</v>
          </cell>
          <cell r="L26">
            <v>51.599999999999994</v>
          </cell>
          <cell r="M26">
            <v>41.599999999999994</v>
          </cell>
          <cell r="N26">
            <v>39.299999999999997</v>
          </cell>
          <cell r="O26">
            <v>37.299999999999997</v>
          </cell>
          <cell r="P26">
            <v>32</v>
          </cell>
          <cell r="Q26">
            <v>19.099999999999994</v>
          </cell>
          <cell r="R26">
            <v>150.1</v>
          </cell>
          <cell r="S26">
            <v>137.1</v>
          </cell>
          <cell r="T26">
            <v>129.30000000000001</v>
          </cell>
          <cell r="U26">
            <v>139.69999999999999</v>
          </cell>
          <cell r="V26">
            <v>58</v>
          </cell>
          <cell r="W26">
            <v>74.099999999999994</v>
          </cell>
          <cell r="X26">
            <v>566.70000000000005</v>
          </cell>
          <cell r="Y26">
            <v>13.700000000000003</v>
          </cell>
          <cell r="Z26">
            <v>0</v>
          </cell>
          <cell r="AA26">
            <v>21.299999999999997</v>
          </cell>
          <cell r="AB26">
            <v>6.7000000000000028</v>
          </cell>
          <cell r="AC26">
            <v>149.69999999999999</v>
          </cell>
          <cell r="AD26">
            <v>157</v>
          </cell>
          <cell r="AE26">
            <v>336.3</v>
          </cell>
          <cell r="AF26">
            <v>234.3</v>
          </cell>
          <cell r="AG26">
            <v>205.3</v>
          </cell>
          <cell r="AH26">
            <v>257.3</v>
          </cell>
          <cell r="AI26">
            <v>221.3</v>
          </cell>
          <cell r="AJ26">
            <v>156.5</v>
          </cell>
          <cell r="AK26">
            <v>278.3</v>
          </cell>
          <cell r="AL26">
            <v>383.3</v>
          </cell>
          <cell r="AM26">
            <v>87.7</v>
          </cell>
          <cell r="AN26">
            <v>25.700000000000003</v>
          </cell>
          <cell r="AO26">
            <v>72.7</v>
          </cell>
          <cell r="AP26">
            <v>165.7</v>
          </cell>
          <cell r="AQ26">
            <v>253.7</v>
          </cell>
          <cell r="AR26">
            <v>462.7</v>
          </cell>
          <cell r="AS26">
            <v>282.7</v>
          </cell>
          <cell r="AT26">
            <v>273.7</v>
          </cell>
          <cell r="AU26">
            <v>498.7</v>
          </cell>
          <cell r="AV26">
            <v>38.9</v>
          </cell>
          <cell r="AW26">
            <v>59.7</v>
          </cell>
          <cell r="AX26">
            <v>1.2999999999999972</v>
          </cell>
          <cell r="AY26">
            <v>28.599999999999994</v>
          </cell>
          <cell r="AZ26">
            <v>26.200000000000003</v>
          </cell>
          <cell r="BA26">
            <v>40.5</v>
          </cell>
          <cell r="BB26">
            <v>163.89999999999998</v>
          </cell>
          <cell r="BC26">
            <v>19.700000000000003</v>
          </cell>
          <cell r="BD26">
            <v>7.7000000000000028</v>
          </cell>
          <cell r="BE26">
            <v>9.7000000000000028</v>
          </cell>
          <cell r="BF26">
            <v>56.7</v>
          </cell>
          <cell r="BG26">
            <v>19.399999999999991</v>
          </cell>
          <cell r="BH26">
            <v>155.69999999999999</v>
          </cell>
          <cell r="BI26">
            <v>82.7</v>
          </cell>
          <cell r="BJ26">
            <v>228.7</v>
          </cell>
          <cell r="BK26">
            <v>227.7</v>
          </cell>
          <cell r="BL26">
            <v>319.7</v>
          </cell>
        </row>
        <row r="27">
          <cell r="A27">
            <v>26</v>
          </cell>
          <cell r="B27">
            <v>91.8</v>
          </cell>
          <cell r="C27">
            <v>80.5</v>
          </cell>
          <cell r="D27">
            <v>79</v>
          </cell>
          <cell r="E27">
            <v>69.5</v>
          </cell>
          <cell r="F27">
            <v>64.099999999999994</v>
          </cell>
          <cell r="G27">
            <v>63.7</v>
          </cell>
          <cell r="H27">
            <v>59</v>
          </cell>
          <cell r="I27">
            <v>51.1</v>
          </cell>
          <cell r="J27">
            <v>45.8</v>
          </cell>
          <cell r="K27">
            <v>41.1</v>
          </cell>
          <cell r="L27">
            <v>30.299999999999997</v>
          </cell>
          <cell r="M27">
            <v>20.299999999999997</v>
          </cell>
          <cell r="N27">
            <v>18</v>
          </cell>
          <cell r="O27">
            <v>16</v>
          </cell>
          <cell r="P27">
            <v>10.700000000000003</v>
          </cell>
          <cell r="Q27">
            <v>2.2000000000000028</v>
          </cell>
          <cell r="R27">
            <v>128.80000000000001</v>
          </cell>
          <cell r="S27">
            <v>115.8</v>
          </cell>
          <cell r="T27">
            <v>108</v>
          </cell>
          <cell r="U27">
            <v>118.4</v>
          </cell>
          <cell r="V27">
            <v>36.700000000000003</v>
          </cell>
          <cell r="W27">
            <v>52.8</v>
          </cell>
          <cell r="X27">
            <v>588</v>
          </cell>
          <cell r="Y27">
            <v>35</v>
          </cell>
          <cell r="Z27">
            <v>21.299999999999997</v>
          </cell>
          <cell r="AA27">
            <v>0</v>
          </cell>
          <cell r="AB27">
            <v>28</v>
          </cell>
          <cell r="AC27">
            <v>128.4</v>
          </cell>
          <cell r="AD27">
            <v>135.69999999999999</v>
          </cell>
          <cell r="AE27">
            <v>315</v>
          </cell>
          <cell r="AF27">
            <v>213</v>
          </cell>
          <cell r="AG27">
            <v>184</v>
          </cell>
          <cell r="AH27">
            <v>236</v>
          </cell>
          <cell r="AI27">
            <v>200</v>
          </cell>
          <cell r="AJ27">
            <v>135.19999999999999</v>
          </cell>
          <cell r="AK27">
            <v>257</v>
          </cell>
          <cell r="AL27">
            <v>362</v>
          </cell>
          <cell r="AM27">
            <v>109</v>
          </cell>
          <cell r="AN27">
            <v>47</v>
          </cell>
          <cell r="AO27">
            <v>94</v>
          </cell>
          <cell r="AP27">
            <v>187</v>
          </cell>
          <cell r="AQ27">
            <v>275</v>
          </cell>
          <cell r="AR27">
            <v>484</v>
          </cell>
          <cell r="AS27">
            <v>304</v>
          </cell>
          <cell r="AT27">
            <v>295</v>
          </cell>
          <cell r="AU27">
            <v>520</v>
          </cell>
          <cell r="AV27">
            <v>17.600000000000001</v>
          </cell>
          <cell r="AW27">
            <v>81</v>
          </cell>
          <cell r="AX27">
            <v>20</v>
          </cell>
          <cell r="AY27">
            <v>7.2999999999999972</v>
          </cell>
          <cell r="AZ27">
            <v>4.9000000000000057</v>
          </cell>
          <cell r="BA27">
            <v>19.200000000000003</v>
          </cell>
          <cell r="BB27">
            <v>142.6</v>
          </cell>
          <cell r="BC27">
            <v>41</v>
          </cell>
          <cell r="BD27">
            <v>29</v>
          </cell>
          <cell r="BE27">
            <v>31</v>
          </cell>
          <cell r="BF27">
            <v>78</v>
          </cell>
          <cell r="BG27">
            <v>1.9000000000000057</v>
          </cell>
          <cell r="BH27">
            <v>177</v>
          </cell>
          <cell r="BI27">
            <v>104</v>
          </cell>
          <cell r="BJ27">
            <v>250</v>
          </cell>
          <cell r="BK27">
            <v>249</v>
          </cell>
          <cell r="BL27">
            <v>341</v>
          </cell>
        </row>
        <row r="28">
          <cell r="A28">
            <v>27</v>
          </cell>
          <cell r="B28">
            <v>119.8</v>
          </cell>
          <cell r="C28">
            <v>108.5</v>
          </cell>
          <cell r="D28">
            <v>107</v>
          </cell>
          <cell r="E28">
            <v>97.5</v>
          </cell>
          <cell r="F28">
            <v>92.1</v>
          </cell>
          <cell r="G28">
            <v>91.7</v>
          </cell>
          <cell r="H28">
            <v>87</v>
          </cell>
          <cell r="I28">
            <v>79.099999999999994</v>
          </cell>
          <cell r="J28">
            <v>73.8</v>
          </cell>
          <cell r="K28">
            <v>69.099999999999994</v>
          </cell>
          <cell r="L28">
            <v>58.3</v>
          </cell>
          <cell r="M28">
            <v>48.3</v>
          </cell>
          <cell r="N28">
            <v>46</v>
          </cell>
          <cell r="O28">
            <v>44</v>
          </cell>
          <cell r="P28">
            <v>38.700000000000003</v>
          </cell>
          <cell r="Q28">
            <v>25.799999999999997</v>
          </cell>
          <cell r="R28">
            <v>156.80000000000001</v>
          </cell>
          <cell r="S28">
            <v>143.80000000000001</v>
          </cell>
          <cell r="T28">
            <v>136</v>
          </cell>
          <cell r="U28">
            <v>146.4</v>
          </cell>
          <cell r="V28">
            <v>64.7</v>
          </cell>
          <cell r="W28">
            <v>80.8</v>
          </cell>
          <cell r="X28">
            <v>560</v>
          </cell>
          <cell r="Y28">
            <v>7</v>
          </cell>
          <cell r="Z28">
            <v>6.7000000000000028</v>
          </cell>
          <cell r="AA28">
            <v>28</v>
          </cell>
          <cell r="AB28">
            <v>0</v>
          </cell>
          <cell r="AC28">
            <v>156.4</v>
          </cell>
          <cell r="AD28">
            <v>163.69999999999999</v>
          </cell>
          <cell r="AE28">
            <v>343</v>
          </cell>
          <cell r="AF28">
            <v>241</v>
          </cell>
          <cell r="AG28">
            <v>212</v>
          </cell>
          <cell r="AH28">
            <v>264</v>
          </cell>
          <cell r="AI28">
            <v>228</v>
          </cell>
          <cell r="AJ28">
            <v>163.19999999999999</v>
          </cell>
          <cell r="AK28">
            <v>285</v>
          </cell>
          <cell r="AL28">
            <v>390</v>
          </cell>
          <cell r="AM28">
            <v>81</v>
          </cell>
          <cell r="AN28">
            <v>19</v>
          </cell>
          <cell r="AO28">
            <v>66</v>
          </cell>
          <cell r="AP28">
            <v>159</v>
          </cell>
          <cell r="AQ28">
            <v>247</v>
          </cell>
          <cell r="AR28">
            <v>456</v>
          </cell>
          <cell r="AS28">
            <v>276</v>
          </cell>
          <cell r="AT28">
            <v>267</v>
          </cell>
          <cell r="AU28">
            <v>492</v>
          </cell>
          <cell r="AV28">
            <v>45.6</v>
          </cell>
          <cell r="AW28">
            <v>53</v>
          </cell>
          <cell r="AX28">
            <v>8</v>
          </cell>
          <cell r="AY28">
            <v>35.299999999999997</v>
          </cell>
          <cell r="AZ28">
            <v>32.900000000000006</v>
          </cell>
          <cell r="BA28">
            <v>47.2</v>
          </cell>
          <cell r="BB28">
            <v>170.6</v>
          </cell>
          <cell r="BC28">
            <v>13</v>
          </cell>
          <cell r="BD28">
            <v>1</v>
          </cell>
          <cell r="BE28">
            <v>3</v>
          </cell>
          <cell r="BF28">
            <v>50</v>
          </cell>
          <cell r="BG28">
            <v>26.099999999999994</v>
          </cell>
          <cell r="BH28">
            <v>149</v>
          </cell>
          <cell r="BI28">
            <v>76</v>
          </cell>
          <cell r="BJ28">
            <v>222</v>
          </cell>
          <cell r="BK28">
            <v>221</v>
          </cell>
          <cell r="BL28">
            <v>313</v>
          </cell>
        </row>
        <row r="29">
          <cell r="A29">
            <v>28</v>
          </cell>
          <cell r="B29">
            <v>36.599999999999994</v>
          </cell>
          <cell r="C29">
            <v>47.9</v>
          </cell>
          <cell r="D29">
            <v>49.4</v>
          </cell>
          <cell r="E29">
            <v>58.9</v>
          </cell>
          <cell r="F29">
            <v>64.3</v>
          </cell>
          <cell r="G29">
            <v>64.7</v>
          </cell>
          <cell r="H29">
            <v>69.400000000000006</v>
          </cell>
          <cell r="I29">
            <v>77.3</v>
          </cell>
          <cell r="J29">
            <v>82.6</v>
          </cell>
          <cell r="K29">
            <v>87.3</v>
          </cell>
          <cell r="L29">
            <v>98.1</v>
          </cell>
          <cell r="M29">
            <v>108.1</v>
          </cell>
          <cell r="N29">
            <v>110.4</v>
          </cell>
          <cell r="O29">
            <v>112.4</v>
          </cell>
          <cell r="P29">
            <v>117.69999999999999</v>
          </cell>
          <cell r="Q29">
            <v>130.6</v>
          </cell>
          <cell r="R29">
            <v>0.39999999999999858</v>
          </cell>
          <cell r="S29">
            <v>12.600000000000001</v>
          </cell>
          <cell r="T29">
            <v>20.399999999999999</v>
          </cell>
          <cell r="U29">
            <v>10</v>
          </cell>
          <cell r="V29">
            <v>91.699999999999989</v>
          </cell>
          <cell r="W29">
            <v>75.599999999999994</v>
          </cell>
          <cell r="X29">
            <v>716.4</v>
          </cell>
          <cell r="Y29">
            <v>163.4</v>
          </cell>
          <cell r="Z29">
            <v>149.69999999999999</v>
          </cell>
          <cell r="AA29">
            <v>128.4</v>
          </cell>
          <cell r="AB29">
            <v>156.4</v>
          </cell>
          <cell r="AC29">
            <v>0</v>
          </cell>
          <cell r="AD29">
            <v>7.3000000000000043</v>
          </cell>
          <cell r="AE29">
            <v>186.6</v>
          </cell>
          <cell r="AF29">
            <v>84.6</v>
          </cell>
          <cell r="AG29">
            <v>55.6</v>
          </cell>
          <cell r="AH29">
            <v>107.6</v>
          </cell>
          <cell r="AI29">
            <v>71.599999999999994</v>
          </cell>
          <cell r="AJ29">
            <v>6.8000000000000043</v>
          </cell>
          <cell r="AK29">
            <v>128.6</v>
          </cell>
          <cell r="AL29">
            <v>233.6</v>
          </cell>
          <cell r="AM29">
            <v>237.4</v>
          </cell>
          <cell r="AN29">
            <v>175.4</v>
          </cell>
          <cell r="AO29">
            <v>222.4</v>
          </cell>
          <cell r="AP29">
            <v>315.39999999999998</v>
          </cell>
          <cell r="AQ29">
            <v>403.4</v>
          </cell>
          <cell r="AR29">
            <v>612.4</v>
          </cell>
          <cell r="AS29">
            <v>432.4</v>
          </cell>
          <cell r="AT29">
            <v>423.4</v>
          </cell>
          <cell r="AU29">
            <v>648.4</v>
          </cell>
          <cell r="AV29">
            <v>110.8</v>
          </cell>
          <cell r="AW29">
            <v>209.4</v>
          </cell>
          <cell r="AX29">
            <v>148.4</v>
          </cell>
          <cell r="AY29">
            <v>121.1</v>
          </cell>
          <cell r="AZ29">
            <v>123.5</v>
          </cell>
          <cell r="BA29">
            <v>109.19999999999999</v>
          </cell>
          <cell r="BB29">
            <v>14.199999999999996</v>
          </cell>
          <cell r="BC29">
            <v>169.4</v>
          </cell>
          <cell r="BD29">
            <v>157.4</v>
          </cell>
          <cell r="BE29">
            <v>159.4</v>
          </cell>
          <cell r="BF29">
            <v>206.4</v>
          </cell>
          <cell r="BG29">
            <v>130.30000000000001</v>
          </cell>
          <cell r="BH29">
            <v>305.39999999999998</v>
          </cell>
          <cell r="BI29">
            <v>232.4</v>
          </cell>
          <cell r="BJ29">
            <v>378.4</v>
          </cell>
          <cell r="BK29">
            <v>377.4</v>
          </cell>
          <cell r="BL29">
            <v>469.4</v>
          </cell>
        </row>
        <row r="30">
          <cell r="A30">
            <v>29</v>
          </cell>
          <cell r="B30">
            <v>43.900000000000006</v>
          </cell>
          <cell r="C30">
            <v>55.2</v>
          </cell>
          <cell r="D30">
            <v>56.7</v>
          </cell>
          <cell r="E30">
            <v>66.2</v>
          </cell>
          <cell r="F30">
            <v>71.600000000000009</v>
          </cell>
          <cell r="G30">
            <v>72</v>
          </cell>
          <cell r="H30">
            <v>76.7</v>
          </cell>
          <cell r="I30">
            <v>84.6</v>
          </cell>
          <cell r="J30">
            <v>89.9</v>
          </cell>
          <cell r="K30">
            <v>94.6</v>
          </cell>
          <cell r="L30">
            <v>105.4</v>
          </cell>
          <cell r="M30">
            <v>115.4</v>
          </cell>
          <cell r="N30">
            <v>117.7</v>
          </cell>
          <cell r="O30">
            <v>119.7</v>
          </cell>
          <cell r="P30">
            <v>125</v>
          </cell>
          <cell r="Q30">
            <v>137.9</v>
          </cell>
          <cell r="R30">
            <v>6.9000000000000057</v>
          </cell>
          <cell r="S30">
            <v>19.900000000000006</v>
          </cell>
          <cell r="T30">
            <v>27.700000000000003</v>
          </cell>
          <cell r="U30">
            <v>17.300000000000004</v>
          </cell>
          <cell r="V30">
            <v>99</v>
          </cell>
          <cell r="W30">
            <v>82.9</v>
          </cell>
          <cell r="X30">
            <v>723.7</v>
          </cell>
          <cell r="Y30">
            <v>170.7</v>
          </cell>
          <cell r="Z30">
            <v>157</v>
          </cell>
          <cell r="AA30">
            <v>135.69999999999999</v>
          </cell>
          <cell r="AB30">
            <v>163.69999999999999</v>
          </cell>
          <cell r="AC30">
            <v>7.3000000000000043</v>
          </cell>
          <cell r="AD30">
            <v>0</v>
          </cell>
          <cell r="AE30">
            <v>179.3</v>
          </cell>
          <cell r="AF30">
            <v>77.3</v>
          </cell>
          <cell r="AG30">
            <v>48.3</v>
          </cell>
          <cell r="AH30">
            <v>100.3</v>
          </cell>
          <cell r="AI30">
            <v>64.3</v>
          </cell>
          <cell r="AJ30">
            <v>0.5</v>
          </cell>
          <cell r="AK30">
            <v>121.3</v>
          </cell>
          <cell r="AL30">
            <v>226.3</v>
          </cell>
          <cell r="AM30">
            <v>244.7</v>
          </cell>
          <cell r="AN30">
            <v>182.7</v>
          </cell>
          <cell r="AO30">
            <v>229.7</v>
          </cell>
          <cell r="AP30">
            <v>322.7</v>
          </cell>
          <cell r="AQ30">
            <v>410.7</v>
          </cell>
          <cell r="AR30">
            <v>619.70000000000005</v>
          </cell>
          <cell r="AS30">
            <v>439.7</v>
          </cell>
          <cell r="AT30">
            <v>430.7</v>
          </cell>
          <cell r="AU30">
            <v>655.7</v>
          </cell>
          <cell r="AV30">
            <v>118.1</v>
          </cell>
          <cell r="AW30">
            <v>216.7</v>
          </cell>
          <cell r="AX30">
            <v>155.69999999999999</v>
          </cell>
          <cell r="AY30">
            <v>128.4</v>
          </cell>
          <cell r="AZ30">
            <v>130.80000000000001</v>
          </cell>
          <cell r="BA30">
            <v>116.5</v>
          </cell>
          <cell r="BB30">
            <v>6.8999999999999915</v>
          </cell>
          <cell r="BC30">
            <v>176.7</v>
          </cell>
          <cell r="BD30">
            <v>164.7</v>
          </cell>
          <cell r="BE30">
            <v>166.7</v>
          </cell>
          <cell r="BF30">
            <v>213.7</v>
          </cell>
          <cell r="BG30">
            <v>137.60000000000002</v>
          </cell>
          <cell r="BH30">
            <v>312.7</v>
          </cell>
          <cell r="BI30">
            <v>239.7</v>
          </cell>
          <cell r="BJ30">
            <v>385.7</v>
          </cell>
          <cell r="BK30">
            <v>384.7</v>
          </cell>
          <cell r="BL30">
            <v>476.7</v>
          </cell>
        </row>
        <row r="31">
          <cell r="A31">
            <v>30</v>
          </cell>
          <cell r="B31">
            <v>223.2</v>
          </cell>
          <cell r="C31">
            <v>234.5</v>
          </cell>
          <cell r="D31">
            <v>236</v>
          </cell>
          <cell r="E31">
            <v>245.5</v>
          </cell>
          <cell r="F31">
            <v>250.9</v>
          </cell>
          <cell r="G31">
            <v>251.3</v>
          </cell>
          <cell r="H31">
            <v>256</v>
          </cell>
          <cell r="I31">
            <v>263.89999999999998</v>
          </cell>
          <cell r="J31">
            <v>269.2</v>
          </cell>
          <cell r="K31">
            <v>273.89999999999998</v>
          </cell>
          <cell r="L31">
            <v>284.7</v>
          </cell>
          <cell r="M31">
            <v>294.7</v>
          </cell>
          <cell r="N31">
            <v>297</v>
          </cell>
          <cell r="O31">
            <v>299</v>
          </cell>
          <cell r="P31">
            <v>304.3</v>
          </cell>
          <cell r="Q31">
            <v>317.2</v>
          </cell>
          <cell r="R31">
            <v>186.2</v>
          </cell>
          <cell r="S31">
            <v>199.2</v>
          </cell>
          <cell r="T31">
            <v>207</v>
          </cell>
          <cell r="U31">
            <v>196.6</v>
          </cell>
          <cell r="V31">
            <v>278.3</v>
          </cell>
          <cell r="W31">
            <v>262.2</v>
          </cell>
          <cell r="X31">
            <v>903</v>
          </cell>
          <cell r="Y31">
            <v>350</v>
          </cell>
          <cell r="Z31">
            <v>336.3</v>
          </cell>
          <cell r="AA31">
            <v>315</v>
          </cell>
          <cell r="AB31">
            <v>343</v>
          </cell>
          <cell r="AC31">
            <v>186.6</v>
          </cell>
          <cell r="AD31">
            <v>179.3</v>
          </cell>
          <cell r="AE31">
            <v>0</v>
          </cell>
          <cell r="AF31">
            <v>102</v>
          </cell>
          <cell r="AG31">
            <v>131</v>
          </cell>
          <cell r="AH31">
            <v>79</v>
          </cell>
          <cell r="AI31">
            <v>115</v>
          </cell>
          <cell r="AJ31">
            <v>179.8</v>
          </cell>
          <cell r="AK31">
            <v>58</v>
          </cell>
          <cell r="AL31">
            <v>47</v>
          </cell>
          <cell r="AM31">
            <v>424</v>
          </cell>
          <cell r="AN31">
            <v>362</v>
          </cell>
          <cell r="AO31">
            <v>409</v>
          </cell>
          <cell r="AP31">
            <v>502</v>
          </cell>
          <cell r="AQ31">
            <v>590</v>
          </cell>
          <cell r="AR31">
            <v>799</v>
          </cell>
          <cell r="AS31">
            <v>619</v>
          </cell>
          <cell r="AT31">
            <v>610</v>
          </cell>
          <cell r="AU31">
            <v>835</v>
          </cell>
          <cell r="AV31">
            <v>297.39999999999998</v>
          </cell>
          <cell r="AW31">
            <v>396</v>
          </cell>
          <cell r="AX31">
            <v>335</v>
          </cell>
          <cell r="AY31">
            <v>307.7</v>
          </cell>
          <cell r="AZ31">
            <v>310.10000000000002</v>
          </cell>
          <cell r="BA31">
            <v>295.8</v>
          </cell>
          <cell r="BB31">
            <v>172.4</v>
          </cell>
          <cell r="BC31">
            <v>356</v>
          </cell>
          <cell r="BD31">
            <v>344</v>
          </cell>
          <cell r="BE31">
            <v>346</v>
          </cell>
          <cell r="BF31">
            <v>393</v>
          </cell>
          <cell r="BG31">
            <v>316.89999999999998</v>
          </cell>
          <cell r="BH31">
            <v>492</v>
          </cell>
          <cell r="BI31">
            <v>419</v>
          </cell>
          <cell r="BJ31">
            <v>565</v>
          </cell>
          <cell r="BK31">
            <v>564</v>
          </cell>
          <cell r="BL31">
            <v>656</v>
          </cell>
        </row>
        <row r="32">
          <cell r="A32">
            <v>31</v>
          </cell>
          <cell r="B32">
            <v>121.2</v>
          </cell>
          <cell r="C32">
            <v>132.5</v>
          </cell>
          <cell r="D32">
            <v>134</v>
          </cell>
          <cell r="E32">
            <v>143.5</v>
          </cell>
          <cell r="F32">
            <v>148.9</v>
          </cell>
          <cell r="G32">
            <v>149.30000000000001</v>
          </cell>
          <cell r="H32">
            <v>154</v>
          </cell>
          <cell r="I32">
            <v>161.9</v>
          </cell>
          <cell r="J32">
            <v>167.2</v>
          </cell>
          <cell r="K32">
            <v>171.9</v>
          </cell>
          <cell r="L32">
            <v>182.7</v>
          </cell>
          <cell r="M32">
            <v>192.7</v>
          </cell>
          <cell r="N32">
            <v>195</v>
          </cell>
          <cell r="O32">
            <v>197</v>
          </cell>
          <cell r="P32">
            <v>202.3</v>
          </cell>
          <cell r="Q32">
            <v>215.2</v>
          </cell>
          <cell r="R32">
            <v>84.2</v>
          </cell>
          <cell r="S32">
            <v>97.2</v>
          </cell>
          <cell r="T32">
            <v>105</v>
          </cell>
          <cell r="U32">
            <v>94.6</v>
          </cell>
          <cell r="V32">
            <v>176.3</v>
          </cell>
          <cell r="W32">
            <v>160.19999999999999</v>
          </cell>
          <cell r="X32">
            <v>801</v>
          </cell>
          <cell r="Y32">
            <v>248</v>
          </cell>
          <cell r="Z32">
            <v>234.3</v>
          </cell>
          <cell r="AA32">
            <v>213</v>
          </cell>
          <cell r="AB32">
            <v>241</v>
          </cell>
          <cell r="AC32">
            <v>84.6</v>
          </cell>
          <cell r="AD32">
            <v>77.3</v>
          </cell>
          <cell r="AE32">
            <v>102</v>
          </cell>
          <cell r="AF32">
            <v>0</v>
          </cell>
          <cell r="AG32">
            <v>29</v>
          </cell>
          <cell r="AH32">
            <v>23</v>
          </cell>
          <cell r="AI32">
            <v>13</v>
          </cell>
          <cell r="AJ32">
            <v>77.8</v>
          </cell>
          <cell r="AK32">
            <v>44</v>
          </cell>
          <cell r="AL32">
            <v>149</v>
          </cell>
          <cell r="AM32">
            <v>322</v>
          </cell>
          <cell r="AN32">
            <v>260</v>
          </cell>
          <cell r="AO32">
            <v>307</v>
          </cell>
          <cell r="AP32">
            <v>400</v>
          </cell>
          <cell r="AQ32">
            <v>488</v>
          </cell>
          <cell r="AR32">
            <v>697</v>
          </cell>
          <cell r="AS32">
            <v>517</v>
          </cell>
          <cell r="AT32">
            <v>508</v>
          </cell>
          <cell r="AU32">
            <v>733</v>
          </cell>
          <cell r="AV32">
            <v>195.4</v>
          </cell>
          <cell r="AW32">
            <v>294</v>
          </cell>
          <cell r="AX32">
            <v>233</v>
          </cell>
          <cell r="AY32">
            <v>205.7</v>
          </cell>
          <cell r="AZ32">
            <v>208.1</v>
          </cell>
          <cell r="BA32">
            <v>193.8</v>
          </cell>
          <cell r="BB32">
            <v>70.400000000000006</v>
          </cell>
          <cell r="BC32">
            <v>254</v>
          </cell>
          <cell r="BD32">
            <v>242</v>
          </cell>
          <cell r="BE32">
            <v>244</v>
          </cell>
          <cell r="BF32">
            <v>291</v>
          </cell>
          <cell r="BG32">
            <v>214.9</v>
          </cell>
          <cell r="BH32">
            <v>390</v>
          </cell>
          <cell r="BI32">
            <v>317</v>
          </cell>
          <cell r="BJ32">
            <v>463</v>
          </cell>
          <cell r="BK32">
            <v>462</v>
          </cell>
          <cell r="BL32">
            <v>554</v>
          </cell>
        </row>
        <row r="33">
          <cell r="A33">
            <v>32</v>
          </cell>
          <cell r="B33">
            <v>92.2</v>
          </cell>
          <cell r="C33">
            <v>103.5</v>
          </cell>
          <cell r="D33">
            <v>105</v>
          </cell>
          <cell r="E33">
            <v>114.5</v>
          </cell>
          <cell r="F33">
            <v>119.9</v>
          </cell>
          <cell r="G33">
            <v>120.3</v>
          </cell>
          <cell r="H33">
            <v>125</v>
          </cell>
          <cell r="I33">
            <v>132.9</v>
          </cell>
          <cell r="J33">
            <v>138.19999999999999</v>
          </cell>
          <cell r="K33">
            <v>142.9</v>
          </cell>
          <cell r="L33">
            <v>153.69999999999999</v>
          </cell>
          <cell r="M33">
            <v>163.69999999999999</v>
          </cell>
          <cell r="N33">
            <v>166</v>
          </cell>
          <cell r="O33">
            <v>168</v>
          </cell>
          <cell r="P33">
            <v>173.3</v>
          </cell>
          <cell r="Q33">
            <v>186.2</v>
          </cell>
          <cell r="R33">
            <v>55.2</v>
          </cell>
          <cell r="S33">
            <v>68.2</v>
          </cell>
          <cell r="T33">
            <v>76</v>
          </cell>
          <cell r="U33">
            <v>65.599999999999994</v>
          </cell>
          <cell r="V33">
            <v>147.30000000000001</v>
          </cell>
          <cell r="W33">
            <v>131.19999999999999</v>
          </cell>
          <cell r="X33">
            <v>772</v>
          </cell>
          <cell r="Y33">
            <v>219</v>
          </cell>
          <cell r="Z33">
            <v>205.3</v>
          </cell>
          <cell r="AA33">
            <v>184</v>
          </cell>
          <cell r="AB33">
            <v>212</v>
          </cell>
          <cell r="AC33">
            <v>55.6</v>
          </cell>
          <cell r="AD33">
            <v>48.3</v>
          </cell>
          <cell r="AE33">
            <v>131</v>
          </cell>
          <cell r="AF33">
            <v>29</v>
          </cell>
          <cell r="AG33">
            <v>0</v>
          </cell>
          <cell r="AH33">
            <v>52</v>
          </cell>
          <cell r="AI33">
            <v>16</v>
          </cell>
          <cell r="AJ33">
            <v>48.8</v>
          </cell>
          <cell r="AK33">
            <v>73</v>
          </cell>
          <cell r="AL33">
            <v>178</v>
          </cell>
          <cell r="AM33">
            <v>293</v>
          </cell>
          <cell r="AN33">
            <v>231</v>
          </cell>
          <cell r="AO33">
            <v>278</v>
          </cell>
          <cell r="AP33">
            <v>371</v>
          </cell>
          <cell r="AQ33">
            <v>459</v>
          </cell>
          <cell r="AR33">
            <v>668</v>
          </cell>
          <cell r="AS33">
            <v>488</v>
          </cell>
          <cell r="AT33">
            <v>479</v>
          </cell>
          <cell r="AU33">
            <v>704</v>
          </cell>
          <cell r="AV33">
            <v>166.4</v>
          </cell>
          <cell r="AW33">
            <v>265</v>
          </cell>
          <cell r="AX33">
            <v>204</v>
          </cell>
          <cell r="AY33">
            <v>176.7</v>
          </cell>
          <cell r="AZ33">
            <v>179.1</v>
          </cell>
          <cell r="BA33">
            <v>164.8</v>
          </cell>
          <cell r="BB33">
            <v>41.400000000000006</v>
          </cell>
          <cell r="BC33">
            <v>225</v>
          </cell>
          <cell r="BD33">
            <v>213</v>
          </cell>
          <cell r="BE33">
            <v>215</v>
          </cell>
          <cell r="BF33">
            <v>262</v>
          </cell>
          <cell r="BG33">
            <v>185.9</v>
          </cell>
          <cell r="BH33">
            <v>361</v>
          </cell>
          <cell r="BI33">
            <v>288</v>
          </cell>
          <cell r="BJ33">
            <v>434</v>
          </cell>
          <cell r="BK33">
            <v>433</v>
          </cell>
          <cell r="BL33">
            <v>525</v>
          </cell>
        </row>
        <row r="34">
          <cell r="A34">
            <v>33</v>
          </cell>
          <cell r="B34">
            <v>144.19999999999999</v>
          </cell>
          <cell r="C34">
            <v>155.5</v>
          </cell>
          <cell r="D34">
            <v>157</v>
          </cell>
          <cell r="E34">
            <v>166.5</v>
          </cell>
          <cell r="F34">
            <v>171.9</v>
          </cell>
          <cell r="G34">
            <v>172.3</v>
          </cell>
          <cell r="H34">
            <v>177</v>
          </cell>
          <cell r="I34">
            <v>184.9</v>
          </cell>
          <cell r="J34">
            <v>190.2</v>
          </cell>
          <cell r="K34">
            <v>194.9</v>
          </cell>
          <cell r="L34">
            <v>205.7</v>
          </cell>
          <cell r="M34">
            <v>215.7</v>
          </cell>
          <cell r="N34">
            <v>218</v>
          </cell>
          <cell r="O34">
            <v>220</v>
          </cell>
          <cell r="P34">
            <v>225.3</v>
          </cell>
          <cell r="Q34">
            <v>238.2</v>
          </cell>
          <cell r="R34">
            <v>107.2</v>
          </cell>
          <cell r="S34">
            <v>120.2</v>
          </cell>
          <cell r="T34">
            <v>128</v>
          </cell>
          <cell r="U34">
            <v>117.6</v>
          </cell>
          <cell r="V34">
            <v>199.3</v>
          </cell>
          <cell r="W34">
            <v>183.2</v>
          </cell>
          <cell r="X34">
            <v>824</v>
          </cell>
          <cell r="Y34">
            <v>271</v>
          </cell>
          <cell r="Z34">
            <v>257.3</v>
          </cell>
          <cell r="AA34">
            <v>236</v>
          </cell>
          <cell r="AB34">
            <v>264</v>
          </cell>
          <cell r="AC34">
            <v>107.6</v>
          </cell>
          <cell r="AD34">
            <v>100.3</v>
          </cell>
          <cell r="AE34">
            <v>79</v>
          </cell>
          <cell r="AF34">
            <v>23</v>
          </cell>
          <cell r="AG34">
            <v>52</v>
          </cell>
          <cell r="AH34">
            <v>0</v>
          </cell>
          <cell r="AI34">
            <v>36</v>
          </cell>
          <cell r="AJ34">
            <v>100.8</v>
          </cell>
          <cell r="AK34">
            <v>21</v>
          </cell>
          <cell r="AL34">
            <v>126</v>
          </cell>
          <cell r="AM34">
            <v>345</v>
          </cell>
          <cell r="AN34">
            <v>283</v>
          </cell>
          <cell r="AO34">
            <v>330</v>
          </cell>
          <cell r="AP34">
            <v>423</v>
          </cell>
          <cell r="AQ34">
            <v>511</v>
          </cell>
          <cell r="AR34">
            <v>720</v>
          </cell>
          <cell r="AS34">
            <v>540</v>
          </cell>
          <cell r="AT34">
            <v>531</v>
          </cell>
          <cell r="AU34">
            <v>756</v>
          </cell>
          <cell r="AV34">
            <v>218.4</v>
          </cell>
          <cell r="AW34">
            <v>317</v>
          </cell>
          <cell r="AX34">
            <v>256</v>
          </cell>
          <cell r="AY34">
            <v>228.7</v>
          </cell>
          <cell r="AZ34">
            <v>231.1</v>
          </cell>
          <cell r="BA34">
            <v>216.8</v>
          </cell>
          <cell r="BB34">
            <v>93.4</v>
          </cell>
          <cell r="BC34">
            <v>277</v>
          </cell>
          <cell r="BD34">
            <v>265</v>
          </cell>
          <cell r="BE34">
            <v>267</v>
          </cell>
          <cell r="BF34">
            <v>314</v>
          </cell>
          <cell r="BG34">
            <v>237.9</v>
          </cell>
          <cell r="BH34">
            <v>413</v>
          </cell>
          <cell r="BI34">
            <v>340</v>
          </cell>
          <cell r="BJ34">
            <v>486</v>
          </cell>
          <cell r="BK34">
            <v>485</v>
          </cell>
          <cell r="BL34">
            <v>577</v>
          </cell>
        </row>
        <row r="35">
          <cell r="A35">
            <v>34</v>
          </cell>
          <cell r="B35">
            <v>108.2</v>
          </cell>
          <cell r="C35">
            <v>119.5</v>
          </cell>
          <cell r="D35">
            <v>121</v>
          </cell>
          <cell r="E35">
            <v>130.5</v>
          </cell>
          <cell r="F35">
            <v>135.9</v>
          </cell>
          <cell r="G35">
            <v>136.30000000000001</v>
          </cell>
          <cell r="H35">
            <v>141</v>
          </cell>
          <cell r="I35">
            <v>148.9</v>
          </cell>
          <cell r="J35">
            <v>154.19999999999999</v>
          </cell>
          <cell r="K35">
            <v>158.9</v>
          </cell>
          <cell r="L35">
            <v>169.7</v>
          </cell>
          <cell r="M35">
            <v>179.7</v>
          </cell>
          <cell r="N35">
            <v>182</v>
          </cell>
          <cell r="O35">
            <v>184</v>
          </cell>
          <cell r="P35">
            <v>189.3</v>
          </cell>
          <cell r="Q35">
            <v>202.2</v>
          </cell>
          <cell r="R35">
            <v>71.2</v>
          </cell>
          <cell r="S35">
            <v>84.2</v>
          </cell>
          <cell r="T35">
            <v>92</v>
          </cell>
          <cell r="U35">
            <v>81.599999999999994</v>
          </cell>
          <cell r="V35">
            <v>163.30000000000001</v>
          </cell>
          <cell r="W35">
            <v>147.19999999999999</v>
          </cell>
          <cell r="X35">
            <v>788</v>
          </cell>
          <cell r="Y35">
            <v>235</v>
          </cell>
          <cell r="Z35">
            <v>221.3</v>
          </cell>
          <cell r="AA35">
            <v>200</v>
          </cell>
          <cell r="AB35">
            <v>228</v>
          </cell>
          <cell r="AC35">
            <v>71.599999999999994</v>
          </cell>
          <cell r="AD35">
            <v>64.3</v>
          </cell>
          <cell r="AE35">
            <v>115</v>
          </cell>
          <cell r="AF35">
            <v>13</v>
          </cell>
          <cell r="AG35">
            <v>16</v>
          </cell>
          <cell r="AH35">
            <v>36</v>
          </cell>
          <cell r="AI35">
            <v>0</v>
          </cell>
          <cell r="AJ35">
            <v>64.8</v>
          </cell>
          <cell r="AK35">
            <v>57</v>
          </cell>
          <cell r="AL35">
            <v>162</v>
          </cell>
          <cell r="AM35">
            <v>309</v>
          </cell>
          <cell r="AN35">
            <v>247</v>
          </cell>
          <cell r="AO35">
            <v>294</v>
          </cell>
          <cell r="AP35">
            <v>387</v>
          </cell>
          <cell r="AQ35">
            <v>475</v>
          </cell>
          <cell r="AR35">
            <v>684</v>
          </cell>
          <cell r="AS35">
            <v>504</v>
          </cell>
          <cell r="AT35">
            <v>495</v>
          </cell>
          <cell r="AU35">
            <v>720</v>
          </cell>
          <cell r="AV35">
            <v>182.4</v>
          </cell>
          <cell r="AW35">
            <v>281</v>
          </cell>
          <cell r="AX35">
            <v>220</v>
          </cell>
          <cell r="AY35">
            <v>192.7</v>
          </cell>
          <cell r="AZ35">
            <v>195.1</v>
          </cell>
          <cell r="BA35">
            <v>180.8</v>
          </cell>
          <cell r="BB35">
            <v>57.400000000000006</v>
          </cell>
          <cell r="BC35">
            <v>241</v>
          </cell>
          <cell r="BD35">
            <v>229</v>
          </cell>
          <cell r="BE35">
            <v>231</v>
          </cell>
          <cell r="BF35">
            <v>278</v>
          </cell>
          <cell r="BG35">
            <v>201.9</v>
          </cell>
          <cell r="BH35">
            <v>377</v>
          </cell>
          <cell r="BI35">
            <v>304</v>
          </cell>
          <cell r="BJ35">
            <v>450</v>
          </cell>
          <cell r="BK35">
            <v>449</v>
          </cell>
          <cell r="BL35">
            <v>541</v>
          </cell>
        </row>
        <row r="36">
          <cell r="A36">
            <v>35</v>
          </cell>
          <cell r="B36">
            <v>43.400000000000006</v>
          </cell>
          <cell r="C36">
            <v>54.7</v>
          </cell>
          <cell r="D36">
            <v>56.2</v>
          </cell>
          <cell r="E36">
            <v>65.7</v>
          </cell>
          <cell r="F36">
            <v>71.100000000000009</v>
          </cell>
          <cell r="G36">
            <v>71.5</v>
          </cell>
          <cell r="H36">
            <v>76.2</v>
          </cell>
          <cell r="I36">
            <v>84.1</v>
          </cell>
          <cell r="J36">
            <v>89.4</v>
          </cell>
          <cell r="K36">
            <v>94.1</v>
          </cell>
          <cell r="L36">
            <v>104.9</v>
          </cell>
          <cell r="M36">
            <v>114.9</v>
          </cell>
          <cell r="N36">
            <v>117.2</v>
          </cell>
          <cell r="O36">
            <v>119.2</v>
          </cell>
          <cell r="P36">
            <v>124.5</v>
          </cell>
          <cell r="Q36">
            <v>137.4</v>
          </cell>
          <cell r="R36">
            <v>6.4000000000000057</v>
          </cell>
          <cell r="S36">
            <v>19.400000000000006</v>
          </cell>
          <cell r="T36">
            <v>27.200000000000003</v>
          </cell>
          <cell r="U36">
            <v>16.800000000000004</v>
          </cell>
          <cell r="V36">
            <v>98.5</v>
          </cell>
          <cell r="W36">
            <v>82.4</v>
          </cell>
          <cell r="X36">
            <v>723.2</v>
          </cell>
          <cell r="Y36">
            <v>170.2</v>
          </cell>
          <cell r="Z36">
            <v>156.5</v>
          </cell>
          <cell r="AA36">
            <v>135.19999999999999</v>
          </cell>
          <cell r="AB36">
            <v>163.19999999999999</v>
          </cell>
          <cell r="AC36">
            <v>6.8000000000000043</v>
          </cell>
          <cell r="AD36">
            <v>0.5</v>
          </cell>
          <cell r="AE36">
            <v>179.8</v>
          </cell>
          <cell r="AF36">
            <v>77.8</v>
          </cell>
          <cell r="AG36">
            <v>48.8</v>
          </cell>
          <cell r="AH36">
            <v>100.8</v>
          </cell>
          <cell r="AI36">
            <v>64.8</v>
          </cell>
          <cell r="AJ36">
            <v>0</v>
          </cell>
          <cell r="AK36">
            <v>121.8</v>
          </cell>
          <cell r="AL36">
            <v>226.8</v>
          </cell>
          <cell r="AM36">
            <v>244.2</v>
          </cell>
          <cell r="AN36">
            <v>182.2</v>
          </cell>
          <cell r="AO36">
            <v>229.2</v>
          </cell>
          <cell r="AP36">
            <v>322.2</v>
          </cell>
          <cell r="AQ36">
            <v>410.2</v>
          </cell>
          <cell r="AR36">
            <v>619.20000000000005</v>
          </cell>
          <cell r="AS36">
            <v>439.2</v>
          </cell>
          <cell r="AT36">
            <v>430.2</v>
          </cell>
          <cell r="AU36">
            <v>655.20000000000005</v>
          </cell>
          <cell r="AV36">
            <v>117.6</v>
          </cell>
          <cell r="AW36">
            <v>216.2</v>
          </cell>
          <cell r="AX36">
            <v>155.19999999999999</v>
          </cell>
          <cell r="AY36">
            <v>127.9</v>
          </cell>
          <cell r="AZ36">
            <v>130.30000000000001</v>
          </cell>
          <cell r="BA36">
            <v>116</v>
          </cell>
          <cell r="BB36">
            <v>7.3999999999999915</v>
          </cell>
          <cell r="BC36">
            <v>176.2</v>
          </cell>
          <cell r="BD36">
            <v>164.2</v>
          </cell>
          <cell r="BE36">
            <v>166.2</v>
          </cell>
          <cell r="BF36">
            <v>213.2</v>
          </cell>
          <cell r="BG36">
            <v>137.10000000000002</v>
          </cell>
          <cell r="BH36">
            <v>312.2</v>
          </cell>
          <cell r="BI36">
            <v>239.2</v>
          </cell>
          <cell r="BJ36">
            <v>385.2</v>
          </cell>
          <cell r="BK36">
            <v>384.2</v>
          </cell>
          <cell r="BL36">
            <v>476.2</v>
          </cell>
        </row>
        <row r="37">
          <cell r="A37">
            <v>36</v>
          </cell>
          <cell r="B37">
            <v>165.2</v>
          </cell>
          <cell r="C37">
            <v>176.5</v>
          </cell>
          <cell r="D37">
            <v>178</v>
          </cell>
          <cell r="E37">
            <v>187.5</v>
          </cell>
          <cell r="F37">
            <v>192.9</v>
          </cell>
          <cell r="G37">
            <v>193.3</v>
          </cell>
          <cell r="H37">
            <v>198</v>
          </cell>
          <cell r="I37">
            <v>205.9</v>
          </cell>
          <cell r="J37">
            <v>211.2</v>
          </cell>
          <cell r="K37">
            <v>215.9</v>
          </cell>
          <cell r="L37">
            <v>226.7</v>
          </cell>
          <cell r="M37">
            <v>236.7</v>
          </cell>
          <cell r="N37">
            <v>239</v>
          </cell>
          <cell r="O37">
            <v>241</v>
          </cell>
          <cell r="P37">
            <v>246.3</v>
          </cell>
          <cell r="Q37">
            <v>259.2</v>
          </cell>
          <cell r="R37">
            <v>128.19999999999999</v>
          </cell>
          <cell r="S37">
            <v>141.19999999999999</v>
          </cell>
          <cell r="T37">
            <v>149</v>
          </cell>
          <cell r="U37">
            <v>138.6</v>
          </cell>
          <cell r="V37">
            <v>220.3</v>
          </cell>
          <cell r="W37">
            <v>204.2</v>
          </cell>
          <cell r="X37">
            <v>845</v>
          </cell>
          <cell r="Y37">
            <v>292</v>
          </cell>
          <cell r="Z37">
            <v>278.3</v>
          </cell>
          <cell r="AA37">
            <v>257</v>
          </cell>
          <cell r="AB37">
            <v>285</v>
          </cell>
          <cell r="AC37">
            <v>128.6</v>
          </cell>
          <cell r="AD37">
            <v>121.3</v>
          </cell>
          <cell r="AE37">
            <v>58</v>
          </cell>
          <cell r="AF37">
            <v>44</v>
          </cell>
          <cell r="AG37">
            <v>73</v>
          </cell>
          <cell r="AH37">
            <v>21</v>
          </cell>
          <cell r="AI37">
            <v>57</v>
          </cell>
          <cell r="AJ37">
            <v>121.8</v>
          </cell>
          <cell r="AK37">
            <v>0</v>
          </cell>
          <cell r="AL37">
            <v>105</v>
          </cell>
          <cell r="AM37">
            <v>366</v>
          </cell>
          <cell r="AN37">
            <v>304</v>
          </cell>
          <cell r="AO37">
            <v>351</v>
          </cell>
          <cell r="AP37">
            <v>444</v>
          </cell>
          <cell r="AQ37">
            <v>532</v>
          </cell>
          <cell r="AR37">
            <v>741</v>
          </cell>
          <cell r="AS37">
            <v>561</v>
          </cell>
          <cell r="AT37">
            <v>552</v>
          </cell>
          <cell r="AU37">
            <v>777</v>
          </cell>
          <cell r="AV37">
            <v>239.4</v>
          </cell>
          <cell r="AW37">
            <v>338</v>
          </cell>
          <cell r="AX37">
            <v>277</v>
          </cell>
          <cell r="AY37">
            <v>249.7</v>
          </cell>
          <cell r="AZ37">
            <v>252.1</v>
          </cell>
          <cell r="BA37">
            <v>237.8</v>
          </cell>
          <cell r="BB37">
            <v>114.4</v>
          </cell>
          <cell r="BC37">
            <v>298</v>
          </cell>
          <cell r="BD37">
            <v>286</v>
          </cell>
          <cell r="BE37">
            <v>288</v>
          </cell>
          <cell r="BF37">
            <v>335</v>
          </cell>
          <cell r="BG37">
            <v>258.89999999999998</v>
          </cell>
          <cell r="BH37">
            <v>434</v>
          </cell>
          <cell r="BI37">
            <v>361</v>
          </cell>
          <cell r="BJ37">
            <v>507</v>
          </cell>
          <cell r="BK37">
            <v>506</v>
          </cell>
          <cell r="BL37">
            <v>598</v>
          </cell>
        </row>
        <row r="38">
          <cell r="A38">
            <v>37</v>
          </cell>
          <cell r="B38">
            <v>270.2</v>
          </cell>
          <cell r="C38">
            <v>281.5</v>
          </cell>
          <cell r="D38">
            <v>283</v>
          </cell>
          <cell r="E38">
            <v>292.5</v>
          </cell>
          <cell r="F38">
            <v>297.89999999999998</v>
          </cell>
          <cell r="G38">
            <v>298.3</v>
          </cell>
          <cell r="H38">
            <v>303</v>
          </cell>
          <cell r="I38">
            <v>310.89999999999998</v>
          </cell>
          <cell r="J38">
            <v>316.2</v>
          </cell>
          <cell r="K38">
            <v>320.89999999999998</v>
          </cell>
          <cell r="L38">
            <v>331.7</v>
          </cell>
          <cell r="M38">
            <v>341.7</v>
          </cell>
          <cell r="N38">
            <v>344</v>
          </cell>
          <cell r="O38">
            <v>346</v>
          </cell>
          <cell r="P38">
            <v>351.3</v>
          </cell>
          <cell r="Q38">
            <v>364.2</v>
          </cell>
          <cell r="R38">
            <v>233.2</v>
          </cell>
          <cell r="S38">
            <v>246.2</v>
          </cell>
          <cell r="T38">
            <v>254</v>
          </cell>
          <cell r="U38">
            <v>243.6</v>
          </cell>
          <cell r="V38">
            <v>325.3</v>
          </cell>
          <cell r="W38">
            <v>309.2</v>
          </cell>
          <cell r="X38">
            <v>950</v>
          </cell>
          <cell r="Y38">
            <v>397</v>
          </cell>
          <cell r="Z38">
            <v>383.3</v>
          </cell>
          <cell r="AA38">
            <v>362</v>
          </cell>
          <cell r="AB38">
            <v>390</v>
          </cell>
          <cell r="AC38">
            <v>233.6</v>
          </cell>
          <cell r="AD38">
            <v>226.3</v>
          </cell>
          <cell r="AE38">
            <v>47</v>
          </cell>
          <cell r="AF38">
            <v>149</v>
          </cell>
          <cell r="AG38">
            <v>178</v>
          </cell>
          <cell r="AH38">
            <v>126</v>
          </cell>
          <cell r="AI38">
            <v>162</v>
          </cell>
          <cell r="AJ38">
            <v>226.8</v>
          </cell>
          <cell r="AK38">
            <v>105</v>
          </cell>
          <cell r="AL38">
            <v>0</v>
          </cell>
          <cell r="AM38">
            <v>471</v>
          </cell>
          <cell r="AN38">
            <v>409</v>
          </cell>
          <cell r="AO38">
            <v>456</v>
          </cell>
          <cell r="AP38">
            <v>549</v>
          </cell>
          <cell r="AQ38">
            <v>637</v>
          </cell>
          <cell r="AR38">
            <v>846</v>
          </cell>
          <cell r="AS38">
            <v>666</v>
          </cell>
          <cell r="AT38">
            <v>657</v>
          </cell>
          <cell r="AU38">
            <v>882</v>
          </cell>
          <cell r="AV38">
            <v>344.4</v>
          </cell>
          <cell r="AW38">
            <v>443</v>
          </cell>
          <cell r="AX38">
            <v>382</v>
          </cell>
          <cell r="AY38">
            <v>354.7</v>
          </cell>
          <cell r="AZ38">
            <v>357.1</v>
          </cell>
          <cell r="BA38">
            <v>342.8</v>
          </cell>
          <cell r="BB38">
            <v>219.4</v>
          </cell>
          <cell r="BC38">
            <v>403</v>
          </cell>
          <cell r="BD38">
            <v>391</v>
          </cell>
          <cell r="BE38">
            <v>393</v>
          </cell>
          <cell r="BF38">
            <v>440</v>
          </cell>
          <cell r="BG38">
            <v>363.9</v>
          </cell>
          <cell r="BH38">
            <v>539</v>
          </cell>
          <cell r="BI38">
            <v>466</v>
          </cell>
          <cell r="BJ38">
            <v>612</v>
          </cell>
          <cell r="BK38">
            <v>611</v>
          </cell>
          <cell r="BL38">
            <v>703</v>
          </cell>
        </row>
        <row r="39">
          <cell r="A39">
            <v>38</v>
          </cell>
          <cell r="B39">
            <v>200.8</v>
          </cell>
          <cell r="C39">
            <v>189.5</v>
          </cell>
          <cell r="D39">
            <v>188</v>
          </cell>
          <cell r="E39">
            <v>178.5</v>
          </cell>
          <cell r="F39">
            <v>173.1</v>
          </cell>
          <cell r="G39">
            <v>172.7</v>
          </cell>
          <cell r="H39">
            <v>168</v>
          </cell>
          <cell r="I39">
            <v>160.1</v>
          </cell>
          <cell r="J39">
            <v>154.80000000000001</v>
          </cell>
          <cell r="K39">
            <v>150.1</v>
          </cell>
          <cell r="L39">
            <v>139.30000000000001</v>
          </cell>
          <cell r="M39">
            <v>129.30000000000001</v>
          </cell>
          <cell r="N39">
            <v>127</v>
          </cell>
          <cell r="O39">
            <v>125</v>
          </cell>
          <cell r="P39">
            <v>119.7</v>
          </cell>
          <cell r="Q39">
            <v>106.8</v>
          </cell>
          <cell r="R39">
            <v>237.8</v>
          </cell>
          <cell r="S39">
            <v>224.8</v>
          </cell>
          <cell r="T39">
            <v>217</v>
          </cell>
          <cell r="U39">
            <v>227.4</v>
          </cell>
          <cell r="V39">
            <v>145.69999999999999</v>
          </cell>
          <cell r="W39">
            <v>161.80000000000001</v>
          </cell>
          <cell r="X39">
            <v>479</v>
          </cell>
          <cell r="Y39">
            <v>74</v>
          </cell>
          <cell r="Z39">
            <v>87.7</v>
          </cell>
          <cell r="AA39">
            <v>109</v>
          </cell>
          <cell r="AB39">
            <v>81</v>
          </cell>
          <cell r="AC39">
            <v>237.4</v>
          </cell>
          <cell r="AD39">
            <v>244.7</v>
          </cell>
          <cell r="AE39">
            <v>424</v>
          </cell>
          <cell r="AF39">
            <v>322</v>
          </cell>
          <cell r="AG39">
            <v>293</v>
          </cell>
          <cell r="AH39">
            <v>345</v>
          </cell>
          <cell r="AI39">
            <v>309</v>
          </cell>
          <cell r="AJ39">
            <v>244.2</v>
          </cell>
          <cell r="AK39">
            <v>366</v>
          </cell>
          <cell r="AL39">
            <v>471</v>
          </cell>
          <cell r="AM39">
            <v>0</v>
          </cell>
          <cell r="AN39">
            <v>62</v>
          </cell>
          <cell r="AO39">
            <v>15</v>
          </cell>
          <cell r="AP39">
            <v>78</v>
          </cell>
          <cell r="AQ39">
            <v>166</v>
          </cell>
          <cell r="AR39">
            <v>375</v>
          </cell>
          <cell r="AS39">
            <v>195</v>
          </cell>
          <cell r="AT39">
            <v>186</v>
          </cell>
          <cell r="AU39">
            <v>411</v>
          </cell>
          <cell r="AV39">
            <v>126.6</v>
          </cell>
          <cell r="AW39">
            <v>28</v>
          </cell>
          <cell r="AX39">
            <v>89</v>
          </cell>
          <cell r="AY39">
            <v>116.3</v>
          </cell>
          <cell r="AZ39">
            <v>113.9</v>
          </cell>
          <cell r="BA39">
            <v>128.19999999999999</v>
          </cell>
          <cell r="BB39">
            <v>251.6</v>
          </cell>
          <cell r="BC39">
            <v>68</v>
          </cell>
          <cell r="BD39">
            <v>80</v>
          </cell>
          <cell r="BE39">
            <v>78</v>
          </cell>
          <cell r="BF39">
            <v>31</v>
          </cell>
          <cell r="BG39">
            <v>107.1</v>
          </cell>
          <cell r="BH39">
            <v>68</v>
          </cell>
          <cell r="BI39">
            <v>5</v>
          </cell>
          <cell r="BJ39">
            <v>141</v>
          </cell>
          <cell r="BK39">
            <v>140</v>
          </cell>
          <cell r="BL39">
            <v>232</v>
          </cell>
        </row>
        <row r="40">
          <cell r="A40">
            <v>39</v>
          </cell>
          <cell r="B40">
            <v>138.80000000000001</v>
          </cell>
          <cell r="C40">
            <v>127.5</v>
          </cell>
          <cell r="D40">
            <v>126</v>
          </cell>
          <cell r="E40">
            <v>116.5</v>
          </cell>
          <cell r="F40">
            <v>111.1</v>
          </cell>
          <cell r="G40">
            <v>110.7</v>
          </cell>
          <cell r="H40">
            <v>106</v>
          </cell>
          <cell r="I40">
            <v>98.1</v>
          </cell>
          <cell r="J40">
            <v>92.8</v>
          </cell>
          <cell r="K40">
            <v>88.1</v>
          </cell>
          <cell r="L40">
            <v>77.3</v>
          </cell>
          <cell r="M40">
            <v>67.3</v>
          </cell>
          <cell r="N40">
            <v>65</v>
          </cell>
          <cell r="O40">
            <v>63</v>
          </cell>
          <cell r="P40">
            <v>57.7</v>
          </cell>
          <cell r="Q40">
            <v>44.8</v>
          </cell>
          <cell r="R40">
            <v>175.8</v>
          </cell>
          <cell r="S40">
            <v>162.80000000000001</v>
          </cell>
          <cell r="T40">
            <v>155</v>
          </cell>
          <cell r="U40">
            <v>165.4</v>
          </cell>
          <cell r="V40">
            <v>83.7</v>
          </cell>
          <cell r="W40">
            <v>99.8</v>
          </cell>
          <cell r="X40">
            <v>541</v>
          </cell>
          <cell r="Y40">
            <v>12</v>
          </cell>
          <cell r="Z40">
            <v>25.700000000000003</v>
          </cell>
          <cell r="AA40">
            <v>47</v>
          </cell>
          <cell r="AB40">
            <v>19</v>
          </cell>
          <cell r="AC40">
            <v>175.4</v>
          </cell>
          <cell r="AD40">
            <v>182.7</v>
          </cell>
          <cell r="AE40">
            <v>362</v>
          </cell>
          <cell r="AF40">
            <v>260</v>
          </cell>
          <cell r="AG40">
            <v>231</v>
          </cell>
          <cell r="AH40">
            <v>283</v>
          </cell>
          <cell r="AI40">
            <v>247</v>
          </cell>
          <cell r="AJ40">
            <v>182.2</v>
          </cell>
          <cell r="AK40">
            <v>304</v>
          </cell>
          <cell r="AL40">
            <v>409</v>
          </cell>
          <cell r="AM40">
            <v>62</v>
          </cell>
          <cell r="AN40">
            <v>0</v>
          </cell>
          <cell r="AO40">
            <v>47</v>
          </cell>
          <cell r="AP40">
            <v>140</v>
          </cell>
          <cell r="AQ40">
            <v>228</v>
          </cell>
          <cell r="AR40">
            <v>437</v>
          </cell>
          <cell r="AS40">
            <v>257</v>
          </cell>
          <cell r="AT40">
            <v>248</v>
          </cell>
          <cell r="AU40">
            <v>473</v>
          </cell>
          <cell r="AV40">
            <v>64.599999999999994</v>
          </cell>
          <cell r="AW40">
            <v>34</v>
          </cell>
          <cell r="AX40">
            <v>27</v>
          </cell>
          <cell r="AY40">
            <v>54.3</v>
          </cell>
          <cell r="AZ40">
            <v>51.900000000000006</v>
          </cell>
          <cell r="BA40">
            <v>66.2</v>
          </cell>
          <cell r="BB40">
            <v>189.6</v>
          </cell>
          <cell r="BC40">
            <v>6</v>
          </cell>
          <cell r="BD40">
            <v>18</v>
          </cell>
          <cell r="BE40">
            <v>16</v>
          </cell>
          <cell r="BF40">
            <v>31</v>
          </cell>
          <cell r="BG40">
            <v>45.099999999999994</v>
          </cell>
          <cell r="BH40">
            <v>130</v>
          </cell>
          <cell r="BI40">
            <v>57</v>
          </cell>
          <cell r="BJ40">
            <v>203</v>
          </cell>
          <cell r="BK40">
            <v>202</v>
          </cell>
          <cell r="BL40">
            <v>294</v>
          </cell>
        </row>
        <row r="41">
          <cell r="A41">
            <v>40</v>
          </cell>
          <cell r="B41">
            <v>185.8</v>
          </cell>
          <cell r="C41">
            <v>174.5</v>
          </cell>
          <cell r="D41">
            <v>173</v>
          </cell>
          <cell r="E41">
            <v>163.5</v>
          </cell>
          <cell r="F41">
            <v>158.1</v>
          </cell>
          <cell r="G41">
            <v>157.69999999999999</v>
          </cell>
          <cell r="H41">
            <v>153</v>
          </cell>
          <cell r="I41">
            <v>145.1</v>
          </cell>
          <cell r="J41">
            <v>139.80000000000001</v>
          </cell>
          <cell r="K41">
            <v>135.1</v>
          </cell>
          <cell r="L41">
            <v>124.3</v>
          </cell>
          <cell r="M41">
            <v>114.3</v>
          </cell>
          <cell r="N41">
            <v>112</v>
          </cell>
          <cell r="O41">
            <v>110</v>
          </cell>
          <cell r="P41">
            <v>104.7</v>
          </cell>
          <cell r="Q41">
            <v>91.8</v>
          </cell>
          <cell r="R41">
            <v>222.8</v>
          </cell>
          <cell r="S41">
            <v>209.8</v>
          </cell>
          <cell r="T41">
            <v>202</v>
          </cell>
          <cell r="U41">
            <v>212.4</v>
          </cell>
          <cell r="V41">
            <v>130.69999999999999</v>
          </cell>
          <cell r="W41">
            <v>146.80000000000001</v>
          </cell>
          <cell r="X41">
            <v>494</v>
          </cell>
          <cell r="Y41">
            <v>59</v>
          </cell>
          <cell r="Z41">
            <v>72.7</v>
          </cell>
          <cell r="AA41">
            <v>94</v>
          </cell>
          <cell r="AB41">
            <v>66</v>
          </cell>
          <cell r="AC41">
            <v>222.4</v>
          </cell>
          <cell r="AD41">
            <v>229.7</v>
          </cell>
          <cell r="AE41">
            <v>409</v>
          </cell>
          <cell r="AF41">
            <v>307</v>
          </cell>
          <cell r="AG41">
            <v>278</v>
          </cell>
          <cell r="AH41">
            <v>330</v>
          </cell>
          <cell r="AI41">
            <v>294</v>
          </cell>
          <cell r="AJ41">
            <v>229.2</v>
          </cell>
          <cell r="AK41">
            <v>351</v>
          </cell>
          <cell r="AL41">
            <v>456</v>
          </cell>
          <cell r="AM41">
            <v>15</v>
          </cell>
          <cell r="AN41">
            <v>47</v>
          </cell>
          <cell r="AO41">
            <v>0</v>
          </cell>
          <cell r="AP41">
            <v>93</v>
          </cell>
          <cell r="AQ41">
            <v>181</v>
          </cell>
          <cell r="AR41">
            <v>390</v>
          </cell>
          <cell r="AS41">
            <v>210</v>
          </cell>
          <cell r="AT41">
            <v>201</v>
          </cell>
          <cell r="AU41">
            <v>426</v>
          </cell>
          <cell r="AV41">
            <v>111.6</v>
          </cell>
          <cell r="AW41">
            <v>13</v>
          </cell>
          <cell r="AX41">
            <v>74</v>
          </cell>
          <cell r="AY41">
            <v>101.3</v>
          </cell>
          <cell r="AZ41">
            <v>98.9</v>
          </cell>
          <cell r="BA41">
            <v>113.2</v>
          </cell>
          <cell r="BB41">
            <v>236.6</v>
          </cell>
          <cell r="BC41">
            <v>53</v>
          </cell>
          <cell r="BD41">
            <v>65</v>
          </cell>
          <cell r="BE41">
            <v>63</v>
          </cell>
          <cell r="BF41">
            <v>16</v>
          </cell>
          <cell r="BG41">
            <v>92.1</v>
          </cell>
          <cell r="BH41">
            <v>83</v>
          </cell>
          <cell r="BI41">
            <v>10</v>
          </cell>
          <cell r="BJ41">
            <v>156</v>
          </cell>
          <cell r="BK41">
            <v>155</v>
          </cell>
          <cell r="BL41">
            <v>247</v>
          </cell>
        </row>
        <row r="42">
          <cell r="A42">
            <v>41</v>
          </cell>
          <cell r="B42">
            <v>278.8</v>
          </cell>
          <cell r="C42">
            <v>267.5</v>
          </cell>
          <cell r="D42">
            <v>266</v>
          </cell>
          <cell r="E42">
            <v>256.5</v>
          </cell>
          <cell r="F42">
            <v>251.1</v>
          </cell>
          <cell r="G42">
            <v>250.7</v>
          </cell>
          <cell r="H42">
            <v>246</v>
          </cell>
          <cell r="I42">
            <v>238.1</v>
          </cell>
          <cell r="J42">
            <v>232.8</v>
          </cell>
          <cell r="K42">
            <v>228.1</v>
          </cell>
          <cell r="L42">
            <v>217.3</v>
          </cell>
          <cell r="M42">
            <v>207.3</v>
          </cell>
          <cell r="N42">
            <v>205</v>
          </cell>
          <cell r="O42">
            <v>203</v>
          </cell>
          <cell r="P42">
            <v>197.7</v>
          </cell>
          <cell r="Q42">
            <v>184.8</v>
          </cell>
          <cell r="R42">
            <v>315.8</v>
          </cell>
          <cell r="S42">
            <v>302.8</v>
          </cell>
          <cell r="T42">
            <v>295</v>
          </cell>
          <cell r="U42">
            <v>305.39999999999998</v>
          </cell>
          <cell r="V42">
            <v>223.7</v>
          </cell>
          <cell r="W42">
            <v>239.8</v>
          </cell>
          <cell r="X42">
            <v>401</v>
          </cell>
          <cell r="Y42">
            <v>152</v>
          </cell>
          <cell r="Z42">
            <v>165.7</v>
          </cell>
          <cell r="AA42">
            <v>187</v>
          </cell>
          <cell r="AB42">
            <v>159</v>
          </cell>
          <cell r="AC42">
            <v>315.39999999999998</v>
          </cell>
          <cell r="AD42">
            <v>322.7</v>
          </cell>
          <cell r="AE42">
            <v>502</v>
          </cell>
          <cell r="AF42">
            <v>400</v>
          </cell>
          <cell r="AG42">
            <v>371</v>
          </cell>
          <cell r="AH42">
            <v>423</v>
          </cell>
          <cell r="AI42">
            <v>387</v>
          </cell>
          <cell r="AJ42">
            <v>322.2</v>
          </cell>
          <cell r="AK42">
            <v>444</v>
          </cell>
          <cell r="AL42">
            <v>549</v>
          </cell>
          <cell r="AM42">
            <v>78</v>
          </cell>
          <cell r="AN42">
            <v>140</v>
          </cell>
          <cell r="AO42">
            <v>93</v>
          </cell>
          <cell r="AP42">
            <v>0</v>
          </cell>
          <cell r="AQ42">
            <v>88</v>
          </cell>
          <cell r="AR42">
            <v>297</v>
          </cell>
          <cell r="AS42">
            <v>117</v>
          </cell>
          <cell r="AT42">
            <v>108</v>
          </cell>
          <cell r="AU42">
            <v>333</v>
          </cell>
          <cell r="AV42">
            <v>204.6</v>
          </cell>
          <cell r="AW42">
            <v>106</v>
          </cell>
          <cell r="AX42">
            <v>167</v>
          </cell>
          <cell r="AY42">
            <v>194.3</v>
          </cell>
          <cell r="AZ42">
            <v>191.9</v>
          </cell>
          <cell r="BA42">
            <v>206.2</v>
          </cell>
          <cell r="BB42">
            <v>329.6</v>
          </cell>
          <cell r="BC42">
            <v>146</v>
          </cell>
          <cell r="BD42">
            <v>158</v>
          </cell>
          <cell r="BE42">
            <v>156</v>
          </cell>
          <cell r="BF42">
            <v>109</v>
          </cell>
          <cell r="BG42">
            <v>185.1</v>
          </cell>
          <cell r="BH42">
            <v>10</v>
          </cell>
          <cell r="BI42">
            <v>83</v>
          </cell>
          <cell r="BJ42">
            <v>63</v>
          </cell>
          <cell r="BK42">
            <v>62</v>
          </cell>
          <cell r="BL42">
            <v>154</v>
          </cell>
        </row>
        <row r="43">
          <cell r="A43">
            <v>42</v>
          </cell>
          <cell r="B43">
            <v>366.8</v>
          </cell>
          <cell r="C43">
            <v>355.5</v>
          </cell>
          <cell r="D43">
            <v>354</v>
          </cell>
          <cell r="E43">
            <v>344.5</v>
          </cell>
          <cell r="F43">
            <v>339.1</v>
          </cell>
          <cell r="G43">
            <v>338.7</v>
          </cell>
          <cell r="H43">
            <v>334</v>
          </cell>
          <cell r="I43">
            <v>326.10000000000002</v>
          </cell>
          <cell r="J43">
            <v>320.8</v>
          </cell>
          <cell r="K43">
            <v>316.10000000000002</v>
          </cell>
          <cell r="L43">
            <v>305.3</v>
          </cell>
          <cell r="M43">
            <v>295.3</v>
          </cell>
          <cell r="N43">
            <v>293</v>
          </cell>
          <cell r="O43">
            <v>291</v>
          </cell>
          <cell r="P43">
            <v>285.7</v>
          </cell>
          <cell r="Q43">
            <v>272.8</v>
          </cell>
          <cell r="R43">
            <v>403.8</v>
          </cell>
          <cell r="S43">
            <v>390.8</v>
          </cell>
          <cell r="T43">
            <v>383</v>
          </cell>
          <cell r="U43">
            <v>393.4</v>
          </cell>
          <cell r="V43">
            <v>311.7</v>
          </cell>
          <cell r="W43">
            <v>327.8</v>
          </cell>
          <cell r="X43">
            <v>313</v>
          </cell>
          <cell r="Y43">
            <v>240</v>
          </cell>
          <cell r="Z43">
            <v>253.7</v>
          </cell>
          <cell r="AA43">
            <v>275</v>
          </cell>
          <cell r="AB43">
            <v>247</v>
          </cell>
          <cell r="AC43">
            <v>403.4</v>
          </cell>
          <cell r="AD43">
            <v>410.7</v>
          </cell>
          <cell r="AE43">
            <v>590</v>
          </cell>
          <cell r="AF43">
            <v>488</v>
          </cell>
          <cell r="AG43">
            <v>459</v>
          </cell>
          <cell r="AH43">
            <v>511</v>
          </cell>
          <cell r="AI43">
            <v>475</v>
          </cell>
          <cell r="AJ43">
            <v>410.2</v>
          </cell>
          <cell r="AK43">
            <v>532</v>
          </cell>
          <cell r="AL43">
            <v>637</v>
          </cell>
          <cell r="AM43">
            <v>166</v>
          </cell>
          <cell r="AN43">
            <v>228</v>
          </cell>
          <cell r="AO43">
            <v>181</v>
          </cell>
          <cell r="AP43">
            <v>88</v>
          </cell>
          <cell r="AQ43">
            <v>0</v>
          </cell>
          <cell r="AR43">
            <v>209</v>
          </cell>
          <cell r="AS43">
            <v>29</v>
          </cell>
          <cell r="AT43">
            <v>20</v>
          </cell>
          <cell r="AU43">
            <v>245</v>
          </cell>
          <cell r="AV43">
            <v>292.60000000000002</v>
          </cell>
          <cell r="AW43">
            <v>194</v>
          </cell>
          <cell r="AX43">
            <v>255</v>
          </cell>
          <cell r="AY43">
            <v>282.3</v>
          </cell>
          <cell r="AZ43">
            <v>279.89999999999998</v>
          </cell>
          <cell r="BA43">
            <v>294.2</v>
          </cell>
          <cell r="BB43">
            <v>417.6</v>
          </cell>
          <cell r="BC43">
            <v>234</v>
          </cell>
          <cell r="BD43">
            <v>246</v>
          </cell>
          <cell r="BE43">
            <v>244</v>
          </cell>
          <cell r="BF43">
            <v>197</v>
          </cell>
          <cell r="BG43">
            <v>273.10000000000002</v>
          </cell>
          <cell r="BH43">
            <v>98</v>
          </cell>
          <cell r="BI43">
            <v>171</v>
          </cell>
          <cell r="BJ43">
            <v>25</v>
          </cell>
          <cell r="BK43">
            <v>26</v>
          </cell>
          <cell r="BL43">
            <v>66</v>
          </cell>
        </row>
        <row r="44">
          <cell r="A44">
            <v>43</v>
          </cell>
          <cell r="B44">
            <v>575.79999999999995</v>
          </cell>
          <cell r="C44">
            <v>564.5</v>
          </cell>
          <cell r="D44">
            <v>563</v>
          </cell>
          <cell r="E44">
            <v>553.5</v>
          </cell>
          <cell r="F44">
            <v>548.1</v>
          </cell>
          <cell r="G44">
            <v>547.70000000000005</v>
          </cell>
          <cell r="H44">
            <v>543</v>
          </cell>
          <cell r="I44">
            <v>535.1</v>
          </cell>
          <cell r="J44">
            <v>529.79999999999995</v>
          </cell>
          <cell r="K44">
            <v>525.1</v>
          </cell>
          <cell r="L44">
            <v>514.29999999999995</v>
          </cell>
          <cell r="M44">
            <v>504.3</v>
          </cell>
          <cell r="N44">
            <v>502</v>
          </cell>
          <cell r="O44">
            <v>500</v>
          </cell>
          <cell r="P44">
            <v>494.7</v>
          </cell>
          <cell r="Q44">
            <v>481.8</v>
          </cell>
          <cell r="R44">
            <v>612.79999999999995</v>
          </cell>
          <cell r="S44">
            <v>599.79999999999995</v>
          </cell>
          <cell r="T44">
            <v>592</v>
          </cell>
          <cell r="U44">
            <v>602.4</v>
          </cell>
          <cell r="V44">
            <v>520.70000000000005</v>
          </cell>
          <cell r="W44">
            <v>536.79999999999995</v>
          </cell>
          <cell r="X44">
            <v>104</v>
          </cell>
          <cell r="Y44">
            <v>449</v>
          </cell>
          <cell r="Z44">
            <v>462.7</v>
          </cell>
          <cell r="AA44">
            <v>484</v>
          </cell>
          <cell r="AB44">
            <v>456</v>
          </cell>
          <cell r="AC44">
            <v>612.4</v>
          </cell>
          <cell r="AD44">
            <v>619.70000000000005</v>
          </cell>
          <cell r="AE44">
            <v>799</v>
          </cell>
          <cell r="AF44">
            <v>697</v>
          </cell>
          <cell r="AG44">
            <v>668</v>
          </cell>
          <cell r="AH44">
            <v>720</v>
          </cell>
          <cell r="AI44">
            <v>684</v>
          </cell>
          <cell r="AJ44">
            <v>619.20000000000005</v>
          </cell>
          <cell r="AK44">
            <v>741</v>
          </cell>
          <cell r="AL44">
            <v>846</v>
          </cell>
          <cell r="AM44">
            <v>375</v>
          </cell>
          <cell r="AN44">
            <v>437</v>
          </cell>
          <cell r="AO44">
            <v>390</v>
          </cell>
          <cell r="AP44">
            <v>297</v>
          </cell>
          <cell r="AQ44">
            <v>209</v>
          </cell>
          <cell r="AR44">
            <v>0</v>
          </cell>
          <cell r="AS44">
            <v>180</v>
          </cell>
          <cell r="AT44">
            <v>189</v>
          </cell>
          <cell r="AU44">
            <v>36</v>
          </cell>
          <cell r="AV44">
            <v>501.6</v>
          </cell>
          <cell r="AW44">
            <v>403</v>
          </cell>
          <cell r="AX44">
            <v>464</v>
          </cell>
          <cell r="AY44">
            <v>491.3</v>
          </cell>
          <cell r="AZ44">
            <v>488.9</v>
          </cell>
          <cell r="BA44">
            <v>503.2</v>
          </cell>
          <cell r="BB44">
            <v>626.6</v>
          </cell>
          <cell r="BC44">
            <v>443</v>
          </cell>
          <cell r="BD44">
            <v>455</v>
          </cell>
          <cell r="BE44">
            <v>453</v>
          </cell>
          <cell r="BF44">
            <v>406</v>
          </cell>
          <cell r="BG44">
            <v>482.1</v>
          </cell>
          <cell r="BH44">
            <v>307</v>
          </cell>
          <cell r="BI44">
            <v>380</v>
          </cell>
          <cell r="BJ44">
            <v>234</v>
          </cell>
          <cell r="BK44">
            <v>235</v>
          </cell>
          <cell r="BL44">
            <v>143</v>
          </cell>
        </row>
        <row r="45">
          <cell r="A45">
            <v>44</v>
          </cell>
          <cell r="B45">
            <v>395.8</v>
          </cell>
          <cell r="C45">
            <v>384.5</v>
          </cell>
          <cell r="D45">
            <v>383</v>
          </cell>
          <cell r="E45">
            <v>373.5</v>
          </cell>
          <cell r="F45">
            <v>368.1</v>
          </cell>
          <cell r="G45">
            <v>367.7</v>
          </cell>
          <cell r="H45">
            <v>363</v>
          </cell>
          <cell r="I45">
            <v>355.1</v>
          </cell>
          <cell r="J45">
            <v>349.8</v>
          </cell>
          <cell r="K45">
            <v>345.1</v>
          </cell>
          <cell r="L45">
            <v>334.3</v>
          </cell>
          <cell r="M45">
            <v>324.3</v>
          </cell>
          <cell r="N45">
            <v>322</v>
          </cell>
          <cell r="O45">
            <v>320</v>
          </cell>
          <cell r="P45">
            <v>314.7</v>
          </cell>
          <cell r="Q45">
            <v>301.8</v>
          </cell>
          <cell r="R45">
            <v>432.8</v>
          </cell>
          <cell r="S45">
            <v>419.8</v>
          </cell>
          <cell r="T45">
            <v>412</v>
          </cell>
          <cell r="U45">
            <v>422.4</v>
          </cell>
          <cell r="V45">
            <v>340.7</v>
          </cell>
          <cell r="W45">
            <v>356.8</v>
          </cell>
          <cell r="X45">
            <v>284</v>
          </cell>
          <cell r="Y45">
            <v>269</v>
          </cell>
          <cell r="Z45">
            <v>282.7</v>
          </cell>
          <cell r="AA45">
            <v>304</v>
          </cell>
          <cell r="AB45">
            <v>276</v>
          </cell>
          <cell r="AC45">
            <v>432.4</v>
          </cell>
          <cell r="AD45">
            <v>439.7</v>
          </cell>
          <cell r="AE45">
            <v>619</v>
          </cell>
          <cell r="AF45">
            <v>517</v>
          </cell>
          <cell r="AG45">
            <v>488</v>
          </cell>
          <cell r="AH45">
            <v>540</v>
          </cell>
          <cell r="AI45">
            <v>504</v>
          </cell>
          <cell r="AJ45">
            <v>439.2</v>
          </cell>
          <cell r="AK45">
            <v>561</v>
          </cell>
          <cell r="AL45">
            <v>666</v>
          </cell>
          <cell r="AM45">
            <v>195</v>
          </cell>
          <cell r="AN45">
            <v>257</v>
          </cell>
          <cell r="AO45">
            <v>210</v>
          </cell>
          <cell r="AP45">
            <v>117</v>
          </cell>
          <cell r="AQ45">
            <v>29</v>
          </cell>
          <cell r="AR45">
            <v>180</v>
          </cell>
          <cell r="AS45">
            <v>0</v>
          </cell>
          <cell r="AT45">
            <v>9</v>
          </cell>
          <cell r="AU45">
            <v>216</v>
          </cell>
          <cell r="AV45">
            <v>321.60000000000002</v>
          </cell>
          <cell r="AW45">
            <v>223</v>
          </cell>
          <cell r="AX45">
            <v>284</v>
          </cell>
          <cell r="AY45">
            <v>311.3</v>
          </cell>
          <cell r="AZ45">
            <v>308.89999999999998</v>
          </cell>
          <cell r="BA45">
            <v>323.2</v>
          </cell>
          <cell r="BB45">
            <v>446.6</v>
          </cell>
          <cell r="BC45">
            <v>263</v>
          </cell>
          <cell r="BD45">
            <v>275</v>
          </cell>
          <cell r="BE45">
            <v>273</v>
          </cell>
          <cell r="BF45">
            <v>226</v>
          </cell>
          <cell r="BG45">
            <v>302.10000000000002</v>
          </cell>
          <cell r="BH45">
            <v>127</v>
          </cell>
          <cell r="BI45">
            <v>200</v>
          </cell>
          <cell r="BJ45">
            <v>54</v>
          </cell>
          <cell r="BK45">
            <v>55</v>
          </cell>
          <cell r="BL45">
            <v>37</v>
          </cell>
        </row>
        <row r="46">
          <cell r="A46">
            <v>45</v>
          </cell>
          <cell r="B46">
            <v>386.8</v>
          </cell>
          <cell r="C46">
            <v>375.5</v>
          </cell>
          <cell r="D46">
            <v>374</v>
          </cell>
          <cell r="E46">
            <v>364.5</v>
          </cell>
          <cell r="F46">
            <v>359.1</v>
          </cell>
          <cell r="G46">
            <v>358.7</v>
          </cell>
          <cell r="H46">
            <v>354</v>
          </cell>
          <cell r="I46">
            <v>346.1</v>
          </cell>
          <cell r="J46">
            <v>340.8</v>
          </cell>
          <cell r="K46">
            <v>336.1</v>
          </cell>
          <cell r="L46">
            <v>325.3</v>
          </cell>
          <cell r="M46">
            <v>315.3</v>
          </cell>
          <cell r="N46">
            <v>313</v>
          </cell>
          <cell r="O46">
            <v>311</v>
          </cell>
          <cell r="P46">
            <v>305.7</v>
          </cell>
          <cell r="Q46">
            <v>292.8</v>
          </cell>
          <cell r="R46">
            <v>423.8</v>
          </cell>
          <cell r="S46">
            <v>410.8</v>
          </cell>
          <cell r="T46">
            <v>403</v>
          </cell>
          <cell r="U46">
            <v>413.4</v>
          </cell>
          <cell r="V46">
            <v>331.7</v>
          </cell>
          <cell r="W46">
            <v>347.8</v>
          </cell>
          <cell r="X46">
            <v>293</v>
          </cell>
          <cell r="Y46">
            <v>260</v>
          </cell>
          <cell r="Z46">
            <v>273.7</v>
          </cell>
          <cell r="AA46">
            <v>295</v>
          </cell>
          <cell r="AB46">
            <v>267</v>
          </cell>
          <cell r="AC46">
            <v>423.4</v>
          </cell>
          <cell r="AD46">
            <v>430.7</v>
          </cell>
          <cell r="AE46">
            <v>610</v>
          </cell>
          <cell r="AF46">
            <v>508</v>
          </cell>
          <cell r="AG46">
            <v>479</v>
          </cell>
          <cell r="AH46">
            <v>531</v>
          </cell>
          <cell r="AI46">
            <v>495</v>
          </cell>
          <cell r="AJ46">
            <v>430.2</v>
          </cell>
          <cell r="AK46">
            <v>552</v>
          </cell>
          <cell r="AL46">
            <v>657</v>
          </cell>
          <cell r="AM46">
            <v>186</v>
          </cell>
          <cell r="AN46">
            <v>248</v>
          </cell>
          <cell r="AO46">
            <v>201</v>
          </cell>
          <cell r="AP46">
            <v>108</v>
          </cell>
          <cell r="AQ46">
            <v>20</v>
          </cell>
          <cell r="AR46">
            <v>189</v>
          </cell>
          <cell r="AS46">
            <v>9</v>
          </cell>
          <cell r="AT46">
            <v>0</v>
          </cell>
          <cell r="AU46">
            <v>225</v>
          </cell>
          <cell r="AV46">
            <v>312.60000000000002</v>
          </cell>
          <cell r="AW46">
            <v>214</v>
          </cell>
          <cell r="AX46">
            <v>275</v>
          </cell>
          <cell r="AY46">
            <v>302.3</v>
          </cell>
          <cell r="AZ46">
            <v>299.89999999999998</v>
          </cell>
          <cell r="BA46">
            <v>314.2</v>
          </cell>
          <cell r="BB46">
            <v>437.6</v>
          </cell>
          <cell r="BC46">
            <v>254</v>
          </cell>
          <cell r="BD46">
            <v>266</v>
          </cell>
          <cell r="BE46">
            <v>264</v>
          </cell>
          <cell r="BF46">
            <v>217</v>
          </cell>
          <cell r="BG46">
            <v>293.10000000000002</v>
          </cell>
          <cell r="BH46">
            <v>118</v>
          </cell>
          <cell r="BI46">
            <v>191</v>
          </cell>
          <cell r="BJ46">
            <v>45</v>
          </cell>
          <cell r="BK46">
            <v>46</v>
          </cell>
          <cell r="BL46">
            <v>46</v>
          </cell>
        </row>
        <row r="47">
          <cell r="A47">
            <v>46</v>
          </cell>
          <cell r="B47">
            <v>611.79999999999995</v>
          </cell>
          <cell r="C47">
            <v>600.5</v>
          </cell>
          <cell r="D47">
            <v>599</v>
          </cell>
          <cell r="E47">
            <v>589.5</v>
          </cell>
          <cell r="F47">
            <v>584.1</v>
          </cell>
          <cell r="G47">
            <v>583.70000000000005</v>
          </cell>
          <cell r="H47">
            <v>579</v>
          </cell>
          <cell r="I47">
            <v>571.1</v>
          </cell>
          <cell r="J47">
            <v>565.79999999999995</v>
          </cell>
          <cell r="K47">
            <v>561.1</v>
          </cell>
          <cell r="L47">
            <v>550.29999999999995</v>
          </cell>
          <cell r="M47">
            <v>540.29999999999995</v>
          </cell>
          <cell r="N47">
            <v>538</v>
          </cell>
          <cell r="O47">
            <v>536</v>
          </cell>
          <cell r="P47">
            <v>530.70000000000005</v>
          </cell>
          <cell r="Q47">
            <v>517.79999999999995</v>
          </cell>
          <cell r="R47">
            <v>648.79999999999995</v>
          </cell>
          <cell r="S47">
            <v>635.79999999999995</v>
          </cell>
          <cell r="T47">
            <v>628</v>
          </cell>
          <cell r="U47">
            <v>638.4</v>
          </cell>
          <cell r="V47">
            <v>556.70000000000005</v>
          </cell>
          <cell r="W47">
            <v>572.79999999999995</v>
          </cell>
          <cell r="X47">
            <v>68</v>
          </cell>
          <cell r="Y47">
            <v>485</v>
          </cell>
          <cell r="Z47">
            <v>498.7</v>
          </cell>
          <cell r="AA47">
            <v>520</v>
          </cell>
          <cell r="AB47">
            <v>492</v>
          </cell>
          <cell r="AC47">
            <v>648.4</v>
          </cell>
          <cell r="AD47">
            <v>655.7</v>
          </cell>
          <cell r="AE47">
            <v>835</v>
          </cell>
          <cell r="AF47">
            <v>733</v>
          </cell>
          <cell r="AG47">
            <v>704</v>
          </cell>
          <cell r="AH47">
            <v>756</v>
          </cell>
          <cell r="AI47">
            <v>720</v>
          </cell>
          <cell r="AJ47">
            <v>655.20000000000005</v>
          </cell>
          <cell r="AK47">
            <v>777</v>
          </cell>
          <cell r="AL47">
            <v>882</v>
          </cell>
          <cell r="AM47">
            <v>411</v>
          </cell>
          <cell r="AN47">
            <v>473</v>
          </cell>
          <cell r="AO47">
            <v>426</v>
          </cell>
          <cell r="AP47">
            <v>333</v>
          </cell>
          <cell r="AQ47">
            <v>245</v>
          </cell>
          <cell r="AR47">
            <v>36</v>
          </cell>
          <cell r="AS47">
            <v>216</v>
          </cell>
          <cell r="AT47">
            <v>225</v>
          </cell>
          <cell r="AU47">
            <v>0</v>
          </cell>
          <cell r="AV47">
            <v>537.6</v>
          </cell>
          <cell r="AW47">
            <v>439</v>
          </cell>
          <cell r="AX47">
            <v>500</v>
          </cell>
          <cell r="AY47">
            <v>527.29999999999995</v>
          </cell>
          <cell r="AZ47">
            <v>524.9</v>
          </cell>
          <cell r="BA47">
            <v>539.20000000000005</v>
          </cell>
          <cell r="BB47">
            <v>662.6</v>
          </cell>
          <cell r="BC47">
            <v>479</v>
          </cell>
          <cell r="BD47">
            <v>491</v>
          </cell>
          <cell r="BE47">
            <v>489</v>
          </cell>
          <cell r="BF47">
            <v>442</v>
          </cell>
          <cell r="BG47">
            <v>518.1</v>
          </cell>
          <cell r="BH47">
            <v>343</v>
          </cell>
          <cell r="BI47">
            <v>416</v>
          </cell>
          <cell r="BJ47">
            <v>270</v>
          </cell>
          <cell r="BK47">
            <v>271</v>
          </cell>
          <cell r="BL47">
            <v>179</v>
          </cell>
        </row>
        <row r="48">
          <cell r="A48">
            <v>47</v>
          </cell>
          <cell r="B48">
            <v>74.2</v>
          </cell>
          <cell r="C48">
            <v>62.9</v>
          </cell>
          <cell r="D48">
            <v>61.4</v>
          </cell>
          <cell r="E48">
            <v>51.9</v>
          </cell>
          <cell r="F48">
            <v>46.5</v>
          </cell>
          <cell r="G48">
            <v>46.099999999999994</v>
          </cell>
          <cell r="H48">
            <v>41.4</v>
          </cell>
          <cell r="I48">
            <v>33.5</v>
          </cell>
          <cell r="J48">
            <v>28.199999999999996</v>
          </cell>
          <cell r="K48">
            <v>23.5</v>
          </cell>
          <cell r="L48">
            <v>12.699999999999996</v>
          </cell>
          <cell r="M48">
            <v>2.6999999999999957</v>
          </cell>
          <cell r="N48">
            <v>0.39999999999999858</v>
          </cell>
          <cell r="O48">
            <v>1.6000000000000014</v>
          </cell>
          <cell r="P48">
            <v>6.8999999999999986</v>
          </cell>
          <cell r="Q48">
            <v>19.800000000000004</v>
          </cell>
          <cell r="R48">
            <v>111.19999999999999</v>
          </cell>
          <cell r="S48">
            <v>98.199999999999989</v>
          </cell>
          <cell r="T48">
            <v>90.4</v>
          </cell>
          <cell r="U48">
            <v>100.8</v>
          </cell>
          <cell r="V48">
            <v>19.100000000000001</v>
          </cell>
          <cell r="W48">
            <v>35.200000000000003</v>
          </cell>
          <cell r="X48">
            <v>605.6</v>
          </cell>
          <cell r="Y48">
            <v>52.6</v>
          </cell>
          <cell r="Z48">
            <v>38.9</v>
          </cell>
          <cell r="AA48">
            <v>17.600000000000001</v>
          </cell>
          <cell r="AB48">
            <v>45.6</v>
          </cell>
          <cell r="AC48">
            <v>110.8</v>
          </cell>
          <cell r="AD48">
            <v>118.1</v>
          </cell>
          <cell r="AE48">
            <v>297.39999999999998</v>
          </cell>
          <cell r="AF48">
            <v>195.4</v>
          </cell>
          <cell r="AG48">
            <v>166.4</v>
          </cell>
          <cell r="AH48">
            <v>218.4</v>
          </cell>
          <cell r="AI48">
            <v>182.4</v>
          </cell>
          <cell r="AJ48">
            <v>117.6</v>
          </cell>
          <cell r="AK48">
            <v>239.4</v>
          </cell>
          <cell r="AL48">
            <v>344.4</v>
          </cell>
          <cell r="AM48">
            <v>126.6</v>
          </cell>
          <cell r="AN48">
            <v>64.599999999999994</v>
          </cell>
          <cell r="AO48">
            <v>111.6</v>
          </cell>
          <cell r="AP48">
            <v>204.6</v>
          </cell>
          <cell r="AQ48">
            <v>292.60000000000002</v>
          </cell>
          <cell r="AR48">
            <v>501.6</v>
          </cell>
          <cell r="AS48">
            <v>321.60000000000002</v>
          </cell>
          <cell r="AT48">
            <v>312.60000000000002</v>
          </cell>
          <cell r="AU48">
            <v>537.6</v>
          </cell>
          <cell r="AV48">
            <v>0</v>
          </cell>
          <cell r="AW48">
            <v>98.6</v>
          </cell>
          <cell r="AX48">
            <v>37.6</v>
          </cell>
          <cell r="AY48">
            <v>10.300000000000004</v>
          </cell>
          <cell r="AZ48">
            <v>12.699999999999996</v>
          </cell>
          <cell r="BA48">
            <v>1.6000000000000014</v>
          </cell>
          <cell r="BB48">
            <v>125</v>
          </cell>
          <cell r="BC48">
            <v>58.6</v>
          </cell>
          <cell r="BD48">
            <v>46.6</v>
          </cell>
          <cell r="BE48">
            <v>48.6</v>
          </cell>
          <cell r="BF48">
            <v>95.6</v>
          </cell>
          <cell r="BG48">
            <v>19.500000000000007</v>
          </cell>
          <cell r="BH48">
            <v>194.6</v>
          </cell>
          <cell r="BI48">
            <v>121.6</v>
          </cell>
          <cell r="BJ48">
            <v>267.60000000000002</v>
          </cell>
          <cell r="BK48">
            <v>266.60000000000002</v>
          </cell>
          <cell r="BL48">
            <v>358.6</v>
          </cell>
        </row>
        <row r="49">
          <cell r="A49">
            <v>48</v>
          </cell>
          <cell r="B49">
            <v>172.8</v>
          </cell>
          <cell r="C49">
            <v>161.5</v>
          </cell>
          <cell r="D49">
            <v>160</v>
          </cell>
          <cell r="E49">
            <v>150.5</v>
          </cell>
          <cell r="F49">
            <v>145.1</v>
          </cell>
          <cell r="G49">
            <v>144.69999999999999</v>
          </cell>
          <cell r="H49">
            <v>140</v>
          </cell>
          <cell r="I49">
            <v>132.1</v>
          </cell>
          <cell r="J49">
            <v>126.8</v>
          </cell>
          <cell r="K49">
            <v>122.1</v>
          </cell>
          <cell r="L49">
            <v>111.3</v>
          </cell>
          <cell r="M49">
            <v>101.3</v>
          </cell>
          <cell r="N49">
            <v>99</v>
          </cell>
          <cell r="O49">
            <v>97</v>
          </cell>
          <cell r="P49">
            <v>91.7</v>
          </cell>
          <cell r="Q49">
            <v>78.8</v>
          </cell>
          <cell r="R49">
            <v>209.8</v>
          </cell>
          <cell r="S49">
            <v>196.8</v>
          </cell>
          <cell r="T49">
            <v>189</v>
          </cell>
          <cell r="U49">
            <v>199.4</v>
          </cell>
          <cell r="V49">
            <v>117.7</v>
          </cell>
          <cell r="W49">
            <v>133.80000000000001</v>
          </cell>
          <cell r="X49">
            <v>507</v>
          </cell>
          <cell r="Y49">
            <v>46</v>
          </cell>
          <cell r="Z49">
            <v>59.7</v>
          </cell>
          <cell r="AA49">
            <v>81</v>
          </cell>
          <cell r="AB49">
            <v>53</v>
          </cell>
          <cell r="AC49">
            <v>209.4</v>
          </cell>
          <cell r="AD49">
            <v>216.7</v>
          </cell>
          <cell r="AE49">
            <v>396</v>
          </cell>
          <cell r="AF49">
            <v>294</v>
          </cell>
          <cell r="AG49">
            <v>265</v>
          </cell>
          <cell r="AH49">
            <v>317</v>
          </cell>
          <cell r="AI49">
            <v>281</v>
          </cell>
          <cell r="AJ49">
            <v>216.2</v>
          </cell>
          <cell r="AK49">
            <v>338</v>
          </cell>
          <cell r="AL49">
            <v>443</v>
          </cell>
          <cell r="AM49">
            <v>28</v>
          </cell>
          <cell r="AN49">
            <v>34</v>
          </cell>
          <cell r="AO49">
            <v>13</v>
          </cell>
          <cell r="AP49">
            <v>106</v>
          </cell>
          <cell r="AQ49">
            <v>194</v>
          </cell>
          <cell r="AR49">
            <v>403</v>
          </cell>
          <cell r="AS49">
            <v>223</v>
          </cell>
          <cell r="AT49">
            <v>214</v>
          </cell>
          <cell r="AU49">
            <v>439</v>
          </cell>
          <cell r="AV49">
            <v>98.6</v>
          </cell>
          <cell r="AW49">
            <v>0</v>
          </cell>
          <cell r="AX49">
            <v>61</v>
          </cell>
          <cell r="AY49">
            <v>88.3</v>
          </cell>
          <cell r="AZ49">
            <v>85.9</v>
          </cell>
          <cell r="BA49">
            <v>100.2</v>
          </cell>
          <cell r="BB49">
            <v>223.6</v>
          </cell>
          <cell r="BC49">
            <v>40</v>
          </cell>
          <cell r="BD49">
            <v>52</v>
          </cell>
          <cell r="BE49">
            <v>50</v>
          </cell>
          <cell r="BF49">
            <v>3</v>
          </cell>
          <cell r="BG49">
            <v>79.099999999999994</v>
          </cell>
          <cell r="BH49">
            <v>96</v>
          </cell>
          <cell r="BI49">
            <v>23</v>
          </cell>
          <cell r="BJ49">
            <v>169</v>
          </cell>
          <cell r="BK49">
            <v>168</v>
          </cell>
          <cell r="BL49">
            <v>260</v>
          </cell>
        </row>
        <row r="50">
          <cell r="A50">
            <v>49</v>
          </cell>
          <cell r="B50">
            <v>111.8</v>
          </cell>
          <cell r="C50">
            <v>100.5</v>
          </cell>
          <cell r="D50">
            <v>99</v>
          </cell>
          <cell r="E50">
            <v>89.5</v>
          </cell>
          <cell r="F50">
            <v>84.1</v>
          </cell>
          <cell r="G50">
            <v>83.7</v>
          </cell>
          <cell r="H50">
            <v>79</v>
          </cell>
          <cell r="I50">
            <v>71.099999999999994</v>
          </cell>
          <cell r="J50">
            <v>65.8</v>
          </cell>
          <cell r="K50">
            <v>61.1</v>
          </cell>
          <cell r="L50">
            <v>50.3</v>
          </cell>
          <cell r="M50">
            <v>40.299999999999997</v>
          </cell>
          <cell r="N50">
            <v>38</v>
          </cell>
          <cell r="O50">
            <v>36</v>
          </cell>
          <cell r="P50">
            <v>30.700000000000003</v>
          </cell>
          <cell r="Q50">
            <v>17.799999999999997</v>
          </cell>
          <cell r="R50">
            <v>148.80000000000001</v>
          </cell>
          <cell r="S50">
            <v>135.80000000000001</v>
          </cell>
          <cell r="T50">
            <v>128</v>
          </cell>
          <cell r="U50">
            <v>138.4</v>
          </cell>
          <cell r="V50">
            <v>56.7</v>
          </cell>
          <cell r="W50">
            <v>72.8</v>
          </cell>
          <cell r="X50">
            <v>568</v>
          </cell>
          <cell r="Y50">
            <v>15</v>
          </cell>
          <cell r="Z50">
            <v>1.2999999999999972</v>
          </cell>
          <cell r="AA50">
            <v>20</v>
          </cell>
          <cell r="AB50">
            <v>8</v>
          </cell>
          <cell r="AC50">
            <v>148.4</v>
          </cell>
          <cell r="AD50">
            <v>155.69999999999999</v>
          </cell>
          <cell r="AE50">
            <v>335</v>
          </cell>
          <cell r="AF50">
            <v>233</v>
          </cell>
          <cell r="AG50">
            <v>204</v>
          </cell>
          <cell r="AH50">
            <v>256</v>
          </cell>
          <cell r="AI50">
            <v>220</v>
          </cell>
          <cell r="AJ50">
            <v>155.19999999999999</v>
          </cell>
          <cell r="AK50">
            <v>277</v>
          </cell>
          <cell r="AL50">
            <v>382</v>
          </cell>
          <cell r="AM50">
            <v>89</v>
          </cell>
          <cell r="AN50">
            <v>27</v>
          </cell>
          <cell r="AO50">
            <v>74</v>
          </cell>
          <cell r="AP50">
            <v>167</v>
          </cell>
          <cell r="AQ50">
            <v>255</v>
          </cell>
          <cell r="AR50">
            <v>464</v>
          </cell>
          <cell r="AS50">
            <v>284</v>
          </cell>
          <cell r="AT50">
            <v>275</v>
          </cell>
          <cell r="AU50">
            <v>500</v>
          </cell>
          <cell r="AV50">
            <v>37.6</v>
          </cell>
          <cell r="AW50">
            <v>61</v>
          </cell>
          <cell r="AX50">
            <v>0</v>
          </cell>
          <cell r="AY50">
            <v>27.299999999999997</v>
          </cell>
          <cell r="AZ50">
            <v>24.900000000000006</v>
          </cell>
          <cell r="BA50">
            <v>39.200000000000003</v>
          </cell>
          <cell r="BB50">
            <v>162.6</v>
          </cell>
          <cell r="BC50">
            <v>21</v>
          </cell>
          <cell r="BD50">
            <v>9</v>
          </cell>
          <cell r="BE50">
            <v>11</v>
          </cell>
          <cell r="BF50">
            <v>58</v>
          </cell>
          <cell r="BG50">
            <v>18.099999999999994</v>
          </cell>
          <cell r="BH50">
            <v>157</v>
          </cell>
          <cell r="BI50">
            <v>84</v>
          </cell>
          <cell r="BJ50">
            <v>230</v>
          </cell>
          <cell r="BK50">
            <v>229</v>
          </cell>
          <cell r="BL50">
            <v>321</v>
          </cell>
        </row>
        <row r="51">
          <cell r="A51">
            <v>50</v>
          </cell>
          <cell r="B51">
            <v>84.5</v>
          </cell>
          <cell r="C51">
            <v>73.2</v>
          </cell>
          <cell r="D51">
            <v>71.7</v>
          </cell>
          <cell r="E51">
            <v>62.2</v>
          </cell>
          <cell r="F51">
            <v>56.800000000000004</v>
          </cell>
          <cell r="G51">
            <v>56.400000000000006</v>
          </cell>
          <cell r="H51">
            <v>51.7</v>
          </cell>
          <cell r="I51">
            <v>43.800000000000004</v>
          </cell>
          <cell r="J51">
            <v>38.5</v>
          </cell>
          <cell r="K51">
            <v>33.800000000000004</v>
          </cell>
          <cell r="L51">
            <v>23</v>
          </cell>
          <cell r="M51">
            <v>13</v>
          </cell>
          <cell r="N51">
            <v>10.700000000000003</v>
          </cell>
          <cell r="O51">
            <v>8.7000000000000028</v>
          </cell>
          <cell r="P51">
            <v>3.4000000000000057</v>
          </cell>
          <cell r="Q51">
            <v>9.5</v>
          </cell>
          <cell r="R51">
            <v>121.5</v>
          </cell>
          <cell r="S51">
            <v>108.5</v>
          </cell>
          <cell r="T51">
            <v>100.7</v>
          </cell>
          <cell r="U51">
            <v>111.1</v>
          </cell>
          <cell r="V51">
            <v>29.400000000000006</v>
          </cell>
          <cell r="W51">
            <v>45.5</v>
          </cell>
          <cell r="X51">
            <v>595.29999999999995</v>
          </cell>
          <cell r="Y51">
            <v>42.3</v>
          </cell>
          <cell r="Z51">
            <v>28.599999999999994</v>
          </cell>
          <cell r="AA51">
            <v>7.2999999999999972</v>
          </cell>
          <cell r="AB51">
            <v>35.299999999999997</v>
          </cell>
          <cell r="AC51">
            <v>121.1</v>
          </cell>
          <cell r="AD51">
            <v>128.4</v>
          </cell>
          <cell r="AE51">
            <v>307.7</v>
          </cell>
          <cell r="AF51">
            <v>205.7</v>
          </cell>
          <cell r="AG51">
            <v>176.7</v>
          </cell>
          <cell r="AH51">
            <v>228.7</v>
          </cell>
          <cell r="AI51">
            <v>192.7</v>
          </cell>
          <cell r="AJ51">
            <v>127.9</v>
          </cell>
          <cell r="AK51">
            <v>249.7</v>
          </cell>
          <cell r="AL51">
            <v>354.7</v>
          </cell>
          <cell r="AM51">
            <v>116.3</v>
          </cell>
          <cell r="AN51">
            <v>54.3</v>
          </cell>
          <cell r="AO51">
            <v>101.3</v>
          </cell>
          <cell r="AP51">
            <v>194.3</v>
          </cell>
          <cell r="AQ51">
            <v>282.3</v>
          </cell>
          <cell r="AR51">
            <v>491.3</v>
          </cell>
          <cell r="AS51">
            <v>311.3</v>
          </cell>
          <cell r="AT51">
            <v>302.3</v>
          </cell>
          <cell r="AU51">
            <v>527.29999999999995</v>
          </cell>
          <cell r="AV51">
            <v>10.300000000000004</v>
          </cell>
          <cell r="AW51">
            <v>88.3</v>
          </cell>
          <cell r="AX51">
            <v>27.299999999999997</v>
          </cell>
          <cell r="AY51">
            <v>0</v>
          </cell>
          <cell r="AZ51">
            <v>2.3999999999999915</v>
          </cell>
          <cell r="BA51">
            <v>11.900000000000006</v>
          </cell>
          <cell r="BB51">
            <v>135.30000000000001</v>
          </cell>
          <cell r="BC51">
            <v>48.3</v>
          </cell>
          <cell r="BD51">
            <v>36.299999999999997</v>
          </cell>
          <cell r="BE51">
            <v>38.299999999999997</v>
          </cell>
          <cell r="BF51">
            <v>85.3</v>
          </cell>
          <cell r="BG51">
            <v>9.2000000000000028</v>
          </cell>
          <cell r="BH51">
            <v>184.3</v>
          </cell>
          <cell r="BI51">
            <v>111.3</v>
          </cell>
          <cell r="BJ51">
            <v>257.3</v>
          </cell>
          <cell r="BK51">
            <v>256.3</v>
          </cell>
          <cell r="BL51">
            <v>348.3</v>
          </cell>
        </row>
        <row r="52">
          <cell r="A52">
            <v>51</v>
          </cell>
          <cell r="B52">
            <v>86.899999999999991</v>
          </cell>
          <cell r="C52">
            <v>75.599999999999994</v>
          </cell>
          <cell r="D52">
            <v>74.099999999999994</v>
          </cell>
          <cell r="E52">
            <v>64.599999999999994</v>
          </cell>
          <cell r="F52">
            <v>59.199999999999996</v>
          </cell>
          <cell r="G52">
            <v>58.8</v>
          </cell>
          <cell r="H52">
            <v>54.099999999999994</v>
          </cell>
          <cell r="I52">
            <v>46.199999999999996</v>
          </cell>
          <cell r="J52">
            <v>40.899999999999991</v>
          </cell>
          <cell r="K52">
            <v>36.199999999999996</v>
          </cell>
          <cell r="L52">
            <v>25.399999999999991</v>
          </cell>
          <cell r="M52">
            <v>15.399999999999991</v>
          </cell>
          <cell r="N52">
            <v>13.099999999999994</v>
          </cell>
          <cell r="O52">
            <v>11.099999999999994</v>
          </cell>
          <cell r="P52">
            <v>5.7999999999999972</v>
          </cell>
          <cell r="Q52">
            <v>7.1000000000000085</v>
          </cell>
          <cell r="R52">
            <v>123.89999999999999</v>
          </cell>
          <cell r="S52">
            <v>110.89999999999999</v>
          </cell>
          <cell r="T52">
            <v>103.1</v>
          </cell>
          <cell r="U52">
            <v>113.5</v>
          </cell>
          <cell r="V52">
            <v>31.799999999999997</v>
          </cell>
          <cell r="W52">
            <v>47.899999999999991</v>
          </cell>
          <cell r="X52">
            <v>592.9</v>
          </cell>
          <cell r="Y52">
            <v>39.900000000000006</v>
          </cell>
          <cell r="Z52">
            <v>26.200000000000003</v>
          </cell>
          <cell r="AA52">
            <v>4.9000000000000057</v>
          </cell>
          <cell r="AB52">
            <v>32.900000000000006</v>
          </cell>
          <cell r="AC52">
            <v>123.5</v>
          </cell>
          <cell r="AD52">
            <v>130.80000000000001</v>
          </cell>
          <cell r="AE52">
            <v>310.10000000000002</v>
          </cell>
          <cell r="AF52">
            <v>208.1</v>
          </cell>
          <cell r="AG52">
            <v>179.1</v>
          </cell>
          <cell r="AH52">
            <v>231.1</v>
          </cell>
          <cell r="AI52">
            <v>195.1</v>
          </cell>
          <cell r="AJ52">
            <v>130.30000000000001</v>
          </cell>
          <cell r="AK52">
            <v>252.1</v>
          </cell>
          <cell r="AL52">
            <v>357.1</v>
          </cell>
          <cell r="AM52">
            <v>113.9</v>
          </cell>
          <cell r="AN52">
            <v>51.900000000000006</v>
          </cell>
          <cell r="AO52">
            <v>98.9</v>
          </cell>
          <cell r="AP52">
            <v>191.9</v>
          </cell>
          <cell r="AQ52">
            <v>279.89999999999998</v>
          </cell>
          <cell r="AR52">
            <v>488.9</v>
          </cell>
          <cell r="AS52">
            <v>308.89999999999998</v>
          </cell>
          <cell r="AT52">
            <v>299.89999999999998</v>
          </cell>
          <cell r="AU52">
            <v>524.9</v>
          </cell>
          <cell r="AV52">
            <v>12.699999999999996</v>
          </cell>
          <cell r="AW52">
            <v>85.9</v>
          </cell>
          <cell r="AX52">
            <v>24.900000000000006</v>
          </cell>
          <cell r="AY52">
            <v>2.3999999999999915</v>
          </cell>
          <cell r="AZ52">
            <v>0</v>
          </cell>
          <cell r="BA52">
            <v>14.299999999999997</v>
          </cell>
          <cell r="BB52">
            <v>137.69999999999999</v>
          </cell>
          <cell r="BC52">
            <v>45.900000000000006</v>
          </cell>
          <cell r="BD52">
            <v>33.900000000000006</v>
          </cell>
          <cell r="BE52">
            <v>35.900000000000006</v>
          </cell>
          <cell r="BF52">
            <v>82.9</v>
          </cell>
          <cell r="BG52">
            <v>6.8000000000000114</v>
          </cell>
          <cell r="BH52">
            <v>181.9</v>
          </cell>
          <cell r="BI52">
            <v>108.9</v>
          </cell>
          <cell r="BJ52">
            <v>254.9</v>
          </cell>
          <cell r="BK52">
            <v>253.9</v>
          </cell>
          <cell r="BL52">
            <v>345.9</v>
          </cell>
        </row>
        <row r="53">
          <cell r="A53">
            <v>52</v>
          </cell>
          <cell r="B53">
            <v>72.599999999999994</v>
          </cell>
          <cell r="C53">
            <v>61.3</v>
          </cell>
          <cell r="D53">
            <v>59.8</v>
          </cell>
          <cell r="E53">
            <v>50.3</v>
          </cell>
          <cell r="F53">
            <v>44.9</v>
          </cell>
          <cell r="G53">
            <v>44.5</v>
          </cell>
          <cell r="H53">
            <v>39.799999999999997</v>
          </cell>
          <cell r="I53">
            <v>31.9</v>
          </cell>
          <cell r="J53">
            <v>26.599999999999994</v>
          </cell>
          <cell r="K53">
            <v>21.9</v>
          </cell>
          <cell r="L53">
            <v>11.099999999999994</v>
          </cell>
          <cell r="M53">
            <v>1.0999999999999943</v>
          </cell>
          <cell r="N53">
            <v>1.2000000000000028</v>
          </cell>
          <cell r="O53">
            <v>3.2000000000000028</v>
          </cell>
          <cell r="P53">
            <v>8.5</v>
          </cell>
          <cell r="Q53">
            <v>21.400000000000006</v>
          </cell>
          <cell r="R53">
            <v>109.6</v>
          </cell>
          <cell r="S53">
            <v>96.6</v>
          </cell>
          <cell r="T53">
            <v>88.8</v>
          </cell>
          <cell r="U53">
            <v>99.199999999999989</v>
          </cell>
          <cell r="V53">
            <v>17.5</v>
          </cell>
          <cell r="W53">
            <v>33.599999999999994</v>
          </cell>
          <cell r="X53">
            <v>607.20000000000005</v>
          </cell>
          <cell r="Y53">
            <v>54.2</v>
          </cell>
          <cell r="Z53">
            <v>40.5</v>
          </cell>
          <cell r="AA53">
            <v>19.200000000000003</v>
          </cell>
          <cell r="AB53">
            <v>47.2</v>
          </cell>
          <cell r="AC53">
            <v>109.19999999999999</v>
          </cell>
          <cell r="AD53">
            <v>116.5</v>
          </cell>
          <cell r="AE53">
            <v>295.8</v>
          </cell>
          <cell r="AF53">
            <v>193.8</v>
          </cell>
          <cell r="AG53">
            <v>164.8</v>
          </cell>
          <cell r="AH53">
            <v>216.8</v>
          </cell>
          <cell r="AI53">
            <v>180.8</v>
          </cell>
          <cell r="AJ53">
            <v>116</v>
          </cell>
          <cell r="AK53">
            <v>237.8</v>
          </cell>
          <cell r="AL53">
            <v>342.8</v>
          </cell>
          <cell r="AM53">
            <v>128.19999999999999</v>
          </cell>
          <cell r="AN53">
            <v>66.2</v>
          </cell>
          <cell r="AO53">
            <v>113.2</v>
          </cell>
          <cell r="AP53">
            <v>206.2</v>
          </cell>
          <cell r="AQ53">
            <v>294.2</v>
          </cell>
          <cell r="AR53">
            <v>503.2</v>
          </cell>
          <cell r="AS53">
            <v>323.2</v>
          </cell>
          <cell r="AT53">
            <v>314.2</v>
          </cell>
          <cell r="AU53">
            <v>539.20000000000005</v>
          </cell>
          <cell r="AV53">
            <v>1.6000000000000014</v>
          </cell>
          <cell r="AW53">
            <v>100.2</v>
          </cell>
          <cell r="AX53">
            <v>39.200000000000003</v>
          </cell>
          <cell r="AY53">
            <v>11.900000000000006</v>
          </cell>
          <cell r="AZ53">
            <v>14.299999999999997</v>
          </cell>
          <cell r="BA53">
            <v>0</v>
          </cell>
          <cell r="BB53">
            <v>123.39999999999999</v>
          </cell>
          <cell r="BC53">
            <v>60.2</v>
          </cell>
          <cell r="BD53">
            <v>48.2</v>
          </cell>
          <cell r="BE53">
            <v>50.2</v>
          </cell>
          <cell r="BF53">
            <v>97.2</v>
          </cell>
          <cell r="BG53">
            <v>21.100000000000009</v>
          </cell>
          <cell r="BH53">
            <v>196.2</v>
          </cell>
          <cell r="BI53">
            <v>123.2</v>
          </cell>
          <cell r="BJ53">
            <v>269.2</v>
          </cell>
          <cell r="BK53">
            <v>268.2</v>
          </cell>
          <cell r="BL53">
            <v>360.2</v>
          </cell>
        </row>
        <row r="54">
          <cell r="A54">
            <v>53</v>
          </cell>
          <cell r="B54">
            <v>50.8</v>
          </cell>
          <cell r="C54">
            <v>62.099999999999994</v>
          </cell>
          <cell r="D54">
            <v>63.599999999999994</v>
          </cell>
          <cell r="E54">
            <v>73.099999999999994</v>
          </cell>
          <cell r="F54">
            <v>78.5</v>
          </cell>
          <cell r="G54">
            <v>78.899999999999991</v>
          </cell>
          <cell r="H54">
            <v>83.6</v>
          </cell>
          <cell r="I54">
            <v>91.5</v>
          </cell>
          <cell r="J54">
            <v>96.8</v>
          </cell>
          <cell r="K54">
            <v>101.5</v>
          </cell>
          <cell r="L54">
            <v>112.3</v>
          </cell>
          <cell r="M54">
            <v>122.3</v>
          </cell>
          <cell r="N54">
            <v>124.6</v>
          </cell>
          <cell r="O54">
            <v>126.6</v>
          </cell>
          <cell r="P54">
            <v>131.89999999999998</v>
          </cell>
          <cell r="Q54">
            <v>144.80000000000001</v>
          </cell>
          <cell r="R54">
            <v>13.799999999999997</v>
          </cell>
          <cell r="S54">
            <v>26.799999999999997</v>
          </cell>
          <cell r="T54">
            <v>34.599999999999994</v>
          </cell>
          <cell r="U54">
            <v>24.199999999999996</v>
          </cell>
          <cell r="V54">
            <v>105.89999999999999</v>
          </cell>
          <cell r="W54">
            <v>89.8</v>
          </cell>
          <cell r="X54">
            <v>730.6</v>
          </cell>
          <cell r="Y54">
            <v>177.6</v>
          </cell>
          <cell r="Z54">
            <v>163.89999999999998</v>
          </cell>
          <cell r="AA54">
            <v>142.6</v>
          </cell>
          <cell r="AB54">
            <v>170.6</v>
          </cell>
          <cell r="AC54">
            <v>14.199999999999996</v>
          </cell>
          <cell r="AD54">
            <v>6.8999999999999915</v>
          </cell>
          <cell r="AE54">
            <v>172.4</v>
          </cell>
          <cell r="AF54">
            <v>70.400000000000006</v>
          </cell>
          <cell r="AG54">
            <v>41.400000000000006</v>
          </cell>
          <cell r="AH54">
            <v>93.4</v>
          </cell>
          <cell r="AI54">
            <v>57.400000000000006</v>
          </cell>
          <cell r="AJ54">
            <v>7.3999999999999915</v>
          </cell>
          <cell r="AK54">
            <v>114.4</v>
          </cell>
          <cell r="AL54">
            <v>219.4</v>
          </cell>
          <cell r="AM54">
            <v>251.6</v>
          </cell>
          <cell r="AN54">
            <v>189.6</v>
          </cell>
          <cell r="AO54">
            <v>236.6</v>
          </cell>
          <cell r="AP54">
            <v>329.6</v>
          </cell>
          <cell r="AQ54">
            <v>417.6</v>
          </cell>
          <cell r="AR54">
            <v>626.6</v>
          </cell>
          <cell r="AS54">
            <v>446.6</v>
          </cell>
          <cell r="AT54">
            <v>437.6</v>
          </cell>
          <cell r="AU54">
            <v>662.6</v>
          </cell>
          <cell r="AV54">
            <v>125</v>
          </cell>
          <cell r="AW54">
            <v>223.6</v>
          </cell>
          <cell r="AX54">
            <v>162.6</v>
          </cell>
          <cell r="AY54">
            <v>135.30000000000001</v>
          </cell>
          <cell r="AZ54">
            <v>137.69999999999999</v>
          </cell>
          <cell r="BA54">
            <v>123.39999999999999</v>
          </cell>
          <cell r="BB54">
            <v>0</v>
          </cell>
          <cell r="BC54">
            <v>183.6</v>
          </cell>
          <cell r="BD54">
            <v>171.6</v>
          </cell>
          <cell r="BE54">
            <v>173.6</v>
          </cell>
          <cell r="BF54">
            <v>220.6</v>
          </cell>
          <cell r="BG54">
            <v>144.5</v>
          </cell>
          <cell r="BH54">
            <v>319.60000000000002</v>
          </cell>
          <cell r="BI54">
            <v>246.6</v>
          </cell>
          <cell r="BJ54">
            <v>392.6</v>
          </cell>
          <cell r="BK54">
            <v>391.6</v>
          </cell>
          <cell r="BL54">
            <v>483.6</v>
          </cell>
        </row>
        <row r="55">
          <cell r="A55">
            <v>54</v>
          </cell>
          <cell r="B55">
            <v>132.80000000000001</v>
          </cell>
          <cell r="C55">
            <v>121.5</v>
          </cell>
          <cell r="D55">
            <v>120</v>
          </cell>
          <cell r="E55">
            <v>110.5</v>
          </cell>
          <cell r="F55">
            <v>105.1</v>
          </cell>
          <cell r="G55">
            <v>104.7</v>
          </cell>
          <cell r="H55">
            <v>100</v>
          </cell>
          <cell r="I55">
            <v>92.1</v>
          </cell>
          <cell r="J55">
            <v>86.8</v>
          </cell>
          <cell r="K55">
            <v>82.1</v>
          </cell>
          <cell r="L55">
            <v>71.3</v>
          </cell>
          <cell r="M55">
            <v>61.3</v>
          </cell>
          <cell r="N55">
            <v>59</v>
          </cell>
          <cell r="O55">
            <v>57</v>
          </cell>
          <cell r="P55">
            <v>51.7</v>
          </cell>
          <cell r="Q55">
            <v>38.799999999999997</v>
          </cell>
          <cell r="R55">
            <v>169.8</v>
          </cell>
          <cell r="S55">
            <v>156.80000000000001</v>
          </cell>
          <cell r="T55">
            <v>149</v>
          </cell>
          <cell r="U55">
            <v>159.4</v>
          </cell>
          <cell r="V55">
            <v>77.7</v>
          </cell>
          <cell r="W55">
            <v>93.8</v>
          </cell>
          <cell r="X55">
            <v>547</v>
          </cell>
          <cell r="Y55">
            <v>6</v>
          </cell>
          <cell r="Z55">
            <v>19.700000000000003</v>
          </cell>
          <cell r="AA55">
            <v>41</v>
          </cell>
          <cell r="AB55">
            <v>13</v>
          </cell>
          <cell r="AC55">
            <v>169.4</v>
          </cell>
          <cell r="AD55">
            <v>176.7</v>
          </cell>
          <cell r="AE55">
            <v>356</v>
          </cell>
          <cell r="AF55">
            <v>254</v>
          </cell>
          <cell r="AG55">
            <v>225</v>
          </cell>
          <cell r="AH55">
            <v>277</v>
          </cell>
          <cell r="AI55">
            <v>241</v>
          </cell>
          <cell r="AJ55">
            <v>176.2</v>
          </cell>
          <cell r="AK55">
            <v>298</v>
          </cell>
          <cell r="AL55">
            <v>403</v>
          </cell>
          <cell r="AM55">
            <v>68</v>
          </cell>
          <cell r="AN55">
            <v>6</v>
          </cell>
          <cell r="AO55">
            <v>53</v>
          </cell>
          <cell r="AP55">
            <v>146</v>
          </cell>
          <cell r="AQ55">
            <v>234</v>
          </cell>
          <cell r="AR55">
            <v>443</v>
          </cell>
          <cell r="AS55">
            <v>263</v>
          </cell>
          <cell r="AT55">
            <v>254</v>
          </cell>
          <cell r="AU55">
            <v>479</v>
          </cell>
          <cell r="AV55">
            <v>58.6</v>
          </cell>
          <cell r="AW55">
            <v>40</v>
          </cell>
          <cell r="AX55">
            <v>21</v>
          </cell>
          <cell r="AY55">
            <v>48.3</v>
          </cell>
          <cell r="AZ55">
            <v>45.900000000000006</v>
          </cell>
          <cell r="BA55">
            <v>60.2</v>
          </cell>
          <cell r="BB55">
            <v>183.6</v>
          </cell>
          <cell r="BC55">
            <v>0</v>
          </cell>
          <cell r="BD55">
            <v>12</v>
          </cell>
          <cell r="BE55">
            <v>10</v>
          </cell>
          <cell r="BF55">
            <v>37</v>
          </cell>
          <cell r="BG55">
            <v>39.099999999999994</v>
          </cell>
          <cell r="BH55">
            <v>136</v>
          </cell>
          <cell r="BI55">
            <v>63</v>
          </cell>
          <cell r="BJ55">
            <v>209</v>
          </cell>
          <cell r="BK55">
            <v>208</v>
          </cell>
          <cell r="BL55">
            <v>300</v>
          </cell>
        </row>
        <row r="56">
          <cell r="A56">
            <v>55</v>
          </cell>
          <cell r="B56">
            <v>120.8</v>
          </cell>
          <cell r="C56">
            <v>109.5</v>
          </cell>
          <cell r="D56">
            <v>108</v>
          </cell>
          <cell r="E56">
            <v>98.5</v>
          </cell>
          <cell r="F56">
            <v>93.1</v>
          </cell>
          <cell r="G56">
            <v>92.7</v>
          </cell>
          <cell r="H56">
            <v>88</v>
          </cell>
          <cell r="I56">
            <v>80.099999999999994</v>
          </cell>
          <cell r="J56">
            <v>74.8</v>
          </cell>
          <cell r="K56">
            <v>70.099999999999994</v>
          </cell>
          <cell r="L56">
            <v>59.3</v>
          </cell>
          <cell r="M56">
            <v>49.3</v>
          </cell>
          <cell r="N56">
            <v>47</v>
          </cell>
          <cell r="O56">
            <v>45</v>
          </cell>
          <cell r="P56">
            <v>39.700000000000003</v>
          </cell>
          <cell r="Q56">
            <v>26.799999999999997</v>
          </cell>
          <cell r="R56">
            <v>157.80000000000001</v>
          </cell>
          <cell r="S56">
            <v>144.80000000000001</v>
          </cell>
          <cell r="T56">
            <v>137</v>
          </cell>
          <cell r="U56">
            <v>147.4</v>
          </cell>
          <cell r="V56">
            <v>65.7</v>
          </cell>
          <cell r="W56">
            <v>81.8</v>
          </cell>
          <cell r="X56">
            <v>559</v>
          </cell>
          <cell r="Y56">
            <v>6</v>
          </cell>
          <cell r="Z56">
            <v>7.7000000000000028</v>
          </cell>
          <cell r="AA56">
            <v>29</v>
          </cell>
          <cell r="AB56">
            <v>1</v>
          </cell>
          <cell r="AC56">
            <v>157.4</v>
          </cell>
          <cell r="AD56">
            <v>164.7</v>
          </cell>
          <cell r="AE56">
            <v>344</v>
          </cell>
          <cell r="AF56">
            <v>242</v>
          </cell>
          <cell r="AG56">
            <v>213</v>
          </cell>
          <cell r="AH56">
            <v>265</v>
          </cell>
          <cell r="AI56">
            <v>229</v>
          </cell>
          <cell r="AJ56">
            <v>164.2</v>
          </cell>
          <cell r="AK56">
            <v>286</v>
          </cell>
          <cell r="AL56">
            <v>391</v>
          </cell>
          <cell r="AM56">
            <v>80</v>
          </cell>
          <cell r="AN56">
            <v>18</v>
          </cell>
          <cell r="AO56">
            <v>65</v>
          </cell>
          <cell r="AP56">
            <v>158</v>
          </cell>
          <cell r="AQ56">
            <v>246</v>
          </cell>
          <cell r="AR56">
            <v>455</v>
          </cell>
          <cell r="AS56">
            <v>275</v>
          </cell>
          <cell r="AT56">
            <v>266</v>
          </cell>
          <cell r="AU56">
            <v>491</v>
          </cell>
          <cell r="AV56">
            <v>46.6</v>
          </cell>
          <cell r="AW56">
            <v>52</v>
          </cell>
          <cell r="AX56">
            <v>9</v>
          </cell>
          <cell r="AY56">
            <v>36.299999999999997</v>
          </cell>
          <cell r="AZ56">
            <v>33.900000000000006</v>
          </cell>
          <cell r="BA56">
            <v>48.2</v>
          </cell>
          <cell r="BB56">
            <v>171.6</v>
          </cell>
          <cell r="BC56">
            <v>12</v>
          </cell>
          <cell r="BD56">
            <v>0</v>
          </cell>
          <cell r="BE56">
            <v>2</v>
          </cell>
          <cell r="BF56">
            <v>49</v>
          </cell>
          <cell r="BG56">
            <v>27.099999999999994</v>
          </cell>
          <cell r="BH56">
            <v>148</v>
          </cell>
          <cell r="BI56">
            <v>75</v>
          </cell>
          <cell r="BJ56">
            <v>221</v>
          </cell>
          <cell r="BK56">
            <v>220</v>
          </cell>
          <cell r="BL56">
            <v>312</v>
          </cell>
        </row>
        <row r="57">
          <cell r="A57">
            <v>56</v>
          </cell>
          <cell r="B57">
            <v>122.8</v>
          </cell>
          <cell r="C57">
            <v>111.5</v>
          </cell>
          <cell r="D57">
            <v>110</v>
          </cell>
          <cell r="E57">
            <v>100.5</v>
          </cell>
          <cell r="F57">
            <v>95.1</v>
          </cell>
          <cell r="G57">
            <v>94.7</v>
          </cell>
          <cell r="H57">
            <v>90</v>
          </cell>
          <cell r="I57">
            <v>82.1</v>
          </cell>
          <cell r="J57">
            <v>76.8</v>
          </cell>
          <cell r="K57">
            <v>72.099999999999994</v>
          </cell>
          <cell r="L57">
            <v>61.3</v>
          </cell>
          <cell r="M57">
            <v>51.3</v>
          </cell>
          <cell r="N57">
            <v>49</v>
          </cell>
          <cell r="O57">
            <v>47</v>
          </cell>
          <cell r="P57">
            <v>41.7</v>
          </cell>
          <cell r="Q57">
            <v>28.799999999999997</v>
          </cell>
          <cell r="R57">
            <v>159.80000000000001</v>
          </cell>
          <cell r="S57">
            <v>146.80000000000001</v>
          </cell>
          <cell r="T57">
            <v>139</v>
          </cell>
          <cell r="U57">
            <v>149.4</v>
          </cell>
          <cell r="V57">
            <v>67.7</v>
          </cell>
          <cell r="W57">
            <v>83.8</v>
          </cell>
          <cell r="X57">
            <v>557</v>
          </cell>
          <cell r="Y57">
            <v>4</v>
          </cell>
          <cell r="Z57">
            <v>9.7000000000000028</v>
          </cell>
          <cell r="AA57">
            <v>31</v>
          </cell>
          <cell r="AB57">
            <v>3</v>
          </cell>
          <cell r="AC57">
            <v>159.4</v>
          </cell>
          <cell r="AD57">
            <v>166.7</v>
          </cell>
          <cell r="AE57">
            <v>346</v>
          </cell>
          <cell r="AF57">
            <v>244</v>
          </cell>
          <cell r="AG57">
            <v>215</v>
          </cell>
          <cell r="AH57">
            <v>267</v>
          </cell>
          <cell r="AI57">
            <v>231</v>
          </cell>
          <cell r="AJ57">
            <v>166.2</v>
          </cell>
          <cell r="AK57">
            <v>288</v>
          </cell>
          <cell r="AL57">
            <v>393</v>
          </cell>
          <cell r="AM57">
            <v>78</v>
          </cell>
          <cell r="AN57">
            <v>16</v>
          </cell>
          <cell r="AO57">
            <v>63</v>
          </cell>
          <cell r="AP57">
            <v>156</v>
          </cell>
          <cell r="AQ57">
            <v>244</v>
          </cell>
          <cell r="AR57">
            <v>453</v>
          </cell>
          <cell r="AS57">
            <v>273</v>
          </cell>
          <cell r="AT57">
            <v>264</v>
          </cell>
          <cell r="AU57">
            <v>489</v>
          </cell>
          <cell r="AV57">
            <v>48.6</v>
          </cell>
          <cell r="AW57">
            <v>50</v>
          </cell>
          <cell r="AX57">
            <v>11</v>
          </cell>
          <cell r="AY57">
            <v>38.299999999999997</v>
          </cell>
          <cell r="AZ57">
            <v>35.900000000000006</v>
          </cell>
          <cell r="BA57">
            <v>50.2</v>
          </cell>
          <cell r="BB57">
            <v>173.6</v>
          </cell>
          <cell r="BC57">
            <v>10</v>
          </cell>
          <cell r="BD57">
            <v>2</v>
          </cell>
          <cell r="BE57">
            <v>0</v>
          </cell>
          <cell r="BF57">
            <v>47</v>
          </cell>
          <cell r="BG57">
            <v>29.099999999999994</v>
          </cell>
          <cell r="BH57">
            <v>146</v>
          </cell>
          <cell r="BI57">
            <v>73</v>
          </cell>
          <cell r="BJ57">
            <v>219</v>
          </cell>
          <cell r="BK57">
            <v>218</v>
          </cell>
          <cell r="BL57">
            <v>310</v>
          </cell>
        </row>
        <row r="58">
          <cell r="A58">
            <v>57</v>
          </cell>
          <cell r="B58">
            <v>169.8</v>
          </cell>
          <cell r="C58">
            <v>158.5</v>
          </cell>
          <cell r="D58">
            <v>157</v>
          </cell>
          <cell r="E58">
            <v>147.5</v>
          </cell>
          <cell r="F58">
            <v>142.1</v>
          </cell>
          <cell r="G58">
            <v>141.69999999999999</v>
          </cell>
          <cell r="H58">
            <v>137</v>
          </cell>
          <cell r="I58">
            <v>129.1</v>
          </cell>
          <cell r="J58">
            <v>123.8</v>
          </cell>
          <cell r="K58">
            <v>119.1</v>
          </cell>
          <cell r="L58">
            <v>108.3</v>
          </cell>
          <cell r="M58">
            <v>98.3</v>
          </cell>
          <cell r="N58">
            <v>96</v>
          </cell>
          <cell r="O58">
            <v>94</v>
          </cell>
          <cell r="P58">
            <v>88.7</v>
          </cell>
          <cell r="Q58">
            <v>75.8</v>
          </cell>
          <cell r="R58">
            <v>206.8</v>
          </cell>
          <cell r="S58">
            <v>193.8</v>
          </cell>
          <cell r="T58">
            <v>186</v>
          </cell>
          <cell r="U58">
            <v>196.4</v>
          </cell>
          <cell r="V58">
            <v>114.7</v>
          </cell>
          <cell r="W58">
            <v>130.80000000000001</v>
          </cell>
          <cell r="X58">
            <v>510</v>
          </cell>
          <cell r="Y58">
            <v>43</v>
          </cell>
          <cell r="Z58">
            <v>56.7</v>
          </cell>
          <cell r="AA58">
            <v>78</v>
          </cell>
          <cell r="AB58">
            <v>50</v>
          </cell>
          <cell r="AC58">
            <v>206.4</v>
          </cell>
          <cell r="AD58">
            <v>213.7</v>
          </cell>
          <cell r="AE58">
            <v>393</v>
          </cell>
          <cell r="AF58">
            <v>291</v>
          </cell>
          <cell r="AG58">
            <v>262</v>
          </cell>
          <cell r="AH58">
            <v>314</v>
          </cell>
          <cell r="AI58">
            <v>278</v>
          </cell>
          <cell r="AJ58">
            <v>213.2</v>
          </cell>
          <cell r="AK58">
            <v>335</v>
          </cell>
          <cell r="AL58">
            <v>440</v>
          </cell>
          <cell r="AM58">
            <v>31</v>
          </cell>
          <cell r="AN58">
            <v>31</v>
          </cell>
          <cell r="AO58">
            <v>16</v>
          </cell>
          <cell r="AP58">
            <v>109</v>
          </cell>
          <cell r="AQ58">
            <v>197</v>
          </cell>
          <cell r="AR58">
            <v>406</v>
          </cell>
          <cell r="AS58">
            <v>226</v>
          </cell>
          <cell r="AT58">
            <v>217</v>
          </cell>
          <cell r="AU58">
            <v>442</v>
          </cell>
          <cell r="AV58">
            <v>95.6</v>
          </cell>
          <cell r="AW58">
            <v>3</v>
          </cell>
          <cell r="AX58">
            <v>58</v>
          </cell>
          <cell r="AY58">
            <v>85.3</v>
          </cell>
          <cell r="AZ58">
            <v>82.9</v>
          </cell>
          <cell r="BA58">
            <v>97.2</v>
          </cell>
          <cell r="BB58">
            <v>220.6</v>
          </cell>
          <cell r="BC58">
            <v>37</v>
          </cell>
          <cell r="BD58">
            <v>49</v>
          </cell>
          <cell r="BE58">
            <v>47</v>
          </cell>
          <cell r="BF58">
            <v>0</v>
          </cell>
          <cell r="BG58">
            <v>76.099999999999994</v>
          </cell>
          <cell r="BH58">
            <v>99</v>
          </cell>
          <cell r="BI58">
            <v>26</v>
          </cell>
          <cell r="BJ58">
            <v>172</v>
          </cell>
          <cell r="BK58">
            <v>171</v>
          </cell>
          <cell r="BL58">
            <v>263</v>
          </cell>
        </row>
        <row r="59">
          <cell r="A59">
            <v>58</v>
          </cell>
          <cell r="B59">
            <v>93.7</v>
          </cell>
          <cell r="C59">
            <v>82.4</v>
          </cell>
          <cell r="D59">
            <v>80.900000000000006</v>
          </cell>
          <cell r="E59">
            <v>71.400000000000006</v>
          </cell>
          <cell r="F59">
            <v>66</v>
          </cell>
          <cell r="G59">
            <v>65.600000000000009</v>
          </cell>
          <cell r="H59">
            <v>60.900000000000006</v>
          </cell>
          <cell r="I59">
            <v>53.000000000000007</v>
          </cell>
          <cell r="J59">
            <v>47.7</v>
          </cell>
          <cell r="K59">
            <v>43.000000000000007</v>
          </cell>
          <cell r="L59">
            <v>32.200000000000003</v>
          </cell>
          <cell r="M59">
            <v>22.200000000000003</v>
          </cell>
          <cell r="N59">
            <v>19.900000000000006</v>
          </cell>
          <cell r="O59">
            <v>17.900000000000006</v>
          </cell>
          <cell r="P59">
            <v>12.600000000000009</v>
          </cell>
          <cell r="Q59">
            <v>0.29999999999999716</v>
          </cell>
          <cell r="R59">
            <v>130.69999999999999</v>
          </cell>
          <cell r="S59">
            <v>117.7</v>
          </cell>
          <cell r="T59">
            <v>109.9</v>
          </cell>
          <cell r="U59">
            <v>120.30000000000001</v>
          </cell>
          <cell r="V59">
            <v>38.600000000000009</v>
          </cell>
          <cell r="W59">
            <v>54.7</v>
          </cell>
          <cell r="X59">
            <v>586.1</v>
          </cell>
          <cell r="Y59">
            <v>33.099999999999994</v>
          </cell>
          <cell r="Z59">
            <v>19.399999999999991</v>
          </cell>
          <cell r="AA59">
            <v>1.9000000000000057</v>
          </cell>
          <cell r="AB59">
            <v>26.099999999999994</v>
          </cell>
          <cell r="AC59">
            <v>130.30000000000001</v>
          </cell>
          <cell r="AD59">
            <v>137.60000000000002</v>
          </cell>
          <cell r="AE59">
            <v>316.89999999999998</v>
          </cell>
          <cell r="AF59">
            <v>214.9</v>
          </cell>
          <cell r="AG59">
            <v>185.9</v>
          </cell>
          <cell r="AH59">
            <v>237.9</v>
          </cell>
          <cell r="AI59">
            <v>201.9</v>
          </cell>
          <cell r="AJ59">
            <v>137.10000000000002</v>
          </cell>
          <cell r="AK59">
            <v>258.89999999999998</v>
          </cell>
          <cell r="AL59">
            <v>363.9</v>
          </cell>
          <cell r="AM59">
            <v>107.1</v>
          </cell>
          <cell r="AN59">
            <v>45.099999999999994</v>
          </cell>
          <cell r="AO59">
            <v>92.1</v>
          </cell>
          <cell r="AP59">
            <v>185.1</v>
          </cell>
          <cell r="AQ59">
            <v>273.10000000000002</v>
          </cell>
          <cell r="AR59">
            <v>482.1</v>
          </cell>
          <cell r="AS59">
            <v>302.10000000000002</v>
          </cell>
          <cell r="AT59">
            <v>293.10000000000002</v>
          </cell>
          <cell r="AU59">
            <v>518.1</v>
          </cell>
          <cell r="AV59">
            <v>19.500000000000007</v>
          </cell>
          <cell r="AW59">
            <v>79.099999999999994</v>
          </cell>
          <cell r="AX59">
            <v>18.099999999999994</v>
          </cell>
          <cell r="AY59">
            <v>9.2000000000000028</v>
          </cell>
          <cell r="AZ59">
            <v>6.8000000000000114</v>
          </cell>
          <cell r="BA59">
            <v>21.100000000000009</v>
          </cell>
          <cell r="BB59">
            <v>144.5</v>
          </cell>
          <cell r="BC59">
            <v>39.099999999999994</v>
          </cell>
          <cell r="BD59">
            <v>27.099999999999994</v>
          </cell>
          <cell r="BE59">
            <v>29.099999999999994</v>
          </cell>
          <cell r="BF59">
            <v>76.099999999999994</v>
          </cell>
          <cell r="BG59">
            <v>0</v>
          </cell>
          <cell r="BH59">
            <v>175.1</v>
          </cell>
          <cell r="BI59">
            <v>102.1</v>
          </cell>
          <cell r="BJ59">
            <v>248.1</v>
          </cell>
          <cell r="BK59">
            <v>247.1</v>
          </cell>
          <cell r="BL59">
            <v>339.1</v>
          </cell>
        </row>
        <row r="60">
          <cell r="A60">
            <v>59</v>
          </cell>
          <cell r="B60">
            <v>268.8</v>
          </cell>
          <cell r="C60">
            <v>257.5</v>
          </cell>
          <cell r="D60">
            <v>256</v>
          </cell>
          <cell r="E60">
            <v>246.5</v>
          </cell>
          <cell r="F60">
            <v>241.1</v>
          </cell>
          <cell r="G60">
            <v>240.7</v>
          </cell>
          <cell r="H60">
            <v>236</v>
          </cell>
          <cell r="I60">
            <v>228.1</v>
          </cell>
          <cell r="J60">
            <v>222.8</v>
          </cell>
          <cell r="K60">
            <v>218.1</v>
          </cell>
          <cell r="L60">
            <v>207.3</v>
          </cell>
          <cell r="M60">
            <v>197.3</v>
          </cell>
          <cell r="N60">
            <v>195</v>
          </cell>
          <cell r="O60">
            <v>193</v>
          </cell>
          <cell r="P60">
            <v>187.7</v>
          </cell>
          <cell r="Q60">
            <v>174.8</v>
          </cell>
          <cell r="R60">
            <v>305.8</v>
          </cell>
          <cell r="S60">
            <v>292.8</v>
          </cell>
          <cell r="T60">
            <v>285</v>
          </cell>
          <cell r="U60">
            <v>295.39999999999998</v>
          </cell>
          <cell r="V60">
            <v>213.7</v>
          </cell>
          <cell r="W60">
            <v>229.8</v>
          </cell>
          <cell r="X60">
            <v>411</v>
          </cell>
          <cell r="Y60">
            <v>142</v>
          </cell>
          <cell r="Z60">
            <v>155.69999999999999</v>
          </cell>
          <cell r="AA60">
            <v>177</v>
          </cell>
          <cell r="AB60">
            <v>149</v>
          </cell>
          <cell r="AC60">
            <v>305.39999999999998</v>
          </cell>
          <cell r="AD60">
            <v>312.7</v>
          </cell>
          <cell r="AE60">
            <v>492</v>
          </cell>
          <cell r="AF60">
            <v>390</v>
          </cell>
          <cell r="AG60">
            <v>361</v>
          </cell>
          <cell r="AH60">
            <v>413</v>
          </cell>
          <cell r="AI60">
            <v>377</v>
          </cell>
          <cell r="AJ60">
            <v>312.2</v>
          </cell>
          <cell r="AK60">
            <v>434</v>
          </cell>
          <cell r="AL60">
            <v>539</v>
          </cell>
          <cell r="AM60">
            <v>68</v>
          </cell>
          <cell r="AN60">
            <v>130</v>
          </cell>
          <cell r="AO60">
            <v>83</v>
          </cell>
          <cell r="AP60">
            <v>10</v>
          </cell>
          <cell r="AQ60">
            <v>98</v>
          </cell>
          <cell r="AR60">
            <v>307</v>
          </cell>
          <cell r="AS60">
            <v>127</v>
          </cell>
          <cell r="AT60">
            <v>118</v>
          </cell>
          <cell r="AU60">
            <v>343</v>
          </cell>
          <cell r="AV60">
            <v>194.6</v>
          </cell>
          <cell r="AW60">
            <v>96</v>
          </cell>
          <cell r="AX60">
            <v>157</v>
          </cell>
          <cell r="AY60">
            <v>184.3</v>
          </cell>
          <cell r="AZ60">
            <v>181.9</v>
          </cell>
          <cell r="BA60">
            <v>196.2</v>
          </cell>
          <cell r="BB60">
            <v>319.60000000000002</v>
          </cell>
          <cell r="BC60">
            <v>136</v>
          </cell>
          <cell r="BD60">
            <v>148</v>
          </cell>
          <cell r="BE60">
            <v>146</v>
          </cell>
          <cell r="BF60">
            <v>99</v>
          </cell>
          <cell r="BG60">
            <v>175.1</v>
          </cell>
          <cell r="BH60">
            <v>0</v>
          </cell>
          <cell r="BI60">
            <v>73</v>
          </cell>
          <cell r="BJ60">
            <v>73</v>
          </cell>
          <cell r="BK60">
            <v>72</v>
          </cell>
          <cell r="BL60">
            <v>164</v>
          </cell>
        </row>
        <row r="61">
          <cell r="A61">
            <v>60</v>
          </cell>
          <cell r="B61">
            <v>195.8</v>
          </cell>
          <cell r="C61">
            <v>184.5</v>
          </cell>
          <cell r="D61">
            <v>183</v>
          </cell>
          <cell r="E61">
            <v>173.5</v>
          </cell>
          <cell r="F61">
            <v>168.1</v>
          </cell>
          <cell r="G61">
            <v>167.7</v>
          </cell>
          <cell r="H61">
            <v>163</v>
          </cell>
          <cell r="I61">
            <v>155.1</v>
          </cell>
          <cell r="J61">
            <v>149.80000000000001</v>
          </cell>
          <cell r="K61">
            <v>145.1</v>
          </cell>
          <cell r="L61">
            <v>134.30000000000001</v>
          </cell>
          <cell r="M61">
            <v>124.3</v>
          </cell>
          <cell r="N61">
            <v>122</v>
          </cell>
          <cell r="O61">
            <v>120</v>
          </cell>
          <cell r="P61">
            <v>114.7</v>
          </cell>
          <cell r="Q61">
            <v>101.8</v>
          </cell>
          <cell r="R61">
            <v>232.8</v>
          </cell>
          <cell r="S61">
            <v>219.8</v>
          </cell>
          <cell r="T61">
            <v>212</v>
          </cell>
          <cell r="U61">
            <v>222.4</v>
          </cell>
          <cell r="V61">
            <v>140.69999999999999</v>
          </cell>
          <cell r="W61">
            <v>156.80000000000001</v>
          </cell>
          <cell r="X61">
            <v>484</v>
          </cell>
          <cell r="Y61">
            <v>69</v>
          </cell>
          <cell r="Z61">
            <v>82.7</v>
          </cell>
          <cell r="AA61">
            <v>104</v>
          </cell>
          <cell r="AB61">
            <v>76</v>
          </cell>
          <cell r="AC61">
            <v>232.4</v>
          </cell>
          <cell r="AD61">
            <v>239.7</v>
          </cell>
          <cell r="AE61">
            <v>419</v>
          </cell>
          <cell r="AF61">
            <v>317</v>
          </cell>
          <cell r="AG61">
            <v>288</v>
          </cell>
          <cell r="AH61">
            <v>340</v>
          </cell>
          <cell r="AI61">
            <v>304</v>
          </cell>
          <cell r="AJ61">
            <v>239.2</v>
          </cell>
          <cell r="AK61">
            <v>361</v>
          </cell>
          <cell r="AL61">
            <v>466</v>
          </cell>
          <cell r="AM61">
            <v>5</v>
          </cell>
          <cell r="AN61">
            <v>57</v>
          </cell>
          <cell r="AO61">
            <v>10</v>
          </cell>
          <cell r="AP61">
            <v>83</v>
          </cell>
          <cell r="AQ61">
            <v>171</v>
          </cell>
          <cell r="AR61">
            <v>380</v>
          </cell>
          <cell r="AS61">
            <v>200</v>
          </cell>
          <cell r="AT61">
            <v>191</v>
          </cell>
          <cell r="AU61">
            <v>416</v>
          </cell>
          <cell r="AV61">
            <v>121.6</v>
          </cell>
          <cell r="AW61">
            <v>23</v>
          </cell>
          <cell r="AX61">
            <v>84</v>
          </cell>
          <cell r="AY61">
            <v>111.3</v>
          </cell>
          <cell r="AZ61">
            <v>108.9</v>
          </cell>
          <cell r="BA61">
            <v>123.2</v>
          </cell>
          <cell r="BB61">
            <v>246.6</v>
          </cell>
          <cell r="BC61">
            <v>63</v>
          </cell>
          <cell r="BD61">
            <v>75</v>
          </cell>
          <cell r="BE61">
            <v>73</v>
          </cell>
          <cell r="BF61">
            <v>26</v>
          </cell>
          <cell r="BG61">
            <v>102.1</v>
          </cell>
          <cell r="BH61">
            <v>73</v>
          </cell>
          <cell r="BI61">
            <v>0</v>
          </cell>
          <cell r="BJ61">
            <v>146</v>
          </cell>
          <cell r="BK61">
            <v>145</v>
          </cell>
          <cell r="BL61">
            <v>237</v>
          </cell>
        </row>
        <row r="62">
          <cell r="A62">
            <v>61</v>
          </cell>
          <cell r="B62">
            <v>341.8</v>
          </cell>
          <cell r="C62">
            <v>330.5</v>
          </cell>
          <cell r="D62">
            <v>329</v>
          </cell>
          <cell r="E62">
            <v>319.5</v>
          </cell>
          <cell r="F62">
            <v>314.10000000000002</v>
          </cell>
          <cell r="G62">
            <v>313.7</v>
          </cell>
          <cell r="H62">
            <v>309</v>
          </cell>
          <cell r="I62">
            <v>301.10000000000002</v>
          </cell>
          <cell r="J62">
            <v>295.8</v>
          </cell>
          <cell r="K62">
            <v>291.10000000000002</v>
          </cell>
          <cell r="L62">
            <v>280.3</v>
          </cell>
          <cell r="M62">
            <v>270.3</v>
          </cell>
          <cell r="N62">
            <v>268</v>
          </cell>
          <cell r="O62">
            <v>266</v>
          </cell>
          <cell r="P62">
            <v>260.7</v>
          </cell>
          <cell r="Q62">
            <v>247.8</v>
          </cell>
          <cell r="R62">
            <v>378.8</v>
          </cell>
          <cell r="S62">
            <v>365.8</v>
          </cell>
          <cell r="T62">
            <v>358</v>
          </cell>
          <cell r="U62">
            <v>368.4</v>
          </cell>
          <cell r="V62">
            <v>286.7</v>
          </cell>
          <cell r="W62">
            <v>302.8</v>
          </cell>
          <cell r="X62">
            <v>338</v>
          </cell>
          <cell r="Y62">
            <v>215</v>
          </cell>
          <cell r="Z62">
            <v>228.7</v>
          </cell>
          <cell r="AA62">
            <v>250</v>
          </cell>
          <cell r="AB62">
            <v>222</v>
          </cell>
          <cell r="AC62">
            <v>378.4</v>
          </cell>
          <cell r="AD62">
            <v>385.7</v>
          </cell>
          <cell r="AE62">
            <v>565</v>
          </cell>
          <cell r="AF62">
            <v>463</v>
          </cell>
          <cell r="AG62">
            <v>434</v>
          </cell>
          <cell r="AH62">
            <v>486</v>
          </cell>
          <cell r="AI62">
            <v>450</v>
          </cell>
          <cell r="AJ62">
            <v>385.2</v>
          </cell>
          <cell r="AK62">
            <v>507</v>
          </cell>
          <cell r="AL62">
            <v>612</v>
          </cell>
          <cell r="AM62">
            <v>141</v>
          </cell>
          <cell r="AN62">
            <v>203</v>
          </cell>
          <cell r="AO62">
            <v>156</v>
          </cell>
          <cell r="AP62">
            <v>63</v>
          </cell>
          <cell r="AQ62">
            <v>25</v>
          </cell>
          <cell r="AR62">
            <v>234</v>
          </cell>
          <cell r="AS62">
            <v>54</v>
          </cell>
          <cell r="AT62">
            <v>45</v>
          </cell>
          <cell r="AU62">
            <v>270</v>
          </cell>
          <cell r="AV62">
            <v>267.60000000000002</v>
          </cell>
          <cell r="AW62">
            <v>169</v>
          </cell>
          <cell r="AX62">
            <v>230</v>
          </cell>
          <cell r="AY62">
            <v>257.3</v>
          </cell>
          <cell r="AZ62">
            <v>254.9</v>
          </cell>
          <cell r="BA62">
            <v>269.2</v>
          </cell>
          <cell r="BB62">
            <v>392.6</v>
          </cell>
          <cell r="BC62">
            <v>209</v>
          </cell>
          <cell r="BD62">
            <v>221</v>
          </cell>
          <cell r="BE62">
            <v>219</v>
          </cell>
          <cell r="BF62">
            <v>172</v>
          </cell>
          <cell r="BG62">
            <v>248.1</v>
          </cell>
          <cell r="BH62">
            <v>73</v>
          </cell>
          <cell r="BI62">
            <v>146</v>
          </cell>
          <cell r="BJ62">
            <v>0</v>
          </cell>
          <cell r="BK62">
            <v>1</v>
          </cell>
          <cell r="BL62">
            <v>91</v>
          </cell>
        </row>
        <row r="63">
          <cell r="A63">
            <v>62</v>
          </cell>
          <cell r="B63">
            <v>340.8</v>
          </cell>
          <cell r="C63">
            <v>329.5</v>
          </cell>
          <cell r="D63">
            <v>328</v>
          </cell>
          <cell r="E63">
            <v>318.5</v>
          </cell>
          <cell r="F63">
            <v>313.10000000000002</v>
          </cell>
          <cell r="G63">
            <v>312.7</v>
          </cell>
          <cell r="H63">
            <v>308</v>
          </cell>
          <cell r="I63">
            <v>300.10000000000002</v>
          </cell>
          <cell r="J63">
            <v>294.8</v>
          </cell>
          <cell r="K63">
            <v>290.10000000000002</v>
          </cell>
          <cell r="L63">
            <v>279.3</v>
          </cell>
          <cell r="M63">
            <v>269.3</v>
          </cell>
          <cell r="N63">
            <v>267</v>
          </cell>
          <cell r="O63">
            <v>265</v>
          </cell>
          <cell r="P63">
            <v>259.7</v>
          </cell>
          <cell r="Q63">
            <v>246.8</v>
          </cell>
          <cell r="R63">
            <v>377.8</v>
          </cell>
          <cell r="S63">
            <v>364.8</v>
          </cell>
          <cell r="T63">
            <v>357</v>
          </cell>
          <cell r="U63">
            <v>367.4</v>
          </cell>
          <cell r="V63">
            <v>285.7</v>
          </cell>
          <cell r="W63">
            <v>301.8</v>
          </cell>
          <cell r="X63">
            <v>339</v>
          </cell>
          <cell r="Y63">
            <v>214</v>
          </cell>
          <cell r="Z63">
            <v>227.7</v>
          </cell>
          <cell r="AA63">
            <v>249</v>
          </cell>
          <cell r="AB63">
            <v>221</v>
          </cell>
          <cell r="AC63">
            <v>377.4</v>
          </cell>
          <cell r="AD63">
            <v>384.7</v>
          </cell>
          <cell r="AE63">
            <v>564</v>
          </cell>
          <cell r="AF63">
            <v>462</v>
          </cell>
          <cell r="AG63">
            <v>433</v>
          </cell>
          <cell r="AH63">
            <v>485</v>
          </cell>
          <cell r="AI63">
            <v>449</v>
          </cell>
          <cell r="AJ63">
            <v>384.2</v>
          </cell>
          <cell r="AK63">
            <v>506</v>
          </cell>
          <cell r="AL63">
            <v>611</v>
          </cell>
          <cell r="AM63">
            <v>140</v>
          </cell>
          <cell r="AN63">
            <v>202</v>
          </cell>
          <cell r="AO63">
            <v>155</v>
          </cell>
          <cell r="AP63">
            <v>62</v>
          </cell>
          <cell r="AQ63">
            <v>26</v>
          </cell>
          <cell r="AR63">
            <v>235</v>
          </cell>
          <cell r="AS63">
            <v>55</v>
          </cell>
          <cell r="AT63">
            <v>46</v>
          </cell>
          <cell r="AU63">
            <v>271</v>
          </cell>
          <cell r="AV63">
            <v>266.60000000000002</v>
          </cell>
          <cell r="AW63">
            <v>168</v>
          </cell>
          <cell r="AX63">
            <v>229</v>
          </cell>
          <cell r="AY63">
            <v>256.3</v>
          </cell>
          <cell r="AZ63">
            <v>253.9</v>
          </cell>
          <cell r="BA63">
            <v>268.2</v>
          </cell>
          <cell r="BB63">
            <v>391.6</v>
          </cell>
          <cell r="BC63">
            <v>208</v>
          </cell>
          <cell r="BD63">
            <v>220</v>
          </cell>
          <cell r="BE63">
            <v>218</v>
          </cell>
          <cell r="BF63">
            <v>171</v>
          </cell>
          <cell r="BG63">
            <v>247.1</v>
          </cell>
          <cell r="BH63">
            <v>72</v>
          </cell>
          <cell r="BI63">
            <v>145</v>
          </cell>
          <cell r="BJ63">
            <v>1</v>
          </cell>
          <cell r="BK63">
            <v>0</v>
          </cell>
          <cell r="BL63">
            <v>92</v>
          </cell>
        </row>
        <row r="64">
          <cell r="A64">
            <v>63</v>
          </cell>
          <cell r="B64">
            <v>432.8</v>
          </cell>
          <cell r="C64">
            <v>421.5</v>
          </cell>
          <cell r="D64">
            <v>420</v>
          </cell>
          <cell r="E64">
            <v>410.5</v>
          </cell>
          <cell r="F64">
            <v>405.1</v>
          </cell>
          <cell r="G64">
            <v>404.7</v>
          </cell>
          <cell r="H64">
            <v>400</v>
          </cell>
          <cell r="I64">
            <v>392.1</v>
          </cell>
          <cell r="J64">
            <v>386.8</v>
          </cell>
          <cell r="K64">
            <v>382.1</v>
          </cell>
          <cell r="L64">
            <v>371.3</v>
          </cell>
          <cell r="M64">
            <v>361.3</v>
          </cell>
          <cell r="N64">
            <v>359</v>
          </cell>
          <cell r="O64">
            <v>357</v>
          </cell>
          <cell r="P64">
            <v>351.7</v>
          </cell>
          <cell r="Q64">
            <v>338.8</v>
          </cell>
          <cell r="R64">
            <v>469.8</v>
          </cell>
          <cell r="S64">
            <v>456.8</v>
          </cell>
          <cell r="T64">
            <v>449</v>
          </cell>
          <cell r="U64">
            <v>459.4</v>
          </cell>
          <cell r="V64">
            <v>377.7</v>
          </cell>
          <cell r="W64">
            <v>393.8</v>
          </cell>
          <cell r="X64">
            <v>247</v>
          </cell>
          <cell r="Y64">
            <v>306</v>
          </cell>
          <cell r="Z64">
            <v>319.7</v>
          </cell>
          <cell r="AA64">
            <v>341</v>
          </cell>
          <cell r="AB64">
            <v>313</v>
          </cell>
          <cell r="AC64">
            <v>469.4</v>
          </cell>
          <cell r="AD64">
            <v>476.7</v>
          </cell>
          <cell r="AE64">
            <v>656</v>
          </cell>
          <cell r="AF64">
            <v>554</v>
          </cell>
          <cell r="AG64">
            <v>525</v>
          </cell>
          <cell r="AH64">
            <v>577</v>
          </cell>
          <cell r="AI64">
            <v>541</v>
          </cell>
          <cell r="AJ64">
            <v>476.2</v>
          </cell>
          <cell r="AK64">
            <v>598</v>
          </cell>
          <cell r="AL64">
            <v>703</v>
          </cell>
          <cell r="AM64">
            <v>232</v>
          </cell>
          <cell r="AN64">
            <v>294</v>
          </cell>
          <cell r="AO64">
            <v>247</v>
          </cell>
          <cell r="AP64">
            <v>154</v>
          </cell>
          <cell r="AQ64">
            <v>66</v>
          </cell>
          <cell r="AR64">
            <v>143</v>
          </cell>
          <cell r="AS64">
            <v>37</v>
          </cell>
          <cell r="AT64">
            <v>46</v>
          </cell>
          <cell r="AU64">
            <v>179</v>
          </cell>
          <cell r="AV64">
            <v>358.6</v>
          </cell>
          <cell r="AW64">
            <v>260</v>
          </cell>
          <cell r="AX64">
            <v>321</v>
          </cell>
          <cell r="AY64">
            <v>348.3</v>
          </cell>
          <cell r="AZ64">
            <v>345.9</v>
          </cell>
          <cell r="BA64">
            <v>360.2</v>
          </cell>
          <cell r="BB64">
            <v>483.6</v>
          </cell>
          <cell r="BC64">
            <v>300</v>
          </cell>
          <cell r="BD64">
            <v>312</v>
          </cell>
          <cell r="BE64">
            <v>310</v>
          </cell>
          <cell r="BF64">
            <v>263</v>
          </cell>
          <cell r="BG64">
            <v>339.1</v>
          </cell>
          <cell r="BH64">
            <v>164</v>
          </cell>
          <cell r="BI64">
            <v>237</v>
          </cell>
          <cell r="BJ64">
            <v>91</v>
          </cell>
          <cell r="BK64">
            <v>92</v>
          </cell>
          <cell r="BL64">
            <v>0</v>
          </cell>
        </row>
      </sheetData>
      <sheetData sheetId="13">
        <row r="18">
          <cell r="C18">
            <v>0</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Help"/>
      <sheetName val="Link"/>
      <sheetName val="BS"/>
      <sheetName val="PL"/>
      <sheetName val="CF"/>
      <sheetName val="Debt"/>
      <sheetName val="FM"/>
      <sheetName val="Flow Files"/>
      <sheetName val="Inc-Exp"/>
      <sheetName val="Dep 08-09"/>
      <sheetName val="Traffic Working"/>
      <sheetName val="Capex - Nos"/>
      <sheetName val="Capex - Rs."/>
      <sheetName val="Salary"/>
      <sheetName val="Manpower-Nos"/>
      <sheetName val="Manpower1"/>
      <sheetName val="Manpower - Rs."/>
      <sheetName val="Trvl-Old Nos"/>
      <sheetName val="Recruitment-InterviewFare"/>
      <sheetName val="Mobile Rs."/>
      <sheetName val="Training"/>
      <sheetName val="Trvl-Inland-Nos"/>
      <sheetName val="Trvl-Inland-Tkt-Rs."/>
      <sheetName val="Trvl-Inland-B&amp;L-Rs."/>
      <sheetName val="Trvl Foreign - Nos"/>
      <sheetName val="Trvl Foreign Tkt Rs."/>
      <sheetName val="Trvl Foreign B&amp;L Rs."/>
      <sheetName val="FBT"/>
      <sheetName val="115JB"/>
      <sheetName val="Ports-MP"/>
      <sheetName val="Ports-Trvl-Inland"/>
      <sheetName val="Ports-Trvl-Foreign)"/>
      <sheetName val="Ports-Capex"/>
      <sheetName val="OM-MP"/>
      <sheetName val="OM-Trvl-Innland"/>
      <sheetName val="OM-Trvl-Foreign"/>
      <sheetName val="OM-Capex"/>
      <sheetName val="Budget Template 08-09 (R&amp;B) rev"/>
      <sheetName val="COMI-M02"/>
      <sheetName val="海外WORK"/>
      <sheetName val="COMPANY"/>
      <sheetName val="Rates Basic"/>
      <sheetName val="Sheet1"/>
      <sheetName val="Input"/>
      <sheetName val="IRR"/>
    </sheetNames>
    <sheetDataSet>
      <sheetData sheetId="0" refreshError="1"/>
      <sheetData sheetId="1" refreshError="1"/>
      <sheetData sheetId="2" refreshError="1">
        <row r="4">
          <cell r="B4" t="str">
            <v>ShareCapital</v>
          </cell>
          <cell r="C4" t="str">
            <v>Adv against ShareCapital</v>
          </cell>
          <cell r="D4" t="str">
            <v>Reserves &amp; Surplus</v>
          </cell>
          <cell r="E4" t="str">
            <v>Secured Loans</v>
          </cell>
          <cell r="F4" t="str">
            <v>Unsecured Loans</v>
          </cell>
          <cell r="G4" t="str">
            <v>Deferred Tax Liability</v>
          </cell>
          <cell r="H4" t="str">
            <v>Gross Block</v>
          </cell>
          <cell r="I4" t="str">
            <v>Less:Depreciation</v>
          </cell>
          <cell r="J4" t="str">
            <v>CWIP</v>
          </cell>
          <cell r="K4" t="str">
            <v>Pre-Operative Exps</v>
          </cell>
          <cell r="L4" t="str">
            <v>Investments</v>
          </cell>
          <cell r="M4" t="str">
            <v>Deferred Tax Asset</v>
          </cell>
          <cell r="N4" t="str">
            <v>Sundry Debtors</v>
          </cell>
          <cell r="O4" t="str">
            <v>Inventories &amp; WIP</v>
          </cell>
          <cell r="P4" t="str">
            <v>Cash and bank balances</v>
          </cell>
          <cell r="Q4" t="str">
            <v>Loans and advances</v>
          </cell>
          <cell r="R4" t="str">
            <v>Liabilities</v>
          </cell>
          <cell r="S4" t="str">
            <v>Provisions</v>
          </cell>
          <cell r="T4" t="str">
            <v>Miscellaneous Expenditure</v>
          </cell>
          <cell r="U4" t="str">
            <v>Profit and Loss Account (Debit Balance)</v>
          </cell>
          <cell r="V4" t="str">
            <v>Land</v>
          </cell>
          <cell r="W4" t="str">
            <v>Building</v>
          </cell>
          <cell r="X4" t="str">
            <v>Roads &amp; Bridges</v>
          </cell>
          <cell r="Y4" t="str">
            <v>Computers</v>
          </cell>
          <cell r="Z4" t="str">
            <v>Fur &amp; Fixture</v>
          </cell>
          <cell r="AA4" t="str">
            <v>Plant &amp; Machinery</v>
          </cell>
          <cell r="AB4" t="str">
            <v>Office Equipments</v>
          </cell>
          <cell r="AC4" t="str">
            <v>Vehicles</v>
          </cell>
          <cell r="AD4" t="str">
            <v>Goodwill</v>
          </cell>
          <cell r="AE4" t="str">
            <v>Computer Software</v>
          </cell>
          <cell r="AF4" t="str">
            <v>CWIP</v>
          </cell>
          <cell r="AG4" t="str">
            <v>Accu.Deprn Land</v>
          </cell>
          <cell r="AH4" t="str">
            <v>Accu.Deprn Building</v>
          </cell>
          <cell r="AI4" t="str">
            <v>Accu.Deprn Roads &amp; Bridges</v>
          </cell>
          <cell r="AJ4" t="str">
            <v>Accu.Deprn Computers</v>
          </cell>
          <cell r="AK4" t="str">
            <v>Accu.Deprn Fur &amp; Fixture</v>
          </cell>
          <cell r="AL4" t="str">
            <v>Accu.Deprn Plant &amp; Machinery</v>
          </cell>
          <cell r="AM4" t="str">
            <v>Accu.Deprn Office Equipments</v>
          </cell>
          <cell r="AN4" t="str">
            <v>Accu.Deprn Vehicles</v>
          </cell>
          <cell r="AO4" t="str">
            <v>Accu.Deprn Goodwill</v>
          </cell>
          <cell r="AP4" t="str">
            <v>Accu.Deprn Computer Software</v>
          </cell>
          <cell r="AQ4" t="str">
            <v>Accu.Deprn CWIP</v>
          </cell>
          <cell r="AR4" t="str">
            <v>Deprn 31.03.07</v>
          </cell>
          <cell r="AS4" t="str">
            <v>B/f from PY</v>
          </cell>
          <cell r="AT4" t="str">
            <v>General Reserve trf from P&amp;L</v>
          </cell>
          <cell r="AU4" t="str">
            <v>Interim Dividend</v>
          </cell>
          <cell r="AV4" t="str">
            <v>Proposed Dividend</v>
          </cell>
          <cell r="AW4" t="str">
            <v>Tax on Dividend</v>
          </cell>
          <cell r="AX4" t="str">
            <v>General Reserve Op. Balance</v>
          </cell>
          <cell r="AY4" t="str">
            <v>Securities Premium</v>
          </cell>
          <cell r="AZ4" t="str">
            <v>Capital Redemption Reserve</v>
          </cell>
        </row>
        <row r="5">
          <cell r="A5" t="str">
            <v>L&amp;T Infrastructure Development Projects Limited</v>
          </cell>
          <cell r="B5">
            <v>24320.83</v>
          </cell>
          <cell r="C5">
            <v>5516.26</v>
          </cell>
          <cell r="D5">
            <v>78060.88</v>
          </cell>
          <cell r="E5">
            <v>0</v>
          </cell>
          <cell r="F5">
            <v>0</v>
          </cell>
          <cell r="G5">
            <v>2.14</v>
          </cell>
          <cell r="H5">
            <v>36.020000000000003</v>
          </cell>
          <cell r="I5">
            <v>2.2599999999999998</v>
          </cell>
          <cell r="J5">
            <v>6.25</v>
          </cell>
          <cell r="K5">
            <v>0</v>
          </cell>
          <cell r="L5">
            <v>44124.34</v>
          </cell>
          <cell r="M5">
            <v>0</v>
          </cell>
          <cell r="N5">
            <v>772.45</v>
          </cell>
          <cell r="O5">
            <v>0</v>
          </cell>
          <cell r="P5">
            <v>3166.81</v>
          </cell>
          <cell r="Q5">
            <v>63260.3</v>
          </cell>
          <cell r="R5">
            <v>864.74</v>
          </cell>
          <cell r="S5">
            <v>2599.06</v>
          </cell>
          <cell r="T5">
            <v>0</v>
          </cell>
          <cell r="U5">
            <v>0</v>
          </cell>
          <cell r="V5">
            <v>0</v>
          </cell>
          <cell r="W5">
            <v>13.29</v>
          </cell>
          <cell r="X5">
            <v>0</v>
          </cell>
          <cell r="Y5">
            <v>18.649999999999999</v>
          </cell>
          <cell r="Z5">
            <v>0</v>
          </cell>
          <cell r="AA5">
            <v>0</v>
          </cell>
          <cell r="AB5">
            <v>4.08</v>
          </cell>
          <cell r="AC5">
            <v>0</v>
          </cell>
          <cell r="AD5">
            <v>0</v>
          </cell>
          <cell r="AE5">
            <v>0</v>
          </cell>
          <cell r="AF5">
            <v>6.25</v>
          </cell>
          <cell r="AG5">
            <v>0</v>
          </cell>
          <cell r="AH5">
            <v>0.61</v>
          </cell>
          <cell r="AI5">
            <v>0</v>
          </cell>
          <cell r="AJ5">
            <v>1.52</v>
          </cell>
          <cell r="AK5">
            <v>0</v>
          </cell>
          <cell r="AL5">
            <v>0</v>
          </cell>
          <cell r="AM5">
            <v>0.12</v>
          </cell>
          <cell r="AN5">
            <v>0</v>
          </cell>
          <cell r="AO5">
            <v>0</v>
          </cell>
          <cell r="AP5">
            <v>0</v>
          </cell>
          <cell r="AQ5">
            <v>0</v>
          </cell>
          <cell r="AR5">
            <v>1.7</v>
          </cell>
          <cell r="AS5">
            <v>-1647.2</v>
          </cell>
          <cell r="AT5">
            <v>0</v>
          </cell>
          <cell r="AU5">
            <v>0</v>
          </cell>
          <cell r="AV5">
            <v>0</v>
          </cell>
          <cell r="AW5">
            <v>0</v>
          </cell>
          <cell r="AX5">
            <v>0</v>
          </cell>
          <cell r="AY5">
            <v>63588.53</v>
          </cell>
          <cell r="AZ5">
            <v>0</v>
          </cell>
        </row>
        <row r="6">
          <cell r="A6" t="str">
            <v>L&amp;T Interstate Road Corridor Limited</v>
          </cell>
          <cell r="B6">
            <v>1481.71</v>
          </cell>
          <cell r="C6">
            <v>0</v>
          </cell>
          <cell r="D6">
            <v>0</v>
          </cell>
          <cell r="E6">
            <v>0</v>
          </cell>
          <cell r="F6">
            <v>0</v>
          </cell>
          <cell r="G6">
            <v>0</v>
          </cell>
          <cell r="H6">
            <v>35.700000000000003</v>
          </cell>
          <cell r="I6">
            <v>1.4</v>
          </cell>
          <cell r="J6">
            <v>1216.79</v>
          </cell>
          <cell r="K6">
            <v>169.17</v>
          </cell>
          <cell r="L6">
            <v>0</v>
          </cell>
          <cell r="M6">
            <v>0</v>
          </cell>
          <cell r="N6">
            <v>0</v>
          </cell>
          <cell r="O6">
            <v>0</v>
          </cell>
          <cell r="P6">
            <v>291.01</v>
          </cell>
          <cell r="Q6">
            <v>296.3</v>
          </cell>
          <cell r="R6">
            <v>322.39999999999998</v>
          </cell>
          <cell r="S6">
            <v>209.59</v>
          </cell>
          <cell r="T6">
            <v>6.13</v>
          </cell>
          <cell r="U6">
            <v>0</v>
          </cell>
          <cell r="V6">
            <v>0</v>
          </cell>
          <cell r="W6">
            <v>24.73</v>
          </cell>
          <cell r="X6">
            <v>0</v>
          </cell>
          <cell r="Y6">
            <v>2.23</v>
          </cell>
          <cell r="Z6">
            <v>3.53</v>
          </cell>
          <cell r="AA6">
            <v>0</v>
          </cell>
          <cell r="AB6">
            <v>2.4700000000000002</v>
          </cell>
          <cell r="AC6">
            <v>0</v>
          </cell>
          <cell r="AD6">
            <v>0</v>
          </cell>
          <cell r="AE6">
            <v>2.75</v>
          </cell>
          <cell r="AF6">
            <v>1216.79</v>
          </cell>
          <cell r="AG6">
            <v>0</v>
          </cell>
          <cell r="AH6">
            <v>7.0000000000000007E-2</v>
          </cell>
          <cell r="AI6">
            <v>0</v>
          </cell>
          <cell r="AJ6">
            <v>0.3</v>
          </cell>
          <cell r="AK6">
            <v>0.25</v>
          </cell>
          <cell r="AL6">
            <v>0</v>
          </cell>
          <cell r="AM6">
            <v>0.09</v>
          </cell>
          <cell r="AN6">
            <v>0</v>
          </cell>
          <cell r="AO6">
            <v>0</v>
          </cell>
          <cell r="AP6">
            <v>0.69</v>
          </cell>
          <cell r="AQ6">
            <v>0</v>
          </cell>
          <cell r="AR6">
            <v>1.4</v>
          </cell>
          <cell r="AS6">
            <v>0</v>
          </cell>
          <cell r="AT6">
            <v>0</v>
          </cell>
          <cell r="AU6">
            <v>0</v>
          </cell>
          <cell r="AV6">
            <v>0</v>
          </cell>
          <cell r="AW6">
            <v>0</v>
          </cell>
          <cell r="AX6">
            <v>0</v>
          </cell>
          <cell r="AY6">
            <v>0</v>
          </cell>
          <cell r="AZ6">
            <v>0</v>
          </cell>
        </row>
        <row r="7">
          <cell r="A7" t="str">
            <v>L&amp;T Krishnagiri Thopur Toll Road Ltd.</v>
          </cell>
          <cell r="B7">
            <v>5</v>
          </cell>
          <cell r="C7">
            <v>3205.93</v>
          </cell>
          <cell r="D7">
            <v>0</v>
          </cell>
          <cell r="E7">
            <v>7873.67</v>
          </cell>
          <cell r="F7">
            <v>0</v>
          </cell>
          <cell r="G7">
            <v>0</v>
          </cell>
          <cell r="H7">
            <v>47.11</v>
          </cell>
          <cell r="I7">
            <v>3.76</v>
          </cell>
          <cell r="J7">
            <v>11338.26</v>
          </cell>
          <cell r="K7">
            <v>782.98</v>
          </cell>
          <cell r="L7">
            <v>0</v>
          </cell>
          <cell r="M7">
            <v>0</v>
          </cell>
          <cell r="N7">
            <v>0</v>
          </cell>
          <cell r="O7">
            <v>0</v>
          </cell>
          <cell r="P7">
            <v>35.64</v>
          </cell>
          <cell r="Q7">
            <v>311</v>
          </cell>
          <cell r="R7">
            <v>1430.18</v>
          </cell>
          <cell r="S7">
            <v>2.54</v>
          </cell>
          <cell r="T7">
            <v>6.09</v>
          </cell>
          <cell r="U7">
            <v>0</v>
          </cell>
          <cell r="V7">
            <v>0</v>
          </cell>
          <cell r="W7">
            <v>25.15</v>
          </cell>
          <cell r="X7">
            <v>0</v>
          </cell>
          <cell r="Y7">
            <v>3.47</v>
          </cell>
          <cell r="Z7">
            <v>6.86</v>
          </cell>
          <cell r="AA7">
            <v>0.49</v>
          </cell>
          <cell r="AB7">
            <v>8.39</v>
          </cell>
          <cell r="AC7">
            <v>0</v>
          </cell>
          <cell r="AD7">
            <v>0</v>
          </cell>
          <cell r="AE7">
            <v>2.75</v>
          </cell>
          <cell r="AF7">
            <v>11338.26</v>
          </cell>
          <cell r="AG7">
            <v>0</v>
          </cell>
          <cell r="AH7">
            <v>0.3</v>
          </cell>
          <cell r="AI7">
            <v>0</v>
          </cell>
          <cell r="AJ7">
            <v>0.45</v>
          </cell>
          <cell r="AK7">
            <v>1.5</v>
          </cell>
          <cell r="AL7">
            <v>0.37</v>
          </cell>
          <cell r="AM7">
            <v>0.52</v>
          </cell>
          <cell r="AN7">
            <v>0</v>
          </cell>
          <cell r="AO7">
            <v>0</v>
          </cell>
          <cell r="AP7">
            <v>0.61</v>
          </cell>
          <cell r="AQ7">
            <v>0</v>
          </cell>
          <cell r="AR7">
            <v>3.74</v>
          </cell>
          <cell r="AS7">
            <v>0</v>
          </cell>
          <cell r="AT7">
            <v>0</v>
          </cell>
          <cell r="AU7">
            <v>0</v>
          </cell>
          <cell r="AV7">
            <v>0</v>
          </cell>
          <cell r="AW7">
            <v>0</v>
          </cell>
          <cell r="AX7">
            <v>0</v>
          </cell>
          <cell r="AY7">
            <v>0</v>
          </cell>
          <cell r="AZ7">
            <v>0</v>
          </cell>
        </row>
        <row r="8">
          <cell r="A8" t="str">
            <v>L&amp;T Panipat Elevated Corridor Limited</v>
          </cell>
          <cell r="B8">
            <v>5</v>
          </cell>
          <cell r="C8">
            <v>3350.86</v>
          </cell>
          <cell r="D8">
            <v>0</v>
          </cell>
          <cell r="E8">
            <v>13186.04</v>
          </cell>
          <cell r="F8">
            <v>0</v>
          </cell>
          <cell r="G8">
            <v>0</v>
          </cell>
          <cell r="H8">
            <v>27.14</v>
          </cell>
          <cell r="I8">
            <v>3.29</v>
          </cell>
          <cell r="J8">
            <v>18107.060000000001</v>
          </cell>
          <cell r="K8">
            <v>1044.83</v>
          </cell>
          <cell r="L8">
            <v>37.89</v>
          </cell>
          <cell r="M8">
            <v>0</v>
          </cell>
          <cell r="N8">
            <v>0</v>
          </cell>
          <cell r="O8">
            <v>0</v>
          </cell>
          <cell r="P8">
            <v>220.55</v>
          </cell>
          <cell r="Q8">
            <v>64.86</v>
          </cell>
          <cell r="R8">
            <v>2958.27</v>
          </cell>
          <cell r="S8">
            <v>5</v>
          </cell>
          <cell r="T8">
            <v>6.13</v>
          </cell>
          <cell r="U8">
            <v>0</v>
          </cell>
          <cell r="V8">
            <v>13</v>
          </cell>
          <cell r="W8">
            <v>0</v>
          </cell>
          <cell r="X8">
            <v>0</v>
          </cell>
          <cell r="Y8">
            <v>5.17</v>
          </cell>
          <cell r="Z8">
            <v>3.35</v>
          </cell>
          <cell r="AA8">
            <v>0.53</v>
          </cell>
          <cell r="AB8">
            <v>2.36</v>
          </cell>
          <cell r="AC8">
            <v>0</v>
          </cell>
          <cell r="AD8">
            <v>0</v>
          </cell>
          <cell r="AE8">
            <v>2.75</v>
          </cell>
          <cell r="AF8">
            <v>18107.060000000001</v>
          </cell>
          <cell r="AG8">
            <v>0</v>
          </cell>
          <cell r="AH8">
            <v>0</v>
          </cell>
          <cell r="AI8">
            <v>0</v>
          </cell>
          <cell r="AJ8">
            <v>1.27</v>
          </cell>
          <cell r="AK8">
            <v>0.86</v>
          </cell>
          <cell r="AL8">
            <v>0.08</v>
          </cell>
          <cell r="AM8">
            <v>0.17</v>
          </cell>
          <cell r="AN8">
            <v>0</v>
          </cell>
          <cell r="AO8">
            <v>0</v>
          </cell>
          <cell r="AP8">
            <v>0.92</v>
          </cell>
          <cell r="AQ8">
            <v>0</v>
          </cell>
          <cell r="AR8">
            <v>2.83</v>
          </cell>
          <cell r="AS8">
            <v>0</v>
          </cell>
          <cell r="AT8">
            <v>0</v>
          </cell>
          <cell r="AU8">
            <v>0</v>
          </cell>
          <cell r="AV8">
            <v>0</v>
          </cell>
          <cell r="AW8">
            <v>0</v>
          </cell>
          <cell r="AX8">
            <v>0</v>
          </cell>
          <cell r="AY8">
            <v>0</v>
          </cell>
          <cell r="AZ8">
            <v>0</v>
          </cell>
        </row>
        <row r="9">
          <cell r="A9" t="str">
            <v>L&amp;T Transportation Infrastructure Limited</v>
          </cell>
          <cell r="B9">
            <v>4140</v>
          </cell>
          <cell r="C9">
            <v>0</v>
          </cell>
          <cell r="D9">
            <v>62.35</v>
          </cell>
          <cell r="E9">
            <v>14951.92</v>
          </cell>
          <cell r="F9">
            <v>0</v>
          </cell>
          <cell r="G9">
            <v>0</v>
          </cell>
          <cell r="H9">
            <v>9947.85</v>
          </cell>
          <cell r="I9">
            <v>2554.5500000000002</v>
          </cell>
          <cell r="J9">
            <v>0</v>
          </cell>
          <cell r="K9">
            <v>0</v>
          </cell>
          <cell r="L9">
            <v>0</v>
          </cell>
          <cell r="M9">
            <v>0</v>
          </cell>
          <cell r="N9">
            <v>2.82</v>
          </cell>
          <cell r="O9">
            <v>0</v>
          </cell>
          <cell r="P9">
            <v>11949.27</v>
          </cell>
          <cell r="Q9">
            <v>257.05</v>
          </cell>
          <cell r="R9">
            <v>111.91</v>
          </cell>
          <cell r="S9">
            <v>336.26</v>
          </cell>
          <cell r="T9">
            <v>0</v>
          </cell>
          <cell r="U9">
            <v>0</v>
          </cell>
          <cell r="V9">
            <v>6.07</v>
          </cell>
          <cell r="W9">
            <v>12.17</v>
          </cell>
          <cell r="X9">
            <v>9829.7099999999991</v>
          </cell>
          <cell r="Y9">
            <v>0</v>
          </cell>
          <cell r="Z9">
            <v>3.46</v>
          </cell>
          <cell r="AA9">
            <v>86.25</v>
          </cell>
          <cell r="AB9">
            <v>0</v>
          </cell>
          <cell r="AC9">
            <v>10.19</v>
          </cell>
          <cell r="AD9">
            <v>0</v>
          </cell>
          <cell r="AE9">
            <v>0</v>
          </cell>
          <cell r="AF9">
            <v>0</v>
          </cell>
          <cell r="AG9">
            <v>0</v>
          </cell>
          <cell r="AH9">
            <v>1.6</v>
          </cell>
          <cell r="AI9">
            <v>2477.4</v>
          </cell>
          <cell r="AJ9">
            <v>0</v>
          </cell>
          <cell r="AK9">
            <v>1.64</v>
          </cell>
          <cell r="AL9">
            <v>66.84</v>
          </cell>
          <cell r="AM9">
            <v>0</v>
          </cell>
          <cell r="AN9">
            <v>7.07</v>
          </cell>
          <cell r="AO9">
            <v>0</v>
          </cell>
          <cell r="AP9">
            <v>0</v>
          </cell>
          <cell r="AQ9">
            <v>0</v>
          </cell>
          <cell r="AR9">
            <v>340.23</v>
          </cell>
          <cell r="AS9">
            <v>-179.39</v>
          </cell>
          <cell r="AT9">
            <v>20.3</v>
          </cell>
          <cell r="AU9">
            <v>372.6</v>
          </cell>
          <cell r="AV9">
            <v>124.2</v>
          </cell>
          <cell r="AW9">
            <v>73.36</v>
          </cell>
          <cell r="AX9">
            <v>0</v>
          </cell>
          <cell r="AY9">
            <v>0</v>
          </cell>
          <cell r="AZ9">
            <v>0</v>
          </cell>
        </row>
        <row r="10">
          <cell r="A10" t="str">
            <v>L&amp;T Vadodara Bharuch Tollway Limited</v>
          </cell>
          <cell r="B10">
            <v>5</v>
          </cell>
          <cell r="C10">
            <v>4345</v>
          </cell>
          <cell r="D10">
            <v>0</v>
          </cell>
          <cell r="E10">
            <v>46717.31</v>
          </cell>
          <cell r="F10">
            <v>4983.91</v>
          </cell>
          <cell r="G10">
            <v>0</v>
          </cell>
          <cell r="H10">
            <v>32.159999999999997</v>
          </cell>
          <cell r="I10">
            <v>1</v>
          </cell>
          <cell r="J10">
            <v>7500</v>
          </cell>
          <cell r="K10">
            <v>48679.32</v>
          </cell>
          <cell r="L10">
            <v>0</v>
          </cell>
          <cell r="M10">
            <v>0</v>
          </cell>
          <cell r="N10">
            <v>0</v>
          </cell>
          <cell r="O10">
            <v>0</v>
          </cell>
          <cell r="P10">
            <v>56.54</v>
          </cell>
          <cell r="Q10">
            <v>14.28</v>
          </cell>
          <cell r="R10">
            <v>229.2</v>
          </cell>
          <cell r="S10">
            <v>7.01</v>
          </cell>
          <cell r="T10">
            <v>6.13</v>
          </cell>
          <cell r="U10">
            <v>0</v>
          </cell>
          <cell r="V10">
            <v>0</v>
          </cell>
          <cell r="W10">
            <v>25.19</v>
          </cell>
          <cell r="X10">
            <v>0</v>
          </cell>
          <cell r="Y10">
            <v>3.2</v>
          </cell>
          <cell r="Z10">
            <v>0.22</v>
          </cell>
          <cell r="AA10">
            <v>0</v>
          </cell>
          <cell r="AB10">
            <v>0.8</v>
          </cell>
          <cell r="AC10">
            <v>0</v>
          </cell>
          <cell r="AD10">
            <v>0</v>
          </cell>
          <cell r="AE10">
            <v>2.75</v>
          </cell>
          <cell r="AF10">
            <v>7500</v>
          </cell>
          <cell r="AG10">
            <v>0</v>
          </cell>
          <cell r="AH10">
            <v>7.0000000000000007E-2</v>
          </cell>
          <cell r="AI10">
            <v>0</v>
          </cell>
          <cell r="AJ10">
            <v>0.2</v>
          </cell>
          <cell r="AK10">
            <v>0.02</v>
          </cell>
          <cell r="AL10">
            <v>0</v>
          </cell>
          <cell r="AM10">
            <v>0.2</v>
          </cell>
          <cell r="AN10">
            <v>0</v>
          </cell>
          <cell r="AO10">
            <v>0</v>
          </cell>
          <cell r="AP10">
            <v>0.69</v>
          </cell>
          <cell r="AQ10">
            <v>0</v>
          </cell>
          <cell r="AR10">
            <v>1</v>
          </cell>
          <cell r="AS10">
            <v>0</v>
          </cell>
          <cell r="AT10">
            <v>0</v>
          </cell>
          <cell r="AU10">
            <v>0</v>
          </cell>
          <cell r="AV10">
            <v>0</v>
          </cell>
          <cell r="AW10">
            <v>0</v>
          </cell>
          <cell r="AX10">
            <v>0</v>
          </cell>
          <cell r="AY10">
            <v>0</v>
          </cell>
          <cell r="AZ10">
            <v>0</v>
          </cell>
        </row>
        <row r="11">
          <cell r="A11" t="str">
            <v>L&amp;T Western Andhra Tolloways Limited</v>
          </cell>
          <cell r="B11">
            <v>5</v>
          </cell>
          <cell r="C11">
            <v>1664.3</v>
          </cell>
          <cell r="D11">
            <v>0</v>
          </cell>
          <cell r="E11">
            <v>1827.04</v>
          </cell>
          <cell r="F11">
            <v>0</v>
          </cell>
          <cell r="G11">
            <v>0</v>
          </cell>
          <cell r="H11">
            <v>42.43</v>
          </cell>
          <cell r="I11">
            <v>2.5</v>
          </cell>
          <cell r="J11">
            <v>5772.29</v>
          </cell>
          <cell r="K11">
            <v>457.45</v>
          </cell>
          <cell r="L11">
            <v>0</v>
          </cell>
          <cell r="M11">
            <v>0</v>
          </cell>
          <cell r="N11">
            <v>0</v>
          </cell>
          <cell r="O11">
            <v>0</v>
          </cell>
          <cell r="P11">
            <v>25.78</v>
          </cell>
          <cell r="Q11">
            <v>7.46</v>
          </cell>
          <cell r="R11">
            <v>2808.48</v>
          </cell>
          <cell r="S11">
            <v>4.18</v>
          </cell>
          <cell r="T11">
            <v>6.08</v>
          </cell>
          <cell r="U11">
            <v>0</v>
          </cell>
          <cell r="V11">
            <v>0</v>
          </cell>
          <cell r="W11">
            <v>24.56</v>
          </cell>
          <cell r="X11">
            <v>0</v>
          </cell>
          <cell r="Y11">
            <v>2.71</v>
          </cell>
          <cell r="Z11">
            <v>6.48</v>
          </cell>
          <cell r="AA11">
            <v>0</v>
          </cell>
          <cell r="AB11">
            <v>5.94</v>
          </cell>
          <cell r="AC11">
            <v>0</v>
          </cell>
          <cell r="AD11">
            <v>0</v>
          </cell>
          <cell r="AE11">
            <v>2.75</v>
          </cell>
          <cell r="AF11">
            <v>5772.3</v>
          </cell>
          <cell r="AG11">
            <v>0</v>
          </cell>
          <cell r="AH11">
            <v>7.0000000000000007E-2</v>
          </cell>
          <cell r="AI11">
            <v>0</v>
          </cell>
          <cell r="AJ11">
            <v>0.44</v>
          </cell>
          <cell r="AK11">
            <v>0.89</v>
          </cell>
          <cell r="AL11">
            <v>0</v>
          </cell>
          <cell r="AM11">
            <v>0.26</v>
          </cell>
          <cell r="AN11">
            <v>0</v>
          </cell>
          <cell r="AO11">
            <v>0</v>
          </cell>
          <cell r="AP11">
            <v>0.84</v>
          </cell>
          <cell r="AQ11">
            <v>0</v>
          </cell>
          <cell r="AR11">
            <v>2.46</v>
          </cell>
          <cell r="AS11">
            <v>0</v>
          </cell>
          <cell r="AT11">
            <v>0</v>
          </cell>
          <cell r="AU11">
            <v>0</v>
          </cell>
          <cell r="AV11">
            <v>0</v>
          </cell>
          <cell r="AW11">
            <v>0</v>
          </cell>
          <cell r="AX11">
            <v>0</v>
          </cell>
          <cell r="AY11">
            <v>0</v>
          </cell>
          <cell r="AZ11">
            <v>0</v>
          </cell>
        </row>
        <row r="12">
          <cell r="A12" t="str">
            <v>L&amp;T Western India Tollbridge Limited</v>
          </cell>
          <cell r="B12">
            <v>1395</v>
          </cell>
          <cell r="C12">
            <v>0</v>
          </cell>
          <cell r="D12">
            <v>634.96</v>
          </cell>
          <cell r="E12">
            <v>76.75</v>
          </cell>
          <cell r="F12">
            <v>0</v>
          </cell>
          <cell r="G12">
            <v>0</v>
          </cell>
          <cell r="H12">
            <v>5210.37</v>
          </cell>
          <cell r="I12">
            <v>3549.87</v>
          </cell>
          <cell r="J12">
            <v>0</v>
          </cell>
          <cell r="K12">
            <v>0</v>
          </cell>
          <cell r="L12">
            <v>0</v>
          </cell>
          <cell r="M12">
            <v>0</v>
          </cell>
          <cell r="N12">
            <v>0</v>
          </cell>
          <cell r="O12">
            <v>0</v>
          </cell>
          <cell r="P12">
            <v>511.15</v>
          </cell>
          <cell r="Q12">
            <v>37.25</v>
          </cell>
          <cell r="R12">
            <v>48.71</v>
          </cell>
          <cell r="S12">
            <v>53.46</v>
          </cell>
          <cell r="T12">
            <v>0</v>
          </cell>
          <cell r="U12">
            <v>0</v>
          </cell>
          <cell r="V12">
            <v>0</v>
          </cell>
          <cell r="W12">
            <v>9.64</v>
          </cell>
          <cell r="X12">
            <v>5130.1499999999996</v>
          </cell>
          <cell r="Y12">
            <v>0</v>
          </cell>
          <cell r="Z12">
            <v>37.049999999999997</v>
          </cell>
          <cell r="AA12">
            <v>33.53</v>
          </cell>
          <cell r="AB12">
            <v>0</v>
          </cell>
          <cell r="AC12">
            <v>0</v>
          </cell>
          <cell r="AD12">
            <v>0</v>
          </cell>
          <cell r="AE12">
            <v>0</v>
          </cell>
          <cell r="AF12">
            <v>0</v>
          </cell>
          <cell r="AG12">
            <v>0</v>
          </cell>
          <cell r="AH12">
            <v>5.0999999999999996</v>
          </cell>
          <cell r="AI12">
            <v>3514.65</v>
          </cell>
          <cell r="AJ12">
            <v>0</v>
          </cell>
          <cell r="AK12">
            <v>17.62</v>
          </cell>
          <cell r="AL12">
            <v>12.5</v>
          </cell>
          <cell r="AM12">
            <v>0</v>
          </cell>
          <cell r="AN12">
            <v>0</v>
          </cell>
          <cell r="AO12">
            <v>0</v>
          </cell>
          <cell r="AP12">
            <v>0</v>
          </cell>
          <cell r="AQ12">
            <v>0</v>
          </cell>
          <cell r="AR12">
            <v>597.03</v>
          </cell>
          <cell r="AS12">
            <v>284.32</v>
          </cell>
          <cell r="AT12">
            <v>0</v>
          </cell>
          <cell r="AU12">
            <v>0</v>
          </cell>
          <cell r="AV12">
            <v>0</v>
          </cell>
          <cell r="AW12">
            <v>0</v>
          </cell>
          <cell r="AX12">
            <v>4.25</v>
          </cell>
          <cell r="AY12">
            <v>0</v>
          </cell>
          <cell r="AZ12">
            <v>105</v>
          </cell>
        </row>
        <row r="13">
          <cell r="A13" t="str">
            <v>Narmada Infrastructure Construction Enterprise Limited</v>
          </cell>
          <cell r="B13">
            <v>4735</v>
          </cell>
          <cell r="C13">
            <v>0</v>
          </cell>
          <cell r="D13">
            <v>160.87</v>
          </cell>
          <cell r="E13">
            <v>4863.6899999999996</v>
          </cell>
          <cell r="F13">
            <v>0</v>
          </cell>
          <cell r="G13">
            <v>0</v>
          </cell>
          <cell r="H13">
            <v>14181.69</v>
          </cell>
          <cell r="I13">
            <v>7565.47</v>
          </cell>
          <cell r="J13">
            <v>0</v>
          </cell>
          <cell r="K13">
            <v>0</v>
          </cell>
          <cell r="L13">
            <v>673.48</v>
          </cell>
          <cell r="M13">
            <v>0</v>
          </cell>
          <cell r="N13">
            <v>0</v>
          </cell>
          <cell r="O13">
            <v>0</v>
          </cell>
          <cell r="P13">
            <v>2741.03</v>
          </cell>
          <cell r="Q13">
            <v>187.63</v>
          </cell>
          <cell r="R13">
            <v>272.92</v>
          </cell>
          <cell r="S13">
            <v>185.88</v>
          </cell>
          <cell r="T13">
            <v>0</v>
          </cell>
          <cell r="U13">
            <v>0</v>
          </cell>
          <cell r="V13">
            <v>0</v>
          </cell>
          <cell r="W13">
            <v>25.08</v>
          </cell>
          <cell r="X13">
            <v>13886.06</v>
          </cell>
          <cell r="Y13">
            <v>0</v>
          </cell>
          <cell r="Z13">
            <v>22.62</v>
          </cell>
          <cell r="AA13">
            <v>240.9</v>
          </cell>
          <cell r="AB13">
            <v>0</v>
          </cell>
          <cell r="AC13">
            <v>7.03</v>
          </cell>
          <cell r="AD13">
            <v>0</v>
          </cell>
          <cell r="AE13">
            <v>0</v>
          </cell>
          <cell r="AF13">
            <v>0</v>
          </cell>
          <cell r="AG13">
            <v>0</v>
          </cell>
          <cell r="AH13">
            <v>3.23</v>
          </cell>
          <cell r="AI13">
            <v>7423.12</v>
          </cell>
          <cell r="AJ13">
            <v>0</v>
          </cell>
          <cell r="AK13">
            <v>15.17</v>
          </cell>
          <cell r="AL13">
            <v>119.67</v>
          </cell>
          <cell r="AM13">
            <v>0</v>
          </cell>
          <cell r="AN13">
            <v>4.29</v>
          </cell>
          <cell r="AO13">
            <v>0</v>
          </cell>
          <cell r="AP13">
            <v>0</v>
          </cell>
          <cell r="AQ13">
            <v>0</v>
          </cell>
          <cell r="AR13">
            <v>1182.8800000000001</v>
          </cell>
          <cell r="AS13">
            <v>-916.84</v>
          </cell>
          <cell r="AT13">
            <v>0</v>
          </cell>
          <cell r="AU13">
            <v>0</v>
          </cell>
          <cell r="AV13">
            <v>0</v>
          </cell>
          <cell r="AW13">
            <v>0</v>
          </cell>
          <cell r="AX13">
            <v>0</v>
          </cell>
          <cell r="AY13">
            <v>0</v>
          </cell>
          <cell r="AZ1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PAP Reco"/>
      <sheetName val="Subsidiary Operating Profit"/>
      <sheetName val="Borrowing Bifurcation"/>
      <sheetName val="Interest Allocation Sheet"/>
      <sheetName val="PAP Memo"/>
      <sheetName val="Non Fund"/>
      <sheetName val="Esti report"/>
      <sheetName val="SPR"/>
      <sheetName val="Facility"/>
      <sheetName val="PAP"/>
      <sheetName val="Borrowing"/>
      <sheetName val="B S"/>
      <sheetName val="BOD BS"/>
      <sheetName val="deb"/>
      <sheetName val="InfraTL-COB"/>
      <sheetName val="Yield-COB"/>
      <sheetName val="Yield-COB sum"/>
      <sheetName val="Cntrl Sheet"/>
      <sheetName val="Interest"/>
      <sheetName val="Sheet2"/>
      <sheetName val="STAS"/>
      <sheetName val="Seg. report"/>
      <sheetName val="note_to_RP"/>
      <sheetName val="P L"/>
      <sheetName val="Yield-backup"/>
      <sheetName val="DTPL"/>
      <sheetName val="Cashflow"/>
      <sheetName val="BOD PL"/>
      <sheetName val="prof"/>
      <sheetName val="Bal"/>
      <sheetName val="Keyratios"/>
      <sheetName val="Key Ratio Back up"/>
      <sheetName val="Treasury MIS"/>
      <sheetName val="Proprietory MIS"/>
      <sheetName val="MIS reports"/>
      <sheetName val="Demerged"/>
      <sheetName val="Interest on IL&amp;FS lOANS"/>
      <sheetName val="Shantaram"/>
      <sheetName val="dAILY aVERAGE"/>
      <sheetName val="Daily Averages"/>
      <sheetName val="BOD PL NEW"/>
      <sheetName val="MIS March"/>
      <sheetName val="SCH 10"/>
      <sheetName val="VIR CG"/>
      <sheetName val="PC"/>
      <sheetName val="Macros"/>
      <sheetName val="Links"/>
      <sheetName val="Lead"/>
      <sheetName val="AFFI内訳"/>
      <sheetName val="海外WORK"/>
      <sheetName val="国内work"/>
      <sheetName val="BP"/>
      <sheetName val="Params"/>
      <sheetName val="ecc_res"/>
    </sheetNames>
    <sheetDataSet>
      <sheetData sheetId="0">
        <row r="1">
          <cell r="C1" t="str">
            <v/>
          </cell>
        </row>
      </sheetData>
      <sheetData sheetId="1">
        <row r="2">
          <cell r="B2" t="str">
            <v>INFRASTRUCTURE LEASING &amp; FINANCIAL SERVICES LTD</v>
          </cell>
        </row>
      </sheetData>
      <sheetData sheetId="2">
        <row r="1">
          <cell r="C1">
            <v>0</v>
          </cell>
        </row>
      </sheetData>
      <sheetData sheetId="3">
        <row r="1">
          <cell r="C1">
            <v>0</v>
          </cell>
        </row>
      </sheetData>
      <sheetData sheetId="4">
        <row r="2">
          <cell r="B2" t="str">
            <v>INFRASTRUCTURE LEASING &amp; FINANCIAL SERVICES LTD</v>
          </cell>
        </row>
      </sheetData>
      <sheetData sheetId="5">
        <row r="1">
          <cell r="C1" t="str">
            <v/>
          </cell>
        </row>
      </sheetData>
      <sheetData sheetId="6">
        <row r="2">
          <cell r="B2" t="str">
            <v>INFRASTRUCTURE LEASING &amp; FINANCIAL SERVICES LTD</v>
          </cell>
        </row>
      </sheetData>
      <sheetData sheetId="7">
        <row r="1">
          <cell r="C1">
            <v>0</v>
          </cell>
        </row>
      </sheetData>
      <sheetData sheetId="8">
        <row r="1">
          <cell r="C1">
            <v>0</v>
          </cell>
        </row>
      </sheetData>
      <sheetData sheetId="9" refreshError="1">
        <row r="1">
          <cell r="C1" t="str">
            <v/>
          </cell>
        </row>
        <row r="277">
          <cell r="C277" t="str">
            <v>Noida Toll Bridge</v>
          </cell>
        </row>
      </sheetData>
      <sheetData sheetId="10">
        <row r="1">
          <cell r="C1">
            <v>0</v>
          </cell>
        </row>
      </sheetData>
      <sheetData sheetId="11">
        <row r="2">
          <cell r="B2" t="str">
            <v>INFRASTRUCTURE LEASING &amp; FINANCIAL SERVICES LTD</v>
          </cell>
        </row>
      </sheetData>
      <sheetData sheetId="12" refreshError="1"/>
      <sheetData sheetId="13"/>
      <sheetData sheetId="14"/>
      <sheetData sheetId="15">
        <row r="8">
          <cell r="B8" t="str">
            <v>FCNR from Banks</v>
          </cell>
        </row>
      </sheetData>
      <sheetData sheetId="16" refreshError="1"/>
      <sheetData sheetId="17"/>
      <sheetData sheetId="18" refreshError="1">
        <row r="2">
          <cell r="A2" t="str">
            <v>Particulars</v>
          </cell>
        </row>
        <row r="4">
          <cell r="A4" t="str">
            <v>Interest Tally Control</v>
          </cell>
        </row>
      </sheetData>
      <sheetData sheetId="19" refreshError="1"/>
      <sheetData sheetId="20"/>
      <sheetData sheetId="21">
        <row r="8">
          <cell r="B8" t="str">
            <v>FCNR from Banks</v>
          </cell>
        </row>
      </sheetData>
      <sheetData sheetId="22"/>
      <sheetData sheetId="23">
        <row r="8">
          <cell r="B8" t="str">
            <v>FCNR from Banks</v>
          </cell>
        </row>
      </sheetData>
      <sheetData sheetId="24" refreshError="1"/>
      <sheetData sheetId="25">
        <row r="8">
          <cell r="B8" t="str">
            <v>FCNR from Banks</v>
          </cell>
        </row>
      </sheetData>
      <sheetData sheetId="26" refreshError="1">
        <row r="2">
          <cell r="A2" t="str">
            <v>Particulars</v>
          </cell>
          <cell r="B2" t="str">
            <v>INFRASTRUCTURE LEASING &amp; FINANCIAL SERVICES LTD</v>
          </cell>
        </row>
        <row r="3">
          <cell r="P3" t="str">
            <v>Rs. Mn</v>
          </cell>
        </row>
        <row r="4">
          <cell r="B4" t="str">
            <v>Detailed Profit &amp; Loss Statement</v>
          </cell>
          <cell r="C4">
            <v>0</v>
          </cell>
          <cell r="D4" t="str">
            <v>Estimate</v>
          </cell>
          <cell r="E4" t="str">
            <v>Estimate</v>
          </cell>
          <cell r="F4" t="str">
            <v>Estimate</v>
          </cell>
          <cell r="G4" t="str">
            <v>Estimate</v>
          </cell>
          <cell r="H4" t="str">
            <v>Estimate</v>
          </cell>
          <cell r="I4" t="str">
            <v>Estimate</v>
          </cell>
          <cell r="J4" t="str">
            <v>Estimate</v>
          </cell>
          <cell r="K4" t="str">
            <v>Estimate</v>
          </cell>
          <cell r="L4" t="str">
            <v>Estimate</v>
          </cell>
          <cell r="M4" t="str">
            <v>Estimate</v>
          </cell>
          <cell r="N4" t="str">
            <v>Estimate</v>
          </cell>
          <cell r="O4" t="str">
            <v>Estimate</v>
          </cell>
        </row>
        <row r="5">
          <cell r="D5">
            <v>39173</v>
          </cell>
          <cell r="E5">
            <v>39204</v>
          </cell>
          <cell r="F5">
            <v>39234</v>
          </cell>
          <cell r="G5">
            <v>39265</v>
          </cell>
          <cell r="H5">
            <v>39296</v>
          </cell>
          <cell r="I5">
            <v>39326</v>
          </cell>
          <cell r="J5">
            <v>39357</v>
          </cell>
          <cell r="K5">
            <v>39387</v>
          </cell>
          <cell r="L5">
            <v>39418</v>
          </cell>
          <cell r="M5">
            <v>39449</v>
          </cell>
          <cell r="N5">
            <v>39479</v>
          </cell>
          <cell r="O5">
            <v>39510</v>
          </cell>
        </row>
        <row r="6">
          <cell r="D6" t="str">
            <v>Rs. Mn</v>
          </cell>
          <cell r="E6" t="str">
            <v>Rs. Mn</v>
          </cell>
          <cell r="F6" t="str">
            <v>Rs. Mn</v>
          </cell>
          <cell r="G6" t="str">
            <v>Rs. Mn</v>
          </cell>
          <cell r="H6" t="str">
            <v>Rs. Mn</v>
          </cell>
          <cell r="I6" t="str">
            <v>Rs. Mn</v>
          </cell>
          <cell r="J6" t="str">
            <v>Rs. Mn</v>
          </cell>
          <cell r="K6" t="str">
            <v>Rs. Mn</v>
          </cell>
          <cell r="L6" t="str">
            <v>Rs. Mn</v>
          </cell>
          <cell r="M6" t="str">
            <v>Rs. Mn</v>
          </cell>
          <cell r="N6" t="str">
            <v>Rs. Mn</v>
          </cell>
          <cell r="O6" t="str">
            <v>Rs. Mn</v>
          </cell>
        </row>
        <row r="8">
          <cell r="B8" t="str">
            <v>Income From Lease</v>
          </cell>
        </row>
        <row r="9">
          <cell r="B9" t="str">
            <v>Income From Lease</v>
          </cell>
        </row>
        <row r="10">
          <cell r="B10" t="str">
            <v>Assigned Lease Finance</v>
          </cell>
          <cell r="C10">
            <v>0</v>
          </cell>
          <cell r="D10">
            <v>0.35284410749999989</v>
          </cell>
          <cell r="E10">
            <v>0.35284410749999989</v>
          </cell>
          <cell r="F10">
            <v>0.35284410749999989</v>
          </cell>
          <cell r="G10">
            <v>0.35284410749999989</v>
          </cell>
          <cell r="H10">
            <v>0.35284410749999989</v>
          </cell>
          <cell r="I10">
            <v>0.35284410749999989</v>
          </cell>
          <cell r="J10">
            <v>0.35284410749999989</v>
          </cell>
          <cell r="K10">
            <v>0.35284410749999989</v>
          </cell>
          <cell r="L10">
            <v>0.35284410749999989</v>
          </cell>
          <cell r="M10">
            <v>0.35284410749999989</v>
          </cell>
          <cell r="N10">
            <v>0.35284410749999989</v>
          </cell>
          <cell r="O10">
            <v>0.35284410749999989</v>
          </cell>
        </row>
        <row r="11">
          <cell r="B11" t="str">
            <v xml:space="preserve">Lease Rental </v>
          </cell>
          <cell r="C11">
            <v>0</v>
          </cell>
          <cell r="D11">
            <v>1.4211776552083331E-2</v>
          </cell>
          <cell r="E11">
            <v>1.4211776552083331E-2</v>
          </cell>
          <cell r="F11">
            <v>1.4211776552083331E-2</v>
          </cell>
          <cell r="G11">
            <v>1.4211776552083331E-2</v>
          </cell>
          <cell r="H11">
            <v>1.4211776552083331E-2</v>
          </cell>
          <cell r="I11">
            <v>1.4211776552083331E-2</v>
          </cell>
          <cell r="J11">
            <v>1.4211776552083331E-2</v>
          </cell>
          <cell r="K11">
            <v>1.4211776552083331E-2</v>
          </cell>
          <cell r="L11">
            <v>1.4211776552083331E-2</v>
          </cell>
          <cell r="M11">
            <v>1.4211776552083331E-2</v>
          </cell>
          <cell r="N11">
            <v>1.4211776552083331E-2</v>
          </cell>
          <cell r="O11">
            <v>1.4211776552083331E-2</v>
          </cell>
        </row>
        <row r="12">
          <cell r="B12" t="str">
            <v>Finance Charges</v>
          </cell>
        </row>
        <row r="14">
          <cell r="B14" t="str">
            <v>Domicile Lease Finance</v>
          </cell>
        </row>
        <row r="15">
          <cell r="B15" t="str">
            <v xml:space="preserve">Lease Rental </v>
          </cell>
          <cell r="C15">
            <v>0</v>
          </cell>
          <cell r="D15">
            <v>0</v>
          </cell>
          <cell r="E15">
            <v>0</v>
          </cell>
          <cell r="F15">
            <v>0</v>
          </cell>
          <cell r="G15">
            <v>0</v>
          </cell>
          <cell r="H15">
            <v>0</v>
          </cell>
          <cell r="I15">
            <v>0</v>
          </cell>
          <cell r="J15">
            <v>0</v>
          </cell>
          <cell r="K15">
            <v>0</v>
          </cell>
          <cell r="L15">
            <v>0</v>
          </cell>
          <cell r="M15">
            <v>0</v>
          </cell>
          <cell r="N15">
            <v>0</v>
          </cell>
          <cell r="O15">
            <v>0</v>
          </cell>
        </row>
        <row r="16">
          <cell r="B16" t="str">
            <v>Finance Charges</v>
          </cell>
          <cell r="C16">
            <v>0</v>
          </cell>
          <cell r="D16">
            <v>1.9369671317968744</v>
          </cell>
          <cell r="E16">
            <v>1.9369671317968744</v>
          </cell>
          <cell r="F16">
            <v>1.9369671317968744</v>
          </cell>
          <cell r="G16">
            <v>1.9369671317968744</v>
          </cell>
          <cell r="H16">
            <v>1.9369671317968744</v>
          </cell>
          <cell r="I16">
            <v>1.9369671317968744</v>
          </cell>
          <cell r="J16">
            <v>1.9369671317968744</v>
          </cell>
          <cell r="K16">
            <v>1.9369671317968744</v>
          </cell>
          <cell r="L16">
            <v>1.9369671317968744</v>
          </cell>
          <cell r="M16">
            <v>1.9369671317968744</v>
          </cell>
          <cell r="N16">
            <v>1.9369671317968744</v>
          </cell>
          <cell r="O16">
            <v>1.9369671317968744</v>
          </cell>
        </row>
        <row r="18">
          <cell r="B18" t="str">
            <v>Domicile Lease Operating</v>
          </cell>
        </row>
        <row r="19">
          <cell r="B19" t="str">
            <v>Lease Rentals</v>
          </cell>
        </row>
        <row r="20">
          <cell r="B20" t="str">
            <v>LER</v>
          </cell>
          <cell r="C20">
            <v>0</v>
          </cell>
          <cell r="D20">
            <v>0.97252657129687448</v>
          </cell>
          <cell r="E20">
            <v>0.97252657129687448</v>
          </cell>
          <cell r="F20">
            <v>0.97252657129687448</v>
          </cell>
          <cell r="G20">
            <v>0.97252657129687448</v>
          </cell>
          <cell r="H20">
            <v>0.97252657129687448</v>
          </cell>
          <cell r="I20">
            <v>0.97252657129687448</v>
          </cell>
          <cell r="J20">
            <v>0.97252657129687448</v>
          </cell>
          <cell r="K20">
            <v>0.97252657129687448</v>
          </cell>
          <cell r="L20">
            <v>0.97252657129687448</v>
          </cell>
          <cell r="M20">
            <v>0.97252657129687448</v>
          </cell>
          <cell r="N20">
            <v>0.97252657129687448</v>
          </cell>
          <cell r="O20">
            <v>0.97252657129687448</v>
          </cell>
        </row>
        <row r="22">
          <cell r="B22" t="str">
            <v>Lease Rentals  (Operating)</v>
          </cell>
          <cell r="C22">
            <v>0</v>
          </cell>
          <cell r="D22">
            <v>10.77</v>
          </cell>
          <cell r="E22">
            <v>8.4429999999999996</v>
          </cell>
          <cell r="F22">
            <v>10.8887</v>
          </cell>
          <cell r="G22">
            <v>8.429829999999999</v>
          </cell>
          <cell r="H22">
            <v>7.5868469999999997</v>
          </cell>
          <cell r="I22">
            <v>8.8281622999999989</v>
          </cell>
          <cell r="J22">
            <v>5.3753460699999991</v>
          </cell>
          <cell r="K22">
            <v>4.3278114629999997</v>
          </cell>
          <cell r="L22">
            <v>4.9350303166999998</v>
          </cell>
          <cell r="M22">
            <v>4.2915272850299999</v>
          </cell>
          <cell r="N22">
            <v>3.1623745565270003</v>
          </cell>
          <cell r="O22">
            <v>2.8461371008743002</v>
          </cell>
        </row>
        <row r="23">
          <cell r="B23" t="str">
            <v>LER</v>
          </cell>
          <cell r="C23">
            <v>0</v>
          </cell>
          <cell r="D23">
            <v>-7.8599853125000001</v>
          </cell>
          <cell r="E23">
            <v>-7.8599853125000001</v>
          </cell>
          <cell r="F23">
            <v>-7.8599853125000001</v>
          </cell>
          <cell r="G23">
            <v>-7.0739867812500004</v>
          </cell>
          <cell r="H23">
            <v>-5.6765881031250007</v>
          </cell>
          <cell r="I23">
            <v>-5.1089292928125012</v>
          </cell>
          <cell r="J23">
            <v>-4.5980363635312509</v>
          </cell>
          <cell r="K23">
            <v>-4.1382327271781261</v>
          </cell>
          <cell r="L23">
            <v>-3.7244094544603135</v>
          </cell>
          <cell r="M23">
            <v>-3.3519685090142821</v>
          </cell>
          <cell r="N23">
            <v>-3.0167716581128539</v>
          </cell>
          <cell r="O23">
            <v>-2.7150944923015685</v>
          </cell>
        </row>
        <row r="25">
          <cell r="B25" t="str">
            <v xml:space="preserve"> Finance Charges( Loan Lease)</v>
          </cell>
          <cell r="C25">
            <v>0</v>
          </cell>
          <cell r="D25">
            <v>1.0792636499999999</v>
          </cell>
          <cell r="E25">
            <v>1.0792636499999999</v>
          </cell>
          <cell r="F25">
            <v>1.0792636499999999</v>
          </cell>
          <cell r="G25">
            <v>1.0792636499999999</v>
          </cell>
          <cell r="H25">
            <v>1.0792636499999999</v>
          </cell>
          <cell r="I25">
            <v>1.0792636499999999</v>
          </cell>
          <cell r="J25">
            <v>1.0792636499999999</v>
          </cell>
          <cell r="K25">
            <v>1.0792636499999999</v>
          </cell>
          <cell r="L25">
            <v>1.0792636499999999</v>
          </cell>
          <cell r="M25">
            <v>1.0792636499999999</v>
          </cell>
          <cell r="N25">
            <v>1.0792636499999999</v>
          </cell>
          <cell r="O25">
            <v>1.0792636499999999</v>
          </cell>
        </row>
        <row r="26">
          <cell r="B26" t="str">
            <v>LER</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8">
          <cell r="B28" t="str">
            <v>Lease Rentals Champlast Sanmar</v>
          </cell>
          <cell r="C28">
            <v>0</v>
          </cell>
          <cell r="D28">
            <v>2.4629525833333332</v>
          </cell>
          <cell r="E28">
            <v>2.4629525833333332</v>
          </cell>
          <cell r="F28">
            <v>2.4629525833333332</v>
          </cell>
          <cell r="G28">
            <v>2.4629525833333332</v>
          </cell>
          <cell r="H28">
            <v>2.4629525833333332</v>
          </cell>
          <cell r="I28">
            <v>2.4629525833333332</v>
          </cell>
          <cell r="J28">
            <v>2.4629525833333332</v>
          </cell>
          <cell r="K28">
            <v>2.4629525833333332</v>
          </cell>
          <cell r="L28">
            <v>2.4629525833333332</v>
          </cell>
          <cell r="M28">
            <v>2.4629525833333332</v>
          </cell>
          <cell r="N28">
            <v>2.4629525833333332</v>
          </cell>
          <cell r="O28">
            <v>2.4629525833333332</v>
          </cell>
        </row>
        <row r="29">
          <cell r="B29" t="str">
            <v>Lease Finance Income on Additional Disbursements</v>
          </cell>
          <cell r="C29">
            <v>0</v>
          </cell>
          <cell r="D29">
            <v>0.46504519052736037</v>
          </cell>
          <cell r="E29">
            <v>0.46504519052736037</v>
          </cell>
          <cell r="F29">
            <v>0.46504519052736037</v>
          </cell>
          <cell r="G29">
            <v>0.46504519052736037</v>
          </cell>
          <cell r="H29">
            <v>0.46504519052736037</v>
          </cell>
          <cell r="I29">
            <v>0.46504519052736037</v>
          </cell>
          <cell r="J29">
            <v>0.46504519052736037</v>
          </cell>
          <cell r="K29">
            <v>0.46504519052736037</v>
          </cell>
          <cell r="L29">
            <v>0.46504519052736037</v>
          </cell>
          <cell r="M29">
            <v>0.46504519052736037</v>
          </cell>
          <cell r="N29">
            <v>0.46504519052736037</v>
          </cell>
          <cell r="O29">
            <v>0.46504519052736037</v>
          </cell>
        </row>
        <row r="31">
          <cell r="B31" t="str">
            <v>Lease Management Fees</v>
          </cell>
          <cell r="C31">
            <v>0</v>
          </cell>
          <cell r="D31">
            <v>0.18377297265624995</v>
          </cell>
          <cell r="E31">
            <v>0.18377297265624995</v>
          </cell>
          <cell r="F31">
            <v>0.18377297265624995</v>
          </cell>
          <cell r="G31">
            <v>0.18377297265624995</v>
          </cell>
          <cell r="H31">
            <v>0.18377297265624995</v>
          </cell>
          <cell r="I31">
            <v>0.18377297265624995</v>
          </cell>
          <cell r="J31">
            <v>0.18377297265624995</v>
          </cell>
          <cell r="K31">
            <v>0.18377297265624995</v>
          </cell>
          <cell r="L31">
            <v>0.18377297265624995</v>
          </cell>
          <cell r="M31">
            <v>0.18377297265624995</v>
          </cell>
          <cell r="N31">
            <v>0.18377297265624995</v>
          </cell>
          <cell r="O31">
            <v>0.18377297265624995</v>
          </cell>
        </row>
        <row r="32">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v>0</v>
          </cell>
        </row>
        <row r="33">
          <cell r="B33" t="str">
            <v>Total LR (i)</v>
          </cell>
          <cell r="C33">
            <v>0</v>
          </cell>
          <cell r="D33">
            <v>10.377598671162774</v>
          </cell>
          <cell r="E33">
            <v>8.0505986711627742</v>
          </cell>
          <cell r="F33">
            <v>10.496298671162775</v>
          </cell>
          <cell r="G33">
            <v>8.8234272024127751</v>
          </cell>
          <cell r="H33">
            <v>9.3778428805377754</v>
          </cell>
          <cell r="I33">
            <v>11.186816990850273</v>
          </cell>
          <cell r="J33">
            <v>8.2448936901315228</v>
          </cell>
          <cell r="K33">
            <v>7.6571627194846483</v>
          </cell>
          <cell r="L33">
            <v>8.6782048459024619</v>
          </cell>
          <cell r="M33">
            <v>8.4071427596784929</v>
          </cell>
          <cell r="N33">
            <v>7.6131868820769215</v>
          </cell>
          <cell r="O33">
            <v>7.5986265922355072</v>
          </cell>
          <cell r="P33">
            <v>48.199217489509557</v>
          </cell>
        </row>
        <row r="34">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v>0</v>
          </cell>
        </row>
        <row r="35">
          <cell r="B35" t="str">
            <v>LER</v>
          </cell>
          <cell r="C35">
            <v>0</v>
          </cell>
          <cell r="D35">
            <v>0</v>
          </cell>
          <cell r="E35">
            <v>0</v>
          </cell>
          <cell r="F35" t="str">
            <v/>
          </cell>
          <cell r="G35" t="str">
            <v/>
          </cell>
          <cell r="H35">
            <v>0</v>
          </cell>
          <cell r="I35">
            <v>0</v>
          </cell>
          <cell r="J35" t="str">
            <v/>
          </cell>
          <cell r="K35">
            <v>0</v>
          </cell>
          <cell r="L35">
            <v>0</v>
          </cell>
          <cell r="M35" t="str">
            <v/>
          </cell>
          <cell r="N35">
            <v>0</v>
          </cell>
          <cell r="O35">
            <v>0</v>
          </cell>
          <cell r="P35">
            <v>0</v>
          </cell>
        </row>
        <row r="36">
          <cell r="P36">
            <v>0</v>
          </cell>
        </row>
        <row r="37">
          <cell r="B37" t="str">
            <v>Less : LER on IRR assets</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P38">
            <v>0</v>
          </cell>
        </row>
        <row r="39">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v>0</v>
          </cell>
        </row>
        <row r="40">
          <cell r="B40" t="str">
            <v>Total LER (ii)</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1">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v>0</v>
          </cell>
        </row>
        <row r="42">
          <cell r="P42">
            <v>0</v>
          </cell>
        </row>
        <row r="43">
          <cell r="P43">
            <v>0</v>
          </cell>
        </row>
        <row r="44">
          <cell r="B44" t="str">
            <v>Consultancy  Fee Income</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t="str">
            <v>Corporate Advisory fees (FSSBU)</v>
          </cell>
          <cell r="C45">
            <v>0</v>
          </cell>
          <cell r="D45">
            <v>0</v>
          </cell>
          <cell r="E45">
            <v>0</v>
          </cell>
          <cell r="F45">
            <v>0</v>
          </cell>
          <cell r="G45">
            <v>0</v>
          </cell>
          <cell r="H45">
            <v>0</v>
          </cell>
          <cell r="I45">
            <v>1.2639999999999998</v>
          </cell>
          <cell r="J45">
            <v>0</v>
          </cell>
          <cell r="K45">
            <v>0</v>
          </cell>
          <cell r="L45">
            <v>22.4</v>
          </cell>
          <cell r="M45">
            <v>0</v>
          </cell>
          <cell r="N45">
            <v>0</v>
          </cell>
          <cell r="O45">
            <v>0</v>
          </cell>
          <cell r="P45">
            <v>22.4</v>
          </cell>
        </row>
        <row r="46">
          <cell r="B46" t="str">
            <v>Corporate Advisory fees (POWER)</v>
          </cell>
          <cell r="C46">
            <v>0</v>
          </cell>
          <cell r="D46">
            <v>0.85099999999999998</v>
          </cell>
          <cell r="E46">
            <v>3.7500000000000009</v>
          </cell>
          <cell r="F46">
            <v>0.8</v>
          </cell>
          <cell r="G46">
            <v>0.8</v>
          </cell>
          <cell r="H46">
            <v>12.100000000000012</v>
          </cell>
          <cell r="I46">
            <v>0.28765000000000018</v>
          </cell>
          <cell r="J46">
            <v>-0.95</v>
          </cell>
          <cell r="K46">
            <v>7.8040000000000003</v>
          </cell>
          <cell r="L46">
            <v>0.64</v>
          </cell>
          <cell r="M46">
            <v>0.02</v>
          </cell>
          <cell r="N46">
            <v>2.0620000000000003</v>
          </cell>
          <cell r="O46">
            <v>0.8</v>
          </cell>
        </row>
        <row r="47">
          <cell r="B47" t="str">
            <v>Corporate Advisory fees (NUIF)</v>
          </cell>
          <cell r="C47">
            <v>0</v>
          </cell>
          <cell r="D47">
            <v>8.8290000000000006</v>
          </cell>
          <cell r="E47">
            <v>0</v>
          </cell>
          <cell r="F47">
            <v>0</v>
          </cell>
          <cell r="G47">
            <v>3.9420000000000002</v>
          </cell>
          <cell r="H47">
            <v>2.4290000000000003</v>
          </cell>
          <cell r="I47">
            <v>39.813000000000002</v>
          </cell>
          <cell r="J47">
            <v>0</v>
          </cell>
          <cell r="K47">
            <v>0</v>
          </cell>
          <cell r="L47">
            <v>0</v>
          </cell>
          <cell r="M47">
            <v>0</v>
          </cell>
          <cell r="N47">
            <v>0</v>
          </cell>
          <cell r="O47">
            <v>0</v>
          </cell>
        </row>
        <row r="48">
          <cell r="B48" t="str">
            <v>Corporate Advisory fees (ITNL)</v>
          </cell>
          <cell r="C48">
            <v>0</v>
          </cell>
          <cell r="D48">
            <v>0</v>
          </cell>
          <cell r="E48">
            <v>0</v>
          </cell>
          <cell r="F48">
            <v>0</v>
          </cell>
          <cell r="G48">
            <v>0</v>
          </cell>
          <cell r="H48">
            <v>0</v>
          </cell>
          <cell r="I48">
            <v>0</v>
          </cell>
          <cell r="J48">
            <v>0</v>
          </cell>
          <cell r="K48">
            <v>0</v>
          </cell>
          <cell r="L48">
            <v>0</v>
          </cell>
        </row>
        <row r="49">
          <cell r="B49" t="str">
            <v>Fees trfd to IIL</v>
          </cell>
        </row>
        <row r="50">
          <cell r="B50" t="str">
            <v>Guarantee Fee Income - IB</v>
          </cell>
          <cell r="C50">
            <v>0</v>
          </cell>
          <cell r="D50">
            <v>3.5260000000000002</v>
          </cell>
          <cell r="E50">
            <v>2.1760000000000002</v>
          </cell>
          <cell r="F50">
            <v>0.61599999999999999</v>
          </cell>
          <cell r="G50">
            <v>2.0870000000000006</v>
          </cell>
          <cell r="H50">
            <v>-0.69100000000000028</v>
          </cell>
          <cell r="I50">
            <v>2.29</v>
          </cell>
          <cell r="J50">
            <v>0.53500000000000003</v>
          </cell>
          <cell r="K50">
            <v>1.8580000000000001</v>
          </cell>
          <cell r="L50">
            <v>0.61599999999999999</v>
          </cell>
          <cell r="M50">
            <v>0</v>
          </cell>
          <cell r="N50">
            <v>1.24</v>
          </cell>
          <cell r="O50">
            <v>1.2</v>
          </cell>
        </row>
        <row r="51">
          <cell r="B51" t="str">
            <v>Underwriting Fees from LIF</v>
          </cell>
          <cell r="C51">
            <v>0</v>
          </cell>
          <cell r="D51">
            <v>0</v>
          </cell>
          <cell r="E51">
            <v>0</v>
          </cell>
          <cell r="F51">
            <v>0</v>
          </cell>
          <cell r="G51">
            <v>0</v>
          </cell>
          <cell r="H51">
            <v>0</v>
          </cell>
          <cell r="I51">
            <v>0</v>
          </cell>
          <cell r="J51">
            <v>0</v>
          </cell>
          <cell r="K51">
            <v>0</v>
          </cell>
          <cell r="L51">
            <v>0</v>
          </cell>
          <cell r="M51">
            <v>0</v>
          </cell>
          <cell r="N51">
            <v>0</v>
          </cell>
          <cell r="O51">
            <v>1.78</v>
          </cell>
        </row>
        <row r="52">
          <cell r="B52" t="str">
            <v>Estimated Fee Income</v>
          </cell>
          <cell r="C52">
            <v>0</v>
          </cell>
          <cell r="D52">
            <v>0</v>
          </cell>
          <cell r="E52">
            <v>0</v>
          </cell>
          <cell r="F52">
            <v>0</v>
          </cell>
          <cell r="G52">
            <v>0</v>
          </cell>
          <cell r="H52">
            <v>0</v>
          </cell>
          <cell r="I52">
            <v>0</v>
          </cell>
          <cell r="J52">
            <v>0</v>
          </cell>
          <cell r="K52">
            <v>0</v>
          </cell>
          <cell r="L52">
            <v>0</v>
          </cell>
          <cell r="M52">
            <v>0</v>
          </cell>
          <cell r="N52">
            <v>0</v>
          </cell>
          <cell r="O52">
            <v>0</v>
          </cell>
        </row>
        <row r="53">
          <cell r="B53" t="str">
            <v>Estimated M &amp;A Fees(VK)</v>
          </cell>
          <cell r="C53">
            <v>0</v>
          </cell>
          <cell r="D53">
            <v>0.17799999999999999</v>
          </cell>
          <cell r="E53">
            <v>2.0170000000000003</v>
          </cell>
          <cell r="F53">
            <v>1.6059999999999999</v>
          </cell>
          <cell r="G53">
            <v>0.97399999999999998</v>
          </cell>
          <cell r="H53">
            <v>1.1299999999999999</v>
          </cell>
          <cell r="I53">
            <v>0.5</v>
          </cell>
          <cell r="J53">
            <v>1.1499999999999999</v>
          </cell>
          <cell r="K53">
            <v>0</v>
          </cell>
          <cell r="L53">
            <v>2.2000000000000002</v>
          </cell>
          <cell r="M53">
            <v>0</v>
          </cell>
          <cell r="N53">
            <v>1.8</v>
          </cell>
          <cell r="O53">
            <v>-21.555</v>
          </cell>
        </row>
        <row r="54">
          <cell r="B54" t="str">
            <v>Income Trsf to Infotech</v>
          </cell>
        </row>
        <row r="55">
          <cell r="B55" t="str">
            <v>VHTRL DDB Take Out</v>
          </cell>
        </row>
        <row r="56">
          <cell r="B56" t="str">
            <v>STAS Consultancy fees</v>
          </cell>
          <cell r="C56">
            <v>0</v>
          </cell>
          <cell r="D56">
            <v>2.5799999999999983</v>
          </cell>
          <cell r="E56">
            <v>-18.810000000000002</v>
          </cell>
          <cell r="F56">
            <v>-31.67</v>
          </cell>
          <cell r="G56">
            <v>-7.7029999999999959</v>
          </cell>
          <cell r="H56">
            <v>55.607000000000006</v>
          </cell>
          <cell r="I56">
            <v>-16.5</v>
          </cell>
          <cell r="J56">
            <v>48.5</v>
          </cell>
          <cell r="K56">
            <v>46.944000000000003</v>
          </cell>
          <cell r="L56">
            <v>55.853999999999999</v>
          </cell>
          <cell r="M56">
            <v>47.829000000000001</v>
          </cell>
          <cell r="N56">
            <v>33.17</v>
          </cell>
          <cell r="O56">
            <v>-408.20699999999994</v>
          </cell>
        </row>
        <row r="58">
          <cell r="B58" t="str">
            <v>Income from STAS</v>
          </cell>
          <cell r="C58">
            <v>0</v>
          </cell>
          <cell r="D58">
            <v>0</v>
          </cell>
          <cell r="E58">
            <v>0</v>
          </cell>
          <cell r="F58">
            <v>0</v>
          </cell>
          <cell r="G58">
            <v>0</v>
          </cell>
          <cell r="H58">
            <v>0</v>
          </cell>
          <cell r="I58">
            <v>0</v>
          </cell>
        </row>
        <row r="59">
          <cell r="B59" t="str">
            <v>Others</v>
          </cell>
          <cell r="C59">
            <v>0</v>
          </cell>
          <cell r="D59">
            <v>0</v>
          </cell>
          <cell r="E59">
            <v>0</v>
          </cell>
          <cell r="F59">
            <v>0</v>
          </cell>
          <cell r="G59">
            <v>0</v>
          </cell>
          <cell r="H59">
            <v>0</v>
          </cell>
          <cell r="I59">
            <v>0</v>
          </cell>
        </row>
        <row r="60">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v>0</v>
          </cell>
        </row>
        <row r="61">
          <cell r="C61" t="str">
            <v>B</v>
          </cell>
          <cell r="D61">
            <v>15.963999999999999</v>
          </cell>
          <cell r="E61">
            <v>-10.867000000000001</v>
          </cell>
          <cell r="F61">
            <v>-28.648000000000003</v>
          </cell>
          <cell r="G61">
            <v>0.10000000000000497</v>
          </cell>
          <cell r="H61">
            <v>70.575000000000017</v>
          </cell>
          <cell r="I61">
            <v>27.654650000000004</v>
          </cell>
          <cell r="J61">
            <v>49.234999999999999</v>
          </cell>
          <cell r="K61">
            <v>56.606000000000002</v>
          </cell>
          <cell r="L61">
            <v>81.709999999999994</v>
          </cell>
          <cell r="M61">
            <v>47.849000000000004</v>
          </cell>
          <cell r="N61">
            <v>38.272000000000006</v>
          </cell>
          <cell r="O61">
            <v>-425.98199999999991</v>
          </cell>
        </row>
        <row r="62">
          <cell r="D62" t="str">
            <v>-------------</v>
          </cell>
          <cell r="E62" t="str">
            <v>-------------</v>
          </cell>
          <cell r="F62" t="str">
            <v>-------------</v>
          </cell>
          <cell r="G62" t="str">
            <v>-------------</v>
          </cell>
          <cell r="H62" t="str">
            <v>-------------</v>
          </cell>
          <cell r="I62" t="str">
            <v>-------------</v>
          </cell>
          <cell r="J62" t="str">
            <v>-------------</v>
          </cell>
          <cell r="K62" t="str">
            <v>-------------</v>
          </cell>
          <cell r="L62" t="str">
            <v>-------------</v>
          </cell>
          <cell r="M62" t="str">
            <v>-------------</v>
          </cell>
          <cell r="N62" t="str">
            <v>-------------</v>
          </cell>
          <cell r="O62" t="str">
            <v>-------------</v>
          </cell>
          <cell r="P62">
            <v>0</v>
          </cell>
        </row>
        <row r="63">
          <cell r="B63" t="str">
            <v>Other IB Income</v>
          </cell>
          <cell r="C63">
            <v>0</v>
          </cell>
          <cell r="D63">
            <v>0</v>
          </cell>
          <cell r="E63">
            <v>0</v>
          </cell>
          <cell r="F63">
            <v>0</v>
          </cell>
          <cell r="G63">
            <v>0</v>
          </cell>
          <cell r="H63">
            <v>0</v>
          </cell>
          <cell r="I63">
            <v>0</v>
          </cell>
          <cell r="J63">
            <v>0</v>
          </cell>
          <cell r="K63">
            <v>0</v>
          </cell>
          <cell r="L63">
            <v>0</v>
          </cell>
          <cell r="M63">
            <v>0</v>
          </cell>
          <cell r="N63">
            <v>0</v>
          </cell>
          <cell r="O63">
            <v>0</v>
          </cell>
          <cell r="P63">
            <v>0</v>
          </cell>
        </row>
        <row r="64">
          <cell r="B64" t="str">
            <v>Front End Fees  on TL/BF</v>
          </cell>
          <cell r="C64">
            <v>0</v>
          </cell>
          <cell r="D64">
            <v>7.8800000000000008</v>
          </cell>
          <cell r="E64">
            <v>5.5500000000000007</v>
          </cell>
          <cell r="F64">
            <v>5.2700000000000005</v>
          </cell>
          <cell r="G64">
            <v>8.64</v>
          </cell>
          <cell r="H64">
            <v>4.53</v>
          </cell>
          <cell r="I64">
            <v>4.53</v>
          </cell>
          <cell r="J64">
            <v>3.46</v>
          </cell>
          <cell r="K64">
            <v>3.2839999999999998</v>
          </cell>
          <cell r="L64">
            <v>5.9256000000000002</v>
          </cell>
          <cell r="M64">
            <v>2.98</v>
          </cell>
          <cell r="N64">
            <v>2.7719999999999998</v>
          </cell>
          <cell r="O64">
            <v>2.4947999999999997</v>
          </cell>
          <cell r="P64">
            <v>20.916399999999996</v>
          </cell>
        </row>
        <row r="66">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v>0</v>
          </cell>
        </row>
        <row r="67">
          <cell r="C67" t="str">
            <v>C</v>
          </cell>
          <cell r="D67">
            <v>7.8800000000000008</v>
          </cell>
          <cell r="E67">
            <v>5.5500000000000007</v>
          </cell>
          <cell r="F67">
            <v>5.2700000000000005</v>
          </cell>
          <cell r="G67">
            <v>8.64</v>
          </cell>
          <cell r="H67">
            <v>4.53</v>
          </cell>
          <cell r="I67">
            <v>4.53</v>
          </cell>
          <cell r="J67">
            <v>3.46</v>
          </cell>
          <cell r="K67">
            <v>3.2839999999999998</v>
          </cell>
          <cell r="L67">
            <v>5.9256000000000002</v>
          </cell>
          <cell r="M67">
            <v>2.98</v>
          </cell>
          <cell r="N67">
            <v>2.7719999999999998</v>
          </cell>
          <cell r="O67">
            <v>2.4947999999999997</v>
          </cell>
          <cell r="P67">
            <v>20.916399999999996</v>
          </cell>
        </row>
        <row r="68">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v>0</v>
          </cell>
        </row>
        <row r="69">
          <cell r="B69" t="str">
            <v>Interest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row>
        <row r="70">
          <cell r="P70">
            <v>0</v>
          </cell>
        </row>
        <row r="71">
          <cell r="B71" t="str">
            <v>Interest  on Unquoted Debentures-IB</v>
          </cell>
          <cell r="C71">
            <v>0</v>
          </cell>
          <cell r="D71">
            <v>9.0722255298630134</v>
          </cell>
          <cell r="E71">
            <v>2.8099794575342467</v>
          </cell>
          <cell r="F71">
            <v>2.7193349589041098</v>
          </cell>
          <cell r="G71">
            <v>2.8099794575342467</v>
          </cell>
          <cell r="H71">
            <v>2.7757162136986304</v>
          </cell>
          <cell r="I71">
            <v>2.6588704109589041</v>
          </cell>
          <cell r="J71">
            <v>2.7474994246575344</v>
          </cell>
          <cell r="K71">
            <v>2.6588704109589041</v>
          </cell>
          <cell r="L71">
            <v>3.149262026849315</v>
          </cell>
          <cell r="M71">
            <v>4.5210671852054798</v>
          </cell>
          <cell r="N71">
            <v>7.7105558465753425</v>
          </cell>
          <cell r="O71">
            <v>8.1279369671232882</v>
          </cell>
          <cell r="P71">
            <v>28.915191861369863</v>
          </cell>
        </row>
        <row r="72">
          <cell r="B72" t="str">
            <v>Interest  on Unquoted Debentures-Infra</v>
          </cell>
          <cell r="C72">
            <v>0</v>
          </cell>
          <cell r="D72">
            <v>4.1657506849315062</v>
          </cell>
          <cell r="E72">
            <v>4.3046090410958904</v>
          </cell>
          <cell r="F72">
            <v>4.0675106849315066</v>
          </cell>
          <cell r="G72">
            <v>4.1142690410958904</v>
          </cell>
          <cell r="H72">
            <v>6.1174197260273973</v>
          </cell>
          <cell r="I72">
            <v>5.352586301369862</v>
          </cell>
          <cell r="J72">
            <v>5.1691608219178073</v>
          </cell>
          <cell r="K72">
            <v>5.0024136986301366</v>
          </cell>
          <cell r="L72">
            <v>5.0521402739726025</v>
          </cell>
          <cell r="M72">
            <v>4.9557704109589036</v>
          </cell>
          <cell r="N72">
            <v>4.4761797260273966</v>
          </cell>
          <cell r="O72">
            <v>4.9557704109589036</v>
          </cell>
        </row>
        <row r="73">
          <cell r="B73" t="str">
            <v>Int. On  Aircraft Finance Trust</v>
          </cell>
          <cell r="C73">
            <v>0</v>
          </cell>
          <cell r="D73">
            <v>2.5499999999999998</v>
          </cell>
          <cell r="E73">
            <v>2.5499999999999998</v>
          </cell>
          <cell r="F73">
            <v>2.5499999999999998</v>
          </cell>
          <cell r="G73">
            <v>2.0566666666666666</v>
          </cell>
          <cell r="H73">
            <v>2.0566666666666666</v>
          </cell>
          <cell r="I73">
            <v>2.0566666666666666</v>
          </cell>
          <cell r="J73">
            <v>2.0566666666666666</v>
          </cell>
          <cell r="K73">
            <v>2.0566666666666666</v>
          </cell>
          <cell r="L73">
            <v>2.0566666666666666</v>
          </cell>
          <cell r="M73">
            <v>2.0566666666666666</v>
          </cell>
          <cell r="N73">
            <v>2.0566666666666666</v>
          </cell>
          <cell r="O73">
            <v>2.0566666666666666</v>
          </cell>
        </row>
        <row r="74">
          <cell r="B74" t="str">
            <v>Int on TL Domestic</v>
          </cell>
          <cell r="C74">
            <v>0</v>
          </cell>
          <cell r="D74">
            <v>183.42859228888494</v>
          </cell>
          <cell r="E74">
            <v>202.15507230214592</v>
          </cell>
          <cell r="F74">
            <v>205.33207765467776</v>
          </cell>
          <cell r="G74">
            <v>254.60666253256241</v>
          </cell>
          <cell r="H74">
            <v>252.20892069133774</v>
          </cell>
          <cell r="I74">
            <v>254.20608998749412</v>
          </cell>
          <cell r="J74">
            <v>296.88749912289279</v>
          </cell>
          <cell r="K74">
            <v>305.15548156080916</v>
          </cell>
          <cell r="L74">
            <v>328.53306155381335</v>
          </cell>
          <cell r="M74">
            <v>363.88431286952851</v>
          </cell>
          <cell r="N74">
            <v>357.14017071635703</v>
          </cell>
          <cell r="O74">
            <v>394.28272338190106</v>
          </cell>
          <cell r="P74">
            <v>2045.883249205302</v>
          </cell>
        </row>
        <row r="75">
          <cell r="B75" t="str">
            <v>Interest on Short Term Loans</v>
          </cell>
          <cell r="C75">
            <v>0</v>
          </cell>
          <cell r="D75">
            <v>103.92571739726027</v>
          </cell>
          <cell r="E75">
            <v>126.68733614383564</v>
          </cell>
          <cell r="F75">
            <v>158.94234750684933</v>
          </cell>
          <cell r="G75">
            <v>186.942120130137</v>
          </cell>
          <cell r="H75">
            <v>182.06226390410959</v>
          </cell>
          <cell r="I75">
            <v>175.95502320547948</v>
          </cell>
          <cell r="J75">
            <v>182.80422716438358</v>
          </cell>
          <cell r="K75">
            <v>178.47077556164385</v>
          </cell>
          <cell r="L75">
            <v>161.84958454794523</v>
          </cell>
          <cell r="M75">
            <v>135.32493308219176</v>
          </cell>
          <cell r="N75">
            <v>151.25867580136989</v>
          </cell>
          <cell r="O75">
            <v>172.0119694931507</v>
          </cell>
          <cell r="P75">
            <v>981.72016565068498</v>
          </cell>
        </row>
        <row r="76">
          <cell r="B76" t="str">
            <v>Int on ICD placed</v>
          </cell>
          <cell r="C76">
            <v>0</v>
          </cell>
          <cell r="D76">
            <v>0.21657534246575341</v>
          </cell>
          <cell r="E76">
            <v>0.22379452054794521</v>
          </cell>
          <cell r="F76">
            <v>0.22632876712328767</v>
          </cell>
          <cell r="G76">
            <v>0.25880821917808217</v>
          </cell>
          <cell r="H76">
            <v>0.21360273972602739</v>
          </cell>
          <cell r="I76">
            <v>0.19495890410958905</v>
          </cell>
          <cell r="J76">
            <v>0.19958904109589043</v>
          </cell>
          <cell r="K76">
            <v>0.19315068493150686</v>
          </cell>
          <cell r="L76">
            <v>0.23027397260273974</v>
          </cell>
          <cell r="M76">
            <v>0.28027397260273973</v>
          </cell>
          <cell r="N76">
            <v>0.25315068493150683</v>
          </cell>
          <cell r="O76">
            <v>0.28027397260273973</v>
          </cell>
          <cell r="P76">
            <v>1.4367123287671233</v>
          </cell>
        </row>
        <row r="77">
          <cell r="B77" t="str">
            <v>IPO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t="str">
            <v>Credit Balance in Debtors Transferred to Interest Account</v>
          </cell>
        </row>
        <row r="79">
          <cell r="B79" t="str">
            <v>Interest Reversal Due to change in Interest Rates</v>
          </cell>
        </row>
        <row r="80">
          <cell r="B80" t="str">
            <v>Interest Income on FD</v>
          </cell>
          <cell r="C80">
            <v>0</v>
          </cell>
          <cell r="D80">
            <v>26.17</v>
          </cell>
          <cell r="E80">
            <v>14.920000000000002</v>
          </cell>
          <cell r="F80">
            <v>14.920000000000002</v>
          </cell>
          <cell r="G80">
            <v>3.3333333333333335</v>
          </cell>
          <cell r="H80">
            <v>3.4000000000000004</v>
          </cell>
          <cell r="I80">
            <v>3.4000000000000004</v>
          </cell>
          <cell r="J80">
            <v>3.6463134246575342</v>
          </cell>
          <cell r="K80">
            <v>3.5406250000000004</v>
          </cell>
          <cell r="L80">
            <v>3.6586458333333334</v>
          </cell>
          <cell r="M80">
            <v>12.739726027397264</v>
          </cell>
          <cell r="N80">
            <v>2.8767123287671232</v>
          </cell>
          <cell r="O80">
            <v>5.0725068493150687</v>
          </cell>
        </row>
        <row r="81">
          <cell r="B81" t="str">
            <v>Interest on STAS fd</v>
          </cell>
          <cell r="C81">
            <v>0</v>
          </cell>
          <cell r="D81">
            <v>20.13</v>
          </cell>
          <cell r="E81">
            <v>14.02</v>
          </cell>
          <cell r="F81">
            <v>8.9440000000000026</v>
          </cell>
          <cell r="G81">
            <v>6.333333333333333</v>
          </cell>
          <cell r="H81">
            <v>17.8</v>
          </cell>
          <cell r="I81">
            <v>17.8</v>
          </cell>
          <cell r="J81">
            <v>24.92</v>
          </cell>
          <cell r="K81">
            <v>53.34</v>
          </cell>
          <cell r="L81">
            <v>65.86</v>
          </cell>
          <cell r="M81">
            <v>61.79</v>
          </cell>
          <cell r="N81">
            <v>58.14</v>
          </cell>
          <cell r="O81">
            <v>41.24</v>
          </cell>
        </row>
        <row r="82">
          <cell r="B82" t="str">
            <v>IPO Income - MTF Clients</v>
          </cell>
          <cell r="C82">
            <v>0</v>
          </cell>
          <cell r="D82">
            <v>8.630137700362105E-11</v>
          </cell>
          <cell r="E82">
            <v>1.2000822910760678E-10</v>
          </cell>
          <cell r="F82">
            <v>9.5917816155453121E-11</v>
          </cell>
          <cell r="G82">
            <v>9.9115076693968232E-11</v>
          </cell>
          <cell r="H82">
            <v>9.9115076693968232E-11</v>
          </cell>
          <cell r="I82">
            <v>28.058630137093154</v>
          </cell>
          <cell r="J82">
            <v>1.1041123570976197E-10</v>
          </cell>
          <cell r="K82">
            <v>1.0684431117624626E-10</v>
          </cell>
          <cell r="L82">
            <v>1.1041123570976197E-10</v>
          </cell>
          <cell r="M82">
            <v>1.1041123570976197E-10</v>
          </cell>
          <cell r="N82">
            <v>9.9724672963930061E-11</v>
          </cell>
          <cell r="O82">
            <v>1.1041123570976197E-10</v>
          </cell>
          <cell r="P82">
            <v>6.482139269792242E-10</v>
          </cell>
        </row>
        <row r="83">
          <cell r="B83" t="str">
            <v>Int on Project Loans (ISBU) - Long term</v>
          </cell>
          <cell r="C83">
            <v>0</v>
          </cell>
          <cell r="D83">
            <v>72.359726493145203</v>
          </cell>
          <cell r="E83">
            <v>74.700777533198902</v>
          </cell>
          <cell r="F83">
            <v>73.722176700515078</v>
          </cell>
          <cell r="G83">
            <v>78.070716506048214</v>
          </cell>
          <cell r="H83">
            <v>75.144655601938624</v>
          </cell>
          <cell r="I83">
            <v>72.67721477695342</v>
          </cell>
          <cell r="J83">
            <v>74.9879752731715</v>
          </cell>
          <cell r="K83">
            <v>72.572209187912321</v>
          </cell>
          <cell r="L83">
            <v>57.701374807418077</v>
          </cell>
          <cell r="M83">
            <v>64.336824341664652</v>
          </cell>
          <cell r="N83">
            <v>58.519162442051503</v>
          </cell>
          <cell r="O83">
            <v>68.919894834815338</v>
          </cell>
          <cell r="P83">
            <v>397.03744088703343</v>
          </cell>
        </row>
        <row r="84">
          <cell r="B84" t="str">
            <v>Income from GOI Sec</v>
          </cell>
          <cell r="C84">
            <v>0</v>
          </cell>
          <cell r="D84">
            <v>7.13</v>
          </cell>
          <cell r="E84">
            <v>8.4160000000000004</v>
          </cell>
          <cell r="F84">
            <v>7.6320000000000006</v>
          </cell>
          <cell r="G84">
            <v>7</v>
          </cell>
          <cell r="H84">
            <v>7.92</v>
          </cell>
          <cell r="I84">
            <v>7.92</v>
          </cell>
          <cell r="J84">
            <v>7.92</v>
          </cell>
          <cell r="K84">
            <v>7.92</v>
          </cell>
          <cell r="L84">
            <v>7.92</v>
          </cell>
          <cell r="M84">
            <v>8</v>
          </cell>
          <cell r="N84">
            <v>8</v>
          </cell>
          <cell r="O84">
            <v>8</v>
          </cell>
          <cell r="P84">
            <v>47.76</v>
          </cell>
        </row>
        <row r="85">
          <cell r="B85" t="str">
            <v>Int on Project Loans (ISBU) - Short term</v>
          </cell>
          <cell r="C85">
            <v>0</v>
          </cell>
          <cell r="D85">
            <v>11.116778356164383</v>
          </cell>
          <cell r="E85">
            <v>11.586453616438357</v>
          </cell>
          <cell r="F85">
            <v>11.387134520547946</v>
          </cell>
          <cell r="G85">
            <v>12.027279568493153</v>
          </cell>
          <cell r="H85">
            <v>12.154676828767126</v>
          </cell>
          <cell r="I85">
            <v>11.672302808219179</v>
          </cell>
          <cell r="J85">
            <v>10.228005595890412</v>
          </cell>
          <cell r="K85">
            <v>7.4323165068493147</v>
          </cell>
          <cell r="L85">
            <v>7.8346236780821918</v>
          </cell>
          <cell r="M85">
            <v>8.7066955684931511</v>
          </cell>
          <cell r="N85">
            <v>8.6585318630136978</v>
          </cell>
          <cell r="O85">
            <v>9.613834445205482</v>
          </cell>
          <cell r="P85">
            <v>52.474007657534251</v>
          </cell>
        </row>
        <row r="86">
          <cell r="B86" t="str">
            <v>IPO Income</v>
          </cell>
          <cell r="C86">
            <v>0</v>
          </cell>
          <cell r="D86">
            <v>0</v>
          </cell>
          <cell r="E86">
            <v>0</v>
          </cell>
          <cell r="F86">
            <v>0</v>
          </cell>
          <cell r="G86">
            <v>0</v>
          </cell>
          <cell r="H86">
            <v>0</v>
          </cell>
          <cell r="I86">
            <v>0</v>
          </cell>
          <cell r="J86">
            <v>0</v>
          </cell>
          <cell r="K86">
            <v>0</v>
          </cell>
          <cell r="L86">
            <v>0</v>
          </cell>
          <cell r="M86">
            <v>0</v>
          </cell>
          <cell r="N86">
            <v>0</v>
          </cell>
          <cell r="O86">
            <v>0</v>
          </cell>
          <cell r="P86">
            <v>0</v>
          </cell>
        </row>
        <row r="87">
          <cell r="B87" t="str">
            <v>IPO Income - Estimated</v>
          </cell>
          <cell r="C87">
            <v>0</v>
          </cell>
          <cell r="D87">
            <v>0</v>
          </cell>
          <cell r="E87">
            <v>0</v>
          </cell>
          <cell r="F87">
            <v>0</v>
          </cell>
          <cell r="G87">
            <v>0</v>
          </cell>
          <cell r="H87">
            <v>0</v>
          </cell>
          <cell r="I87">
            <v>0</v>
          </cell>
          <cell r="J87">
            <v>0</v>
          </cell>
          <cell r="K87">
            <v>0</v>
          </cell>
          <cell r="L87">
            <v>0</v>
          </cell>
          <cell r="M87">
            <v>5.35</v>
          </cell>
          <cell r="N87">
            <v>9.65</v>
          </cell>
          <cell r="O87">
            <v>0</v>
          </cell>
        </row>
        <row r="88">
          <cell r="B88" t="str">
            <v xml:space="preserve">Interest income on LADS </v>
          </cell>
          <cell r="C88">
            <v>0</v>
          </cell>
          <cell r="D88">
            <v>33.479999999999997</v>
          </cell>
          <cell r="E88">
            <v>61.190000000000005</v>
          </cell>
          <cell r="F88">
            <v>38.690000000000019</v>
          </cell>
          <cell r="G88">
            <v>42.95</v>
          </cell>
          <cell r="H88">
            <v>42.95</v>
          </cell>
          <cell r="I88">
            <v>42.95</v>
          </cell>
          <cell r="J88">
            <v>60.03</v>
          </cell>
          <cell r="K88">
            <v>64.83</v>
          </cell>
          <cell r="L88">
            <v>68.11</v>
          </cell>
          <cell r="M88">
            <v>124.6</v>
          </cell>
          <cell r="N88">
            <v>78.03</v>
          </cell>
          <cell r="O88">
            <v>51.95</v>
          </cell>
        </row>
        <row r="89">
          <cell r="B89" t="str">
            <v>Trf of MTF Int Inocm to IIL</v>
          </cell>
        </row>
        <row r="90">
          <cell r="B90" t="str">
            <v>Interest on Bonds</v>
          </cell>
          <cell r="C90">
            <v>0</v>
          </cell>
          <cell r="D90">
            <v>0</v>
          </cell>
          <cell r="E90">
            <v>0.97399999999999998</v>
          </cell>
          <cell r="F90">
            <v>0.48699999999999999</v>
          </cell>
          <cell r="G90">
            <v>0.48699999999999999</v>
          </cell>
          <cell r="H90">
            <v>0</v>
          </cell>
          <cell r="I90">
            <v>0</v>
          </cell>
          <cell r="J90">
            <v>0</v>
          </cell>
          <cell r="K90">
            <v>0</v>
          </cell>
          <cell r="L90">
            <v>0</v>
          </cell>
          <cell r="M90">
            <v>0</v>
          </cell>
          <cell r="N90">
            <v>0</v>
          </cell>
          <cell r="O90">
            <v>0</v>
          </cell>
        </row>
        <row r="91">
          <cell r="B91" t="str">
            <v>TWICL Rectification</v>
          </cell>
          <cell r="C91">
            <v>0</v>
          </cell>
          <cell r="D91">
            <v>0</v>
          </cell>
          <cell r="E91">
            <v>0</v>
          </cell>
          <cell r="F91">
            <v>0</v>
          </cell>
          <cell r="G91">
            <v>0</v>
          </cell>
          <cell r="H91">
            <v>0</v>
          </cell>
          <cell r="I91">
            <v>3.8</v>
          </cell>
        </row>
        <row r="92">
          <cell r="B92" t="str">
            <v xml:space="preserve">Interest On IIT </v>
          </cell>
          <cell r="C92">
            <v>0</v>
          </cell>
          <cell r="D92">
            <v>0</v>
          </cell>
          <cell r="E92">
            <v>11.347999999999999</v>
          </cell>
          <cell r="F92">
            <v>5.58</v>
          </cell>
          <cell r="G92">
            <v>5.58</v>
          </cell>
          <cell r="H92">
            <v>5.58</v>
          </cell>
          <cell r="I92">
            <v>5.58</v>
          </cell>
          <cell r="J92">
            <v>5.58</v>
          </cell>
          <cell r="K92">
            <v>5.58</v>
          </cell>
          <cell r="L92">
            <v>5.58</v>
          </cell>
          <cell r="M92">
            <v>5.58</v>
          </cell>
          <cell r="N92">
            <v>5.58</v>
          </cell>
          <cell r="O92">
            <v>5.58</v>
          </cell>
        </row>
        <row r="93">
          <cell r="B93" t="str">
            <v>Interst On Staff Loan</v>
          </cell>
          <cell r="C93">
            <v>0</v>
          </cell>
          <cell r="D93">
            <v>0.34457399999999999</v>
          </cell>
          <cell r="E93">
            <v>0.34457399999999999</v>
          </cell>
          <cell r="F93">
            <v>0.34457399999999999</v>
          </cell>
          <cell r="G93">
            <v>0.34457399999999999</v>
          </cell>
          <cell r="H93">
            <v>0.34457399999999999</v>
          </cell>
          <cell r="I93">
            <v>0.34457399999999999</v>
          </cell>
          <cell r="J93">
            <v>0.34457399999999999</v>
          </cell>
          <cell r="K93">
            <v>0.34457399999999999</v>
          </cell>
          <cell r="L93">
            <v>0.34457399999999999</v>
          </cell>
          <cell r="M93">
            <v>0.34457399999999999</v>
          </cell>
          <cell r="N93">
            <v>0.34457399999999999</v>
          </cell>
          <cell r="O93">
            <v>0.34457399999999999</v>
          </cell>
        </row>
        <row r="94">
          <cell r="B94" t="str">
            <v>Revesal SPIC/SICAL</v>
          </cell>
          <cell r="C94">
            <v>0</v>
          </cell>
          <cell r="D94">
            <v>0</v>
          </cell>
          <cell r="E94">
            <v>0</v>
          </cell>
          <cell r="F94">
            <v>0</v>
          </cell>
          <cell r="G94">
            <v>0</v>
          </cell>
          <cell r="H94">
            <v>0</v>
          </cell>
          <cell r="I94">
            <v>0</v>
          </cell>
          <cell r="J94">
            <v>0</v>
          </cell>
          <cell r="K94">
            <v>0</v>
          </cell>
          <cell r="L94">
            <v>0</v>
          </cell>
          <cell r="M94">
            <v>0</v>
          </cell>
          <cell r="N94">
            <v>0</v>
          </cell>
          <cell r="O94">
            <v>-238</v>
          </cell>
        </row>
        <row r="95">
          <cell r="B95" t="str">
            <v>NTADCL Debt Restructuring</v>
          </cell>
          <cell r="C95">
            <v>0</v>
          </cell>
          <cell r="D95">
            <v>-47.805999999999997</v>
          </cell>
          <cell r="E95">
            <v>0</v>
          </cell>
          <cell r="F95">
            <v>0</v>
          </cell>
          <cell r="G95">
            <v>0</v>
          </cell>
          <cell r="H95">
            <v>0</v>
          </cell>
          <cell r="I95">
            <v>0</v>
          </cell>
          <cell r="J95">
            <v>0</v>
          </cell>
          <cell r="K95">
            <v>0</v>
          </cell>
          <cell r="L95">
            <v>0</v>
          </cell>
          <cell r="M95">
            <v>0</v>
          </cell>
          <cell r="N95">
            <v>0</v>
          </cell>
          <cell r="O95">
            <v>0</v>
          </cell>
        </row>
        <row r="96">
          <cell r="B96" t="str">
            <v>Income from IKG</v>
          </cell>
          <cell r="C96">
            <v>0</v>
          </cell>
          <cell r="D96">
            <v>0</v>
          </cell>
          <cell r="E96">
            <v>0</v>
          </cell>
          <cell r="F96">
            <v>0</v>
          </cell>
          <cell r="G96">
            <v>0</v>
          </cell>
          <cell r="H96">
            <v>0</v>
          </cell>
          <cell r="I96">
            <v>0</v>
          </cell>
          <cell r="J96">
            <v>0</v>
          </cell>
          <cell r="K96">
            <v>0</v>
          </cell>
          <cell r="L96">
            <v>0</v>
          </cell>
          <cell r="M96">
            <v>0</v>
          </cell>
          <cell r="N96">
            <v>147</v>
          </cell>
          <cell r="O96">
            <v>105.60000000000001</v>
          </cell>
        </row>
        <row r="97">
          <cell r="B97" t="str">
            <v>STAS Income Adjustment</v>
          </cell>
          <cell r="C97">
            <v>0</v>
          </cell>
          <cell r="D97">
            <v>0</v>
          </cell>
          <cell r="E97">
            <v>0</v>
          </cell>
          <cell r="F97">
            <v>0</v>
          </cell>
          <cell r="G97">
            <v>0</v>
          </cell>
          <cell r="H97">
            <v>-41.31</v>
          </cell>
        </row>
        <row r="98">
          <cell r="B98" t="str">
            <v>Difference on Account Of IPO Income Grossing UP</v>
          </cell>
          <cell r="C98">
            <v>0</v>
          </cell>
          <cell r="D98">
            <v>0</v>
          </cell>
          <cell r="E98">
            <v>0</v>
          </cell>
          <cell r="F98">
            <v>-6.88</v>
          </cell>
          <cell r="G98">
            <v>15.62</v>
          </cell>
          <cell r="H98">
            <v>-4.63</v>
          </cell>
          <cell r="I98">
            <v>0</v>
          </cell>
          <cell r="J98">
            <v>13.88</v>
          </cell>
          <cell r="K98">
            <v>-10.71</v>
          </cell>
          <cell r="L98">
            <v>5.38</v>
          </cell>
          <cell r="M98">
            <v>49.050000000000004</v>
          </cell>
          <cell r="N98">
            <v>50.629999999999995</v>
          </cell>
          <cell r="O98">
            <v>7</v>
          </cell>
        </row>
        <row r="99">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v>0</v>
          </cell>
        </row>
        <row r="100">
          <cell r="C100" t="str">
            <v>D</v>
          </cell>
          <cell r="D100">
            <v>426.28394009280146</v>
          </cell>
          <cell r="E100">
            <v>536.23059661491686</v>
          </cell>
          <cell r="F100">
            <v>528.66448479364499</v>
          </cell>
          <cell r="G100">
            <v>622.53474278848137</v>
          </cell>
          <cell r="H100">
            <v>564.78849637237101</v>
          </cell>
          <cell r="I100">
            <v>634.62691719834436</v>
          </cell>
          <cell r="J100">
            <v>691.401510535444</v>
          </cell>
          <cell r="K100">
            <v>698.38708327850873</v>
          </cell>
          <cell r="L100">
            <v>723.26020736079386</v>
          </cell>
          <cell r="M100">
            <v>851.52084412481952</v>
          </cell>
          <cell r="N100">
            <v>950.32438007585972</v>
          </cell>
          <cell r="O100">
            <v>647.03615102184972</v>
          </cell>
          <cell r="P100">
            <v>4561.9301763972753</v>
          </cell>
        </row>
        <row r="101">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v>0</v>
          </cell>
        </row>
        <row r="102">
          <cell r="B102" t="str">
            <v>Project Income</v>
          </cell>
          <cell r="C102">
            <v>0</v>
          </cell>
          <cell r="D102">
            <v>0</v>
          </cell>
          <cell r="E102">
            <v>0</v>
          </cell>
          <cell r="F102">
            <v>0</v>
          </cell>
          <cell r="G102">
            <v>0</v>
          </cell>
          <cell r="H102">
            <v>0</v>
          </cell>
          <cell r="I102">
            <v>0</v>
          </cell>
          <cell r="J102">
            <v>0</v>
          </cell>
          <cell r="K102">
            <v>0</v>
          </cell>
          <cell r="L102" t="str">
            <v/>
          </cell>
          <cell r="M102">
            <v>0</v>
          </cell>
          <cell r="N102">
            <v>0</v>
          </cell>
          <cell r="O102" t="str">
            <v/>
          </cell>
          <cell r="P102">
            <v>0</v>
          </cell>
        </row>
        <row r="103">
          <cell r="B103" t="str">
            <v>SIPG Fee Income</v>
          </cell>
          <cell r="C103">
            <v>0</v>
          </cell>
          <cell r="D103">
            <v>0.66100000000000003</v>
          </cell>
          <cell r="E103">
            <v>0</v>
          </cell>
          <cell r="F103">
            <v>0</v>
          </cell>
          <cell r="G103">
            <v>0</v>
          </cell>
          <cell r="H103">
            <v>0</v>
          </cell>
          <cell r="I103">
            <v>0</v>
          </cell>
          <cell r="J103">
            <v>0</v>
          </cell>
          <cell r="K103">
            <v>0</v>
          </cell>
          <cell r="L103">
            <v>0</v>
          </cell>
          <cell r="M103">
            <v>0</v>
          </cell>
          <cell r="N103">
            <v>0</v>
          </cell>
          <cell r="O103">
            <v>0</v>
          </cell>
        </row>
        <row r="104">
          <cell r="B104" t="str">
            <v>Project  Fees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t="str">
            <v>Gurantee Income - Infra</v>
          </cell>
          <cell r="C105">
            <v>0</v>
          </cell>
          <cell r="D105">
            <v>1.2</v>
          </cell>
          <cell r="E105">
            <v>4.2</v>
          </cell>
          <cell r="F105">
            <v>3</v>
          </cell>
          <cell r="G105">
            <v>1.4650000000000001</v>
          </cell>
          <cell r="H105">
            <v>1.8649999999999991</v>
          </cell>
          <cell r="I105">
            <v>1.8649999999999991</v>
          </cell>
          <cell r="J105">
            <v>1.8</v>
          </cell>
          <cell r="K105">
            <v>0</v>
          </cell>
          <cell r="L105">
            <v>2.9000000000000004</v>
          </cell>
          <cell r="M105">
            <v>2.5619999999999976</v>
          </cell>
          <cell r="N105">
            <v>1.6279999999999999</v>
          </cell>
          <cell r="O105">
            <v>1.742413793103448</v>
          </cell>
        </row>
        <row r="106">
          <cell r="B106" t="str">
            <v>Cluster Devnt</v>
          </cell>
          <cell r="C106">
            <v>0</v>
          </cell>
          <cell r="D106">
            <v>0</v>
          </cell>
          <cell r="E106">
            <v>0</v>
          </cell>
          <cell r="F106">
            <v>20.984999999999999</v>
          </cell>
          <cell r="G106">
            <v>5.16</v>
          </cell>
          <cell r="H106">
            <v>2.3180000000000014</v>
          </cell>
          <cell r="I106">
            <v>7.6219999999999999</v>
          </cell>
          <cell r="J106">
            <v>0.44</v>
          </cell>
          <cell r="K106">
            <v>-4.8730000000000002</v>
          </cell>
          <cell r="L106">
            <v>4.37</v>
          </cell>
          <cell r="M106">
            <v>-3.59</v>
          </cell>
          <cell r="N106">
            <v>13.677999999999999</v>
          </cell>
          <cell r="O106">
            <v>4.0600000000000005</v>
          </cell>
        </row>
        <row r="107">
          <cell r="B107" t="str">
            <v>Estimated Fees - Project Income</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B108" t="str">
            <v>Estimated SIPC Fees</v>
          </cell>
          <cell r="C108">
            <v>0</v>
          </cell>
          <cell r="D108">
            <v>0</v>
          </cell>
          <cell r="E108">
            <v>0</v>
          </cell>
          <cell r="F108">
            <v>0</v>
          </cell>
          <cell r="G108">
            <v>0</v>
          </cell>
          <cell r="H108">
            <v>0</v>
          </cell>
          <cell r="I108">
            <v>0</v>
          </cell>
          <cell r="J108">
            <v>0</v>
          </cell>
          <cell r="K108">
            <v>0</v>
          </cell>
          <cell r="L108">
            <v>0</v>
          </cell>
          <cell r="M108">
            <v>0</v>
          </cell>
          <cell r="N108">
            <v>0</v>
          </cell>
        </row>
        <row r="109">
          <cell r="B109" t="str">
            <v>Option Fee From Pipvav</v>
          </cell>
          <cell r="C109">
            <v>0</v>
          </cell>
          <cell r="D109">
            <v>0</v>
          </cell>
          <cell r="E109">
            <v>0</v>
          </cell>
          <cell r="F109">
            <v>0</v>
          </cell>
          <cell r="G109">
            <v>0</v>
          </cell>
        </row>
        <row r="110">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v>0</v>
          </cell>
        </row>
        <row r="111">
          <cell r="C111" t="str">
            <v>E</v>
          </cell>
          <cell r="D111">
            <v>1.861</v>
          </cell>
          <cell r="E111">
            <v>4.2</v>
          </cell>
          <cell r="F111">
            <v>23.984999999999999</v>
          </cell>
          <cell r="G111">
            <v>6.625</v>
          </cell>
          <cell r="H111">
            <v>4.1830000000000007</v>
          </cell>
          <cell r="I111">
            <v>9.4869999999999983</v>
          </cell>
          <cell r="J111">
            <v>2.2400000000000002</v>
          </cell>
          <cell r="K111">
            <v>-4.8730000000000002</v>
          </cell>
          <cell r="L111">
            <v>7.2700000000000005</v>
          </cell>
          <cell r="M111">
            <v>-1.0280000000000022</v>
          </cell>
          <cell r="N111">
            <v>15.305999999999999</v>
          </cell>
          <cell r="O111">
            <v>5.8024137931034483</v>
          </cell>
          <cell r="P111">
            <v>24.717413793103447</v>
          </cell>
        </row>
        <row r="112">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v>0</v>
          </cell>
        </row>
        <row r="113">
          <cell r="P113">
            <v>0</v>
          </cell>
        </row>
        <row r="114">
          <cell r="P114">
            <v>0</v>
          </cell>
        </row>
        <row r="115">
          <cell r="B115" t="str">
            <v>Income From Sale Of Investment</v>
          </cell>
          <cell r="C115">
            <v>0</v>
          </cell>
          <cell r="D115">
            <v>0</v>
          </cell>
          <cell r="E115">
            <v>0</v>
          </cell>
          <cell r="F115">
            <v>0</v>
          </cell>
          <cell r="G115">
            <v>0</v>
          </cell>
          <cell r="H115" t="str">
            <v/>
          </cell>
          <cell r="I115">
            <v>0</v>
          </cell>
          <cell r="J115">
            <v>0</v>
          </cell>
          <cell r="K115" t="str">
            <v/>
          </cell>
          <cell r="L115">
            <v>0</v>
          </cell>
          <cell r="M115">
            <v>0</v>
          </cell>
          <cell r="N115" t="str">
            <v/>
          </cell>
          <cell r="O115">
            <v>0</v>
          </cell>
          <cell r="P115">
            <v>0</v>
          </cell>
        </row>
        <row r="116">
          <cell r="B116" t="str">
            <v>G- sec Profit - Actual</v>
          </cell>
          <cell r="C116">
            <v>0</v>
          </cell>
          <cell r="D116">
            <v>3.999999999999998E-2</v>
          </cell>
          <cell r="E116">
            <v>0</v>
          </cell>
          <cell r="F116">
            <v>-0.3</v>
          </cell>
          <cell r="G116">
            <v>0.92</v>
          </cell>
          <cell r="H116">
            <v>7.4999999999999997E-2</v>
          </cell>
          <cell r="I116">
            <v>0.16</v>
          </cell>
          <cell r="J116">
            <v>0.09</v>
          </cell>
          <cell r="K116">
            <v>0</v>
          </cell>
          <cell r="L116">
            <v>1.07</v>
          </cell>
          <cell r="M116">
            <v>9.5</v>
          </cell>
          <cell r="N116">
            <v>-0.12</v>
          </cell>
        </row>
        <row r="117">
          <cell r="B117" t="str">
            <v>G- sec Profit - Estimated</v>
          </cell>
        </row>
        <row r="118">
          <cell r="B118" t="str">
            <v>Cash Market Operations</v>
          </cell>
        </row>
        <row r="119">
          <cell r="B119" t="str">
            <v>Commodity &amp; Commodity Arbitrage</v>
          </cell>
          <cell r="C119">
            <v>0</v>
          </cell>
          <cell r="D119">
            <v>1.7799999999999998</v>
          </cell>
          <cell r="E119">
            <v>1.17</v>
          </cell>
          <cell r="F119">
            <v>3.23</v>
          </cell>
          <cell r="G119">
            <v>-3.41</v>
          </cell>
          <cell r="H119">
            <v>7.05</v>
          </cell>
          <cell r="I119">
            <v>-10.17</v>
          </cell>
          <cell r="J119">
            <v>-4.8</v>
          </cell>
          <cell r="K119">
            <v>5.91</v>
          </cell>
          <cell r="L119">
            <v>-1.72</v>
          </cell>
          <cell r="M119">
            <v>-9.44</v>
          </cell>
          <cell r="N119">
            <v>-13.395</v>
          </cell>
        </row>
        <row r="120">
          <cell r="B120" t="str">
            <v>Coomodity Futures</v>
          </cell>
          <cell r="C120">
            <v>0</v>
          </cell>
          <cell r="D120">
            <v>0</v>
          </cell>
          <cell r="E120">
            <v>0</v>
          </cell>
          <cell r="F120">
            <v>0</v>
          </cell>
          <cell r="G120">
            <v>0</v>
          </cell>
          <cell r="H120">
            <v>0</v>
          </cell>
          <cell r="I120">
            <v>0</v>
          </cell>
          <cell r="J120">
            <v>0</v>
          </cell>
          <cell r="K120">
            <v>0</v>
          </cell>
          <cell r="L120">
            <v>0</v>
          </cell>
        </row>
        <row r="121">
          <cell r="B121" t="str">
            <v xml:space="preserve"> Treasury Income (Cash Future Arbitrage)</v>
          </cell>
        </row>
        <row r="122">
          <cell r="B122" t="str">
            <v>Income from Equity Futures - Treasury</v>
          </cell>
          <cell r="C122">
            <v>0</v>
          </cell>
          <cell r="D122">
            <v>-22.31</v>
          </cell>
          <cell r="E122">
            <v>-19.950000000000003</v>
          </cell>
          <cell r="F122">
            <v>-8.2899999999999991</v>
          </cell>
          <cell r="G122">
            <v>14.62666666666667</v>
          </cell>
          <cell r="H122">
            <v>-1.9899999999999993</v>
          </cell>
          <cell r="I122">
            <v>-214.51999999999998</v>
          </cell>
          <cell r="J122">
            <v>-21.196339999999996</v>
          </cell>
          <cell r="K122">
            <v>29.26</v>
          </cell>
          <cell r="L122">
            <v>-8.6349999999999998</v>
          </cell>
          <cell r="M122">
            <v>44.09</v>
          </cell>
          <cell r="N122">
            <v>0</v>
          </cell>
          <cell r="O122">
            <v>-2</v>
          </cell>
        </row>
        <row r="123">
          <cell r="B123" t="str">
            <v>Tax Arbitrage</v>
          </cell>
          <cell r="C123">
            <v>0</v>
          </cell>
          <cell r="D123">
            <v>0</v>
          </cell>
          <cell r="E123">
            <v>0</v>
          </cell>
          <cell r="F123">
            <v>0</v>
          </cell>
          <cell r="G123">
            <v>0</v>
          </cell>
          <cell r="H123">
            <v>0</v>
          </cell>
          <cell r="I123">
            <v>0</v>
          </cell>
          <cell r="J123">
            <v>-17.297000000000001</v>
          </cell>
          <cell r="K123">
            <v>-5.0739999999999998</v>
          </cell>
          <cell r="L123">
            <v>-15</v>
          </cell>
          <cell r="M123">
            <v>-70.649000000000001</v>
          </cell>
        </row>
        <row r="124">
          <cell r="B124" t="str">
            <v>Profit on  sale of invst - Treasury Segment</v>
          </cell>
          <cell r="C124">
            <v>0</v>
          </cell>
          <cell r="D124">
            <v>19.84</v>
          </cell>
          <cell r="E124">
            <v>27.07</v>
          </cell>
          <cell r="F124">
            <v>19.600000000000001</v>
          </cell>
          <cell r="G124">
            <v>6.34</v>
          </cell>
          <cell r="H124">
            <v>4.97</v>
          </cell>
          <cell r="I124">
            <v>186.47</v>
          </cell>
          <cell r="J124">
            <v>0</v>
          </cell>
          <cell r="K124">
            <v>44.42</v>
          </cell>
        </row>
        <row r="125">
          <cell r="B125" t="str">
            <v>Brokerage &amp; STT</v>
          </cell>
          <cell r="C125">
            <v>0</v>
          </cell>
          <cell r="D125">
            <v>-1.071</v>
          </cell>
          <cell r="E125">
            <v>-3.5105</v>
          </cell>
          <cell r="F125">
            <v>4.4734999999999996</v>
          </cell>
          <cell r="G125">
            <v>-1</v>
          </cell>
          <cell r="H125">
            <v>-1.0900000000000001</v>
          </cell>
          <cell r="I125">
            <v>-0.43049999999999999</v>
          </cell>
          <cell r="J125">
            <v>-0.78899999999999992</v>
          </cell>
          <cell r="K125">
            <v>-6.4984999999999999</v>
          </cell>
          <cell r="L125">
            <v>-0.85699999999999932</v>
          </cell>
          <cell r="M125">
            <v>-1.06</v>
          </cell>
          <cell r="N125">
            <v>-0.28599999999999998</v>
          </cell>
        </row>
        <row r="126">
          <cell r="B126" t="str">
            <v>Loss on Sale of VIWSCO</v>
          </cell>
        </row>
        <row r="127">
          <cell r="B127" t="str">
            <v>Corporate Profit - booked</v>
          </cell>
          <cell r="C127">
            <v>0</v>
          </cell>
          <cell r="D127">
            <v>8.57</v>
          </cell>
          <cell r="E127">
            <v>1.4984999999999999</v>
          </cell>
          <cell r="F127">
            <v>78.510000000000005</v>
          </cell>
          <cell r="G127">
            <v>55.401499999999984</v>
          </cell>
          <cell r="H127">
            <v>7.4160000000000004</v>
          </cell>
          <cell r="I127">
            <v>158.16400000000002</v>
          </cell>
          <cell r="J127">
            <v>62.06</v>
          </cell>
          <cell r="K127">
            <v>93.649999999999977</v>
          </cell>
          <cell r="L127">
            <v>221.46000000000006</v>
          </cell>
          <cell r="M127">
            <v>-15.68</v>
          </cell>
          <cell r="N127">
            <v>-27.23</v>
          </cell>
          <cell r="O127">
            <v>0</v>
          </cell>
          <cell r="P127">
            <v>334.26000000000005</v>
          </cell>
        </row>
        <row r="128">
          <cell r="B128" t="str">
            <v>Income from Futures</v>
          </cell>
          <cell r="C128">
            <v>0</v>
          </cell>
          <cell r="D128">
            <v>-53.66</v>
          </cell>
          <cell r="E128">
            <v>24.659999999999997</v>
          </cell>
          <cell r="F128">
            <v>-17.310000000000002</v>
          </cell>
          <cell r="G128">
            <v>-36.759999999999991</v>
          </cell>
          <cell r="H128">
            <v>50.929999999999993</v>
          </cell>
          <cell r="I128">
            <v>-57.191999999999993</v>
          </cell>
          <cell r="J128">
            <v>-443.81799999999998</v>
          </cell>
          <cell r="K128">
            <v>7.3109999999999218</v>
          </cell>
          <cell r="L128">
            <v>-43.140999999999934</v>
          </cell>
          <cell r="M128">
            <v>131.17000000000002</v>
          </cell>
          <cell r="N128">
            <v>-103.74</v>
          </cell>
        </row>
        <row r="129">
          <cell r="B129" t="str">
            <v>Corporate Profit - Unbooked</v>
          </cell>
          <cell r="C129">
            <v>0</v>
          </cell>
          <cell r="D129">
            <v>0</v>
          </cell>
          <cell r="E129">
            <v>0</v>
          </cell>
          <cell r="F129">
            <v>0</v>
          </cell>
          <cell r="G129">
            <v>0</v>
          </cell>
          <cell r="H129">
            <v>0</v>
          </cell>
          <cell r="I129">
            <v>0</v>
          </cell>
          <cell r="J129">
            <v>0</v>
          </cell>
          <cell r="K129">
            <v>0</v>
          </cell>
          <cell r="L129">
            <v>0</v>
          </cell>
          <cell r="M129">
            <v>0</v>
          </cell>
          <cell r="N129">
            <v>0</v>
          </cell>
          <cell r="O129">
            <v>-119.65599999999999</v>
          </cell>
        </row>
        <row r="130">
          <cell r="B130" t="str">
            <v>Brokerage &amp; STT</v>
          </cell>
          <cell r="C130">
            <v>0</v>
          </cell>
          <cell r="D130">
            <v>-0.189</v>
          </cell>
          <cell r="E130">
            <v>-0.61949999999999994</v>
          </cell>
          <cell r="F130">
            <v>-9</v>
          </cell>
          <cell r="G130">
            <v>-2.87</v>
          </cell>
          <cell r="H130">
            <v>-4.3600000000000003</v>
          </cell>
          <cell r="I130">
            <v>-2.4395000000000002</v>
          </cell>
          <cell r="J130">
            <v>-4.4710000000000001</v>
          </cell>
          <cell r="K130">
            <v>3.4489999999999981</v>
          </cell>
          <cell r="L130">
            <v>-1.31</v>
          </cell>
          <cell r="M130">
            <v>-1.06</v>
          </cell>
          <cell r="N130">
            <v>-2.5739999999999998</v>
          </cell>
        </row>
        <row r="131">
          <cell r="B131" t="str">
            <v>Profit on Sale of PTC IIT II</v>
          </cell>
        </row>
        <row r="132">
          <cell r="B132" t="str">
            <v>Mutual Fund</v>
          </cell>
        </row>
        <row r="133">
          <cell r="B133" t="str">
            <v>Mutual Fund - Unbooked</v>
          </cell>
        </row>
        <row r="134">
          <cell r="B134" t="str">
            <v>Premium Amortisation of BVM Finance</v>
          </cell>
          <cell r="C134">
            <v>0</v>
          </cell>
          <cell r="D134">
            <v>-0.18</v>
          </cell>
          <cell r="E134">
            <v>0</v>
          </cell>
          <cell r="F134">
            <v>0</v>
          </cell>
          <cell r="G134">
            <v>0</v>
          </cell>
          <cell r="H134">
            <v>0</v>
          </cell>
          <cell r="I134">
            <v>0</v>
          </cell>
          <cell r="J134">
            <v>0</v>
          </cell>
          <cell r="K134">
            <v>0</v>
          </cell>
          <cell r="L134">
            <v>0</v>
          </cell>
          <cell r="M134">
            <v>2.75</v>
          </cell>
          <cell r="N134">
            <v>4.9909999999999997</v>
          </cell>
          <cell r="O134">
            <v>3.1849315068493151</v>
          </cell>
        </row>
        <row r="136">
          <cell r="B136" t="str">
            <v>Loss on Sale of Appollo</v>
          </cell>
          <cell r="C136">
            <v>0</v>
          </cell>
          <cell r="D136">
            <v>0</v>
          </cell>
          <cell r="E136">
            <v>0</v>
          </cell>
          <cell r="F136">
            <v>0</v>
          </cell>
          <cell r="G136">
            <v>0</v>
          </cell>
          <cell r="H136">
            <v>0</v>
          </cell>
          <cell r="I136">
            <v>-114.15</v>
          </cell>
        </row>
        <row r="137">
          <cell r="B137" t="str">
            <v>Profit on Sale of Private Equty Fund</v>
          </cell>
        </row>
        <row r="138">
          <cell r="B138" t="str">
            <v>Learnet Loss</v>
          </cell>
        </row>
        <row r="139">
          <cell r="B139" t="str">
            <v>Loss on sale of SICAL Decretal Debt</v>
          </cell>
        </row>
        <row r="140">
          <cell r="B140" t="str">
            <v>Mutual Funds - Liquidity Management</v>
          </cell>
          <cell r="C140">
            <v>0</v>
          </cell>
          <cell r="D140">
            <v>18.437999999999999</v>
          </cell>
          <cell r="E140">
            <v>4.7</v>
          </cell>
          <cell r="F140">
            <v>17.39</v>
          </cell>
          <cell r="G140">
            <v>19.86</v>
          </cell>
          <cell r="H140">
            <v>15.832000000000001</v>
          </cell>
          <cell r="I140">
            <v>9.8449999999999989</v>
          </cell>
          <cell r="J140">
            <v>9.7200000000000006</v>
          </cell>
          <cell r="K140">
            <v>1.8699999999999992</v>
          </cell>
          <cell r="L140">
            <v>2.0299999999999998</v>
          </cell>
          <cell r="M140">
            <v>18.040000000000003</v>
          </cell>
          <cell r="N140">
            <v>27.82</v>
          </cell>
          <cell r="O140">
            <v>2.0299999999999998</v>
          </cell>
        </row>
        <row r="141">
          <cell r="B141" t="str">
            <v>Mutual Funds - Treasury</v>
          </cell>
        </row>
        <row r="142">
          <cell r="B142" t="str">
            <v>Profit on sale of SPIC shares</v>
          </cell>
        </row>
        <row r="143">
          <cell r="B143" t="str">
            <v>Sale of Land IKG</v>
          </cell>
          <cell r="C143">
            <v>0</v>
          </cell>
          <cell r="D143">
            <v>0</v>
          </cell>
          <cell r="E143">
            <v>0</v>
          </cell>
          <cell r="F143">
            <v>0</v>
          </cell>
          <cell r="G143">
            <v>0</v>
          </cell>
          <cell r="H143">
            <v>0</v>
          </cell>
          <cell r="I143">
            <v>0</v>
          </cell>
          <cell r="J143">
            <v>0</v>
          </cell>
          <cell r="K143">
            <v>0</v>
          </cell>
          <cell r="L143">
            <v>0</v>
          </cell>
          <cell r="M143">
            <v>0</v>
          </cell>
          <cell r="N143">
            <v>0</v>
          </cell>
        </row>
        <row r="144">
          <cell r="B144" t="str">
            <v>Sale of IIL shares</v>
          </cell>
        </row>
        <row r="145">
          <cell r="B145" t="str">
            <v>Sale of Stratergic Investments</v>
          </cell>
          <cell r="C145">
            <v>0</v>
          </cell>
          <cell r="D145">
            <v>0</v>
          </cell>
          <cell r="E145">
            <v>24.25</v>
          </cell>
          <cell r="F145">
            <v>0</v>
          </cell>
          <cell r="G145">
            <v>0</v>
          </cell>
          <cell r="H145">
            <v>0</v>
          </cell>
          <cell r="I145">
            <v>5.41</v>
          </cell>
        </row>
        <row r="146">
          <cell r="B146" t="str">
            <v>Sale of Stratergic Investments- estimated</v>
          </cell>
          <cell r="C146">
            <v>0</v>
          </cell>
          <cell r="D146">
            <v>0</v>
          </cell>
          <cell r="E146">
            <v>0</v>
          </cell>
          <cell r="F146">
            <v>0</v>
          </cell>
        </row>
        <row r="147">
          <cell r="B147" t="str">
            <v>Profit From Sale of Investments in Road Cos</v>
          </cell>
        </row>
        <row r="148">
          <cell r="B148" t="str">
            <v>Profit From Sale of Investments in Road Cos Estimated</v>
          </cell>
        </row>
        <row r="149">
          <cell r="B149" t="str">
            <v>STT</v>
          </cell>
        </row>
        <row r="150">
          <cell r="B150" t="str">
            <v>BVM Finace</v>
          </cell>
        </row>
        <row r="151">
          <cell r="B151" t="str">
            <v>Cushion released</v>
          </cell>
        </row>
        <row r="152">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v>0</v>
          </cell>
        </row>
        <row r="153">
          <cell r="C153" t="str">
            <v>F</v>
          </cell>
          <cell r="D153">
            <v>-28.741999999999994</v>
          </cell>
          <cell r="E153">
            <v>59.268499999999996</v>
          </cell>
          <cell r="F153">
            <v>88.3035</v>
          </cell>
          <cell r="G153">
            <v>53.108166666666669</v>
          </cell>
          <cell r="H153">
            <v>78.832999999999998</v>
          </cell>
          <cell r="I153">
            <v>-38.852999999999952</v>
          </cell>
          <cell r="J153">
            <v>-420.50133999999997</v>
          </cell>
          <cell r="K153">
            <v>174.2974999999999</v>
          </cell>
          <cell r="L153">
            <v>153.89700000000013</v>
          </cell>
          <cell r="M153">
            <v>107.66100000000003</v>
          </cell>
          <cell r="N153">
            <v>-114.53399999999999</v>
          </cell>
          <cell r="O153">
            <v>-116.44106849315068</v>
          </cell>
          <cell r="P153">
            <v>-215.62090849315058</v>
          </cell>
        </row>
        <row r="154">
          <cell r="D154" t="str">
            <v>-------------</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v>0</v>
          </cell>
        </row>
        <row r="157">
          <cell r="P157">
            <v>0</v>
          </cell>
        </row>
        <row r="158">
          <cell r="B158" t="str">
            <v>Dividend (Actual)</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Dividend on Corporate Portfoilio</v>
          </cell>
          <cell r="C159">
            <v>0</v>
          </cell>
          <cell r="D159">
            <v>0</v>
          </cell>
          <cell r="E159">
            <v>0</v>
          </cell>
          <cell r="F159">
            <v>0.48000000000000004</v>
          </cell>
          <cell r="G159">
            <v>3.33</v>
          </cell>
          <cell r="H159">
            <v>4.0399999999999991</v>
          </cell>
          <cell r="I159">
            <v>0</v>
          </cell>
          <cell r="J159">
            <v>2.12</v>
          </cell>
          <cell r="K159">
            <v>0.41</v>
          </cell>
          <cell r="L159">
            <v>0.02</v>
          </cell>
          <cell r="M159">
            <v>0</v>
          </cell>
          <cell r="N159">
            <v>2.75</v>
          </cell>
        </row>
        <row r="160">
          <cell r="B160" t="str">
            <v>Dividend on Corporate Portfoilio(Est)</v>
          </cell>
          <cell r="C160">
            <v>0</v>
          </cell>
          <cell r="D160">
            <v>0</v>
          </cell>
          <cell r="E160">
            <v>0</v>
          </cell>
          <cell r="F160">
            <v>0</v>
          </cell>
        </row>
        <row r="161">
          <cell r="B161" t="str">
            <v>Dividend recd from IIT V</v>
          </cell>
          <cell r="C161">
            <v>0</v>
          </cell>
          <cell r="D161">
            <v>5.5819999999999999</v>
          </cell>
          <cell r="E161">
            <v>-5.58</v>
          </cell>
        </row>
        <row r="162">
          <cell r="B162" t="str">
            <v>Profit from IIEF Dissolution</v>
          </cell>
          <cell r="C162">
            <v>0</v>
          </cell>
          <cell r="D162">
            <v>0</v>
          </cell>
          <cell r="E162">
            <v>0</v>
          </cell>
          <cell r="F162">
            <v>0</v>
          </cell>
        </row>
        <row r="163">
          <cell r="B163" t="str">
            <v>Mutual Funds</v>
          </cell>
        </row>
        <row r="164">
          <cell r="B164" t="str">
            <v>Mutual Funds - estimated</v>
          </cell>
        </row>
        <row r="165">
          <cell r="B165" t="str">
            <v>Treasury Income</v>
          </cell>
          <cell r="C165">
            <v>0</v>
          </cell>
          <cell r="D165">
            <v>0</v>
          </cell>
          <cell r="E165">
            <v>0</v>
          </cell>
          <cell r="F165">
            <v>0</v>
          </cell>
          <cell r="G165">
            <v>5.04</v>
          </cell>
          <cell r="H165">
            <v>3.1399999999999997</v>
          </cell>
          <cell r="I165">
            <v>2.8279999999999998</v>
          </cell>
          <cell r="J165">
            <v>0</v>
          </cell>
          <cell r="K165">
            <v>0</v>
          </cell>
          <cell r="L165">
            <v>0</v>
          </cell>
          <cell r="M165">
            <v>98.911000000000001</v>
          </cell>
        </row>
        <row r="166">
          <cell r="B166" t="str">
            <v>Pass Through Income - Actuals</v>
          </cell>
          <cell r="C166">
            <v>0</v>
          </cell>
          <cell r="D166">
            <v>0</v>
          </cell>
          <cell r="E166">
            <v>0</v>
          </cell>
          <cell r="F166">
            <v>141.44900000000001</v>
          </cell>
          <cell r="G166">
            <v>0</v>
          </cell>
          <cell r="H166">
            <v>0</v>
          </cell>
          <cell r="I166">
            <v>27.341999999999999</v>
          </cell>
          <cell r="J166">
            <v>0</v>
          </cell>
          <cell r="K166">
            <v>0</v>
          </cell>
          <cell r="L166">
            <v>16.966000000000001</v>
          </cell>
          <cell r="M166">
            <v>0</v>
          </cell>
          <cell r="N166">
            <v>9.1300000000000008</v>
          </cell>
          <cell r="O166">
            <v>189.25</v>
          </cell>
        </row>
        <row r="167">
          <cell r="B167" t="str">
            <v>Pass Through Income - Estimated</v>
          </cell>
          <cell r="C167">
            <v>0</v>
          </cell>
          <cell r="D167">
            <v>0</v>
          </cell>
          <cell r="E167">
            <v>0</v>
          </cell>
          <cell r="F167">
            <v>0</v>
          </cell>
          <cell r="G167">
            <v>0</v>
          </cell>
          <cell r="H167">
            <v>0</v>
          </cell>
          <cell r="I167">
            <v>0</v>
          </cell>
        </row>
        <row r="168">
          <cell r="B168" t="str">
            <v>IIEF Dividend</v>
          </cell>
        </row>
        <row r="169">
          <cell r="B169" t="str">
            <v>Profit from Gorakh pur</v>
          </cell>
          <cell r="C169">
            <v>0</v>
          </cell>
          <cell r="D169">
            <v>0</v>
          </cell>
          <cell r="E169">
            <v>0</v>
          </cell>
          <cell r="F169">
            <v>0</v>
          </cell>
          <cell r="G169">
            <v>0</v>
          </cell>
          <cell r="H169">
            <v>0</v>
          </cell>
          <cell r="I169">
            <v>0</v>
          </cell>
          <cell r="J169">
            <v>0</v>
          </cell>
          <cell r="K169">
            <v>0</v>
          </cell>
          <cell r="L169">
            <v>900</v>
          </cell>
          <cell r="M169">
            <v>0</v>
          </cell>
          <cell r="N169">
            <v>0</v>
          </cell>
          <cell r="O169">
            <v>6700</v>
          </cell>
        </row>
        <row r="170">
          <cell r="B170" t="str">
            <v>Strategic Investments - Thomas Cook</v>
          </cell>
          <cell r="C170">
            <v>0</v>
          </cell>
          <cell r="D170">
            <v>0</v>
          </cell>
          <cell r="E170">
            <v>0</v>
          </cell>
          <cell r="F170">
            <v>0</v>
          </cell>
          <cell r="G170">
            <v>0</v>
          </cell>
          <cell r="H170">
            <v>0</v>
          </cell>
          <cell r="I170">
            <v>0</v>
          </cell>
          <cell r="J170">
            <v>0</v>
          </cell>
          <cell r="K170">
            <v>0</v>
          </cell>
          <cell r="L170">
            <v>0</v>
          </cell>
          <cell r="M170">
            <v>3.8340000000000001</v>
          </cell>
        </row>
        <row r="171">
          <cell r="B171" t="str">
            <v>Strategic Investments - IIL</v>
          </cell>
          <cell r="C171">
            <v>0</v>
          </cell>
          <cell r="D171">
            <v>0</v>
          </cell>
          <cell r="E171">
            <v>0</v>
          </cell>
          <cell r="F171">
            <v>0</v>
          </cell>
          <cell r="G171">
            <v>51</v>
          </cell>
        </row>
        <row r="172">
          <cell r="B172" t="str">
            <v>Strategic Investments - IIML</v>
          </cell>
          <cell r="C172">
            <v>0</v>
          </cell>
          <cell r="D172">
            <v>0</v>
          </cell>
          <cell r="E172">
            <v>0</v>
          </cell>
          <cell r="F172">
            <v>0</v>
          </cell>
          <cell r="G172">
            <v>0</v>
          </cell>
          <cell r="H172">
            <v>54.6</v>
          </cell>
        </row>
        <row r="173">
          <cell r="B173" t="str">
            <v>Strategic Investments - CARE</v>
          </cell>
          <cell r="C173">
            <v>0</v>
          </cell>
          <cell r="D173">
            <v>0</v>
          </cell>
          <cell r="E173">
            <v>0</v>
          </cell>
          <cell r="F173">
            <v>0</v>
          </cell>
          <cell r="G173">
            <v>0</v>
          </cell>
          <cell r="H173">
            <v>0</v>
          </cell>
          <cell r="I173">
            <v>5.6250000000000001E-2</v>
          </cell>
        </row>
        <row r="174">
          <cell r="B174" t="str">
            <v>Strategic Investments - IIDCL</v>
          </cell>
          <cell r="C174">
            <v>0</v>
          </cell>
          <cell r="D174">
            <v>0</v>
          </cell>
          <cell r="E174">
            <v>30</v>
          </cell>
        </row>
        <row r="175">
          <cell r="B175" t="str">
            <v>Strategic Investments - ITCL</v>
          </cell>
          <cell r="C175">
            <v>0</v>
          </cell>
          <cell r="D175">
            <v>0</v>
          </cell>
          <cell r="E175">
            <v>0</v>
          </cell>
          <cell r="F175">
            <v>0</v>
          </cell>
          <cell r="G175">
            <v>5</v>
          </cell>
        </row>
        <row r="176">
          <cell r="B176" t="str">
            <v>Strategic Investments - IFIN</v>
          </cell>
          <cell r="C176">
            <v>0</v>
          </cell>
          <cell r="D176">
            <v>0</v>
          </cell>
          <cell r="E176">
            <v>0</v>
          </cell>
          <cell r="F176">
            <v>41.75</v>
          </cell>
        </row>
        <row r="177">
          <cell r="B177" t="str">
            <v>Strategic Investments - TNUInfra Fin/Others</v>
          </cell>
          <cell r="C177">
            <v>0</v>
          </cell>
          <cell r="D177">
            <v>0</v>
          </cell>
          <cell r="E177">
            <v>0</v>
          </cell>
          <cell r="F177">
            <v>0.375</v>
          </cell>
          <cell r="G177">
            <v>0</v>
          </cell>
          <cell r="H177">
            <v>0</v>
          </cell>
          <cell r="I177">
            <v>0.45</v>
          </cell>
        </row>
        <row r="178">
          <cell r="B178" t="str">
            <v>Strategic Investments -ITNL</v>
          </cell>
          <cell r="C178">
            <v>0</v>
          </cell>
          <cell r="D178">
            <v>0</v>
          </cell>
          <cell r="E178">
            <v>0</v>
          </cell>
          <cell r="F178">
            <v>171.98</v>
          </cell>
        </row>
        <row r="179">
          <cell r="B179" t="str">
            <v>Strategic Investments -ISSL</v>
          </cell>
          <cell r="C179">
            <v>0</v>
          </cell>
          <cell r="D179">
            <v>0</v>
          </cell>
          <cell r="E179">
            <v>0</v>
          </cell>
          <cell r="F179">
            <v>0</v>
          </cell>
          <cell r="G179">
            <v>0</v>
          </cell>
          <cell r="H179">
            <v>22.21</v>
          </cell>
        </row>
        <row r="180">
          <cell r="B180" t="str">
            <v>Strategic Investments -tidel</v>
          </cell>
          <cell r="C180">
            <v>0</v>
          </cell>
          <cell r="D180">
            <v>0</v>
          </cell>
          <cell r="E180">
            <v>0</v>
          </cell>
          <cell r="F180">
            <v>0</v>
          </cell>
          <cell r="G180">
            <v>0</v>
          </cell>
          <cell r="H180">
            <v>0</v>
          </cell>
          <cell r="I180">
            <v>6</v>
          </cell>
        </row>
        <row r="181">
          <cell r="B181" t="str">
            <v>Strategic Investments - IIEF</v>
          </cell>
          <cell r="C181">
            <v>0</v>
          </cell>
          <cell r="D181">
            <v>1350</v>
          </cell>
          <cell r="E181">
            <v>0</v>
          </cell>
          <cell r="F181">
            <v>580</v>
          </cell>
          <cell r="G181">
            <v>0</v>
          </cell>
          <cell r="H181">
            <v>0</v>
          </cell>
          <cell r="I181">
            <v>265</v>
          </cell>
        </row>
        <row r="182">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v>0</v>
          </cell>
        </row>
        <row r="183">
          <cell r="C183" t="str">
            <v>G</v>
          </cell>
          <cell r="D183">
            <v>1355.5820000000001</v>
          </cell>
          <cell r="E183">
            <v>24.42</v>
          </cell>
          <cell r="F183">
            <v>936.03399999999999</v>
          </cell>
          <cell r="G183">
            <v>64.37</v>
          </cell>
          <cell r="H183">
            <v>83.990000000000009</v>
          </cell>
          <cell r="I183">
            <v>301.67624999999998</v>
          </cell>
          <cell r="J183">
            <v>2.12</v>
          </cell>
          <cell r="K183">
            <v>0.41</v>
          </cell>
          <cell r="L183">
            <v>916.98599999999999</v>
          </cell>
          <cell r="M183">
            <v>102.745</v>
          </cell>
          <cell r="N183">
            <v>11.88</v>
          </cell>
          <cell r="O183">
            <v>6889.25</v>
          </cell>
          <cell r="P183">
            <v>7923.3909999999996</v>
          </cell>
        </row>
        <row r="184">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v>0</v>
          </cell>
        </row>
        <row r="185">
          <cell r="B185" t="str">
            <v>Misc Income</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t="str">
            <v>Rentals from TIFC Properties</v>
          </cell>
          <cell r="C186">
            <v>0</v>
          </cell>
          <cell r="D186">
            <v>45.309999999999995</v>
          </cell>
          <cell r="E186">
            <v>42.769999999999996</v>
          </cell>
          <cell r="F186">
            <v>48.18</v>
          </cell>
          <cell r="G186">
            <v>51.475999999999999</v>
          </cell>
          <cell r="H186">
            <v>56.267000000000003</v>
          </cell>
          <cell r="I186">
            <v>62.95</v>
          </cell>
          <cell r="J186">
            <v>62.994999999999997</v>
          </cell>
          <cell r="K186">
            <v>62.265000000000001</v>
          </cell>
          <cell r="L186">
            <v>66.484999999999999</v>
          </cell>
          <cell r="M186">
            <v>73.831000000000003</v>
          </cell>
          <cell r="N186">
            <v>72.36</v>
          </cell>
          <cell r="O186">
            <v>75.162999999999997</v>
          </cell>
          <cell r="P186">
            <v>413.09900000000005</v>
          </cell>
        </row>
        <row r="187">
          <cell r="B187" t="str">
            <v>Other Locations - Rentals</v>
          </cell>
          <cell r="C187">
            <v>0</v>
          </cell>
          <cell r="D187">
            <v>2.8410000000000002</v>
          </cell>
          <cell r="E187">
            <v>2.8410000000000002</v>
          </cell>
          <cell r="F187">
            <v>2.8410000000000002</v>
          </cell>
          <cell r="G187">
            <v>0</v>
          </cell>
          <cell r="H187">
            <v>0.871</v>
          </cell>
          <cell r="I187">
            <v>0.871</v>
          </cell>
        </row>
        <row r="188">
          <cell r="B188" t="str">
            <v>TIFC Car Parking</v>
          </cell>
          <cell r="C188">
            <v>0</v>
          </cell>
          <cell r="D188">
            <v>5.0999999999999997E-2</v>
          </cell>
          <cell r="E188">
            <v>0</v>
          </cell>
          <cell r="F188">
            <v>0</v>
          </cell>
          <cell r="G188">
            <v>2.7749999999999999</v>
          </cell>
          <cell r="H188">
            <v>0</v>
          </cell>
          <cell r="I188">
            <v>0</v>
          </cell>
          <cell r="J188">
            <v>2.9</v>
          </cell>
          <cell r="K188">
            <v>0</v>
          </cell>
          <cell r="L188">
            <v>0</v>
          </cell>
          <cell r="M188">
            <v>2.9</v>
          </cell>
        </row>
        <row r="189">
          <cell r="B189" t="str">
            <v>Other Estimated</v>
          </cell>
        </row>
        <row r="190">
          <cell r="B190" t="str">
            <v>Profit on sale of Assets</v>
          </cell>
          <cell r="C190">
            <v>0</v>
          </cell>
          <cell r="D190">
            <v>264</v>
          </cell>
          <cell r="E190">
            <v>1.292</v>
          </cell>
          <cell r="F190">
            <v>0</v>
          </cell>
          <cell r="G190">
            <v>0</v>
          </cell>
          <cell r="H190">
            <v>0</v>
          </cell>
          <cell r="I190">
            <v>0</v>
          </cell>
          <cell r="J190">
            <v>0</v>
          </cell>
          <cell r="K190">
            <v>0</v>
          </cell>
          <cell r="L190">
            <v>0</v>
          </cell>
          <cell r="M190">
            <v>2.56</v>
          </cell>
        </row>
        <row r="191">
          <cell r="B191" t="str">
            <v>Service Tax Credit Writtern off</v>
          </cell>
        </row>
        <row r="192">
          <cell r="B192" t="str">
            <v>Raheja Vihar</v>
          </cell>
          <cell r="C192">
            <v>0</v>
          </cell>
          <cell r="D192">
            <v>0</v>
          </cell>
          <cell r="E192">
            <v>5.32</v>
          </cell>
          <cell r="F192">
            <v>2.66</v>
          </cell>
          <cell r="G192">
            <v>2.66</v>
          </cell>
          <cell r="H192">
            <v>2.66</v>
          </cell>
          <cell r="I192">
            <v>0.66</v>
          </cell>
          <cell r="J192">
            <v>2.5500000000000003</v>
          </cell>
          <cell r="K192">
            <v>2.5500000000000003</v>
          </cell>
          <cell r="L192">
            <v>2.5500000000000003</v>
          </cell>
          <cell r="M192">
            <v>2.5500000000000003</v>
          </cell>
          <cell r="N192">
            <v>2.5500000000000003</v>
          </cell>
          <cell r="O192">
            <v>2.5500000000000003</v>
          </cell>
        </row>
        <row r="193">
          <cell r="B193" t="str">
            <v>Cost of Development Rigths IKG</v>
          </cell>
        </row>
        <row r="194">
          <cell r="B194" t="str">
            <v>Loss on Commodity Trading</v>
          </cell>
        </row>
        <row r="195">
          <cell r="B195" t="str">
            <v>Bad Debts Writtern Back (Decretal Debts)</v>
          </cell>
          <cell r="C195">
            <v>0</v>
          </cell>
          <cell r="D195">
            <v>0</v>
          </cell>
          <cell r="E195">
            <v>0</v>
          </cell>
          <cell r="F195">
            <v>0</v>
          </cell>
          <cell r="G195">
            <v>0</v>
          </cell>
          <cell r="H195">
            <v>0</v>
          </cell>
          <cell r="I195">
            <v>0</v>
          </cell>
          <cell r="J195">
            <v>0</v>
          </cell>
          <cell r="K195">
            <v>0</v>
          </cell>
          <cell r="L195">
            <v>0</v>
          </cell>
          <cell r="M195">
            <v>0</v>
          </cell>
        </row>
        <row r="196">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v>0</v>
          </cell>
        </row>
        <row r="197">
          <cell r="C197" t="str">
            <v>H</v>
          </cell>
          <cell r="D197">
            <v>312.202</v>
          </cell>
          <cell r="E197">
            <v>52.222999999999999</v>
          </cell>
          <cell r="F197">
            <v>53.680999999999997</v>
          </cell>
          <cell r="G197">
            <v>56.911000000000001</v>
          </cell>
          <cell r="H197">
            <v>59.798000000000002</v>
          </cell>
          <cell r="I197">
            <v>64.481000000000009</v>
          </cell>
          <cell r="J197">
            <v>68.444999999999993</v>
          </cell>
          <cell r="K197">
            <v>64.814999999999998</v>
          </cell>
          <cell r="L197">
            <v>69.034999999999997</v>
          </cell>
          <cell r="M197">
            <v>81.841000000000008</v>
          </cell>
          <cell r="N197">
            <v>74.91</v>
          </cell>
          <cell r="O197">
            <v>77.712999999999994</v>
          </cell>
          <cell r="P197">
            <v>436.7589999999999</v>
          </cell>
        </row>
        <row r="198">
          <cell r="D198" t="str">
            <v>-------------</v>
          </cell>
          <cell r="E198" t="str">
            <v>-------------</v>
          </cell>
          <cell r="F198" t="str">
            <v>-------------</v>
          </cell>
          <cell r="G198" t="str">
            <v>-------------</v>
          </cell>
          <cell r="H198" t="str">
            <v>-------------</v>
          </cell>
          <cell r="I198" t="str">
            <v>-------------</v>
          </cell>
          <cell r="J198" t="str">
            <v>-------------</v>
          </cell>
          <cell r="K198" t="str">
            <v>-------------</v>
          </cell>
          <cell r="L198">
            <v>0</v>
          </cell>
          <cell r="M198" t="str">
            <v>-------------</v>
          </cell>
          <cell r="N198" t="str">
            <v>-------------</v>
          </cell>
          <cell r="O198" t="str">
            <v>-------------</v>
          </cell>
          <cell r="P198">
            <v>0</v>
          </cell>
        </row>
        <row r="199">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v>0</v>
          </cell>
        </row>
        <row r="200">
          <cell r="B200" t="str">
            <v>Total Income</v>
          </cell>
          <cell r="C200" t="str">
            <v>I=A to H</v>
          </cell>
          <cell r="D200">
            <v>2101.4085387639643</v>
          </cell>
          <cell r="E200">
            <v>679.07569528607962</v>
          </cell>
          <cell r="F200">
            <v>1617.7862834648079</v>
          </cell>
          <cell r="G200">
            <v>821.11233665756083</v>
          </cell>
          <cell r="H200">
            <v>876.07533925290875</v>
          </cell>
          <cell r="I200">
            <v>1014.7896341891947</v>
          </cell>
          <cell r="J200">
            <v>404.64506422557554</v>
          </cell>
          <cell r="K200">
            <v>1000.5837459979932</v>
          </cell>
          <cell r="L200">
            <v>1966.7620122066965</v>
          </cell>
          <cell r="M200">
            <v>1201.9759868844981</v>
          </cell>
          <cell r="N200">
            <v>986.54356695793672</v>
          </cell>
          <cell r="O200">
            <v>7087.4719229140383</v>
          </cell>
        </row>
        <row r="201">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v>0</v>
          </cell>
        </row>
        <row r="203">
          <cell r="B203" t="str">
            <v>Difference - TSBZ</v>
          </cell>
          <cell r="C203">
            <v>0</v>
          </cell>
          <cell r="D203">
            <v>0</v>
          </cell>
          <cell r="E203">
            <v>0</v>
          </cell>
          <cell r="F203">
            <v>0</v>
          </cell>
          <cell r="G203">
            <v>0</v>
          </cell>
          <cell r="H203">
            <v>0</v>
          </cell>
        </row>
        <row r="204">
          <cell r="P204">
            <v>0</v>
          </cell>
        </row>
        <row r="205">
          <cell r="P205">
            <v>0</v>
          </cell>
        </row>
        <row r="206">
          <cell r="P206">
            <v>0</v>
          </cell>
        </row>
        <row r="207">
          <cell r="B207" t="str">
            <v>Interest &amp; Finance Charges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row>
        <row r="208">
          <cell r="P208">
            <v>0</v>
          </cell>
        </row>
        <row r="209">
          <cell r="B209" t="str">
            <v>Interest - including STAS interest</v>
          </cell>
          <cell r="C209">
            <v>0</v>
          </cell>
          <cell r="D209">
            <v>447.57561954905606</v>
          </cell>
          <cell r="E209">
            <v>447.08008526482519</v>
          </cell>
          <cell r="F209">
            <v>460.10128009110031</v>
          </cell>
          <cell r="G209">
            <v>506.713178959461</v>
          </cell>
          <cell r="H209">
            <v>505.46329423673762</v>
          </cell>
          <cell r="I209">
            <v>517.99417613713013</v>
          </cell>
          <cell r="J209">
            <v>531.13599821560956</v>
          </cell>
          <cell r="K209">
            <v>511.42588238489361</v>
          </cell>
          <cell r="L209">
            <v>530.26783669345718</v>
          </cell>
          <cell r="M209">
            <v>676.07565989485443</v>
          </cell>
          <cell r="N209">
            <v>641.52087555586536</v>
          </cell>
          <cell r="O209">
            <v>608.13077814238761</v>
          </cell>
        </row>
        <row r="210">
          <cell r="B210" t="str">
            <v>Interst on IIT</v>
          </cell>
          <cell r="C210">
            <v>0</v>
          </cell>
          <cell r="D210">
            <v>0</v>
          </cell>
          <cell r="E210">
            <v>0</v>
          </cell>
          <cell r="F210">
            <v>0</v>
          </cell>
          <cell r="G210">
            <v>4.5</v>
          </cell>
          <cell r="H210">
            <v>3.1</v>
          </cell>
        </row>
        <row r="211">
          <cell r="B211" t="str">
            <v>Interest Cost Cushion</v>
          </cell>
          <cell r="C211">
            <v>0</v>
          </cell>
          <cell r="D211">
            <v>0</v>
          </cell>
          <cell r="E211">
            <v>0</v>
          </cell>
          <cell r="F211">
            <v>0</v>
          </cell>
          <cell r="G211">
            <v>0</v>
          </cell>
          <cell r="H211">
            <v>0</v>
          </cell>
          <cell r="I211">
            <v>5</v>
          </cell>
          <cell r="J211">
            <v>0</v>
          </cell>
          <cell r="K211">
            <v>5</v>
          </cell>
          <cell r="L211">
            <v>0</v>
          </cell>
          <cell r="M211">
            <v>8.9599999999999991</v>
          </cell>
          <cell r="N211">
            <v>0</v>
          </cell>
          <cell r="O211">
            <v>20</v>
          </cell>
        </row>
        <row r="212">
          <cell r="B212" t="str">
            <v>Finance Charges</v>
          </cell>
          <cell r="C212">
            <v>0</v>
          </cell>
          <cell r="D212">
            <v>8.9515123909811205</v>
          </cell>
          <cell r="E212">
            <v>8.9416017052965042</v>
          </cell>
          <cell r="F212">
            <v>9.2020256018220064</v>
          </cell>
          <cell r="G212">
            <v>19.367829473986525</v>
          </cell>
          <cell r="H212">
            <v>12.636582355918442</v>
          </cell>
          <cell r="I212">
            <v>12.949854403428255</v>
          </cell>
          <cell r="J212">
            <v>13.27839995539024</v>
          </cell>
          <cell r="K212">
            <v>12.785647059622342</v>
          </cell>
          <cell r="L212">
            <v>18.25669591733643</v>
          </cell>
          <cell r="M212">
            <v>24.223891497371362</v>
          </cell>
          <cell r="N212">
            <v>16.038021888896633</v>
          </cell>
          <cell r="O212">
            <v>15.203269453559692</v>
          </cell>
        </row>
        <row r="213">
          <cell r="B213" t="str">
            <v>Processing Chgs/Special  Monitoring  Chgs/ etc ( Apr-Jun00 )</v>
          </cell>
          <cell r="C213">
            <v>0</v>
          </cell>
          <cell r="D213">
            <v>0</v>
          </cell>
          <cell r="E213">
            <v>0</v>
          </cell>
        </row>
        <row r="214">
          <cell r="B214" t="str">
            <v>Interest on Treasury portfolio</v>
          </cell>
          <cell r="C214">
            <v>0</v>
          </cell>
          <cell r="D214">
            <v>0</v>
          </cell>
          <cell r="E214">
            <v>0</v>
          </cell>
          <cell r="F214">
            <v>7</v>
          </cell>
          <cell r="G214">
            <v>11.620000000000001</v>
          </cell>
          <cell r="H214">
            <v>4.5</v>
          </cell>
          <cell r="I214">
            <v>4.5</v>
          </cell>
          <cell r="J214">
            <v>0</v>
          </cell>
          <cell r="K214">
            <v>6</v>
          </cell>
          <cell r="L214">
            <v>6</v>
          </cell>
          <cell r="M214">
            <v>0</v>
          </cell>
          <cell r="N214">
            <v>0</v>
          </cell>
          <cell r="O214">
            <v>6</v>
          </cell>
        </row>
        <row r="215">
          <cell r="B215" t="str">
            <v>IKG Interest Cost</v>
          </cell>
          <cell r="C215">
            <v>0</v>
          </cell>
          <cell r="D215">
            <v>0</v>
          </cell>
          <cell r="E215">
            <v>0</v>
          </cell>
          <cell r="F215">
            <v>0</v>
          </cell>
          <cell r="G215">
            <v>0</v>
          </cell>
          <cell r="H215">
            <v>0</v>
          </cell>
          <cell r="I215">
            <v>0</v>
          </cell>
          <cell r="J215">
            <v>0</v>
          </cell>
          <cell r="K215">
            <v>0</v>
          </cell>
          <cell r="L215">
            <v>0</v>
          </cell>
          <cell r="M215">
            <v>0</v>
          </cell>
          <cell r="N215">
            <v>131.30000000000001</v>
          </cell>
          <cell r="O215">
            <v>115.1</v>
          </cell>
        </row>
        <row r="216">
          <cell r="B216" t="str">
            <v>Commitment Charges excess provided last year reversed</v>
          </cell>
        </row>
        <row r="217">
          <cell r="B217" t="str">
            <v>Custody Charges</v>
          </cell>
          <cell r="C217">
            <v>0</v>
          </cell>
          <cell r="D217">
            <v>0</v>
          </cell>
          <cell r="E217">
            <v>0</v>
          </cell>
          <cell r="F217">
            <v>5.5</v>
          </cell>
          <cell r="G217">
            <v>0</v>
          </cell>
        </row>
        <row r="218">
          <cell r="B218" t="str">
            <v>Forward Cover Charges/ Swap Chgs</v>
          </cell>
          <cell r="C218">
            <v>0</v>
          </cell>
          <cell r="D218">
            <v>0</v>
          </cell>
          <cell r="E218">
            <v>0</v>
          </cell>
          <cell r="F218">
            <v>0</v>
          </cell>
          <cell r="G218">
            <v>0</v>
          </cell>
          <cell r="H218">
            <v>-0.63</v>
          </cell>
          <cell r="I218">
            <v>-5.12</v>
          </cell>
          <cell r="J218">
            <v>0</v>
          </cell>
          <cell r="K218">
            <v>0</v>
          </cell>
          <cell r="L218">
            <v>-0.59999999999999964</v>
          </cell>
          <cell r="M218">
            <v>-0.1</v>
          </cell>
        </row>
        <row r="219">
          <cell r="B219" t="str">
            <v>Dighi Port</v>
          </cell>
        </row>
        <row r="220">
          <cell r="B220" t="str">
            <v>Forex Gain</v>
          </cell>
        </row>
        <row r="221">
          <cell r="B221" t="str">
            <v>Loss / (Gain) on Int rate/Fx derivatives</v>
          </cell>
          <cell r="C221">
            <v>0</v>
          </cell>
          <cell r="D221">
            <v>-2.0099999999999998</v>
          </cell>
          <cell r="E221">
            <v>0</v>
          </cell>
          <cell r="F221">
            <v>-6.3100000000000005</v>
          </cell>
          <cell r="G221">
            <v>-3.48</v>
          </cell>
          <cell r="H221">
            <v>-4.3</v>
          </cell>
          <cell r="I221">
            <v>-0.96</v>
          </cell>
          <cell r="J221">
            <v>0</v>
          </cell>
          <cell r="K221">
            <v>0</v>
          </cell>
          <cell r="L221">
            <v>-5.9400000000000013</v>
          </cell>
          <cell r="M221">
            <v>-3</v>
          </cell>
        </row>
        <row r="222">
          <cell r="B222" t="str">
            <v>Saving In LT Currency Swap</v>
          </cell>
          <cell r="C222">
            <v>0</v>
          </cell>
          <cell r="D222">
            <v>-1.54</v>
          </cell>
          <cell r="E222">
            <v>0</v>
          </cell>
          <cell r="F222">
            <v>-3.13</v>
          </cell>
          <cell r="G222">
            <v>-1.58</v>
          </cell>
          <cell r="H222">
            <v>-1.59</v>
          </cell>
          <cell r="I222">
            <v>-1.54</v>
          </cell>
          <cell r="J222">
            <v>0</v>
          </cell>
          <cell r="K222">
            <v>0</v>
          </cell>
          <cell r="L222">
            <v>-4.7199999999999989</v>
          </cell>
          <cell r="M222">
            <v>-2</v>
          </cell>
        </row>
        <row r="223">
          <cell r="B223" t="str">
            <v>Rupee Interest Rate Derivatives</v>
          </cell>
          <cell r="C223">
            <v>0</v>
          </cell>
          <cell r="D223">
            <v>3.16</v>
          </cell>
          <cell r="E223">
            <v>0</v>
          </cell>
          <cell r="F223">
            <v>6.3000000000000007</v>
          </cell>
          <cell r="G223">
            <v>-0.12</v>
          </cell>
          <cell r="H223">
            <v>-3.39</v>
          </cell>
          <cell r="I223">
            <v>2.69</v>
          </cell>
          <cell r="J223">
            <v>0</v>
          </cell>
          <cell r="K223">
            <v>0</v>
          </cell>
          <cell r="L223">
            <v>-2.8900000000000006</v>
          </cell>
          <cell r="M223">
            <v>-1.9</v>
          </cell>
        </row>
        <row r="224">
          <cell r="B224" t="str">
            <v>Interest Cost TMDRL</v>
          </cell>
          <cell r="C224">
            <v>0</v>
          </cell>
          <cell r="D224">
            <v>12.6</v>
          </cell>
          <cell r="E224">
            <v>12.6</v>
          </cell>
          <cell r="F224">
            <v>-7.379999999999999</v>
          </cell>
          <cell r="G224">
            <v>21.9</v>
          </cell>
          <cell r="H224">
            <v>21.9</v>
          </cell>
          <cell r="I224">
            <v>21.9</v>
          </cell>
          <cell r="J224">
            <v>54.22</v>
          </cell>
          <cell r="K224">
            <v>56.25</v>
          </cell>
          <cell r="L224">
            <v>61.94</v>
          </cell>
          <cell r="M224">
            <v>25.08</v>
          </cell>
          <cell r="N224">
            <v>23.14</v>
          </cell>
          <cell r="O224">
            <v>25.23</v>
          </cell>
        </row>
        <row r="225">
          <cell r="B225" t="str">
            <v>REPO Interest</v>
          </cell>
          <cell r="C225">
            <v>0</v>
          </cell>
          <cell r="D225">
            <v>0</v>
          </cell>
          <cell r="E225">
            <v>0</v>
          </cell>
        </row>
        <row r="226">
          <cell r="B226" t="str">
            <v>Memo Of Previous  Month considered in the Current Month</v>
          </cell>
        </row>
        <row r="227">
          <cell r="B227" t="str">
            <v>313002 Bank Guarantee Dr (STAS) / Syndicate Bank / Vijaya Bk 232125/232226  Cr</v>
          </cell>
        </row>
        <row r="228">
          <cell r="B228" t="str">
            <v>KFW Finance Charges</v>
          </cell>
          <cell r="C228">
            <v>0</v>
          </cell>
          <cell r="D228">
            <v>0.9</v>
          </cell>
          <cell r="E228">
            <v>0.9</v>
          </cell>
          <cell r="F228">
            <v>0.9</v>
          </cell>
        </row>
        <row r="229">
          <cell r="B229" t="str">
            <v>Commitement Charges</v>
          </cell>
        </row>
        <row r="230">
          <cell r="B230" t="str">
            <v>Notional Cost Considered For ABD loan</v>
          </cell>
          <cell r="C230">
            <v>0</v>
          </cell>
          <cell r="D230">
            <v>3</v>
          </cell>
          <cell r="E230">
            <v>3</v>
          </cell>
          <cell r="F230">
            <v>3</v>
          </cell>
          <cell r="G230">
            <v>3</v>
          </cell>
          <cell r="H230">
            <v>3</v>
          </cell>
          <cell r="I230">
            <v>3</v>
          </cell>
          <cell r="J230">
            <v>3</v>
          </cell>
          <cell r="K230">
            <v>3</v>
          </cell>
          <cell r="L230">
            <v>3</v>
          </cell>
          <cell r="M230">
            <v>3</v>
          </cell>
          <cell r="N230">
            <v>3</v>
          </cell>
          <cell r="O230">
            <v>3</v>
          </cell>
        </row>
        <row r="231">
          <cell r="B231" t="str">
            <v>Interest on SICAL</v>
          </cell>
          <cell r="C231">
            <v>0</v>
          </cell>
          <cell r="D231">
            <v>7.8104166666666703</v>
          </cell>
          <cell r="E231">
            <v>1.1100000000000001</v>
          </cell>
          <cell r="F231">
            <v>1.1100000000000001</v>
          </cell>
          <cell r="G231">
            <v>1.1100000000000001</v>
          </cell>
          <cell r="H231">
            <v>1.1100000000000001</v>
          </cell>
          <cell r="I231">
            <v>1.1100000000000001</v>
          </cell>
          <cell r="J231">
            <v>1.1100000000000001</v>
          </cell>
          <cell r="K231">
            <v>1.1100000000000001</v>
          </cell>
          <cell r="L231">
            <v>1.1100000000000001</v>
          </cell>
          <cell r="M231">
            <v>1.1100000000000001</v>
          </cell>
          <cell r="N231">
            <v>1.1100000000000001</v>
          </cell>
          <cell r="O231">
            <v>1.1100000000000001</v>
          </cell>
        </row>
        <row r="232">
          <cell r="B232" t="str">
            <v>Interst on Security deposits</v>
          </cell>
          <cell r="C232">
            <v>0</v>
          </cell>
          <cell r="D232">
            <v>0.88</v>
          </cell>
          <cell r="E232">
            <v>0.88</v>
          </cell>
          <cell r="F232">
            <v>0.88</v>
          </cell>
          <cell r="G232">
            <v>0.88</v>
          </cell>
          <cell r="H232">
            <v>0.88</v>
          </cell>
          <cell r="I232">
            <v>0.88</v>
          </cell>
          <cell r="J232">
            <v>0.88</v>
          </cell>
          <cell r="K232">
            <v>0.88</v>
          </cell>
          <cell r="L232">
            <v>0.88</v>
          </cell>
          <cell r="M232">
            <v>0.88</v>
          </cell>
          <cell r="N232">
            <v>0.88</v>
          </cell>
          <cell r="O232">
            <v>0.88</v>
          </cell>
        </row>
        <row r="233">
          <cell r="B233" t="str">
            <v>Interest on Security Deposit PIPVAV</v>
          </cell>
          <cell r="C233">
            <v>0</v>
          </cell>
          <cell r="D233">
            <v>13</v>
          </cell>
          <cell r="E233">
            <v>1</v>
          </cell>
          <cell r="F233">
            <v>1</v>
          </cell>
          <cell r="G233">
            <v>1</v>
          </cell>
          <cell r="H233">
            <v>1</v>
          </cell>
          <cell r="I233">
            <v>1</v>
          </cell>
          <cell r="J233">
            <v>1</v>
          </cell>
          <cell r="K233">
            <v>1</v>
          </cell>
          <cell r="L233">
            <v>1</v>
          </cell>
          <cell r="M233">
            <v>1</v>
          </cell>
          <cell r="N233">
            <v>1</v>
          </cell>
          <cell r="O233">
            <v>1</v>
          </cell>
        </row>
        <row r="234">
          <cell r="B234" t="str">
            <v>Fx Fluctuation</v>
          </cell>
          <cell r="C234">
            <v>0</v>
          </cell>
          <cell r="D234">
            <v>0</v>
          </cell>
          <cell r="E234">
            <v>0</v>
          </cell>
          <cell r="F234">
            <v>0</v>
          </cell>
        </row>
        <row r="235">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v>0</v>
          </cell>
        </row>
        <row r="236">
          <cell r="C236" t="str">
            <v>J</v>
          </cell>
          <cell r="D236">
            <v>494.32754860670389</v>
          </cell>
          <cell r="E236">
            <v>475.51168697012167</v>
          </cell>
          <cell r="F236">
            <v>478.17330569292233</v>
          </cell>
          <cell r="G236">
            <v>564.91100843344748</v>
          </cell>
          <cell r="H236">
            <v>543.67987659265611</v>
          </cell>
          <cell r="I236">
            <v>563.40403054055844</v>
          </cell>
          <cell r="J236">
            <v>604.62439817099983</v>
          </cell>
          <cell r="K236">
            <v>597.45152944451593</v>
          </cell>
          <cell r="L236">
            <v>608.30453261079356</v>
          </cell>
          <cell r="M236">
            <v>733.32955139222588</v>
          </cell>
          <cell r="N236">
            <v>817.98889744476207</v>
          </cell>
          <cell r="O236">
            <v>795.6540475959473</v>
          </cell>
          <cell r="P236">
            <v>4157.3529566592442</v>
          </cell>
        </row>
        <row r="237">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row>
        <row r="238">
          <cell r="B238" t="str">
            <v>Administrative &amp; General Expenses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B239" t="str">
            <v>Overheads</v>
          </cell>
          <cell r="C239">
            <v>0</v>
          </cell>
          <cell r="D239">
            <v>46.300000000000004</v>
          </cell>
          <cell r="E239">
            <v>62.730000000000004</v>
          </cell>
          <cell r="F239">
            <v>68.995000000000005</v>
          </cell>
          <cell r="G239">
            <v>69.396666666666661</v>
          </cell>
          <cell r="H239">
            <v>53.776666666666664</v>
          </cell>
          <cell r="I239">
            <v>59</v>
          </cell>
          <cell r="J239">
            <v>66.510000000000005</v>
          </cell>
          <cell r="K239">
            <v>64.67</v>
          </cell>
          <cell r="L239">
            <v>89.65</v>
          </cell>
          <cell r="M239">
            <v>60.38</v>
          </cell>
          <cell r="N239">
            <v>72.724999999999994</v>
          </cell>
          <cell r="O239">
            <v>122.64999999999999</v>
          </cell>
          <cell r="P239">
            <v>476.58500000000004</v>
          </cell>
        </row>
        <row r="240">
          <cell r="B240" t="str">
            <v>STAS Overhead</v>
          </cell>
          <cell r="C240">
            <v>0</v>
          </cell>
          <cell r="D240">
            <v>5.4</v>
          </cell>
          <cell r="E240">
            <v>3.16</v>
          </cell>
          <cell r="F240">
            <v>-8.56</v>
          </cell>
          <cell r="G240">
            <v>0</v>
          </cell>
          <cell r="H240">
            <v>0</v>
          </cell>
          <cell r="I240">
            <v>0</v>
          </cell>
        </row>
        <row r="241">
          <cell r="B241" t="str">
            <v>Stas Adjustments</v>
          </cell>
          <cell r="C241">
            <v>0</v>
          </cell>
          <cell r="D241">
            <v>0</v>
          </cell>
          <cell r="E241">
            <v>0</v>
          </cell>
          <cell r="F241">
            <v>0</v>
          </cell>
          <cell r="G241">
            <v>0</v>
          </cell>
          <cell r="H241">
            <v>31.23</v>
          </cell>
          <cell r="I241">
            <v>0</v>
          </cell>
          <cell r="J241">
            <v>5.82</v>
          </cell>
          <cell r="K241">
            <v>10.82</v>
          </cell>
          <cell r="L241">
            <v>4.09</v>
          </cell>
          <cell r="M241">
            <v>22.556000000000001</v>
          </cell>
          <cell r="N241">
            <v>23.120000000000012</v>
          </cell>
          <cell r="O241">
            <v>14.21</v>
          </cell>
        </row>
        <row r="242">
          <cell r="B242" t="str">
            <v>PRP</v>
          </cell>
          <cell r="C242">
            <v>0</v>
          </cell>
          <cell r="D242">
            <v>16.666666666666668</v>
          </cell>
          <cell r="E242">
            <v>20.003333333333334</v>
          </cell>
          <cell r="F242">
            <v>18.333300000000001</v>
          </cell>
          <cell r="G242">
            <v>18.333333333333332</v>
          </cell>
          <cell r="H242">
            <v>18.333333333333332</v>
          </cell>
          <cell r="I242">
            <v>18.333333333333332</v>
          </cell>
          <cell r="J242">
            <v>18.333333333333332</v>
          </cell>
          <cell r="K242">
            <v>18.333333333333332</v>
          </cell>
          <cell r="L242">
            <v>18.333333333333332</v>
          </cell>
          <cell r="M242">
            <v>18.333333333333332</v>
          </cell>
          <cell r="N242">
            <v>18.333333333333332</v>
          </cell>
          <cell r="O242">
            <v>18.329999999999998</v>
          </cell>
        </row>
        <row r="243">
          <cell r="B243" t="str">
            <v>NSE</v>
          </cell>
          <cell r="C243">
            <v>0</v>
          </cell>
          <cell r="D243">
            <v>0</v>
          </cell>
          <cell r="E243">
            <v>0</v>
          </cell>
          <cell r="F243">
            <v>0</v>
          </cell>
          <cell r="G243">
            <v>0</v>
          </cell>
          <cell r="H243">
            <v>0</v>
          </cell>
        </row>
        <row r="244">
          <cell r="B244" t="str">
            <v>lCost of Land</v>
          </cell>
          <cell r="C244">
            <v>0</v>
          </cell>
          <cell r="D244">
            <v>0</v>
          </cell>
          <cell r="E244">
            <v>0</v>
          </cell>
          <cell r="F244">
            <v>0</v>
          </cell>
          <cell r="G244">
            <v>0</v>
          </cell>
          <cell r="H244">
            <v>0</v>
          </cell>
          <cell r="I244">
            <v>0</v>
          </cell>
          <cell r="J244">
            <v>0</v>
          </cell>
          <cell r="K244">
            <v>0</v>
          </cell>
          <cell r="L244">
            <v>0</v>
          </cell>
          <cell r="M244">
            <v>0</v>
          </cell>
          <cell r="N244">
            <v>0</v>
          </cell>
          <cell r="O244">
            <v>2690</v>
          </cell>
        </row>
        <row r="245">
          <cell r="B245" t="str">
            <v>CDI Expenses Sneha</v>
          </cell>
          <cell r="C245">
            <v>0</v>
          </cell>
          <cell r="D245">
            <v>0</v>
          </cell>
          <cell r="E245">
            <v>16.23</v>
          </cell>
          <cell r="F245">
            <v>4.7699999999999996</v>
          </cell>
          <cell r="G245">
            <v>6.97</v>
          </cell>
          <cell r="H245">
            <v>13.38</v>
          </cell>
          <cell r="I245">
            <v>0</v>
          </cell>
          <cell r="J245">
            <v>2.2000000000000002</v>
          </cell>
          <cell r="K245">
            <v>0</v>
          </cell>
          <cell r="L245">
            <v>1.33</v>
          </cell>
          <cell r="M245">
            <v>0</v>
          </cell>
          <cell r="N245">
            <v>3.4350000000000001</v>
          </cell>
        </row>
        <row r="246">
          <cell r="D246" t="str">
            <v>--------------</v>
          </cell>
          <cell r="E246" t="str">
            <v>--------------</v>
          </cell>
          <cell r="F246" t="str">
            <v>--------------</v>
          </cell>
          <cell r="G246" t="str">
            <v>--------------</v>
          </cell>
          <cell r="H246" t="str">
            <v>--------------</v>
          </cell>
          <cell r="I246" t="str">
            <v>---------</v>
          </cell>
          <cell r="J246" t="str">
            <v>--------------</v>
          </cell>
          <cell r="K246" t="str">
            <v>--------------</v>
          </cell>
          <cell r="L246" t="str">
            <v>--------------</v>
          </cell>
          <cell r="M246" t="str">
            <v>--------------</v>
          </cell>
          <cell r="N246" t="str">
            <v>--------------</v>
          </cell>
          <cell r="O246" t="str">
            <v>--------------</v>
          </cell>
          <cell r="P246">
            <v>0</v>
          </cell>
        </row>
        <row r="247">
          <cell r="C247" t="str">
            <v>L</v>
          </cell>
          <cell r="D247">
            <v>68.366666666666674</v>
          </cell>
          <cell r="E247">
            <v>102.12333333333333</v>
          </cell>
          <cell r="F247">
            <v>83.538300000000007</v>
          </cell>
          <cell r="G247">
            <v>94.699999999999989</v>
          </cell>
          <cell r="H247">
            <v>116.71999999999998</v>
          </cell>
          <cell r="I247">
            <v>77.333333333333329</v>
          </cell>
          <cell r="J247">
            <v>92.863333333333344</v>
          </cell>
          <cell r="K247">
            <v>93.823333333333338</v>
          </cell>
          <cell r="L247">
            <v>113.40333333333334</v>
          </cell>
          <cell r="M247">
            <v>101.26933333333334</v>
          </cell>
          <cell r="N247">
            <v>117.61333333333333</v>
          </cell>
          <cell r="O247">
            <v>2845.19</v>
          </cell>
          <cell r="P247">
            <v>3364.1626666666666</v>
          </cell>
        </row>
        <row r="248">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v>0</v>
          </cell>
        </row>
        <row r="249">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v>0</v>
          </cell>
        </row>
        <row r="250">
          <cell r="B250" t="str">
            <v>Total Expenses</v>
          </cell>
          <cell r="C250" t="str">
            <v>M=Jto L</v>
          </cell>
          <cell r="D250">
            <v>562.69421527337056</v>
          </cell>
          <cell r="E250">
            <v>577.63502030345501</v>
          </cell>
          <cell r="F250">
            <v>561.71160569292238</v>
          </cell>
          <cell r="G250">
            <v>659.61100843344752</v>
          </cell>
          <cell r="H250">
            <v>660.39987659265614</v>
          </cell>
          <cell r="I250">
            <v>640.73736387389181</v>
          </cell>
          <cell r="J250">
            <v>697.48773150433317</v>
          </cell>
          <cell r="K250">
            <v>691.27486277784931</v>
          </cell>
          <cell r="L250">
            <v>721.70786594412687</v>
          </cell>
          <cell r="M250">
            <v>834.59888472555917</v>
          </cell>
          <cell r="N250">
            <v>935.60223077809542</v>
          </cell>
          <cell r="O250">
            <v>3640.8440475959474</v>
          </cell>
          <cell r="P250">
            <v>7521.5156233259113</v>
          </cell>
        </row>
        <row r="251">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v>0</v>
          </cell>
        </row>
        <row r="252">
          <cell r="P252">
            <v>0</v>
          </cell>
        </row>
        <row r="253">
          <cell r="B253" t="str">
            <v>Gross Profit</v>
          </cell>
          <cell r="C253" t="str">
            <v>N</v>
          </cell>
          <cell r="D253">
            <v>1538.7143234905939</v>
          </cell>
          <cell r="E253">
            <v>101.44067498262461</v>
          </cell>
          <cell r="F253">
            <v>1056.0746777718855</v>
          </cell>
          <cell r="G253">
            <v>161.50132822411331</v>
          </cell>
          <cell r="H253">
            <v>215.67546266025261</v>
          </cell>
          <cell r="I253">
            <v>374.05227031530285</v>
          </cell>
          <cell r="J253">
            <v>-292.84266727875763</v>
          </cell>
          <cell r="K253">
            <v>309.30888322014391</v>
          </cell>
          <cell r="L253">
            <v>1245.0541462625697</v>
          </cell>
          <cell r="M253">
            <v>367.3771021589389</v>
          </cell>
          <cell r="N253">
            <v>50.941336179841301</v>
          </cell>
          <cell r="O253">
            <v>3446.6278753180909</v>
          </cell>
          <cell r="P253">
            <v>5126.4666758608273</v>
          </cell>
        </row>
        <row r="254">
          <cell r="P254">
            <v>0</v>
          </cell>
        </row>
        <row r="255">
          <cell r="B255" t="str">
            <v>Depreciation</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-Own Assets </v>
          </cell>
          <cell r="C256">
            <v>0</v>
          </cell>
          <cell r="D256">
            <v>12.245000000000001</v>
          </cell>
          <cell r="E256">
            <v>7.7119999999999997</v>
          </cell>
          <cell r="F256">
            <v>9.4795750000000005</v>
          </cell>
          <cell r="G256">
            <v>8.4944249999999961</v>
          </cell>
          <cell r="H256">
            <v>9.527000000000001</v>
          </cell>
          <cell r="I256">
            <v>9.527000000000001</v>
          </cell>
          <cell r="J256">
            <v>10.385000000000007</v>
          </cell>
          <cell r="K256">
            <v>9.5150000000000077</v>
          </cell>
          <cell r="L256">
            <v>8.8629999999999765</v>
          </cell>
          <cell r="M256">
            <v>8.802999999999976</v>
          </cell>
          <cell r="N256">
            <v>8.802999999999976</v>
          </cell>
          <cell r="O256">
            <v>8.802999999999976</v>
          </cell>
          <cell r="P256">
            <v>55.171999999999919</v>
          </cell>
        </row>
        <row r="257">
          <cell r="B257" t="str">
            <v xml:space="preserve">  -Net Lease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row>
        <row r="258">
          <cell r="B258" t="str">
            <v xml:space="preserve">  -Operating Lease</v>
          </cell>
          <cell r="C258">
            <v>0</v>
          </cell>
          <cell r="D258">
            <v>4.1100000000000003</v>
          </cell>
          <cell r="E258">
            <v>8.4209999999999994</v>
          </cell>
          <cell r="F258">
            <v>5.2822250000000004</v>
          </cell>
          <cell r="G258">
            <v>7.7867750000000013</v>
          </cell>
          <cell r="H258">
            <v>6.5929999999999964</v>
          </cell>
          <cell r="I258">
            <v>6.5929999999999964</v>
          </cell>
          <cell r="J258">
            <v>6.3060000000000045</v>
          </cell>
          <cell r="K258">
            <v>6.1798800000000043</v>
          </cell>
          <cell r="L258">
            <v>7.0941199999999967</v>
          </cell>
          <cell r="M258">
            <v>7.0941199999999967</v>
          </cell>
          <cell r="N258">
            <v>6.8641199999999962</v>
          </cell>
          <cell r="O258">
            <v>6.8641199999999962</v>
          </cell>
        </row>
        <row r="259">
          <cell r="B259" t="str">
            <v xml:space="preserve">  -Secondary Lease (Memos)</v>
          </cell>
        </row>
        <row r="260">
          <cell r="B260" t="str">
            <v>Change in dep policy</v>
          </cell>
        </row>
        <row r="261">
          <cell r="D261" t="str">
            <v>--------------</v>
          </cell>
          <cell r="E261" t="str">
            <v>--------------</v>
          </cell>
          <cell r="F261" t="str">
            <v>--------------</v>
          </cell>
          <cell r="G261" t="str">
            <v>--------------</v>
          </cell>
          <cell r="H261" t="str">
            <v>--------------</v>
          </cell>
          <cell r="I261" t="str">
            <v>--------------</v>
          </cell>
          <cell r="J261" t="str">
            <v>--------------</v>
          </cell>
          <cell r="K261" t="str">
            <v>--------------</v>
          </cell>
          <cell r="L261" t="str">
            <v>--------------</v>
          </cell>
          <cell r="M261" t="str">
            <v>--------------</v>
          </cell>
          <cell r="N261" t="str">
            <v>--------------</v>
          </cell>
          <cell r="O261" t="str">
            <v>--------------</v>
          </cell>
          <cell r="P261">
            <v>0</v>
          </cell>
        </row>
        <row r="262">
          <cell r="D262">
            <v>16.355</v>
          </cell>
          <cell r="E262">
            <v>16.132999999999999</v>
          </cell>
          <cell r="F262">
            <v>14.761800000000001</v>
          </cell>
          <cell r="G262">
            <v>16.281199999999998</v>
          </cell>
          <cell r="H262">
            <v>16.119999999999997</v>
          </cell>
          <cell r="I262">
            <v>16.119999999999997</v>
          </cell>
          <cell r="J262">
            <v>16.69100000000001</v>
          </cell>
          <cell r="K262">
            <v>15.694880000000012</v>
          </cell>
          <cell r="L262">
            <v>15.957119999999973</v>
          </cell>
          <cell r="M262">
            <v>15.897119999999973</v>
          </cell>
          <cell r="N262">
            <v>15.667119999999972</v>
          </cell>
          <cell r="O262">
            <v>15.667119999999972</v>
          </cell>
          <cell r="P262">
            <v>95.574359999999899</v>
          </cell>
        </row>
        <row r="263">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v>0</v>
          </cell>
        </row>
        <row r="264">
          <cell r="P264">
            <v>0</v>
          </cell>
        </row>
        <row r="265">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v>0</v>
          </cell>
        </row>
        <row r="266">
          <cell r="B266" t="str">
            <v>Operating Profit</v>
          </cell>
          <cell r="C266" t="str">
            <v>P=N-O</v>
          </cell>
          <cell r="D266">
            <v>1522.3593234905939</v>
          </cell>
          <cell r="E266">
            <v>85.307674982624619</v>
          </cell>
          <cell r="F266">
            <v>1041.3128777718855</v>
          </cell>
          <cell r="G266">
            <v>145.2201282241133</v>
          </cell>
          <cell r="H266">
            <v>199.5554626602526</v>
          </cell>
          <cell r="I266">
            <v>357.93227031530284</v>
          </cell>
          <cell r="J266">
            <v>-309.53366727875766</v>
          </cell>
          <cell r="K266">
            <v>293.6140032201439</v>
          </cell>
          <cell r="L266">
            <v>1229.0970262625697</v>
          </cell>
          <cell r="M266">
            <v>351.47998215893892</v>
          </cell>
          <cell r="N266">
            <v>35.274216179841332</v>
          </cell>
          <cell r="O266">
            <v>3430.9607553180908</v>
          </cell>
          <cell r="P266">
            <v>5030.8923158608268</v>
          </cell>
        </row>
        <row r="267">
          <cell r="D267" t="str">
            <v>--------------</v>
          </cell>
          <cell r="E267" t="str">
            <v>--------------</v>
          </cell>
          <cell r="F267" t="str">
            <v>--------------</v>
          </cell>
          <cell r="G267" t="str">
            <v>--------------</v>
          </cell>
          <cell r="H267" t="str">
            <v>--------------</v>
          </cell>
          <cell r="I267" t="str">
            <v>--------------</v>
          </cell>
          <cell r="J267" t="str">
            <v>--------------</v>
          </cell>
          <cell r="K267" t="str">
            <v>--------------</v>
          </cell>
          <cell r="L267" t="str">
            <v>--------------</v>
          </cell>
          <cell r="M267" t="str">
            <v>--------------</v>
          </cell>
          <cell r="N267" t="str">
            <v>--------------</v>
          </cell>
          <cell r="O267" t="str">
            <v>--------------</v>
          </cell>
          <cell r="P267">
            <v>0</v>
          </cell>
        </row>
        <row r="268">
          <cell r="P268">
            <v>0</v>
          </cell>
        </row>
        <row r="269">
          <cell r="B269" t="str">
            <v>NPA Provision: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row>
        <row r="270">
          <cell r="B270" t="str">
            <v>For Loans and Advances</v>
          </cell>
          <cell r="C270">
            <v>0</v>
          </cell>
          <cell r="D270">
            <v>13.19</v>
          </cell>
          <cell r="E270">
            <v>64.48</v>
          </cell>
          <cell r="F270">
            <v>3.8</v>
          </cell>
          <cell r="G270">
            <v>-0.55000000000000004</v>
          </cell>
          <cell r="H270">
            <v>1.9</v>
          </cell>
          <cell r="I270">
            <v>25.02</v>
          </cell>
          <cell r="J270">
            <v>0</v>
          </cell>
          <cell r="K270">
            <v>0.72</v>
          </cell>
          <cell r="L270">
            <v>9.5200000000000014</v>
          </cell>
          <cell r="M270">
            <v>8.09</v>
          </cell>
          <cell r="N270">
            <v>-0.45</v>
          </cell>
          <cell r="O270">
            <v>12.66</v>
          </cell>
          <cell r="P270">
            <v>17.880000000000003</v>
          </cell>
        </row>
        <row r="271">
          <cell r="B271" t="str">
            <v>For Investment Valuation - PEF &amp; G-Sec</v>
          </cell>
          <cell r="C271">
            <v>0</v>
          </cell>
          <cell r="D271">
            <v>-8.8800000000000008</v>
          </cell>
        </row>
        <row r="272">
          <cell r="B272" t="str">
            <v>For Investment Valuation - Shares</v>
          </cell>
          <cell r="C272">
            <v>0</v>
          </cell>
          <cell r="D272">
            <v>0</v>
          </cell>
          <cell r="E272">
            <v>-16.64</v>
          </cell>
          <cell r="F272">
            <v>8.0400000000000009</v>
          </cell>
          <cell r="G272">
            <v>-12.07</v>
          </cell>
          <cell r="H272">
            <v>19.22</v>
          </cell>
          <cell r="I272">
            <v>102.53</v>
          </cell>
          <cell r="J272">
            <v>50.64</v>
          </cell>
          <cell r="K272">
            <v>-161</v>
          </cell>
          <cell r="L272">
            <v>7.8</v>
          </cell>
          <cell r="M272">
            <v>359.52</v>
          </cell>
          <cell r="N272">
            <v>100.98</v>
          </cell>
          <cell r="O272">
            <v>26.68</v>
          </cell>
        </row>
        <row r="273">
          <cell r="B273" t="str">
            <v>For Investment Valuation - Lease</v>
          </cell>
        </row>
        <row r="274">
          <cell r="B274" t="str">
            <v>For Loans and Advances</v>
          </cell>
        </row>
        <row r="275">
          <cell r="B275" t="str">
            <v>For Debentures</v>
          </cell>
        </row>
        <row r="276">
          <cell r="B276" t="str">
            <v>Reversal of Provision</v>
          </cell>
        </row>
        <row r="277">
          <cell r="D277" t="str">
            <v>--------------</v>
          </cell>
          <cell r="E277" t="str">
            <v>--------------</v>
          </cell>
          <cell r="F277" t="str">
            <v>--------------</v>
          </cell>
          <cell r="G277" t="str">
            <v>--------------</v>
          </cell>
          <cell r="H277" t="str">
            <v>--------------</v>
          </cell>
          <cell r="I277" t="str">
            <v>--------------</v>
          </cell>
          <cell r="J277" t="str">
            <v>--------------</v>
          </cell>
          <cell r="K277" t="str">
            <v>--------------</v>
          </cell>
          <cell r="L277" t="str">
            <v>--------------</v>
          </cell>
          <cell r="M277" t="str">
            <v>--------------</v>
          </cell>
          <cell r="N277" t="str">
            <v>--------------</v>
          </cell>
          <cell r="O277" t="str">
            <v>--------------</v>
          </cell>
          <cell r="P277">
            <v>0</v>
          </cell>
        </row>
        <row r="278">
          <cell r="B278" t="str">
            <v/>
          </cell>
          <cell r="C278" t="str">
            <v>Q</v>
          </cell>
          <cell r="D278">
            <v>4.3099999999999987</v>
          </cell>
          <cell r="E278">
            <v>47.84</v>
          </cell>
          <cell r="F278">
            <v>11.84</v>
          </cell>
          <cell r="G278">
            <v>-12.620000000000001</v>
          </cell>
          <cell r="H278">
            <v>21.119999999999997</v>
          </cell>
          <cell r="I278">
            <v>127.55</v>
          </cell>
          <cell r="J278">
            <v>50.64</v>
          </cell>
          <cell r="K278">
            <v>-160.28</v>
          </cell>
          <cell r="L278">
            <v>17.32</v>
          </cell>
          <cell r="M278">
            <v>367.60999999999996</v>
          </cell>
          <cell r="N278">
            <v>100.53</v>
          </cell>
          <cell r="O278">
            <v>39.340000000000003</v>
          </cell>
          <cell r="P278">
            <v>415.15999999999997</v>
          </cell>
        </row>
        <row r="279">
          <cell r="D279" t="str">
            <v>--------------</v>
          </cell>
          <cell r="E279" t="str">
            <v>--------------</v>
          </cell>
          <cell r="F279" t="str">
            <v>--------------</v>
          </cell>
          <cell r="G279" t="str">
            <v>--------------</v>
          </cell>
          <cell r="H279" t="str">
            <v>--------------</v>
          </cell>
          <cell r="I279" t="str">
            <v>--------------</v>
          </cell>
          <cell r="J279" t="str">
            <v>--------------</v>
          </cell>
          <cell r="K279" t="str">
            <v>--------------</v>
          </cell>
          <cell r="L279" t="str">
            <v>--------------</v>
          </cell>
          <cell r="M279" t="str">
            <v>--------------</v>
          </cell>
          <cell r="N279" t="str">
            <v>--------------</v>
          </cell>
          <cell r="O279" t="str">
            <v>--------------</v>
          </cell>
          <cell r="P279">
            <v>0</v>
          </cell>
        </row>
        <row r="281">
          <cell r="D281" t="str">
            <v>--------------</v>
          </cell>
          <cell r="E281" t="str">
            <v>--------------</v>
          </cell>
          <cell r="F281" t="str">
            <v>--------------</v>
          </cell>
          <cell r="G281" t="str">
            <v>--------------</v>
          </cell>
          <cell r="H281" t="str">
            <v>--------------</v>
          </cell>
          <cell r="I281" t="str">
            <v>--------------</v>
          </cell>
          <cell r="J281" t="str">
            <v>--------------</v>
          </cell>
          <cell r="K281" t="str">
            <v>--------------</v>
          </cell>
          <cell r="L281" t="str">
            <v>--------------</v>
          </cell>
          <cell r="M281" t="str">
            <v>--------------</v>
          </cell>
          <cell r="N281" t="str">
            <v>--------------</v>
          </cell>
          <cell r="O281" t="str">
            <v>--------------</v>
          </cell>
        </row>
        <row r="282">
          <cell r="B282" t="str">
            <v>Profit Before Tax</v>
          </cell>
          <cell r="C282" t="str">
            <v>R=P-Q</v>
          </cell>
          <cell r="D282">
            <v>1518.0493234905939</v>
          </cell>
          <cell r="E282">
            <v>37.467674982624615</v>
          </cell>
          <cell r="F282">
            <v>1029.4728777718856</v>
          </cell>
          <cell r="G282">
            <v>157.8401282241133</v>
          </cell>
          <cell r="H282">
            <v>178.4354626602526</v>
          </cell>
          <cell r="I282">
            <v>230.38227031530283</v>
          </cell>
          <cell r="J282">
            <v>-360.17366727875765</v>
          </cell>
          <cell r="K282">
            <v>453.89400322014387</v>
          </cell>
          <cell r="L282">
            <v>1211.7770262625697</v>
          </cell>
          <cell r="M282">
            <v>-16.130017841061033</v>
          </cell>
          <cell r="N282">
            <v>-65.255783820158669</v>
          </cell>
          <cell r="O282">
            <v>3391.6207553180907</v>
          </cell>
        </row>
        <row r="283">
          <cell r="D283" t="str">
            <v>--------------</v>
          </cell>
          <cell r="E283" t="str">
            <v>--------------</v>
          </cell>
          <cell r="F283" t="str">
            <v>--------------</v>
          </cell>
          <cell r="G283" t="str">
            <v>--------------</v>
          </cell>
          <cell r="H283" t="str">
            <v>--------------</v>
          </cell>
          <cell r="I283" t="str">
            <v>--------------</v>
          </cell>
          <cell r="J283" t="str">
            <v>--------------</v>
          </cell>
          <cell r="K283" t="str">
            <v>--------------</v>
          </cell>
          <cell r="L283" t="str">
            <v>--------------</v>
          </cell>
          <cell r="M283" t="str">
            <v>--------------</v>
          </cell>
          <cell r="N283" t="str">
            <v>--------------</v>
          </cell>
          <cell r="O283" t="str">
            <v>--------------</v>
          </cell>
        </row>
        <row r="284">
          <cell r="B284" t="str">
            <v>CHECK ( This should be zero)</v>
          </cell>
          <cell r="C284">
            <v>0</v>
          </cell>
          <cell r="D284">
            <v>0</v>
          </cell>
          <cell r="E284">
            <v>0</v>
          </cell>
          <cell r="F284">
            <v>0</v>
          </cell>
          <cell r="G284">
            <v>0</v>
          </cell>
          <cell r="H284">
            <v>0</v>
          </cell>
          <cell r="I284">
            <v>0</v>
          </cell>
          <cell r="J284">
            <v>0</v>
          </cell>
          <cell r="K284">
            <v>0</v>
          </cell>
          <cell r="L284">
            <v>0</v>
          </cell>
          <cell r="M284">
            <v>0</v>
          </cell>
          <cell r="N284">
            <v>-1.1368683772161603E-13</v>
          </cell>
          <cell r="O284">
            <v>0</v>
          </cell>
        </row>
        <row r="286">
          <cell r="B286" t="str">
            <v>Provision for Tax</v>
          </cell>
          <cell r="C286">
            <v>0</v>
          </cell>
          <cell r="D286">
            <v>52.62</v>
          </cell>
          <cell r="E286">
            <v>23.38</v>
          </cell>
          <cell r="F286">
            <v>17</v>
          </cell>
          <cell r="G286">
            <v>38</v>
          </cell>
          <cell r="H286">
            <v>0.21000000000000085</v>
          </cell>
          <cell r="I286">
            <v>26.24199999999999</v>
          </cell>
          <cell r="J286">
            <v>-137</v>
          </cell>
          <cell r="K286">
            <v>40.430000000000007</v>
          </cell>
          <cell r="L286">
            <v>99.29</v>
          </cell>
          <cell r="M286">
            <v>19.340000000000003</v>
          </cell>
          <cell r="N286">
            <v>198.94000000000005</v>
          </cell>
          <cell r="O286">
            <v>1384.5200000000002</v>
          </cell>
        </row>
        <row r="287">
          <cell r="B287" t="str">
            <v>Less: deferred tax credit</v>
          </cell>
          <cell r="C287">
            <v>0</v>
          </cell>
          <cell r="D287">
            <v>48.38</v>
          </cell>
          <cell r="E287">
            <v>13.620000000000005</v>
          </cell>
          <cell r="F287">
            <v>168</v>
          </cell>
          <cell r="G287">
            <v>79.999966666666694</v>
          </cell>
          <cell r="H287">
            <v>69.099966666666688</v>
          </cell>
          <cell r="I287">
            <v>75.82000000000005</v>
          </cell>
          <cell r="J287">
            <v>-12</v>
          </cell>
          <cell r="K287">
            <v>0</v>
          </cell>
          <cell r="L287">
            <v>-0.08</v>
          </cell>
          <cell r="M287">
            <v>0</v>
          </cell>
          <cell r="N287">
            <v>0.08</v>
          </cell>
        </row>
        <row r="289">
          <cell r="B289" t="str">
            <v>Loss on sale of Properties</v>
          </cell>
          <cell r="C289">
            <v>0</v>
          </cell>
          <cell r="D289">
            <v>0</v>
          </cell>
          <cell r="E289">
            <v>0</v>
          </cell>
          <cell r="F289">
            <v>0</v>
          </cell>
          <cell r="G289">
            <v>0</v>
          </cell>
          <cell r="H289">
            <v>0</v>
          </cell>
          <cell r="I289">
            <v>0</v>
          </cell>
          <cell r="J289">
            <v>0</v>
          </cell>
          <cell r="K289">
            <v>0</v>
          </cell>
          <cell r="L289">
            <v>0</v>
          </cell>
          <cell r="M289">
            <v>0</v>
          </cell>
          <cell r="N289">
            <v>1671.6000000000001</v>
          </cell>
        </row>
        <row r="290">
          <cell r="N290">
            <v>299.96999999999997</v>
          </cell>
        </row>
        <row r="291">
          <cell r="N291">
            <v>1371.63</v>
          </cell>
        </row>
        <row r="293">
          <cell r="B293" t="str">
            <v>STAS</v>
          </cell>
        </row>
        <row r="295">
          <cell r="B295" t="str">
            <v>Fund Based Income (Interest income)</v>
          </cell>
          <cell r="C295">
            <v>0</v>
          </cell>
          <cell r="D295">
            <v>33.479999999999997</v>
          </cell>
          <cell r="E295">
            <v>61.190000000000005</v>
          </cell>
          <cell r="F295">
            <v>38.690000000000019</v>
          </cell>
          <cell r="G295">
            <v>42.95</v>
          </cell>
          <cell r="H295">
            <v>42.95</v>
          </cell>
          <cell r="I295">
            <v>42.95</v>
          </cell>
          <cell r="J295">
            <v>60.03</v>
          </cell>
          <cell r="K295">
            <v>64.83</v>
          </cell>
          <cell r="L295">
            <v>68.11</v>
          </cell>
          <cell r="M295">
            <v>124.6</v>
          </cell>
          <cell r="N295">
            <v>78.03</v>
          </cell>
          <cell r="O295">
            <v>51.95</v>
          </cell>
        </row>
        <row r="296">
          <cell r="B296" t="str">
            <v>Non Fund based income (Consultancy etc.)</v>
          </cell>
          <cell r="C296">
            <v>0</v>
          </cell>
          <cell r="D296">
            <v>25</v>
          </cell>
          <cell r="E296">
            <v>28.14</v>
          </cell>
          <cell r="F296">
            <v>38</v>
          </cell>
          <cell r="G296">
            <v>30</v>
          </cell>
          <cell r="H296">
            <v>30</v>
          </cell>
          <cell r="I296">
            <v>30</v>
          </cell>
          <cell r="J296">
            <v>35</v>
          </cell>
          <cell r="K296">
            <v>46.944000000000003</v>
          </cell>
          <cell r="L296">
            <v>55.853999999999999</v>
          </cell>
          <cell r="M296">
            <v>47.829000000000001</v>
          </cell>
          <cell r="N296">
            <v>33.17</v>
          </cell>
          <cell r="O296">
            <v>34.880000000000003</v>
          </cell>
        </row>
        <row r="298">
          <cell r="B298" t="str">
            <v>Total Income</v>
          </cell>
          <cell r="C298">
            <v>0</v>
          </cell>
          <cell r="D298">
            <v>58.48</v>
          </cell>
          <cell r="E298">
            <v>89.330000000000013</v>
          </cell>
          <cell r="F298">
            <v>76.690000000000026</v>
          </cell>
          <cell r="G298">
            <v>72.95</v>
          </cell>
          <cell r="H298">
            <v>72.95</v>
          </cell>
          <cell r="I298">
            <v>72.95</v>
          </cell>
          <cell r="J298">
            <v>95.03</v>
          </cell>
          <cell r="K298">
            <v>111.774</v>
          </cell>
          <cell r="L298">
            <v>123.964</v>
          </cell>
          <cell r="M298">
            <v>172.429</v>
          </cell>
          <cell r="N298">
            <v>111.2</v>
          </cell>
          <cell r="O298">
            <v>86.830000000000013</v>
          </cell>
        </row>
        <row r="300">
          <cell r="B300" t="str">
            <v xml:space="preserve">Interest Cost </v>
          </cell>
          <cell r="C300">
            <v>0</v>
          </cell>
          <cell r="D300">
            <v>38.15</v>
          </cell>
          <cell r="E300">
            <v>29.95</v>
          </cell>
          <cell r="F300">
            <v>41.82</v>
          </cell>
          <cell r="G300">
            <v>34.5</v>
          </cell>
          <cell r="H300">
            <v>38.220833333333331</v>
          </cell>
          <cell r="I300">
            <v>38.220833333333331</v>
          </cell>
          <cell r="J300">
            <v>0</v>
          </cell>
          <cell r="K300">
            <v>0</v>
          </cell>
          <cell r="L300">
            <v>51.7</v>
          </cell>
          <cell r="M300">
            <v>149.97</v>
          </cell>
          <cell r="N300">
            <v>92.820000000000007</v>
          </cell>
          <cell r="O300">
            <v>78.010000000000005</v>
          </cell>
        </row>
        <row r="301">
          <cell r="B301" t="str">
            <v>Admin &amp; general exp</v>
          </cell>
          <cell r="C301">
            <v>0</v>
          </cell>
          <cell r="D301">
            <v>5.4</v>
          </cell>
          <cell r="E301">
            <v>3.16</v>
          </cell>
          <cell r="F301">
            <v>-8.56</v>
          </cell>
          <cell r="G301">
            <v>0</v>
          </cell>
          <cell r="H301">
            <v>0</v>
          </cell>
          <cell r="I301">
            <v>0</v>
          </cell>
          <cell r="J301">
            <v>5.82</v>
          </cell>
          <cell r="K301">
            <v>10.82</v>
          </cell>
          <cell r="L301">
            <v>4.09</v>
          </cell>
          <cell r="M301">
            <v>22.556000000000001</v>
          </cell>
          <cell r="N301">
            <v>23.120000000000012</v>
          </cell>
          <cell r="O301">
            <v>14.21</v>
          </cell>
        </row>
        <row r="303">
          <cell r="B303" t="str">
            <v>Service Charges</v>
          </cell>
          <cell r="C303">
            <v>0</v>
          </cell>
          <cell r="D303">
            <v>22.42</v>
          </cell>
          <cell r="E303">
            <v>46.95</v>
          </cell>
          <cell r="F303">
            <v>69.67</v>
          </cell>
          <cell r="G303">
            <v>37.702999999999996</v>
          </cell>
          <cell r="H303">
            <v>46.932999999999993</v>
          </cell>
          <cell r="I303">
            <v>46.5</v>
          </cell>
          <cell r="J303">
            <v>-13.500000000000002</v>
          </cell>
          <cell r="K303">
            <v>0</v>
          </cell>
          <cell r="L303">
            <v>0</v>
          </cell>
          <cell r="M303">
            <v>0</v>
          </cell>
          <cell r="N303">
            <v>0</v>
          </cell>
          <cell r="O303">
            <v>443.08699999999993</v>
          </cell>
        </row>
        <row r="305">
          <cell r="B305" t="str">
            <v>Total expenses</v>
          </cell>
          <cell r="C305">
            <v>0</v>
          </cell>
          <cell r="D305">
            <v>65.97</v>
          </cell>
          <cell r="E305">
            <v>80.06</v>
          </cell>
          <cell r="F305">
            <v>102.93</v>
          </cell>
          <cell r="G305">
            <v>72.203000000000003</v>
          </cell>
          <cell r="H305">
            <v>85.153833333333324</v>
          </cell>
          <cell r="I305">
            <v>84.720833333333331</v>
          </cell>
          <cell r="J305">
            <v>-7.6800000000000015</v>
          </cell>
          <cell r="K305">
            <v>10.82</v>
          </cell>
          <cell r="L305">
            <v>55.790000000000006</v>
          </cell>
          <cell r="M305">
            <v>172.52600000000001</v>
          </cell>
          <cell r="N305">
            <v>115.94000000000003</v>
          </cell>
          <cell r="O305">
            <v>535.3069999999999</v>
          </cell>
        </row>
        <row r="307">
          <cell r="B307" t="str">
            <v>Net Income - this is asset usage charges and notional debit</v>
          </cell>
          <cell r="C307">
            <v>0</v>
          </cell>
          <cell r="D307">
            <v>-7.490000000000002</v>
          </cell>
          <cell r="E307">
            <v>9.2700000000000102</v>
          </cell>
          <cell r="F307">
            <v>-26.239999999999981</v>
          </cell>
          <cell r="G307">
            <v>0.74699999999999989</v>
          </cell>
          <cell r="H307">
            <v>-12.203833333333321</v>
          </cell>
          <cell r="I307">
            <v>-11.770833333333329</v>
          </cell>
          <cell r="J307">
            <v>102.71000000000001</v>
          </cell>
          <cell r="K307">
            <v>100.95400000000001</v>
          </cell>
          <cell r="L307">
            <v>68.173999999999992</v>
          </cell>
          <cell r="M307">
            <v>-9.7000000000008413E-2</v>
          </cell>
          <cell r="N307">
            <v>-4.7400000000000233</v>
          </cell>
          <cell r="O307">
            <v>-448.47699999999986</v>
          </cell>
        </row>
      </sheetData>
      <sheetData sheetId="27"/>
      <sheetData sheetId="28"/>
      <sheetData sheetId="29"/>
      <sheetData sheetId="30"/>
      <sheetData sheetId="31" refreshError="1">
        <row r="20">
          <cell r="E20" t="str">
            <v>Book Value (Rs.)</v>
          </cell>
        </row>
      </sheetData>
      <sheetData sheetId="32"/>
      <sheetData sheetId="33"/>
      <sheetData sheetId="34"/>
      <sheetData sheetId="35"/>
      <sheetData sheetId="36"/>
      <sheetData sheetId="37"/>
      <sheetData sheetId="38"/>
      <sheetData sheetId="39"/>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05_Group"/>
      <sheetName val="Group Companies"/>
      <sheetName val="Sheet4"/>
      <sheetName val="Final_JVs"/>
      <sheetName val="Sheet1"/>
      <sheetName val="Lrnet_Inftch"/>
      <sheetName val="NKEL"/>
      <sheetName val="CTNL"/>
      <sheetName val="Sheet2"/>
      <sheetName val="IETS"/>
      <sheetName val="Finvest"/>
      <sheetName val="Unbooked PSI"/>
      <sheetName val="IIL(Associate)"/>
      <sheetName val="InvstSmrt"/>
      <sheetName val="IIML"/>
      <sheetName val="gtricl"/>
      <sheetName val="Asso_Profit"/>
      <sheetName val="Link"/>
      <sheetName val="Cntrl Sheet"/>
      <sheetName val="DTPL"/>
      <sheetName val="Facility"/>
      <sheetName val="Interest"/>
      <sheetName val="PAP"/>
      <sheetName val="P L"/>
      <sheetName val="Keyratios"/>
      <sheetName val="Yield-COB"/>
      <sheetName val="Sheet3"/>
      <sheetName val="海外WORK"/>
      <sheetName val="dBase"/>
      <sheetName val="COMPANY"/>
      <sheetName val="Balancesheet"/>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ensitivity"/>
      <sheetName val="Assumptions"/>
      <sheetName val="Dataroom Analysis"/>
      <sheetName val="Revenue"/>
      <sheetName val="Costs"/>
      <sheetName val="BS Assumptions"/>
      <sheetName val="Capital Expenditure"/>
      <sheetName val="Tax"/>
      <sheetName val="P&amp;L"/>
      <sheetName val="Historical BS"/>
      <sheetName val="Historical CF"/>
      <sheetName val="NewCoBS"/>
      <sheetName val="NewCoCF"/>
      <sheetName val="FCF"/>
      <sheetName val="Debt"/>
      <sheetName val="Ba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Data"/>
      <sheetName val="LOCAL RATES"/>
      <sheetName val="DATA SHEET"/>
      <sheetName val="Abs PMRL"/>
      <sheetName val="UNP-NCW "/>
      <sheetName val="Sheet1"/>
      <sheetName val="Material "/>
      <sheetName val="Labour _ Plant"/>
      <sheetName val="PEP-DATA"/>
      <sheetName val="FT-05-02IsoBOM"/>
      <sheetName val="Calendar"/>
      <sheetName val="ANAL"/>
      <sheetName val="BOQ"/>
      <sheetName val="MRATES"/>
      <sheetName val="Rate Analysis"/>
      <sheetName val="PRECAST lightconc-II"/>
      <sheetName val="S1BOQ"/>
      <sheetName val="labour coeff"/>
      <sheetName val="upa"/>
      <sheetName val="Inventory"/>
      <sheetName val="doq"/>
      <sheetName val="DETAILED  BOQ"/>
      <sheetName val="Materials "/>
      <sheetName val="Labour &amp; Plant"/>
      <sheetName val="inter"/>
      <sheetName val="Bill-12"/>
      <sheetName val="girder"/>
      <sheetName val="Rocker"/>
      <sheetName val="final_datas_of_Bhainsa_2004-05_"/>
      <sheetName val="p&amp;m"/>
      <sheetName val="Sheet3"/>
      <sheetName val="BLR 1"/>
      <sheetName val="GEN"/>
      <sheetName val="GAS"/>
      <sheetName val="DEAE"/>
      <sheetName val="BLR2"/>
      <sheetName val="BLR3"/>
      <sheetName val="BLR4"/>
      <sheetName val="BLR5"/>
      <sheetName val="DEM"/>
      <sheetName val="SAM"/>
      <sheetName val="CHEM"/>
      <sheetName val="COP"/>
      <sheetName val="Anl"/>
      <sheetName val="BOQ Ref"/>
      <sheetName val="Intro"/>
      <sheetName val=""/>
      <sheetName val="INPUT"/>
      <sheetName val="Flanged Beams"/>
      <sheetName val="Rectangular Beam"/>
      <sheetName val="dBase"/>
      <sheetName val="SITE DATA"/>
      <sheetName val="Bar Budget"/>
      <sheetName val="Final Qty"/>
      <sheetName val="Machine HC - 19.08 "/>
      <sheetName val="PNM Justi"/>
      <sheetName val="Bar"/>
      <sheetName val="Analysed rate"/>
      <sheetName val="Shutter"/>
      <sheetName val="BOQ Backup"/>
      <sheetName val="BHANDUP"/>
      <sheetName val="Staff Acco."/>
      <sheetName val="Summary"/>
      <sheetName val="Analysis-NH-Roads"/>
      <sheetName val="4 Annex 1 Basic rate"/>
      <sheetName val="slab"/>
      <sheetName val="basdat"/>
      <sheetName val="01"/>
      <sheetName val="calc"/>
      <sheetName val="hyperstatic"/>
      <sheetName val="COST"/>
      <sheetName val="PROG_DATA"/>
      <sheetName val="(Do not delete)"/>
      <sheetName val=" bus bay"/>
      <sheetName val="doq-10"/>
      <sheetName val="doq 4"/>
      <sheetName val="doq-I"/>
      <sheetName val="doq 2"/>
      <sheetName val="Debit_RMC"/>
      <sheetName val="CrRajWMM"/>
      <sheetName val="Sheet4"/>
      <sheetName val="Steel-Circular"/>
      <sheetName val="Debit_Transit"/>
      <sheetName val="Machinery"/>
      <sheetName val="B2.MB_Deck"/>
      <sheetName val="Labour"/>
      <sheetName val="Material"/>
      <sheetName val="Plant &amp;  Machinery"/>
      <sheetName val="BOQ-"/>
      <sheetName val="Manpower"/>
      <sheetName val="PROCTOR"/>
      <sheetName val="section"/>
      <sheetName val="Basicrates"/>
      <sheetName val="Items"/>
      <sheetName val="Stability"/>
      <sheetName val="basic-data"/>
      <sheetName val="aoc-1"/>
      <sheetName val="aoc-10"/>
      <sheetName val="aoc-11"/>
      <sheetName val="aoc-2"/>
      <sheetName val="aoc-3"/>
      <sheetName val="aoc-4"/>
      <sheetName val="aoc-7"/>
      <sheetName val="aoc-8"/>
      <sheetName val="aoc-9"/>
      <sheetName val="MAIN"/>
      <sheetName val="9.Major Bridge"/>
      <sheetName val="8. ROB"/>
      <sheetName val="10.Minor Structure"/>
      <sheetName val="7. FLYOVER"/>
      <sheetName val="ABSTRACT"/>
      <sheetName val="2. Earthwork"/>
      <sheetName val="Table 4"/>
      <sheetName val="LOCAL_RATES"/>
      <sheetName val="DATA_SHEET"/>
      <sheetName val="Abs_PMRL"/>
      <sheetName val="UNP-NCW_"/>
      <sheetName val="Material_"/>
      <sheetName val="Labour___Plant"/>
      <sheetName val="PRECAST_lightconc-II"/>
      <sheetName val="Rate_Analysis"/>
      <sheetName val="Labour_&amp;_Plant"/>
      <sheetName val="TESORERIA"/>
      <sheetName val="a-4"/>
      <sheetName val="TCS_Schedule (2)"/>
      <sheetName val="TCS Proposed"/>
      <sheetName val="Sheet2"/>
      <sheetName val="FORM-16"/>
      <sheetName val="Existing"/>
      <sheetName val="Elect."/>
      <sheetName val="sc-mar2000"/>
      <sheetName val="sc-sepVdec99"/>
      <sheetName val="Supply_RMC"/>
      <sheetName val="Monthly Turnover (Final)"/>
      <sheetName val="Monthly Programme"/>
      <sheetName val="C &amp; G RHS"/>
      <sheetName val="Boiler&amp;TG"/>
      <sheetName val="Schedule"/>
      <sheetName val="288-1"/>
      <sheetName val="ANNEXURE-A"/>
      <sheetName val="box-12"/>
      <sheetName val="Admin"/>
      <sheetName val="Dayworks Bill"/>
      <sheetName val="Bills of Quantities"/>
      <sheetName val="SECPROP"/>
      <sheetName val="CABLENOS."/>
      <sheetName val="loadcal"/>
      <sheetName val="07"/>
      <sheetName val="Bus Ways"/>
      <sheetName val="Administrative Prices"/>
      <sheetName val="labour_coeff"/>
      <sheetName val="leads"/>
      <sheetName val="Ave.wtd.rates"/>
      <sheetName val="Data-Month"/>
      <sheetName val="Master data"/>
      <sheetName val="4.4"/>
      <sheetName val="summery-I"/>
      <sheetName val="2.07 EMB"/>
      <sheetName val="3.01"/>
      <sheetName val="8.ii.8.(b)"/>
      <sheetName val="4.1"/>
      <sheetName val="8.1.2.(a)"/>
      <sheetName val="2.07 S.G"/>
      <sheetName val="4.2(ii)"/>
      <sheetName val="3.02"/>
      <sheetName val="GVL§CT"/>
      <sheetName val="CS Appl Summary"/>
      <sheetName val="SC list"/>
      <sheetName val="Design"/>
      <sheetName val="Curve Details"/>
      <sheetName val="Grand Summary"/>
      <sheetName val="CABLE"/>
      <sheetName val="number"/>
      <sheetName val="Assumptions"/>
      <sheetName val="Final FRL"/>
      <sheetName val="ecc_res"/>
      <sheetName val="Analysis"/>
      <sheetName val="77S(O)"/>
      <sheetName val="Voucher"/>
      <sheetName val="Cal"/>
      <sheetName val="Detail In Door Stad"/>
      <sheetName val="Earthwork MCW"/>
      <sheetName val="Proposed"/>
      <sheetName val="SOR"/>
      <sheetName val="Asphalt"/>
      <sheetName val="CONCRETE"/>
      <sheetName val="CTBC"/>
      <sheetName val="Chilled water"/>
      <sheetName val="Backfill and DL"/>
      <sheetName val="JCR Summary"/>
      <sheetName val="JCR Top"/>
      <sheetName val="Material Rate"/>
      <sheetName val="Fire &amp; Potable"/>
      <sheetName val="Fuel Mechanical ETC"/>
      <sheetName val="Labour Projection"/>
      <sheetName val="PQC"/>
      <sheetName val="Backfill Utilities"/>
      <sheetName val="(31)"/>
      <sheetName val="11-hsd"/>
      <sheetName val="13-septic"/>
      <sheetName val="7-ug"/>
      <sheetName val="2-utility"/>
      <sheetName val="18-misc"/>
      <sheetName val="5-pipe"/>
      <sheetName val="투찰"/>
      <sheetName val="Sweeper Machine"/>
      <sheetName val="ETC Plant Cost"/>
      <sheetName val="TAKE OFF"/>
      <sheetName val="UK"/>
      <sheetName val="Annex- 6 - Delinator"/>
      <sheetName val="2-JTW"/>
      <sheetName val="DWTables"/>
      <sheetName val="Fill this out first..."/>
      <sheetName val="S1BOQ &amp; Workplan"/>
      <sheetName val="master"/>
      <sheetName val="trans"/>
      <sheetName val="SAP"/>
      <sheetName val="Index"/>
      <sheetName val="AmbPtrlCrn"/>
      <sheetName val="MaintOH"/>
      <sheetName val="Plantation"/>
      <sheetName val="TollOH"/>
      <sheetName val="Financial"/>
      <sheetName val="Total"/>
      <sheetName val="Customize Your Statement"/>
      <sheetName val="Abt Foundation "/>
      <sheetName val="pier Foundation"/>
      <sheetName val="17"/>
      <sheetName val="Detail Analysis Sheet_for refer"/>
      <sheetName val="maing1"/>
      <sheetName val="dlvoid"/>
      <sheetName val="RATE COMPILATION"/>
      <sheetName val="DATA_PILE_BG"/>
      <sheetName val="DATA_PCC"/>
      <sheetName val="DATA_PILECAP"/>
      <sheetName val="DATA_PILE_RT2"/>
      <sheetName val="DATA_PILE_RT1 "/>
      <sheetName val="DATA_PILE _SM"/>
      <sheetName val="Debit_Pump"/>
      <sheetName val="Details_Transit"/>
      <sheetName val="Additions9900"/>
      <sheetName val="14"/>
      <sheetName val="API"/>
      <sheetName val="EU"/>
      <sheetName val="Latam"/>
      <sheetName val="NCE"/>
      <sheetName val="ROW"/>
      <sheetName val="Inputs"/>
      <sheetName val="COST-MTRS"/>
      <sheetName val="Link"/>
      <sheetName val="DEBIT BALANCE"/>
      <sheetName val="Banks"/>
      <sheetName val="BOQ (2)"/>
      <sheetName val="สระน้ำหลัง BO"/>
      <sheetName val="สระน้ำ(ด้านทิศใต้อาคาร B)"/>
      <sheetName val="Toll Lane 1"/>
      <sheetName val="Toll Lane 2"/>
      <sheetName val="Toll Lane 3"/>
      <sheetName val="Traffic data"/>
      <sheetName val="Traffic Data1"/>
      <sheetName val="Name"/>
      <sheetName val="PP"/>
      <sheetName val="well"/>
      <sheetName val="footing"/>
      <sheetName val="Design of Members"/>
      <sheetName val="S4"/>
      <sheetName val="RA"/>
      <sheetName val="CPIPE"/>
      <sheetName val="purpose&amp;input"/>
      <sheetName val="Improvements"/>
      <sheetName val="estimate"/>
      <sheetName val="EQUIP1000"/>
      <sheetName val="P&amp;L01-02GR"/>
      <sheetName val="Exist"/>
      <sheetName val="LEFT"/>
      <sheetName val="RIGHT"/>
      <sheetName val="Acc. for Piling"/>
      <sheetName val="AoR Finishing"/>
      <sheetName val="BOQ Distribution"/>
      <sheetName val="02"/>
      <sheetName val="03"/>
      <sheetName val="04"/>
      <sheetName val="VCH-SLC"/>
      <sheetName val="Supplier"/>
      <sheetName val="FAMILY TEXT"/>
      <sheetName val="LOCAL_RATES1"/>
      <sheetName val="DATA_SHEET1"/>
      <sheetName val="Abs_PMRL1"/>
      <sheetName val="Material_1"/>
      <sheetName val="Labour___Plant1"/>
      <sheetName val="UNP-NCW_1"/>
      <sheetName val="DETAILED__BOQ"/>
      <sheetName val="PRECAST_lightconc-II1"/>
      <sheetName val="Rate_Analysis1"/>
      <sheetName val="Labour_&amp;_Plant1"/>
      <sheetName val="SITE_DATA"/>
      <sheetName val="Bar_Budget"/>
      <sheetName val="Final_Qty"/>
      <sheetName val="Machine_HC_-_19_08_"/>
      <sheetName val="PNM_Justi"/>
      <sheetName val="Analysed_rate"/>
      <sheetName val="BOQ_Backup"/>
      <sheetName val="labour_coeff1"/>
      <sheetName val="4_Annex_1_Basic_rate"/>
      <sheetName val="(Do_not_delete)"/>
      <sheetName val="_bus_bay"/>
      <sheetName val="doq_4"/>
      <sheetName val="doq_2"/>
      <sheetName val="B2_MB_Deck"/>
      <sheetName val="BLR_1"/>
      <sheetName val="Materials_"/>
      <sheetName val="Plant_&amp;__Machinery"/>
      <sheetName val="Dayworks_Bill"/>
      <sheetName val="Bills_of_Quantities"/>
      <sheetName val="Administrative_Prices"/>
      <sheetName val="4_4"/>
      <sheetName val="2_07_EMB"/>
      <sheetName val="3_01"/>
      <sheetName val="8_ii_8_(b)"/>
      <sheetName val="4_1"/>
      <sheetName val="8_1_2_(a)"/>
      <sheetName val="2_07_S_G"/>
      <sheetName val="4_2(ii)"/>
      <sheetName val="3_02"/>
      <sheetName val="Flanged_Beams"/>
      <sheetName val="Rectangular_Beam"/>
      <sheetName val="TCS_Schedule_(2)"/>
      <sheetName val="Earthwork_MCW"/>
      <sheetName val="TCS_Proposed"/>
      <sheetName val="Ave_wtd_rates"/>
      <sheetName val="Master_data"/>
      <sheetName val="CS_Appl_Summary"/>
      <sheetName val="Staff_Acco_"/>
      <sheetName val="9_Major_Bridge"/>
      <sheetName val="8__ROB"/>
      <sheetName val="10_Minor_Structure"/>
      <sheetName val="7__FLYOVER"/>
      <sheetName val="2__Earthwork"/>
      <sheetName val="Fill_this_out_first___"/>
      <sheetName val="Table_4"/>
      <sheetName val="Cables"/>
      <sheetName val="Live"/>
      <sheetName val="secInter"/>
      <sheetName val="Prestress Loss"/>
      <sheetName val="secSpan"/>
      <sheetName val="secSup"/>
      <sheetName val="Rates Basic"/>
      <sheetName val="Non debit-RMC"/>
      <sheetName val="RMC_Debit_Panjar_MB"/>
      <sheetName val="RMC_Debit"/>
      <sheetName val="2.2"/>
      <sheetName val="Details_RMC"/>
      <sheetName val="Evaluate"/>
      <sheetName val="RATE LINK UP"/>
      <sheetName val="102-25.01.17"/>
      <sheetName val="INTSHEET"/>
      <sheetName val="INTSHEET3"/>
      <sheetName val="DATA-DEP.(13-17)"/>
      <sheetName val="DATA-KBPL(17-25)"/>
      <sheetName val="DATA-GCC(25-34.7)"/>
      <sheetName val="St.-Con(0-17)"/>
      <sheetName val="St.-Con.(17-34)"/>
      <sheetName val="INPUT SHEET"/>
      <sheetName val="hyperstatic-3"/>
      <sheetName val="Scope Reconciliation"/>
      <sheetName val="Segment Report working"/>
      <sheetName val="Fixed Assets &amp; Depreciation"/>
      <sheetName val="SEC PRO"/>
      <sheetName val="TCS_Schedule"/>
      <sheetName val="Jobwise"/>
      <sheetName val="HIDE"/>
      <sheetName val="Budget vs Projection (CCL)"/>
      <sheetName val="IO List"/>
      <sheetName val="val6"/>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y"/>
      <sheetName val="Steel"/>
      <sheetName val="Steel-Circular"/>
      <sheetName val="Steel_Circular"/>
      <sheetName val="Elect."/>
      <sheetName val="Data"/>
      <sheetName val="ANAL"/>
      <sheetName val="VARIABLE"/>
      <sheetName val="BOQ (2)"/>
      <sheetName val="SOR"/>
      <sheetName val="ANNEXURE-A"/>
      <sheetName val="Basicrates"/>
      <sheetName val="BHANDUP"/>
      <sheetName val="Plaster Abs"/>
      <sheetName val="det_est"/>
      <sheetName val="I-CO"/>
      <sheetName val="Material "/>
      <sheetName val="Labour &amp; Plant"/>
      <sheetName val="Materials "/>
      <sheetName val="INDIGINEOUS ITEMS "/>
      <sheetName val="Mix Design"/>
      <sheetName val="Summary"/>
      <sheetName val="Diesel Analysis"/>
      <sheetName val="BOQ-Roadworks"/>
      <sheetName val="Trail"/>
      <sheetName val="MIS P&amp;L"/>
      <sheetName val="PLAN_FEB97"/>
      <sheetName val="Materials Cost"/>
      <sheetName val="Lead Statement"/>
      <sheetName val="Sheet1"/>
      <sheetName val="12"/>
      <sheetName val="8"/>
      <sheetName val="Intro"/>
      <sheetName val="70R"/>
      <sheetName val="Debit_RMC"/>
      <sheetName val="Debit_Transit"/>
      <sheetName val="Rate Analysis"/>
      <sheetName val="01"/>
      <sheetName val="02"/>
      <sheetName val="03"/>
      <sheetName val="04"/>
      <sheetName val="DETAILED  BOQ"/>
      <sheetName val="FORM-W3"/>
      <sheetName val="master"/>
      <sheetName val="hyperstatic-3"/>
      <sheetName val="PROCTOR"/>
      <sheetName val="Elect_"/>
      <sheetName val="BOQ_(2)"/>
      <sheetName val="Mix_Design"/>
      <sheetName val="escalation"/>
      <sheetName val="FitOutConfCentre"/>
      <sheetName val="ENCL9"/>
      <sheetName val="upa"/>
      <sheetName val="02.10.06"/>
      <sheetName val="Analy_7-10"/>
      <sheetName val="Sheet4"/>
      <sheetName val="INPUT"/>
      <sheetName val="Materials Cost(PCC)"/>
      <sheetName val="EZ"/>
      <sheetName val="FT-05-02IsoBOM"/>
      <sheetName val="SPT vs PHI"/>
      <sheetName val="A.O.R."/>
      <sheetName val="Dayworks Bill"/>
      <sheetName val="Bills of Quantities"/>
      <sheetName val="aoc-1"/>
      <sheetName val="aoc-10"/>
      <sheetName val="aoc-11"/>
      <sheetName val="aoc-2"/>
      <sheetName val="aoc-3"/>
      <sheetName val="aoc-4"/>
      <sheetName val="aoc-7"/>
      <sheetName val="aoc-8"/>
      <sheetName val="aoc-9"/>
      <sheetName val="8 Road appar "/>
      <sheetName val="6 A Mn bridges"/>
      <sheetName val="Index"/>
      <sheetName val="Measurements"/>
      <sheetName val="Tables"/>
      <sheetName val="Flooring"/>
      <sheetName val="Ceilings"/>
      <sheetName val="ACAD Finishes"/>
      <sheetName val="Site Details"/>
      <sheetName val="Chair"/>
      <sheetName val="Site Area Statement"/>
      <sheetName val="Doors"/>
      <sheetName val="Estimate"/>
      <sheetName val="11-hsd"/>
      <sheetName val="13-septic"/>
      <sheetName val="7-ug"/>
      <sheetName val="2-utility"/>
      <sheetName val="18-misc"/>
      <sheetName val="5-pipe"/>
      <sheetName val="PA Aug"/>
      <sheetName val="PA Sept"/>
      <sheetName val="SC Cost FEB 03"/>
      <sheetName val="LTG-STG"/>
      <sheetName val="ncp"/>
      <sheetName val="RATE COMPILATION"/>
      <sheetName val="ABSTRACT"/>
      <sheetName val="UNP-NCW "/>
      <sheetName val="FORM7"/>
      <sheetName val="Timesheet"/>
      <sheetName val="Debit_Pump"/>
      <sheetName val="Details_Transit"/>
      <sheetName val="(31)"/>
      <sheetName val="CrRajWMM"/>
      <sheetName val="BATCHING PLANT PRO"/>
      <sheetName val="Labour"/>
      <sheetName val="Material"/>
      <sheetName val="Plant &amp;  Machinery"/>
      <sheetName val="Details_RMC"/>
      <sheetName val="RMC_Debit_Panjar_MB"/>
      <sheetName val="RMC_Debit"/>
      <sheetName val="2.2"/>
      <sheetName val="section"/>
      <sheetName val="MAIN"/>
      <sheetName val="9.Major Bridge"/>
      <sheetName val="10.Minor Structure"/>
      <sheetName val="7. FLYOVER"/>
      <sheetName val="8. ROB"/>
      <sheetName val="2. Earthwork"/>
      <sheetName val="Machinery"/>
      <sheetName val="Supply_RMC"/>
      <sheetName val="A"/>
      <sheetName val="Business Centre-12 mths Revised"/>
      <sheetName val="BBHS RAW Balance Sheet"/>
      <sheetName val="basdat"/>
      <sheetName val="Cash Flow-WSL Base Fcst"/>
      <sheetName val="working"/>
      <sheetName val="Evaluate"/>
      <sheetName val="maing1"/>
      <sheetName val="B2.MB_Deck"/>
      <sheetName val="BM_SF"/>
      <sheetName val="R.A."/>
      <sheetName val="LOCAL RATES"/>
      <sheetName val="Elect_1"/>
      <sheetName val="BOQ_(2)1"/>
      <sheetName val="INDIGINEOUS_ITEMS_"/>
      <sheetName val="Material_"/>
      <sheetName val="Labour_&amp;_Plant"/>
      <sheetName val="Materials_"/>
      <sheetName val="Materials_Cost"/>
      <sheetName val="Lead_Statement"/>
      <sheetName val="Plaster_Abs"/>
      <sheetName val="Rate_Analysis"/>
      <sheetName val="DETAILED__BOQ"/>
      <sheetName val="MIS_P&amp;L"/>
      <sheetName val="Mix_Design1"/>
      <sheetName val="SPT_vs_PHI"/>
      <sheetName val="PA_Aug"/>
      <sheetName val="PA_Sept"/>
      <sheetName val="Diesel_Analysis"/>
      <sheetName val="8_Road_appar_"/>
      <sheetName val="Cal(6.3.2) GSB-T"/>
      <sheetName val="Cal(6.3.1) GSB-1(Jn.) DDA"/>
      <sheetName val="Cal(6.2.2) (b)EMB-T"/>
      <sheetName val="Cal(6.3.3) WMM-T"/>
      <sheetName val="Cal(6.2.4) SG-T"/>
      <sheetName val="Elect_2"/>
      <sheetName val="BOQ_(2)2"/>
      <sheetName val="INDIGINEOUS_ITEMS_1"/>
      <sheetName val="Material_1"/>
      <sheetName val="Labour_&amp;_Plant1"/>
      <sheetName val="Materials_1"/>
      <sheetName val="Mix_Design2"/>
      <sheetName val="Plaster_Abs1"/>
      <sheetName val="Diesel_Analysis1"/>
      <sheetName val="MIS_P&amp;L1"/>
      <sheetName val="Materials_Cost1"/>
      <sheetName val="Lead_Statement1"/>
      <sheetName val="Rate_Analysis1"/>
      <sheetName val="DETAILED__BOQ1"/>
      <sheetName val="Materials_Cost(PCC)1"/>
      <sheetName val="A_O_R_1"/>
      <sheetName val="Dayworks_Bill1"/>
      <sheetName val="Bills_of_Quantities1"/>
      <sheetName val="Cal(6_3_2)_GSB-T1"/>
      <sheetName val="Cal(6_3_1)_GSB-1(Jn_)_DDA1"/>
      <sheetName val="Cal(6_2_2)_(b)EMB-T1"/>
      <sheetName val="Cal(6_3_3)_WMM-T1"/>
      <sheetName val="Cal(6_2_4)_SG-T1"/>
      <sheetName val="Materials_Cost(PCC)"/>
      <sheetName val="A_O_R_"/>
      <sheetName val="Dayworks_Bill"/>
      <sheetName val="Bills_of_Quantities"/>
      <sheetName val="Cal(6_3_2)_GSB-T"/>
      <sheetName val="Cal(6_3_1)_GSB-1(Jn_)_DDA"/>
      <sheetName val="Cal(6_2_2)_(b)EMB-T"/>
      <sheetName val="Cal(6_3_3)_WMM-T"/>
      <sheetName val="Cal(6_2_4)_SG-T"/>
      <sheetName val="Anl"/>
      <sheetName val="Lead"/>
      <sheetName val="M-Book for Conc"/>
      <sheetName val="M-Book for FW"/>
      <sheetName val="Voucher"/>
      <sheetName val="Cal"/>
      <sheetName val="MWC 1 - Cash Flow"/>
      <sheetName val="1"/>
      <sheetName val="4"/>
      <sheetName val="2"/>
      <sheetName val="3"/>
      <sheetName val="CC M-15 in pcc"/>
      <sheetName val="S1BOQ"/>
      <sheetName val="SC_Cost_FEB_03"/>
      <sheetName val="Fee Rate Summary"/>
      <sheetName val="Sensitivities"/>
      <sheetName val="col-reinft1"/>
      <sheetName val="Sump"/>
      <sheetName val="Elect_3"/>
      <sheetName val="BOQ_(2)3"/>
      <sheetName val="INDIGINEOUS_ITEMS_2"/>
      <sheetName val="Plaster_Abs2"/>
      <sheetName val="Material_2"/>
      <sheetName val="Labour_&amp;_Plant2"/>
      <sheetName val="Materials_2"/>
      <sheetName val="MIS_P&amp;L2"/>
      <sheetName val="Mix_Design3"/>
      <sheetName val="Materials_Cost2"/>
      <sheetName val="Lead_Statement2"/>
      <sheetName val="Rate_Analysis2"/>
      <sheetName val="DETAILED__BOQ2"/>
      <sheetName val="SPT_vs_PHI1"/>
      <sheetName val="Diesel_Analysis2"/>
      <sheetName val="Materials_Cost(PCC)2"/>
      <sheetName val="A_O_R_2"/>
      <sheetName val="Dayworks_Bill2"/>
      <sheetName val="Bills_of_Quantities2"/>
      <sheetName val="Cal(6_3_2)_GSB-T2"/>
      <sheetName val="Cal(6_3_1)_GSB-1(Jn_)_DDA2"/>
      <sheetName val="Cal(6_2_2)_(b)EMB-T2"/>
      <sheetName val="Cal(6_3_3)_WMM-T2"/>
      <sheetName val="Cal(6_2_4)_SG-T2"/>
      <sheetName val="02_10_06"/>
      <sheetName val="PA_Aug1"/>
      <sheetName val="PA_Sept1"/>
      <sheetName val="Business_Centre-12_mths_Revised"/>
      <sheetName val="BBHS_RAW_Balance_Sheet"/>
      <sheetName val="RATE_COMPILATION"/>
      <sheetName val="UNP-NCW_"/>
      <sheetName val="Cash_Flow-WSL_Base_Fcst"/>
      <sheetName val="6_A_Mn_bridges"/>
      <sheetName val="LOCAL_RATES"/>
      <sheetName val="R_A_"/>
      <sheetName val="BATCHING_PLANT_PRO"/>
      <sheetName val="Plant_&amp;__Machinery"/>
      <sheetName val="2_2"/>
      <sheetName val="9_Major_Bridge"/>
      <sheetName val="10_Minor_Structure"/>
      <sheetName val="7__FLYOVER"/>
      <sheetName val="8__ROB"/>
      <sheetName val="2__Earthwork"/>
      <sheetName val="B2_MB_Deck"/>
      <sheetName val="8_Road_appar_1"/>
      <sheetName val="PC -L&amp;T"/>
      <sheetName val="PC(Main)"/>
      <sheetName val="PC(Extra)"/>
      <sheetName val="Sum-ESC"/>
      <sheetName val="ESC- Backup"/>
      <sheetName val="Sumary Abstract"/>
      <sheetName val="Abs-Extra item"/>
      <sheetName val="Abstract (wbhdcl)"/>
      <sheetName val="MS-1.1"/>
      <sheetName val="MS-1.2010"/>
      <sheetName val="MS-1.2020"/>
      <sheetName val="MS-1.2030"/>
      <sheetName val="MS-1.2040"/>
      <sheetName val="MS-1.2100"/>
      <sheetName val="MS-1.3"/>
      <sheetName val="MS-2.1100-2.1200"/>
      <sheetName val="MS-2.2100-2.2300"/>
      <sheetName val="MS-2.3000"/>
      <sheetName val="MS-2.4100"/>
      <sheetName val="MS-3.1000"/>
      <sheetName val="MS-3.2000"/>
      <sheetName val="MS-4.1000"/>
      <sheetName val="MS-4.3200"/>
      <sheetName val="MS-5.02"/>
      <sheetName val="MS-5.0310"/>
      <sheetName val="MS-5.0510"/>
      <sheetName val="MS-5.0520"/>
      <sheetName val="MS-5.0600"/>
      <sheetName val="MS-5.1300"/>
      <sheetName val="MS-6.102"/>
      <sheetName val="MS-6.11"/>
      <sheetName val="MS-7.0100"/>
      <sheetName val="MS-7.0410"/>
      <sheetName val="MS-7.0600"/>
      <sheetName val="MS -11.0400"/>
      <sheetName val="MS -11.0500"/>
      <sheetName val="MS -11.0600"/>
      <sheetName val="MS -11.0700"/>
      <sheetName val="MS-12.4100  "/>
      <sheetName val="MS -12.6000"/>
      <sheetName val="Elect- Mat"/>
      <sheetName val="Elect- Lab"/>
      <sheetName val="EX- MS TS Post (BP)"/>
      <sheetName val="Ex -MS TS Post (JIS) "/>
      <sheetName val="Dis- BP"/>
      <sheetName val="Dis- JIS"/>
      <sheetName val="Iswar Gupta Statue"/>
      <sheetName val="GEN"/>
      <sheetName val="SKMD  32"/>
      <sheetName val="BITUMEN"/>
      <sheetName val="DIR USED ITEMS"/>
      <sheetName val="5"/>
      <sheetName val="6"/>
      <sheetName val="7"/>
      <sheetName val="9"/>
      <sheetName val="10"/>
      <sheetName val="11"/>
      <sheetName val="13"/>
      <sheetName val="14"/>
      <sheetName val="15"/>
      <sheetName val="16"/>
      <sheetName val="12.8 I (M-40)"/>
      <sheetName val="FOO2 FOOTIN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D Movement"/>
      <sheetName val="Summary"/>
      <sheetName val="Sheet1"/>
      <sheetName val="Lanka project"/>
      <sheetName val="Interest on Bank FD"/>
      <sheetName val="Q4"/>
      <sheetName val="Interest on TDS Delay payments"/>
      <sheetName val="Interest Others"/>
      <sheetName val="Interest on ICD"/>
      <sheetName val="Discount on CP's"/>
    </sheetNames>
    <sheetDataSet>
      <sheetData sheetId="0" refreshError="1"/>
      <sheetData sheetId="1">
        <row r="45">
          <cell r="F45">
            <v>39933</v>
          </cell>
        </row>
        <row r="46">
          <cell r="F46">
            <v>39964</v>
          </cell>
        </row>
        <row r="47">
          <cell r="F47">
            <v>39994</v>
          </cell>
        </row>
        <row r="48">
          <cell r="F48">
            <v>40025</v>
          </cell>
        </row>
        <row r="49">
          <cell r="F49">
            <v>40056</v>
          </cell>
        </row>
        <row r="50">
          <cell r="F50">
            <v>40086</v>
          </cell>
        </row>
        <row r="51">
          <cell r="F51">
            <v>40113</v>
          </cell>
        </row>
        <row r="52">
          <cell r="F52">
            <v>40117</v>
          </cell>
        </row>
        <row r="53">
          <cell r="F53">
            <v>40147</v>
          </cell>
        </row>
        <row r="54">
          <cell r="F54">
            <v>40178</v>
          </cell>
        </row>
        <row r="55">
          <cell r="F55">
            <v>40209</v>
          </cell>
        </row>
        <row r="56">
          <cell r="F56">
            <v>40237</v>
          </cell>
        </row>
        <row r="57">
          <cell r="F57">
            <v>40268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PyG"/>
      <sheetName val="Hoja2"/>
      <sheetName val="Hoja3"/>
      <sheetName val="Summary"/>
    </sheetNames>
    <sheetDataSet>
      <sheetData sheetId="0"/>
      <sheetData sheetId="1">
        <row r="9">
          <cell r="IV9">
            <v>1</v>
          </cell>
        </row>
        <row r="10">
          <cell r="IV10">
            <v>2</v>
          </cell>
        </row>
        <row r="11">
          <cell r="IV11">
            <v>3</v>
          </cell>
        </row>
        <row r="12">
          <cell r="IV12">
            <v>4</v>
          </cell>
        </row>
        <row r="13">
          <cell r="IV13">
            <v>5</v>
          </cell>
        </row>
        <row r="14">
          <cell r="IV14">
            <v>6</v>
          </cell>
        </row>
        <row r="15">
          <cell r="IV15">
            <v>7</v>
          </cell>
        </row>
        <row r="16">
          <cell r="IV16">
            <v>8</v>
          </cell>
        </row>
        <row r="17">
          <cell r="IV17">
            <v>9</v>
          </cell>
        </row>
        <row r="18">
          <cell r="IV18">
            <v>10</v>
          </cell>
        </row>
        <row r="19">
          <cell r="IV19">
            <v>11</v>
          </cell>
        </row>
        <row r="20">
          <cell r="IV20">
            <v>12</v>
          </cell>
        </row>
        <row r="21">
          <cell r="IV21">
            <v>13</v>
          </cell>
        </row>
        <row r="22">
          <cell r="IV22">
            <v>14</v>
          </cell>
        </row>
        <row r="23">
          <cell r="IV23">
            <v>15</v>
          </cell>
        </row>
        <row r="24">
          <cell r="IV24">
            <v>16</v>
          </cell>
        </row>
        <row r="25">
          <cell r="IV25">
            <v>17</v>
          </cell>
        </row>
        <row r="26">
          <cell r="IV26">
            <v>18</v>
          </cell>
        </row>
        <row r="27">
          <cell r="IV27">
            <v>19</v>
          </cell>
        </row>
        <row r="28">
          <cell r="IV28">
            <v>20</v>
          </cell>
        </row>
        <row r="29">
          <cell r="IV29">
            <v>21</v>
          </cell>
        </row>
        <row r="30">
          <cell r="IV30">
            <v>22</v>
          </cell>
        </row>
        <row r="31">
          <cell r="IV31">
            <v>23</v>
          </cell>
        </row>
        <row r="32">
          <cell r="IV32">
            <v>24</v>
          </cell>
        </row>
        <row r="33">
          <cell r="IV33">
            <v>25</v>
          </cell>
        </row>
        <row r="34">
          <cell r="IV34">
            <v>26</v>
          </cell>
        </row>
        <row r="35">
          <cell r="IV35">
            <v>27</v>
          </cell>
        </row>
        <row r="36">
          <cell r="IV36">
            <v>28</v>
          </cell>
        </row>
        <row r="37">
          <cell r="IV37">
            <v>29</v>
          </cell>
        </row>
        <row r="38">
          <cell r="IV38">
            <v>30</v>
          </cell>
        </row>
        <row r="39">
          <cell r="IV39">
            <v>31</v>
          </cell>
        </row>
        <row r="40">
          <cell r="IV40">
            <v>32</v>
          </cell>
        </row>
        <row r="41">
          <cell r="IV41">
            <v>33</v>
          </cell>
        </row>
        <row r="42">
          <cell r="IV42">
            <v>34</v>
          </cell>
        </row>
        <row r="43">
          <cell r="IV43">
            <v>35</v>
          </cell>
        </row>
        <row r="44">
          <cell r="IV44">
            <v>36</v>
          </cell>
        </row>
        <row r="45">
          <cell r="IV45">
            <v>37</v>
          </cell>
        </row>
        <row r="46">
          <cell r="IV46">
            <v>38</v>
          </cell>
        </row>
        <row r="47">
          <cell r="IV47">
            <v>39</v>
          </cell>
        </row>
        <row r="48">
          <cell r="IV48">
            <v>40</v>
          </cell>
        </row>
        <row r="49">
          <cell r="IV49">
            <v>41</v>
          </cell>
        </row>
        <row r="50">
          <cell r="IV50">
            <v>42</v>
          </cell>
        </row>
        <row r="51">
          <cell r="IV51">
            <v>43</v>
          </cell>
        </row>
        <row r="52">
          <cell r="IV52">
            <v>44</v>
          </cell>
        </row>
        <row r="53">
          <cell r="IV53">
            <v>45</v>
          </cell>
        </row>
        <row r="54">
          <cell r="IV54">
            <v>46</v>
          </cell>
        </row>
        <row r="55">
          <cell r="IV55">
            <v>47</v>
          </cell>
        </row>
        <row r="56">
          <cell r="IV56">
            <v>48</v>
          </cell>
        </row>
        <row r="57">
          <cell r="IV57">
            <v>49</v>
          </cell>
        </row>
        <row r="58">
          <cell r="IV58">
            <v>50</v>
          </cell>
        </row>
        <row r="59">
          <cell r="IV59">
            <v>51</v>
          </cell>
        </row>
        <row r="60">
          <cell r="IV60">
            <v>52</v>
          </cell>
        </row>
        <row r="61">
          <cell r="IV61">
            <v>53</v>
          </cell>
        </row>
        <row r="62">
          <cell r="IV62">
            <v>54</v>
          </cell>
        </row>
        <row r="63">
          <cell r="IV63">
            <v>55</v>
          </cell>
        </row>
        <row r="64">
          <cell r="IV64">
            <v>56</v>
          </cell>
        </row>
        <row r="65">
          <cell r="IV65">
            <v>57</v>
          </cell>
        </row>
        <row r="66">
          <cell r="IV66">
            <v>58</v>
          </cell>
        </row>
        <row r="67">
          <cell r="IV67">
            <v>59</v>
          </cell>
        </row>
        <row r="68">
          <cell r="IV68">
            <v>60</v>
          </cell>
        </row>
        <row r="69">
          <cell r="IV69">
            <v>61</v>
          </cell>
        </row>
        <row r="70">
          <cell r="IV70">
            <v>62</v>
          </cell>
        </row>
        <row r="71">
          <cell r="IV71">
            <v>63</v>
          </cell>
        </row>
        <row r="72">
          <cell r="IV72">
            <v>64</v>
          </cell>
        </row>
        <row r="73">
          <cell r="IV73">
            <v>65</v>
          </cell>
        </row>
        <row r="74">
          <cell r="IV74">
            <v>66</v>
          </cell>
        </row>
        <row r="75">
          <cell r="IV75">
            <v>67</v>
          </cell>
        </row>
        <row r="76">
          <cell r="IV76">
            <v>68</v>
          </cell>
        </row>
        <row r="77">
          <cell r="IV77">
            <v>69</v>
          </cell>
        </row>
        <row r="78">
          <cell r="IV78">
            <v>70</v>
          </cell>
        </row>
        <row r="79">
          <cell r="IV79">
            <v>71</v>
          </cell>
        </row>
        <row r="80">
          <cell r="IV80">
            <v>72</v>
          </cell>
        </row>
        <row r="81">
          <cell r="IV81">
            <v>73</v>
          </cell>
        </row>
        <row r="82">
          <cell r="IV82">
            <v>74</v>
          </cell>
        </row>
        <row r="83">
          <cell r="IV83">
            <v>75</v>
          </cell>
        </row>
        <row r="84">
          <cell r="IV84">
            <v>76</v>
          </cell>
        </row>
        <row r="85">
          <cell r="IV85">
            <v>77</v>
          </cell>
        </row>
        <row r="86">
          <cell r="IV86">
            <v>78</v>
          </cell>
        </row>
        <row r="87">
          <cell r="IV87">
            <v>79</v>
          </cell>
        </row>
        <row r="88">
          <cell r="IV88">
            <v>80</v>
          </cell>
        </row>
        <row r="89">
          <cell r="IV89">
            <v>81</v>
          </cell>
        </row>
        <row r="90">
          <cell r="IV90">
            <v>82</v>
          </cell>
        </row>
        <row r="91">
          <cell r="IV91">
            <v>83</v>
          </cell>
        </row>
        <row r="92">
          <cell r="IV92">
            <v>84</v>
          </cell>
        </row>
        <row r="93">
          <cell r="IV93">
            <v>85</v>
          </cell>
        </row>
        <row r="94">
          <cell r="IV94">
            <v>86</v>
          </cell>
        </row>
        <row r="95">
          <cell r="IV95">
            <v>87</v>
          </cell>
        </row>
        <row r="96">
          <cell r="IV96">
            <v>88</v>
          </cell>
        </row>
        <row r="97">
          <cell r="IV97">
            <v>89</v>
          </cell>
        </row>
        <row r="98">
          <cell r="IV98">
            <v>90</v>
          </cell>
        </row>
        <row r="99">
          <cell r="IV99">
            <v>91</v>
          </cell>
        </row>
        <row r="100">
          <cell r="IV100">
            <v>92</v>
          </cell>
        </row>
        <row r="101">
          <cell r="IV101">
            <v>93</v>
          </cell>
        </row>
        <row r="102">
          <cell r="IV102">
            <v>94</v>
          </cell>
        </row>
        <row r="103">
          <cell r="IV103">
            <v>95</v>
          </cell>
        </row>
        <row r="104">
          <cell r="IV104">
            <v>96</v>
          </cell>
        </row>
        <row r="105">
          <cell r="IV105">
            <v>97</v>
          </cell>
        </row>
        <row r="106">
          <cell r="IV106">
            <v>98</v>
          </cell>
        </row>
        <row r="107">
          <cell r="IV107">
            <v>99</v>
          </cell>
        </row>
        <row r="108">
          <cell r="IV108">
            <v>100</v>
          </cell>
        </row>
      </sheetData>
      <sheetData sheetId="2"/>
      <sheetData sheetId="3"/>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UTINY"/>
      <sheetName val="EMD"/>
      <sheetName val="CO-EFF."/>
      <sheetName val="comperitive"/>
      <sheetName val="sheet3"/>
      <sheetName val="Sheet4"/>
      <sheetName val="Sheet5"/>
      <sheetName val="Sheet6"/>
      <sheetName val="sheeet7"/>
      <sheetName val="P&amp;L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scade"/>
      <sheetName val="OUTPUT"/>
      <sheetName val="Summary TPC"/>
      <sheetName val="Checksheet"/>
      <sheetName val="EPC Payment Plan"/>
      <sheetName val="Graphs - EPC Works"/>
      <sheetName val="Combined EPC Payment Plan"/>
      <sheetName val="Financials"/>
      <sheetName val="Tax"/>
      <sheetName val="O&amp;M"/>
      <sheetName val="Funding Sch"/>
      <sheetName val="NON EPC"/>
      <sheetName val="CAPEX"/>
      <sheetName val="TPC till June 2013"/>
      <sheetName val="Debt_Repay"/>
      <sheetName val="NPV Loss"/>
      <sheetName val="Restr Ratios"/>
      <sheetName val="Schedules"/>
      <sheetName val="Traffic Related Assumption"/>
      <sheetName val="Revenue @ TP1"/>
      <sheetName val="Revenue@ TP2"/>
      <sheetName val="Revenue@ TP3"/>
      <sheetName val="PCU"/>
    </sheetNames>
    <sheetDataSet>
      <sheetData sheetId="0">
        <row r="15">
          <cell r="B15">
            <v>43190</v>
          </cell>
        </row>
        <row r="38">
          <cell r="B38">
            <v>4157.7413603770683</v>
          </cell>
        </row>
        <row r="39">
          <cell r="B39">
            <v>231.08072534019513</v>
          </cell>
        </row>
        <row r="41">
          <cell r="B41">
            <v>607.72362682449227</v>
          </cell>
        </row>
        <row r="47">
          <cell r="C47">
            <v>742.76</v>
          </cell>
        </row>
        <row r="48">
          <cell r="C48">
            <v>1084.3568466734644</v>
          </cell>
        </row>
        <row r="49">
          <cell r="C49">
            <v>2240</v>
          </cell>
        </row>
        <row r="50">
          <cell r="C50">
            <v>100</v>
          </cell>
        </row>
        <row r="51">
          <cell r="C51">
            <v>565</v>
          </cell>
        </row>
      </sheetData>
      <sheetData sheetId="1"/>
      <sheetData sheetId="2">
        <row r="5">
          <cell r="J5">
            <v>0</v>
          </cell>
        </row>
      </sheetData>
      <sheetData sheetId="3">
        <row r="33">
          <cell r="BZ33">
            <v>-65.284459760000118</v>
          </cell>
        </row>
      </sheetData>
      <sheetData sheetId="4"/>
      <sheetData sheetId="5"/>
      <sheetData sheetId="6"/>
      <sheetData sheetId="7"/>
      <sheetData sheetId="8"/>
      <sheetData sheetId="9"/>
      <sheetData sheetId="10"/>
      <sheetData sheetId="11">
        <row r="3">
          <cell r="F3">
            <v>41486</v>
          </cell>
        </row>
        <row r="68">
          <cell r="D68">
            <v>271.39429999999999</v>
          </cell>
        </row>
      </sheetData>
      <sheetData sheetId="12"/>
      <sheetData sheetId="13">
        <row r="10">
          <cell r="C10">
            <v>40816</v>
          </cell>
        </row>
      </sheetData>
      <sheetData sheetId="14">
        <row r="3">
          <cell r="E3">
            <v>40816</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L 1"/>
      <sheetName val="L 2"/>
      <sheetName val="L 3"/>
      <sheetName val="L 4"/>
      <sheetName val="L 5"/>
      <sheetName val="L 6"/>
      <sheetName val="L 7"/>
      <sheetName val="L 8"/>
      <sheetName val="L 9"/>
      <sheetName val="L 10"/>
      <sheetName val="ADT_AADT"/>
      <sheetName val="AADT_Dir"/>
      <sheetName val="Daily"/>
      <sheetName val="Daily-Toll"/>
      <sheetName val="Hourly"/>
      <sheetName val="Comp (All)"/>
      <sheetName val="Hourly_Toll"/>
      <sheetName val="Comp (V_P)"/>
      <sheetName val="Tables"/>
      <sheetName val="Comparison"/>
      <sheetName val="SU_1"/>
      <sheetName val="SU_2"/>
      <sheetName val="SU_3"/>
      <sheetName val="Sheet1"/>
    </sheetNames>
    <sheetDataSet>
      <sheetData sheetId="0">
        <row r="2">
          <cell r="D2" t="str">
            <v>Traffic due diligence studies for six assets in Tamil Nadu - Salem to Ulundrupet section</v>
          </cell>
        </row>
        <row r="3">
          <cell r="Q3">
            <v>7</v>
          </cell>
        </row>
        <row r="4">
          <cell r="Q4">
            <v>7</v>
          </cell>
        </row>
        <row r="5">
          <cell r="Q5">
            <v>7</v>
          </cell>
        </row>
        <row r="6">
          <cell r="Q6">
            <v>1</v>
          </cell>
        </row>
        <row r="7">
          <cell r="Q7">
            <v>1</v>
          </cell>
        </row>
        <row r="8">
          <cell r="D8" t="str">
            <v>Salem - Ulundrupet</v>
          </cell>
          <cell r="Q8">
            <v>1</v>
          </cell>
        </row>
        <row r="9">
          <cell r="D9" t="str">
            <v>Ulundrupet - Salem</v>
          </cell>
          <cell r="Q9">
            <v>0</v>
          </cell>
        </row>
        <row r="10">
          <cell r="Q10">
            <v>0</v>
          </cell>
        </row>
        <row r="11">
          <cell r="Q11">
            <v>0</v>
          </cell>
        </row>
        <row r="12">
          <cell r="Q1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s>
    <sheetDataSet>
      <sheetData sheetId="0"/>
      <sheetData sheetId="1" refreshError="1"/>
      <sheetData sheetId="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arampur"/>
      <sheetName val="new viaduct"/>
      <sheetName val="section"/>
      <sheetName val="Sheet2"/>
      <sheetName val="Sheet3"/>
      <sheetName val="Fill this out first..."/>
      <sheetName val="Labour"/>
      <sheetName val="Material"/>
      <sheetName val="Plant &amp;  Machinery"/>
      <sheetName val="Abstract"/>
      <sheetName val="Summary"/>
      <sheetName val="Basicrates"/>
      <sheetName val="new_viaduct"/>
      <sheetName val="Data"/>
      <sheetName val="(Do not delete)"/>
      <sheetName val="SITE DATA"/>
      <sheetName val="Bar Budget"/>
      <sheetName val="Final Qty"/>
      <sheetName val="Machine HC - 19.08 "/>
      <sheetName val="PNM Justi"/>
      <sheetName val="Shutter"/>
      <sheetName val="4.4"/>
      <sheetName val="summery-I"/>
      <sheetName val="2.07 EMB"/>
      <sheetName val="3.01"/>
      <sheetName val="8.ii.8.(b)"/>
      <sheetName val="4.1"/>
      <sheetName val="8.1.2.(a)"/>
      <sheetName val="2.07 S.G"/>
      <sheetName val="4.2(ii)"/>
      <sheetName val="3.02"/>
      <sheetName val="Bar"/>
      <sheetName val="Analysed rate"/>
      <sheetName val="BOQ Backup"/>
      <sheetName val="Timesheet"/>
      <sheetName val="BP"/>
      <sheetName val="a"/>
      <sheetName val="(31)"/>
      <sheetName val="master_sheet"/>
      <sheetName val="basic-data"/>
      <sheetName val="INPUT"/>
      <sheetName val="Back_Cal_for OMC"/>
      <sheetName val="Cost of O &amp; O"/>
      <sheetName val="Mix Design"/>
      <sheetName val="Service Road_Length"/>
      <sheetName val="CROSS-SECTION"/>
      <sheetName val="Manpower"/>
      <sheetName val="4"/>
      <sheetName val="2"/>
      <sheetName val="PILECAP "/>
    </sheetNames>
    <sheetDataSet>
      <sheetData sheetId="0">
        <row r="11">
          <cell r="B11">
            <v>3</v>
          </cell>
        </row>
      </sheetData>
      <sheetData sheetId="1"/>
      <sheetData sheetId="2" refreshError="1">
        <row r="11">
          <cell r="B11">
            <v>3</v>
          </cell>
        </row>
        <row r="20">
          <cell r="N20">
            <v>5.5</v>
          </cell>
        </row>
        <row r="39">
          <cell r="G39">
            <v>6</v>
          </cell>
        </row>
        <row r="40">
          <cell r="G40">
            <v>0.3</v>
          </cell>
        </row>
        <row r="41">
          <cell r="G41">
            <v>0.2</v>
          </cell>
        </row>
        <row r="42">
          <cell r="G42">
            <v>0.5</v>
          </cell>
        </row>
        <row r="43">
          <cell r="G43">
            <v>0.3</v>
          </cell>
        </row>
        <row r="44">
          <cell r="G44">
            <v>0.5</v>
          </cell>
        </row>
        <row r="49">
          <cell r="G49">
            <v>2.5</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H (2)"/>
      <sheetName val="location"/>
      <sheetName val="EX H"/>
      <sheetName val=""/>
      <sheetName val="EX A 145A final"/>
      <sheetName val="EX A 145A DEVIATION"/>
      <sheetName val="DEPN"/>
      <sheetName val="wdvTRF"/>
      <sheetName val="Capex"/>
      <sheetName val="Capex (2)"/>
      <sheetName val="EX B esic"/>
      <sheetName val="Exhibit C"/>
      <sheetName val="clubs details"/>
      <sheetName val="EXd"/>
      <sheetName val="EX E"/>
      <sheetName val="EX F1 summ"/>
      <sheetName val="43B"/>
      <sheetName val="EX F1"/>
      <sheetName val="EX F2ESIC"/>
      <sheetName val="Exhibit D4"/>
      <sheetName val="Sheet1"/>
      <sheetName val="EX F2EPS"/>
      <sheetName val="EX F2others"/>
      <sheetName val="EXG (3)"/>
      <sheetName val="EX E MODVAT"/>
      <sheetName val="EXG"/>
      <sheetName val="depo"/>
      <sheetName val="EX j"/>
      <sheetName val="192"/>
      <sheetName val="193"/>
      <sheetName val="194A"/>
      <sheetName val="194C"/>
      <sheetName val="194 I"/>
      <sheetName val="194 J"/>
      <sheetName val="Rm"/>
      <sheetName val="ratio"/>
      <sheetName val="RATIOS final"/>
      <sheetName val="Input"/>
      <sheetName val="145Asales tax [ignore]"/>
      <sheetName val="BRP&amp;L"/>
      <sheetName val="Income Statement"/>
      <sheetName val="Ratios"/>
      <sheetName val="Balance Sheet"/>
      <sheetName val="Summary of Misstatements"/>
      <sheetName val="XREF"/>
      <sheetName val="schedule"/>
      <sheetName val="Flash"/>
      <sheetName val="145Asales tax _ignore_"/>
      <sheetName val="Deadrent"/>
      <sheetName val="sum"/>
      <sheetName val="Simulator Detail"/>
      <sheetName val="YTD"/>
      <sheetName val="Customize Your Invoice"/>
      <sheetName val="Department"/>
      <sheetName val="Designation"/>
      <sheetName val="Group"/>
      <sheetName val="WorkState"/>
      <sheetName val="section"/>
      <sheetName val="Other_Details"/>
      <sheetName val="Summary"/>
      <sheetName val="Option"/>
      <sheetName val="Lead"/>
      <sheetName val="Branchen"/>
      <sheetName val="Links"/>
      <sheetName val="PC"/>
      <sheetName val="Macros"/>
      <sheetName val="EMI"/>
      <sheetName val="NKEL O&amp;M"/>
      <sheetName val="SCH 10"/>
      <sheetName val="海外WORK"/>
      <sheetName val="FA Leadsheet &amp; Movement"/>
      <sheetName val="ORIGINAL"/>
      <sheetName val="SPS DETAIL"/>
      <sheetName val="Card nos."/>
      <sheetName val="NewCoBS"/>
      <sheetName val="H(Act)"/>
      <sheetName val="Details"/>
      <sheetName val="BQT AV (Kit)"/>
      <sheetName val="Fee"/>
      <sheetName val="Lounge"/>
      <sheetName val="Other"/>
      <sheetName val="Outlets"/>
      <sheetName val="Overhead"/>
      <sheetName val="Rooms"/>
      <sheetName val="RS MB"/>
      <sheetName val="Hyperion"/>
      <sheetName val="R-PL Fcst Acc"/>
      <sheetName val="H(Bud)"/>
      <sheetName val="R-PL Year"/>
      <sheetName val="R-PL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r.tender"/>
      <sheetName val="EMD "/>
      <sheetName val="Scrutiny"/>
      <sheetName val="Rate List"/>
      <sheetName val="A.O.R. (2)"/>
      <sheetName val="A.O.R."/>
      <sheetName val="formwork"/>
      <sheetName val="OH"/>
      <sheetName val="Sheet1"/>
      <sheetName val="SHEET2"/>
      <sheetName val="SHEET3"/>
      <sheetName val="formwork (2)"/>
      <sheetName val="sheet4"/>
      <sheetName val="A_O_R_"/>
      <sheetName val="PRECAST lightconc-I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GMC Addition "/>
      <sheetName val="Sheet1"/>
      <sheetName val="Progressin Next mon-AP-17"/>
    </sheetNames>
    <sheetDataSet>
      <sheetData sheetId="0" refreshError="1"/>
      <sheetData sheetId="1"/>
      <sheetData sheetId="2"/>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 val="Schedule workdone"/>
      <sheetName val="Material"/>
    </sheetNames>
    <sheetDataSet>
      <sheetData sheetId="0"/>
      <sheetData sheetId="1">
        <row r="8">
          <cell r="F8">
            <v>264.39999999999998</v>
          </cell>
        </row>
        <row r="9">
          <cell r="F9">
            <v>417.4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_NH-2"/>
      <sheetName val="Zone List"/>
      <sheetName val="Commodity List"/>
      <sheetName val="Procedure"/>
      <sheetName val="Expansion Factors"/>
      <sheetName val="pass _analysis "/>
      <sheetName val="Pass_pivot"/>
      <sheetName val="goods_analysis"/>
      <sheetName val="Goods_pivot"/>
      <sheetName val="Through Traffic"/>
      <sheetName val="State Share"/>
      <sheetName val="Distance"/>
      <sheetName val="RANK"/>
      <sheetName val="Trip length &amp; commodity"/>
    </sheetNames>
    <sheetDataSet>
      <sheetData sheetId="0"/>
      <sheetData sheetId="1"/>
      <sheetData sheetId="2"/>
      <sheetData sheetId="3">
        <row r="21">
          <cell r="F21" t="str">
            <v>Car/Jeep/Van</v>
          </cell>
          <cell r="I21" t="str">
            <v>Mini LCV, Tata ACE</v>
          </cell>
        </row>
        <row r="22">
          <cell r="F22" t="str">
            <v>Taxi</v>
          </cell>
          <cell r="I22" t="str">
            <v>LCV (4 Wheelers)</v>
          </cell>
        </row>
        <row r="23">
          <cell r="F23" t="str">
            <v>Shared Jeep</v>
          </cell>
          <cell r="I23" t="str">
            <v>LCV (6 Wheelers)</v>
          </cell>
        </row>
        <row r="24">
          <cell r="F24" t="str">
            <v>Mini Bus</v>
          </cell>
          <cell r="I24" t="str">
            <v>Two Axle Trucks</v>
          </cell>
        </row>
        <row r="25">
          <cell r="F25" t="str">
            <v>School Bus</v>
          </cell>
          <cell r="I25" t="str">
            <v>Three Axle Trucks</v>
          </cell>
        </row>
        <row r="26">
          <cell r="F26" t="str">
            <v>Govt. Bus</v>
          </cell>
          <cell r="I26" t="str">
            <v>Multi-Axle Vehicle (4 to 6 Axle)</v>
          </cell>
        </row>
        <row r="27">
          <cell r="F27" t="str">
            <v>Pvt. Bus</v>
          </cell>
          <cell r="I27" t="str">
            <v>Multi-Axle Vehicle (&gt;= 7 Axles)</v>
          </cell>
        </row>
      </sheetData>
      <sheetData sheetId="4">
        <row r="10">
          <cell r="B10" t="str">
            <v>Code</v>
          </cell>
          <cell r="C10">
            <v>1</v>
          </cell>
          <cell r="D10">
            <v>2</v>
          </cell>
          <cell r="E10">
            <v>3</v>
          </cell>
          <cell r="F10">
            <v>4</v>
          </cell>
          <cell r="G10">
            <v>5</v>
          </cell>
          <cell r="H10">
            <v>6</v>
          </cell>
          <cell r="I10">
            <v>7</v>
          </cell>
          <cell r="J10">
            <v>8</v>
          </cell>
          <cell r="K10">
            <v>9</v>
          </cell>
          <cell r="L10">
            <v>10</v>
          </cell>
          <cell r="M10">
            <v>11</v>
          </cell>
          <cell r="N10">
            <v>12</v>
          </cell>
          <cell r="O10">
            <v>13</v>
          </cell>
          <cell r="P10">
            <v>14</v>
          </cell>
        </row>
        <row r="11">
          <cell r="B11" t="str">
            <v>OD Sample D1</v>
          </cell>
          <cell r="C11">
            <v>503</v>
          </cell>
          <cell r="D11">
            <v>0</v>
          </cell>
          <cell r="E11">
            <v>0</v>
          </cell>
          <cell r="F11">
            <v>34</v>
          </cell>
          <cell r="G11">
            <v>0</v>
          </cell>
          <cell r="H11">
            <v>0</v>
          </cell>
          <cell r="I11">
            <v>42</v>
          </cell>
          <cell r="J11">
            <v>0</v>
          </cell>
          <cell r="K11">
            <v>0</v>
          </cell>
          <cell r="L11">
            <v>127</v>
          </cell>
          <cell r="M11">
            <v>214</v>
          </cell>
          <cell r="N11">
            <v>0</v>
          </cell>
          <cell r="O11">
            <v>1246</v>
          </cell>
          <cell r="P11">
            <v>0</v>
          </cell>
          <cell r="Q11">
            <v>2166</v>
          </cell>
        </row>
        <row r="12">
          <cell r="B12" t="str">
            <v>OD Sample D2</v>
          </cell>
          <cell r="C12">
            <v>690</v>
          </cell>
          <cell r="D12">
            <v>0</v>
          </cell>
          <cell r="E12">
            <v>0</v>
          </cell>
          <cell r="F12">
            <v>13</v>
          </cell>
          <cell r="G12">
            <v>0</v>
          </cell>
          <cell r="H12">
            <v>0</v>
          </cell>
          <cell r="I12">
            <v>42</v>
          </cell>
          <cell r="J12">
            <v>0</v>
          </cell>
          <cell r="K12">
            <v>0</v>
          </cell>
          <cell r="L12">
            <v>201</v>
          </cell>
          <cell r="M12">
            <v>284</v>
          </cell>
          <cell r="N12">
            <v>0</v>
          </cell>
          <cell r="O12">
            <v>1898</v>
          </cell>
          <cell r="P12">
            <v>0</v>
          </cell>
          <cell r="Q12">
            <v>3128</v>
          </cell>
        </row>
        <row r="13">
          <cell r="B13" t="str">
            <v>AADT D1</v>
          </cell>
          <cell r="C13">
            <v>1534</v>
          </cell>
          <cell r="D13">
            <v>0</v>
          </cell>
          <cell r="E13">
            <v>0</v>
          </cell>
          <cell r="F13">
            <v>52</v>
          </cell>
          <cell r="G13">
            <v>0</v>
          </cell>
          <cell r="H13">
            <v>0</v>
          </cell>
          <cell r="I13">
            <v>149</v>
          </cell>
          <cell r="J13">
            <v>0</v>
          </cell>
          <cell r="K13">
            <v>0</v>
          </cell>
          <cell r="L13">
            <v>238</v>
          </cell>
          <cell r="M13">
            <v>812</v>
          </cell>
          <cell r="N13">
            <v>0</v>
          </cell>
          <cell r="O13">
            <v>5677</v>
          </cell>
          <cell r="P13">
            <v>0</v>
          </cell>
          <cell r="Q13">
            <v>8462</v>
          </cell>
        </row>
        <row r="14">
          <cell r="B14" t="str">
            <v xml:space="preserve">AADT D2 </v>
          </cell>
          <cell r="C14">
            <v>1534</v>
          </cell>
          <cell r="D14">
            <v>0</v>
          </cell>
          <cell r="E14">
            <v>0</v>
          </cell>
          <cell r="F14">
            <v>52</v>
          </cell>
          <cell r="G14">
            <v>0</v>
          </cell>
          <cell r="H14">
            <v>0</v>
          </cell>
          <cell r="I14">
            <v>149</v>
          </cell>
          <cell r="J14">
            <v>0</v>
          </cell>
          <cell r="K14">
            <v>0</v>
          </cell>
          <cell r="L14">
            <v>238</v>
          </cell>
          <cell r="M14">
            <v>812</v>
          </cell>
          <cell r="N14">
            <v>0</v>
          </cell>
          <cell r="O14">
            <v>5677</v>
          </cell>
          <cell r="P14">
            <v>0</v>
          </cell>
          <cell r="Q14">
            <v>8462</v>
          </cell>
        </row>
        <row r="15">
          <cell r="B15" t="str">
            <v>% Sample D1</v>
          </cell>
          <cell r="C15">
            <v>32.790091264667538</v>
          </cell>
          <cell r="D15" t="e">
            <v>#DIV/0!</v>
          </cell>
          <cell r="E15" t="e">
            <v>#DIV/0!</v>
          </cell>
          <cell r="F15">
            <v>65.384615384615387</v>
          </cell>
          <cell r="G15" t="e">
            <v>#DIV/0!</v>
          </cell>
          <cell r="H15" t="e">
            <v>#DIV/0!</v>
          </cell>
          <cell r="I15">
            <v>28.187919463087248</v>
          </cell>
          <cell r="J15" t="e">
            <v>#DIV/0!</v>
          </cell>
          <cell r="K15" t="e">
            <v>#DIV/0!</v>
          </cell>
          <cell r="L15">
            <v>53.361344537815128</v>
          </cell>
          <cell r="M15">
            <v>26.354679802955665</v>
          </cell>
          <cell r="N15" t="e">
            <v>#DIV/0!</v>
          </cell>
          <cell r="O15">
            <v>21.948212083847103</v>
          </cell>
          <cell r="P15" t="e">
            <v>#DIV/0!</v>
          </cell>
          <cell r="Q15">
            <v>25.596785629874734</v>
          </cell>
        </row>
        <row r="16">
          <cell r="B16" t="str">
            <v>% Sample D2</v>
          </cell>
          <cell r="C16">
            <v>44.980443285528033</v>
          </cell>
          <cell r="D16" t="e">
            <v>#DIV/0!</v>
          </cell>
          <cell r="E16" t="e">
            <v>#DIV/0!</v>
          </cell>
          <cell r="F16">
            <v>25</v>
          </cell>
          <cell r="G16" t="e">
            <v>#DIV/0!</v>
          </cell>
          <cell r="H16" t="e">
            <v>#DIV/0!</v>
          </cell>
          <cell r="I16">
            <v>28.187919463087248</v>
          </cell>
          <cell r="J16" t="e">
            <v>#DIV/0!</v>
          </cell>
          <cell r="K16" t="e">
            <v>#DIV/0!</v>
          </cell>
          <cell r="L16">
            <v>84.453781512605048</v>
          </cell>
          <cell r="M16">
            <v>34.975369458128078</v>
          </cell>
          <cell r="N16" t="e">
            <v>#DIV/0!</v>
          </cell>
          <cell r="O16">
            <v>33.433151312312845</v>
          </cell>
          <cell r="P16" t="e">
            <v>#DIV/0!</v>
          </cell>
          <cell r="Q16">
            <v>36.965256440557788</v>
          </cell>
        </row>
        <row r="17">
          <cell r="B17" t="str">
            <v>Exp. Factor D1</v>
          </cell>
          <cell r="C17">
            <v>3.0497017892644136</v>
          </cell>
          <cell r="D17" t="e">
            <v>#DIV/0!</v>
          </cell>
          <cell r="E17" t="e">
            <v>#DIV/0!</v>
          </cell>
          <cell r="F17">
            <v>1.5294117647058822</v>
          </cell>
          <cell r="G17" t="e">
            <v>#DIV/0!</v>
          </cell>
          <cell r="H17" t="e">
            <v>#DIV/0!</v>
          </cell>
          <cell r="I17">
            <v>3.5476190476190474</v>
          </cell>
          <cell r="J17" t="e">
            <v>#DIV/0!</v>
          </cell>
          <cell r="K17" t="e">
            <v>#DIV/0!</v>
          </cell>
          <cell r="L17">
            <v>1.8740157480314961</v>
          </cell>
          <cell r="M17">
            <v>3.7943925233644862</v>
          </cell>
          <cell r="N17" t="e">
            <v>#DIV/0!</v>
          </cell>
          <cell r="O17">
            <v>4.5561797752808992</v>
          </cell>
          <cell r="P17" t="e">
            <v>#DIV/0!</v>
          </cell>
        </row>
        <row r="18">
          <cell r="B18" t="str">
            <v>Exp. Factor D2</v>
          </cell>
          <cell r="C18">
            <v>2.2231884057971016</v>
          </cell>
          <cell r="D18" t="e">
            <v>#DIV/0!</v>
          </cell>
          <cell r="E18" t="e">
            <v>#DIV/0!</v>
          </cell>
          <cell r="F18">
            <v>4</v>
          </cell>
          <cell r="G18" t="e">
            <v>#DIV/0!</v>
          </cell>
          <cell r="H18" t="e">
            <v>#DIV/0!</v>
          </cell>
          <cell r="I18">
            <v>3.5476190476190474</v>
          </cell>
          <cell r="J18" t="e">
            <v>#DIV/0!</v>
          </cell>
          <cell r="K18" t="e">
            <v>#DIV/0!</v>
          </cell>
          <cell r="L18">
            <v>1.1840796019900497</v>
          </cell>
          <cell r="M18">
            <v>2.859154929577465</v>
          </cell>
          <cell r="N18" t="e">
            <v>#DIV/0!</v>
          </cell>
          <cell r="O18">
            <v>2.9910432033719707</v>
          </cell>
          <cell r="P18" t="e">
            <v>#DIV/0!</v>
          </cell>
        </row>
        <row r="19">
          <cell r="B19" t="str">
            <v>Sum of AADT(D1+D2)</v>
          </cell>
          <cell r="C19">
            <v>3068</v>
          </cell>
          <cell r="D19">
            <v>0</v>
          </cell>
          <cell r="E19">
            <v>0</v>
          </cell>
          <cell r="F19">
            <v>104</v>
          </cell>
          <cell r="G19">
            <v>0</v>
          </cell>
          <cell r="H19">
            <v>0</v>
          </cell>
          <cell r="I19">
            <v>298</v>
          </cell>
          <cell r="J19">
            <v>0</v>
          </cell>
          <cell r="K19">
            <v>0</v>
          </cell>
          <cell r="L19">
            <v>476</v>
          </cell>
          <cell r="M19">
            <v>1624</v>
          </cell>
          <cell r="N19">
            <v>0</v>
          </cell>
          <cell r="O19">
            <v>11354</v>
          </cell>
          <cell r="P19">
            <v>0</v>
          </cell>
          <cell r="Q19">
            <v>16924</v>
          </cell>
        </row>
        <row r="20">
          <cell r="B20" t="str">
            <v>Check</v>
          </cell>
          <cell r="C20">
            <v>0</v>
          </cell>
          <cell r="D20">
            <v>0</v>
          </cell>
          <cell r="E20">
            <v>0</v>
          </cell>
          <cell r="F20">
            <v>0</v>
          </cell>
          <cell r="G20">
            <v>0</v>
          </cell>
          <cell r="H20">
            <v>0</v>
          </cell>
          <cell r="I20">
            <v>0</v>
          </cell>
          <cell r="J20">
            <v>0</v>
          </cell>
          <cell r="K20">
            <v>0</v>
          </cell>
          <cell r="L20">
            <v>0</v>
          </cell>
          <cell r="M20">
            <v>0</v>
          </cell>
          <cell r="N20">
            <v>0</v>
          </cell>
          <cell r="O20">
            <v>0</v>
          </cell>
          <cell r="P20">
            <v>0</v>
          </cell>
        </row>
      </sheetData>
      <sheetData sheetId="5"/>
      <sheetData sheetId="6"/>
      <sheetData sheetId="7"/>
      <sheetData sheetId="8"/>
      <sheetData sheetId="9"/>
      <sheetData sheetId="10"/>
      <sheetData sheetId="11"/>
      <sheetData sheetId="12"/>
      <sheetData sheetId="1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Sheet1"/>
      <sheetName val="Tblr Qty"/>
      <sheetName val="Schedul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rv PROV"/>
      <sheetName val="Sarv CG"/>
      <sheetName val="sim"/>
      <sheetName val="SIM PROV"/>
      <sheetName val="Sim CG"/>
      <sheetName val="VIR STATUS"/>
      <sheetName val="vIRprov"/>
      <sheetName val="VIR DEP"/>
      <sheetName val="VIR CG"/>
      <sheetName val="Tax Status"/>
      <sheetName val="prov"/>
      <sheetName val="depn 32"/>
      <sheetName val="capitalgain"/>
      <sheetName val="sARV"/>
      <sheetName val="Fixed Assets Top Sheet- Consol"/>
      <sheetName val="43B"/>
      <sheetName val="SA Procedures"/>
      <sheetName val="MetaData"/>
      <sheetName val="Lead"/>
      <sheetName val="Links"/>
      <sheetName val="sch"/>
      <sheetName val="Invoice"/>
      <sheetName val="194C"/>
      <sheetName val="F&amp;B"/>
      <sheetName val="#REF"/>
      <sheetName val="Maint"/>
      <sheetName val="Kitchen"/>
      <sheetName val="Housek"/>
      <sheetName val="SCH 10"/>
      <sheetName val="EQDIV"/>
      <sheetName val="taxprov99"/>
      <sheetName val="１Ｑ"/>
      <sheetName val="Confirm order"/>
      <sheetName val="Form"/>
      <sheetName val="BOQ-1"/>
      <sheetName val="AoR Finishing"/>
      <sheetName val="Factor_Sheet"/>
      <sheetName val="Factors"/>
      <sheetName val="Sheet1"/>
      <sheetName val="192"/>
      <sheetName val="Expansion"/>
      <sheetName val="consis"/>
      <sheetName val="conbs"/>
      <sheetName val="Preside"/>
      <sheetName val="Assumption"/>
      <sheetName val="F4PLCGBP"/>
      <sheetName val="Inputs"/>
      <sheetName val="43B (2)"/>
      <sheetName val="P&amp;L"/>
      <sheetName val="Expenses"/>
      <sheetName val="ControlSheet"/>
      <sheetName val="Intaccrual"/>
      <sheetName val="CAS P"/>
      <sheetName val="Assumptions"/>
      <sheetName val="NKEL O&amp;M"/>
      <sheetName val="P L"/>
      <sheetName val="m3&amp;4"/>
      <sheetName val="rm9900"/>
      <sheetName val="Sept 06"/>
      <sheetName val="All-Fab"/>
      <sheetName val="ANALYSIS"/>
      <sheetName val="LOCAL RATES"/>
      <sheetName val="1 Analytical Depriciation Gross"/>
      <sheetName val="Amortization Table"/>
      <sheetName val="Dep AY3-4"/>
      <sheetName val="C"/>
      <sheetName val="B1a"/>
      <sheetName val="B2b"/>
      <sheetName val="B2a"/>
      <sheetName val="H2a"/>
      <sheetName val="H2b"/>
      <sheetName val="B1b"/>
      <sheetName val="I4"/>
      <sheetName val="E2"/>
      <sheetName val="E3"/>
      <sheetName val="G1"/>
      <sheetName val="G2"/>
      <sheetName val="I3"/>
      <sheetName val="E5"/>
      <sheetName val="E6"/>
      <sheetName val="G4"/>
      <sheetName val="D2b"/>
      <sheetName val="D2a"/>
      <sheetName val="H3"/>
      <sheetName val="A"/>
      <sheetName val="P_Par"/>
      <sheetName val="Params"/>
      <sheetName val="K6b"/>
      <sheetName val="Other Income"/>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PL Final"/>
      <sheetName val="NOTES Final"/>
      <sheetName val="consol bs"/>
      <sheetName val="consol pl"/>
      <sheetName val="adjustments Rs"/>
      <sheetName val="wtb euro bs"/>
      <sheetName val="wtb euro pl"/>
      <sheetName val="adjustments euro"/>
      <sheetName val="BS PBC"/>
      <sheetName val="PL PBC"/>
      <sheetName val="Exp (Rs.)"/>
      <sheetName val="Exp (euro)"/>
      <sheetName val="Samples EURO"/>
      <sheetName val="Issues"/>
      <sheetName val="Project control"/>
      <sheetName val="groupings"/>
      <sheetName val="Re class"/>
      <sheetName val="gbp rupee conversion"/>
      <sheetName val="UV"/>
      <sheetName val="ho account 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WTB - BS"/>
      <sheetName val="WTB - IS"/>
      <sheetName val="Adjustment entries"/>
    </sheetNames>
    <sheetDataSet>
      <sheetData sheetId="0"/>
      <sheetData sheetId="1"/>
      <sheetData sheetId="2" refreshError="1"/>
      <sheetData sheetId="3"/>
      <sheetData sheetId="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PL"/>
      <sheetName val="AoR Finishing"/>
      <sheetName val="sheeet7"/>
      <sheetName val="Intro"/>
      <sheetName val="MPR_PA_1"/>
      <sheetName val="AOR"/>
      <sheetName val="Measurment"/>
      <sheetName val="INTSHEET"/>
      <sheetName val="INTSHEET3"/>
      <sheetName val="estimate"/>
      <sheetName val="Schedule_Qty"/>
      <sheetName val="BOQ_Distribution"/>
      <sheetName val="Bill_No__1"/>
      <sheetName val="Bill_No__2"/>
      <sheetName val="Bill_No__3"/>
      <sheetName val="Bill_No__4"/>
      <sheetName val="Bill_No__5"/>
      <sheetName val="Bill_No__6"/>
      <sheetName val="Bill_No__7"/>
      <sheetName val="Bill_No__8"/>
      <sheetName val="Bill_No__9"/>
      <sheetName val="Bill_No__10"/>
      <sheetName val="Bill_No__11"/>
      <sheetName val="Bill_No__12"/>
      <sheetName val="AoR_Finishing"/>
      <sheetName val="Sheet3"/>
      <sheetName val="Tender Summary"/>
      <sheetName val="A"/>
      <sheetName val="Manpower"/>
      <sheetName val="1x2x2"/>
      <sheetName val="LOCAL RATES"/>
      <sheetName val="ANALYSIS"/>
      <sheetName val="fco"/>
      <sheetName val="dBase"/>
      <sheetName val="A.O.R."/>
      <sheetName val="Debit_Transit"/>
      <sheetName val="Debit_RMC"/>
      <sheetName val="STEEL"/>
      <sheetName val="UNP-NCW "/>
      <sheetName val="Basicdata-f"/>
      <sheetName val="Sheet2"/>
      <sheetName val="Input"/>
      <sheetName val="Basic"/>
      <sheetName val="SITE DATA"/>
      <sheetName val="Bar Budget"/>
      <sheetName val="Final Qty"/>
      <sheetName val="Machine HC - 19.08 "/>
      <sheetName val="PNM Justi"/>
      <sheetName val="Bar"/>
      <sheetName val="Analysed rate"/>
      <sheetName val="Shutter"/>
      <sheetName val="BOQ Backup"/>
      <sheetName val="Assumptions"/>
      <sheetName val="SITE OVERHEADS"/>
      <sheetName val="Fill this out first..."/>
      <sheetName val="Data"/>
      <sheetName val="Data-Month"/>
      <sheetName val="EQUIP1000"/>
      <sheetName val="EW SR"/>
      <sheetName val="Material "/>
      <sheetName val="ETC Plant Cost"/>
      <sheetName val="Contractor &amp; Material Price"/>
      <sheetName val="TCS"/>
      <sheetName val="#REF"/>
      <sheetName val="TAX"/>
      <sheetName val="3MLKQ"/>
      <sheetName val="dlvoid"/>
      <sheetName val="BHANDUP"/>
      <sheetName val="Anxx 1"/>
      <sheetName val="purpose&amp;input"/>
      <sheetName val="FRL-OGL"/>
      <sheetName val="cul-invSUBMITTED"/>
      <sheetName val="5_01 H_P Culvert"/>
      <sheetName val="5_01 box culvert"/>
      <sheetName val="Sheet1"/>
      <sheetName val="sc-mar2000"/>
      <sheetName val="sc-sepVdec99"/>
      <sheetName val="P&amp;L01-02GR"/>
      <sheetName val="Exist"/>
      <sheetName val="FORM7"/>
      <sheetName val="LEFT"/>
      <sheetName val="RIGHT"/>
      <sheetName val="CABLE"/>
      <sheetName val="number"/>
      <sheetName val="01"/>
      <sheetName val="07"/>
      <sheetName val="02"/>
      <sheetName val="03"/>
      <sheetName val="04"/>
      <sheetName val="Grand Summary"/>
      <sheetName val="Elect."/>
      <sheetName val="procurement"/>
      <sheetName val="Assmpns"/>
      <sheetName val="Curve Details"/>
      <sheetName val="Final FRL"/>
      <sheetName val="Factors"/>
      <sheetName val="Rates Basic"/>
      <sheetName val="ecc_res"/>
      <sheetName val="Labour &amp; Plant"/>
      <sheetName val="Schedule"/>
      <sheetName val="Main"/>
      <sheetName val="Detail In Door Stad"/>
      <sheetName val="Staff Acco."/>
      <sheetName val="BP"/>
      <sheetName val="SOR"/>
    </sheetNames>
    <sheetDataSet>
      <sheetData sheetId="0" refreshError="1"/>
      <sheetData sheetId="1" refreshError="1">
        <row r="5">
          <cell r="A5" t="str">
            <v>CLEARING &amp; GRUBBING</v>
          </cell>
          <cell r="B5">
            <v>0</v>
          </cell>
          <cell r="C5">
            <v>1.01</v>
          </cell>
          <cell r="D5" t="str">
            <v>HCT</v>
          </cell>
          <cell r="E5">
            <v>66</v>
          </cell>
          <cell r="F5">
            <v>26743.805</v>
          </cell>
          <cell r="G5">
            <v>1765091.1300000001</v>
          </cell>
        </row>
        <row r="6">
          <cell r="A6" t="str">
            <v>EXCAVATION</v>
          </cell>
          <cell r="B6">
            <v>0</v>
          </cell>
          <cell r="C6">
            <v>2.0099999999999998</v>
          </cell>
          <cell r="D6" t="str">
            <v>CUM</v>
          </cell>
          <cell r="E6">
            <v>213000</v>
          </cell>
          <cell r="F6">
            <v>33.660000000000004</v>
          </cell>
          <cell r="G6">
            <v>7169580.0000000009</v>
          </cell>
        </row>
        <row r="7">
          <cell r="A7" t="str">
            <v>EARTHWORK IN EMBANKMENT</v>
          </cell>
          <cell r="B7">
            <v>0</v>
          </cell>
          <cell r="C7" t="str">
            <v>2.02 + 2.03</v>
          </cell>
          <cell r="D7" t="str">
            <v>CUM</v>
          </cell>
          <cell r="E7">
            <v>523700</v>
          </cell>
          <cell r="F7">
            <v>111.99450353255681</v>
          </cell>
          <cell r="G7">
            <v>58651521.5</v>
          </cell>
        </row>
        <row r="8">
          <cell r="A8" t="str">
            <v>EARTHWORK IN SUBGRADE</v>
          </cell>
          <cell r="B8">
            <v>0</v>
          </cell>
          <cell r="C8">
            <v>2.04</v>
          </cell>
          <cell r="D8" t="str">
            <v>CUM</v>
          </cell>
          <cell r="E8">
            <v>270000</v>
          </cell>
          <cell r="F8">
            <v>159.88500000000002</v>
          </cell>
          <cell r="G8">
            <v>43168950.000000007</v>
          </cell>
        </row>
        <row r="9">
          <cell r="A9" t="str">
            <v>MEDIAN FILLING</v>
          </cell>
          <cell r="B9">
            <v>0</v>
          </cell>
          <cell r="C9">
            <v>2.06</v>
          </cell>
          <cell r="D9" t="str">
            <v>CUM</v>
          </cell>
          <cell r="E9">
            <v>52300</v>
          </cell>
          <cell r="F9">
            <v>142.12</v>
          </cell>
          <cell r="G9">
            <v>7432876</v>
          </cell>
        </row>
        <row r="10">
          <cell r="A10" t="str">
            <v>GRANULAR SUB BASE COURSE</v>
          </cell>
          <cell r="B10">
            <v>0</v>
          </cell>
          <cell r="C10">
            <v>3.01</v>
          </cell>
          <cell r="D10" t="str">
            <v>CUM</v>
          </cell>
          <cell r="E10">
            <v>101795</v>
          </cell>
          <cell r="F10">
            <v>1509.0900000000001</v>
          </cell>
          <cell r="G10">
            <v>153617816.55000001</v>
          </cell>
        </row>
        <row r="11">
          <cell r="A11" t="str">
            <v>WET MIX MACADAM</v>
          </cell>
          <cell r="B11">
            <v>0</v>
          </cell>
          <cell r="C11">
            <v>3.02</v>
          </cell>
          <cell r="D11" t="str">
            <v>CUM</v>
          </cell>
          <cell r="E11">
            <v>35731</v>
          </cell>
          <cell r="F11">
            <v>1608.2</v>
          </cell>
          <cell r="G11">
            <v>57462594.200000003</v>
          </cell>
        </row>
        <row r="12">
          <cell r="A12" t="str">
            <v>PROFILE CORRECTIVE COURSE</v>
          </cell>
          <cell r="B12">
            <v>0</v>
          </cell>
          <cell r="C12">
            <v>4.03</v>
          </cell>
          <cell r="D12" t="str">
            <v>CUM</v>
          </cell>
          <cell r="E12">
            <v>5219</v>
          </cell>
          <cell r="F12">
            <v>3938.22</v>
          </cell>
          <cell r="G12">
            <v>20553570.18</v>
          </cell>
        </row>
        <row r="13">
          <cell r="A13" t="str">
            <v>DENSE BITUMINOUS MACADAM</v>
          </cell>
          <cell r="B13">
            <v>0</v>
          </cell>
          <cell r="C13">
            <v>4.04</v>
          </cell>
          <cell r="D13" t="str">
            <v>CUM</v>
          </cell>
          <cell r="E13">
            <v>36043</v>
          </cell>
          <cell r="F13">
            <v>4582.4350000000004</v>
          </cell>
          <cell r="G13">
            <v>165164704.70500001</v>
          </cell>
        </row>
        <row r="14">
          <cell r="A14" t="str">
            <v>BITUMINOUS CONCRETE</v>
          </cell>
          <cell r="B14">
            <v>0</v>
          </cell>
          <cell r="C14">
            <v>4.05</v>
          </cell>
          <cell r="D14" t="str">
            <v>CUM</v>
          </cell>
          <cell r="E14">
            <v>14348</v>
          </cell>
          <cell r="F14">
            <v>5437.0250000000005</v>
          </cell>
          <cell r="G14">
            <v>78010434.700000003</v>
          </cell>
        </row>
        <row r="15">
          <cell r="A15" t="str">
            <v>BITUMENOUS MACADAM</v>
          </cell>
          <cell r="B15">
            <v>0</v>
          </cell>
          <cell r="C15">
            <v>4.0599999999999996</v>
          </cell>
          <cell r="D15" t="str">
            <v>CUM</v>
          </cell>
          <cell r="E15">
            <v>23271</v>
          </cell>
          <cell r="F15">
            <v>3938.2200000000003</v>
          </cell>
          <cell r="G15">
            <v>91646317.620000005</v>
          </cell>
        </row>
        <row r="16">
          <cell r="A16" t="str">
            <v>SEMI DENSE BITUMENOUS COURSE</v>
          </cell>
          <cell r="B16">
            <v>0</v>
          </cell>
          <cell r="C16">
            <v>4.07</v>
          </cell>
          <cell r="D16" t="str">
            <v>CUM</v>
          </cell>
          <cell r="E16">
            <v>977</v>
          </cell>
          <cell r="F16">
            <v>4617.9650000000001</v>
          </cell>
          <cell r="G16">
            <v>4511751.8049999997</v>
          </cell>
        </row>
        <row r="17">
          <cell r="A17" t="str">
            <v>DRY LEAN CONCRETE</v>
          </cell>
          <cell r="B17">
            <v>0</v>
          </cell>
          <cell r="C17">
            <v>4.09</v>
          </cell>
          <cell r="D17" t="str">
            <v>CUM</v>
          </cell>
          <cell r="E17">
            <v>48021</v>
          </cell>
          <cell r="F17">
            <v>2489.9050000000002</v>
          </cell>
          <cell r="G17">
            <v>119567728.00500001</v>
          </cell>
        </row>
        <row r="18">
          <cell r="A18" t="str">
            <v>PAVEMENT QUALITY CONCRETE</v>
          </cell>
          <cell r="B18">
            <v>0</v>
          </cell>
          <cell r="C18">
            <v>4.0999999999999996</v>
          </cell>
          <cell r="D18" t="str">
            <v>CUM</v>
          </cell>
          <cell r="E18">
            <v>87024</v>
          </cell>
          <cell r="F18">
            <v>4648.8200000000006</v>
          </cell>
          <cell r="G18">
            <v>404558911.68000007</v>
          </cell>
        </row>
        <row r="19">
          <cell r="A19" t="str">
            <v>MEDIAN KERB</v>
          </cell>
          <cell r="B19">
            <v>0</v>
          </cell>
          <cell r="C19">
            <v>9.09</v>
          </cell>
          <cell r="D19" t="str">
            <v>LM</v>
          </cell>
          <cell r="E19">
            <v>59364</v>
          </cell>
          <cell r="F19">
            <v>148.66500000000002</v>
          </cell>
          <cell r="G19">
            <v>8825349.0600000005</v>
          </cell>
        </row>
        <row r="20">
          <cell r="A20" t="str">
            <v>TURFING</v>
          </cell>
          <cell r="B20">
            <v>0</v>
          </cell>
          <cell r="C20">
            <v>2.08</v>
          </cell>
          <cell r="D20" t="str">
            <v>SQM</v>
          </cell>
          <cell r="E20">
            <v>119000</v>
          </cell>
          <cell r="F20">
            <v>10.285</v>
          </cell>
          <cell r="G20">
            <v>1223915</v>
          </cell>
        </row>
        <row r="21">
          <cell r="A21" t="str">
            <v>DRAINAGE &amp; PROTECTION WORK</v>
          </cell>
          <cell r="B21">
            <v>0</v>
          </cell>
          <cell r="C21" t="str">
            <v>Bill No. 8</v>
          </cell>
          <cell r="D21" t="str">
            <v>%</v>
          </cell>
          <cell r="E21">
            <v>1</v>
          </cell>
          <cell r="F21">
            <v>250651.02260000003</v>
          </cell>
          <cell r="G21">
            <v>25065102.260000002</v>
          </cell>
        </row>
        <row r="22">
          <cell r="A22" t="str">
            <v>ROAD MARKING</v>
          </cell>
          <cell r="B22">
            <v>0</v>
          </cell>
          <cell r="C22" t="str">
            <v>Bill No. 9 - 9.09</v>
          </cell>
          <cell r="D22" t="str">
            <v>%</v>
          </cell>
          <cell r="E22">
            <v>1</v>
          </cell>
          <cell r="F22">
            <v>351216.06959999999</v>
          </cell>
          <cell r="G22">
            <v>35121606.960000001</v>
          </cell>
        </row>
        <row r="23">
          <cell r="A23" t="str">
            <v>JUNCTIONS</v>
          </cell>
          <cell r="B23">
            <v>0</v>
          </cell>
          <cell r="C23" t="str">
            <v>Bill No. 10</v>
          </cell>
          <cell r="D23" t="str">
            <v>%</v>
          </cell>
          <cell r="E23">
            <v>1</v>
          </cell>
          <cell r="F23">
            <v>50391.133100000006</v>
          </cell>
          <cell r="G23">
            <v>5039113.3100000005</v>
          </cell>
        </row>
        <row r="24">
          <cell r="A24" t="str">
            <v>MISC ROAD WORKS</v>
          </cell>
          <cell r="B24">
            <v>0</v>
          </cell>
          <cell r="C24" t="str">
            <v>Bill No 1+2+3+4+8+9+10-(All Above Items)</v>
          </cell>
          <cell r="D24" t="str">
            <v>%</v>
          </cell>
          <cell r="E24">
            <v>1</v>
          </cell>
          <cell r="F24">
            <v>267800.76455000159</v>
          </cell>
          <cell r="G24">
            <v>26780076.455000162</v>
          </cell>
        </row>
        <row r="35">
          <cell r="A35" t="str">
            <v>EXCAVATION</v>
          </cell>
          <cell r="B35">
            <v>0</v>
          </cell>
          <cell r="C35">
            <v>6.01</v>
          </cell>
          <cell r="D35" t="str">
            <v>CUM</v>
          </cell>
          <cell r="E35">
            <v>27047</v>
          </cell>
          <cell r="F35">
            <v>76.791131363922062</v>
          </cell>
          <cell r="G35">
            <v>2076969.73</v>
          </cell>
        </row>
        <row r="36">
          <cell r="A36" t="str">
            <v>LEVELLING COURSE  / PCC</v>
          </cell>
          <cell r="B36">
            <v>0</v>
          </cell>
          <cell r="C36" t="str">
            <v>6.02 a) + 6.03 a)</v>
          </cell>
          <cell r="D36" t="str">
            <v>CUM</v>
          </cell>
          <cell r="E36">
            <v>2770</v>
          </cell>
          <cell r="F36">
            <v>2982.65</v>
          </cell>
          <cell r="G36">
            <v>8261940.5</v>
          </cell>
        </row>
        <row r="37">
          <cell r="A37" t="str">
            <v>FOUNDATION CONCRETE</v>
          </cell>
          <cell r="B37">
            <v>0</v>
          </cell>
          <cell r="C37" t="str">
            <v>6.02 b) + 6.02 c) + 6.03 b) + 6.03 c)</v>
          </cell>
          <cell r="D37" t="str">
            <v>CUM</v>
          </cell>
          <cell r="E37">
            <v>10949</v>
          </cell>
          <cell r="F37">
            <v>3574.1956105580421</v>
          </cell>
          <cell r="G37">
            <v>39133867.740000002</v>
          </cell>
        </row>
        <row r="38">
          <cell r="A38" t="str">
            <v>REINFORCEMENT</v>
          </cell>
          <cell r="B38">
            <v>0</v>
          </cell>
          <cell r="C38">
            <v>6.07</v>
          </cell>
          <cell r="D38" t="str">
            <v>MT</v>
          </cell>
          <cell r="E38">
            <v>2059</v>
          </cell>
          <cell r="F38">
            <v>39238.21</v>
          </cell>
          <cell r="G38">
            <v>80791474.390000001</v>
          </cell>
        </row>
        <row r="39">
          <cell r="A39" t="str">
            <v>WELL FOUNDATION KERB</v>
          </cell>
          <cell r="B39">
            <v>0</v>
          </cell>
          <cell r="C39" t="str">
            <v>6.23 a)</v>
          </cell>
          <cell r="D39" t="str">
            <v>CUM</v>
          </cell>
          <cell r="E39">
            <v>691</v>
          </cell>
          <cell r="F39">
            <v>4882.5700000000006</v>
          </cell>
          <cell r="G39">
            <v>3373855.8700000006</v>
          </cell>
        </row>
        <row r="40">
          <cell r="A40" t="str">
            <v>WELL FOUNDATION STEINING</v>
          </cell>
          <cell r="B40">
            <v>0</v>
          </cell>
          <cell r="C40" t="str">
            <v>6.23 b)</v>
          </cell>
          <cell r="D40" t="str">
            <v>CUM</v>
          </cell>
          <cell r="E40">
            <v>9176</v>
          </cell>
          <cell r="F40">
            <v>4380.4750000000004</v>
          </cell>
          <cell r="G40">
            <v>40195238.600000001</v>
          </cell>
        </row>
        <row r="41">
          <cell r="A41" t="str">
            <v>WELL FOUNDATION CAP</v>
          </cell>
          <cell r="B41">
            <v>0</v>
          </cell>
          <cell r="C41" t="str">
            <v>6.23 c)</v>
          </cell>
          <cell r="D41" t="str">
            <v>CUM</v>
          </cell>
          <cell r="E41">
            <v>1223</v>
          </cell>
          <cell r="F41">
            <v>5153.72</v>
          </cell>
          <cell r="G41">
            <v>6302999.5600000005</v>
          </cell>
        </row>
        <row r="42">
          <cell r="A42" t="str">
            <v>WELL FOUNDATION BOTTOM PLUG</v>
          </cell>
          <cell r="B42">
            <v>0</v>
          </cell>
          <cell r="C42" t="str">
            <v>6.23 d)</v>
          </cell>
          <cell r="D42" t="str">
            <v>CUM</v>
          </cell>
          <cell r="E42">
            <v>1130</v>
          </cell>
          <cell r="F42">
            <v>4380.4750000000004</v>
          </cell>
          <cell r="G42">
            <v>4949936.75</v>
          </cell>
        </row>
        <row r="43">
          <cell r="A43" t="str">
            <v>WELL FOUNDATION TOP PLUG</v>
          </cell>
          <cell r="B43">
            <v>0</v>
          </cell>
          <cell r="C43" t="str">
            <v>6.23 e)</v>
          </cell>
          <cell r="D43" t="str">
            <v>CUM</v>
          </cell>
          <cell r="E43">
            <v>194</v>
          </cell>
          <cell r="F43">
            <v>4882.5700000000006</v>
          </cell>
          <cell r="G43">
            <v>947218.58000000007</v>
          </cell>
        </row>
        <row r="44">
          <cell r="A44" t="str">
            <v>SUPER STRUCTURE CONCRETE</v>
          </cell>
          <cell r="B44">
            <v>0</v>
          </cell>
          <cell r="C44" t="str">
            <v>6.05 + 6.13</v>
          </cell>
          <cell r="D44" t="str">
            <v>CUM</v>
          </cell>
          <cell r="E44">
            <v>8411</v>
          </cell>
          <cell r="F44">
            <v>6987.5283521578885</v>
          </cell>
          <cell r="G44">
            <v>58772100.969999999</v>
          </cell>
        </row>
        <row r="45">
          <cell r="A45" t="str">
            <v>BACK FILLING</v>
          </cell>
          <cell r="B45">
            <v>0</v>
          </cell>
          <cell r="C45" t="str">
            <v>6.16+6.17</v>
          </cell>
          <cell r="D45" t="str">
            <v>CUM</v>
          </cell>
          <cell r="E45">
            <v>69414</v>
          </cell>
          <cell r="F45">
            <v>338.17359473593223</v>
          </cell>
          <cell r="G45">
            <v>23473981.905000001</v>
          </cell>
        </row>
        <row r="46">
          <cell r="A46" t="str">
            <v>MISCELLENIOUS - BRIDGES</v>
          </cell>
          <cell r="B46">
            <v>0</v>
          </cell>
          <cell r="C46" t="str">
            <v>Bill No. - 6 - (All above Items)</v>
          </cell>
          <cell r="D46" t="str">
            <v>%</v>
          </cell>
          <cell r="E46">
            <v>1</v>
          </cell>
          <cell r="F46">
            <v>1374137.9624500007</v>
          </cell>
          <cell r="G46">
            <v>137413796.24500006</v>
          </cell>
        </row>
        <row r="47">
          <cell r="A47" t="str">
            <v>REHABILISATION OF STRUCTURES</v>
          </cell>
          <cell r="B47">
            <v>0</v>
          </cell>
          <cell r="C47" t="str">
            <v>Bill No. - 7</v>
          </cell>
          <cell r="D47" t="str">
            <v>%</v>
          </cell>
          <cell r="E47">
            <v>1</v>
          </cell>
          <cell r="F47">
            <v>129094.58979999999</v>
          </cell>
          <cell r="G47">
            <v>12909458.979999999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refreshError="1"/>
      <sheetData sheetId="113" refreshError="1"/>
      <sheetData sheetId="114" refreshError="1"/>
      <sheetData sheetId="115"/>
      <sheetData sheetId="116" refreshError="1"/>
      <sheetData sheetId="117" refreshError="1"/>
      <sheetData sheetId="118" refreshError="1"/>
      <sheetData sheetId="11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s de cambio"/>
      <sheetName val="resultados"/>
      <sheetName val="balance"/>
      <sheetName val="GENERALES"/>
      <sheetName val="DIVERSOS"/>
      <sheetName val="Resumen CPO"/>
      <sheetName val="TESORERIA"/>
      <sheetName val="Balance Comprobacion  (2)"/>
      <sheetName val="1998"/>
      <sheetName val="1999"/>
      <sheetName val="Real2000"/>
      <sheetName val="2000"/>
      <sheetName val="2001"/>
      <sheetName val="HOJA"/>
      <sheetName val="Balance Comprobacion "/>
      <sheetName val="MENU"/>
      <sheetName val="tipos_de_cambio"/>
      <sheetName val="Resumen_CPO"/>
      <sheetName val="Balance_Comprobacion__(2)"/>
      <sheetName val="Balance_Comprobacion_"/>
      <sheetName val="PROG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XXXX0"/>
      <sheetName val="Site Report"/>
      <sheetName val="BASIC"/>
      <sheetName val="DESIGN MIX"/>
      <sheetName val="MISC"/>
      <sheetName val="ANALYSIS"/>
      <sheetName val="BOQ"/>
      <sheetName val="P&amp;E"/>
      <sheetName val="BRIEF"/>
      <sheetName val="Bill_01"/>
      <sheetName val="DATA_PILE_BG"/>
      <sheetName val="DATA_PCC"/>
      <sheetName val="DATA_PILECAP"/>
      <sheetName val="DATA_PILE_RT2"/>
      <sheetName val="DATA_PILE_RT1 "/>
      <sheetName val="DATA_PILE _SM"/>
      <sheetName val="Intro"/>
      <sheetName val="Rates Basic"/>
      <sheetName val="STEEL"/>
      <sheetName val="BOQ Distribution"/>
      <sheetName val="DIVERSOS"/>
      <sheetName val="UNP-NCW "/>
      <sheetName val="PROCTOR"/>
      <sheetName val="SUMMARY"/>
      <sheetName val="PROG_DATA"/>
      <sheetName val="Sheet3"/>
      <sheetName val="C-12"/>
      <sheetName val="Boiler&amp;TG"/>
      <sheetName val="Analysis-Dharwad-Rigid+flexi - "/>
      <sheetName val="SITE OVERHEADS"/>
      <sheetName val="RAJU ASSO"/>
      <sheetName val="8200AOC"/>
      <sheetName val="BOQ-"/>
      <sheetName val="Final Qty"/>
      <sheetName val="Resourc - Material"/>
      <sheetName val="oresreqsum"/>
      <sheetName val="SCURVE"/>
      <sheetName val="Rate Ana"/>
      <sheetName val="Rate An"/>
      <sheetName val="dummy"/>
      <sheetName val="Res-P&amp;E (PLL)"/>
      <sheetName val="Cul_detail"/>
      <sheetName val="cul-invSUBMITTED"/>
      <sheetName val="Sheet2"/>
      <sheetName val="Labour &amp; Plant"/>
      <sheetName val="INPUT"/>
      <sheetName val="MRATES"/>
      <sheetName val="DETAIL SHEET"/>
      <sheetName val="LOCAL RATES"/>
      <sheetName val="Analy_7-10"/>
      <sheetName val="MPR_PA_1"/>
      <sheetName val="3"/>
      <sheetName val="3MLKQ"/>
      <sheetName val="Customers"/>
      <sheetName val="NLD - Assum"/>
      <sheetName val="Cost of O &amp; O"/>
      <sheetName val="간접비 총괄표"/>
      <sheetName val="Improvements"/>
      <sheetName val="6000"/>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p1-costg"/>
      <sheetName val="Material"/>
      <sheetName val="estimate"/>
      <sheetName val="FORM-W3"/>
      <sheetName val="77S(O)"/>
      <sheetName val="scurve(2)"/>
      <sheetName val="SC revtrgt"/>
      <sheetName val="Material "/>
      <sheetName val="ABBDATASHEET"/>
      <sheetName val="Staff Acco."/>
      <sheetName val="EQUIP1000"/>
      <sheetName val="SITE DATA"/>
      <sheetName val="Bar Budget"/>
      <sheetName val="Machine HC - 19.08 "/>
      <sheetName val="PNM Justi"/>
      <sheetName val="Bar"/>
      <sheetName val="Analysed rate"/>
      <sheetName val="Shutter"/>
      <sheetName val="BOQ Backup"/>
      <sheetName val="dBase"/>
      <sheetName val="UGPIPING"/>
      <sheetName val="Rate Analysis"/>
      <sheetName val="Contractor &amp; Material Price"/>
      <sheetName val="Sheet1"/>
      <sheetName val="sc-mar2000"/>
      <sheetName val="sc-sepVdec99"/>
      <sheetName val="Basic data"/>
      <sheetName val="Set"/>
      <sheetName val="horizontal"/>
      <sheetName val="Submitted"/>
      <sheetName val="no."/>
      <sheetName val="Backup"/>
      <sheetName val="SOR"/>
      <sheetName val="残数量確認用"/>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ERSOS"/>
      <sheetName val="HOJA"/>
      <sheetName val="tipos de cambio"/>
      <sheetName val="resultados"/>
      <sheetName val="balance"/>
      <sheetName val="GENERALES"/>
      <sheetName val="tesoreria"/>
      <sheetName val="prev trimestral"/>
      <sheetName val="semanal"/>
      <sheetName val="CPO_Mensualizado  "/>
      <sheetName val="TOTAL CPO"/>
      <sheetName val="pptoresultados "/>
      <sheetName val="RESUMEN CPO"/>
      <sheetName val="tipos_de_cambio"/>
      <sheetName val="prev_trimestral"/>
      <sheetName val="CPO_Mensualizado__"/>
      <sheetName val="TOTAL_CPO"/>
      <sheetName val="pptoresultados_"/>
      <sheetName val="RESUMEN_CPO"/>
      <sheetName val="BOQ"/>
      <sheetName val="Without DSRA"/>
      <sheetName val="With DSRA Utilization"/>
      <sheetName val="Sheet4"/>
      <sheetName val="Term Loan-September 19"/>
      <sheetName val="Sheet2"/>
      <sheetName val="Budget 2020"/>
      <sheetName val="Month Wise Revenue Summar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国内"/>
      <sheetName val="国内work"/>
      <sheetName val="為替"/>
      <sheetName val="EQ海外"/>
      <sheetName val="海外WORK"/>
      <sheetName val="INVESTSMART"/>
      <sheetName val="Stockton"/>
      <sheetName val="BL売却"/>
      <sheetName val="ニチメン売却 "/>
      <sheetName val="AFFI内訳"/>
      <sheetName val="VIR CG"/>
      <sheetName val="Fixed Assets Top Sheet- Consol"/>
      <sheetName val="Input"/>
      <sheetName val="bco035RG"/>
      <sheetName val="業種小分類"/>
      <sheetName val="業種大分類"/>
      <sheetName val="その他"/>
      <sheetName val="全体"/>
      <sheetName val="CON PROD STOCK RM"/>
      <sheetName val="????(?????)"/>
      <sheetName val="Tblr Qty"/>
      <sheetName val="GILBPBGFEUR10M"/>
      <sheetName val="GILBPBGF"/>
      <sheetName val="project cost for lenders"/>
      <sheetName val="B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Rates2001"/>
      <sheetName val="Labour _ Plant"/>
      <sheetName val="DWR(Priced)"/>
      <sheetName val=" AnalysisPCC"/>
      <sheetName val=" AnalysisNH"/>
      <sheetName val="Estimates"/>
      <sheetName val="05"/>
      <sheetName val="Analysis"/>
      <sheetName val="loadcal"/>
      <sheetName val="gen"/>
      <sheetName val="REL"/>
      <sheetName val="COLUMN"/>
      <sheetName val="ANAL"/>
      <sheetName val="ANNEXURE-A"/>
      <sheetName val="Mix Design"/>
      <sheetName val="PROCTOR"/>
      <sheetName val="concrete"/>
      <sheetName val="Steel-Circular"/>
      <sheetName val="Rate Analysis"/>
      <sheetName val="Electrical"/>
      <sheetName val="Cal"/>
      <sheetName val="Data"/>
      <sheetName val="Voucher"/>
      <sheetName val="Intro"/>
      <sheetName val="strand"/>
      <sheetName val="Comparative"/>
      <sheetName val="Quotation"/>
      <sheetName val="sqn_ldr_3 Unit_2_"/>
      <sheetName val="girder"/>
      <sheetName val="OHT_Abs"/>
      <sheetName val="Retainingwall_f"/>
      <sheetName val="Materials Cost"/>
      <sheetName val="basic-data"/>
      <sheetName val="mem-property"/>
      <sheetName val="Back_Cal_for OMC"/>
      <sheetName val="horizontal"/>
      <sheetName val="Site Dev BOQ"/>
      <sheetName val="INPUT SHEET"/>
      <sheetName val="Basement Budget"/>
      <sheetName val="Extra Item"/>
      <sheetName val="RES-PLANNING"/>
      <sheetName val="Lead"/>
      <sheetName val="Break up Sheet"/>
      <sheetName val="Headings"/>
      <sheetName val="Sheet2 (2)"/>
      <sheetName val="Summary"/>
      <sheetName val="Basicrates"/>
      <sheetName val="entitlements"/>
      <sheetName val="Material_"/>
      <sheetName val="Labour___Plant"/>
      <sheetName val="Labour_&amp;_Plant"/>
      <sheetName val="_Analysis"/>
      <sheetName val="BOQ_"/>
      <sheetName val="Priced_DWR_"/>
      <sheetName val="_AnalysisPCC"/>
      <sheetName val="_AnalysisNH"/>
      <sheetName val="Mix_Design"/>
      <sheetName val="Rate_Analysis"/>
      <sheetName val="Site_Dev_BOQ"/>
      <sheetName val="INPUT_SHEET"/>
      <sheetName val="Basement_Budget"/>
      <sheetName val="Extra_Item"/>
      <sheetName val="Break_up_Sheet"/>
      <sheetName val="BOQ-Part1"/>
      <sheetName val="Detail"/>
      <sheetName val="CFForecast detail"/>
      <sheetName val="Pay_Sep06"/>
      <sheetName val="IO LIST"/>
      <sheetName val="Fill this out first..."/>
      <sheetName val="Formula"/>
      <sheetName val="sq ftg detail"/>
      <sheetName val="lookup"/>
      <sheetName val="Hotel Info Input"/>
      <sheetName val="MAIN"/>
      <sheetName val="9.Major Bridge"/>
      <sheetName val="8. ROB"/>
      <sheetName val="10.Minor Structure"/>
      <sheetName val="7. FLYOVER"/>
      <sheetName val="ABSTRACT"/>
      <sheetName val="2. Earthwork"/>
      <sheetName val="Debit_Transit"/>
      <sheetName val="master"/>
      <sheetName val="Rates Basic"/>
      <sheetName val="Evaluate"/>
      <sheetName val="Material"/>
      <sheetName val="Labour"/>
      <sheetName val="Plant &amp;  Machinery"/>
      <sheetName val="CrRajWMM"/>
      <sheetName val="Sheet4"/>
      <sheetName val="RMC_Debit_Panjar_MB"/>
      <sheetName val="RMC_Debit"/>
      <sheetName val="2.2"/>
      <sheetName val="Details_RMC"/>
      <sheetName val="Non debit-RMC"/>
      <sheetName val="Materials "/>
      <sheetName val="MAchinery(R1)"/>
      <sheetName val="INPUT"/>
      <sheetName val="BM_SF"/>
      <sheetName val="basdat"/>
      <sheetName val="BHANDUP"/>
      <sheetName val="FORM-W3"/>
      <sheetName val="Lead Statement"/>
      <sheetName val="12"/>
      <sheetName val="8"/>
      <sheetName val="Rate"/>
      <sheetName val="maing1"/>
      <sheetName val="Final Basic rate"/>
      <sheetName val="03"/>
      <sheetName val="04"/>
      <sheetName val="01"/>
      <sheetName val="02"/>
      <sheetName val="Vehicles"/>
      <sheetName val="Basic Resources"/>
      <sheetName val="factors"/>
      <sheetName val="PROG_DATA"/>
      <sheetName val="Approved MTD Proj #'s"/>
      <sheetName val="ABB"/>
      <sheetName val="Estimate"/>
      <sheetName val="Basic Rates"/>
      <sheetName val="maingirder"/>
      <sheetName val="220 17.6 BS "/>
      <sheetName val="Annex"/>
      <sheetName val="RATE COMPILATION"/>
      <sheetName val="Debit_RMC"/>
      <sheetName val="Rocker"/>
      <sheetName val="1.Civil-RA"/>
      <sheetName val="mem_property"/>
      <sheetName val="basic_data"/>
      <sheetName val="conc-foot-gradeslab"/>
      <sheetName val="Tubi"/>
      <sheetName val="LOCAL RATES"/>
      <sheetName val="Diesel Analysis"/>
      <sheetName val="NAME"/>
      <sheetName val="70R"/>
      <sheetName val="NonSSR"/>
      <sheetName val="Debit_Pump"/>
      <sheetName val="Details_Transit"/>
      <sheetName val="Sqn-Abs(G+6) "/>
      <sheetName val="WO-Abs (G+2) 6 DUs"/>
      <sheetName val="Air-Abs(G+6) 23 DUs"/>
      <sheetName val="C1C2"/>
      <sheetName val="LIFE &amp; REP PROVN"/>
      <sheetName val="O&amp;M CREW"/>
      <sheetName val="DATA-DEP.(13-17)"/>
      <sheetName val="DATA-KBPL(17-25)"/>
      <sheetName val="DATA-GCC(25-34.7)"/>
      <sheetName val="St.-Con(0-17)"/>
      <sheetName val="St.-Con.(17-34)"/>
      <sheetName val="Package-2"/>
      <sheetName val="2.civil-RA"/>
      <sheetName val="Qty SR"/>
      <sheetName val="EW SR"/>
      <sheetName val="(31)"/>
      <sheetName val="Sheet2"/>
      <sheetName val="Balancesheet"/>
      <sheetName val="Results"/>
      <sheetName val="Analysis-NH-Roads"/>
      <sheetName val="Dayworks Bill"/>
      <sheetName val="Bills of Quantities"/>
      <sheetName val="BOQ"/>
      <sheetName val="Aggragate"/>
      <sheetName val="Culverts"/>
      <sheetName val="LTG-STG"/>
      <sheetName val="Existing"/>
      <sheetName val="proposed"/>
      <sheetName val="macros"/>
      <sheetName val="JCR TOP(ITEM)-KTRP"/>
      <sheetName val="precast RC element"/>
      <sheetName val="ncp"/>
      <sheetName val="Cost of O &amp; O"/>
      <sheetName val="Machinery"/>
      <sheetName val="Supply_RMC"/>
      <sheetName val="Abutment "/>
      <sheetName val="Labour_&amp;_Plant1"/>
      <sheetName val="Material_1"/>
      <sheetName val="_Analysis1"/>
      <sheetName val="BOQ_1"/>
      <sheetName val="Priced_DWR_1"/>
      <sheetName val="Labour___Plant1"/>
      <sheetName val="_AnalysisPCC1"/>
      <sheetName val="_AnalysisNH1"/>
      <sheetName val="Labour_&amp;_Plant2"/>
      <sheetName val="Material_2"/>
      <sheetName val="_Analysis2"/>
      <sheetName val="BOQ_2"/>
      <sheetName val="Priced_DWR_2"/>
      <sheetName val="Labour___Plant2"/>
      <sheetName val="_AnalysisPCC2"/>
      <sheetName val="_AnalysisNH2"/>
      <sheetName val="Labour_&amp;_Plant3"/>
      <sheetName val="Material_3"/>
      <sheetName val="_Analysis3"/>
      <sheetName val="BOQ_3"/>
      <sheetName val="Priced_DWR_3"/>
      <sheetName val="Labour___Plant3"/>
      <sheetName val="_AnalysisPCC3"/>
      <sheetName val="_AnalysisNH3"/>
      <sheetName val="C &amp; G RHS"/>
      <sheetName val="PLAN_FEB97"/>
      <sheetName val="發包單價差-車站組鋼筋"/>
      <sheetName val="SPT vs PHI"/>
      <sheetName val="27+741(1x12)"/>
      <sheetName val="Materials Cost(PCC)"/>
      <sheetName val="SKMD  32"/>
      <sheetName val="BITUMEN"/>
      <sheetName val="DIR USED ITEMS"/>
      <sheetName val="1"/>
      <sheetName val="2"/>
      <sheetName val="3"/>
      <sheetName val="4"/>
      <sheetName val="5"/>
      <sheetName val="6"/>
      <sheetName val="7"/>
      <sheetName val="9"/>
      <sheetName val="10"/>
      <sheetName val="11"/>
      <sheetName val="13"/>
      <sheetName val="14"/>
      <sheetName val="15"/>
      <sheetName val="16"/>
      <sheetName val="12.8 I (M-40)"/>
      <sheetName val="자바라1"/>
      <sheetName val="#REF"/>
      <sheetName val="해외 연수비용 계산-삭제"/>
      <sheetName val="BOQ_M5"/>
      <sheetName val="해외 기술훈련비 (합계)"/>
      <sheetName val="Labour_&amp;_Plant4"/>
      <sheetName val="Material_4"/>
      <sheetName val="_Analysis4"/>
      <sheetName val="BOQ_4"/>
      <sheetName val="Priced_DWR_4"/>
      <sheetName val="_AnalysisPCC4"/>
      <sheetName val="_AnalysisNH4"/>
      <sheetName val="Labour___Plant4"/>
      <sheetName val="Basis"/>
      <sheetName val="Config"/>
      <sheetName val="Mix_Design2"/>
      <sheetName val="Rate_Analysis2"/>
      <sheetName val="Back_Cal_for_OMC1"/>
      <sheetName val="Site_Dev_BOQ1"/>
      <sheetName val="INPUT_SHEET1"/>
      <sheetName val="Basement_Budget1"/>
      <sheetName val="Extra_Item1"/>
      <sheetName val="Break_up_Sheet1"/>
      <sheetName val="Sheet2_(2)1"/>
      <sheetName val="LIFE_&amp;_REP_PROVN1"/>
      <sheetName val="O&amp;M_CREW1"/>
      <sheetName val="Rates_Basic1"/>
      <sheetName val="Plant_&amp;__Machinery1"/>
      <sheetName val="2_21"/>
      <sheetName val="RATE_COMPILATION1"/>
      <sheetName val="Non_debit-RMC1"/>
      <sheetName val="9_Major_Bridge1"/>
      <sheetName val="8__ROB1"/>
      <sheetName val="10_Minor_Structure1"/>
      <sheetName val="7__FLYOVER1"/>
      <sheetName val="2__Earthwork1"/>
      <sheetName val="220_17_6_BS_1"/>
      <sheetName val="Mix_Design1"/>
      <sheetName val="Rate_Analysis1"/>
      <sheetName val="Back_Cal_for_OMC"/>
      <sheetName val="Sheet2_(2)"/>
      <sheetName val="Rates_Basic"/>
      <sheetName val="Plant_&amp;__Machinery"/>
      <sheetName val="2_2"/>
      <sheetName val="RATE_COMPILATION"/>
      <sheetName val="Non_debit-RMC"/>
      <sheetName val="9_Major_Bridge"/>
      <sheetName val="8__ROB"/>
      <sheetName val="10_Minor_Structure"/>
      <sheetName val="7__FLYOVER"/>
      <sheetName val="2__Earthwork"/>
      <sheetName val="LIFE_&amp;_REP_PROVN"/>
      <sheetName val="O&amp;M_CREW"/>
      <sheetName val="220_17_6_BS_"/>
      <sheetName val="sqn_ldr_3_Unit_2_"/>
      <sheetName val="Materials_Cost"/>
      <sheetName val="1_Civil-RA"/>
      <sheetName val="DATA-DEP_(13-17)"/>
      <sheetName val="DATA-GCC(25-34_7)"/>
      <sheetName val="St_-Con(0-17)"/>
      <sheetName val="St_-Con_(17-34)"/>
      <sheetName val="Materials_"/>
      <sheetName val="2_civil-RA"/>
      <sheetName val="CFForecast_detail"/>
      <sheetName val="IO_LIST"/>
      <sheetName val="Fill_this_out_first___"/>
      <sheetName val="sq_ftg_detail"/>
      <sheetName val="Hotel_Info_Input"/>
      <sheetName val="Basic_Resources"/>
      <sheetName val="Approved_MTD_Proj_#'s"/>
      <sheetName val="Basic_Rates"/>
      <sheetName val="JCR_TOP(ITEM)-KTRP"/>
      <sheetName val="precast_RC_element"/>
      <sheetName val="Cost_of_O_&amp;_O"/>
      <sheetName val="Lead_Statement"/>
      <sheetName val="Final_Basic_rate"/>
      <sheetName val="LOCAL_RATES"/>
      <sheetName val="Diesel_Analysis"/>
      <sheetName val="Dayworks_Bill"/>
      <sheetName val="Bills_of_Quantities"/>
      <sheetName val="SPT_vs_PHI"/>
      <sheetName val="Sqn-Abs(G+6)_"/>
      <sheetName val="WO-Abs_(G+2)_6_DUs"/>
      <sheetName val="Air-Abs(G+6)_23_DUs"/>
      <sheetName val="Site_Dev_BOQ2"/>
      <sheetName val="INPUT_SHEET2"/>
      <sheetName val="Basement_Budget2"/>
      <sheetName val="Extra_Item2"/>
      <sheetName val="Break_up_Sheet2"/>
      <sheetName val="sqn_ldr_3_Unit_2_1"/>
      <sheetName val="Materials_Cost1"/>
      <sheetName val="1_Civil-RA1"/>
      <sheetName val="DATA-DEP_(13-17)1"/>
      <sheetName val="DATA-GCC(25-34_7)1"/>
      <sheetName val="St_-Con(0-17)1"/>
      <sheetName val="St_-Con_(17-34)1"/>
      <sheetName val="Materials_1"/>
      <sheetName val="2_civil-RA1"/>
      <sheetName val="CFForecast_detail1"/>
      <sheetName val="IO_LIST1"/>
      <sheetName val="Fill_this_out_first___1"/>
      <sheetName val="sq_ftg_detail1"/>
      <sheetName val="Hotel_Info_Input1"/>
      <sheetName val="Basic_Resources1"/>
      <sheetName val="Approved_MTD_Proj_#'s1"/>
      <sheetName val="Basic_Rates1"/>
      <sheetName val="precast_RC_element1"/>
      <sheetName val="JCR_TOP(ITEM)-KTRP1"/>
      <sheetName val="Lead_Statement1"/>
      <sheetName val="Cost_of_O_&amp;_O1"/>
      <sheetName val="Mix_Design3"/>
      <sheetName val="Rate_Analysis3"/>
      <sheetName val="Back_Cal_for_OMC2"/>
      <sheetName val="Site_Dev_BOQ3"/>
      <sheetName val="INPUT_SHEET3"/>
      <sheetName val="Basement_Budget3"/>
      <sheetName val="Extra_Item3"/>
      <sheetName val="Break_up_Sheet3"/>
      <sheetName val="Sheet2_(2)2"/>
      <sheetName val="Rates_Basic2"/>
      <sheetName val="Plant_&amp;__Machinery2"/>
      <sheetName val="2_22"/>
      <sheetName val="LIFE_&amp;_REP_PROVN2"/>
      <sheetName val="O&amp;M_CREW2"/>
      <sheetName val="RATE_COMPILATION2"/>
      <sheetName val="Non_debit-RMC2"/>
      <sheetName val="9_Major_Bridge2"/>
      <sheetName val="8__ROB2"/>
      <sheetName val="10_Minor_Structure2"/>
      <sheetName val="7__FLYOVER2"/>
      <sheetName val="2__Earthwork2"/>
      <sheetName val="220_17_6_BS_2"/>
      <sheetName val="sqn_ldr_3_Unit_2_2"/>
      <sheetName val="Materials_Cost2"/>
      <sheetName val="1_Civil-RA2"/>
      <sheetName val="DATA-DEP_(13-17)2"/>
      <sheetName val="DATA-GCC(25-34_7)2"/>
      <sheetName val="St_-Con(0-17)2"/>
      <sheetName val="St_-Con_(17-34)2"/>
      <sheetName val="Materials_2"/>
      <sheetName val="2_civil-RA2"/>
      <sheetName val="CFForecast_detail2"/>
      <sheetName val="IO_LIST2"/>
      <sheetName val="Fill_this_out_first___2"/>
      <sheetName val="sq_ftg_detail2"/>
      <sheetName val="Hotel_Info_Input2"/>
      <sheetName val="Basic_Resources2"/>
      <sheetName val="Approved_MTD_Proj_#'s2"/>
      <sheetName val="Basic_Rates2"/>
      <sheetName val="JCR_TOP(ITEM)-KTRP2"/>
      <sheetName val="precast_RC_element2"/>
      <sheetName val="Cost_of_O_&amp;_O2"/>
      <sheetName val="Lead_Statement2"/>
      <sheetName val="Final_Basic_rate1"/>
      <sheetName val="Mix_Design4"/>
      <sheetName val="Rate_Analysis4"/>
      <sheetName val="Back_Cal_for_OMC3"/>
      <sheetName val="Site_Dev_BOQ4"/>
      <sheetName val="INPUT_SHEET4"/>
      <sheetName val="Basement_Budget4"/>
      <sheetName val="Extra_Item4"/>
      <sheetName val="Break_up_Sheet4"/>
      <sheetName val="Sheet2_(2)3"/>
      <sheetName val="Rates_Basic3"/>
      <sheetName val="Plant_&amp;__Machinery3"/>
      <sheetName val="2_23"/>
      <sheetName val="LIFE_&amp;_REP_PROVN3"/>
      <sheetName val="O&amp;M_CREW3"/>
      <sheetName val="RATE_COMPILATION3"/>
      <sheetName val="Non_debit-RMC3"/>
      <sheetName val="9_Major_Bridge3"/>
      <sheetName val="8__ROB3"/>
      <sheetName val="10_Minor_Structure3"/>
      <sheetName val="7__FLYOVER3"/>
      <sheetName val="2__Earthwork3"/>
      <sheetName val="220_17_6_BS_3"/>
      <sheetName val="sqn_ldr_3_Unit_2_3"/>
      <sheetName val="Materials_Cost3"/>
      <sheetName val="1_Civil-RA3"/>
      <sheetName val="DATA-DEP_(13-17)3"/>
      <sheetName val="DATA-GCC(25-34_7)3"/>
      <sheetName val="St_-Con(0-17)3"/>
      <sheetName val="St_-Con_(17-34)3"/>
      <sheetName val="Materials_3"/>
      <sheetName val="2_civil-RA3"/>
      <sheetName val="CFForecast_detail3"/>
      <sheetName val="IO_LIST3"/>
      <sheetName val="Fill_this_out_first___3"/>
      <sheetName val="sq_ftg_detail3"/>
      <sheetName val="Hotel_Info_Input3"/>
      <sheetName val="Basic_Resources3"/>
      <sheetName val="Approved_MTD_Proj_#'s3"/>
      <sheetName val="Basic_Rates3"/>
      <sheetName val="JCR_TOP(ITEM)-KTRP3"/>
      <sheetName val="precast_RC_element3"/>
      <sheetName val="Cost_of_O_&amp;_O3"/>
      <sheetName val="Lead_Statement3"/>
      <sheetName val="Final_Basic_rate2"/>
      <sheetName val="LOCAL_RATES1"/>
      <sheetName val="Diesel_Analysis1"/>
      <sheetName val="Dayworks_Bill1"/>
      <sheetName val="Bills_of_Quantities1"/>
      <sheetName val="SPT_vs_PHI1"/>
      <sheetName val="Sqn-Abs(G+6)_1"/>
      <sheetName val="WO-Abs_(G+2)_6_DUs1"/>
      <sheetName val="Air-Abs(G+6)_23_DUs1"/>
      <sheetName val="ENCL9"/>
      <sheetName val="ENCL10-C"/>
      <sheetName val="app2"/>
      <sheetName val="STR Span"/>
      <sheetName val="TCS"/>
      <sheetName val="Structure"/>
      <sheetName val="TCS-Without Taper"/>
      <sheetName val="TCS Final"/>
      <sheetName val="SR"/>
      <sheetName val="Levels"/>
      <sheetName val="Revised Levels"/>
      <sheetName val="abst-of -cost"/>
      <sheetName val="basdat-f"/>
      <sheetName val="Monthly Turnover (Final)"/>
      <sheetName val="Monthly Programme"/>
      <sheetName val="3. GSB-WMM-SHLD"/>
      <sheetName val="SOR"/>
      <sheetName val="B2.MB_Deck"/>
      <sheetName val="BATCHING PLANT PRO"/>
      <sheetName val="P-Ins &amp; Bonds"/>
      <sheetName val="Qty_SR1"/>
      <sheetName val="EW_SR1"/>
      <sheetName val="Qty_SR"/>
      <sheetName val="EW_SR"/>
      <sheetName val="LOCAL_RATES2"/>
      <sheetName val="Diesel_Analysis2"/>
      <sheetName val="Qty_SR2"/>
      <sheetName val="EW_SR2"/>
      <sheetName val="UNP-NCW "/>
      <sheetName val="Reinforcement_Input"/>
      <sheetName val="4+511(1x45M) (2)"/>
      <sheetName val="4+511(1x45S) (2)"/>
      <sheetName val="List_MNB"/>
      <sheetName val="6A Minor Bridge"/>
      <sheetName val="2+900 (1x26)"/>
      <sheetName val="6+984 (1x20)"/>
      <sheetName val="4+511(1x45M)"/>
      <sheetName val="4+511(1x45S)"/>
      <sheetName val="16+000(1x30MCW)"/>
      <sheetName val="16+000(1x30S)"/>
      <sheetName val="24+200 (1x20MCW)"/>
      <sheetName val="24+200 (1x20SR)"/>
      <sheetName val="MNB_1 Nos(1x30M) (2)"/>
      <sheetName val="70+153(1x50)"/>
      <sheetName val="工地管理費"/>
      <sheetName val="Steel_Circular"/>
      <sheetName val="doq"/>
      <sheetName val="DATA_PILE_BG"/>
      <sheetName val="DATA_PCC"/>
      <sheetName val="DATA_PILECAP"/>
      <sheetName val="DATA_PILE_RT1 "/>
      <sheetName val="DATA_PILE_RT2"/>
      <sheetName val="DATA_PILE _SM"/>
      <sheetName val="DATA SHEET"/>
      <sheetName val="TBAL9697 -group wise  sdpl"/>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Cul_detail"/>
      <sheetName val="p&amp;m"/>
      <sheetName val="Valves"/>
      <sheetName val="MS Rates"/>
      <sheetName val="EW"/>
      <sheetName val="Design"/>
      <sheetName val="Labour___Plant5"/>
      <sheetName val="Final_Basic_rate3"/>
      <sheetName val="LOCAL_RATES3"/>
      <sheetName val="Diesel_Analysis3"/>
      <sheetName val="C_&amp;_G_RHS"/>
      <sheetName val="Qty_SR3"/>
      <sheetName val="EW_SR3"/>
      <sheetName val="해외_연수비용_계산-삭제"/>
      <sheetName val="해외_기술훈련비_(합계)"/>
      <sheetName val="Monthly_Turnover_(Final)"/>
      <sheetName val="Monthly_Programme"/>
      <sheetName val="3__GSB-WMM-SHLD"/>
      <sheetName val="Abutment_"/>
      <sheetName val="B2_MB_Deck"/>
      <sheetName val="P-Ins_&amp;_Bonds"/>
      <sheetName val="UNP-NCW_"/>
      <sheetName val="4+511(1x45M)_(2)"/>
      <sheetName val="4+511(1x45S)_(2)"/>
      <sheetName val="6A_Minor_Bridge"/>
      <sheetName val="2+900_(1x26)"/>
      <sheetName val="6+984_(1x20)"/>
      <sheetName val="24+200_(1x20MCW)"/>
      <sheetName val="24+200_(1x20SR)"/>
      <sheetName val="MNB_1_Nos(1x30M)_(2)"/>
      <sheetName val="abst-of_-cost"/>
      <sheetName val="STR_Span"/>
      <sheetName val="TCS-Without_Taper"/>
      <sheetName val="TCS_Final"/>
      <sheetName val="Revised_Levels"/>
      <sheetName val="BATCHING_PLANT_PRO"/>
      <sheetName val="Materials_Cost(PCC)"/>
      <sheetName val="detail in door stad"/>
      <sheetName val="est"/>
      <sheetName val="procurement"/>
      <sheetName val="Cash2"/>
      <sheetName val="Z"/>
      <sheetName val="Clause 9"/>
      <sheetName val="Interest Payment"/>
      <sheetName val="FT-05-02IsoBOM"/>
      <sheetName val="6 A Mn bridges"/>
      <sheetName val="4 Annex 1 Basic rate"/>
      <sheetName val="Improvements"/>
      <sheetName val="MRATES"/>
      <sheetName val="Data validation"/>
      <sheetName val="BOQ Details"/>
      <sheetName val="hyperstatic"/>
      <sheetName val="FORM7"/>
      <sheetName val="Details"/>
    </sheetNames>
    <sheetDataSet>
      <sheetData sheetId="0" refreshError="1">
        <row r="14">
          <cell r="C14">
            <v>140</v>
          </cell>
        </row>
        <row r="15">
          <cell r="C15">
            <v>110</v>
          </cell>
        </row>
      </sheetData>
      <sheetData sheetId="1" refreshError="1">
        <row r="14">
          <cell r="C14">
            <v>140</v>
          </cell>
        </row>
        <row r="30">
          <cell r="G30">
            <v>710</v>
          </cell>
        </row>
        <row r="31">
          <cell r="G31">
            <v>24</v>
          </cell>
        </row>
        <row r="40">
          <cell r="G40">
            <v>10</v>
          </cell>
        </row>
        <row r="48">
          <cell r="G48">
            <v>3500</v>
          </cell>
        </row>
        <row r="49">
          <cell r="G49">
            <v>790</v>
          </cell>
        </row>
        <row r="50">
          <cell r="G50">
            <v>609</v>
          </cell>
        </row>
        <row r="51">
          <cell r="G51">
            <v>18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14">
          <cell r="C14">
            <v>140</v>
          </cell>
        </row>
      </sheetData>
      <sheetData sheetId="56">
        <row r="14">
          <cell r="C14">
            <v>140</v>
          </cell>
        </row>
      </sheetData>
      <sheetData sheetId="57">
        <row r="14">
          <cell r="C14">
            <v>140</v>
          </cell>
        </row>
      </sheetData>
      <sheetData sheetId="58">
        <row r="14">
          <cell r="C14">
            <v>140</v>
          </cell>
        </row>
      </sheetData>
      <sheetData sheetId="59">
        <row r="14">
          <cell r="C14">
            <v>140</v>
          </cell>
        </row>
      </sheetData>
      <sheetData sheetId="60">
        <row r="14">
          <cell r="C14">
            <v>140</v>
          </cell>
        </row>
      </sheetData>
      <sheetData sheetId="61">
        <row r="14">
          <cell r="C14">
            <v>140</v>
          </cell>
        </row>
      </sheetData>
      <sheetData sheetId="62">
        <row r="14">
          <cell r="C14">
            <v>140</v>
          </cell>
        </row>
      </sheetData>
      <sheetData sheetId="63">
        <row r="14">
          <cell r="C14">
            <v>140</v>
          </cell>
        </row>
      </sheetData>
      <sheetData sheetId="64">
        <row r="14">
          <cell r="C14">
            <v>140</v>
          </cell>
        </row>
      </sheetData>
      <sheetData sheetId="65">
        <row r="14">
          <cell r="C14">
            <v>140</v>
          </cell>
        </row>
      </sheetData>
      <sheetData sheetId="66">
        <row r="14">
          <cell r="C14">
            <v>140</v>
          </cell>
        </row>
      </sheetData>
      <sheetData sheetId="67">
        <row r="14">
          <cell r="C14">
            <v>140</v>
          </cell>
        </row>
      </sheetData>
      <sheetData sheetId="68">
        <row r="14">
          <cell r="C14">
            <v>140</v>
          </cell>
        </row>
      </sheetData>
      <sheetData sheetId="69">
        <row r="14">
          <cell r="C14">
            <v>140</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row r="14">
          <cell r="C14">
            <v>140</v>
          </cell>
        </row>
      </sheetData>
      <sheetData sheetId="213">
        <row r="14">
          <cell r="C14">
            <v>140</v>
          </cell>
        </row>
      </sheetData>
      <sheetData sheetId="214"/>
      <sheetData sheetId="215"/>
      <sheetData sheetId="216">
        <row r="14">
          <cell r="C14">
            <v>140</v>
          </cell>
        </row>
      </sheetData>
      <sheetData sheetId="217">
        <row r="14">
          <cell r="C14">
            <v>140</v>
          </cell>
        </row>
      </sheetData>
      <sheetData sheetId="218">
        <row r="14">
          <cell r="C14">
            <v>140</v>
          </cell>
        </row>
      </sheetData>
      <sheetData sheetId="219"/>
      <sheetData sheetId="220">
        <row r="14">
          <cell r="C14">
            <v>140</v>
          </cell>
        </row>
      </sheetData>
      <sheetData sheetId="221"/>
      <sheetData sheetId="222">
        <row r="14">
          <cell r="C14">
            <v>140</v>
          </cell>
        </row>
      </sheetData>
      <sheetData sheetId="223">
        <row r="14">
          <cell r="C14" t="str">
            <v>PCC M20</v>
          </cell>
        </row>
      </sheetData>
      <sheetData sheetId="224"/>
      <sheetData sheetId="225"/>
      <sheetData sheetId="226">
        <row r="14">
          <cell r="C14">
            <v>140</v>
          </cell>
        </row>
      </sheetData>
      <sheetData sheetId="227">
        <row r="14">
          <cell r="C14">
            <v>140</v>
          </cell>
        </row>
      </sheetData>
      <sheetData sheetId="228">
        <row r="14">
          <cell r="C14">
            <v>140</v>
          </cell>
        </row>
      </sheetData>
      <sheetData sheetId="229">
        <row r="14">
          <cell r="C14">
            <v>140</v>
          </cell>
        </row>
      </sheetData>
      <sheetData sheetId="230">
        <row r="14">
          <cell r="C14">
            <v>140</v>
          </cell>
        </row>
      </sheetData>
      <sheetData sheetId="231">
        <row r="14">
          <cell r="C14">
            <v>140</v>
          </cell>
        </row>
      </sheetData>
      <sheetData sheetId="232">
        <row r="14">
          <cell r="C14">
            <v>140</v>
          </cell>
        </row>
      </sheetData>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ow r="14">
          <cell r="C14">
            <v>140</v>
          </cell>
        </row>
      </sheetData>
      <sheetData sheetId="242">
        <row r="14">
          <cell r="C14">
            <v>140</v>
          </cell>
        </row>
      </sheetData>
      <sheetData sheetId="243">
        <row r="14">
          <cell r="C14">
            <v>140</v>
          </cell>
        </row>
      </sheetData>
      <sheetData sheetId="244">
        <row r="14">
          <cell r="C14">
            <v>140</v>
          </cell>
        </row>
      </sheetData>
      <sheetData sheetId="245">
        <row r="14">
          <cell r="C14">
            <v>140</v>
          </cell>
        </row>
      </sheetData>
      <sheetData sheetId="246">
        <row r="14">
          <cell r="C14">
            <v>140</v>
          </cell>
        </row>
      </sheetData>
      <sheetData sheetId="247">
        <row r="14">
          <cell r="C14">
            <v>140</v>
          </cell>
        </row>
      </sheetData>
      <sheetData sheetId="248">
        <row r="14">
          <cell r="C14">
            <v>140</v>
          </cell>
        </row>
      </sheetData>
      <sheetData sheetId="249">
        <row r="14">
          <cell r="C14">
            <v>140</v>
          </cell>
        </row>
      </sheetData>
      <sheetData sheetId="250">
        <row r="14">
          <cell r="C14">
            <v>140</v>
          </cell>
        </row>
      </sheetData>
      <sheetData sheetId="251">
        <row r="14">
          <cell r="C14">
            <v>140</v>
          </cell>
        </row>
      </sheetData>
      <sheetData sheetId="252">
        <row r="14">
          <cell r="C14">
            <v>140</v>
          </cell>
        </row>
      </sheetData>
      <sheetData sheetId="253">
        <row r="14">
          <cell r="C14">
            <v>140</v>
          </cell>
        </row>
      </sheetData>
      <sheetData sheetId="254">
        <row r="14">
          <cell r="C14">
            <v>140</v>
          </cell>
        </row>
      </sheetData>
      <sheetData sheetId="255">
        <row r="14">
          <cell r="C14">
            <v>140</v>
          </cell>
        </row>
      </sheetData>
      <sheetData sheetId="256">
        <row r="14">
          <cell r="C14">
            <v>140</v>
          </cell>
        </row>
      </sheetData>
      <sheetData sheetId="257">
        <row r="14">
          <cell r="C14">
            <v>140</v>
          </cell>
        </row>
      </sheetData>
      <sheetData sheetId="258">
        <row r="14">
          <cell r="C14">
            <v>140</v>
          </cell>
        </row>
      </sheetData>
      <sheetData sheetId="259">
        <row r="14">
          <cell r="C14">
            <v>140</v>
          </cell>
        </row>
      </sheetData>
      <sheetData sheetId="260">
        <row r="14">
          <cell r="C14">
            <v>140</v>
          </cell>
        </row>
      </sheetData>
      <sheetData sheetId="261">
        <row r="14">
          <cell r="C14">
            <v>140</v>
          </cell>
        </row>
      </sheetData>
      <sheetData sheetId="262">
        <row r="14">
          <cell r="C14">
            <v>140</v>
          </cell>
        </row>
      </sheetData>
      <sheetData sheetId="263">
        <row r="14">
          <cell r="C14">
            <v>140</v>
          </cell>
        </row>
      </sheetData>
      <sheetData sheetId="264">
        <row r="14">
          <cell r="C14">
            <v>140</v>
          </cell>
        </row>
      </sheetData>
      <sheetData sheetId="265">
        <row r="14">
          <cell r="C14">
            <v>140</v>
          </cell>
        </row>
      </sheetData>
      <sheetData sheetId="266">
        <row r="14">
          <cell r="C14">
            <v>140</v>
          </cell>
        </row>
      </sheetData>
      <sheetData sheetId="267">
        <row r="14">
          <cell r="C14">
            <v>140</v>
          </cell>
        </row>
      </sheetData>
      <sheetData sheetId="268">
        <row r="14">
          <cell r="C14">
            <v>140</v>
          </cell>
        </row>
      </sheetData>
      <sheetData sheetId="269">
        <row r="14">
          <cell r="C14">
            <v>140</v>
          </cell>
        </row>
      </sheetData>
      <sheetData sheetId="270">
        <row r="14">
          <cell r="C14">
            <v>140</v>
          </cell>
        </row>
      </sheetData>
      <sheetData sheetId="271">
        <row r="14">
          <cell r="C14">
            <v>140</v>
          </cell>
        </row>
      </sheetData>
      <sheetData sheetId="272">
        <row r="14">
          <cell r="C14">
            <v>140</v>
          </cell>
        </row>
      </sheetData>
      <sheetData sheetId="273">
        <row r="14">
          <cell r="C14">
            <v>140</v>
          </cell>
        </row>
      </sheetData>
      <sheetData sheetId="274">
        <row r="14">
          <cell r="C14">
            <v>140</v>
          </cell>
        </row>
      </sheetData>
      <sheetData sheetId="275">
        <row r="14">
          <cell r="C14">
            <v>140</v>
          </cell>
        </row>
      </sheetData>
      <sheetData sheetId="276">
        <row r="14">
          <cell r="C14">
            <v>140</v>
          </cell>
        </row>
      </sheetData>
      <sheetData sheetId="277">
        <row r="14">
          <cell r="C14">
            <v>140</v>
          </cell>
        </row>
      </sheetData>
      <sheetData sheetId="278">
        <row r="14">
          <cell r="C14">
            <v>140</v>
          </cell>
        </row>
      </sheetData>
      <sheetData sheetId="279" refreshError="1"/>
      <sheetData sheetId="280" refreshError="1"/>
      <sheetData sheetId="281">
        <row r="14">
          <cell r="C14">
            <v>140</v>
          </cell>
        </row>
      </sheetData>
      <sheetData sheetId="282">
        <row r="14">
          <cell r="C14">
            <v>140</v>
          </cell>
        </row>
      </sheetData>
      <sheetData sheetId="283">
        <row r="14">
          <cell r="C14">
            <v>140</v>
          </cell>
        </row>
      </sheetData>
      <sheetData sheetId="284" refreshError="1"/>
      <sheetData sheetId="285"/>
      <sheetData sheetId="286"/>
      <sheetData sheetId="287">
        <row r="14">
          <cell r="C14">
            <v>140</v>
          </cell>
        </row>
      </sheetData>
      <sheetData sheetId="288">
        <row r="14">
          <cell r="C14">
            <v>140</v>
          </cell>
        </row>
      </sheetData>
      <sheetData sheetId="289">
        <row r="14">
          <cell r="C14">
            <v>140</v>
          </cell>
        </row>
      </sheetData>
      <sheetData sheetId="290" refreshError="1"/>
      <sheetData sheetId="291">
        <row r="14">
          <cell r="C14">
            <v>140</v>
          </cell>
        </row>
      </sheetData>
      <sheetData sheetId="292">
        <row r="14">
          <cell r="C14">
            <v>140</v>
          </cell>
        </row>
      </sheetData>
      <sheetData sheetId="293">
        <row r="14">
          <cell r="C14">
            <v>140</v>
          </cell>
        </row>
      </sheetData>
      <sheetData sheetId="294">
        <row r="14">
          <cell r="C14">
            <v>140</v>
          </cell>
        </row>
      </sheetData>
      <sheetData sheetId="295">
        <row r="14">
          <cell r="C14">
            <v>140</v>
          </cell>
        </row>
      </sheetData>
      <sheetData sheetId="296">
        <row r="14">
          <cell r="C14">
            <v>140</v>
          </cell>
        </row>
      </sheetData>
      <sheetData sheetId="297">
        <row r="14">
          <cell r="C14">
            <v>140</v>
          </cell>
        </row>
      </sheetData>
      <sheetData sheetId="298">
        <row r="14">
          <cell r="C14">
            <v>140</v>
          </cell>
        </row>
      </sheetData>
      <sheetData sheetId="299">
        <row r="14">
          <cell r="C14">
            <v>140</v>
          </cell>
        </row>
      </sheetData>
      <sheetData sheetId="300">
        <row r="14">
          <cell r="C14">
            <v>140</v>
          </cell>
        </row>
      </sheetData>
      <sheetData sheetId="301" refreshError="1"/>
      <sheetData sheetId="302">
        <row r="14">
          <cell r="C14">
            <v>140</v>
          </cell>
        </row>
      </sheetData>
      <sheetData sheetId="303">
        <row r="14">
          <cell r="C14">
            <v>140</v>
          </cell>
        </row>
      </sheetData>
      <sheetData sheetId="304">
        <row r="14">
          <cell r="C14">
            <v>140</v>
          </cell>
        </row>
      </sheetData>
      <sheetData sheetId="305">
        <row r="14">
          <cell r="C14">
            <v>140</v>
          </cell>
        </row>
      </sheetData>
      <sheetData sheetId="306"/>
      <sheetData sheetId="307"/>
      <sheetData sheetId="308"/>
      <sheetData sheetId="309">
        <row r="14">
          <cell r="C14">
            <v>140</v>
          </cell>
        </row>
      </sheetData>
      <sheetData sheetId="310">
        <row r="14">
          <cell r="C14">
            <v>140</v>
          </cell>
        </row>
      </sheetData>
      <sheetData sheetId="311"/>
      <sheetData sheetId="312">
        <row r="14">
          <cell r="C14">
            <v>140</v>
          </cell>
        </row>
      </sheetData>
      <sheetData sheetId="313">
        <row r="14">
          <cell r="C14">
            <v>140</v>
          </cell>
        </row>
      </sheetData>
      <sheetData sheetId="314">
        <row r="14">
          <cell r="C14">
            <v>140</v>
          </cell>
        </row>
      </sheetData>
      <sheetData sheetId="315">
        <row r="14">
          <cell r="C14">
            <v>140</v>
          </cell>
        </row>
      </sheetData>
      <sheetData sheetId="316">
        <row r="14">
          <cell r="C14">
            <v>140</v>
          </cell>
        </row>
      </sheetData>
      <sheetData sheetId="317">
        <row r="14">
          <cell r="C14">
            <v>140</v>
          </cell>
        </row>
      </sheetData>
      <sheetData sheetId="318">
        <row r="14">
          <cell r="C14">
            <v>140</v>
          </cell>
        </row>
      </sheetData>
      <sheetData sheetId="319">
        <row r="14">
          <cell r="C14">
            <v>140</v>
          </cell>
        </row>
      </sheetData>
      <sheetData sheetId="320"/>
      <sheetData sheetId="321"/>
      <sheetData sheetId="322"/>
      <sheetData sheetId="323"/>
      <sheetData sheetId="324">
        <row r="14">
          <cell r="C14">
            <v>140</v>
          </cell>
        </row>
      </sheetData>
      <sheetData sheetId="325">
        <row r="14">
          <cell r="C14">
            <v>140</v>
          </cell>
        </row>
      </sheetData>
      <sheetData sheetId="326">
        <row r="14">
          <cell r="C14">
            <v>140</v>
          </cell>
        </row>
      </sheetData>
      <sheetData sheetId="327">
        <row r="14">
          <cell r="C14">
            <v>140</v>
          </cell>
        </row>
      </sheetData>
      <sheetData sheetId="328">
        <row r="14">
          <cell r="C14">
            <v>140</v>
          </cell>
        </row>
      </sheetData>
      <sheetData sheetId="329">
        <row r="14">
          <cell r="C14">
            <v>140</v>
          </cell>
        </row>
      </sheetData>
      <sheetData sheetId="330">
        <row r="14">
          <cell r="C14">
            <v>140</v>
          </cell>
        </row>
      </sheetData>
      <sheetData sheetId="331">
        <row r="14">
          <cell r="C14">
            <v>140</v>
          </cell>
        </row>
      </sheetData>
      <sheetData sheetId="332">
        <row r="14">
          <cell r="C14">
            <v>140</v>
          </cell>
        </row>
      </sheetData>
      <sheetData sheetId="333">
        <row r="14">
          <cell r="C14">
            <v>140</v>
          </cell>
        </row>
      </sheetData>
      <sheetData sheetId="334"/>
      <sheetData sheetId="335"/>
      <sheetData sheetId="336">
        <row r="14">
          <cell r="C14">
            <v>140</v>
          </cell>
        </row>
      </sheetData>
      <sheetData sheetId="337">
        <row r="14">
          <cell r="C14">
            <v>140</v>
          </cell>
        </row>
      </sheetData>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sheetData sheetId="378"/>
      <sheetData sheetId="379" refreshError="1"/>
      <sheetData sheetId="380" refreshError="1"/>
      <sheetData sheetId="381">
        <row r="14">
          <cell r="C14">
            <v>140</v>
          </cell>
        </row>
      </sheetData>
      <sheetData sheetId="382">
        <row r="14">
          <cell r="C14">
            <v>140</v>
          </cell>
        </row>
      </sheetData>
      <sheetData sheetId="383">
        <row r="14">
          <cell r="C14">
            <v>140</v>
          </cell>
        </row>
      </sheetData>
      <sheetData sheetId="384">
        <row r="14">
          <cell r="C14">
            <v>140</v>
          </cell>
        </row>
      </sheetData>
      <sheetData sheetId="385">
        <row r="14">
          <cell r="C14">
            <v>140</v>
          </cell>
        </row>
      </sheetData>
      <sheetData sheetId="386">
        <row r="14">
          <cell r="C14">
            <v>140</v>
          </cell>
        </row>
      </sheetData>
      <sheetData sheetId="387"/>
      <sheetData sheetId="388">
        <row r="14">
          <cell r="C14">
            <v>140</v>
          </cell>
        </row>
      </sheetData>
      <sheetData sheetId="389">
        <row r="14">
          <cell r="C14">
            <v>140</v>
          </cell>
        </row>
      </sheetData>
      <sheetData sheetId="390"/>
      <sheetData sheetId="391"/>
      <sheetData sheetId="392">
        <row r="14">
          <cell r="C14">
            <v>140</v>
          </cell>
        </row>
      </sheetData>
      <sheetData sheetId="393">
        <row r="14">
          <cell r="C14">
            <v>140</v>
          </cell>
        </row>
      </sheetData>
      <sheetData sheetId="394"/>
      <sheetData sheetId="395"/>
      <sheetData sheetId="396"/>
      <sheetData sheetId="397"/>
      <sheetData sheetId="398"/>
      <sheetData sheetId="399"/>
      <sheetData sheetId="400"/>
      <sheetData sheetId="401">
        <row r="14">
          <cell r="C14">
            <v>140</v>
          </cell>
        </row>
      </sheetData>
      <sheetData sheetId="402">
        <row r="14">
          <cell r="C14">
            <v>140</v>
          </cell>
        </row>
      </sheetData>
      <sheetData sheetId="403">
        <row r="14">
          <cell r="C14">
            <v>140</v>
          </cell>
        </row>
      </sheetData>
      <sheetData sheetId="404">
        <row r="14">
          <cell r="C14">
            <v>140</v>
          </cell>
        </row>
      </sheetData>
      <sheetData sheetId="405">
        <row r="14">
          <cell r="C14">
            <v>140</v>
          </cell>
        </row>
      </sheetData>
      <sheetData sheetId="406">
        <row r="14">
          <cell r="C14">
            <v>140</v>
          </cell>
        </row>
      </sheetData>
      <sheetData sheetId="407">
        <row r="14">
          <cell r="C14">
            <v>140</v>
          </cell>
        </row>
      </sheetData>
      <sheetData sheetId="408"/>
      <sheetData sheetId="409">
        <row r="14">
          <cell r="C14">
            <v>140</v>
          </cell>
        </row>
      </sheetData>
      <sheetData sheetId="410"/>
      <sheetData sheetId="411">
        <row r="14">
          <cell r="C14">
            <v>140</v>
          </cell>
        </row>
      </sheetData>
      <sheetData sheetId="412">
        <row r="14">
          <cell r="C14">
            <v>140</v>
          </cell>
        </row>
      </sheetData>
      <sheetData sheetId="413">
        <row r="14">
          <cell r="C14">
            <v>140</v>
          </cell>
        </row>
      </sheetData>
      <sheetData sheetId="414">
        <row r="14">
          <cell r="C14">
            <v>140</v>
          </cell>
        </row>
      </sheetData>
      <sheetData sheetId="415"/>
      <sheetData sheetId="416">
        <row r="14">
          <cell r="C14">
            <v>140</v>
          </cell>
        </row>
      </sheetData>
      <sheetData sheetId="417">
        <row r="14">
          <cell r="C14">
            <v>140</v>
          </cell>
        </row>
      </sheetData>
      <sheetData sheetId="418">
        <row r="14">
          <cell r="C14">
            <v>140</v>
          </cell>
        </row>
      </sheetData>
      <sheetData sheetId="419"/>
      <sheetData sheetId="420"/>
      <sheetData sheetId="421"/>
      <sheetData sheetId="422"/>
      <sheetData sheetId="423"/>
      <sheetData sheetId="424"/>
      <sheetData sheetId="425" refreshError="1"/>
      <sheetData sheetId="426">
        <row r="14">
          <cell r="C14">
            <v>140</v>
          </cell>
        </row>
      </sheetData>
      <sheetData sheetId="427">
        <row r="14">
          <cell r="C14">
            <v>140</v>
          </cell>
        </row>
      </sheetData>
      <sheetData sheetId="428"/>
      <sheetData sheetId="429"/>
      <sheetData sheetId="430"/>
      <sheetData sheetId="431"/>
      <sheetData sheetId="432"/>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ow r="14">
          <cell r="C14">
            <v>140</v>
          </cell>
        </row>
      </sheetData>
      <sheetData sheetId="448">
        <row r="14">
          <cell r="C14">
            <v>140</v>
          </cell>
        </row>
      </sheetData>
      <sheetData sheetId="449"/>
      <sheetData sheetId="450">
        <row r="14">
          <cell r="C14">
            <v>140</v>
          </cell>
        </row>
      </sheetData>
      <sheetData sheetId="451">
        <row r="14">
          <cell r="C14">
            <v>140</v>
          </cell>
        </row>
      </sheetData>
      <sheetData sheetId="452"/>
      <sheetData sheetId="453" refreshError="1"/>
      <sheetData sheetId="454">
        <row r="14">
          <cell r="C14">
            <v>140</v>
          </cell>
        </row>
      </sheetData>
      <sheetData sheetId="455">
        <row r="14">
          <cell r="C14">
            <v>140</v>
          </cell>
        </row>
      </sheetData>
      <sheetData sheetId="456" refreshError="1"/>
      <sheetData sheetId="457" refreshError="1"/>
      <sheetData sheetId="458" refreshError="1"/>
      <sheetData sheetId="459" refreshError="1"/>
      <sheetData sheetId="460" refreshError="1"/>
      <sheetData sheetId="461" refreshError="1"/>
      <sheetData sheetId="462" refreshError="1"/>
      <sheetData sheetId="463">
        <row r="14">
          <cell r="C14">
            <v>140</v>
          </cell>
        </row>
      </sheetData>
      <sheetData sheetId="464">
        <row r="14">
          <cell r="C14">
            <v>140</v>
          </cell>
        </row>
      </sheetData>
      <sheetData sheetId="465">
        <row r="14">
          <cell r="C14">
            <v>140</v>
          </cell>
        </row>
      </sheetData>
      <sheetData sheetId="466">
        <row r="14">
          <cell r="C14">
            <v>140</v>
          </cell>
        </row>
      </sheetData>
      <sheetData sheetId="467">
        <row r="14">
          <cell r="C14">
            <v>140</v>
          </cell>
        </row>
      </sheetData>
      <sheetData sheetId="468">
        <row r="14">
          <cell r="C14">
            <v>140</v>
          </cell>
        </row>
      </sheetData>
      <sheetData sheetId="469">
        <row r="14">
          <cell r="C14">
            <v>140</v>
          </cell>
        </row>
      </sheetData>
      <sheetData sheetId="470">
        <row r="14">
          <cell r="C14">
            <v>140</v>
          </cell>
        </row>
      </sheetData>
      <sheetData sheetId="471">
        <row r="14">
          <cell r="C14">
            <v>140</v>
          </cell>
        </row>
      </sheetData>
      <sheetData sheetId="472">
        <row r="14">
          <cell r="C14">
            <v>140</v>
          </cell>
        </row>
      </sheetData>
      <sheetData sheetId="473">
        <row r="14">
          <cell r="C14">
            <v>140</v>
          </cell>
        </row>
      </sheetData>
      <sheetData sheetId="474">
        <row r="14">
          <cell r="C14">
            <v>140</v>
          </cell>
        </row>
      </sheetData>
      <sheetData sheetId="475">
        <row r="14">
          <cell r="C14">
            <v>140</v>
          </cell>
        </row>
      </sheetData>
      <sheetData sheetId="476">
        <row r="14">
          <cell r="C14">
            <v>140</v>
          </cell>
        </row>
      </sheetData>
      <sheetData sheetId="477"/>
      <sheetData sheetId="478"/>
      <sheetData sheetId="479"/>
      <sheetData sheetId="480">
        <row r="14">
          <cell r="C14">
            <v>140</v>
          </cell>
        </row>
      </sheetData>
      <sheetData sheetId="481"/>
      <sheetData sheetId="482"/>
      <sheetData sheetId="483"/>
      <sheetData sheetId="484"/>
      <sheetData sheetId="485"/>
      <sheetData sheetId="486"/>
      <sheetData sheetId="487"/>
      <sheetData sheetId="488"/>
      <sheetData sheetId="489">
        <row r="14">
          <cell r="C14">
            <v>140</v>
          </cell>
        </row>
      </sheetData>
      <sheetData sheetId="490">
        <row r="14">
          <cell r="C14">
            <v>140</v>
          </cell>
        </row>
      </sheetData>
      <sheetData sheetId="491"/>
      <sheetData sheetId="492"/>
      <sheetData sheetId="493"/>
      <sheetData sheetId="494">
        <row r="14">
          <cell r="C14">
            <v>140</v>
          </cell>
        </row>
      </sheetData>
      <sheetData sheetId="495">
        <row r="14">
          <cell r="C14">
            <v>140</v>
          </cell>
        </row>
      </sheetData>
      <sheetData sheetId="496"/>
      <sheetData sheetId="497">
        <row r="14">
          <cell r="C14">
            <v>140</v>
          </cell>
        </row>
      </sheetData>
      <sheetData sheetId="498"/>
      <sheetData sheetId="499">
        <row r="14">
          <cell r="C14">
            <v>140</v>
          </cell>
        </row>
      </sheetData>
      <sheetData sheetId="500">
        <row r="14">
          <cell r="C14" t="str">
            <v>PCC M20</v>
          </cell>
        </row>
      </sheetData>
      <sheetData sheetId="501"/>
      <sheetData sheetId="502"/>
      <sheetData sheetId="503"/>
      <sheetData sheetId="504">
        <row r="14">
          <cell r="C14">
            <v>140</v>
          </cell>
        </row>
      </sheetData>
      <sheetData sheetId="505">
        <row r="14">
          <cell r="C14">
            <v>140</v>
          </cell>
        </row>
      </sheetData>
      <sheetData sheetId="506"/>
      <sheetData sheetId="507"/>
      <sheetData sheetId="508">
        <row r="14">
          <cell r="C14">
            <v>140</v>
          </cell>
        </row>
      </sheetData>
      <sheetData sheetId="509">
        <row r="14">
          <cell r="C14">
            <v>140</v>
          </cell>
        </row>
      </sheetData>
      <sheetData sheetId="510"/>
      <sheetData sheetId="511"/>
      <sheetData sheetId="512"/>
      <sheetData sheetId="513"/>
      <sheetData sheetId="514"/>
      <sheetData sheetId="515"/>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UTINY"/>
      <sheetName val="EMD"/>
      <sheetName val="CO-EFF."/>
      <sheetName val="comperitive"/>
      <sheetName val="sheet3"/>
      <sheetName val="Sheet4"/>
      <sheetName val="Sheet5"/>
      <sheetName val="Sheet6"/>
      <sheetName val="sheeet7"/>
      <sheetName val="Abs PMRL"/>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wise Account code"/>
      <sheetName val="Account code"/>
      <sheetName val="Sheet1"/>
      <sheetName val="Group Code"/>
      <sheetName val="Group code matrix"/>
    </sheetNames>
    <sheetDataSet>
      <sheetData sheetId="0" refreshError="1"/>
      <sheetData sheetId="1" refreshError="1"/>
      <sheetData sheetId="2" refreshError="1"/>
      <sheetData sheetId="3" refreshError="1"/>
      <sheetData sheetId="4" refreshError="1">
        <row r="2">
          <cell r="A2" t="str">
            <v>Group Cd</v>
          </cell>
          <cell r="B2" t="str">
            <v>Description</v>
          </cell>
          <cell r="C2" t="str">
            <v>Unit</v>
          </cell>
          <cell r="D2" t="str">
            <v>Emp</v>
          </cell>
          <cell r="E2" t="str">
            <v>CRM</v>
          </cell>
          <cell r="F2" t="str">
            <v>SCM</v>
          </cell>
          <cell r="G2" t="str">
            <v>WOM</v>
          </cell>
          <cell r="H2" t="str">
            <v>FIN</v>
          </cell>
          <cell r="I2" t="str">
            <v>Csh Pmt</v>
          </cell>
          <cell r="J2" t="str">
            <v>Bnk Pmt</v>
          </cell>
          <cell r="K2" t="str">
            <v>Csh Rcpt</v>
          </cell>
          <cell r="L2" t="str">
            <v>Bnk Rcpt</v>
          </cell>
          <cell r="M2" t="str">
            <v>JV</v>
          </cell>
          <cell r="N2" t="str">
            <v>Auto JV</v>
          </cell>
          <cell r="O2" t="str">
            <v>Prov JV</v>
          </cell>
          <cell r="P2" t="str">
            <v>JV (Oth)</v>
          </cell>
          <cell r="Q2" t="str">
            <v>PJV</v>
          </cell>
          <cell r="R2" t="str">
            <v>SJV</v>
          </cell>
          <cell r="S2" t="str">
            <v>I/O Adv</v>
          </cell>
          <cell r="T2" t="str">
            <v>Reg. Reqd</v>
          </cell>
        </row>
        <row r="3">
          <cell r="A3">
            <v>1010</v>
          </cell>
          <cell r="B3" t="str">
            <v>STAFF EXPENSES</v>
          </cell>
          <cell r="C3" t="str">
            <v>All</v>
          </cell>
          <cell r="D3" t="str">
            <v>Y</v>
          </cell>
          <cell r="E3" t="str">
            <v>N</v>
          </cell>
          <cell r="F3" t="str">
            <v>N</v>
          </cell>
          <cell r="G3" t="str">
            <v>N</v>
          </cell>
          <cell r="H3" t="str">
            <v>N</v>
          </cell>
          <cell r="I3" t="str">
            <v>Y</v>
          </cell>
          <cell r="J3" t="str">
            <v>Y</v>
          </cell>
          <cell r="K3" t="str">
            <v>Y</v>
          </cell>
          <cell r="L3" t="str">
            <v>Y</v>
          </cell>
          <cell r="M3" t="str">
            <v>Y</v>
          </cell>
          <cell r="N3" t="str">
            <v>Y</v>
          </cell>
          <cell r="O3" t="str">
            <v>Y</v>
          </cell>
          <cell r="P3" t="str">
            <v>Y</v>
          </cell>
          <cell r="Q3" t="str">
            <v>N</v>
          </cell>
          <cell r="R3" t="str">
            <v>N</v>
          </cell>
          <cell r="S3" t="str">
            <v>N</v>
          </cell>
          <cell r="T3" t="str">
            <v>N</v>
          </cell>
        </row>
        <row r="4">
          <cell r="A4">
            <v>1030</v>
          </cell>
          <cell r="B4" t="str">
            <v>PF/ SAF/ EPF / GF /Leave</v>
          </cell>
          <cell r="C4" t="str">
            <v>All</v>
          </cell>
          <cell r="D4" t="str">
            <v>N</v>
          </cell>
          <cell r="E4" t="str">
            <v>N</v>
          </cell>
          <cell r="F4" t="str">
            <v>N</v>
          </cell>
          <cell r="G4" t="str">
            <v>N</v>
          </cell>
          <cell r="H4" t="str">
            <v>Y</v>
          </cell>
          <cell r="I4" t="str">
            <v>N</v>
          </cell>
          <cell r="J4" t="str">
            <v>Y</v>
          </cell>
          <cell r="K4" t="str">
            <v>N</v>
          </cell>
          <cell r="L4" t="str">
            <v>Y</v>
          </cell>
          <cell r="M4" t="str">
            <v>Y</v>
          </cell>
          <cell r="N4" t="str">
            <v>Y</v>
          </cell>
          <cell r="O4" t="str">
            <v>Y</v>
          </cell>
          <cell r="P4" t="str">
            <v>Y</v>
          </cell>
          <cell r="Q4" t="str">
            <v>N</v>
          </cell>
          <cell r="R4" t="str">
            <v>N</v>
          </cell>
          <cell r="S4" t="str">
            <v>Y</v>
          </cell>
          <cell r="T4" t="str">
            <v>N</v>
          </cell>
        </row>
        <row r="5">
          <cell r="A5">
            <v>1031</v>
          </cell>
          <cell r="B5" t="str">
            <v>PF/ SAF/ EPF / GF /Leave - Workmen</v>
          </cell>
          <cell r="C5" t="str">
            <v>All</v>
          </cell>
          <cell r="D5" t="str">
            <v>N</v>
          </cell>
          <cell r="E5" t="str">
            <v>N</v>
          </cell>
          <cell r="F5" t="str">
            <v>N</v>
          </cell>
          <cell r="G5" t="str">
            <v>N</v>
          </cell>
          <cell r="H5" t="str">
            <v>Y</v>
          </cell>
          <cell r="I5" t="str">
            <v>Y</v>
          </cell>
          <cell r="J5" t="str">
            <v>Y</v>
          </cell>
          <cell r="K5" t="str">
            <v>Y</v>
          </cell>
          <cell r="L5" t="str">
            <v>Y</v>
          </cell>
          <cell r="M5" t="str">
            <v>Y</v>
          </cell>
          <cell r="N5" t="str">
            <v>N</v>
          </cell>
          <cell r="O5" t="str">
            <v>Y</v>
          </cell>
          <cell r="P5" t="str">
            <v>Y</v>
          </cell>
          <cell r="Q5" t="str">
            <v>N</v>
          </cell>
          <cell r="R5" t="str">
            <v>N</v>
          </cell>
          <cell r="S5" t="str">
            <v>N</v>
          </cell>
          <cell r="T5" t="str">
            <v>N</v>
          </cell>
        </row>
        <row r="6">
          <cell r="A6">
            <v>1040</v>
          </cell>
          <cell r="B6" t="str">
            <v>Welfare Expenses</v>
          </cell>
          <cell r="C6" t="str">
            <v>All</v>
          </cell>
          <cell r="D6" t="str">
            <v>Y</v>
          </cell>
          <cell r="E6" t="str">
            <v>N</v>
          </cell>
          <cell r="F6" t="str">
            <v>N</v>
          </cell>
          <cell r="G6" t="str">
            <v>Y</v>
          </cell>
          <cell r="H6" t="str">
            <v>Y</v>
          </cell>
          <cell r="I6" t="str">
            <v>Y</v>
          </cell>
          <cell r="J6" t="str">
            <v>Y</v>
          </cell>
          <cell r="K6" t="str">
            <v>Y</v>
          </cell>
          <cell r="L6" t="str">
            <v>Y</v>
          </cell>
          <cell r="M6" t="str">
            <v>Y</v>
          </cell>
          <cell r="N6" t="str">
            <v>Y</v>
          </cell>
          <cell r="O6" t="str">
            <v>Y</v>
          </cell>
          <cell r="P6" t="str">
            <v>Y</v>
          </cell>
          <cell r="Q6" t="str">
            <v>N</v>
          </cell>
          <cell r="R6" t="str">
            <v>N</v>
          </cell>
          <cell r="S6" t="str">
            <v>Y</v>
          </cell>
          <cell r="T6" t="str">
            <v>N</v>
          </cell>
        </row>
        <row r="7">
          <cell r="A7">
            <v>1041</v>
          </cell>
          <cell r="B7" t="str">
            <v>Welfare Expenses - Workmen</v>
          </cell>
          <cell r="C7" t="str">
            <v>All</v>
          </cell>
          <cell r="D7" t="str">
            <v>N</v>
          </cell>
          <cell r="E7" t="str">
            <v>N</v>
          </cell>
          <cell r="F7" t="str">
            <v>N</v>
          </cell>
          <cell r="G7" t="str">
            <v>N</v>
          </cell>
          <cell r="H7" t="str">
            <v>Y</v>
          </cell>
          <cell r="I7" t="str">
            <v>Y</v>
          </cell>
          <cell r="J7" t="str">
            <v>Y</v>
          </cell>
          <cell r="K7" t="str">
            <v>N</v>
          </cell>
          <cell r="L7" t="str">
            <v>N</v>
          </cell>
          <cell r="M7" t="str">
            <v>Y</v>
          </cell>
          <cell r="N7" t="str">
            <v>N</v>
          </cell>
          <cell r="O7" t="str">
            <v>N</v>
          </cell>
          <cell r="P7" t="str">
            <v>Y</v>
          </cell>
          <cell r="Q7" t="str">
            <v>N</v>
          </cell>
          <cell r="R7" t="str">
            <v>N</v>
          </cell>
          <cell r="S7" t="str">
            <v>N</v>
          </cell>
          <cell r="T7" t="str">
            <v>N</v>
          </cell>
        </row>
        <row r="8">
          <cell r="A8">
            <v>1050</v>
          </cell>
          <cell r="B8" t="str">
            <v>Rates and Taxes</v>
          </cell>
          <cell r="C8" t="str">
            <v>All</v>
          </cell>
          <cell r="D8" t="str">
            <v>N</v>
          </cell>
          <cell r="E8" t="str">
            <v>N</v>
          </cell>
          <cell r="F8" t="str">
            <v>N</v>
          </cell>
          <cell r="G8" t="str">
            <v>N</v>
          </cell>
          <cell r="H8" t="str">
            <v>Y</v>
          </cell>
          <cell r="I8" t="str">
            <v>Y</v>
          </cell>
          <cell r="J8" t="str">
            <v>Y</v>
          </cell>
          <cell r="K8" t="str">
            <v>N</v>
          </cell>
          <cell r="L8" t="str">
            <v>N</v>
          </cell>
          <cell r="M8" t="str">
            <v>Y</v>
          </cell>
          <cell r="N8" t="str">
            <v>N</v>
          </cell>
          <cell r="O8" t="str">
            <v>Y</v>
          </cell>
          <cell r="P8" t="str">
            <v>Y</v>
          </cell>
          <cell r="Q8" t="str">
            <v>N</v>
          </cell>
          <cell r="R8" t="str">
            <v>N</v>
          </cell>
          <cell r="S8" t="str">
            <v>Y</v>
          </cell>
          <cell r="T8" t="str">
            <v>N</v>
          </cell>
        </row>
        <row r="9">
          <cell r="A9">
            <v>1051</v>
          </cell>
          <cell r="B9" t="str">
            <v>Rates and Taxes -Assets</v>
          </cell>
          <cell r="C9" t="str">
            <v>All</v>
          </cell>
          <cell r="D9" t="str">
            <v>N</v>
          </cell>
          <cell r="E9" t="str">
            <v>N</v>
          </cell>
          <cell r="F9" t="str">
            <v>N</v>
          </cell>
          <cell r="G9" t="str">
            <v>N</v>
          </cell>
          <cell r="H9" t="str">
            <v>Y</v>
          </cell>
          <cell r="I9" t="str">
            <v>Y</v>
          </cell>
          <cell r="J9" t="str">
            <v>Y</v>
          </cell>
          <cell r="K9" t="str">
            <v>Y</v>
          </cell>
          <cell r="L9" t="str">
            <v>Y</v>
          </cell>
          <cell r="M9" t="str">
            <v>Y</v>
          </cell>
          <cell r="N9" t="str">
            <v>N</v>
          </cell>
          <cell r="O9" t="str">
            <v>N</v>
          </cell>
          <cell r="P9" t="str">
            <v>N</v>
          </cell>
          <cell r="Q9" t="str">
            <v>N</v>
          </cell>
          <cell r="R9" t="str">
            <v>N</v>
          </cell>
          <cell r="S9" t="str">
            <v>N</v>
          </cell>
          <cell r="T9" t="str">
            <v>N</v>
          </cell>
        </row>
        <row r="10">
          <cell r="A10">
            <v>1060</v>
          </cell>
          <cell r="B10" t="str">
            <v>Water and Power</v>
          </cell>
          <cell r="C10" t="str">
            <v>All</v>
          </cell>
          <cell r="D10" t="str">
            <v>N</v>
          </cell>
          <cell r="E10" t="str">
            <v>N</v>
          </cell>
          <cell r="F10" t="str">
            <v>N</v>
          </cell>
          <cell r="G10" t="str">
            <v>Y</v>
          </cell>
          <cell r="H10" t="str">
            <v>Y</v>
          </cell>
          <cell r="I10" t="str">
            <v>Y</v>
          </cell>
          <cell r="J10" t="str">
            <v>Y</v>
          </cell>
          <cell r="K10" t="str">
            <v>Y</v>
          </cell>
          <cell r="L10" t="str">
            <v>Y</v>
          </cell>
          <cell r="M10" t="str">
            <v>Y</v>
          </cell>
          <cell r="N10" t="str">
            <v>N</v>
          </cell>
          <cell r="O10" t="str">
            <v>Y</v>
          </cell>
          <cell r="P10" t="str">
            <v>Y</v>
          </cell>
          <cell r="Q10" t="str">
            <v>N</v>
          </cell>
          <cell r="R10" t="str">
            <v>N</v>
          </cell>
          <cell r="S10" t="str">
            <v>Y</v>
          </cell>
          <cell r="T10" t="str">
            <v>N</v>
          </cell>
        </row>
        <row r="11">
          <cell r="A11">
            <v>1080</v>
          </cell>
          <cell r="B11" t="str">
            <v>Travelling Expenses</v>
          </cell>
          <cell r="C11" t="str">
            <v>All</v>
          </cell>
          <cell r="D11" t="str">
            <v>Y</v>
          </cell>
          <cell r="E11" t="str">
            <v>N</v>
          </cell>
          <cell r="F11" t="str">
            <v>N</v>
          </cell>
          <cell r="G11" t="str">
            <v>N</v>
          </cell>
          <cell r="H11" t="str">
            <v>Y</v>
          </cell>
          <cell r="I11" t="str">
            <v>Y</v>
          </cell>
          <cell r="J11" t="str">
            <v>Y</v>
          </cell>
          <cell r="K11" t="str">
            <v>Y</v>
          </cell>
          <cell r="L11" t="str">
            <v>N</v>
          </cell>
          <cell r="M11" t="str">
            <v>Y</v>
          </cell>
          <cell r="N11" t="str">
            <v>N</v>
          </cell>
          <cell r="O11" t="str">
            <v>Y</v>
          </cell>
          <cell r="P11" t="str">
            <v>Y</v>
          </cell>
          <cell r="Q11" t="str">
            <v>N</v>
          </cell>
          <cell r="R11" t="str">
            <v>N</v>
          </cell>
          <cell r="S11" t="str">
            <v>N</v>
          </cell>
          <cell r="T11" t="str">
            <v>N</v>
          </cell>
        </row>
        <row r="12">
          <cell r="A12">
            <v>1090</v>
          </cell>
          <cell r="B12" t="str">
            <v>Conveyance/Food Expenses - General</v>
          </cell>
          <cell r="C12" t="str">
            <v>All</v>
          </cell>
          <cell r="D12" t="str">
            <v>Y</v>
          </cell>
          <cell r="E12" t="str">
            <v>N</v>
          </cell>
          <cell r="F12" t="str">
            <v>N</v>
          </cell>
          <cell r="G12" t="str">
            <v>N</v>
          </cell>
          <cell r="H12" t="str">
            <v>Y</v>
          </cell>
          <cell r="I12" t="str">
            <v>Y</v>
          </cell>
          <cell r="J12" t="str">
            <v>Y</v>
          </cell>
          <cell r="K12" t="str">
            <v>Y</v>
          </cell>
          <cell r="L12" t="str">
            <v>Y</v>
          </cell>
          <cell r="M12" t="str">
            <v>Y</v>
          </cell>
          <cell r="N12" t="str">
            <v>N</v>
          </cell>
          <cell r="O12" t="str">
            <v>Y</v>
          </cell>
          <cell r="P12" t="str">
            <v>Y</v>
          </cell>
          <cell r="Q12" t="str">
            <v>N</v>
          </cell>
          <cell r="R12" t="str">
            <v>N</v>
          </cell>
          <cell r="S12" t="str">
            <v>N</v>
          </cell>
          <cell r="T12" t="str">
            <v>N</v>
          </cell>
        </row>
        <row r="13">
          <cell r="A13">
            <v>1091</v>
          </cell>
          <cell r="B13" t="str">
            <v>Conveyance Expenses - Staff</v>
          </cell>
          <cell r="C13" t="str">
            <v>All</v>
          </cell>
          <cell r="D13" t="str">
            <v>Y</v>
          </cell>
          <cell r="E13" t="str">
            <v>N</v>
          </cell>
          <cell r="F13" t="str">
            <v>N</v>
          </cell>
          <cell r="G13" t="str">
            <v>N</v>
          </cell>
          <cell r="H13" t="str">
            <v>Y</v>
          </cell>
          <cell r="I13" t="str">
            <v>Y</v>
          </cell>
          <cell r="J13" t="str">
            <v>Y</v>
          </cell>
          <cell r="K13" t="str">
            <v>N</v>
          </cell>
          <cell r="L13" t="str">
            <v>N</v>
          </cell>
          <cell r="M13" t="str">
            <v>Y</v>
          </cell>
          <cell r="N13" t="str">
            <v>Y</v>
          </cell>
          <cell r="O13" t="str">
            <v>Y</v>
          </cell>
          <cell r="P13" t="str">
            <v>Y</v>
          </cell>
          <cell r="Q13" t="str">
            <v>N</v>
          </cell>
          <cell r="R13" t="str">
            <v>N</v>
          </cell>
          <cell r="S13" t="str">
            <v>N</v>
          </cell>
          <cell r="T13" t="str">
            <v>N</v>
          </cell>
        </row>
        <row r="14">
          <cell r="A14">
            <v>1120</v>
          </cell>
          <cell r="B14" t="str">
            <v>Bank Charges - Guarantee/Tender/Exchange Difference</v>
          </cell>
          <cell r="C14" t="str">
            <v>All</v>
          </cell>
          <cell r="D14" t="str">
            <v>N</v>
          </cell>
          <cell r="E14" t="str">
            <v>N</v>
          </cell>
          <cell r="F14" t="str">
            <v>N</v>
          </cell>
          <cell r="G14" t="str">
            <v>N</v>
          </cell>
          <cell r="H14" t="str">
            <v>Y</v>
          </cell>
          <cell r="I14" t="str">
            <v>N</v>
          </cell>
          <cell r="J14" t="str">
            <v>Y</v>
          </cell>
          <cell r="K14" t="str">
            <v>N</v>
          </cell>
          <cell r="L14" t="str">
            <v>Y</v>
          </cell>
          <cell r="M14" t="str">
            <v>Y</v>
          </cell>
          <cell r="N14" t="str">
            <v>N</v>
          </cell>
          <cell r="O14" t="str">
            <v>Y</v>
          </cell>
          <cell r="P14" t="str">
            <v>Y</v>
          </cell>
          <cell r="Q14" t="str">
            <v>N</v>
          </cell>
          <cell r="R14" t="str">
            <v>N</v>
          </cell>
          <cell r="S14" t="str">
            <v>Y</v>
          </cell>
          <cell r="T14" t="str">
            <v>N</v>
          </cell>
        </row>
        <row r="15">
          <cell r="A15">
            <v>1130</v>
          </cell>
          <cell r="B15" t="str">
            <v>Postage and Telegram</v>
          </cell>
          <cell r="C15" t="str">
            <v>All</v>
          </cell>
          <cell r="D15" t="str">
            <v>N</v>
          </cell>
          <cell r="E15" t="str">
            <v>N</v>
          </cell>
          <cell r="F15" t="str">
            <v>N</v>
          </cell>
          <cell r="G15" t="str">
            <v>N</v>
          </cell>
          <cell r="H15" t="str">
            <v>Y</v>
          </cell>
          <cell r="I15" t="str">
            <v>Y</v>
          </cell>
          <cell r="J15" t="str">
            <v>Y</v>
          </cell>
          <cell r="K15" t="str">
            <v>Y</v>
          </cell>
          <cell r="L15" t="str">
            <v>Y</v>
          </cell>
          <cell r="M15" t="str">
            <v>Y</v>
          </cell>
          <cell r="N15" t="str">
            <v>N</v>
          </cell>
          <cell r="O15" t="str">
            <v>Y</v>
          </cell>
          <cell r="P15" t="str">
            <v>Y</v>
          </cell>
          <cell r="Q15" t="str">
            <v>N</v>
          </cell>
          <cell r="R15" t="str">
            <v>N</v>
          </cell>
          <cell r="S15" t="str">
            <v>N</v>
          </cell>
          <cell r="T15" t="str">
            <v>N</v>
          </cell>
        </row>
        <row r="16">
          <cell r="A16">
            <v>1140</v>
          </cell>
          <cell r="B16" t="str">
            <v>Printing and Stationery</v>
          </cell>
          <cell r="C16" t="str">
            <v>All</v>
          </cell>
          <cell r="D16" t="str">
            <v>N</v>
          </cell>
          <cell r="E16" t="str">
            <v>N</v>
          </cell>
          <cell r="F16" t="str">
            <v>N</v>
          </cell>
          <cell r="G16" t="str">
            <v>N</v>
          </cell>
          <cell r="H16" t="str">
            <v>Y</v>
          </cell>
          <cell r="I16" t="str">
            <v>Y</v>
          </cell>
          <cell r="J16" t="str">
            <v>Y</v>
          </cell>
          <cell r="K16" t="str">
            <v>Y</v>
          </cell>
          <cell r="L16" t="str">
            <v>Y</v>
          </cell>
          <cell r="M16" t="str">
            <v>Y</v>
          </cell>
          <cell r="N16" t="str">
            <v>N</v>
          </cell>
          <cell r="O16" t="str">
            <v>N</v>
          </cell>
          <cell r="P16" t="str">
            <v>Y</v>
          </cell>
          <cell r="Q16" t="str">
            <v>N</v>
          </cell>
          <cell r="R16" t="str">
            <v>N</v>
          </cell>
          <cell r="S16" t="str">
            <v>N</v>
          </cell>
          <cell r="T16" t="str">
            <v>N</v>
          </cell>
        </row>
        <row r="17">
          <cell r="A17">
            <v>1170</v>
          </cell>
          <cell r="B17" t="str">
            <v>Sundries and Misc Expenses - General</v>
          </cell>
          <cell r="C17" t="str">
            <v>All</v>
          </cell>
          <cell r="D17" t="str">
            <v>Y</v>
          </cell>
          <cell r="E17" t="str">
            <v>N</v>
          </cell>
          <cell r="F17" t="str">
            <v>N</v>
          </cell>
          <cell r="G17" t="str">
            <v>N</v>
          </cell>
          <cell r="H17" t="str">
            <v>Y</v>
          </cell>
          <cell r="I17" t="str">
            <v>Y</v>
          </cell>
          <cell r="J17" t="str">
            <v>Y</v>
          </cell>
          <cell r="K17" t="str">
            <v>Y</v>
          </cell>
          <cell r="L17" t="str">
            <v>Y</v>
          </cell>
          <cell r="M17" t="str">
            <v>Y</v>
          </cell>
          <cell r="N17" t="str">
            <v>N</v>
          </cell>
          <cell r="O17" t="str">
            <v>Y</v>
          </cell>
          <cell r="P17" t="str">
            <v>Y</v>
          </cell>
          <cell r="Q17" t="str">
            <v>N</v>
          </cell>
          <cell r="R17" t="str">
            <v>N</v>
          </cell>
          <cell r="S17" t="str">
            <v>Y</v>
          </cell>
          <cell r="T17" t="str">
            <v>N</v>
          </cell>
        </row>
        <row r="18">
          <cell r="A18">
            <v>1171</v>
          </cell>
          <cell r="B18" t="str">
            <v>Sundries and Misc Expenses - Staff</v>
          </cell>
          <cell r="C18" t="str">
            <v>All</v>
          </cell>
          <cell r="D18" t="str">
            <v>N</v>
          </cell>
          <cell r="E18" t="str">
            <v>N</v>
          </cell>
          <cell r="F18" t="str">
            <v>N</v>
          </cell>
          <cell r="G18" t="str">
            <v>N</v>
          </cell>
          <cell r="H18" t="str">
            <v>Y</v>
          </cell>
          <cell r="I18" t="str">
            <v>Y</v>
          </cell>
          <cell r="J18" t="str">
            <v>Y</v>
          </cell>
          <cell r="K18" t="str">
            <v>N</v>
          </cell>
          <cell r="L18" t="str">
            <v>N</v>
          </cell>
          <cell r="M18" t="str">
            <v>Y</v>
          </cell>
          <cell r="N18" t="str">
            <v>N</v>
          </cell>
          <cell r="O18" t="str">
            <v>N</v>
          </cell>
          <cell r="P18" t="str">
            <v>N</v>
          </cell>
          <cell r="Q18" t="str">
            <v>N</v>
          </cell>
          <cell r="R18" t="str">
            <v>N</v>
          </cell>
          <cell r="S18" t="str">
            <v>N</v>
          </cell>
          <cell r="T18" t="str">
            <v>N</v>
          </cell>
        </row>
        <row r="19">
          <cell r="A19">
            <v>1240</v>
          </cell>
          <cell r="B19" t="str">
            <v>Doubtful Debt/ Advance</v>
          </cell>
          <cell r="C19" t="str">
            <v>All</v>
          </cell>
          <cell r="D19" t="str">
            <v>N</v>
          </cell>
          <cell r="E19" t="str">
            <v>N</v>
          </cell>
          <cell r="F19" t="str">
            <v>N</v>
          </cell>
          <cell r="G19" t="str">
            <v>N</v>
          </cell>
          <cell r="H19" t="str">
            <v>Y</v>
          </cell>
          <cell r="I19" t="str">
            <v>N</v>
          </cell>
          <cell r="J19" t="str">
            <v>N</v>
          </cell>
          <cell r="K19" t="str">
            <v>N</v>
          </cell>
          <cell r="L19" t="str">
            <v>N</v>
          </cell>
          <cell r="M19" t="str">
            <v>N</v>
          </cell>
          <cell r="N19" t="str">
            <v>Y</v>
          </cell>
          <cell r="O19" t="str">
            <v>N</v>
          </cell>
          <cell r="P19" t="str">
            <v>Y</v>
          </cell>
          <cell r="Q19" t="str">
            <v>N</v>
          </cell>
          <cell r="R19" t="str">
            <v>N</v>
          </cell>
          <cell r="S19" t="str">
            <v>N</v>
          </cell>
          <cell r="T19" t="str">
            <v>N</v>
          </cell>
        </row>
        <row r="20">
          <cell r="A20">
            <v>1250</v>
          </cell>
          <cell r="B20" t="str">
            <v>Bad Debts &amp; Advance</v>
          </cell>
          <cell r="C20" t="str">
            <v>All</v>
          </cell>
          <cell r="D20" t="str">
            <v>N</v>
          </cell>
          <cell r="E20" t="str">
            <v>N</v>
          </cell>
          <cell r="F20" t="str">
            <v>N</v>
          </cell>
          <cell r="G20" t="str">
            <v>N</v>
          </cell>
          <cell r="H20" t="str">
            <v>Y</v>
          </cell>
          <cell r="I20" t="str">
            <v>N</v>
          </cell>
          <cell r="J20" t="str">
            <v>N</v>
          </cell>
          <cell r="K20" t="str">
            <v>N</v>
          </cell>
          <cell r="L20" t="str">
            <v>N</v>
          </cell>
          <cell r="M20" t="str">
            <v>N</v>
          </cell>
          <cell r="N20" t="str">
            <v>Y</v>
          </cell>
          <cell r="O20" t="str">
            <v>Y</v>
          </cell>
          <cell r="P20" t="str">
            <v>Y</v>
          </cell>
          <cell r="Q20" t="str">
            <v>N</v>
          </cell>
          <cell r="R20" t="str">
            <v>N</v>
          </cell>
          <cell r="S20" t="str">
            <v>N</v>
          </cell>
          <cell r="T20" t="str">
            <v>N</v>
          </cell>
        </row>
        <row r="21">
          <cell r="A21">
            <v>1260</v>
          </cell>
          <cell r="B21" t="str">
            <v>Interest Received</v>
          </cell>
          <cell r="C21" t="str">
            <v>All</v>
          </cell>
          <cell r="D21" t="str">
            <v>N</v>
          </cell>
          <cell r="E21" t="str">
            <v>N</v>
          </cell>
          <cell r="F21" t="str">
            <v>N</v>
          </cell>
          <cell r="G21" t="str">
            <v>N</v>
          </cell>
          <cell r="H21" t="str">
            <v>Y</v>
          </cell>
          <cell r="I21" t="str">
            <v>N</v>
          </cell>
          <cell r="J21" t="str">
            <v>Y</v>
          </cell>
          <cell r="K21" t="str">
            <v>Y</v>
          </cell>
          <cell r="L21" t="str">
            <v>Y</v>
          </cell>
          <cell r="M21" t="str">
            <v>Y</v>
          </cell>
          <cell r="N21" t="str">
            <v>N</v>
          </cell>
          <cell r="O21" t="str">
            <v>Y</v>
          </cell>
          <cell r="P21" t="str">
            <v>Y</v>
          </cell>
          <cell r="Q21" t="str">
            <v>N</v>
          </cell>
          <cell r="R21" t="str">
            <v>N</v>
          </cell>
          <cell r="S21" t="str">
            <v>Y</v>
          </cell>
          <cell r="T21" t="str">
            <v>N</v>
          </cell>
        </row>
        <row r="22">
          <cell r="A22">
            <v>1270</v>
          </cell>
          <cell r="B22" t="str">
            <v>Interest Paid</v>
          </cell>
          <cell r="C22" t="str">
            <v>All</v>
          </cell>
          <cell r="D22" t="str">
            <v>N</v>
          </cell>
          <cell r="E22" t="str">
            <v>N</v>
          </cell>
          <cell r="F22" t="str">
            <v>N</v>
          </cell>
          <cell r="G22" t="str">
            <v>N</v>
          </cell>
          <cell r="H22" t="str">
            <v>Y</v>
          </cell>
          <cell r="I22" t="str">
            <v>Y</v>
          </cell>
          <cell r="J22" t="str">
            <v>Y</v>
          </cell>
          <cell r="K22" t="str">
            <v>N</v>
          </cell>
          <cell r="L22" t="str">
            <v>N</v>
          </cell>
          <cell r="M22" t="str">
            <v>Y</v>
          </cell>
          <cell r="N22" t="str">
            <v>N</v>
          </cell>
          <cell r="O22" t="str">
            <v>Y</v>
          </cell>
          <cell r="P22" t="str">
            <v>Y</v>
          </cell>
          <cell r="Q22" t="str">
            <v>N</v>
          </cell>
          <cell r="R22" t="str">
            <v>N</v>
          </cell>
          <cell r="S22" t="str">
            <v>N</v>
          </cell>
          <cell r="T22" t="str">
            <v>N</v>
          </cell>
        </row>
        <row r="23">
          <cell r="A23">
            <v>1300</v>
          </cell>
          <cell r="B23" t="str">
            <v>Professional Fees</v>
          </cell>
          <cell r="C23" t="str">
            <v>All</v>
          </cell>
          <cell r="D23" t="str">
            <v>N</v>
          </cell>
          <cell r="E23" t="str">
            <v>N</v>
          </cell>
          <cell r="F23" t="str">
            <v>N</v>
          </cell>
          <cell r="G23" t="str">
            <v>N</v>
          </cell>
          <cell r="H23" t="str">
            <v>Y</v>
          </cell>
          <cell r="I23" t="str">
            <v>Y</v>
          </cell>
          <cell r="J23" t="str">
            <v>Y</v>
          </cell>
          <cell r="K23" t="str">
            <v>Y</v>
          </cell>
          <cell r="L23" t="str">
            <v>Y</v>
          </cell>
          <cell r="M23" t="str">
            <v>Y</v>
          </cell>
          <cell r="N23" t="str">
            <v>N</v>
          </cell>
          <cell r="O23" t="str">
            <v>Y</v>
          </cell>
          <cell r="P23" t="str">
            <v>Y</v>
          </cell>
          <cell r="Q23" t="str">
            <v>N</v>
          </cell>
          <cell r="R23" t="str">
            <v>N</v>
          </cell>
          <cell r="S23" t="str">
            <v>Y</v>
          </cell>
          <cell r="T23" t="str">
            <v>N</v>
          </cell>
        </row>
        <row r="24">
          <cell r="A24">
            <v>1310</v>
          </cell>
          <cell r="B24" t="str">
            <v>Overhead Charged by Regions</v>
          </cell>
          <cell r="C24" t="str">
            <v>All</v>
          </cell>
          <cell r="D24" t="str">
            <v>N</v>
          </cell>
          <cell r="E24" t="str">
            <v>N</v>
          </cell>
          <cell r="F24" t="str">
            <v>N</v>
          </cell>
          <cell r="G24" t="str">
            <v>N</v>
          </cell>
          <cell r="H24" t="str">
            <v>Y</v>
          </cell>
          <cell r="I24" t="str">
            <v>N</v>
          </cell>
          <cell r="J24" t="str">
            <v>N</v>
          </cell>
          <cell r="K24" t="str">
            <v>N</v>
          </cell>
          <cell r="L24" t="str">
            <v>N</v>
          </cell>
          <cell r="M24" t="str">
            <v>Y</v>
          </cell>
          <cell r="N24" t="str">
            <v>Y</v>
          </cell>
          <cell r="O24" t="str">
            <v>Y</v>
          </cell>
          <cell r="P24" t="str">
            <v>Y</v>
          </cell>
          <cell r="Q24" t="str">
            <v>N</v>
          </cell>
          <cell r="R24" t="str">
            <v>N</v>
          </cell>
          <cell r="S24" t="str">
            <v>N</v>
          </cell>
          <cell r="T24" t="str">
            <v>N</v>
          </cell>
        </row>
        <row r="25">
          <cell r="A25">
            <v>1400</v>
          </cell>
          <cell r="B25" t="str">
            <v>Rent</v>
          </cell>
          <cell r="C25" t="str">
            <v>All</v>
          </cell>
          <cell r="D25" t="str">
            <v>Y</v>
          </cell>
          <cell r="E25" t="str">
            <v>N</v>
          </cell>
          <cell r="F25" t="str">
            <v>N</v>
          </cell>
          <cell r="G25" t="str">
            <v>N</v>
          </cell>
          <cell r="H25" t="str">
            <v>N</v>
          </cell>
          <cell r="I25" t="str">
            <v>N</v>
          </cell>
          <cell r="J25" t="str">
            <v>Y</v>
          </cell>
          <cell r="K25" t="str">
            <v>N</v>
          </cell>
          <cell r="L25" t="str">
            <v>N</v>
          </cell>
          <cell r="M25" t="str">
            <v>N</v>
          </cell>
          <cell r="N25" t="str">
            <v>Y</v>
          </cell>
          <cell r="O25" t="str">
            <v>N</v>
          </cell>
          <cell r="P25" t="str">
            <v>Y</v>
          </cell>
          <cell r="Q25" t="str">
            <v>N</v>
          </cell>
          <cell r="R25" t="str">
            <v>N</v>
          </cell>
          <cell r="S25" t="str">
            <v>N</v>
          </cell>
          <cell r="T25" t="str">
            <v>N</v>
          </cell>
        </row>
        <row r="26">
          <cell r="A26">
            <v>1410</v>
          </cell>
          <cell r="B26" t="str">
            <v>Advertising &amp; Sales Promotion</v>
          </cell>
          <cell r="C26" t="str">
            <v>All</v>
          </cell>
          <cell r="D26" t="str">
            <v>N</v>
          </cell>
          <cell r="E26" t="str">
            <v>N</v>
          </cell>
          <cell r="F26" t="str">
            <v>N</v>
          </cell>
          <cell r="G26" t="str">
            <v>Y</v>
          </cell>
          <cell r="H26" t="str">
            <v>Y</v>
          </cell>
          <cell r="I26" t="str">
            <v>Y</v>
          </cell>
          <cell r="J26" t="str">
            <v>Y</v>
          </cell>
          <cell r="K26" t="str">
            <v>N</v>
          </cell>
          <cell r="L26" t="str">
            <v>N</v>
          </cell>
          <cell r="M26" t="str">
            <v>Y</v>
          </cell>
          <cell r="N26" t="str">
            <v>N</v>
          </cell>
          <cell r="O26" t="str">
            <v>N</v>
          </cell>
          <cell r="P26" t="str">
            <v>Y</v>
          </cell>
          <cell r="Q26" t="str">
            <v>N</v>
          </cell>
          <cell r="R26" t="str">
            <v>Y</v>
          </cell>
          <cell r="S26" t="str">
            <v>Y</v>
          </cell>
          <cell r="T26" t="str">
            <v>N</v>
          </cell>
        </row>
        <row r="27">
          <cell r="A27">
            <v>1411</v>
          </cell>
          <cell r="B27" t="str">
            <v>Freight &amp; Forwarding</v>
          </cell>
          <cell r="C27" t="str">
            <v>All</v>
          </cell>
          <cell r="D27" t="str">
            <v>Y</v>
          </cell>
          <cell r="E27" t="str">
            <v>N</v>
          </cell>
          <cell r="F27" t="str">
            <v>N</v>
          </cell>
          <cell r="G27" t="str">
            <v>Y</v>
          </cell>
          <cell r="H27" t="str">
            <v>Y</v>
          </cell>
          <cell r="I27" t="str">
            <v>N</v>
          </cell>
          <cell r="J27" t="str">
            <v>N</v>
          </cell>
          <cell r="K27" t="str">
            <v>N</v>
          </cell>
          <cell r="L27" t="str">
            <v>N</v>
          </cell>
          <cell r="M27" t="str">
            <v>Y</v>
          </cell>
          <cell r="N27" t="str">
            <v>N</v>
          </cell>
          <cell r="O27" t="str">
            <v>Y</v>
          </cell>
          <cell r="P27" t="str">
            <v>Y</v>
          </cell>
          <cell r="Q27" t="str">
            <v>N</v>
          </cell>
          <cell r="R27" t="str">
            <v>Y</v>
          </cell>
          <cell r="S27" t="str">
            <v>Y</v>
          </cell>
          <cell r="T27" t="str">
            <v>N</v>
          </cell>
        </row>
        <row r="28">
          <cell r="A28">
            <v>1412</v>
          </cell>
          <cell r="B28" t="str">
            <v>Hire Charges</v>
          </cell>
          <cell r="C28" t="str">
            <v>All</v>
          </cell>
          <cell r="D28" t="str">
            <v>N</v>
          </cell>
          <cell r="E28" t="str">
            <v>N</v>
          </cell>
          <cell r="F28" t="str">
            <v>N</v>
          </cell>
          <cell r="G28" t="str">
            <v>Y</v>
          </cell>
          <cell r="H28" t="str">
            <v>Y</v>
          </cell>
          <cell r="I28" t="str">
            <v>N</v>
          </cell>
          <cell r="J28" t="str">
            <v>N</v>
          </cell>
          <cell r="K28" t="str">
            <v>N</v>
          </cell>
          <cell r="L28" t="str">
            <v>N</v>
          </cell>
          <cell r="M28" t="str">
            <v>Y</v>
          </cell>
          <cell r="N28" t="str">
            <v>N</v>
          </cell>
          <cell r="O28" t="str">
            <v>Y</v>
          </cell>
          <cell r="P28" t="str">
            <v>Y</v>
          </cell>
          <cell r="Q28" t="str">
            <v>N</v>
          </cell>
          <cell r="R28" t="str">
            <v>Y</v>
          </cell>
          <cell r="S28" t="str">
            <v>Y</v>
          </cell>
          <cell r="T28" t="str">
            <v>N</v>
          </cell>
        </row>
        <row r="29">
          <cell r="A29">
            <v>1413</v>
          </cell>
          <cell r="B29" t="str">
            <v>Insurance</v>
          </cell>
          <cell r="C29" t="str">
            <v>All</v>
          </cell>
          <cell r="D29" t="str">
            <v>N</v>
          </cell>
          <cell r="E29" t="str">
            <v>N</v>
          </cell>
          <cell r="F29" t="str">
            <v>N</v>
          </cell>
          <cell r="G29" t="str">
            <v>Y</v>
          </cell>
          <cell r="H29" t="str">
            <v>Y</v>
          </cell>
          <cell r="I29" t="str">
            <v>N</v>
          </cell>
          <cell r="J29" t="str">
            <v>Y</v>
          </cell>
          <cell r="K29" t="str">
            <v>N</v>
          </cell>
          <cell r="L29" t="str">
            <v>N</v>
          </cell>
          <cell r="M29" t="str">
            <v>Y</v>
          </cell>
          <cell r="N29" t="str">
            <v>N</v>
          </cell>
          <cell r="O29" t="str">
            <v>Y</v>
          </cell>
          <cell r="P29" t="str">
            <v>Y</v>
          </cell>
          <cell r="Q29" t="str">
            <v>N</v>
          </cell>
          <cell r="R29" t="str">
            <v>Y</v>
          </cell>
          <cell r="S29" t="str">
            <v>Y</v>
          </cell>
          <cell r="T29" t="str">
            <v>N</v>
          </cell>
        </row>
        <row r="30">
          <cell r="A30">
            <v>1414</v>
          </cell>
          <cell r="B30" t="str">
            <v>Miscellaneous Expenses - Services</v>
          </cell>
          <cell r="C30" t="str">
            <v>All</v>
          </cell>
          <cell r="D30" t="str">
            <v>N</v>
          </cell>
          <cell r="E30" t="str">
            <v>N</v>
          </cell>
          <cell r="F30" t="str">
            <v>N</v>
          </cell>
          <cell r="G30" t="str">
            <v>Y</v>
          </cell>
          <cell r="H30" t="str">
            <v>Y</v>
          </cell>
          <cell r="I30" t="str">
            <v>N</v>
          </cell>
          <cell r="J30" t="str">
            <v>N</v>
          </cell>
          <cell r="K30" t="str">
            <v>N</v>
          </cell>
          <cell r="L30" t="str">
            <v>N</v>
          </cell>
          <cell r="M30" t="str">
            <v>Y</v>
          </cell>
          <cell r="N30" t="str">
            <v>N</v>
          </cell>
          <cell r="O30" t="str">
            <v>Y</v>
          </cell>
          <cell r="P30" t="str">
            <v>Y</v>
          </cell>
          <cell r="Q30" t="str">
            <v>N</v>
          </cell>
          <cell r="R30" t="str">
            <v>Y</v>
          </cell>
          <cell r="S30" t="str">
            <v>Y</v>
          </cell>
          <cell r="T30" t="str">
            <v>N</v>
          </cell>
        </row>
        <row r="31">
          <cell r="A31">
            <v>1415</v>
          </cell>
          <cell r="B31" t="str">
            <v>Professional Fees - Services</v>
          </cell>
          <cell r="C31" t="str">
            <v>All</v>
          </cell>
          <cell r="D31" t="str">
            <v>N</v>
          </cell>
          <cell r="E31" t="str">
            <v>N</v>
          </cell>
          <cell r="F31" t="str">
            <v>N</v>
          </cell>
          <cell r="G31" t="str">
            <v>Y</v>
          </cell>
          <cell r="H31" t="str">
            <v>Y</v>
          </cell>
          <cell r="I31" t="str">
            <v>N</v>
          </cell>
          <cell r="J31" t="str">
            <v>Y</v>
          </cell>
          <cell r="K31" t="str">
            <v>Y</v>
          </cell>
          <cell r="L31" t="str">
            <v>N</v>
          </cell>
          <cell r="M31" t="str">
            <v>Y</v>
          </cell>
          <cell r="N31" t="str">
            <v>N</v>
          </cell>
          <cell r="O31" t="str">
            <v>Y</v>
          </cell>
          <cell r="P31" t="str">
            <v>Y</v>
          </cell>
          <cell r="Q31" t="str">
            <v>N</v>
          </cell>
          <cell r="R31" t="str">
            <v>Y</v>
          </cell>
          <cell r="S31" t="str">
            <v>Y</v>
          </cell>
          <cell r="T31" t="str">
            <v>N</v>
          </cell>
        </row>
        <row r="32">
          <cell r="A32">
            <v>1416</v>
          </cell>
          <cell r="B32" t="str">
            <v>Rent - company Leased</v>
          </cell>
          <cell r="C32" t="str">
            <v>All</v>
          </cell>
          <cell r="D32" t="str">
            <v>Y</v>
          </cell>
          <cell r="E32" t="str">
            <v>N</v>
          </cell>
          <cell r="F32" t="str">
            <v>N</v>
          </cell>
          <cell r="G32" t="str">
            <v>Y</v>
          </cell>
          <cell r="H32" t="str">
            <v>N</v>
          </cell>
          <cell r="I32" t="str">
            <v>N</v>
          </cell>
          <cell r="J32" t="str">
            <v>N</v>
          </cell>
          <cell r="K32" t="str">
            <v>N</v>
          </cell>
          <cell r="L32" t="str">
            <v>Y</v>
          </cell>
          <cell r="M32" t="str">
            <v>Y</v>
          </cell>
          <cell r="N32" t="str">
            <v>Y</v>
          </cell>
          <cell r="O32" t="str">
            <v>Y</v>
          </cell>
          <cell r="P32" t="str">
            <v>Y</v>
          </cell>
          <cell r="Q32" t="str">
            <v>N</v>
          </cell>
          <cell r="R32" t="str">
            <v>Y</v>
          </cell>
          <cell r="S32" t="str">
            <v>Y</v>
          </cell>
          <cell r="T32" t="str">
            <v>N</v>
          </cell>
        </row>
        <row r="33">
          <cell r="A33">
            <v>1417</v>
          </cell>
          <cell r="B33" t="str">
            <v>Repairs &amp; Maintenance - Guest &amp; Transit House</v>
          </cell>
          <cell r="C33" t="str">
            <v>All</v>
          </cell>
          <cell r="D33" t="str">
            <v>N</v>
          </cell>
          <cell r="E33" t="str">
            <v>N</v>
          </cell>
          <cell r="F33" t="str">
            <v>N</v>
          </cell>
          <cell r="G33" t="str">
            <v>Y</v>
          </cell>
          <cell r="H33" t="str">
            <v>Y</v>
          </cell>
          <cell r="I33" t="str">
            <v>Y</v>
          </cell>
          <cell r="J33" t="str">
            <v>Y</v>
          </cell>
          <cell r="K33" t="str">
            <v>Y</v>
          </cell>
          <cell r="L33" t="str">
            <v>N</v>
          </cell>
          <cell r="M33" t="str">
            <v>N</v>
          </cell>
          <cell r="N33" t="str">
            <v>N</v>
          </cell>
          <cell r="O33" t="str">
            <v>Y</v>
          </cell>
          <cell r="P33" t="str">
            <v>Y</v>
          </cell>
          <cell r="Q33" t="str">
            <v>N</v>
          </cell>
          <cell r="R33" t="str">
            <v>Y</v>
          </cell>
          <cell r="S33" t="str">
            <v>Y</v>
          </cell>
          <cell r="T33" t="str">
            <v>N</v>
          </cell>
        </row>
        <row r="34">
          <cell r="A34">
            <v>1418</v>
          </cell>
          <cell r="B34" t="str">
            <v>Repairs &amp; Maintenance - Cleaning / Sweeping</v>
          </cell>
          <cell r="C34" t="str">
            <v>All</v>
          </cell>
          <cell r="D34" t="str">
            <v>N</v>
          </cell>
          <cell r="E34" t="str">
            <v>N</v>
          </cell>
          <cell r="F34" t="str">
            <v>N</v>
          </cell>
          <cell r="G34" t="str">
            <v>Y</v>
          </cell>
          <cell r="H34" t="str">
            <v>Y</v>
          </cell>
          <cell r="I34" t="str">
            <v>Y</v>
          </cell>
          <cell r="J34" t="str">
            <v>Y</v>
          </cell>
          <cell r="K34" t="str">
            <v>N</v>
          </cell>
          <cell r="L34" t="str">
            <v>N</v>
          </cell>
          <cell r="M34" t="str">
            <v>Y</v>
          </cell>
          <cell r="N34" t="str">
            <v>N</v>
          </cell>
          <cell r="O34" t="str">
            <v>Y</v>
          </cell>
          <cell r="P34" t="str">
            <v>Y</v>
          </cell>
          <cell r="Q34" t="str">
            <v>N</v>
          </cell>
          <cell r="R34" t="str">
            <v>Y</v>
          </cell>
          <cell r="S34" t="str">
            <v>Y</v>
          </cell>
          <cell r="T34" t="str">
            <v>N</v>
          </cell>
        </row>
        <row r="35">
          <cell r="A35">
            <v>1419</v>
          </cell>
          <cell r="B35" t="str">
            <v>Staff Welfare Expenses - Misc</v>
          </cell>
          <cell r="C35" t="str">
            <v>All</v>
          </cell>
          <cell r="D35" t="str">
            <v>Y</v>
          </cell>
          <cell r="E35" t="str">
            <v>N</v>
          </cell>
          <cell r="F35" t="str">
            <v>N</v>
          </cell>
          <cell r="G35" t="str">
            <v>N</v>
          </cell>
          <cell r="H35" t="str">
            <v>Y</v>
          </cell>
          <cell r="I35" t="str">
            <v>Y</v>
          </cell>
          <cell r="J35" t="str">
            <v>Y</v>
          </cell>
          <cell r="K35" t="str">
            <v>Y</v>
          </cell>
          <cell r="L35" t="str">
            <v>Y</v>
          </cell>
          <cell r="M35" t="str">
            <v>Y</v>
          </cell>
          <cell r="N35" t="str">
            <v>N</v>
          </cell>
          <cell r="O35" t="str">
            <v>Y</v>
          </cell>
          <cell r="P35" t="str">
            <v>Y</v>
          </cell>
          <cell r="Q35" t="str">
            <v>N</v>
          </cell>
          <cell r="R35" t="str">
            <v>Y</v>
          </cell>
          <cell r="S35" t="str">
            <v>Y</v>
          </cell>
          <cell r="T35" t="str">
            <v>N</v>
          </cell>
        </row>
        <row r="36">
          <cell r="A36">
            <v>1420</v>
          </cell>
          <cell r="B36" t="str">
            <v>SubContract</v>
          </cell>
          <cell r="C36" t="str">
            <v>HO</v>
          </cell>
          <cell r="D36" t="str">
            <v>N</v>
          </cell>
          <cell r="E36" t="str">
            <v>N</v>
          </cell>
          <cell r="F36" t="str">
            <v>N</v>
          </cell>
          <cell r="G36" t="str">
            <v>Y</v>
          </cell>
          <cell r="H36" t="str">
            <v>Y</v>
          </cell>
          <cell r="I36" t="str">
            <v>N</v>
          </cell>
          <cell r="J36" t="str">
            <v>N</v>
          </cell>
          <cell r="K36" t="str">
            <v>N</v>
          </cell>
          <cell r="L36" t="str">
            <v>N</v>
          </cell>
          <cell r="M36" t="str">
            <v>N</v>
          </cell>
          <cell r="N36" t="str">
            <v>N</v>
          </cell>
          <cell r="O36" t="str">
            <v>N</v>
          </cell>
          <cell r="P36" t="str">
            <v>N</v>
          </cell>
          <cell r="Q36" t="str">
            <v>N</v>
          </cell>
          <cell r="R36" t="str">
            <v>Y</v>
          </cell>
          <cell r="S36" t="str">
            <v>N</v>
          </cell>
          <cell r="T36" t="str">
            <v>N</v>
          </cell>
        </row>
        <row r="37">
          <cell r="A37">
            <v>3000</v>
          </cell>
          <cell r="B37" t="str">
            <v>Addl. Cum Depn - Revalued</v>
          </cell>
          <cell r="C37" t="str">
            <v>All</v>
          </cell>
          <cell r="D37" t="str">
            <v>N</v>
          </cell>
          <cell r="E37" t="str">
            <v>N</v>
          </cell>
          <cell r="F37" t="str">
            <v>N</v>
          </cell>
          <cell r="G37" t="str">
            <v>N</v>
          </cell>
          <cell r="H37" t="str">
            <v>Y</v>
          </cell>
          <cell r="I37" t="str">
            <v>N</v>
          </cell>
          <cell r="J37" t="str">
            <v>N</v>
          </cell>
          <cell r="K37" t="str">
            <v>N</v>
          </cell>
          <cell r="L37" t="str">
            <v>N</v>
          </cell>
          <cell r="M37" t="str">
            <v>N</v>
          </cell>
          <cell r="N37" t="str">
            <v>Y</v>
          </cell>
          <cell r="O37" t="str">
            <v>N</v>
          </cell>
          <cell r="P37" t="str">
            <v>N</v>
          </cell>
          <cell r="Q37" t="str">
            <v>N</v>
          </cell>
          <cell r="R37" t="str">
            <v>N</v>
          </cell>
          <cell r="S37" t="str">
            <v>N</v>
          </cell>
          <cell r="T37" t="str">
            <v>N</v>
          </cell>
        </row>
        <row r="38">
          <cell r="A38">
            <v>3001</v>
          </cell>
          <cell r="B38" t="str">
            <v>Addn. To Gross Block - Revalued</v>
          </cell>
          <cell r="C38" t="str">
            <v>All</v>
          </cell>
          <cell r="D38" t="str">
            <v>N</v>
          </cell>
          <cell r="E38" t="str">
            <v>N</v>
          </cell>
          <cell r="F38" t="str">
            <v>N</v>
          </cell>
          <cell r="G38" t="str">
            <v>N</v>
          </cell>
          <cell r="H38" t="str">
            <v>Y</v>
          </cell>
          <cell r="I38" t="str">
            <v>N</v>
          </cell>
          <cell r="J38" t="str">
            <v>N</v>
          </cell>
          <cell r="K38" t="str">
            <v>N</v>
          </cell>
          <cell r="L38" t="str">
            <v>N</v>
          </cell>
          <cell r="M38" t="str">
            <v>N</v>
          </cell>
          <cell r="N38" t="str">
            <v>Y</v>
          </cell>
          <cell r="O38" t="str">
            <v>N</v>
          </cell>
          <cell r="P38" t="str">
            <v>N</v>
          </cell>
          <cell r="Q38" t="str">
            <v>N</v>
          </cell>
          <cell r="R38" t="str">
            <v>N</v>
          </cell>
          <cell r="S38" t="str">
            <v>N</v>
          </cell>
          <cell r="T38" t="str">
            <v>N</v>
          </cell>
        </row>
        <row r="39">
          <cell r="A39">
            <v>3002</v>
          </cell>
          <cell r="B39" t="str">
            <v>Advance from clients</v>
          </cell>
          <cell r="C39" t="str">
            <v>All</v>
          </cell>
          <cell r="D39" t="str">
            <v>N</v>
          </cell>
          <cell r="E39" t="str">
            <v>Y</v>
          </cell>
          <cell r="F39" t="str">
            <v>N</v>
          </cell>
          <cell r="G39" t="str">
            <v>N</v>
          </cell>
          <cell r="H39" t="str">
            <v>Y</v>
          </cell>
          <cell r="I39" t="str">
            <v>N</v>
          </cell>
          <cell r="J39" t="str">
            <v>N</v>
          </cell>
          <cell r="K39" t="str">
            <v>N</v>
          </cell>
          <cell r="L39" t="str">
            <v>N</v>
          </cell>
          <cell r="M39" t="str">
            <v>N</v>
          </cell>
          <cell r="N39" t="str">
            <v>Y</v>
          </cell>
          <cell r="O39" t="str">
            <v>N</v>
          </cell>
          <cell r="P39" t="str">
            <v>Y</v>
          </cell>
          <cell r="Q39" t="str">
            <v>N</v>
          </cell>
          <cell r="R39" t="str">
            <v>N</v>
          </cell>
          <cell r="S39" t="str">
            <v>N</v>
          </cell>
          <cell r="T39" t="str">
            <v>N</v>
          </cell>
        </row>
        <row r="40">
          <cell r="A40">
            <v>3003</v>
          </cell>
          <cell r="B40" t="str">
            <v>Advance to employees</v>
          </cell>
          <cell r="C40" t="str">
            <v>All</v>
          </cell>
          <cell r="D40" t="str">
            <v>Y</v>
          </cell>
          <cell r="E40" t="str">
            <v>N</v>
          </cell>
          <cell r="F40" t="str">
            <v>N</v>
          </cell>
          <cell r="G40" t="str">
            <v>N</v>
          </cell>
          <cell r="H40" t="str">
            <v>Y</v>
          </cell>
          <cell r="I40" t="str">
            <v>Y</v>
          </cell>
          <cell r="J40" t="str">
            <v>Y</v>
          </cell>
          <cell r="K40" t="str">
            <v>Y</v>
          </cell>
          <cell r="L40" t="str">
            <v>Y</v>
          </cell>
          <cell r="M40" t="str">
            <v>Y</v>
          </cell>
          <cell r="N40" t="str">
            <v>N</v>
          </cell>
          <cell r="O40" t="str">
            <v>N</v>
          </cell>
          <cell r="P40" t="str">
            <v>Y</v>
          </cell>
          <cell r="Q40" t="str">
            <v>N</v>
          </cell>
          <cell r="R40" t="str">
            <v>N</v>
          </cell>
          <cell r="S40" t="str">
            <v>Y</v>
          </cell>
          <cell r="T40" t="str">
            <v>Y</v>
          </cell>
        </row>
        <row r="41">
          <cell r="A41">
            <v>3004</v>
          </cell>
          <cell r="B41" t="str">
            <v>Advance to Vendors</v>
          </cell>
          <cell r="C41" t="str">
            <v>All</v>
          </cell>
          <cell r="D41" t="str">
            <v>N</v>
          </cell>
          <cell r="E41" t="str">
            <v>N</v>
          </cell>
          <cell r="F41" t="str">
            <v>N</v>
          </cell>
          <cell r="G41" t="str">
            <v>N</v>
          </cell>
          <cell r="H41" t="str">
            <v>Y</v>
          </cell>
          <cell r="I41" t="str">
            <v>N</v>
          </cell>
          <cell r="J41" t="str">
            <v>Y</v>
          </cell>
          <cell r="K41" t="str">
            <v>N</v>
          </cell>
          <cell r="L41" t="str">
            <v>Y</v>
          </cell>
          <cell r="M41" t="str">
            <v>N</v>
          </cell>
          <cell r="N41" t="str">
            <v>Y</v>
          </cell>
          <cell r="O41" t="str">
            <v>N</v>
          </cell>
          <cell r="P41" t="str">
            <v>N</v>
          </cell>
          <cell r="Q41" t="str">
            <v>N</v>
          </cell>
          <cell r="R41" t="str">
            <v>N</v>
          </cell>
          <cell r="S41" t="str">
            <v>N</v>
          </cell>
          <cell r="T41" t="str">
            <v>N</v>
          </cell>
        </row>
        <row r="42">
          <cell r="A42">
            <v>3005</v>
          </cell>
          <cell r="B42" t="str">
            <v>Bank balance</v>
          </cell>
          <cell r="C42" t="str">
            <v>All</v>
          </cell>
          <cell r="D42" t="str">
            <v>N</v>
          </cell>
          <cell r="E42" t="str">
            <v>N</v>
          </cell>
          <cell r="F42" t="str">
            <v>N</v>
          </cell>
          <cell r="G42" t="str">
            <v>N</v>
          </cell>
          <cell r="H42" t="str">
            <v>Y</v>
          </cell>
          <cell r="I42" t="str">
            <v>N</v>
          </cell>
          <cell r="J42" t="str">
            <v>Y</v>
          </cell>
          <cell r="K42" t="str">
            <v>N</v>
          </cell>
          <cell r="L42" t="str">
            <v>Y</v>
          </cell>
          <cell r="M42" t="str">
            <v>N</v>
          </cell>
          <cell r="N42" t="str">
            <v>Y</v>
          </cell>
          <cell r="O42" t="str">
            <v>Y</v>
          </cell>
          <cell r="P42" t="str">
            <v>N</v>
          </cell>
          <cell r="Q42" t="str">
            <v>N</v>
          </cell>
          <cell r="R42" t="str">
            <v>N</v>
          </cell>
          <cell r="S42" t="str">
            <v>N</v>
          </cell>
          <cell r="T42" t="str">
            <v>N</v>
          </cell>
        </row>
        <row r="43">
          <cell r="A43">
            <v>3006</v>
          </cell>
          <cell r="B43" t="str">
            <v>Bonus Provision</v>
          </cell>
          <cell r="C43" t="str">
            <v>All</v>
          </cell>
          <cell r="D43" t="str">
            <v>N</v>
          </cell>
          <cell r="E43" t="str">
            <v>N</v>
          </cell>
          <cell r="F43" t="str">
            <v>N</v>
          </cell>
          <cell r="G43" t="str">
            <v>N</v>
          </cell>
          <cell r="H43" t="str">
            <v>Y</v>
          </cell>
          <cell r="I43" t="str">
            <v>Y</v>
          </cell>
          <cell r="J43" t="str">
            <v>Y</v>
          </cell>
          <cell r="K43" t="str">
            <v>Y</v>
          </cell>
          <cell r="L43" t="str">
            <v>Y</v>
          </cell>
          <cell r="M43" t="str">
            <v>Y</v>
          </cell>
          <cell r="N43" t="str">
            <v>N</v>
          </cell>
          <cell r="O43" t="str">
            <v>Y</v>
          </cell>
          <cell r="P43" t="str">
            <v>Y</v>
          </cell>
          <cell r="Q43" t="str">
            <v>N</v>
          </cell>
          <cell r="R43" t="str">
            <v>N</v>
          </cell>
          <cell r="S43" t="str">
            <v>N</v>
          </cell>
          <cell r="T43" t="str">
            <v>Y</v>
          </cell>
        </row>
        <row r="44">
          <cell r="A44">
            <v>3007</v>
          </cell>
          <cell r="B44" t="str">
            <v>Cash Balance</v>
          </cell>
          <cell r="C44" t="str">
            <v>All</v>
          </cell>
          <cell r="D44" t="str">
            <v>N</v>
          </cell>
          <cell r="E44" t="str">
            <v>N</v>
          </cell>
          <cell r="F44" t="str">
            <v>N</v>
          </cell>
          <cell r="G44" t="str">
            <v>N</v>
          </cell>
          <cell r="H44" t="str">
            <v>Y</v>
          </cell>
          <cell r="I44" t="str">
            <v>N</v>
          </cell>
          <cell r="J44" t="str">
            <v>N</v>
          </cell>
          <cell r="K44" t="str">
            <v>N</v>
          </cell>
          <cell r="L44" t="str">
            <v>N</v>
          </cell>
          <cell r="M44" t="str">
            <v>N</v>
          </cell>
          <cell r="N44" t="str">
            <v>Y</v>
          </cell>
          <cell r="O44" t="str">
            <v>Y</v>
          </cell>
          <cell r="P44" t="str">
            <v>Y</v>
          </cell>
          <cell r="Q44" t="str">
            <v>N</v>
          </cell>
          <cell r="R44" t="str">
            <v>N</v>
          </cell>
          <cell r="S44" t="str">
            <v>N</v>
          </cell>
          <cell r="T44" t="str">
            <v>N</v>
          </cell>
        </row>
        <row r="45">
          <cell r="A45">
            <v>3008</v>
          </cell>
          <cell r="B45" t="str">
            <v>Cash in Transit</v>
          </cell>
          <cell r="C45" t="str">
            <v>All</v>
          </cell>
          <cell r="D45" t="str">
            <v>Y</v>
          </cell>
          <cell r="E45" t="str">
            <v>N</v>
          </cell>
          <cell r="F45" t="str">
            <v>N</v>
          </cell>
          <cell r="G45" t="str">
            <v>N</v>
          </cell>
          <cell r="H45" t="str">
            <v>Y</v>
          </cell>
          <cell r="I45" t="str">
            <v>Y</v>
          </cell>
          <cell r="J45" t="str">
            <v>Y</v>
          </cell>
          <cell r="K45" t="str">
            <v>Y</v>
          </cell>
          <cell r="L45" t="str">
            <v>Y</v>
          </cell>
          <cell r="M45" t="str">
            <v>Y</v>
          </cell>
          <cell r="N45" t="str">
            <v>N</v>
          </cell>
          <cell r="O45" t="str">
            <v>Y</v>
          </cell>
          <cell r="P45" t="str">
            <v>Y</v>
          </cell>
          <cell r="Q45" t="str">
            <v>Y</v>
          </cell>
          <cell r="R45" t="str">
            <v>N</v>
          </cell>
          <cell r="S45" t="str">
            <v>Y</v>
          </cell>
          <cell r="T45" t="str">
            <v>N</v>
          </cell>
        </row>
        <row r="46">
          <cell r="A46">
            <v>3009</v>
          </cell>
          <cell r="B46" t="str">
            <v>Closing stock at site</v>
          </cell>
          <cell r="C46" t="str">
            <v>All</v>
          </cell>
          <cell r="D46" t="str">
            <v>N</v>
          </cell>
          <cell r="E46" t="str">
            <v>N</v>
          </cell>
          <cell r="F46" t="str">
            <v>N</v>
          </cell>
          <cell r="G46" t="str">
            <v>N</v>
          </cell>
          <cell r="H46" t="str">
            <v>Y</v>
          </cell>
          <cell r="I46" t="str">
            <v>N</v>
          </cell>
          <cell r="J46" t="str">
            <v>N</v>
          </cell>
          <cell r="K46" t="str">
            <v>N</v>
          </cell>
          <cell r="L46" t="str">
            <v>N</v>
          </cell>
          <cell r="M46" t="str">
            <v>N</v>
          </cell>
          <cell r="N46" t="str">
            <v>N</v>
          </cell>
          <cell r="O46" t="str">
            <v>N</v>
          </cell>
          <cell r="P46" t="str">
            <v>N</v>
          </cell>
          <cell r="Q46" t="str">
            <v>N</v>
          </cell>
          <cell r="R46" t="str">
            <v>N</v>
          </cell>
          <cell r="S46" t="str">
            <v>N</v>
          </cell>
          <cell r="T46" t="str">
            <v>N</v>
          </cell>
        </row>
        <row r="47">
          <cell r="A47">
            <v>3010</v>
          </cell>
          <cell r="B47" t="str">
            <v>Construction Working in Progre</v>
          </cell>
          <cell r="C47" t="str">
            <v>All</v>
          </cell>
          <cell r="D47" t="str">
            <v>N</v>
          </cell>
          <cell r="E47" t="str">
            <v>N</v>
          </cell>
          <cell r="F47" t="str">
            <v>N</v>
          </cell>
          <cell r="G47" t="str">
            <v>N</v>
          </cell>
          <cell r="H47" t="str">
            <v>Y</v>
          </cell>
          <cell r="I47" t="str">
            <v>N</v>
          </cell>
          <cell r="J47" t="str">
            <v>N</v>
          </cell>
          <cell r="K47" t="str">
            <v>N</v>
          </cell>
          <cell r="L47" t="str">
            <v>N</v>
          </cell>
          <cell r="M47" t="str">
            <v>N</v>
          </cell>
          <cell r="N47" t="str">
            <v>N</v>
          </cell>
          <cell r="O47" t="str">
            <v>N</v>
          </cell>
          <cell r="P47" t="str">
            <v>N</v>
          </cell>
          <cell r="Q47" t="str">
            <v>N</v>
          </cell>
          <cell r="R47" t="str">
            <v>N</v>
          </cell>
          <cell r="S47" t="str">
            <v>N</v>
          </cell>
          <cell r="T47" t="str">
            <v>N</v>
          </cell>
        </row>
        <row r="48">
          <cell r="A48">
            <v>3011</v>
          </cell>
          <cell r="B48" t="str">
            <v>Wages payable - Operator</v>
          </cell>
          <cell r="C48" t="str">
            <v>All</v>
          </cell>
          <cell r="D48" t="str">
            <v>N</v>
          </cell>
          <cell r="E48" t="str">
            <v>N</v>
          </cell>
          <cell r="F48" t="str">
            <v>N</v>
          </cell>
          <cell r="G48" t="str">
            <v>N</v>
          </cell>
          <cell r="H48" t="str">
            <v>Y</v>
          </cell>
          <cell r="I48" t="str">
            <v>Y</v>
          </cell>
          <cell r="J48" t="str">
            <v>Y</v>
          </cell>
          <cell r="K48" t="str">
            <v>Y</v>
          </cell>
          <cell r="L48" t="str">
            <v>Y</v>
          </cell>
          <cell r="M48" t="str">
            <v>Y</v>
          </cell>
          <cell r="N48" t="str">
            <v>N</v>
          </cell>
          <cell r="O48" t="str">
            <v>Y</v>
          </cell>
          <cell r="P48" t="str">
            <v>N</v>
          </cell>
          <cell r="Q48" t="str">
            <v>N</v>
          </cell>
          <cell r="R48" t="str">
            <v>N</v>
          </cell>
          <cell r="S48" t="str">
            <v>Y</v>
          </cell>
          <cell r="T48" t="str">
            <v>Y</v>
          </cell>
        </row>
        <row r="49">
          <cell r="A49">
            <v>3012</v>
          </cell>
          <cell r="B49" t="str">
            <v>Cum Depn Leased Assets</v>
          </cell>
          <cell r="C49" t="str">
            <v>All</v>
          </cell>
          <cell r="D49" t="str">
            <v>N</v>
          </cell>
          <cell r="E49" t="str">
            <v>N</v>
          </cell>
          <cell r="F49" t="str">
            <v>N</v>
          </cell>
          <cell r="G49" t="str">
            <v>N</v>
          </cell>
          <cell r="H49" t="str">
            <v>Y</v>
          </cell>
          <cell r="I49" t="str">
            <v>N</v>
          </cell>
          <cell r="J49" t="str">
            <v>N</v>
          </cell>
          <cell r="K49" t="str">
            <v>N</v>
          </cell>
          <cell r="L49" t="str">
            <v>N</v>
          </cell>
          <cell r="M49" t="str">
            <v>Y</v>
          </cell>
          <cell r="N49" t="str">
            <v>Y</v>
          </cell>
          <cell r="O49" t="str">
            <v>Y</v>
          </cell>
          <cell r="P49" t="str">
            <v>Y</v>
          </cell>
          <cell r="Q49" t="str">
            <v>N</v>
          </cell>
          <cell r="R49" t="str">
            <v>N</v>
          </cell>
          <cell r="S49" t="str">
            <v>N</v>
          </cell>
          <cell r="T49" t="str">
            <v>N</v>
          </cell>
        </row>
        <row r="50">
          <cell r="A50">
            <v>3013</v>
          </cell>
          <cell r="B50" t="str">
            <v>Cum Depn. - Historic</v>
          </cell>
          <cell r="C50" t="str">
            <v>All</v>
          </cell>
          <cell r="D50" t="str">
            <v>N</v>
          </cell>
          <cell r="E50" t="str">
            <v>N</v>
          </cell>
          <cell r="F50" t="str">
            <v>N</v>
          </cell>
          <cell r="G50" t="str">
            <v>N</v>
          </cell>
          <cell r="H50" t="str">
            <v>Y</v>
          </cell>
          <cell r="I50" t="str">
            <v>N</v>
          </cell>
          <cell r="J50" t="str">
            <v>N</v>
          </cell>
          <cell r="K50" t="str">
            <v>N</v>
          </cell>
          <cell r="L50" t="str">
            <v>N</v>
          </cell>
          <cell r="M50" t="str">
            <v>N</v>
          </cell>
          <cell r="N50" t="str">
            <v>Y</v>
          </cell>
          <cell r="O50" t="str">
            <v>Y</v>
          </cell>
          <cell r="P50" t="str">
            <v>Y</v>
          </cell>
          <cell r="Q50" t="str">
            <v>N</v>
          </cell>
          <cell r="R50" t="str">
            <v>N</v>
          </cell>
          <cell r="S50" t="str">
            <v>N</v>
          </cell>
          <cell r="T50" t="str">
            <v>N</v>
          </cell>
        </row>
        <row r="51">
          <cell r="A51">
            <v>3014</v>
          </cell>
          <cell r="B51" t="str">
            <v>Customs - L&amp;A</v>
          </cell>
          <cell r="C51" t="str">
            <v>All</v>
          </cell>
          <cell r="D51" t="str">
            <v>N</v>
          </cell>
          <cell r="E51" t="str">
            <v>N</v>
          </cell>
          <cell r="F51" t="str">
            <v>N</v>
          </cell>
          <cell r="G51" t="str">
            <v>N</v>
          </cell>
          <cell r="H51" t="str">
            <v>Y</v>
          </cell>
          <cell r="I51" t="str">
            <v>N</v>
          </cell>
          <cell r="J51" t="str">
            <v>Y</v>
          </cell>
          <cell r="K51" t="str">
            <v>N</v>
          </cell>
          <cell r="L51" t="str">
            <v>Y</v>
          </cell>
          <cell r="M51" t="str">
            <v>N</v>
          </cell>
          <cell r="N51" t="str">
            <v>N</v>
          </cell>
          <cell r="O51" t="str">
            <v>Y</v>
          </cell>
          <cell r="P51" t="str">
            <v>Y</v>
          </cell>
          <cell r="Q51" t="str">
            <v>N</v>
          </cell>
          <cell r="R51" t="str">
            <v>N</v>
          </cell>
          <cell r="S51" t="str">
            <v>Y</v>
          </cell>
          <cell r="T51" t="str">
            <v>Y</v>
          </cell>
        </row>
        <row r="52">
          <cell r="A52">
            <v>3015</v>
          </cell>
          <cell r="B52" t="str">
            <v>CWIP</v>
          </cell>
          <cell r="C52" t="str">
            <v>All</v>
          </cell>
          <cell r="D52" t="str">
            <v>N</v>
          </cell>
          <cell r="E52" t="str">
            <v>N</v>
          </cell>
          <cell r="F52" t="str">
            <v>N</v>
          </cell>
          <cell r="G52" t="str">
            <v>N</v>
          </cell>
          <cell r="H52" t="str">
            <v>Y</v>
          </cell>
          <cell r="I52" t="str">
            <v>N</v>
          </cell>
          <cell r="J52" t="str">
            <v>N</v>
          </cell>
          <cell r="K52" t="str">
            <v>N</v>
          </cell>
          <cell r="L52" t="str">
            <v>N</v>
          </cell>
          <cell r="M52" t="str">
            <v>Y</v>
          </cell>
          <cell r="N52" t="str">
            <v>Y</v>
          </cell>
          <cell r="O52" t="str">
            <v>Y</v>
          </cell>
          <cell r="P52" t="str">
            <v>Y</v>
          </cell>
          <cell r="Q52" t="str">
            <v>N</v>
          </cell>
          <cell r="R52" t="str">
            <v>N</v>
          </cell>
          <cell r="S52" t="str">
            <v>Y</v>
          </cell>
          <cell r="T52" t="str">
            <v>N</v>
          </cell>
        </row>
        <row r="53">
          <cell r="A53">
            <v>3016</v>
          </cell>
          <cell r="B53" t="str">
            <v>CWIP - Advance</v>
          </cell>
          <cell r="C53" t="str">
            <v>All</v>
          </cell>
          <cell r="D53" t="str">
            <v>N</v>
          </cell>
          <cell r="E53" t="str">
            <v>N</v>
          </cell>
          <cell r="F53" t="str">
            <v>N</v>
          </cell>
          <cell r="G53" t="str">
            <v>N</v>
          </cell>
          <cell r="H53" t="str">
            <v>Y</v>
          </cell>
          <cell r="I53" t="str">
            <v>N</v>
          </cell>
          <cell r="J53" t="str">
            <v>Y</v>
          </cell>
          <cell r="K53" t="str">
            <v>N</v>
          </cell>
          <cell r="L53" t="str">
            <v>Y</v>
          </cell>
          <cell r="M53" t="str">
            <v>Y</v>
          </cell>
          <cell r="N53" t="str">
            <v>Y</v>
          </cell>
          <cell r="O53" t="str">
            <v>Y</v>
          </cell>
          <cell r="P53" t="str">
            <v>Y</v>
          </cell>
          <cell r="Q53" t="str">
            <v>N</v>
          </cell>
          <cell r="R53" t="str">
            <v>N</v>
          </cell>
          <cell r="S53" t="str">
            <v>N</v>
          </cell>
          <cell r="T53" t="str">
            <v>N</v>
          </cell>
        </row>
        <row r="54">
          <cell r="A54">
            <v>3017</v>
          </cell>
          <cell r="B54" t="str">
            <v>Debtors</v>
          </cell>
          <cell r="C54" t="str">
            <v>All</v>
          </cell>
          <cell r="D54" t="str">
            <v>N</v>
          </cell>
          <cell r="E54" t="str">
            <v>N</v>
          </cell>
          <cell r="F54" t="str">
            <v>N</v>
          </cell>
          <cell r="G54" t="str">
            <v>N</v>
          </cell>
          <cell r="H54" t="str">
            <v>Y</v>
          </cell>
          <cell r="I54" t="str">
            <v>N</v>
          </cell>
          <cell r="J54" t="str">
            <v>N</v>
          </cell>
          <cell r="K54" t="str">
            <v>N</v>
          </cell>
          <cell r="L54" t="str">
            <v>Y</v>
          </cell>
          <cell r="M54" t="str">
            <v>N</v>
          </cell>
          <cell r="N54" t="str">
            <v>Y</v>
          </cell>
          <cell r="O54" t="str">
            <v>Y</v>
          </cell>
          <cell r="P54" t="str">
            <v>Y</v>
          </cell>
          <cell r="Q54" t="str">
            <v>N</v>
          </cell>
          <cell r="R54" t="str">
            <v>N</v>
          </cell>
          <cell r="S54" t="str">
            <v>N</v>
          </cell>
          <cell r="T54" t="str">
            <v>N</v>
          </cell>
        </row>
        <row r="55">
          <cell r="A55">
            <v>3018</v>
          </cell>
          <cell r="B55" t="str">
            <v>Deferred revenue exp</v>
          </cell>
          <cell r="C55" t="str">
            <v>All</v>
          </cell>
          <cell r="D55" t="str">
            <v>N</v>
          </cell>
          <cell r="E55" t="str">
            <v>N</v>
          </cell>
          <cell r="F55" t="str">
            <v>N</v>
          </cell>
          <cell r="G55" t="str">
            <v>N</v>
          </cell>
          <cell r="H55" t="str">
            <v>Y</v>
          </cell>
          <cell r="I55" t="str">
            <v>N</v>
          </cell>
          <cell r="J55" t="str">
            <v>N</v>
          </cell>
          <cell r="K55" t="str">
            <v>N</v>
          </cell>
          <cell r="L55" t="str">
            <v>N</v>
          </cell>
          <cell r="M55" t="str">
            <v>N</v>
          </cell>
          <cell r="N55" t="str">
            <v>N</v>
          </cell>
          <cell r="O55" t="str">
            <v>N</v>
          </cell>
          <cell r="P55" t="str">
            <v>N</v>
          </cell>
          <cell r="Q55" t="str">
            <v>N</v>
          </cell>
          <cell r="R55" t="str">
            <v>N</v>
          </cell>
          <cell r="S55" t="str">
            <v>N</v>
          </cell>
          <cell r="T55" t="str">
            <v>N</v>
          </cell>
        </row>
        <row r="56">
          <cell r="A56">
            <v>3019</v>
          </cell>
          <cell r="B56" t="str">
            <v>Deposits - Others</v>
          </cell>
          <cell r="C56" t="str">
            <v>All</v>
          </cell>
          <cell r="D56" t="str">
            <v>N</v>
          </cell>
          <cell r="E56" t="str">
            <v>N</v>
          </cell>
          <cell r="F56" t="str">
            <v>N</v>
          </cell>
          <cell r="G56" t="str">
            <v>N</v>
          </cell>
          <cell r="H56" t="str">
            <v>Y</v>
          </cell>
          <cell r="I56" t="str">
            <v>Y</v>
          </cell>
          <cell r="J56" t="str">
            <v>Y</v>
          </cell>
          <cell r="K56" t="str">
            <v>Y</v>
          </cell>
          <cell r="L56" t="str">
            <v>Y</v>
          </cell>
          <cell r="M56" t="str">
            <v>Y</v>
          </cell>
          <cell r="N56" t="str">
            <v>N</v>
          </cell>
          <cell r="O56" t="str">
            <v>Y</v>
          </cell>
          <cell r="P56" t="str">
            <v>Y</v>
          </cell>
          <cell r="Q56" t="str">
            <v>N</v>
          </cell>
          <cell r="R56" t="str">
            <v>N</v>
          </cell>
          <cell r="S56" t="str">
            <v>Y</v>
          </cell>
          <cell r="T56" t="str">
            <v>Y</v>
          </cell>
        </row>
        <row r="57">
          <cell r="A57">
            <v>3020</v>
          </cell>
          <cell r="B57" t="str">
            <v>ECC Control A/c</v>
          </cell>
          <cell r="C57" t="str">
            <v>All</v>
          </cell>
          <cell r="D57" t="str">
            <v>N</v>
          </cell>
          <cell r="E57" t="str">
            <v>N</v>
          </cell>
          <cell r="F57" t="str">
            <v>N</v>
          </cell>
          <cell r="G57" t="str">
            <v>N</v>
          </cell>
          <cell r="H57" t="str">
            <v>Y</v>
          </cell>
          <cell r="I57" t="str">
            <v>N</v>
          </cell>
          <cell r="J57" t="str">
            <v>N</v>
          </cell>
          <cell r="K57" t="str">
            <v>N</v>
          </cell>
          <cell r="L57" t="str">
            <v>N</v>
          </cell>
          <cell r="M57" t="str">
            <v>N</v>
          </cell>
          <cell r="N57" t="str">
            <v>Y</v>
          </cell>
          <cell r="O57" t="str">
            <v>Y</v>
          </cell>
          <cell r="P57" t="str">
            <v>Y</v>
          </cell>
          <cell r="Q57" t="str">
            <v>N</v>
          </cell>
          <cell r="R57" t="str">
            <v>N</v>
          </cell>
          <cell r="S57" t="str">
            <v>N</v>
          </cell>
          <cell r="T57" t="str">
            <v>N</v>
          </cell>
        </row>
        <row r="58">
          <cell r="A58">
            <v>3021</v>
          </cell>
          <cell r="B58" t="str">
            <v>ECC Current A/c</v>
          </cell>
          <cell r="C58" t="str">
            <v>All</v>
          </cell>
          <cell r="D58" t="str">
            <v>N</v>
          </cell>
          <cell r="E58" t="str">
            <v>N</v>
          </cell>
          <cell r="F58" t="str">
            <v>N</v>
          </cell>
          <cell r="G58" t="str">
            <v>N</v>
          </cell>
          <cell r="H58" t="str">
            <v>Y</v>
          </cell>
          <cell r="I58" t="str">
            <v>Y</v>
          </cell>
          <cell r="J58" t="str">
            <v>Y</v>
          </cell>
          <cell r="K58" t="str">
            <v>Y</v>
          </cell>
          <cell r="L58" t="str">
            <v>Y</v>
          </cell>
          <cell r="M58" t="str">
            <v>Y</v>
          </cell>
          <cell r="N58" t="str">
            <v>Y</v>
          </cell>
          <cell r="O58" t="str">
            <v>Y</v>
          </cell>
          <cell r="P58" t="str">
            <v>N</v>
          </cell>
          <cell r="Q58" t="str">
            <v>N</v>
          </cell>
          <cell r="R58" t="str">
            <v>N</v>
          </cell>
          <cell r="S58" t="str">
            <v>N</v>
          </cell>
          <cell r="T58" t="str">
            <v>N</v>
          </cell>
        </row>
        <row r="59">
          <cell r="A59">
            <v>3022</v>
          </cell>
          <cell r="B59" t="str">
            <v>Earnest Money Deposit</v>
          </cell>
          <cell r="C59" t="str">
            <v>All</v>
          </cell>
          <cell r="D59" t="str">
            <v>N</v>
          </cell>
          <cell r="E59" t="str">
            <v>N</v>
          </cell>
          <cell r="F59" t="str">
            <v>N</v>
          </cell>
          <cell r="G59" t="str">
            <v>N</v>
          </cell>
          <cell r="H59" t="str">
            <v>Y</v>
          </cell>
          <cell r="I59" t="str">
            <v>Y</v>
          </cell>
          <cell r="J59" t="str">
            <v>Y</v>
          </cell>
          <cell r="K59" t="str">
            <v>Y</v>
          </cell>
          <cell r="L59" t="str">
            <v>Y</v>
          </cell>
          <cell r="M59" t="str">
            <v>Y</v>
          </cell>
          <cell r="N59" t="str">
            <v>N</v>
          </cell>
          <cell r="O59" t="str">
            <v>N</v>
          </cell>
          <cell r="P59" t="str">
            <v>N</v>
          </cell>
          <cell r="Q59" t="str">
            <v>N</v>
          </cell>
          <cell r="R59" t="str">
            <v>N</v>
          </cell>
          <cell r="S59" t="str">
            <v>N</v>
          </cell>
          <cell r="T59" t="str">
            <v>Y</v>
          </cell>
        </row>
        <row r="60">
          <cell r="A60">
            <v>3023</v>
          </cell>
          <cell r="B60" t="str">
            <v>EMD - Payable</v>
          </cell>
          <cell r="C60" t="str">
            <v>All</v>
          </cell>
          <cell r="D60" t="str">
            <v>N</v>
          </cell>
          <cell r="E60" t="str">
            <v>N</v>
          </cell>
          <cell r="F60" t="str">
            <v>N</v>
          </cell>
          <cell r="G60" t="str">
            <v>N</v>
          </cell>
          <cell r="H60" t="str">
            <v>Y</v>
          </cell>
          <cell r="I60" t="str">
            <v>N</v>
          </cell>
          <cell r="J60" t="str">
            <v>Y</v>
          </cell>
          <cell r="K60" t="str">
            <v>N</v>
          </cell>
          <cell r="L60" t="str">
            <v>Y</v>
          </cell>
          <cell r="M60" t="str">
            <v>Y</v>
          </cell>
          <cell r="N60" t="str">
            <v>Y</v>
          </cell>
          <cell r="O60" t="str">
            <v>N</v>
          </cell>
          <cell r="P60" t="str">
            <v>N</v>
          </cell>
          <cell r="Q60" t="str">
            <v>N</v>
          </cell>
          <cell r="R60" t="str">
            <v>N</v>
          </cell>
          <cell r="S60" t="str">
            <v>N</v>
          </cell>
          <cell r="T60" t="str">
            <v>Y</v>
          </cell>
        </row>
        <row r="61">
          <cell r="A61">
            <v>3024</v>
          </cell>
          <cell r="B61" t="str">
            <v>Employee Payable</v>
          </cell>
          <cell r="C61" t="str">
            <v>All</v>
          </cell>
          <cell r="D61" t="str">
            <v>Y</v>
          </cell>
          <cell r="E61" t="str">
            <v>N</v>
          </cell>
          <cell r="F61" t="str">
            <v>N</v>
          </cell>
          <cell r="G61" t="str">
            <v>N</v>
          </cell>
          <cell r="H61" t="str">
            <v>Y</v>
          </cell>
          <cell r="I61" t="str">
            <v>Y</v>
          </cell>
          <cell r="J61" t="str">
            <v>Y</v>
          </cell>
          <cell r="K61" t="str">
            <v>Y</v>
          </cell>
          <cell r="L61" t="str">
            <v>Y</v>
          </cell>
          <cell r="M61" t="str">
            <v>Y</v>
          </cell>
          <cell r="N61" t="str">
            <v>Y</v>
          </cell>
          <cell r="O61" t="str">
            <v>N</v>
          </cell>
          <cell r="P61" t="str">
            <v>Y</v>
          </cell>
          <cell r="Q61" t="str">
            <v>N</v>
          </cell>
          <cell r="R61" t="str">
            <v>N</v>
          </cell>
          <cell r="S61" t="str">
            <v>Y</v>
          </cell>
          <cell r="T61" t="str">
            <v>Y</v>
          </cell>
        </row>
        <row r="62">
          <cell r="A62">
            <v>3025</v>
          </cell>
          <cell r="B62" t="str">
            <v>EPC</v>
          </cell>
          <cell r="C62" t="str">
            <v>All</v>
          </cell>
          <cell r="D62" t="str">
            <v>N</v>
          </cell>
          <cell r="E62" t="str">
            <v>N</v>
          </cell>
          <cell r="F62" t="str">
            <v>N</v>
          </cell>
          <cell r="G62" t="str">
            <v>N</v>
          </cell>
          <cell r="H62" t="str">
            <v>Y</v>
          </cell>
          <cell r="I62" t="str">
            <v>N</v>
          </cell>
          <cell r="J62" t="str">
            <v>N</v>
          </cell>
          <cell r="K62" t="str">
            <v>N</v>
          </cell>
          <cell r="L62" t="str">
            <v>N</v>
          </cell>
          <cell r="M62" t="str">
            <v>N</v>
          </cell>
          <cell r="N62" t="str">
            <v>Y</v>
          </cell>
          <cell r="O62" t="str">
            <v>N</v>
          </cell>
          <cell r="P62" t="str">
            <v>N</v>
          </cell>
          <cell r="Q62" t="str">
            <v>N</v>
          </cell>
          <cell r="R62" t="str">
            <v>N</v>
          </cell>
          <cell r="S62" t="str">
            <v>N</v>
          </cell>
          <cell r="T62" t="str">
            <v>N</v>
          </cell>
        </row>
        <row r="63">
          <cell r="A63">
            <v>3026</v>
          </cell>
          <cell r="B63" t="str">
            <v>ESI Payable</v>
          </cell>
          <cell r="C63" t="str">
            <v>All</v>
          </cell>
          <cell r="D63" t="str">
            <v>N</v>
          </cell>
          <cell r="E63" t="str">
            <v>N</v>
          </cell>
          <cell r="F63" t="str">
            <v>N</v>
          </cell>
          <cell r="G63" t="str">
            <v>N</v>
          </cell>
          <cell r="H63" t="str">
            <v>Y</v>
          </cell>
          <cell r="I63" t="str">
            <v>N</v>
          </cell>
          <cell r="J63" t="str">
            <v>N</v>
          </cell>
          <cell r="K63" t="str">
            <v>N</v>
          </cell>
          <cell r="L63" t="str">
            <v>N</v>
          </cell>
          <cell r="M63" t="str">
            <v>Y</v>
          </cell>
          <cell r="N63" t="str">
            <v>N</v>
          </cell>
          <cell r="O63" t="str">
            <v>N</v>
          </cell>
          <cell r="P63" t="str">
            <v>Y</v>
          </cell>
          <cell r="Q63" t="str">
            <v>N</v>
          </cell>
          <cell r="R63" t="str">
            <v>N</v>
          </cell>
          <cell r="S63" t="str">
            <v>N</v>
          </cell>
          <cell r="T63" t="str">
            <v>Y</v>
          </cell>
        </row>
        <row r="64">
          <cell r="A64">
            <v>3027</v>
          </cell>
          <cell r="B64" t="str">
            <v>Excise - Loans &amp; Advances</v>
          </cell>
          <cell r="C64" t="str">
            <v>All</v>
          </cell>
          <cell r="D64" t="str">
            <v>N</v>
          </cell>
          <cell r="E64" t="str">
            <v>N</v>
          </cell>
          <cell r="F64" t="str">
            <v>N</v>
          </cell>
          <cell r="G64" t="str">
            <v>N</v>
          </cell>
          <cell r="H64" t="str">
            <v>Y</v>
          </cell>
          <cell r="I64" t="str">
            <v>Y</v>
          </cell>
          <cell r="J64" t="str">
            <v>Y</v>
          </cell>
          <cell r="K64" t="str">
            <v>N</v>
          </cell>
          <cell r="L64" t="str">
            <v>N</v>
          </cell>
          <cell r="M64" t="str">
            <v>Y</v>
          </cell>
          <cell r="N64" t="str">
            <v>N</v>
          </cell>
          <cell r="O64" t="str">
            <v>N</v>
          </cell>
          <cell r="P64" t="str">
            <v>N</v>
          </cell>
          <cell r="Q64" t="str">
            <v>N</v>
          </cell>
          <cell r="R64" t="str">
            <v>N</v>
          </cell>
          <cell r="S64" t="str">
            <v>N</v>
          </cell>
          <cell r="T64" t="str">
            <v>Y</v>
          </cell>
        </row>
        <row r="65">
          <cell r="A65">
            <v>3028</v>
          </cell>
          <cell r="B65" t="str">
            <v>Financial Institution Loan - Unsecured</v>
          </cell>
          <cell r="C65" t="str">
            <v>All</v>
          </cell>
          <cell r="D65" t="str">
            <v>N</v>
          </cell>
          <cell r="E65" t="str">
            <v>N</v>
          </cell>
          <cell r="F65" t="str">
            <v>N</v>
          </cell>
          <cell r="G65" t="str">
            <v>N</v>
          </cell>
          <cell r="H65" t="str">
            <v>Y</v>
          </cell>
          <cell r="I65" t="str">
            <v>N</v>
          </cell>
          <cell r="J65" t="str">
            <v>N</v>
          </cell>
          <cell r="K65" t="str">
            <v>N</v>
          </cell>
          <cell r="L65" t="str">
            <v>N</v>
          </cell>
          <cell r="M65" t="str">
            <v>N</v>
          </cell>
          <cell r="N65" t="str">
            <v>Y</v>
          </cell>
          <cell r="O65" t="str">
            <v>N</v>
          </cell>
          <cell r="P65" t="str">
            <v>N</v>
          </cell>
          <cell r="Q65" t="str">
            <v>N</v>
          </cell>
          <cell r="R65" t="str">
            <v>N</v>
          </cell>
          <cell r="S65" t="str">
            <v>N</v>
          </cell>
          <cell r="T65" t="str">
            <v>Y</v>
          </cell>
        </row>
        <row r="66">
          <cell r="A66">
            <v>3029</v>
          </cell>
          <cell r="B66" t="str">
            <v>Financial Institution Term Loan</v>
          </cell>
          <cell r="C66" t="str">
            <v>All</v>
          </cell>
          <cell r="D66" t="str">
            <v>N</v>
          </cell>
          <cell r="E66" t="str">
            <v>N</v>
          </cell>
          <cell r="F66" t="str">
            <v>N</v>
          </cell>
          <cell r="G66" t="str">
            <v>N</v>
          </cell>
          <cell r="H66" t="str">
            <v>Y</v>
          </cell>
          <cell r="I66" t="str">
            <v>N</v>
          </cell>
          <cell r="J66" t="str">
            <v>N</v>
          </cell>
          <cell r="K66" t="str">
            <v>N</v>
          </cell>
          <cell r="L66" t="str">
            <v>N</v>
          </cell>
          <cell r="M66" t="str">
            <v>N</v>
          </cell>
          <cell r="N66" t="str">
            <v>Y</v>
          </cell>
          <cell r="O66" t="str">
            <v>N</v>
          </cell>
          <cell r="P66" t="str">
            <v>N</v>
          </cell>
          <cell r="Q66" t="str">
            <v>N</v>
          </cell>
          <cell r="R66" t="str">
            <v>N</v>
          </cell>
          <cell r="S66" t="str">
            <v>N</v>
          </cell>
          <cell r="T66" t="str">
            <v>Y</v>
          </cell>
        </row>
        <row r="67">
          <cell r="A67">
            <v>3030</v>
          </cell>
          <cell r="B67" t="str">
            <v>Gross Block - Fixed Assets</v>
          </cell>
          <cell r="C67" t="str">
            <v>All</v>
          </cell>
          <cell r="D67" t="str">
            <v>N</v>
          </cell>
          <cell r="E67" t="str">
            <v>N</v>
          </cell>
          <cell r="F67" t="str">
            <v>N</v>
          </cell>
          <cell r="G67" t="str">
            <v>N</v>
          </cell>
          <cell r="H67" t="str">
            <v>Y</v>
          </cell>
          <cell r="I67" t="str">
            <v>N</v>
          </cell>
          <cell r="J67" t="str">
            <v>N</v>
          </cell>
          <cell r="K67" t="str">
            <v>N</v>
          </cell>
          <cell r="L67" t="str">
            <v>N</v>
          </cell>
          <cell r="M67" t="str">
            <v>Y</v>
          </cell>
          <cell r="N67" t="str">
            <v>Y</v>
          </cell>
          <cell r="O67" t="str">
            <v>Y</v>
          </cell>
          <cell r="P67" t="str">
            <v>Y</v>
          </cell>
          <cell r="Q67" t="str">
            <v>N</v>
          </cell>
          <cell r="R67" t="str">
            <v>N</v>
          </cell>
          <cell r="S67" t="str">
            <v>N</v>
          </cell>
          <cell r="T67" t="str">
            <v>N</v>
          </cell>
        </row>
        <row r="68">
          <cell r="A68">
            <v>3031</v>
          </cell>
          <cell r="B68" t="str">
            <v>Gross Block - Leased Assets</v>
          </cell>
          <cell r="C68" t="str">
            <v>All</v>
          </cell>
          <cell r="D68" t="str">
            <v>N</v>
          </cell>
          <cell r="E68" t="str">
            <v>N</v>
          </cell>
          <cell r="F68" t="str">
            <v>N</v>
          </cell>
          <cell r="G68" t="str">
            <v>N</v>
          </cell>
          <cell r="H68" t="str">
            <v>Y</v>
          </cell>
          <cell r="I68" t="str">
            <v>N</v>
          </cell>
          <cell r="J68" t="str">
            <v>N</v>
          </cell>
          <cell r="K68" t="str">
            <v>N</v>
          </cell>
          <cell r="L68" t="str">
            <v>N</v>
          </cell>
          <cell r="M68" t="str">
            <v>Y</v>
          </cell>
          <cell r="N68" t="str">
            <v>Y</v>
          </cell>
          <cell r="O68" t="str">
            <v>Y</v>
          </cell>
          <cell r="P68" t="str">
            <v>Y</v>
          </cell>
          <cell r="Q68" t="str">
            <v>N</v>
          </cell>
          <cell r="R68" t="str">
            <v>N</v>
          </cell>
          <cell r="S68" t="str">
            <v>N</v>
          </cell>
          <cell r="T68" t="str">
            <v>N</v>
          </cell>
        </row>
        <row r="69">
          <cell r="A69">
            <v>3032</v>
          </cell>
          <cell r="B69" t="str">
            <v>Income Tax - Loans &amp; Advances</v>
          </cell>
          <cell r="C69" t="str">
            <v>All</v>
          </cell>
          <cell r="D69" t="str">
            <v>N</v>
          </cell>
          <cell r="E69" t="str">
            <v>N</v>
          </cell>
          <cell r="F69" t="str">
            <v>N</v>
          </cell>
          <cell r="G69" t="str">
            <v>N</v>
          </cell>
          <cell r="H69" t="str">
            <v>Y</v>
          </cell>
          <cell r="I69" t="str">
            <v>N</v>
          </cell>
          <cell r="J69" t="str">
            <v>Y</v>
          </cell>
          <cell r="K69" t="str">
            <v>N</v>
          </cell>
          <cell r="L69" t="str">
            <v>Y</v>
          </cell>
          <cell r="M69" t="str">
            <v>Y</v>
          </cell>
          <cell r="N69" t="str">
            <v>Y</v>
          </cell>
          <cell r="O69" t="str">
            <v>Y</v>
          </cell>
          <cell r="P69" t="str">
            <v>Y</v>
          </cell>
          <cell r="Q69" t="str">
            <v>N</v>
          </cell>
          <cell r="R69" t="str">
            <v>N</v>
          </cell>
          <cell r="S69" t="str">
            <v>N</v>
          </cell>
          <cell r="T69" t="str">
            <v>Y</v>
          </cell>
        </row>
        <row r="70">
          <cell r="A70">
            <v>3033</v>
          </cell>
          <cell r="B70" t="str">
            <v>Int accrued - not due on deposit</v>
          </cell>
          <cell r="C70" t="str">
            <v>All</v>
          </cell>
          <cell r="D70" t="str">
            <v>N</v>
          </cell>
          <cell r="E70" t="str">
            <v>N</v>
          </cell>
          <cell r="F70" t="str">
            <v>N</v>
          </cell>
          <cell r="G70" t="str">
            <v>N</v>
          </cell>
          <cell r="H70" t="str">
            <v>Y</v>
          </cell>
          <cell r="I70" t="str">
            <v>N</v>
          </cell>
          <cell r="J70" t="str">
            <v>Y</v>
          </cell>
          <cell r="K70" t="str">
            <v>N</v>
          </cell>
          <cell r="L70" t="str">
            <v>Y</v>
          </cell>
          <cell r="M70" t="str">
            <v>Y</v>
          </cell>
          <cell r="N70" t="str">
            <v>Y</v>
          </cell>
          <cell r="O70" t="str">
            <v>Y</v>
          </cell>
          <cell r="P70" t="str">
            <v>Y</v>
          </cell>
          <cell r="Q70" t="str">
            <v>N</v>
          </cell>
          <cell r="R70" t="str">
            <v>N</v>
          </cell>
          <cell r="S70" t="str">
            <v>N</v>
          </cell>
          <cell r="T70" t="str">
            <v>Y</v>
          </cell>
        </row>
        <row r="71">
          <cell r="A71">
            <v>3034</v>
          </cell>
          <cell r="B71" t="str">
            <v>Int acrd due on EPC</v>
          </cell>
          <cell r="C71" t="str">
            <v>All</v>
          </cell>
          <cell r="D71" t="str">
            <v>N</v>
          </cell>
          <cell r="E71" t="str">
            <v>N</v>
          </cell>
          <cell r="F71" t="str">
            <v>N</v>
          </cell>
          <cell r="G71" t="str">
            <v>N</v>
          </cell>
          <cell r="H71" t="str">
            <v>Y</v>
          </cell>
          <cell r="I71" t="str">
            <v>N</v>
          </cell>
          <cell r="J71" t="str">
            <v>N</v>
          </cell>
          <cell r="K71" t="str">
            <v>N</v>
          </cell>
          <cell r="L71" t="str">
            <v>N</v>
          </cell>
          <cell r="M71" t="str">
            <v>N</v>
          </cell>
          <cell r="N71" t="str">
            <v>N</v>
          </cell>
          <cell r="O71" t="str">
            <v>N</v>
          </cell>
          <cell r="P71" t="str">
            <v>N</v>
          </cell>
          <cell r="Q71" t="str">
            <v>N</v>
          </cell>
          <cell r="R71" t="str">
            <v>N</v>
          </cell>
          <cell r="S71" t="str">
            <v>N</v>
          </cell>
          <cell r="T71" t="str">
            <v>N</v>
          </cell>
        </row>
        <row r="72">
          <cell r="A72">
            <v>3035</v>
          </cell>
          <cell r="B72" t="str">
            <v>Int. Acd due on unsecured Term</v>
          </cell>
          <cell r="C72" t="str">
            <v>IS</v>
          </cell>
          <cell r="D72" t="str">
            <v>N</v>
          </cell>
          <cell r="E72" t="str">
            <v>N</v>
          </cell>
          <cell r="F72" t="str">
            <v>N</v>
          </cell>
          <cell r="G72" t="str">
            <v>N</v>
          </cell>
          <cell r="H72" t="str">
            <v>Y</v>
          </cell>
          <cell r="I72" t="str">
            <v>N</v>
          </cell>
          <cell r="J72" t="str">
            <v>N</v>
          </cell>
          <cell r="K72" t="str">
            <v>N</v>
          </cell>
          <cell r="L72" t="str">
            <v>N</v>
          </cell>
          <cell r="M72" t="str">
            <v>Y</v>
          </cell>
          <cell r="N72" t="str">
            <v>Y</v>
          </cell>
          <cell r="O72" t="str">
            <v>Y</v>
          </cell>
          <cell r="P72" t="str">
            <v>Y</v>
          </cell>
          <cell r="Q72" t="str">
            <v>N</v>
          </cell>
          <cell r="R72" t="str">
            <v>N</v>
          </cell>
          <cell r="S72" t="str">
            <v>N</v>
          </cell>
          <cell r="T72" t="str">
            <v>N</v>
          </cell>
        </row>
        <row r="73">
          <cell r="A73">
            <v>3036</v>
          </cell>
          <cell r="B73" t="str">
            <v>Inventory</v>
          </cell>
          <cell r="C73" t="str">
            <v>All</v>
          </cell>
          <cell r="D73" t="str">
            <v>N</v>
          </cell>
          <cell r="E73" t="str">
            <v>N</v>
          </cell>
          <cell r="F73" t="str">
            <v>N</v>
          </cell>
          <cell r="G73" t="str">
            <v>N</v>
          </cell>
          <cell r="H73" t="str">
            <v>Y</v>
          </cell>
          <cell r="I73" t="str">
            <v>N</v>
          </cell>
          <cell r="J73" t="str">
            <v>N</v>
          </cell>
          <cell r="K73" t="str">
            <v>N</v>
          </cell>
          <cell r="L73" t="str">
            <v>N</v>
          </cell>
          <cell r="M73" t="str">
            <v>Y</v>
          </cell>
          <cell r="N73" t="str">
            <v>Y</v>
          </cell>
          <cell r="O73" t="str">
            <v>Y</v>
          </cell>
          <cell r="P73" t="str">
            <v>N</v>
          </cell>
          <cell r="Q73" t="str">
            <v>N</v>
          </cell>
          <cell r="R73" t="str">
            <v>N</v>
          </cell>
          <cell r="S73" t="str">
            <v>N</v>
          </cell>
          <cell r="T73" t="str">
            <v>N</v>
          </cell>
        </row>
        <row r="74">
          <cell r="A74">
            <v>3037</v>
          </cell>
          <cell r="B74" t="str">
            <v>Investments in S&amp;A companies and JV</v>
          </cell>
          <cell r="C74" t="str">
            <v>All</v>
          </cell>
          <cell r="D74" t="str">
            <v>N</v>
          </cell>
          <cell r="E74" t="str">
            <v>N</v>
          </cell>
          <cell r="F74" t="str">
            <v>N</v>
          </cell>
          <cell r="G74" t="str">
            <v>N</v>
          </cell>
          <cell r="H74" t="str">
            <v>Y</v>
          </cell>
          <cell r="I74" t="str">
            <v>N</v>
          </cell>
          <cell r="J74" t="str">
            <v>Y</v>
          </cell>
          <cell r="K74" t="str">
            <v>N</v>
          </cell>
          <cell r="L74" t="str">
            <v>Y</v>
          </cell>
          <cell r="M74" t="str">
            <v>Y</v>
          </cell>
          <cell r="N74" t="str">
            <v>Y</v>
          </cell>
          <cell r="O74" t="str">
            <v>Y</v>
          </cell>
          <cell r="P74" t="str">
            <v>Y</v>
          </cell>
          <cell r="Q74" t="str">
            <v>N</v>
          </cell>
          <cell r="R74" t="str">
            <v>N</v>
          </cell>
          <cell r="S74" t="str">
            <v>N</v>
          </cell>
          <cell r="T74" t="str">
            <v>Y</v>
          </cell>
        </row>
        <row r="75">
          <cell r="A75">
            <v>3038</v>
          </cell>
          <cell r="B75" t="str">
            <v>Investments in Mutual Funds &amp; Others</v>
          </cell>
          <cell r="C75" t="str">
            <v>All</v>
          </cell>
          <cell r="D75" t="str">
            <v>N</v>
          </cell>
          <cell r="E75" t="str">
            <v>N</v>
          </cell>
          <cell r="F75" t="str">
            <v>N</v>
          </cell>
          <cell r="G75" t="str">
            <v>N</v>
          </cell>
          <cell r="H75" t="str">
            <v>Y</v>
          </cell>
          <cell r="I75" t="str">
            <v>N</v>
          </cell>
          <cell r="J75" t="str">
            <v>Y</v>
          </cell>
          <cell r="K75" t="str">
            <v>N</v>
          </cell>
          <cell r="L75" t="str">
            <v>Y</v>
          </cell>
          <cell r="M75" t="str">
            <v>N</v>
          </cell>
          <cell r="N75" t="str">
            <v>N</v>
          </cell>
          <cell r="O75" t="str">
            <v>Y</v>
          </cell>
          <cell r="P75" t="str">
            <v>Y</v>
          </cell>
          <cell r="Q75" t="str">
            <v>N</v>
          </cell>
          <cell r="R75" t="str">
            <v>N</v>
          </cell>
          <cell r="S75" t="str">
            <v>N</v>
          </cell>
          <cell r="T75" t="str">
            <v>N</v>
          </cell>
        </row>
        <row r="76">
          <cell r="A76">
            <v>3039</v>
          </cell>
          <cell r="B76" t="str">
            <v>L&amp;T Control Account</v>
          </cell>
          <cell r="C76" t="str">
            <v>All</v>
          </cell>
          <cell r="D76" t="str">
            <v>Y</v>
          </cell>
          <cell r="E76" t="str">
            <v>N</v>
          </cell>
          <cell r="F76" t="str">
            <v>N</v>
          </cell>
          <cell r="G76" t="str">
            <v>N</v>
          </cell>
          <cell r="H76" t="str">
            <v>Y</v>
          </cell>
          <cell r="I76" t="str">
            <v>Y</v>
          </cell>
          <cell r="J76" t="str">
            <v>Y</v>
          </cell>
          <cell r="K76" t="str">
            <v>N</v>
          </cell>
          <cell r="L76" t="str">
            <v>Y</v>
          </cell>
          <cell r="M76" t="str">
            <v>Y</v>
          </cell>
          <cell r="N76" t="str">
            <v>Y</v>
          </cell>
          <cell r="O76" t="str">
            <v>Y</v>
          </cell>
          <cell r="P76" t="str">
            <v>Y</v>
          </cell>
          <cell r="Q76" t="str">
            <v>N</v>
          </cell>
          <cell r="R76" t="str">
            <v>N</v>
          </cell>
          <cell r="S76" t="str">
            <v>Y</v>
          </cell>
          <cell r="T76" t="str">
            <v>N</v>
          </cell>
        </row>
        <row r="77">
          <cell r="A77">
            <v>3040</v>
          </cell>
          <cell r="B77" t="str">
            <v>Unpaid Wages</v>
          </cell>
          <cell r="C77" t="str">
            <v>All</v>
          </cell>
          <cell r="D77" t="str">
            <v>N</v>
          </cell>
          <cell r="E77" t="str">
            <v>N</v>
          </cell>
          <cell r="F77" t="str">
            <v>N</v>
          </cell>
          <cell r="G77" t="str">
            <v>N</v>
          </cell>
          <cell r="H77" t="str">
            <v>Y</v>
          </cell>
          <cell r="I77" t="str">
            <v>Y</v>
          </cell>
          <cell r="J77" t="str">
            <v>Y</v>
          </cell>
          <cell r="K77" t="str">
            <v>Y</v>
          </cell>
          <cell r="L77" t="str">
            <v>Y</v>
          </cell>
          <cell r="M77" t="str">
            <v>Y</v>
          </cell>
          <cell r="N77" t="str">
            <v>N</v>
          </cell>
          <cell r="O77" t="str">
            <v>Y</v>
          </cell>
          <cell r="P77" t="str">
            <v>Y</v>
          </cell>
          <cell r="Q77" t="str">
            <v>N</v>
          </cell>
          <cell r="R77" t="str">
            <v>N</v>
          </cell>
          <cell r="S77" t="str">
            <v>N</v>
          </cell>
          <cell r="T77" t="str">
            <v>Y</v>
          </cell>
        </row>
        <row r="78">
          <cell r="A78">
            <v>3041</v>
          </cell>
          <cell r="B78" t="str">
            <v>Liability for expenses</v>
          </cell>
          <cell r="C78" t="str">
            <v>All</v>
          </cell>
          <cell r="D78" t="str">
            <v>N</v>
          </cell>
          <cell r="E78" t="str">
            <v>N</v>
          </cell>
          <cell r="F78" t="str">
            <v>N</v>
          </cell>
          <cell r="G78" t="str">
            <v>N</v>
          </cell>
          <cell r="H78" t="str">
            <v>Y</v>
          </cell>
          <cell r="I78" t="str">
            <v>Y</v>
          </cell>
          <cell r="J78" t="str">
            <v>Y</v>
          </cell>
          <cell r="K78" t="str">
            <v>N</v>
          </cell>
          <cell r="L78" t="str">
            <v>N</v>
          </cell>
          <cell r="M78" t="str">
            <v>Y</v>
          </cell>
          <cell r="N78" t="str">
            <v>Y</v>
          </cell>
          <cell r="O78" t="str">
            <v>Y</v>
          </cell>
          <cell r="P78" t="str">
            <v>Y</v>
          </cell>
          <cell r="Q78" t="str">
            <v>N</v>
          </cell>
          <cell r="R78" t="str">
            <v>N</v>
          </cell>
          <cell r="S78" t="str">
            <v>Y</v>
          </cell>
          <cell r="T78" t="str">
            <v>N</v>
          </cell>
        </row>
        <row r="79">
          <cell r="A79">
            <v>3042</v>
          </cell>
          <cell r="B79" t="str">
            <v>Loan to employees</v>
          </cell>
          <cell r="C79" t="str">
            <v>All</v>
          </cell>
          <cell r="D79" t="str">
            <v>Y</v>
          </cell>
          <cell r="E79" t="str">
            <v>N</v>
          </cell>
          <cell r="F79" t="str">
            <v>N</v>
          </cell>
          <cell r="G79" t="str">
            <v>N</v>
          </cell>
          <cell r="H79" t="str">
            <v>Y</v>
          </cell>
          <cell r="I79" t="str">
            <v>N</v>
          </cell>
          <cell r="J79" t="str">
            <v>N</v>
          </cell>
          <cell r="K79" t="str">
            <v>N</v>
          </cell>
          <cell r="L79" t="str">
            <v>N</v>
          </cell>
          <cell r="M79" t="str">
            <v>Y</v>
          </cell>
          <cell r="N79" t="str">
            <v>Y</v>
          </cell>
          <cell r="O79" t="str">
            <v>N</v>
          </cell>
          <cell r="P79" t="str">
            <v>N</v>
          </cell>
          <cell r="Q79" t="str">
            <v>N</v>
          </cell>
          <cell r="R79" t="str">
            <v>N</v>
          </cell>
          <cell r="S79" t="str">
            <v>Y</v>
          </cell>
          <cell r="T79" t="str">
            <v>N</v>
          </cell>
        </row>
        <row r="80">
          <cell r="A80">
            <v>3043</v>
          </cell>
          <cell r="B80" t="str">
            <v>Manufacturing WIP</v>
          </cell>
          <cell r="C80" t="str">
            <v>All</v>
          </cell>
          <cell r="D80" t="str">
            <v>N</v>
          </cell>
          <cell r="E80" t="str">
            <v>N</v>
          </cell>
          <cell r="F80" t="str">
            <v>N</v>
          </cell>
          <cell r="G80" t="str">
            <v>N</v>
          </cell>
          <cell r="H80" t="str">
            <v>Y</v>
          </cell>
          <cell r="I80" t="str">
            <v>N</v>
          </cell>
          <cell r="J80" t="str">
            <v>N</v>
          </cell>
          <cell r="K80" t="str">
            <v>N</v>
          </cell>
          <cell r="L80" t="str">
            <v>N</v>
          </cell>
          <cell r="M80" t="str">
            <v>N</v>
          </cell>
          <cell r="N80" t="str">
            <v>Y</v>
          </cell>
          <cell r="O80" t="str">
            <v>N</v>
          </cell>
          <cell r="P80" t="str">
            <v>N</v>
          </cell>
          <cell r="Q80" t="str">
            <v>N</v>
          </cell>
          <cell r="R80" t="str">
            <v>N</v>
          </cell>
          <cell r="S80" t="str">
            <v>N</v>
          </cell>
          <cell r="T80" t="str">
            <v>N</v>
          </cell>
        </row>
        <row r="81">
          <cell r="A81">
            <v>3044</v>
          </cell>
          <cell r="B81" t="str">
            <v>Other Loans &amp; Advances</v>
          </cell>
          <cell r="C81" t="str">
            <v>All</v>
          </cell>
          <cell r="D81" t="str">
            <v>N</v>
          </cell>
          <cell r="E81" t="str">
            <v>N</v>
          </cell>
          <cell r="F81" t="str">
            <v>N</v>
          </cell>
          <cell r="G81" t="str">
            <v>N</v>
          </cell>
          <cell r="H81" t="str">
            <v>Y</v>
          </cell>
          <cell r="I81" t="str">
            <v>Y</v>
          </cell>
          <cell r="J81" t="str">
            <v>Y</v>
          </cell>
          <cell r="K81" t="str">
            <v>Y</v>
          </cell>
          <cell r="L81" t="str">
            <v>Y</v>
          </cell>
          <cell r="M81" t="str">
            <v>Y</v>
          </cell>
          <cell r="N81" t="str">
            <v>N</v>
          </cell>
          <cell r="O81" t="str">
            <v>Y</v>
          </cell>
          <cell r="P81" t="str">
            <v>Y</v>
          </cell>
          <cell r="Q81" t="str">
            <v>N</v>
          </cell>
          <cell r="R81" t="str">
            <v>N</v>
          </cell>
          <cell r="S81" t="str">
            <v>Y</v>
          </cell>
          <cell r="T81" t="str">
            <v>Y</v>
          </cell>
        </row>
        <row r="82">
          <cell r="A82">
            <v>3045</v>
          </cell>
          <cell r="B82" t="str">
            <v>PF/VPF/EPS payable</v>
          </cell>
          <cell r="C82" t="str">
            <v>All</v>
          </cell>
          <cell r="D82" t="str">
            <v>N</v>
          </cell>
          <cell r="E82" t="str">
            <v>N</v>
          </cell>
          <cell r="F82" t="str">
            <v>N</v>
          </cell>
          <cell r="G82" t="str">
            <v>N</v>
          </cell>
          <cell r="H82" t="str">
            <v>Y</v>
          </cell>
          <cell r="I82" t="str">
            <v>N</v>
          </cell>
          <cell r="J82" t="str">
            <v>Y</v>
          </cell>
          <cell r="K82" t="str">
            <v>N</v>
          </cell>
          <cell r="L82" t="str">
            <v>N</v>
          </cell>
          <cell r="M82" t="str">
            <v>Y</v>
          </cell>
          <cell r="N82" t="str">
            <v>N</v>
          </cell>
          <cell r="O82" t="str">
            <v>N</v>
          </cell>
          <cell r="P82" t="str">
            <v>Y</v>
          </cell>
          <cell r="Q82" t="str">
            <v>N</v>
          </cell>
          <cell r="R82" t="str">
            <v>N</v>
          </cell>
          <cell r="S82" t="str">
            <v>N</v>
          </cell>
          <cell r="T82" t="str">
            <v>Y</v>
          </cell>
        </row>
        <row r="83">
          <cell r="A83">
            <v>3046</v>
          </cell>
          <cell r="B83" t="str">
            <v>Prepaid Expenses</v>
          </cell>
          <cell r="C83" t="str">
            <v>All</v>
          </cell>
          <cell r="D83" t="str">
            <v>N</v>
          </cell>
          <cell r="E83" t="str">
            <v>N</v>
          </cell>
          <cell r="F83" t="str">
            <v>N</v>
          </cell>
          <cell r="G83" t="str">
            <v>N</v>
          </cell>
          <cell r="H83" t="str">
            <v>Y</v>
          </cell>
          <cell r="I83" t="str">
            <v>N</v>
          </cell>
          <cell r="J83" t="str">
            <v>N</v>
          </cell>
          <cell r="K83" t="str">
            <v>N</v>
          </cell>
          <cell r="L83" t="str">
            <v>N</v>
          </cell>
          <cell r="M83" t="str">
            <v>Y</v>
          </cell>
          <cell r="N83" t="str">
            <v>Y</v>
          </cell>
          <cell r="O83" t="str">
            <v>Y</v>
          </cell>
          <cell r="P83" t="str">
            <v>Y</v>
          </cell>
          <cell r="Q83" t="str">
            <v>N</v>
          </cell>
          <cell r="R83" t="str">
            <v>N</v>
          </cell>
          <cell r="S83" t="str">
            <v>N</v>
          </cell>
          <cell r="T83" t="str">
            <v>Y</v>
          </cell>
        </row>
        <row r="84">
          <cell r="A84">
            <v>3047</v>
          </cell>
          <cell r="B84" t="str">
            <v>Progress Bills Raised</v>
          </cell>
          <cell r="C84" t="str">
            <v>All</v>
          </cell>
          <cell r="D84" t="str">
            <v>N</v>
          </cell>
          <cell r="E84" t="str">
            <v>Y</v>
          </cell>
          <cell r="F84" t="str">
            <v>N</v>
          </cell>
          <cell r="G84" t="str">
            <v>N</v>
          </cell>
          <cell r="H84" t="str">
            <v>N</v>
          </cell>
          <cell r="I84" t="str">
            <v>N</v>
          </cell>
          <cell r="J84" t="str">
            <v>N</v>
          </cell>
          <cell r="K84" t="str">
            <v>N</v>
          </cell>
          <cell r="L84" t="str">
            <v>N</v>
          </cell>
          <cell r="M84" t="str">
            <v>N</v>
          </cell>
          <cell r="N84" t="str">
            <v>Y</v>
          </cell>
          <cell r="O84" t="str">
            <v>N</v>
          </cell>
          <cell r="P84" t="str">
            <v>N</v>
          </cell>
          <cell r="Q84" t="str">
            <v>N</v>
          </cell>
          <cell r="R84" t="str">
            <v>N</v>
          </cell>
          <cell r="S84" t="str">
            <v>N</v>
          </cell>
          <cell r="T84" t="str">
            <v>N</v>
          </cell>
        </row>
        <row r="85">
          <cell r="A85">
            <v>3048</v>
          </cell>
          <cell r="B85" t="str">
            <v>Progress Payments &amp; Recoveries</v>
          </cell>
          <cell r="C85" t="str">
            <v>IS</v>
          </cell>
          <cell r="D85" t="str">
            <v>N</v>
          </cell>
          <cell r="E85" t="str">
            <v>Y</v>
          </cell>
          <cell r="F85" t="str">
            <v>N</v>
          </cell>
          <cell r="G85" t="str">
            <v>N</v>
          </cell>
          <cell r="H85" t="str">
            <v>Y</v>
          </cell>
          <cell r="I85" t="str">
            <v>N</v>
          </cell>
          <cell r="J85" t="str">
            <v>N</v>
          </cell>
          <cell r="K85" t="str">
            <v>N</v>
          </cell>
          <cell r="L85" t="str">
            <v>N</v>
          </cell>
          <cell r="M85" t="str">
            <v>N</v>
          </cell>
          <cell r="N85" t="str">
            <v>Y</v>
          </cell>
          <cell r="O85" t="str">
            <v>Y</v>
          </cell>
          <cell r="P85" t="str">
            <v>Y</v>
          </cell>
          <cell r="Q85" t="str">
            <v>N</v>
          </cell>
          <cell r="R85" t="str">
            <v>N</v>
          </cell>
          <cell r="S85" t="str">
            <v>N</v>
          </cell>
          <cell r="T85" t="str">
            <v>N</v>
          </cell>
        </row>
        <row r="86">
          <cell r="A86">
            <v>3049</v>
          </cell>
          <cell r="B86" t="str">
            <v>Provision for doubtful Advance</v>
          </cell>
          <cell r="C86" t="str">
            <v>All</v>
          </cell>
          <cell r="D86" t="str">
            <v>N</v>
          </cell>
          <cell r="E86" t="str">
            <v>N</v>
          </cell>
          <cell r="F86" t="str">
            <v>N</v>
          </cell>
          <cell r="G86" t="str">
            <v>N</v>
          </cell>
          <cell r="H86" t="str">
            <v>Y</v>
          </cell>
          <cell r="I86" t="str">
            <v>N</v>
          </cell>
          <cell r="J86" t="str">
            <v>N</v>
          </cell>
          <cell r="K86" t="str">
            <v>N</v>
          </cell>
          <cell r="L86" t="str">
            <v>N</v>
          </cell>
          <cell r="M86" t="str">
            <v>N</v>
          </cell>
          <cell r="N86" t="str">
            <v>Y</v>
          </cell>
          <cell r="O86" t="str">
            <v>Y</v>
          </cell>
          <cell r="P86" t="str">
            <v>Y</v>
          </cell>
          <cell r="Q86" t="str">
            <v>N</v>
          </cell>
          <cell r="R86" t="str">
            <v>N</v>
          </cell>
          <cell r="S86" t="str">
            <v>N</v>
          </cell>
          <cell r="T86" t="str">
            <v>N</v>
          </cell>
        </row>
        <row r="87">
          <cell r="A87">
            <v>3050</v>
          </cell>
          <cell r="B87" t="str">
            <v>Provision for doubtful Debts</v>
          </cell>
          <cell r="C87" t="str">
            <v>All</v>
          </cell>
          <cell r="D87" t="str">
            <v>N</v>
          </cell>
          <cell r="E87" t="str">
            <v>N</v>
          </cell>
          <cell r="F87" t="str">
            <v>N</v>
          </cell>
          <cell r="G87" t="str">
            <v>N</v>
          </cell>
          <cell r="H87" t="str">
            <v>Y</v>
          </cell>
          <cell r="I87" t="str">
            <v>N</v>
          </cell>
          <cell r="J87" t="str">
            <v>N</v>
          </cell>
          <cell r="K87" t="str">
            <v>N</v>
          </cell>
          <cell r="L87" t="str">
            <v>N</v>
          </cell>
          <cell r="M87" t="str">
            <v>N</v>
          </cell>
          <cell r="N87" t="str">
            <v>Y</v>
          </cell>
          <cell r="O87" t="str">
            <v>Y</v>
          </cell>
          <cell r="P87" t="str">
            <v>Y</v>
          </cell>
          <cell r="Q87" t="str">
            <v>N</v>
          </cell>
          <cell r="R87" t="str">
            <v>N</v>
          </cell>
          <cell r="S87" t="str">
            <v>N</v>
          </cell>
          <cell r="T87" t="str">
            <v>N</v>
          </cell>
        </row>
        <row r="88">
          <cell r="A88">
            <v>3051</v>
          </cell>
          <cell r="B88" t="str">
            <v>Reserves &amp; Surplus</v>
          </cell>
          <cell r="C88" t="str">
            <v>All</v>
          </cell>
          <cell r="D88" t="str">
            <v>N</v>
          </cell>
          <cell r="E88" t="str">
            <v>N</v>
          </cell>
          <cell r="F88" t="str">
            <v>N</v>
          </cell>
          <cell r="G88" t="str">
            <v>N</v>
          </cell>
          <cell r="H88" t="str">
            <v>Y</v>
          </cell>
          <cell r="I88" t="str">
            <v>N</v>
          </cell>
          <cell r="J88" t="str">
            <v>N</v>
          </cell>
          <cell r="K88" t="str">
            <v>N</v>
          </cell>
          <cell r="L88" t="str">
            <v>N</v>
          </cell>
          <cell r="M88" t="str">
            <v>N</v>
          </cell>
          <cell r="N88" t="str">
            <v>Y</v>
          </cell>
          <cell r="O88" t="str">
            <v>N</v>
          </cell>
          <cell r="P88" t="str">
            <v>N</v>
          </cell>
          <cell r="Q88" t="str">
            <v>N</v>
          </cell>
          <cell r="R88" t="str">
            <v>N</v>
          </cell>
          <cell r="S88" t="str">
            <v>N</v>
          </cell>
          <cell r="T88" t="str">
            <v>N</v>
          </cell>
        </row>
        <row r="89">
          <cell r="A89">
            <v>3052</v>
          </cell>
          <cell r="B89" t="str">
            <v>Revaluation Reserves</v>
          </cell>
          <cell r="C89" t="str">
            <v>All</v>
          </cell>
          <cell r="D89" t="str">
            <v>N</v>
          </cell>
          <cell r="E89" t="str">
            <v>N</v>
          </cell>
          <cell r="F89" t="str">
            <v>N</v>
          </cell>
          <cell r="G89" t="str">
            <v>N</v>
          </cell>
          <cell r="H89" t="str">
            <v>Y</v>
          </cell>
          <cell r="I89" t="str">
            <v>N</v>
          </cell>
          <cell r="J89" t="str">
            <v>N</v>
          </cell>
          <cell r="K89" t="str">
            <v>N</v>
          </cell>
          <cell r="L89" t="str">
            <v>N</v>
          </cell>
          <cell r="M89" t="str">
            <v>N</v>
          </cell>
          <cell r="N89" t="str">
            <v>Y</v>
          </cell>
          <cell r="O89" t="str">
            <v>N</v>
          </cell>
          <cell r="P89" t="str">
            <v>N</v>
          </cell>
          <cell r="Q89" t="str">
            <v>N</v>
          </cell>
          <cell r="R89" t="str">
            <v>N</v>
          </cell>
          <cell r="S89" t="str">
            <v>N</v>
          </cell>
          <cell r="T89" t="str">
            <v>N</v>
          </cell>
        </row>
        <row r="90">
          <cell r="A90">
            <v>3053</v>
          </cell>
          <cell r="B90" t="str">
            <v>Salary recovery payable</v>
          </cell>
          <cell r="C90" t="str">
            <v>All</v>
          </cell>
          <cell r="D90" t="str">
            <v>N</v>
          </cell>
          <cell r="E90" t="str">
            <v>N</v>
          </cell>
          <cell r="F90" t="str">
            <v>N</v>
          </cell>
          <cell r="G90" t="str">
            <v>N</v>
          </cell>
          <cell r="H90" t="str">
            <v>Y</v>
          </cell>
          <cell r="I90" t="str">
            <v>N</v>
          </cell>
          <cell r="J90" t="str">
            <v>Y</v>
          </cell>
          <cell r="K90" t="str">
            <v>N</v>
          </cell>
          <cell r="L90" t="str">
            <v>Y</v>
          </cell>
          <cell r="M90" t="str">
            <v>N</v>
          </cell>
          <cell r="N90" t="str">
            <v>Y</v>
          </cell>
          <cell r="O90" t="str">
            <v>N</v>
          </cell>
          <cell r="P90" t="str">
            <v>N</v>
          </cell>
          <cell r="Q90" t="str">
            <v>N</v>
          </cell>
          <cell r="R90" t="str">
            <v>N</v>
          </cell>
          <cell r="S90" t="str">
            <v>N</v>
          </cell>
          <cell r="T90" t="str">
            <v>N</v>
          </cell>
        </row>
        <row r="91">
          <cell r="A91">
            <v>3054</v>
          </cell>
          <cell r="B91" t="str">
            <v>Sales Tax / Service tax - Loans &amp; Advances</v>
          </cell>
          <cell r="C91" t="str">
            <v>All</v>
          </cell>
          <cell r="D91" t="str">
            <v>N</v>
          </cell>
          <cell r="E91" t="str">
            <v>N</v>
          </cell>
          <cell r="F91" t="str">
            <v>N</v>
          </cell>
          <cell r="G91" t="str">
            <v>N</v>
          </cell>
          <cell r="H91" t="str">
            <v>Y</v>
          </cell>
          <cell r="I91" t="str">
            <v>Y</v>
          </cell>
          <cell r="J91" t="str">
            <v>Y</v>
          </cell>
          <cell r="K91" t="str">
            <v>Y</v>
          </cell>
          <cell r="L91" t="str">
            <v>Y</v>
          </cell>
          <cell r="M91" t="str">
            <v>Y</v>
          </cell>
          <cell r="N91" t="str">
            <v>N</v>
          </cell>
          <cell r="O91" t="str">
            <v>Y</v>
          </cell>
          <cell r="P91" t="str">
            <v>Y</v>
          </cell>
          <cell r="Q91" t="str">
            <v>N</v>
          </cell>
          <cell r="R91" t="str">
            <v>N</v>
          </cell>
          <cell r="S91" t="str">
            <v>Y</v>
          </cell>
          <cell r="T91" t="str">
            <v>Y</v>
          </cell>
        </row>
        <row r="92">
          <cell r="A92">
            <v>3055</v>
          </cell>
          <cell r="B92" t="str">
            <v>Security Deposit Received</v>
          </cell>
          <cell r="C92" t="str">
            <v>All</v>
          </cell>
          <cell r="D92" t="str">
            <v>N</v>
          </cell>
          <cell r="E92" t="str">
            <v>N</v>
          </cell>
          <cell r="F92" t="str">
            <v>N</v>
          </cell>
          <cell r="G92" t="str">
            <v>N</v>
          </cell>
          <cell r="H92" t="str">
            <v>Y</v>
          </cell>
          <cell r="I92" t="str">
            <v>Y</v>
          </cell>
          <cell r="J92" t="str">
            <v>Y</v>
          </cell>
          <cell r="K92" t="str">
            <v>Y</v>
          </cell>
          <cell r="L92" t="str">
            <v>Y</v>
          </cell>
          <cell r="M92" t="str">
            <v>Y</v>
          </cell>
          <cell r="N92" t="str">
            <v>N</v>
          </cell>
          <cell r="O92" t="str">
            <v>N</v>
          </cell>
          <cell r="P92" t="str">
            <v>Y</v>
          </cell>
          <cell r="Q92" t="str">
            <v>N</v>
          </cell>
          <cell r="R92" t="str">
            <v>N</v>
          </cell>
          <cell r="S92" t="str">
            <v>N</v>
          </cell>
          <cell r="T92" t="str">
            <v>Y</v>
          </cell>
        </row>
        <row r="93">
          <cell r="A93">
            <v>3056</v>
          </cell>
          <cell r="B93" t="str">
            <v>Statutory dues payable</v>
          </cell>
          <cell r="C93" t="str">
            <v>All</v>
          </cell>
          <cell r="D93" t="str">
            <v>N</v>
          </cell>
          <cell r="E93" t="str">
            <v>N</v>
          </cell>
          <cell r="F93" t="str">
            <v>N</v>
          </cell>
          <cell r="G93" t="str">
            <v>N</v>
          </cell>
          <cell r="H93" t="str">
            <v>Y</v>
          </cell>
          <cell r="I93" t="str">
            <v>Y</v>
          </cell>
          <cell r="J93" t="str">
            <v>Y</v>
          </cell>
          <cell r="K93" t="str">
            <v>Y</v>
          </cell>
          <cell r="L93" t="str">
            <v>Y</v>
          </cell>
          <cell r="M93" t="str">
            <v>Y</v>
          </cell>
          <cell r="N93" t="str">
            <v>Y</v>
          </cell>
          <cell r="O93" t="str">
            <v>Y</v>
          </cell>
          <cell r="P93" t="str">
            <v>Y</v>
          </cell>
          <cell r="Q93" t="str">
            <v>N</v>
          </cell>
          <cell r="R93" t="str">
            <v>N</v>
          </cell>
          <cell r="S93" t="str">
            <v>Y</v>
          </cell>
          <cell r="T93" t="str">
            <v>Y</v>
          </cell>
        </row>
        <row r="94">
          <cell r="A94">
            <v>3057</v>
          </cell>
          <cell r="B94" t="str">
            <v>Suspense Account</v>
          </cell>
          <cell r="C94" t="str">
            <v>All</v>
          </cell>
          <cell r="D94" t="str">
            <v>N</v>
          </cell>
          <cell r="E94" t="str">
            <v>N</v>
          </cell>
          <cell r="F94" t="str">
            <v>N</v>
          </cell>
          <cell r="G94" t="str">
            <v>N</v>
          </cell>
          <cell r="H94" t="str">
            <v>Y</v>
          </cell>
          <cell r="I94" t="str">
            <v>N</v>
          </cell>
          <cell r="J94" t="str">
            <v>Y</v>
          </cell>
          <cell r="K94" t="str">
            <v>N</v>
          </cell>
          <cell r="L94" t="str">
            <v>Y</v>
          </cell>
          <cell r="M94" t="str">
            <v>Y</v>
          </cell>
          <cell r="N94" t="str">
            <v>N</v>
          </cell>
          <cell r="O94" t="str">
            <v>Y</v>
          </cell>
          <cell r="P94" t="str">
            <v>Y</v>
          </cell>
          <cell r="Q94" t="str">
            <v>N</v>
          </cell>
          <cell r="R94" t="str">
            <v>N</v>
          </cell>
          <cell r="S94" t="str">
            <v>Y</v>
          </cell>
          <cell r="T94" t="str">
            <v>Y</v>
          </cell>
        </row>
        <row r="95">
          <cell r="A95">
            <v>3058</v>
          </cell>
          <cell r="B95" t="str">
            <v>Transfer Clearing Capital Purchase</v>
          </cell>
          <cell r="C95" t="str">
            <v>All</v>
          </cell>
          <cell r="D95" t="str">
            <v>N</v>
          </cell>
          <cell r="E95" t="str">
            <v>N</v>
          </cell>
          <cell r="F95" t="str">
            <v>N</v>
          </cell>
          <cell r="G95" t="str">
            <v>N</v>
          </cell>
          <cell r="H95" t="str">
            <v>Y</v>
          </cell>
          <cell r="I95" t="str">
            <v>N</v>
          </cell>
          <cell r="J95" t="str">
            <v>Y</v>
          </cell>
          <cell r="K95" t="str">
            <v>N</v>
          </cell>
          <cell r="L95" t="str">
            <v>Y</v>
          </cell>
          <cell r="M95" t="str">
            <v>N</v>
          </cell>
          <cell r="N95" t="str">
            <v>Y</v>
          </cell>
          <cell r="O95" t="str">
            <v>Y</v>
          </cell>
          <cell r="P95" t="str">
            <v>Y</v>
          </cell>
          <cell r="Q95" t="str">
            <v>N</v>
          </cell>
          <cell r="R95" t="str">
            <v>N</v>
          </cell>
          <cell r="S95" t="str">
            <v>N</v>
          </cell>
          <cell r="T95" t="str">
            <v>N</v>
          </cell>
        </row>
        <row r="96">
          <cell r="A96">
            <v>3059</v>
          </cell>
          <cell r="B96" t="str">
            <v>Transfer Clearing Remittance</v>
          </cell>
          <cell r="C96" t="str">
            <v>IS</v>
          </cell>
          <cell r="D96" t="str">
            <v>N</v>
          </cell>
          <cell r="E96" t="str">
            <v>N</v>
          </cell>
          <cell r="F96" t="str">
            <v>N</v>
          </cell>
          <cell r="G96" t="str">
            <v>N</v>
          </cell>
          <cell r="H96" t="str">
            <v>Y</v>
          </cell>
          <cell r="I96" t="str">
            <v>N</v>
          </cell>
          <cell r="J96" t="str">
            <v>N</v>
          </cell>
          <cell r="K96" t="str">
            <v>N</v>
          </cell>
          <cell r="L96" t="str">
            <v>N</v>
          </cell>
          <cell r="M96" t="str">
            <v>N</v>
          </cell>
          <cell r="N96" t="str">
            <v>Y</v>
          </cell>
          <cell r="O96" t="str">
            <v>Y</v>
          </cell>
          <cell r="P96" t="str">
            <v>Y</v>
          </cell>
          <cell r="Q96" t="str">
            <v>N</v>
          </cell>
          <cell r="R96" t="str">
            <v>N</v>
          </cell>
          <cell r="S96" t="str">
            <v>N</v>
          </cell>
          <cell r="T96" t="str">
            <v>N</v>
          </cell>
        </row>
        <row r="97">
          <cell r="A97">
            <v>3060</v>
          </cell>
          <cell r="B97" t="str">
            <v>TCS Payable</v>
          </cell>
          <cell r="C97" t="str">
            <v>All</v>
          </cell>
          <cell r="D97" t="str">
            <v>N</v>
          </cell>
          <cell r="E97" t="str">
            <v>N</v>
          </cell>
          <cell r="F97" t="str">
            <v>N</v>
          </cell>
          <cell r="G97" t="str">
            <v>N</v>
          </cell>
          <cell r="H97" t="str">
            <v>Y</v>
          </cell>
          <cell r="I97" t="str">
            <v>N</v>
          </cell>
          <cell r="J97" t="str">
            <v>Y</v>
          </cell>
          <cell r="K97" t="str">
            <v>N</v>
          </cell>
          <cell r="L97" t="str">
            <v>Y</v>
          </cell>
          <cell r="M97" t="str">
            <v>N</v>
          </cell>
          <cell r="N97" t="str">
            <v>Y</v>
          </cell>
          <cell r="O97" t="str">
            <v>N</v>
          </cell>
          <cell r="P97" t="str">
            <v>Y</v>
          </cell>
          <cell r="Q97" t="str">
            <v>N</v>
          </cell>
          <cell r="R97" t="str">
            <v>N</v>
          </cell>
          <cell r="S97" t="str">
            <v>N</v>
          </cell>
          <cell r="T97" t="str">
            <v>N</v>
          </cell>
        </row>
        <row r="98">
          <cell r="A98">
            <v>3061</v>
          </cell>
          <cell r="B98" t="str">
            <v>TDS Payable</v>
          </cell>
          <cell r="C98" t="str">
            <v>All</v>
          </cell>
          <cell r="D98" t="str">
            <v>N</v>
          </cell>
          <cell r="E98" t="str">
            <v>N</v>
          </cell>
          <cell r="F98" t="str">
            <v>N</v>
          </cell>
          <cell r="G98" t="str">
            <v>N</v>
          </cell>
          <cell r="H98" t="str">
            <v>Y</v>
          </cell>
          <cell r="I98" t="str">
            <v>N</v>
          </cell>
          <cell r="J98" t="str">
            <v>Y</v>
          </cell>
          <cell r="K98" t="str">
            <v>N</v>
          </cell>
          <cell r="L98" t="str">
            <v>Y</v>
          </cell>
          <cell r="M98" t="str">
            <v>Y</v>
          </cell>
          <cell r="N98" t="str">
            <v>N</v>
          </cell>
          <cell r="O98" t="str">
            <v>Y</v>
          </cell>
          <cell r="P98" t="str">
            <v>Y</v>
          </cell>
          <cell r="Q98" t="str">
            <v>N</v>
          </cell>
          <cell r="R98" t="str">
            <v>N</v>
          </cell>
          <cell r="S98" t="str">
            <v>Y</v>
          </cell>
          <cell r="T98" t="str">
            <v>N</v>
          </cell>
        </row>
        <row r="99">
          <cell r="A99">
            <v>3062</v>
          </cell>
          <cell r="B99" t="str">
            <v>Term Loan</v>
          </cell>
          <cell r="C99" t="str">
            <v>All</v>
          </cell>
          <cell r="D99" t="str">
            <v>N</v>
          </cell>
          <cell r="E99" t="str">
            <v>N</v>
          </cell>
          <cell r="F99" t="str">
            <v>N</v>
          </cell>
          <cell r="G99" t="str">
            <v>N</v>
          </cell>
          <cell r="H99" t="str">
            <v>Y</v>
          </cell>
          <cell r="I99" t="str">
            <v>N</v>
          </cell>
          <cell r="J99" t="str">
            <v>Y</v>
          </cell>
          <cell r="K99" t="str">
            <v>N</v>
          </cell>
          <cell r="L99" t="str">
            <v>Y</v>
          </cell>
          <cell r="M99" t="str">
            <v>N</v>
          </cell>
          <cell r="N99" t="str">
            <v>N</v>
          </cell>
          <cell r="O99" t="str">
            <v>N</v>
          </cell>
          <cell r="P99" t="str">
            <v>Y</v>
          </cell>
          <cell r="Q99" t="str">
            <v>N</v>
          </cell>
          <cell r="R99" t="str">
            <v>N</v>
          </cell>
          <cell r="S99" t="str">
            <v>N</v>
          </cell>
          <cell r="T99" t="str">
            <v>Y</v>
          </cell>
        </row>
        <row r="100">
          <cell r="A100">
            <v>3063</v>
          </cell>
          <cell r="B100" t="str">
            <v>TICKET SUSPENSE</v>
          </cell>
          <cell r="C100" t="str">
            <v>All</v>
          </cell>
          <cell r="D100" t="str">
            <v>Y</v>
          </cell>
          <cell r="E100" t="str">
            <v>N</v>
          </cell>
          <cell r="F100" t="str">
            <v>N</v>
          </cell>
          <cell r="G100" t="str">
            <v>N</v>
          </cell>
          <cell r="H100" t="str">
            <v>Y</v>
          </cell>
          <cell r="I100" t="str">
            <v>N</v>
          </cell>
          <cell r="J100" t="str">
            <v>Y</v>
          </cell>
          <cell r="K100" t="str">
            <v>Y</v>
          </cell>
          <cell r="L100" t="str">
            <v>Y</v>
          </cell>
          <cell r="M100" t="str">
            <v>Y</v>
          </cell>
          <cell r="N100" t="str">
            <v>Y</v>
          </cell>
          <cell r="O100" t="str">
            <v>Y</v>
          </cell>
          <cell r="P100" t="str">
            <v>Y</v>
          </cell>
          <cell r="Q100" t="str">
            <v>N</v>
          </cell>
          <cell r="R100" t="str">
            <v>N</v>
          </cell>
          <cell r="S100" t="str">
            <v>N</v>
          </cell>
          <cell r="T100" t="str">
            <v>N</v>
          </cell>
        </row>
        <row r="101">
          <cell r="A101">
            <v>3064</v>
          </cell>
          <cell r="B101" t="str">
            <v>Unclaimed credit balance</v>
          </cell>
          <cell r="C101" t="str">
            <v>All</v>
          </cell>
          <cell r="D101" t="str">
            <v>N</v>
          </cell>
          <cell r="E101" t="str">
            <v>N</v>
          </cell>
          <cell r="F101" t="str">
            <v>N</v>
          </cell>
          <cell r="G101" t="str">
            <v>N</v>
          </cell>
          <cell r="H101" t="str">
            <v>Y</v>
          </cell>
          <cell r="I101" t="str">
            <v>N</v>
          </cell>
          <cell r="J101" t="str">
            <v>Y</v>
          </cell>
          <cell r="K101" t="str">
            <v>N</v>
          </cell>
          <cell r="L101" t="str">
            <v>Y</v>
          </cell>
          <cell r="M101" t="str">
            <v>N</v>
          </cell>
          <cell r="N101" t="str">
            <v>Y</v>
          </cell>
          <cell r="O101" t="str">
            <v>Y</v>
          </cell>
          <cell r="P101" t="str">
            <v>Y</v>
          </cell>
          <cell r="Q101" t="str">
            <v>N</v>
          </cell>
          <cell r="R101" t="str">
            <v>N</v>
          </cell>
          <cell r="S101" t="str">
            <v>Y</v>
          </cell>
          <cell r="T101" t="str">
            <v>Y</v>
          </cell>
        </row>
        <row r="102">
          <cell r="A102">
            <v>3065</v>
          </cell>
          <cell r="B102" t="str">
            <v>Unpaid Bonus Workmen - Previous Years</v>
          </cell>
          <cell r="C102" t="str">
            <v>All</v>
          </cell>
          <cell r="D102" t="str">
            <v>N</v>
          </cell>
          <cell r="E102" t="str">
            <v>N</v>
          </cell>
          <cell r="F102" t="str">
            <v>N</v>
          </cell>
          <cell r="G102" t="str">
            <v>N</v>
          </cell>
          <cell r="H102" t="str">
            <v>Y</v>
          </cell>
          <cell r="I102" t="str">
            <v>Y</v>
          </cell>
          <cell r="J102" t="str">
            <v>Y</v>
          </cell>
          <cell r="K102" t="str">
            <v>Y</v>
          </cell>
          <cell r="L102" t="str">
            <v>Y</v>
          </cell>
          <cell r="M102" t="str">
            <v>Y</v>
          </cell>
          <cell r="N102" t="str">
            <v>Y</v>
          </cell>
          <cell r="O102" t="str">
            <v>Y</v>
          </cell>
          <cell r="P102" t="str">
            <v>Y</v>
          </cell>
          <cell r="Q102" t="str">
            <v>N</v>
          </cell>
          <cell r="R102" t="str">
            <v>N</v>
          </cell>
          <cell r="S102" t="str">
            <v>Y</v>
          </cell>
          <cell r="T102" t="str">
            <v>Y</v>
          </cell>
        </row>
        <row r="103">
          <cell r="A103">
            <v>3066</v>
          </cell>
          <cell r="B103" t="str">
            <v>Unpaid Wages</v>
          </cell>
          <cell r="C103" t="str">
            <v>All</v>
          </cell>
          <cell r="D103" t="str">
            <v>N</v>
          </cell>
          <cell r="E103" t="str">
            <v>N</v>
          </cell>
          <cell r="F103" t="str">
            <v>N</v>
          </cell>
          <cell r="G103" t="str">
            <v>N</v>
          </cell>
          <cell r="H103" t="str">
            <v>Y</v>
          </cell>
          <cell r="I103" t="str">
            <v>N</v>
          </cell>
          <cell r="J103" t="str">
            <v>N</v>
          </cell>
          <cell r="K103" t="str">
            <v>N</v>
          </cell>
          <cell r="L103" t="str">
            <v>N</v>
          </cell>
          <cell r="M103" t="str">
            <v>N</v>
          </cell>
          <cell r="N103" t="str">
            <v>Y</v>
          </cell>
          <cell r="O103" t="str">
            <v>Y</v>
          </cell>
          <cell r="P103" t="str">
            <v>Y</v>
          </cell>
          <cell r="Q103" t="str">
            <v>N</v>
          </cell>
          <cell r="R103" t="str">
            <v>N</v>
          </cell>
          <cell r="S103" t="str">
            <v>N</v>
          </cell>
          <cell r="T103" t="str">
            <v>Y</v>
          </cell>
        </row>
        <row r="104">
          <cell r="A104">
            <v>3067</v>
          </cell>
          <cell r="B104" t="str">
            <v>Unsecured Short Term Loan</v>
          </cell>
          <cell r="C104" t="str">
            <v>All</v>
          </cell>
          <cell r="D104" t="str">
            <v>N</v>
          </cell>
          <cell r="E104" t="str">
            <v>N</v>
          </cell>
          <cell r="F104" t="str">
            <v>N</v>
          </cell>
          <cell r="G104" t="str">
            <v>N</v>
          </cell>
          <cell r="H104" t="str">
            <v>Y</v>
          </cell>
          <cell r="I104" t="str">
            <v>N</v>
          </cell>
          <cell r="J104" t="str">
            <v>Y</v>
          </cell>
          <cell r="K104" t="str">
            <v>N</v>
          </cell>
          <cell r="L104" t="str">
            <v>Y</v>
          </cell>
          <cell r="M104" t="str">
            <v>Y</v>
          </cell>
          <cell r="N104" t="str">
            <v>Y</v>
          </cell>
          <cell r="O104" t="str">
            <v>Y</v>
          </cell>
          <cell r="P104" t="str">
            <v>N</v>
          </cell>
          <cell r="Q104" t="str">
            <v>N</v>
          </cell>
          <cell r="R104" t="str">
            <v>N</v>
          </cell>
          <cell r="S104" t="str">
            <v>N</v>
          </cell>
          <cell r="T104" t="str">
            <v>Y</v>
          </cell>
        </row>
        <row r="105">
          <cell r="A105">
            <v>3068</v>
          </cell>
          <cell r="B105" t="str">
            <v>Vendor balances</v>
          </cell>
          <cell r="C105" t="str">
            <v>All</v>
          </cell>
          <cell r="D105" t="str">
            <v>N</v>
          </cell>
          <cell r="E105" t="str">
            <v>N</v>
          </cell>
          <cell r="F105" t="str">
            <v>N</v>
          </cell>
          <cell r="G105" t="str">
            <v>N</v>
          </cell>
          <cell r="H105" t="str">
            <v>Y</v>
          </cell>
          <cell r="I105" t="str">
            <v>N</v>
          </cell>
          <cell r="J105" t="str">
            <v>N</v>
          </cell>
          <cell r="K105" t="str">
            <v>N</v>
          </cell>
          <cell r="L105" t="str">
            <v>N</v>
          </cell>
          <cell r="M105" t="str">
            <v>N</v>
          </cell>
          <cell r="N105" t="str">
            <v>Y</v>
          </cell>
          <cell r="O105" t="str">
            <v>N</v>
          </cell>
          <cell r="P105" t="str">
            <v>N</v>
          </cell>
          <cell r="Q105" t="str">
            <v>N</v>
          </cell>
          <cell r="R105" t="str">
            <v>N</v>
          </cell>
          <cell r="S105" t="str">
            <v>N</v>
          </cell>
          <cell r="T105" t="str">
            <v>N</v>
          </cell>
        </row>
        <row r="106">
          <cell r="A106">
            <v>3069</v>
          </cell>
          <cell r="B106" t="str">
            <v>Workmen compensation payable</v>
          </cell>
          <cell r="C106" t="str">
            <v>All</v>
          </cell>
          <cell r="D106" t="str">
            <v>N</v>
          </cell>
          <cell r="E106" t="str">
            <v>N</v>
          </cell>
          <cell r="F106" t="str">
            <v>N</v>
          </cell>
          <cell r="G106" t="str">
            <v>N</v>
          </cell>
          <cell r="H106" t="str">
            <v>Y</v>
          </cell>
          <cell r="I106" t="str">
            <v>Y</v>
          </cell>
          <cell r="J106" t="str">
            <v>Y</v>
          </cell>
          <cell r="K106" t="str">
            <v>Y</v>
          </cell>
          <cell r="L106" t="str">
            <v>Y</v>
          </cell>
          <cell r="M106" t="str">
            <v>Y</v>
          </cell>
          <cell r="N106" t="str">
            <v>N</v>
          </cell>
          <cell r="O106" t="str">
            <v>N</v>
          </cell>
          <cell r="P106" t="str">
            <v>Y</v>
          </cell>
          <cell r="Q106" t="str">
            <v>N</v>
          </cell>
          <cell r="R106" t="str">
            <v>N</v>
          </cell>
          <cell r="S106" t="str">
            <v>N</v>
          </cell>
          <cell r="T106" t="str">
            <v>Y</v>
          </cell>
        </row>
        <row r="107">
          <cell r="A107">
            <v>3070</v>
          </cell>
          <cell r="B107" t="str">
            <v>Income from Operations / Sales</v>
          </cell>
          <cell r="C107" t="str">
            <v>All</v>
          </cell>
          <cell r="D107" t="str">
            <v>N</v>
          </cell>
          <cell r="E107" t="str">
            <v>N</v>
          </cell>
          <cell r="F107" t="str">
            <v>N</v>
          </cell>
          <cell r="G107" t="str">
            <v>N</v>
          </cell>
          <cell r="H107" t="str">
            <v>Y</v>
          </cell>
          <cell r="I107" t="str">
            <v>N</v>
          </cell>
          <cell r="J107" t="str">
            <v>N</v>
          </cell>
          <cell r="K107" t="str">
            <v>Y</v>
          </cell>
          <cell r="L107" t="str">
            <v>Y</v>
          </cell>
          <cell r="M107" t="str">
            <v>Y</v>
          </cell>
          <cell r="N107" t="str">
            <v>Y</v>
          </cell>
          <cell r="O107" t="str">
            <v>Y</v>
          </cell>
          <cell r="P107" t="str">
            <v>N</v>
          </cell>
          <cell r="Q107" t="str">
            <v>N</v>
          </cell>
          <cell r="R107" t="str">
            <v>N</v>
          </cell>
          <cell r="S107" t="str">
            <v>N</v>
          </cell>
          <cell r="T107" t="str">
            <v>N</v>
          </cell>
        </row>
        <row r="108">
          <cell r="A108">
            <v>3071</v>
          </cell>
          <cell r="B108" t="str">
            <v>Repairs &amp; Maintenance - Others</v>
          </cell>
          <cell r="C108" t="str">
            <v>All</v>
          </cell>
          <cell r="D108" t="str">
            <v>N</v>
          </cell>
          <cell r="E108" t="str">
            <v>N</v>
          </cell>
          <cell r="F108" t="str">
            <v>N</v>
          </cell>
          <cell r="G108" t="str">
            <v>Y</v>
          </cell>
          <cell r="H108" t="str">
            <v>Y</v>
          </cell>
          <cell r="I108" t="str">
            <v>Y</v>
          </cell>
          <cell r="J108" t="str">
            <v>Y</v>
          </cell>
          <cell r="K108" t="str">
            <v>Y</v>
          </cell>
          <cell r="L108" t="str">
            <v>Y</v>
          </cell>
          <cell r="M108" t="str">
            <v>Y</v>
          </cell>
          <cell r="N108" t="str">
            <v>N</v>
          </cell>
          <cell r="O108" t="str">
            <v>Y</v>
          </cell>
          <cell r="P108" t="str">
            <v>Y</v>
          </cell>
          <cell r="Q108" t="str">
            <v>N</v>
          </cell>
          <cell r="R108" t="str">
            <v>Y</v>
          </cell>
          <cell r="S108" t="str">
            <v>Y</v>
          </cell>
          <cell r="T108" t="str">
            <v>N</v>
          </cell>
        </row>
        <row r="109">
          <cell r="A109">
            <v>3072</v>
          </cell>
          <cell r="B109" t="str">
            <v>Telephone/Fax/Mobile</v>
          </cell>
          <cell r="C109" t="str">
            <v>All</v>
          </cell>
          <cell r="D109" t="str">
            <v>Y</v>
          </cell>
          <cell r="E109" t="str">
            <v>N</v>
          </cell>
          <cell r="F109" t="str">
            <v>N</v>
          </cell>
          <cell r="G109" t="str">
            <v>N</v>
          </cell>
          <cell r="H109" t="str">
            <v>Y</v>
          </cell>
          <cell r="I109" t="str">
            <v>Y</v>
          </cell>
          <cell r="J109" t="str">
            <v>Y</v>
          </cell>
          <cell r="K109" t="str">
            <v>Y</v>
          </cell>
          <cell r="L109" t="str">
            <v>Y</v>
          </cell>
          <cell r="M109" t="str">
            <v>Y</v>
          </cell>
          <cell r="N109" t="str">
            <v>N</v>
          </cell>
          <cell r="O109" t="str">
            <v>Y</v>
          </cell>
          <cell r="P109" t="str">
            <v>Y</v>
          </cell>
          <cell r="Q109" t="str">
            <v>N</v>
          </cell>
          <cell r="R109" t="str">
            <v>N</v>
          </cell>
          <cell r="S109" t="str">
            <v>Y</v>
          </cell>
          <cell r="T109" t="str">
            <v>N</v>
          </cell>
        </row>
        <row r="110">
          <cell r="A110">
            <v>3073</v>
          </cell>
          <cell r="B110" t="str">
            <v>Excise Duty recoverable - Deemed Exports</v>
          </cell>
          <cell r="C110" t="str">
            <v>All</v>
          </cell>
          <cell r="D110" t="str">
            <v>N</v>
          </cell>
          <cell r="E110" t="str">
            <v>N</v>
          </cell>
          <cell r="F110" t="str">
            <v>N</v>
          </cell>
          <cell r="G110" t="str">
            <v>N</v>
          </cell>
          <cell r="H110" t="str">
            <v>Y</v>
          </cell>
          <cell r="I110" t="str">
            <v>N</v>
          </cell>
          <cell r="J110" t="str">
            <v>Y</v>
          </cell>
          <cell r="K110" t="str">
            <v>N</v>
          </cell>
          <cell r="L110" t="str">
            <v>Y</v>
          </cell>
          <cell r="M110" t="str">
            <v>N</v>
          </cell>
          <cell r="N110" t="str">
            <v>N</v>
          </cell>
          <cell r="O110" t="str">
            <v>Y</v>
          </cell>
          <cell r="P110" t="str">
            <v>Y</v>
          </cell>
          <cell r="Q110" t="str">
            <v>N</v>
          </cell>
          <cell r="R110" t="str">
            <v>N</v>
          </cell>
          <cell r="S110" t="str">
            <v>N</v>
          </cell>
          <cell r="T110" t="str">
            <v>Y</v>
          </cell>
        </row>
        <row r="111">
          <cell r="A111">
            <v>3074</v>
          </cell>
          <cell r="B111" t="str">
            <v>Welfare Expenses - Retired Staff</v>
          </cell>
          <cell r="C111" t="str">
            <v>All</v>
          </cell>
          <cell r="D111" t="str">
            <v>N</v>
          </cell>
          <cell r="E111" t="str">
            <v>N</v>
          </cell>
          <cell r="F111" t="str">
            <v>N</v>
          </cell>
          <cell r="G111" t="str">
            <v>N</v>
          </cell>
          <cell r="H111" t="str">
            <v>Y</v>
          </cell>
          <cell r="I111" t="str">
            <v>Y</v>
          </cell>
          <cell r="J111" t="str">
            <v>Y</v>
          </cell>
          <cell r="K111" t="str">
            <v>N</v>
          </cell>
          <cell r="L111" t="str">
            <v>N</v>
          </cell>
          <cell r="M111" t="str">
            <v>Y</v>
          </cell>
          <cell r="N111" t="str">
            <v>N</v>
          </cell>
          <cell r="O111" t="str">
            <v>Y</v>
          </cell>
          <cell r="P111" t="str">
            <v>Y</v>
          </cell>
          <cell r="Q111" t="str">
            <v>N</v>
          </cell>
          <cell r="R111" t="str">
            <v>N</v>
          </cell>
          <cell r="S111" t="str">
            <v>Y</v>
          </cell>
          <cell r="T111" t="str">
            <v>N</v>
          </cell>
        </row>
        <row r="112">
          <cell r="A112">
            <v>3075</v>
          </cell>
          <cell r="B112" t="str">
            <v>PF/VPF/EPS Payable - Workmen</v>
          </cell>
          <cell r="C112" t="str">
            <v>All</v>
          </cell>
          <cell r="D112" t="str">
            <v>N</v>
          </cell>
          <cell r="E112" t="str">
            <v>N</v>
          </cell>
          <cell r="F112" t="str">
            <v>N</v>
          </cell>
          <cell r="G112" t="str">
            <v>N</v>
          </cell>
          <cell r="H112" t="str">
            <v>Y</v>
          </cell>
          <cell r="I112" t="str">
            <v>N</v>
          </cell>
          <cell r="J112" t="str">
            <v>Y</v>
          </cell>
          <cell r="K112" t="str">
            <v>N</v>
          </cell>
          <cell r="L112" t="str">
            <v>Y</v>
          </cell>
          <cell r="M112" t="str">
            <v>Y</v>
          </cell>
          <cell r="N112" t="str">
            <v>N</v>
          </cell>
          <cell r="O112" t="str">
            <v>N</v>
          </cell>
          <cell r="P112" t="str">
            <v>N</v>
          </cell>
          <cell r="Q112" t="str">
            <v>N</v>
          </cell>
          <cell r="R112" t="str">
            <v>N</v>
          </cell>
          <cell r="S112" t="str">
            <v>N</v>
          </cell>
          <cell r="T112" t="str">
            <v>Y</v>
          </cell>
        </row>
        <row r="113">
          <cell r="A113">
            <v>3076</v>
          </cell>
          <cell r="B113" t="str">
            <v>Not Applicable - Group</v>
          </cell>
          <cell r="C113" t="str">
            <v>All</v>
          </cell>
          <cell r="D113" t="str">
            <v>N</v>
          </cell>
          <cell r="E113" t="str">
            <v>N</v>
          </cell>
          <cell r="F113" t="str">
            <v>N</v>
          </cell>
          <cell r="G113" t="str">
            <v>N</v>
          </cell>
          <cell r="H113" t="str">
            <v>Y</v>
          </cell>
          <cell r="I113" t="str">
            <v>N</v>
          </cell>
          <cell r="J113" t="str">
            <v>N</v>
          </cell>
          <cell r="K113" t="str">
            <v>N</v>
          </cell>
          <cell r="L113" t="str">
            <v>N</v>
          </cell>
          <cell r="M113" t="str">
            <v>N</v>
          </cell>
          <cell r="N113" t="str">
            <v>Y</v>
          </cell>
          <cell r="O113" t="str">
            <v>N</v>
          </cell>
          <cell r="P113" t="str">
            <v>N</v>
          </cell>
          <cell r="Q113" t="str">
            <v>N</v>
          </cell>
          <cell r="R113" t="str">
            <v>N</v>
          </cell>
          <cell r="S113" t="str">
            <v>N</v>
          </cell>
          <cell r="T113" t="str">
            <v>N</v>
          </cell>
        </row>
        <row r="114">
          <cell r="A114">
            <v>3077</v>
          </cell>
          <cell r="B114" t="str">
            <v>Bank Charges</v>
          </cell>
          <cell r="C114" t="str">
            <v>All</v>
          </cell>
          <cell r="D114" t="str">
            <v>N</v>
          </cell>
          <cell r="E114" t="str">
            <v>N</v>
          </cell>
          <cell r="F114" t="str">
            <v>N</v>
          </cell>
          <cell r="G114" t="str">
            <v>N</v>
          </cell>
          <cell r="H114" t="str">
            <v>Y</v>
          </cell>
          <cell r="I114" t="str">
            <v>N</v>
          </cell>
          <cell r="J114" t="str">
            <v>Y</v>
          </cell>
          <cell r="K114" t="str">
            <v>N</v>
          </cell>
          <cell r="L114" t="str">
            <v>Y</v>
          </cell>
          <cell r="M114" t="str">
            <v>Y</v>
          </cell>
          <cell r="N114" t="str">
            <v>N</v>
          </cell>
          <cell r="O114" t="str">
            <v>Y</v>
          </cell>
          <cell r="P114" t="str">
            <v>Y</v>
          </cell>
          <cell r="Q114" t="str">
            <v>N</v>
          </cell>
          <cell r="R114" t="str">
            <v>N</v>
          </cell>
          <cell r="S114" t="str">
            <v>Y</v>
          </cell>
          <cell r="T114" t="str">
            <v>N</v>
          </cell>
        </row>
        <row r="115">
          <cell r="A115">
            <v>3078</v>
          </cell>
          <cell r="B115" t="str">
            <v>Training Expenses</v>
          </cell>
          <cell r="C115" t="str">
            <v>All</v>
          </cell>
          <cell r="D115" t="str">
            <v>Y</v>
          </cell>
          <cell r="E115" t="str">
            <v>N</v>
          </cell>
          <cell r="F115" t="str">
            <v>N</v>
          </cell>
          <cell r="G115" t="str">
            <v>N</v>
          </cell>
          <cell r="H115" t="str">
            <v>Y</v>
          </cell>
          <cell r="I115" t="str">
            <v>N</v>
          </cell>
          <cell r="J115" t="str">
            <v>Y</v>
          </cell>
          <cell r="K115" t="str">
            <v>N</v>
          </cell>
          <cell r="L115" t="str">
            <v>Y</v>
          </cell>
          <cell r="M115" t="str">
            <v>Y</v>
          </cell>
          <cell r="N115" t="str">
            <v>N</v>
          </cell>
          <cell r="O115" t="str">
            <v>N</v>
          </cell>
          <cell r="P115" t="str">
            <v>N</v>
          </cell>
          <cell r="Q115" t="str">
            <v>N</v>
          </cell>
          <cell r="R115" t="str">
            <v>N</v>
          </cell>
          <cell r="S115" t="str">
            <v>Y</v>
          </cell>
          <cell r="T115" t="str">
            <v>N</v>
          </cell>
        </row>
        <row r="116">
          <cell r="A116">
            <v>3079</v>
          </cell>
          <cell r="B116" t="str">
            <v>Stale Cheque Reversal</v>
          </cell>
          <cell r="C116" t="str">
            <v>All</v>
          </cell>
          <cell r="D116" t="str">
            <v>N</v>
          </cell>
          <cell r="E116" t="str">
            <v>N</v>
          </cell>
          <cell r="F116" t="str">
            <v>N</v>
          </cell>
          <cell r="G116" t="str">
            <v>N</v>
          </cell>
          <cell r="H116" t="str">
            <v>Y</v>
          </cell>
          <cell r="I116" t="str">
            <v>N</v>
          </cell>
          <cell r="J116" t="str">
            <v>Y</v>
          </cell>
          <cell r="K116" t="str">
            <v>N</v>
          </cell>
          <cell r="L116" t="str">
            <v>Y</v>
          </cell>
          <cell r="M116" t="str">
            <v>N</v>
          </cell>
          <cell r="N116" t="str">
            <v>N</v>
          </cell>
          <cell r="O116" t="str">
            <v>N</v>
          </cell>
          <cell r="P116" t="str">
            <v>Y</v>
          </cell>
          <cell r="Q116" t="str">
            <v>Y</v>
          </cell>
          <cell r="R116" t="str">
            <v>N</v>
          </cell>
          <cell r="S116" t="str">
            <v>Y</v>
          </cell>
          <cell r="T116" t="str">
            <v>Y</v>
          </cell>
        </row>
        <row r="117">
          <cell r="A117">
            <v>3080</v>
          </cell>
          <cell r="B117" t="str">
            <v>Wages/Bonus - Workmen</v>
          </cell>
          <cell r="C117" t="str">
            <v>All</v>
          </cell>
          <cell r="D117" t="str">
            <v>N</v>
          </cell>
          <cell r="E117" t="str">
            <v>N</v>
          </cell>
          <cell r="F117" t="str">
            <v>N</v>
          </cell>
          <cell r="G117" t="str">
            <v>N</v>
          </cell>
          <cell r="H117" t="str">
            <v>Y</v>
          </cell>
          <cell r="I117" t="str">
            <v>Y</v>
          </cell>
          <cell r="J117" t="str">
            <v>Y</v>
          </cell>
          <cell r="K117" t="str">
            <v>Y</v>
          </cell>
          <cell r="L117" t="str">
            <v>Y</v>
          </cell>
          <cell r="M117" t="str">
            <v>N</v>
          </cell>
          <cell r="N117" t="str">
            <v>Y</v>
          </cell>
          <cell r="O117" t="str">
            <v>Y</v>
          </cell>
          <cell r="P117" t="str">
            <v>Y</v>
          </cell>
          <cell r="Q117" t="str">
            <v>N</v>
          </cell>
          <cell r="R117" t="str">
            <v>N</v>
          </cell>
          <cell r="S117" t="str">
            <v>N</v>
          </cell>
          <cell r="T117" t="str">
            <v>Y</v>
          </cell>
        </row>
        <row r="118">
          <cell r="A118">
            <v>3081</v>
          </cell>
          <cell r="B118" t="str">
            <v>Stipend / Scholarship Expenses</v>
          </cell>
          <cell r="C118" t="str">
            <v>All</v>
          </cell>
          <cell r="D118" t="str">
            <v>N</v>
          </cell>
          <cell r="E118" t="str">
            <v>N</v>
          </cell>
          <cell r="F118" t="str">
            <v>N</v>
          </cell>
          <cell r="G118" t="str">
            <v>N</v>
          </cell>
          <cell r="H118" t="str">
            <v>Y</v>
          </cell>
          <cell r="I118" t="str">
            <v>Y</v>
          </cell>
          <cell r="J118" t="str">
            <v>Y</v>
          </cell>
          <cell r="K118" t="str">
            <v>N</v>
          </cell>
          <cell r="L118" t="str">
            <v>Y</v>
          </cell>
          <cell r="M118" t="str">
            <v>Y</v>
          </cell>
          <cell r="N118" t="str">
            <v>N</v>
          </cell>
          <cell r="O118" t="str">
            <v>N</v>
          </cell>
          <cell r="P118" t="str">
            <v>Y</v>
          </cell>
          <cell r="Q118" t="str">
            <v>N</v>
          </cell>
          <cell r="R118" t="str">
            <v>N</v>
          </cell>
          <cell r="S118" t="str">
            <v>N</v>
          </cell>
          <cell r="T118" t="str">
            <v>N</v>
          </cell>
        </row>
        <row r="119">
          <cell r="A119">
            <v>3082</v>
          </cell>
          <cell r="B119" t="str">
            <v>Retirement Benefit Settlement</v>
          </cell>
          <cell r="C119" t="str">
            <v>All</v>
          </cell>
          <cell r="D119" t="str">
            <v>Y</v>
          </cell>
          <cell r="E119" t="str">
            <v>N</v>
          </cell>
          <cell r="F119" t="str">
            <v>N</v>
          </cell>
          <cell r="G119" t="str">
            <v>N</v>
          </cell>
          <cell r="H119" t="str">
            <v>Y</v>
          </cell>
          <cell r="I119" t="str">
            <v>N</v>
          </cell>
          <cell r="J119" t="str">
            <v>Y</v>
          </cell>
          <cell r="K119" t="str">
            <v>N</v>
          </cell>
          <cell r="L119" t="str">
            <v>Y</v>
          </cell>
          <cell r="M119" t="str">
            <v>Y</v>
          </cell>
          <cell r="N119" t="str">
            <v>N</v>
          </cell>
          <cell r="O119" t="str">
            <v>Y</v>
          </cell>
          <cell r="P119" t="str">
            <v>Y</v>
          </cell>
          <cell r="Q119" t="str">
            <v>N</v>
          </cell>
          <cell r="R119" t="str">
            <v>N</v>
          </cell>
          <cell r="S119" t="str">
            <v>Y</v>
          </cell>
          <cell r="T119" t="str">
            <v>Y</v>
          </cell>
        </row>
        <row r="120">
          <cell r="A120">
            <v>3083</v>
          </cell>
          <cell r="B120" t="str">
            <v>Business Entertainment</v>
          </cell>
          <cell r="C120" t="str">
            <v>All</v>
          </cell>
          <cell r="D120" t="str">
            <v>N</v>
          </cell>
          <cell r="E120" t="str">
            <v>N</v>
          </cell>
          <cell r="F120" t="str">
            <v>N</v>
          </cell>
          <cell r="G120" t="str">
            <v>N</v>
          </cell>
          <cell r="H120" t="str">
            <v>Y</v>
          </cell>
          <cell r="I120" t="str">
            <v>Y</v>
          </cell>
          <cell r="J120" t="str">
            <v>Y</v>
          </cell>
          <cell r="K120" t="str">
            <v>N</v>
          </cell>
          <cell r="L120" t="str">
            <v>N</v>
          </cell>
          <cell r="M120" t="str">
            <v>N</v>
          </cell>
          <cell r="N120" t="str">
            <v>N</v>
          </cell>
          <cell r="O120" t="str">
            <v>N</v>
          </cell>
          <cell r="P120" t="str">
            <v>N</v>
          </cell>
          <cell r="Q120" t="str">
            <v>N</v>
          </cell>
          <cell r="R120" t="str">
            <v>N</v>
          </cell>
          <cell r="S120" t="str">
            <v>N</v>
          </cell>
          <cell r="T120" t="str">
            <v>N</v>
          </cell>
        </row>
        <row r="121">
          <cell r="A121">
            <v>3084</v>
          </cell>
          <cell r="B121" t="str">
            <v>Welfare expenses - Operator</v>
          </cell>
          <cell r="C121" t="str">
            <v>All</v>
          </cell>
          <cell r="D121" t="str">
            <v>N</v>
          </cell>
          <cell r="E121" t="str">
            <v>N</v>
          </cell>
          <cell r="F121" t="str">
            <v>N</v>
          </cell>
          <cell r="G121" t="str">
            <v>N</v>
          </cell>
          <cell r="H121" t="str">
            <v>Y</v>
          </cell>
          <cell r="I121" t="str">
            <v>Y</v>
          </cell>
          <cell r="J121" t="str">
            <v>Y</v>
          </cell>
          <cell r="K121" t="str">
            <v>N</v>
          </cell>
          <cell r="L121" t="str">
            <v>N</v>
          </cell>
          <cell r="M121" t="str">
            <v>Y</v>
          </cell>
          <cell r="N121" t="str">
            <v>N</v>
          </cell>
          <cell r="O121" t="str">
            <v>Y</v>
          </cell>
          <cell r="P121" t="str">
            <v>Y</v>
          </cell>
          <cell r="Q121" t="str">
            <v>N</v>
          </cell>
          <cell r="R121" t="str">
            <v>N</v>
          </cell>
          <cell r="S121" t="str">
            <v>Y</v>
          </cell>
          <cell r="T121" t="str">
            <v>N</v>
          </cell>
        </row>
        <row r="122">
          <cell r="A122">
            <v>3085</v>
          </cell>
          <cell r="B122" t="str">
            <v>Medical Reimbursement - Insurance</v>
          </cell>
          <cell r="C122" t="str">
            <v>All</v>
          </cell>
          <cell r="D122" t="str">
            <v>N</v>
          </cell>
          <cell r="E122" t="str">
            <v>N</v>
          </cell>
          <cell r="F122" t="str">
            <v>N</v>
          </cell>
          <cell r="G122" t="str">
            <v>N</v>
          </cell>
          <cell r="H122" t="str">
            <v>Y</v>
          </cell>
          <cell r="I122" t="str">
            <v>N</v>
          </cell>
          <cell r="J122" t="str">
            <v>N</v>
          </cell>
          <cell r="K122" t="str">
            <v>N</v>
          </cell>
          <cell r="L122" t="str">
            <v>Y</v>
          </cell>
          <cell r="M122" t="str">
            <v>Y</v>
          </cell>
          <cell r="N122" t="str">
            <v>Y</v>
          </cell>
          <cell r="O122" t="str">
            <v>N</v>
          </cell>
          <cell r="P122" t="str">
            <v>N</v>
          </cell>
          <cell r="Q122" t="str">
            <v>N</v>
          </cell>
          <cell r="R122" t="str">
            <v>N</v>
          </cell>
          <cell r="S122" t="str">
            <v>N</v>
          </cell>
          <cell r="T122" t="str">
            <v>N</v>
          </cell>
        </row>
        <row r="123">
          <cell r="A123">
            <v>3086</v>
          </cell>
          <cell r="B123" t="str">
            <v>Transit House Recoveries</v>
          </cell>
          <cell r="C123" t="str">
            <v>All</v>
          </cell>
          <cell r="D123" t="str">
            <v>N</v>
          </cell>
          <cell r="E123" t="str">
            <v>N</v>
          </cell>
          <cell r="F123" t="str">
            <v>N</v>
          </cell>
          <cell r="G123" t="str">
            <v>N</v>
          </cell>
          <cell r="H123" t="str">
            <v>Y</v>
          </cell>
          <cell r="I123" t="str">
            <v>N</v>
          </cell>
          <cell r="J123" t="str">
            <v>N</v>
          </cell>
          <cell r="K123" t="str">
            <v>Y</v>
          </cell>
          <cell r="L123" t="str">
            <v>Y</v>
          </cell>
          <cell r="M123" t="str">
            <v>N</v>
          </cell>
          <cell r="N123" t="str">
            <v>N</v>
          </cell>
          <cell r="O123" t="str">
            <v>N</v>
          </cell>
          <cell r="P123" t="str">
            <v>Y</v>
          </cell>
          <cell r="Q123" t="str">
            <v>N</v>
          </cell>
          <cell r="R123" t="str">
            <v>N</v>
          </cell>
          <cell r="S123" t="str">
            <v>N</v>
          </cell>
          <cell r="T123" t="str">
            <v>N</v>
          </cell>
        </row>
        <row r="124">
          <cell r="A124">
            <v>3087</v>
          </cell>
          <cell r="B124" t="str">
            <v>Other Miscellaneous Receipts</v>
          </cell>
          <cell r="C124" t="str">
            <v>All</v>
          </cell>
          <cell r="D124" t="str">
            <v>N</v>
          </cell>
          <cell r="E124" t="str">
            <v>N</v>
          </cell>
          <cell r="F124" t="str">
            <v>N</v>
          </cell>
          <cell r="G124" t="str">
            <v>N</v>
          </cell>
          <cell r="H124" t="str">
            <v>Y</v>
          </cell>
          <cell r="I124" t="str">
            <v>N</v>
          </cell>
          <cell r="J124" t="str">
            <v>Y</v>
          </cell>
          <cell r="K124" t="str">
            <v>Y</v>
          </cell>
          <cell r="L124" t="str">
            <v>Y</v>
          </cell>
          <cell r="M124" t="str">
            <v>Y</v>
          </cell>
          <cell r="N124" t="str">
            <v>Y</v>
          </cell>
          <cell r="O124" t="str">
            <v>Y</v>
          </cell>
          <cell r="P124" t="str">
            <v>Y</v>
          </cell>
          <cell r="Q124" t="str">
            <v>N</v>
          </cell>
          <cell r="R124" t="str">
            <v>N</v>
          </cell>
          <cell r="S124" t="str">
            <v>Y</v>
          </cell>
          <cell r="T124" t="str">
            <v>N</v>
          </cell>
        </row>
        <row r="125">
          <cell r="A125">
            <v>3088</v>
          </cell>
          <cell r="B125" t="str">
            <v>UJV Current Accounts</v>
          </cell>
          <cell r="C125" t="str">
            <v>All</v>
          </cell>
          <cell r="D125" t="str">
            <v>Y</v>
          </cell>
          <cell r="E125" t="str">
            <v>N</v>
          </cell>
          <cell r="F125" t="str">
            <v>N</v>
          </cell>
          <cell r="G125" t="str">
            <v>N</v>
          </cell>
          <cell r="H125" t="str">
            <v>Y</v>
          </cell>
          <cell r="I125" t="str">
            <v>Y</v>
          </cell>
          <cell r="J125" t="str">
            <v>Y</v>
          </cell>
          <cell r="K125" t="str">
            <v>Y</v>
          </cell>
          <cell r="L125" t="str">
            <v>Y</v>
          </cell>
          <cell r="M125" t="str">
            <v>Y</v>
          </cell>
          <cell r="N125" t="str">
            <v>N</v>
          </cell>
          <cell r="O125" t="str">
            <v>Y</v>
          </cell>
          <cell r="P125" t="str">
            <v>Y</v>
          </cell>
          <cell r="Q125" t="str">
            <v>N</v>
          </cell>
          <cell r="R125" t="str">
            <v>N</v>
          </cell>
          <cell r="S125" t="str">
            <v>Y</v>
          </cell>
          <cell r="T125" t="str">
            <v>N</v>
          </cell>
        </row>
        <row r="126">
          <cell r="A126">
            <v>3089</v>
          </cell>
          <cell r="B126" t="str">
            <v>Material Provision</v>
          </cell>
          <cell r="C126" t="str">
            <v>RO</v>
          </cell>
          <cell r="D126" t="str">
            <v>N</v>
          </cell>
          <cell r="E126" t="str">
            <v>N</v>
          </cell>
          <cell r="F126" t="str">
            <v>N</v>
          </cell>
          <cell r="G126" t="str">
            <v>N</v>
          </cell>
          <cell r="H126" t="str">
            <v>Y</v>
          </cell>
          <cell r="I126" t="str">
            <v>N</v>
          </cell>
          <cell r="J126" t="str">
            <v>N</v>
          </cell>
          <cell r="K126" t="str">
            <v>N</v>
          </cell>
          <cell r="L126" t="str">
            <v>N</v>
          </cell>
          <cell r="M126" t="str">
            <v>N</v>
          </cell>
          <cell r="N126" t="str">
            <v>Y</v>
          </cell>
          <cell r="O126" t="str">
            <v>N</v>
          </cell>
          <cell r="P126" t="str">
            <v>N</v>
          </cell>
          <cell r="Q126" t="str">
            <v>N</v>
          </cell>
          <cell r="R126" t="str">
            <v>N</v>
          </cell>
          <cell r="S126" t="str">
            <v>N</v>
          </cell>
          <cell r="T126" t="str">
            <v>N</v>
          </cell>
        </row>
        <row r="127">
          <cell r="A127">
            <v>3090</v>
          </cell>
          <cell r="B127" t="str">
            <v>Overcharged - Inter Units</v>
          </cell>
          <cell r="C127" t="str">
            <v>All</v>
          </cell>
          <cell r="D127" t="str">
            <v>N</v>
          </cell>
          <cell r="E127" t="str">
            <v>N</v>
          </cell>
          <cell r="F127" t="str">
            <v>N</v>
          </cell>
          <cell r="G127" t="str">
            <v>N</v>
          </cell>
          <cell r="H127" t="str">
            <v>Y</v>
          </cell>
          <cell r="I127" t="str">
            <v>N</v>
          </cell>
          <cell r="J127" t="str">
            <v>N</v>
          </cell>
          <cell r="K127" t="str">
            <v>N</v>
          </cell>
          <cell r="L127" t="str">
            <v>N</v>
          </cell>
          <cell r="M127" t="str">
            <v>Y</v>
          </cell>
          <cell r="N127" t="str">
            <v>Y</v>
          </cell>
          <cell r="O127" t="str">
            <v>Y</v>
          </cell>
          <cell r="P127" t="str">
            <v>Y</v>
          </cell>
          <cell r="Q127" t="str">
            <v>N</v>
          </cell>
          <cell r="R127" t="str">
            <v>N</v>
          </cell>
          <cell r="S127" t="str">
            <v>Y</v>
          </cell>
          <cell r="T127" t="str">
            <v>N</v>
          </cell>
        </row>
        <row r="128">
          <cell r="A128">
            <v>3091</v>
          </cell>
          <cell r="B128" t="str">
            <v>Depreciation - Factories</v>
          </cell>
          <cell r="C128" t="str">
            <v>All</v>
          </cell>
          <cell r="D128" t="str">
            <v>N</v>
          </cell>
          <cell r="E128" t="str">
            <v>N</v>
          </cell>
          <cell r="F128" t="str">
            <v>N</v>
          </cell>
          <cell r="G128" t="str">
            <v>N</v>
          </cell>
          <cell r="H128" t="str">
            <v>Y</v>
          </cell>
          <cell r="I128" t="str">
            <v>N</v>
          </cell>
          <cell r="J128" t="str">
            <v>N</v>
          </cell>
          <cell r="K128" t="str">
            <v>N</v>
          </cell>
          <cell r="L128" t="str">
            <v>N</v>
          </cell>
          <cell r="M128" t="str">
            <v>Y</v>
          </cell>
          <cell r="N128" t="str">
            <v>Y</v>
          </cell>
          <cell r="O128" t="str">
            <v>Y</v>
          </cell>
          <cell r="P128" t="str">
            <v>Y</v>
          </cell>
          <cell r="Q128" t="str">
            <v>N</v>
          </cell>
          <cell r="R128" t="str">
            <v>N</v>
          </cell>
          <cell r="S128" t="str">
            <v>N</v>
          </cell>
          <cell r="T128" t="str">
            <v>N</v>
          </cell>
        </row>
        <row r="129">
          <cell r="A129">
            <v>3092</v>
          </cell>
          <cell r="B129" t="str">
            <v>Material in Transit</v>
          </cell>
          <cell r="C129" t="str">
            <v>All</v>
          </cell>
          <cell r="D129" t="str">
            <v>N</v>
          </cell>
          <cell r="E129" t="str">
            <v>N</v>
          </cell>
          <cell r="F129" t="str">
            <v>N</v>
          </cell>
          <cell r="G129" t="str">
            <v>N</v>
          </cell>
          <cell r="H129" t="str">
            <v>Y</v>
          </cell>
          <cell r="I129" t="str">
            <v>N</v>
          </cell>
          <cell r="J129" t="str">
            <v>N</v>
          </cell>
          <cell r="K129" t="str">
            <v>N</v>
          </cell>
          <cell r="L129" t="str">
            <v>N</v>
          </cell>
          <cell r="M129" t="str">
            <v>Y</v>
          </cell>
          <cell r="N129" t="str">
            <v>N</v>
          </cell>
          <cell r="O129" t="str">
            <v>Y</v>
          </cell>
          <cell r="P129" t="str">
            <v>N</v>
          </cell>
          <cell r="Q129" t="str">
            <v>N</v>
          </cell>
          <cell r="R129" t="str">
            <v>N</v>
          </cell>
          <cell r="S129" t="str">
            <v>Y</v>
          </cell>
          <cell r="T129" t="str">
            <v>N</v>
          </cell>
        </row>
        <row r="130">
          <cell r="A130">
            <v>3093</v>
          </cell>
          <cell r="B130" t="str">
            <v>Bonus-Staff</v>
          </cell>
          <cell r="C130" t="str">
            <v>All</v>
          </cell>
          <cell r="D130" t="str">
            <v>N</v>
          </cell>
          <cell r="E130" t="str">
            <v>N</v>
          </cell>
          <cell r="F130" t="str">
            <v>N</v>
          </cell>
          <cell r="G130" t="str">
            <v>N</v>
          </cell>
          <cell r="H130" t="str">
            <v>Y</v>
          </cell>
          <cell r="I130" t="str">
            <v>N</v>
          </cell>
          <cell r="J130" t="str">
            <v>N</v>
          </cell>
          <cell r="K130" t="str">
            <v>N</v>
          </cell>
          <cell r="L130" t="str">
            <v>N</v>
          </cell>
          <cell r="M130" t="str">
            <v>Y</v>
          </cell>
          <cell r="N130" t="str">
            <v>Y</v>
          </cell>
          <cell r="O130" t="str">
            <v>Y</v>
          </cell>
          <cell r="P130" t="str">
            <v>N</v>
          </cell>
          <cell r="Q130" t="str">
            <v>N</v>
          </cell>
          <cell r="R130" t="str">
            <v>N</v>
          </cell>
          <cell r="S130" t="str">
            <v>Y</v>
          </cell>
          <cell r="T130" t="str">
            <v>N</v>
          </cell>
        </row>
        <row r="131">
          <cell r="A131">
            <v>3094</v>
          </cell>
          <cell r="B131" t="str">
            <v>Repairs &amp; Maintenace - Assets</v>
          </cell>
          <cell r="C131" t="str">
            <v>All</v>
          </cell>
          <cell r="D131" t="str">
            <v>N</v>
          </cell>
          <cell r="E131" t="str">
            <v>N</v>
          </cell>
          <cell r="F131" t="str">
            <v>N</v>
          </cell>
          <cell r="G131" t="str">
            <v>N</v>
          </cell>
          <cell r="H131" t="str">
            <v>Y</v>
          </cell>
          <cell r="I131" t="str">
            <v>Y</v>
          </cell>
          <cell r="J131" t="str">
            <v>Y</v>
          </cell>
          <cell r="K131" t="str">
            <v>N</v>
          </cell>
          <cell r="L131" t="str">
            <v>N</v>
          </cell>
          <cell r="M131" t="str">
            <v>Y</v>
          </cell>
          <cell r="N131" t="str">
            <v>Y</v>
          </cell>
          <cell r="O131" t="str">
            <v>Y</v>
          </cell>
          <cell r="P131" t="str">
            <v>Y</v>
          </cell>
          <cell r="Q131" t="str">
            <v>N</v>
          </cell>
          <cell r="R131" t="str">
            <v>N</v>
          </cell>
          <cell r="S131" t="str">
            <v>N</v>
          </cell>
          <cell r="T131" t="str">
            <v>N</v>
          </cell>
        </row>
        <row r="132">
          <cell r="A132">
            <v>3095</v>
          </cell>
          <cell r="B132" t="str">
            <v>WIP Suspense</v>
          </cell>
          <cell r="C132" t="str">
            <v>All</v>
          </cell>
          <cell r="D132" t="str">
            <v>N</v>
          </cell>
          <cell r="E132" t="str">
            <v>N</v>
          </cell>
          <cell r="F132" t="str">
            <v>N</v>
          </cell>
          <cell r="G132" t="str">
            <v>N</v>
          </cell>
          <cell r="H132" t="str">
            <v>Y</v>
          </cell>
          <cell r="I132" t="str">
            <v>N</v>
          </cell>
          <cell r="J132" t="str">
            <v>N</v>
          </cell>
          <cell r="K132" t="str">
            <v>N</v>
          </cell>
          <cell r="L132" t="str">
            <v>N</v>
          </cell>
          <cell r="M132" t="str">
            <v>Y</v>
          </cell>
          <cell r="N132" t="str">
            <v>N</v>
          </cell>
          <cell r="O132" t="str">
            <v>Y</v>
          </cell>
          <cell r="P132" t="str">
            <v>Y</v>
          </cell>
          <cell r="Q132" t="str">
            <v>N</v>
          </cell>
          <cell r="R132" t="str">
            <v>N</v>
          </cell>
          <cell r="S132" t="str">
            <v>Y</v>
          </cell>
          <cell r="T132" t="str">
            <v>N</v>
          </cell>
        </row>
        <row r="133">
          <cell r="A133">
            <v>3096</v>
          </cell>
          <cell r="B133" t="str">
            <v>Fixed Asset Suspense</v>
          </cell>
          <cell r="C133" t="str">
            <v>All</v>
          </cell>
          <cell r="D133" t="str">
            <v>N</v>
          </cell>
          <cell r="E133" t="str">
            <v>N</v>
          </cell>
          <cell r="F133" t="str">
            <v>N</v>
          </cell>
          <cell r="G133" t="str">
            <v>N</v>
          </cell>
          <cell r="H133" t="str">
            <v>Y</v>
          </cell>
          <cell r="I133" t="str">
            <v>N</v>
          </cell>
          <cell r="J133" t="str">
            <v>Y</v>
          </cell>
          <cell r="K133" t="str">
            <v>N</v>
          </cell>
          <cell r="L133" t="str">
            <v>N</v>
          </cell>
          <cell r="M133" t="str">
            <v>Y</v>
          </cell>
          <cell r="N133" t="str">
            <v>N</v>
          </cell>
          <cell r="O133" t="str">
            <v>Y</v>
          </cell>
          <cell r="P133" t="str">
            <v>Y</v>
          </cell>
          <cell r="Q133" t="str">
            <v>N</v>
          </cell>
          <cell r="R133" t="str">
            <v>N</v>
          </cell>
          <cell r="S133" t="str">
            <v>Y</v>
          </cell>
          <cell r="T133" t="str">
            <v>Y</v>
          </cell>
        </row>
        <row r="134">
          <cell r="A134">
            <v>3097</v>
          </cell>
          <cell r="B134" t="str">
            <v>Recoveries from S&amp;A/UJV</v>
          </cell>
          <cell r="C134" t="str">
            <v>All</v>
          </cell>
          <cell r="D134" t="str">
            <v>N</v>
          </cell>
          <cell r="E134" t="str">
            <v>N</v>
          </cell>
          <cell r="F134" t="str">
            <v>N</v>
          </cell>
          <cell r="G134" t="str">
            <v>N</v>
          </cell>
          <cell r="H134" t="str">
            <v>Y</v>
          </cell>
          <cell r="I134" t="str">
            <v>N</v>
          </cell>
          <cell r="J134" t="str">
            <v>N</v>
          </cell>
          <cell r="K134" t="str">
            <v>N</v>
          </cell>
          <cell r="L134" t="str">
            <v>N</v>
          </cell>
          <cell r="M134" t="str">
            <v>N</v>
          </cell>
          <cell r="N134" t="str">
            <v>N</v>
          </cell>
          <cell r="O134" t="str">
            <v>N</v>
          </cell>
          <cell r="P134" t="str">
            <v>Y</v>
          </cell>
          <cell r="Q134" t="str">
            <v>N</v>
          </cell>
          <cell r="R134" t="str">
            <v>N</v>
          </cell>
          <cell r="S134" t="str">
            <v>Y</v>
          </cell>
          <cell r="T134" t="str">
            <v>N</v>
          </cell>
        </row>
        <row r="135">
          <cell r="A135">
            <v>3098</v>
          </cell>
          <cell r="B135" t="str">
            <v>Other Payable</v>
          </cell>
          <cell r="C135" t="str">
            <v>All</v>
          </cell>
          <cell r="D135" t="str">
            <v>N</v>
          </cell>
          <cell r="E135" t="str">
            <v>N</v>
          </cell>
          <cell r="F135" t="str">
            <v>N</v>
          </cell>
          <cell r="G135" t="str">
            <v>N</v>
          </cell>
          <cell r="H135" t="str">
            <v>Y</v>
          </cell>
          <cell r="I135" t="str">
            <v>Y</v>
          </cell>
          <cell r="J135" t="str">
            <v>Y</v>
          </cell>
          <cell r="K135" t="str">
            <v>Y</v>
          </cell>
          <cell r="L135" t="str">
            <v>Y</v>
          </cell>
          <cell r="M135" t="str">
            <v>Y</v>
          </cell>
          <cell r="N135" t="str">
            <v>N</v>
          </cell>
          <cell r="O135" t="str">
            <v>N</v>
          </cell>
          <cell r="P135" t="str">
            <v>Y</v>
          </cell>
          <cell r="Q135" t="str">
            <v>N</v>
          </cell>
          <cell r="R135" t="str">
            <v>N</v>
          </cell>
          <cell r="S135" t="str">
            <v>Y</v>
          </cell>
          <cell r="T135" t="str">
            <v>Y</v>
          </cell>
        </row>
        <row r="136">
          <cell r="A136">
            <v>3099</v>
          </cell>
          <cell r="B136" t="str">
            <v>others</v>
          </cell>
          <cell r="C136" t="str">
            <v>All</v>
          </cell>
          <cell r="D136" t="str">
            <v>N</v>
          </cell>
          <cell r="E136" t="str">
            <v>N</v>
          </cell>
          <cell r="F136" t="str">
            <v>N</v>
          </cell>
          <cell r="G136" t="str">
            <v>Y</v>
          </cell>
          <cell r="H136" t="str">
            <v>Y</v>
          </cell>
          <cell r="I136" t="str">
            <v>N</v>
          </cell>
          <cell r="J136" t="str">
            <v>N</v>
          </cell>
          <cell r="K136" t="str">
            <v>N</v>
          </cell>
          <cell r="L136" t="str">
            <v>N</v>
          </cell>
          <cell r="M136" t="str">
            <v>Y</v>
          </cell>
          <cell r="N136" t="str">
            <v>Y</v>
          </cell>
          <cell r="O136" t="str">
            <v>Y</v>
          </cell>
          <cell r="P136" t="str">
            <v>Y</v>
          </cell>
          <cell r="Q136" t="str">
            <v>N</v>
          </cell>
          <cell r="R136" t="str">
            <v>N</v>
          </cell>
          <cell r="S136" t="str">
            <v>N</v>
          </cell>
          <cell r="T136" t="str">
            <v>N</v>
          </cell>
        </row>
        <row r="137">
          <cell r="A137">
            <v>3100</v>
          </cell>
          <cell r="B137" t="str">
            <v>Lease Payable</v>
          </cell>
          <cell r="C137" t="str">
            <v>All</v>
          </cell>
          <cell r="D137" t="str">
            <v>N</v>
          </cell>
          <cell r="E137" t="str">
            <v>N</v>
          </cell>
          <cell r="F137" t="str">
            <v>N</v>
          </cell>
          <cell r="G137" t="str">
            <v>N</v>
          </cell>
          <cell r="H137" t="str">
            <v>Y</v>
          </cell>
          <cell r="I137" t="str">
            <v>N</v>
          </cell>
          <cell r="J137" t="str">
            <v>N</v>
          </cell>
          <cell r="K137" t="str">
            <v>N</v>
          </cell>
          <cell r="L137" t="str">
            <v>Y</v>
          </cell>
          <cell r="M137" t="str">
            <v>N</v>
          </cell>
          <cell r="N137" t="str">
            <v>Y</v>
          </cell>
          <cell r="O137" t="str">
            <v>Y</v>
          </cell>
          <cell r="P137" t="str">
            <v>Y</v>
          </cell>
          <cell r="Q137" t="str">
            <v>N</v>
          </cell>
          <cell r="R137" t="str">
            <v>N</v>
          </cell>
          <cell r="S137" t="str">
            <v>Y</v>
          </cell>
          <cell r="T137" t="str">
            <v>Y</v>
          </cell>
        </row>
        <row r="138">
          <cell r="A138">
            <v>3101</v>
          </cell>
          <cell r="B138" t="str">
            <v>Deposits with Banks</v>
          </cell>
          <cell r="C138" t="str">
            <v>All</v>
          </cell>
          <cell r="D138" t="str">
            <v>N</v>
          </cell>
          <cell r="E138" t="str">
            <v>N</v>
          </cell>
          <cell r="F138" t="str">
            <v>N</v>
          </cell>
          <cell r="G138" t="str">
            <v>N</v>
          </cell>
          <cell r="H138" t="str">
            <v>Y</v>
          </cell>
          <cell r="I138" t="str">
            <v>N</v>
          </cell>
          <cell r="J138" t="str">
            <v>Y</v>
          </cell>
          <cell r="K138" t="str">
            <v>N</v>
          </cell>
          <cell r="L138" t="str">
            <v>Y</v>
          </cell>
          <cell r="M138" t="str">
            <v>N</v>
          </cell>
          <cell r="N138" t="str">
            <v>N</v>
          </cell>
          <cell r="O138" t="str">
            <v>Y</v>
          </cell>
          <cell r="P138" t="str">
            <v>N</v>
          </cell>
          <cell r="Q138" t="str">
            <v>N</v>
          </cell>
          <cell r="R138" t="str">
            <v>N</v>
          </cell>
          <cell r="S138" t="str">
            <v>N</v>
          </cell>
          <cell r="T138" t="str">
            <v>N</v>
          </cell>
        </row>
        <row r="139">
          <cell r="A139">
            <v>3102</v>
          </cell>
          <cell r="B139" t="str">
            <v>TurnOver Discount</v>
          </cell>
          <cell r="C139" t="str">
            <v>All</v>
          </cell>
          <cell r="D139" t="str">
            <v>N</v>
          </cell>
          <cell r="E139" t="str">
            <v>N</v>
          </cell>
          <cell r="F139" t="str">
            <v>N</v>
          </cell>
          <cell r="G139" t="str">
            <v>N</v>
          </cell>
          <cell r="H139" t="str">
            <v>Y</v>
          </cell>
          <cell r="I139" t="str">
            <v>N</v>
          </cell>
          <cell r="J139" t="str">
            <v>N</v>
          </cell>
          <cell r="K139" t="str">
            <v>N</v>
          </cell>
          <cell r="L139" t="str">
            <v>Y</v>
          </cell>
          <cell r="M139" t="str">
            <v>N</v>
          </cell>
          <cell r="N139" t="str">
            <v>N</v>
          </cell>
          <cell r="O139" t="str">
            <v>N</v>
          </cell>
          <cell r="P139" t="str">
            <v>Y</v>
          </cell>
          <cell r="Q139" t="str">
            <v>N</v>
          </cell>
          <cell r="R139" t="str">
            <v>N</v>
          </cell>
          <cell r="S139" t="str">
            <v>N</v>
          </cell>
          <cell r="T139" t="str">
            <v>N</v>
          </cell>
        </row>
        <row r="140">
          <cell r="A140">
            <v>3103</v>
          </cell>
          <cell r="B140" t="str">
            <v>Formwork Material Shortage</v>
          </cell>
          <cell r="C140" t="str">
            <v>All</v>
          </cell>
          <cell r="D140" t="str">
            <v>N</v>
          </cell>
          <cell r="E140" t="str">
            <v>N</v>
          </cell>
          <cell r="F140" t="str">
            <v>N</v>
          </cell>
          <cell r="G140" t="str">
            <v>N</v>
          </cell>
          <cell r="H140" t="str">
            <v>Y</v>
          </cell>
          <cell r="I140" t="str">
            <v>N</v>
          </cell>
          <cell r="J140" t="str">
            <v>N</v>
          </cell>
          <cell r="K140" t="str">
            <v>N</v>
          </cell>
          <cell r="L140" t="str">
            <v>N</v>
          </cell>
          <cell r="M140" t="str">
            <v>N</v>
          </cell>
          <cell r="N140" t="str">
            <v>Y</v>
          </cell>
          <cell r="O140" t="str">
            <v>N</v>
          </cell>
          <cell r="P140" t="str">
            <v>Y</v>
          </cell>
          <cell r="Q140" t="str">
            <v>N</v>
          </cell>
          <cell r="R140" t="str">
            <v>N</v>
          </cell>
          <cell r="S140" t="str">
            <v>N</v>
          </cell>
          <cell r="T140" t="str">
            <v>N</v>
          </cell>
        </row>
        <row r="141">
          <cell r="A141">
            <v>3104</v>
          </cell>
          <cell r="B141" t="str">
            <v>Factory Closing stock</v>
          </cell>
          <cell r="C141" t="str">
            <v>All</v>
          </cell>
          <cell r="D141" t="str">
            <v>N</v>
          </cell>
          <cell r="E141" t="str">
            <v>N</v>
          </cell>
          <cell r="F141" t="str">
            <v>N</v>
          </cell>
          <cell r="G141" t="str">
            <v>N</v>
          </cell>
          <cell r="H141" t="str">
            <v>Y</v>
          </cell>
          <cell r="I141" t="str">
            <v>N</v>
          </cell>
          <cell r="J141" t="str">
            <v>N</v>
          </cell>
          <cell r="K141" t="str">
            <v>N</v>
          </cell>
          <cell r="L141" t="str">
            <v>N</v>
          </cell>
          <cell r="M141" t="str">
            <v>N</v>
          </cell>
          <cell r="N141" t="str">
            <v>Y</v>
          </cell>
          <cell r="O141" t="str">
            <v>Y</v>
          </cell>
          <cell r="P141" t="str">
            <v>Y</v>
          </cell>
          <cell r="Q141" t="str">
            <v>N</v>
          </cell>
          <cell r="R141" t="str">
            <v>N</v>
          </cell>
          <cell r="S141" t="str">
            <v>N</v>
          </cell>
          <cell r="T141" t="str">
            <v>N</v>
          </cell>
        </row>
        <row r="142">
          <cell r="A142">
            <v>3105</v>
          </cell>
          <cell r="B142" t="str">
            <v>Provisions Q1</v>
          </cell>
          <cell r="C142" t="str">
            <v>All</v>
          </cell>
          <cell r="D142" t="str">
            <v>N</v>
          </cell>
          <cell r="E142" t="str">
            <v>N</v>
          </cell>
          <cell r="F142" t="str">
            <v>N</v>
          </cell>
          <cell r="G142" t="str">
            <v>N</v>
          </cell>
          <cell r="H142" t="str">
            <v>Y</v>
          </cell>
          <cell r="I142" t="str">
            <v>N</v>
          </cell>
          <cell r="J142" t="str">
            <v>N</v>
          </cell>
          <cell r="K142" t="str">
            <v>N</v>
          </cell>
          <cell r="L142" t="str">
            <v>N</v>
          </cell>
          <cell r="M142" t="str">
            <v>N</v>
          </cell>
          <cell r="N142" t="str">
            <v>Y</v>
          </cell>
          <cell r="O142" t="str">
            <v>Y</v>
          </cell>
          <cell r="P142" t="str">
            <v>N</v>
          </cell>
          <cell r="Q142" t="str">
            <v>N</v>
          </cell>
          <cell r="R142" t="str">
            <v>N</v>
          </cell>
          <cell r="S142" t="str">
            <v>N</v>
          </cell>
          <cell r="T142" t="str">
            <v>N</v>
          </cell>
        </row>
        <row r="143">
          <cell r="A143">
            <v>3106</v>
          </cell>
          <cell r="B143" t="str">
            <v>Exchange Gain/Loss - Foreign Services</v>
          </cell>
          <cell r="C143" t="str">
            <v>All</v>
          </cell>
          <cell r="D143" t="str">
            <v>N</v>
          </cell>
          <cell r="E143" t="str">
            <v>N</v>
          </cell>
          <cell r="F143" t="str">
            <v>N</v>
          </cell>
          <cell r="G143" t="str">
            <v>N</v>
          </cell>
          <cell r="H143" t="str">
            <v>Y</v>
          </cell>
          <cell r="I143" t="str">
            <v>N</v>
          </cell>
          <cell r="J143" t="str">
            <v>Y</v>
          </cell>
          <cell r="K143" t="str">
            <v>N</v>
          </cell>
          <cell r="L143" t="str">
            <v>Y</v>
          </cell>
          <cell r="M143" t="str">
            <v>N</v>
          </cell>
          <cell r="N143" t="str">
            <v>N</v>
          </cell>
          <cell r="O143" t="str">
            <v>N</v>
          </cell>
          <cell r="P143" t="str">
            <v>N</v>
          </cell>
          <cell r="Q143" t="str">
            <v>N</v>
          </cell>
          <cell r="R143" t="str">
            <v>N</v>
          </cell>
          <cell r="S143" t="str">
            <v>N</v>
          </cell>
          <cell r="T143" t="str">
            <v>N</v>
          </cell>
        </row>
        <row r="144">
          <cell r="A144">
            <v>3107</v>
          </cell>
          <cell r="B144" t="str">
            <v>Provisions - Quarterly Accounts</v>
          </cell>
          <cell r="C144" t="str">
            <v>All</v>
          </cell>
          <cell r="D144" t="str">
            <v>N</v>
          </cell>
          <cell r="E144" t="str">
            <v>N</v>
          </cell>
          <cell r="F144" t="str">
            <v>N</v>
          </cell>
          <cell r="G144" t="str">
            <v>N</v>
          </cell>
          <cell r="H144" t="str">
            <v>Y</v>
          </cell>
          <cell r="I144" t="str">
            <v>N</v>
          </cell>
          <cell r="J144" t="str">
            <v>N</v>
          </cell>
          <cell r="K144" t="str">
            <v>N</v>
          </cell>
          <cell r="L144" t="str">
            <v>N</v>
          </cell>
          <cell r="M144" t="str">
            <v>N</v>
          </cell>
          <cell r="N144" t="str">
            <v>Y</v>
          </cell>
          <cell r="O144" t="str">
            <v>Y</v>
          </cell>
          <cell r="P144" t="str">
            <v>Y</v>
          </cell>
          <cell r="Q144" t="str">
            <v>N</v>
          </cell>
          <cell r="R144" t="str">
            <v>N</v>
          </cell>
          <cell r="S144" t="str">
            <v>N</v>
          </cell>
          <cell r="T144" t="str">
            <v>N</v>
          </cell>
        </row>
        <row r="145">
          <cell r="A145">
            <v>3108</v>
          </cell>
          <cell r="B145" t="str">
            <v>Recovery and Claim Suspense</v>
          </cell>
          <cell r="C145" t="str">
            <v>All</v>
          </cell>
          <cell r="D145" t="str">
            <v>N</v>
          </cell>
          <cell r="E145" t="str">
            <v>N</v>
          </cell>
          <cell r="F145" t="str">
            <v>N</v>
          </cell>
          <cell r="G145" t="str">
            <v>N</v>
          </cell>
          <cell r="H145" t="str">
            <v>Y</v>
          </cell>
          <cell r="I145" t="str">
            <v>N</v>
          </cell>
          <cell r="J145" t="str">
            <v>N</v>
          </cell>
          <cell r="K145" t="str">
            <v>N</v>
          </cell>
          <cell r="L145" t="str">
            <v>N</v>
          </cell>
          <cell r="M145" t="str">
            <v>Y</v>
          </cell>
          <cell r="N145" t="str">
            <v>Y</v>
          </cell>
          <cell r="O145" t="str">
            <v>Y</v>
          </cell>
          <cell r="P145" t="str">
            <v>Y</v>
          </cell>
          <cell r="Q145" t="str">
            <v>N</v>
          </cell>
          <cell r="R145" t="str">
            <v>N</v>
          </cell>
          <cell r="S145" t="str">
            <v>N</v>
          </cell>
          <cell r="T145" t="str">
            <v>N</v>
          </cell>
        </row>
        <row r="146">
          <cell r="A146">
            <v>3109</v>
          </cell>
          <cell r="B146" t="str">
            <v>Gifts/Corporate Social Responsibility Costs</v>
          </cell>
          <cell r="C146" t="str">
            <v>All</v>
          </cell>
          <cell r="D146" t="str">
            <v>N</v>
          </cell>
          <cell r="E146" t="str">
            <v>N</v>
          </cell>
          <cell r="F146" t="str">
            <v>N</v>
          </cell>
          <cell r="G146" t="str">
            <v>N</v>
          </cell>
          <cell r="H146" t="str">
            <v>Y</v>
          </cell>
          <cell r="I146" t="str">
            <v>Y</v>
          </cell>
          <cell r="J146" t="str">
            <v>Y</v>
          </cell>
          <cell r="K146" t="str">
            <v>N</v>
          </cell>
          <cell r="L146" t="str">
            <v>N</v>
          </cell>
          <cell r="M146" t="str">
            <v>N</v>
          </cell>
          <cell r="N146" t="str">
            <v>N</v>
          </cell>
          <cell r="O146" t="str">
            <v>N</v>
          </cell>
          <cell r="P146" t="str">
            <v>Y</v>
          </cell>
          <cell r="Q146" t="str">
            <v>N</v>
          </cell>
          <cell r="R146" t="str">
            <v>N</v>
          </cell>
          <cell r="S146" t="str">
            <v>N</v>
          </cell>
          <cell r="T146" t="str">
            <v>N</v>
          </cell>
        </row>
        <row r="147">
          <cell r="A147">
            <v>3110</v>
          </cell>
          <cell r="B147" t="str">
            <v>Cost of Services - SSC</v>
          </cell>
          <cell r="C147" t="str">
            <v>All</v>
          </cell>
          <cell r="D147" t="str">
            <v>N</v>
          </cell>
          <cell r="E147" t="str">
            <v>N</v>
          </cell>
          <cell r="F147" t="str">
            <v>N</v>
          </cell>
          <cell r="G147" t="str">
            <v>N</v>
          </cell>
          <cell r="H147" t="str">
            <v>Y</v>
          </cell>
          <cell r="I147" t="str">
            <v>N</v>
          </cell>
          <cell r="J147" t="str">
            <v>N</v>
          </cell>
          <cell r="K147" t="str">
            <v>N</v>
          </cell>
          <cell r="L147" t="str">
            <v>N</v>
          </cell>
          <cell r="M147" t="str">
            <v>Y</v>
          </cell>
          <cell r="N147" t="str">
            <v>N</v>
          </cell>
          <cell r="O147" t="str">
            <v>Y</v>
          </cell>
          <cell r="P147" t="str">
            <v>Y</v>
          </cell>
          <cell r="Q147" t="str">
            <v>N</v>
          </cell>
          <cell r="R147" t="str">
            <v>N</v>
          </cell>
          <cell r="S147" t="str">
            <v>Y</v>
          </cell>
          <cell r="T147" t="str">
            <v>N</v>
          </cell>
        </row>
        <row r="148">
          <cell r="A148">
            <v>3111</v>
          </cell>
          <cell r="B148" t="str">
            <v>Entertainment Staff</v>
          </cell>
          <cell r="C148" t="str">
            <v>All</v>
          </cell>
          <cell r="D148" t="str">
            <v>Y</v>
          </cell>
          <cell r="E148" t="str">
            <v>N</v>
          </cell>
          <cell r="F148" t="str">
            <v>N</v>
          </cell>
          <cell r="G148" t="str">
            <v>N</v>
          </cell>
          <cell r="H148" t="str">
            <v>Y</v>
          </cell>
          <cell r="I148" t="str">
            <v>Y</v>
          </cell>
          <cell r="J148" t="str">
            <v>Y</v>
          </cell>
          <cell r="K148" t="str">
            <v>N</v>
          </cell>
          <cell r="L148" t="str">
            <v>Y</v>
          </cell>
          <cell r="M148" t="str">
            <v>N</v>
          </cell>
          <cell r="N148" t="str">
            <v>N</v>
          </cell>
          <cell r="O148" t="str">
            <v>N</v>
          </cell>
          <cell r="P148" t="str">
            <v>Y</v>
          </cell>
          <cell r="Q148" t="str">
            <v>N</v>
          </cell>
          <cell r="R148" t="str">
            <v>N</v>
          </cell>
          <cell r="S148" t="str">
            <v>N</v>
          </cell>
          <cell r="T148" t="str">
            <v>N</v>
          </cell>
        </row>
        <row r="149">
          <cell r="A149">
            <v>3112</v>
          </cell>
          <cell r="B149" t="str">
            <v>ADV Adjustment /Adj Creditors/Unclaimed Cr Balance</v>
          </cell>
          <cell r="C149" t="str">
            <v>All</v>
          </cell>
          <cell r="D149" t="str">
            <v>N</v>
          </cell>
          <cell r="E149" t="str">
            <v>N</v>
          </cell>
          <cell r="F149" t="str">
            <v>N</v>
          </cell>
          <cell r="G149" t="str">
            <v>N</v>
          </cell>
          <cell r="H149" t="str">
            <v>Y</v>
          </cell>
          <cell r="I149" t="str">
            <v>N</v>
          </cell>
          <cell r="J149" t="str">
            <v>N</v>
          </cell>
          <cell r="K149" t="str">
            <v>N</v>
          </cell>
          <cell r="L149" t="str">
            <v>N</v>
          </cell>
          <cell r="M149" t="str">
            <v>Y</v>
          </cell>
          <cell r="N149" t="str">
            <v>Y</v>
          </cell>
          <cell r="O149" t="str">
            <v>Y</v>
          </cell>
          <cell r="P149" t="str">
            <v>Y</v>
          </cell>
          <cell r="Q149" t="str">
            <v>N</v>
          </cell>
          <cell r="R149" t="str">
            <v>N</v>
          </cell>
          <cell r="S149" t="str">
            <v>Y</v>
          </cell>
          <cell r="T149" t="str">
            <v>N</v>
          </cell>
        </row>
        <row r="150">
          <cell r="A150">
            <v>3113</v>
          </cell>
          <cell r="B150" t="str">
            <v>Hire Charges - Assets</v>
          </cell>
          <cell r="C150" t="str">
            <v>All</v>
          </cell>
          <cell r="D150" t="str">
            <v>N</v>
          </cell>
          <cell r="E150" t="str">
            <v>N</v>
          </cell>
          <cell r="F150" t="str">
            <v>N</v>
          </cell>
          <cell r="G150" t="str">
            <v>N</v>
          </cell>
          <cell r="H150" t="str">
            <v>Y</v>
          </cell>
          <cell r="I150" t="str">
            <v>N</v>
          </cell>
          <cell r="J150" t="str">
            <v>N</v>
          </cell>
          <cell r="K150" t="str">
            <v>N</v>
          </cell>
          <cell r="L150" t="str">
            <v>N</v>
          </cell>
          <cell r="M150" t="str">
            <v>Y</v>
          </cell>
          <cell r="N150" t="str">
            <v>Y</v>
          </cell>
          <cell r="O150" t="str">
            <v>Y</v>
          </cell>
          <cell r="P150" t="str">
            <v>Y</v>
          </cell>
          <cell r="Q150" t="str">
            <v>N</v>
          </cell>
          <cell r="R150" t="str">
            <v>N</v>
          </cell>
          <cell r="S150" t="str">
            <v>N</v>
          </cell>
          <cell r="T150" t="str">
            <v>N</v>
          </cell>
        </row>
        <row r="151">
          <cell r="A151">
            <v>3114</v>
          </cell>
          <cell r="B151" t="str">
            <v>VRS Amortisation</v>
          </cell>
          <cell r="C151" t="str">
            <v>All</v>
          </cell>
          <cell r="D151" t="str">
            <v>N</v>
          </cell>
          <cell r="E151" t="str">
            <v>N</v>
          </cell>
          <cell r="F151" t="str">
            <v>N</v>
          </cell>
          <cell r="G151" t="str">
            <v>N</v>
          </cell>
          <cell r="H151" t="str">
            <v>Y</v>
          </cell>
          <cell r="I151" t="str">
            <v>N</v>
          </cell>
          <cell r="J151" t="str">
            <v>N</v>
          </cell>
          <cell r="K151" t="str">
            <v>N</v>
          </cell>
          <cell r="L151" t="str">
            <v>N</v>
          </cell>
          <cell r="M151" t="str">
            <v>N</v>
          </cell>
          <cell r="N151" t="str">
            <v>N</v>
          </cell>
          <cell r="O151" t="str">
            <v>Y</v>
          </cell>
          <cell r="P151" t="str">
            <v>Y</v>
          </cell>
          <cell r="Q151" t="str">
            <v>N</v>
          </cell>
          <cell r="R151" t="str">
            <v>N</v>
          </cell>
          <cell r="S151" t="str">
            <v>N</v>
          </cell>
          <cell r="T151" t="str">
            <v>Y</v>
          </cell>
        </row>
        <row r="152">
          <cell r="A152">
            <v>3115</v>
          </cell>
          <cell r="B152" t="str">
            <v>Fixed Deposits with Foreign Banks</v>
          </cell>
          <cell r="C152" t="str">
            <v>All</v>
          </cell>
          <cell r="D152" t="str">
            <v>N</v>
          </cell>
          <cell r="E152" t="str">
            <v>N</v>
          </cell>
          <cell r="F152" t="str">
            <v>N</v>
          </cell>
          <cell r="G152" t="str">
            <v>N</v>
          </cell>
          <cell r="H152" t="str">
            <v>Y</v>
          </cell>
          <cell r="I152" t="str">
            <v>N</v>
          </cell>
          <cell r="J152" t="str">
            <v>Y</v>
          </cell>
          <cell r="K152" t="str">
            <v>N</v>
          </cell>
          <cell r="L152" t="str">
            <v>Y</v>
          </cell>
          <cell r="M152" t="str">
            <v>N</v>
          </cell>
          <cell r="N152" t="str">
            <v>N</v>
          </cell>
          <cell r="O152" t="str">
            <v>Y</v>
          </cell>
          <cell r="P152" t="str">
            <v>N</v>
          </cell>
          <cell r="Q152" t="str">
            <v>N</v>
          </cell>
          <cell r="R152" t="str">
            <v>N</v>
          </cell>
          <cell r="S152" t="str">
            <v>N</v>
          </cell>
          <cell r="T152" t="str">
            <v>N</v>
          </cell>
        </row>
        <row r="153">
          <cell r="A153">
            <v>3116</v>
          </cell>
          <cell r="B153" t="str">
            <v>Input Tax Credit Materials</v>
          </cell>
          <cell r="C153" t="str">
            <v>All</v>
          </cell>
          <cell r="D153" t="str">
            <v>N</v>
          </cell>
          <cell r="E153" t="str">
            <v>N</v>
          </cell>
          <cell r="F153" t="str">
            <v>N</v>
          </cell>
          <cell r="G153" t="str">
            <v>N</v>
          </cell>
          <cell r="H153" t="str">
            <v>Y</v>
          </cell>
          <cell r="I153" t="str">
            <v>N</v>
          </cell>
          <cell r="J153" t="str">
            <v>N</v>
          </cell>
          <cell r="K153" t="str">
            <v>N</v>
          </cell>
          <cell r="L153" t="str">
            <v>N</v>
          </cell>
          <cell r="M153" t="str">
            <v>N</v>
          </cell>
          <cell r="N153" t="str">
            <v>Y</v>
          </cell>
          <cell r="O153" t="str">
            <v>N</v>
          </cell>
          <cell r="P153" t="str">
            <v>N</v>
          </cell>
          <cell r="Q153" t="str">
            <v>N</v>
          </cell>
          <cell r="R153" t="str">
            <v>N</v>
          </cell>
          <cell r="S153" t="str">
            <v>N</v>
          </cell>
          <cell r="T153" t="str">
            <v>N</v>
          </cell>
        </row>
        <row r="154">
          <cell r="A154">
            <v>3117</v>
          </cell>
          <cell r="B154" t="str">
            <v>Provision for estimated rec/warr costs</v>
          </cell>
          <cell r="C154" t="str">
            <v>All</v>
          </cell>
          <cell r="D154" t="str">
            <v>N</v>
          </cell>
          <cell r="E154" t="str">
            <v>N</v>
          </cell>
          <cell r="F154" t="str">
            <v>N</v>
          </cell>
          <cell r="G154" t="str">
            <v>N</v>
          </cell>
          <cell r="H154" t="str">
            <v>Y</v>
          </cell>
          <cell r="I154" t="str">
            <v>N</v>
          </cell>
          <cell r="J154" t="str">
            <v>N</v>
          </cell>
          <cell r="K154" t="str">
            <v>N</v>
          </cell>
          <cell r="L154" t="str">
            <v>N</v>
          </cell>
          <cell r="M154" t="str">
            <v>N</v>
          </cell>
          <cell r="N154" t="str">
            <v>Y</v>
          </cell>
          <cell r="O154" t="str">
            <v>N</v>
          </cell>
          <cell r="P154" t="str">
            <v>Y</v>
          </cell>
          <cell r="Q154" t="str">
            <v>N</v>
          </cell>
          <cell r="R154" t="str">
            <v>N</v>
          </cell>
          <cell r="S154" t="str">
            <v>N</v>
          </cell>
          <cell r="T154" t="str">
            <v>N</v>
          </cell>
        </row>
        <row r="155">
          <cell r="A155">
            <v>3118</v>
          </cell>
          <cell r="B155" t="str">
            <v>Outsourcing Services</v>
          </cell>
          <cell r="C155" t="str">
            <v>All</v>
          </cell>
          <cell r="D155" t="str">
            <v>N</v>
          </cell>
          <cell r="E155" t="str">
            <v>N</v>
          </cell>
          <cell r="F155" t="str">
            <v>N</v>
          </cell>
          <cell r="G155" t="str">
            <v>Y</v>
          </cell>
          <cell r="H155" t="str">
            <v>Y</v>
          </cell>
          <cell r="I155" t="str">
            <v>N</v>
          </cell>
          <cell r="J155" t="str">
            <v>N</v>
          </cell>
          <cell r="K155" t="str">
            <v>N</v>
          </cell>
          <cell r="L155" t="str">
            <v>N</v>
          </cell>
          <cell r="M155" t="str">
            <v>Y</v>
          </cell>
          <cell r="N155" t="str">
            <v>N</v>
          </cell>
          <cell r="O155" t="str">
            <v>Y</v>
          </cell>
          <cell r="P155" t="str">
            <v>Y</v>
          </cell>
          <cell r="Q155" t="str">
            <v>N</v>
          </cell>
          <cell r="R155" t="str">
            <v>N</v>
          </cell>
          <cell r="S155" t="str">
            <v>N</v>
          </cell>
          <cell r="T155" t="str">
            <v>N</v>
          </cell>
        </row>
        <row r="156">
          <cell r="A156">
            <v>3119</v>
          </cell>
          <cell r="B156" t="str">
            <v>Term Deposit</v>
          </cell>
          <cell r="C156" t="str">
            <v>All</v>
          </cell>
          <cell r="D156" t="str">
            <v>N</v>
          </cell>
          <cell r="E156" t="str">
            <v>N</v>
          </cell>
          <cell r="F156" t="str">
            <v>N</v>
          </cell>
          <cell r="G156" t="str">
            <v>N</v>
          </cell>
          <cell r="H156" t="str">
            <v>Y</v>
          </cell>
          <cell r="I156" t="str">
            <v>N</v>
          </cell>
          <cell r="J156" t="str">
            <v>Y</v>
          </cell>
          <cell r="K156" t="str">
            <v>N</v>
          </cell>
          <cell r="L156" t="str">
            <v>Y</v>
          </cell>
          <cell r="M156" t="str">
            <v>N</v>
          </cell>
          <cell r="N156" t="str">
            <v>N</v>
          </cell>
          <cell r="O156" t="str">
            <v>Y</v>
          </cell>
          <cell r="P156" t="str">
            <v>N</v>
          </cell>
          <cell r="Q156" t="str">
            <v>N</v>
          </cell>
          <cell r="R156" t="str">
            <v>N</v>
          </cell>
          <cell r="S156" t="str">
            <v>N</v>
          </cell>
          <cell r="T156" t="str">
            <v>Y</v>
          </cell>
        </row>
        <row r="157">
          <cell r="A157">
            <v>3120</v>
          </cell>
          <cell r="B157" t="str">
            <v>Research &amp; Development Exps</v>
          </cell>
          <cell r="C157" t="str">
            <v>All</v>
          </cell>
          <cell r="D157" t="str">
            <v>N</v>
          </cell>
          <cell r="E157" t="str">
            <v>N</v>
          </cell>
          <cell r="F157" t="str">
            <v>N</v>
          </cell>
          <cell r="G157" t="str">
            <v>N</v>
          </cell>
          <cell r="H157" t="str">
            <v>Y</v>
          </cell>
          <cell r="I157" t="str">
            <v>N</v>
          </cell>
          <cell r="J157" t="str">
            <v>N</v>
          </cell>
          <cell r="K157" t="str">
            <v>N</v>
          </cell>
          <cell r="L157" t="str">
            <v>N</v>
          </cell>
          <cell r="M157" t="str">
            <v>Y</v>
          </cell>
          <cell r="N157" t="str">
            <v>N</v>
          </cell>
          <cell r="O157" t="str">
            <v>N</v>
          </cell>
          <cell r="P157" t="str">
            <v>N</v>
          </cell>
          <cell r="Q157" t="str">
            <v>N</v>
          </cell>
          <cell r="R157" t="str">
            <v>N</v>
          </cell>
          <cell r="S157" t="str">
            <v>N</v>
          </cell>
          <cell r="T157" t="str">
            <v>N</v>
          </cell>
        </row>
        <row r="158">
          <cell r="A158">
            <v>3121</v>
          </cell>
          <cell r="B158" t="str">
            <v>Lease Rental</v>
          </cell>
          <cell r="C158" t="str">
            <v>All</v>
          </cell>
          <cell r="D158" t="str">
            <v>N</v>
          </cell>
          <cell r="E158" t="str">
            <v>N</v>
          </cell>
          <cell r="F158" t="str">
            <v>N</v>
          </cell>
          <cell r="G158" t="str">
            <v>N</v>
          </cell>
          <cell r="H158" t="str">
            <v>Y</v>
          </cell>
          <cell r="I158" t="str">
            <v>N</v>
          </cell>
          <cell r="J158" t="str">
            <v>Y</v>
          </cell>
          <cell r="K158" t="str">
            <v>N</v>
          </cell>
          <cell r="L158" t="str">
            <v>N</v>
          </cell>
          <cell r="M158" t="str">
            <v>N</v>
          </cell>
          <cell r="N158" t="str">
            <v>Y</v>
          </cell>
          <cell r="O158" t="str">
            <v>N</v>
          </cell>
          <cell r="P158" t="str">
            <v>Y</v>
          </cell>
          <cell r="Q158" t="str">
            <v>N</v>
          </cell>
          <cell r="R158" t="str">
            <v>N</v>
          </cell>
          <cell r="S158" t="str">
            <v>N</v>
          </cell>
          <cell r="T158" t="str">
            <v>Y</v>
          </cell>
        </row>
        <row r="159">
          <cell r="A159">
            <v>3122</v>
          </cell>
          <cell r="B159" t="str">
            <v>Liability for Customs, Console Agent</v>
          </cell>
          <cell r="C159" t="str">
            <v>All</v>
          </cell>
          <cell r="D159" t="str">
            <v>N</v>
          </cell>
          <cell r="E159" t="str">
            <v>N</v>
          </cell>
          <cell r="F159" t="str">
            <v>N</v>
          </cell>
          <cell r="G159" t="str">
            <v>N</v>
          </cell>
          <cell r="H159" t="str">
            <v>Y</v>
          </cell>
          <cell r="I159" t="str">
            <v>N</v>
          </cell>
          <cell r="J159" t="str">
            <v>Y</v>
          </cell>
          <cell r="K159" t="str">
            <v>N</v>
          </cell>
          <cell r="L159" t="str">
            <v>Y</v>
          </cell>
          <cell r="M159" t="str">
            <v>N</v>
          </cell>
          <cell r="N159" t="str">
            <v>N</v>
          </cell>
          <cell r="O159" t="str">
            <v>Y</v>
          </cell>
          <cell r="P159" t="str">
            <v>Y</v>
          </cell>
          <cell r="Q159" t="str">
            <v>N</v>
          </cell>
          <cell r="R159" t="str">
            <v>N</v>
          </cell>
          <cell r="S159" t="str">
            <v>N</v>
          </cell>
          <cell r="T159" t="str">
            <v>N</v>
          </cell>
        </row>
        <row r="160">
          <cell r="A160">
            <v>3123</v>
          </cell>
          <cell r="B160" t="str">
            <v>S&amp;A Companies</v>
          </cell>
          <cell r="C160" t="str">
            <v>All</v>
          </cell>
          <cell r="D160" t="str">
            <v>N</v>
          </cell>
          <cell r="E160" t="str">
            <v>Y</v>
          </cell>
          <cell r="F160" t="str">
            <v>N</v>
          </cell>
          <cell r="G160" t="str">
            <v>Y</v>
          </cell>
          <cell r="H160" t="str">
            <v>Y</v>
          </cell>
          <cell r="I160" t="str">
            <v>Y</v>
          </cell>
          <cell r="J160" t="str">
            <v>Y</v>
          </cell>
          <cell r="K160" t="str">
            <v>Y</v>
          </cell>
          <cell r="L160" t="str">
            <v>Y</v>
          </cell>
          <cell r="M160" t="str">
            <v>Y</v>
          </cell>
          <cell r="N160" t="str">
            <v>N</v>
          </cell>
          <cell r="O160" t="str">
            <v>Y</v>
          </cell>
          <cell r="P160" t="str">
            <v>Y</v>
          </cell>
          <cell r="Q160" t="str">
            <v>N</v>
          </cell>
          <cell r="R160" t="str">
            <v>Y</v>
          </cell>
          <cell r="S160" t="str">
            <v>N</v>
          </cell>
          <cell r="T160" t="str">
            <v>N</v>
          </cell>
        </row>
        <row r="161">
          <cell r="A161">
            <v>3124</v>
          </cell>
          <cell r="B161" t="str">
            <v>Forward Contract and Hedging Reserve</v>
          </cell>
          <cell r="C161" t="str">
            <v>All</v>
          </cell>
          <cell r="D161" t="str">
            <v>N</v>
          </cell>
          <cell r="E161" t="str">
            <v>N</v>
          </cell>
          <cell r="F161" t="str">
            <v>N</v>
          </cell>
          <cell r="G161" t="str">
            <v>N</v>
          </cell>
          <cell r="H161" t="str">
            <v>Y</v>
          </cell>
          <cell r="I161" t="str">
            <v>N</v>
          </cell>
          <cell r="J161" t="str">
            <v>N</v>
          </cell>
          <cell r="K161" t="str">
            <v>N</v>
          </cell>
          <cell r="L161" t="str">
            <v>N</v>
          </cell>
          <cell r="M161" t="str">
            <v>N</v>
          </cell>
          <cell r="N161" t="str">
            <v>Y</v>
          </cell>
          <cell r="O161" t="str">
            <v>Y</v>
          </cell>
          <cell r="P161" t="str">
            <v>Y</v>
          </cell>
          <cell r="Q161" t="str">
            <v>N</v>
          </cell>
          <cell r="R161" t="str">
            <v>N</v>
          </cell>
          <cell r="S161" t="str">
            <v>N</v>
          </cell>
          <cell r="T161" t="str">
            <v>N</v>
          </cell>
        </row>
        <row r="162">
          <cell r="A162">
            <v>3125</v>
          </cell>
          <cell r="B162" t="str">
            <v>Share Capital</v>
          </cell>
          <cell r="C162" t="str">
            <v>All</v>
          </cell>
          <cell r="D162" t="str">
            <v>N</v>
          </cell>
          <cell r="E162" t="str">
            <v>Y</v>
          </cell>
          <cell r="F162" t="str">
            <v>N</v>
          </cell>
          <cell r="G162" t="str">
            <v>N</v>
          </cell>
          <cell r="H162" t="str">
            <v>Y</v>
          </cell>
          <cell r="I162" t="str">
            <v>Y</v>
          </cell>
          <cell r="J162" t="str">
            <v>Y</v>
          </cell>
          <cell r="K162" t="str">
            <v>Y</v>
          </cell>
          <cell r="L162" t="str">
            <v>Y</v>
          </cell>
          <cell r="M162" t="str">
            <v>Y</v>
          </cell>
          <cell r="N162" t="str">
            <v>N</v>
          </cell>
          <cell r="O162" t="str">
            <v>N</v>
          </cell>
          <cell r="P162" t="str">
            <v>Y</v>
          </cell>
          <cell r="Q162" t="str">
            <v>N</v>
          </cell>
          <cell r="R162" t="str">
            <v>N</v>
          </cell>
          <cell r="S162" t="str">
            <v>N</v>
          </cell>
          <cell r="T162" t="str">
            <v>N</v>
          </cell>
        </row>
        <row r="163">
          <cell r="A163">
            <v>3126</v>
          </cell>
          <cell r="B163" t="str">
            <v>Unsecure Long Term Loans</v>
          </cell>
          <cell r="C163" t="str">
            <v>All</v>
          </cell>
          <cell r="D163" t="str">
            <v>N</v>
          </cell>
          <cell r="E163" t="str">
            <v>N</v>
          </cell>
          <cell r="F163" t="str">
            <v>N</v>
          </cell>
          <cell r="G163" t="str">
            <v>N</v>
          </cell>
          <cell r="H163" t="str">
            <v>Y</v>
          </cell>
          <cell r="I163" t="str">
            <v>N</v>
          </cell>
          <cell r="J163" t="str">
            <v>Y</v>
          </cell>
          <cell r="K163" t="str">
            <v>N</v>
          </cell>
          <cell r="L163" t="str">
            <v>Y</v>
          </cell>
          <cell r="M163" t="str">
            <v>Y</v>
          </cell>
          <cell r="N163" t="str">
            <v>Y</v>
          </cell>
          <cell r="O163" t="str">
            <v>N</v>
          </cell>
          <cell r="P163" t="str">
            <v>Y</v>
          </cell>
          <cell r="Q163" t="str">
            <v>N</v>
          </cell>
          <cell r="R163" t="str">
            <v>N</v>
          </cell>
          <cell r="S163" t="str">
            <v>N</v>
          </cell>
          <cell r="T163" t="str">
            <v>Y</v>
          </cell>
        </row>
        <row r="164">
          <cell r="A164">
            <v>3127</v>
          </cell>
          <cell r="B164" t="str">
            <v>Interest paid - S&amp;A companies</v>
          </cell>
          <cell r="C164" t="str">
            <v>All</v>
          </cell>
          <cell r="D164" t="str">
            <v>N</v>
          </cell>
          <cell r="E164" t="str">
            <v>N</v>
          </cell>
          <cell r="F164" t="str">
            <v>N</v>
          </cell>
          <cell r="G164" t="str">
            <v>N</v>
          </cell>
          <cell r="H164" t="str">
            <v>Y</v>
          </cell>
          <cell r="I164" t="str">
            <v>N</v>
          </cell>
          <cell r="J164" t="str">
            <v>Y</v>
          </cell>
          <cell r="K164" t="str">
            <v>N</v>
          </cell>
          <cell r="L164" t="str">
            <v>Y</v>
          </cell>
          <cell r="M164" t="str">
            <v>Y</v>
          </cell>
          <cell r="N164" t="str">
            <v>Y</v>
          </cell>
          <cell r="O164" t="str">
            <v>Y</v>
          </cell>
          <cell r="P164" t="str">
            <v>Y</v>
          </cell>
          <cell r="Q164" t="str">
            <v>N</v>
          </cell>
          <cell r="R164" t="str">
            <v>N</v>
          </cell>
          <cell r="S164" t="str">
            <v>N</v>
          </cell>
          <cell r="T164" t="str">
            <v>N</v>
          </cell>
        </row>
        <row r="165">
          <cell r="A165">
            <v>3128</v>
          </cell>
          <cell r="B165" t="str">
            <v>Interest Payable - S&amp;A Companies</v>
          </cell>
          <cell r="C165" t="str">
            <v>All</v>
          </cell>
          <cell r="D165" t="str">
            <v>N</v>
          </cell>
          <cell r="E165" t="str">
            <v>Y</v>
          </cell>
          <cell r="F165" t="str">
            <v>N</v>
          </cell>
          <cell r="G165" t="str">
            <v>N</v>
          </cell>
          <cell r="H165" t="str">
            <v>Y</v>
          </cell>
          <cell r="I165" t="str">
            <v>N</v>
          </cell>
          <cell r="J165" t="str">
            <v>Y</v>
          </cell>
          <cell r="K165" t="str">
            <v>N</v>
          </cell>
          <cell r="L165" t="str">
            <v>Y</v>
          </cell>
          <cell r="M165" t="str">
            <v>Y</v>
          </cell>
          <cell r="N165" t="str">
            <v>N</v>
          </cell>
          <cell r="O165" t="str">
            <v>Y</v>
          </cell>
          <cell r="P165" t="str">
            <v>Y</v>
          </cell>
          <cell r="Q165" t="str">
            <v>N</v>
          </cell>
          <cell r="R165" t="str">
            <v>N</v>
          </cell>
          <cell r="S165" t="str">
            <v>N</v>
          </cell>
          <cell r="T165" t="str">
            <v>N</v>
          </cell>
        </row>
        <row r="166">
          <cell r="A166">
            <v>3129</v>
          </cell>
          <cell r="B166" t="str">
            <v>Interest Accrued &amp; Due on Term Loans</v>
          </cell>
          <cell r="C166" t="str">
            <v>All</v>
          </cell>
          <cell r="D166" t="str">
            <v>N</v>
          </cell>
          <cell r="E166" t="str">
            <v>N</v>
          </cell>
          <cell r="F166" t="str">
            <v>N</v>
          </cell>
          <cell r="G166" t="str">
            <v>N</v>
          </cell>
          <cell r="H166" t="str">
            <v>Y</v>
          </cell>
          <cell r="I166" t="str">
            <v>N</v>
          </cell>
          <cell r="J166" t="str">
            <v>Y</v>
          </cell>
          <cell r="K166" t="str">
            <v>N</v>
          </cell>
          <cell r="L166" t="str">
            <v>Y</v>
          </cell>
          <cell r="M166" t="str">
            <v>Y</v>
          </cell>
          <cell r="N166" t="str">
            <v>Y</v>
          </cell>
          <cell r="O166" t="str">
            <v>N</v>
          </cell>
          <cell r="P166" t="str">
            <v>Y</v>
          </cell>
          <cell r="Q166" t="str">
            <v>N</v>
          </cell>
          <cell r="R166" t="str">
            <v>N</v>
          </cell>
          <cell r="S166" t="str">
            <v>N</v>
          </cell>
          <cell r="T166" t="str">
            <v>N</v>
          </cell>
        </row>
        <row r="167">
          <cell r="A167">
            <v>3130</v>
          </cell>
          <cell r="B167" t="str">
            <v>Interest Accrued &amp; not due on Term Loans</v>
          </cell>
          <cell r="C167" t="str">
            <v>All</v>
          </cell>
          <cell r="D167" t="str">
            <v>N</v>
          </cell>
          <cell r="E167" t="str">
            <v>Y</v>
          </cell>
          <cell r="F167" t="str">
            <v>N</v>
          </cell>
          <cell r="G167" t="str">
            <v>N</v>
          </cell>
          <cell r="H167" t="str">
            <v>Y</v>
          </cell>
          <cell r="I167" t="str">
            <v>N</v>
          </cell>
          <cell r="J167" t="str">
            <v>Y</v>
          </cell>
          <cell r="K167" t="str">
            <v>N</v>
          </cell>
          <cell r="L167" t="str">
            <v>Y</v>
          </cell>
          <cell r="M167" t="str">
            <v>Y</v>
          </cell>
          <cell r="N167" t="str">
            <v>Y</v>
          </cell>
          <cell r="O167" t="str">
            <v>N</v>
          </cell>
          <cell r="P167" t="str">
            <v>Y</v>
          </cell>
          <cell r="Q167" t="str">
            <v>N</v>
          </cell>
          <cell r="R167" t="str">
            <v>N</v>
          </cell>
          <cell r="S167" t="str">
            <v>N</v>
          </cell>
          <cell r="T167" t="str">
            <v>N</v>
          </cell>
        </row>
        <row r="168">
          <cell r="A168">
            <v>3131</v>
          </cell>
          <cell r="B168" t="str">
            <v>Inter Corporate Deposit - Received</v>
          </cell>
          <cell r="C168" t="str">
            <v>All</v>
          </cell>
          <cell r="D168" t="str">
            <v>N</v>
          </cell>
          <cell r="E168" t="str">
            <v>N</v>
          </cell>
          <cell r="F168" t="str">
            <v>N</v>
          </cell>
          <cell r="G168" t="str">
            <v>N</v>
          </cell>
          <cell r="H168" t="str">
            <v>Y</v>
          </cell>
          <cell r="I168" t="str">
            <v>N</v>
          </cell>
          <cell r="J168" t="str">
            <v>Y</v>
          </cell>
          <cell r="K168" t="str">
            <v>N</v>
          </cell>
          <cell r="L168" t="str">
            <v>Y</v>
          </cell>
          <cell r="M168" t="str">
            <v>Y</v>
          </cell>
          <cell r="N168" t="str">
            <v>N</v>
          </cell>
          <cell r="O168" t="str">
            <v>Y</v>
          </cell>
          <cell r="P168" t="str">
            <v>Y</v>
          </cell>
          <cell r="Q168" t="str">
            <v>N</v>
          </cell>
          <cell r="R168" t="str">
            <v>N</v>
          </cell>
          <cell r="S168" t="str">
            <v>N</v>
          </cell>
          <cell r="T168" t="str">
            <v>N</v>
          </cell>
        </row>
        <row r="169">
          <cell r="A169">
            <v>3132</v>
          </cell>
          <cell r="B169" t="str">
            <v>Inter Corporate Deposit - Placed</v>
          </cell>
          <cell r="C169" t="str">
            <v>All</v>
          </cell>
          <cell r="D169" t="str">
            <v>N</v>
          </cell>
          <cell r="E169" t="str">
            <v>N</v>
          </cell>
          <cell r="F169" t="str">
            <v>N</v>
          </cell>
          <cell r="G169" t="str">
            <v>N</v>
          </cell>
          <cell r="H169" t="str">
            <v>Y</v>
          </cell>
          <cell r="I169" t="str">
            <v>N</v>
          </cell>
          <cell r="J169" t="str">
            <v>Y</v>
          </cell>
          <cell r="K169" t="str">
            <v>N</v>
          </cell>
          <cell r="L169" t="str">
            <v>Y</v>
          </cell>
          <cell r="M169" t="str">
            <v>Y</v>
          </cell>
          <cell r="N169" t="str">
            <v>N</v>
          </cell>
          <cell r="O169" t="str">
            <v>Y</v>
          </cell>
          <cell r="P169" t="str">
            <v>Y</v>
          </cell>
          <cell r="Q169" t="str">
            <v>N</v>
          </cell>
          <cell r="R169" t="str">
            <v>N</v>
          </cell>
          <cell r="S169" t="str">
            <v>N</v>
          </cell>
          <cell r="T169" t="str">
            <v>N</v>
          </cell>
        </row>
        <row r="170">
          <cell r="A170">
            <v>3133</v>
          </cell>
          <cell r="B170" t="str">
            <v>Tax Expense</v>
          </cell>
          <cell r="C170" t="str">
            <v>All</v>
          </cell>
          <cell r="D170" t="str">
            <v>N</v>
          </cell>
          <cell r="E170" t="str">
            <v>N</v>
          </cell>
          <cell r="F170" t="str">
            <v>N</v>
          </cell>
          <cell r="G170" t="str">
            <v>N</v>
          </cell>
          <cell r="H170" t="str">
            <v>Y</v>
          </cell>
          <cell r="I170" t="str">
            <v>N</v>
          </cell>
          <cell r="J170" t="str">
            <v>N</v>
          </cell>
          <cell r="K170" t="str">
            <v>N</v>
          </cell>
          <cell r="L170" t="str">
            <v>N</v>
          </cell>
          <cell r="M170" t="str">
            <v>Y</v>
          </cell>
          <cell r="N170" t="str">
            <v>N</v>
          </cell>
          <cell r="O170" t="str">
            <v>Y</v>
          </cell>
          <cell r="P170" t="str">
            <v>Y</v>
          </cell>
          <cell r="Q170" t="str">
            <v>N</v>
          </cell>
          <cell r="R170" t="str">
            <v>N</v>
          </cell>
          <cell r="S170" t="str">
            <v>N</v>
          </cell>
          <cell r="T170" t="str">
            <v>N</v>
          </cell>
        </row>
        <row r="171">
          <cell r="A171">
            <v>3134</v>
          </cell>
          <cell r="B171" t="str">
            <v>Income/Gain/Dividend from S&amp;A companies, MFs</v>
          </cell>
          <cell r="C171" t="str">
            <v>All</v>
          </cell>
          <cell r="D171" t="str">
            <v>N</v>
          </cell>
          <cell r="E171" t="str">
            <v>N</v>
          </cell>
          <cell r="F171" t="str">
            <v>N</v>
          </cell>
          <cell r="G171" t="str">
            <v>N</v>
          </cell>
          <cell r="H171" t="str">
            <v>Y</v>
          </cell>
          <cell r="I171" t="str">
            <v>N</v>
          </cell>
          <cell r="J171" t="str">
            <v>Y</v>
          </cell>
          <cell r="K171" t="str">
            <v>N</v>
          </cell>
          <cell r="L171" t="str">
            <v>Y</v>
          </cell>
          <cell r="M171" t="str">
            <v>Y</v>
          </cell>
          <cell r="N171" t="str">
            <v>N</v>
          </cell>
          <cell r="O171" t="str">
            <v>Y</v>
          </cell>
          <cell r="P171" t="str">
            <v>Y</v>
          </cell>
          <cell r="Q171" t="str">
            <v>N</v>
          </cell>
          <cell r="R171" t="str">
            <v>N</v>
          </cell>
          <cell r="S171" t="str">
            <v>N</v>
          </cell>
          <cell r="T171" t="str">
            <v>N</v>
          </cell>
        </row>
        <row r="172">
          <cell r="A172">
            <v>3135</v>
          </cell>
          <cell r="B172" t="str">
            <v>Debentures</v>
          </cell>
          <cell r="C172" t="str">
            <v>All</v>
          </cell>
          <cell r="D172" t="str">
            <v>N</v>
          </cell>
          <cell r="E172" t="str">
            <v>N</v>
          </cell>
          <cell r="F172" t="str">
            <v>N</v>
          </cell>
          <cell r="G172" t="str">
            <v>N</v>
          </cell>
          <cell r="H172" t="str">
            <v>Y</v>
          </cell>
          <cell r="I172" t="str">
            <v>N</v>
          </cell>
          <cell r="J172" t="str">
            <v>Y</v>
          </cell>
          <cell r="K172" t="str">
            <v>N</v>
          </cell>
          <cell r="L172" t="str">
            <v>Y</v>
          </cell>
          <cell r="M172" t="str">
            <v>Y</v>
          </cell>
          <cell r="N172" t="str">
            <v>N</v>
          </cell>
          <cell r="O172" t="str">
            <v>Y</v>
          </cell>
          <cell r="P172" t="str">
            <v>Y</v>
          </cell>
          <cell r="Q172" t="str">
            <v>N</v>
          </cell>
          <cell r="R172" t="str">
            <v>N</v>
          </cell>
          <cell r="S172" t="str">
            <v>N</v>
          </cell>
          <cell r="T172" t="str">
            <v>N</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ffic"/>
      <sheetName val="wpi"/>
      <sheetName val="Toll"/>
      <sheetName val="TP1"/>
      <sheetName val="TP2"/>
      <sheetName val="TP3"/>
    </sheetNames>
    <sheetDataSet>
      <sheetData sheetId="0"/>
      <sheetData sheetId="1">
        <row r="3">
          <cell r="C3">
            <v>0</v>
          </cell>
        </row>
      </sheetData>
      <sheetData sheetId="2">
        <row r="8">
          <cell r="E8">
            <v>10.78</v>
          </cell>
        </row>
      </sheetData>
      <sheetData sheetId="3">
        <row r="5">
          <cell r="B5" t="str">
            <v>Rounding off to nearest Rs</v>
          </cell>
        </row>
      </sheetData>
      <sheetData sheetId="4">
        <row r="108">
          <cell r="A108" t="str">
            <v>Toll Plaza near Gharaounda @ km 110.0 on Panipat-Jallandhar border section of NH-1</v>
          </cell>
        </row>
      </sheetData>
      <sheetData sheetId="5"/>
      <sheetData sheetId="6">
        <row r="108">
          <cell r="A108" t="str">
            <v>Toll Plaza near Ladhowal @ km 328 on Panipat-Jallandhar border section of NH-1</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P&amp;L"/>
      <sheetName val="Cambios en el patrimonio neto"/>
      <sheetName val="Detalle Intangibles"/>
      <sheetName val="Detalles Tangibles"/>
      <sheetName val="Detalle Inv Inmobi"/>
      <sheetName val="Detalle Activos y Pasivos Finan"/>
      <sheetName val="Balance Grupo"/>
      <sheetName val="Balance Asociadas"/>
      <sheetName val="Balance Vinculadas"/>
      <sheetName val="Impuestos"/>
      <sheetName val="Detalle Deuda Financiera"/>
      <sheetName val="Provisiones y Contingencias"/>
      <sheetName val="Retribuciones a Largo Plazo"/>
      <sheetName val="Arrendamientos"/>
      <sheetName val="Acreedores a LP"/>
      <sheetName val="Ingresos y Gastos"/>
      <sheetName val="PL Grupo"/>
      <sheetName val="PL Asociadas"/>
      <sheetName val="PL Vinculadas"/>
      <sheetName val="Conciliación de Principios"/>
      <sheetName val="Balance de Apertura"/>
      <sheetName val="Empleados"/>
      <sheetName val="Compras-Ventas InmovGrupo"/>
      <sheetName val="Listas"/>
      <sheetName val="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4">
          <cell r="A24" t="str">
            <v>VIAJES MARSANS S.A.</v>
          </cell>
        </row>
        <row r="25">
          <cell r="A25" t="str">
            <v>CLUB CARIBE, S.A.</v>
          </cell>
        </row>
        <row r="26">
          <cell r="A26" t="str">
            <v>EXPANDIR</v>
          </cell>
        </row>
        <row r="27">
          <cell r="A27" t="str">
            <v>HILARIO TOURS, S.A.</v>
          </cell>
        </row>
        <row r="28">
          <cell r="A28" t="str">
            <v>HISPANIOLA/ADEVNT. SAFARI TOUR, S.A.</v>
          </cell>
        </row>
        <row r="29">
          <cell r="A29" t="str">
            <v>HORIZONTESCLASSE, LDA.</v>
          </cell>
        </row>
        <row r="30">
          <cell r="A30" t="str">
            <v>IBERIACOLOR, S.A.</v>
          </cell>
        </row>
        <row r="31">
          <cell r="A31" t="str">
            <v>MARSANS CORPORATIVO</v>
          </cell>
        </row>
        <row r="32">
          <cell r="A32" t="str">
            <v>MARSANS INTERNACIONAL, S.A.R.L.</v>
          </cell>
        </row>
        <row r="33">
          <cell r="A33" t="str">
            <v>MARSANS SHOPPING, S.L.</v>
          </cell>
        </row>
        <row r="34">
          <cell r="A34" t="str">
            <v>MARSANS TECHNOLOGY, S.L.</v>
          </cell>
        </row>
        <row r="35">
          <cell r="A35" t="str">
            <v>MARSANS VIAGGI, S.R.L.</v>
          </cell>
        </row>
        <row r="36">
          <cell r="A36" t="str">
            <v>MARSINVER, S.A.</v>
          </cell>
        </row>
        <row r="37">
          <cell r="A37" t="str">
            <v>MUNDICOLOR HOLIDAYS, LTDA.</v>
          </cell>
        </row>
        <row r="38">
          <cell r="A38" t="str">
            <v>MUNDICOLOR, S.A.R.L. (Francia)</v>
          </cell>
        </row>
        <row r="39">
          <cell r="A39" t="str">
            <v>NET PRICE</v>
          </cell>
        </row>
        <row r="40">
          <cell r="A40" t="str">
            <v>RODONLINE, S.A.</v>
          </cell>
        </row>
        <row r="41">
          <cell r="A41" t="str">
            <v>RURAL TOURS, S.A.U.</v>
          </cell>
        </row>
        <row r="42">
          <cell r="A42" t="str">
            <v>THE BEST ONE</v>
          </cell>
        </row>
        <row r="43">
          <cell r="A43" t="str">
            <v>TIEMPO LIBRE, S.A.U.</v>
          </cell>
        </row>
        <row r="44">
          <cell r="A44" t="str">
            <v>TRAVELSITE, S.A.</v>
          </cell>
        </row>
        <row r="45">
          <cell r="A45" t="str">
            <v>VACACIONES Y TURISMO  RURAL, S.L.</v>
          </cell>
        </row>
        <row r="46">
          <cell r="A46" t="str">
            <v>VIAGENS MARSANS INTERNACIONAL</v>
          </cell>
        </row>
        <row r="47">
          <cell r="A47" t="str">
            <v>VIAGENS MARSANS LUSITANA, S.A.</v>
          </cell>
        </row>
        <row r="48">
          <cell r="A48" t="str">
            <v>VIAJES ATENEA, S.A.U.</v>
          </cell>
        </row>
        <row r="49">
          <cell r="A49" t="str">
            <v>VIAJES CRISOL, S.A.U.</v>
          </cell>
        </row>
        <row r="50">
          <cell r="A50" t="str">
            <v>VIAJES INTERNACIONAL EXPRESO, S.A.</v>
          </cell>
        </row>
        <row r="51">
          <cell r="A51" t="str">
            <v>VIAJES MARSANS DE MEXICO</v>
          </cell>
        </row>
        <row r="52">
          <cell r="A52" t="str">
            <v>VIAJES MARSANS INTERNACIONAL, S.A.</v>
          </cell>
        </row>
        <row r="53">
          <cell r="A53" t="str">
            <v>WORLD TRANSCONGRES, S.L.</v>
          </cell>
        </row>
        <row r="54">
          <cell r="A54" t="str">
            <v>XL TELECOMUNICACIONES, S.A.</v>
          </cell>
        </row>
        <row r="55">
          <cell r="A55" t="str">
            <v>IMAGINE PUNTA CANA S.A.</v>
          </cell>
        </row>
        <row r="56">
          <cell r="A56" t="str">
            <v>OCITUR S.A.</v>
          </cell>
        </row>
        <row r="57">
          <cell r="A57" t="str">
            <v>VIP TRAVEL SERVICES</v>
          </cell>
        </row>
        <row r="58">
          <cell r="A58" t="str">
            <v>VIP TRAVEL &amp; TOUR, S.A.</v>
          </cell>
        </row>
      </sheetData>
      <sheetData sheetId="2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業種大分類"/>
      <sheetName val="業種小分類"/>
      <sheetName val="全体"/>
      <sheetName val="その他"/>
      <sheetName val="AFFI内訳"/>
      <sheetName val="海外WORK"/>
      <sheetName val="国内work"/>
      <sheetName val="Fixed Assets Top Sheet- Consol"/>
      <sheetName val="P L"/>
      <sheetName val="SCH 10"/>
      <sheetName val="Keyratios"/>
      <sheetName val="Table 5"/>
      <sheetName val="NKEL O&amp;M"/>
      <sheetName val="Group code matrix"/>
      <sheetName val="Summary"/>
      <sheetName val="DIVERSOS"/>
      <sheetName val="HOJA"/>
      <sheetName val="１Ｑ"/>
      <sheetName val="GVL"/>
      <sheetName val="Cal(6.3.2) GSB-T"/>
      <sheetName val="Cal(6.3.3) WMM-T"/>
      <sheetName val="Cal(6.2.4) SG-T"/>
      <sheetName val="EMI"/>
      <sheetName val="FA Schedule Dec 07"/>
      <sheetName val="Assumption-II"/>
    </sheetNames>
    <sheetDataSet>
      <sheetData sheetId="0" refreshError="1"/>
      <sheetData sheetId="1" refreshError="1">
        <row r="1">
          <cell r="A1" t="str">
            <v>k9</v>
          </cell>
          <cell r="B1" t="str">
            <v>shasu</v>
          </cell>
          <cell r="C1" t="str">
            <v>sumall</v>
          </cell>
          <cell r="D1" t="str">
            <v>n4</v>
          </cell>
          <cell r="E1" t="str">
            <v>n39</v>
          </cell>
          <cell r="F1" t="str">
            <v>elnew</v>
          </cell>
          <cell r="G1" t="str">
            <v>avdfr</v>
          </cell>
          <cell r="H1" t="str">
            <v>TR</v>
          </cell>
          <cell r="I1" t="str">
            <v>GII</v>
          </cell>
          <cell r="J1" t="str">
            <v>ExDft</v>
          </cell>
          <cell r="K1" t="str">
            <v>ExRcv</v>
          </cell>
          <cell r="L1" t="str">
            <v>ExPft</v>
          </cell>
          <cell r="M1" t="str">
            <v>q3</v>
          </cell>
          <cell r="N1" t="str">
            <v>q2</v>
          </cell>
          <cell r="O1" t="str">
            <v>q1</v>
          </cell>
        </row>
        <row r="2">
          <cell r="A2" t="str">
            <v>KM</v>
          </cell>
          <cell r="B2">
            <v>3664</v>
          </cell>
          <cell r="C2">
            <v>216559980.77000001</v>
          </cell>
          <cell r="D2">
            <v>4540151761</v>
          </cell>
          <cell r="E2">
            <v>216739948.77000001</v>
          </cell>
          <cell r="F2">
            <v>45570128.376201473</v>
          </cell>
          <cell r="G2">
            <v>1.3799500863786205E-2</v>
          </cell>
          <cell r="H2">
            <v>5.0955112750528375</v>
          </cell>
          <cell r="I2">
            <v>63985394.344343692</v>
          </cell>
          <cell r="J2">
            <v>26151218.762777954</v>
          </cell>
          <cell r="K2">
            <v>7735952.7946356833</v>
          </cell>
          <cell r="L2">
            <v>45570128.376201421</v>
          </cell>
          <cell r="M2">
            <v>-1</v>
          </cell>
          <cell r="N2">
            <v>-1</v>
          </cell>
          <cell r="O2">
            <v>-1</v>
          </cell>
        </row>
        <row r="3">
          <cell r="A3" t="str">
            <v>A</v>
          </cell>
          <cell r="B3">
            <v>2052</v>
          </cell>
          <cell r="C3">
            <v>3043097098.0979962</v>
          </cell>
          <cell r="D3">
            <v>3391844232</v>
          </cell>
          <cell r="E3">
            <v>3085790134.1000004</v>
          </cell>
          <cell r="F3">
            <v>135310123.12859941</v>
          </cell>
          <cell r="G3">
            <v>1.714672457355728E-2</v>
          </cell>
          <cell r="H3">
            <v>5.0238559274306498</v>
          </cell>
          <cell r="I3">
            <v>248328771.66213799</v>
          </cell>
          <cell r="J3">
            <v>155960791.90827847</v>
          </cell>
          <cell r="K3">
            <v>42942143.37473774</v>
          </cell>
          <cell r="L3">
            <v>135310123.12859726</v>
          </cell>
          <cell r="M3">
            <v>0.10281906266955108</v>
          </cell>
          <cell r="N3">
            <v>6.3698274704038535E-2</v>
          </cell>
          <cell r="O3">
            <v>2.4237752719712784E-2</v>
          </cell>
        </row>
        <row r="4">
          <cell r="A4" t="str">
            <v>B</v>
          </cell>
          <cell r="B4">
            <v>61373</v>
          </cell>
          <cell r="C4">
            <v>81110505184.385498</v>
          </cell>
          <cell r="D4">
            <v>89715467807</v>
          </cell>
          <cell r="E4">
            <v>82053055234.660019</v>
          </cell>
          <cell r="F4">
            <v>3471327774.7590413</v>
          </cell>
          <cell r="G4">
            <v>3.2669554446877455E-2</v>
          </cell>
          <cell r="H4">
            <v>5.0999612391461087</v>
          </cell>
          <cell r="I4">
            <v>8118355843.2923126</v>
          </cell>
          <cell r="J4">
            <v>7855081765.0767365</v>
          </cell>
          <cell r="K4">
            <v>3208053696.5444336</v>
          </cell>
          <cell r="L4">
            <v>3471327774.7600098</v>
          </cell>
          <cell r="M4">
            <v>7.1711348429928726E-2</v>
          </cell>
          <cell r="N4">
            <v>3.0312001962315455E-2</v>
          </cell>
          <cell r="O4">
            <v>-2.8005314959021013E-3</v>
          </cell>
        </row>
        <row r="5">
          <cell r="A5" t="str">
            <v>C</v>
          </cell>
          <cell r="B5">
            <v>62535</v>
          </cell>
          <cell r="C5">
            <v>128314512503.11162</v>
          </cell>
          <cell r="D5">
            <v>163324659670</v>
          </cell>
          <cell r="E5">
            <v>132506399224.33</v>
          </cell>
          <cell r="F5">
            <v>5118577776.0572281</v>
          </cell>
          <cell r="G5">
            <v>1.5000844126499144E-2</v>
          </cell>
          <cell r="H5">
            <v>4.4809595842348591</v>
          </cell>
          <cell r="I5">
            <v>9745638945.5206757</v>
          </cell>
          <cell r="J5">
            <v>6846115852.5575714</v>
          </cell>
          <cell r="K5">
            <v>2219054683.0935822</v>
          </cell>
          <cell r="L5">
            <v>5118577776.0566864</v>
          </cell>
          <cell r="M5">
            <v>8.0750329408303706E-2</v>
          </cell>
          <cell r="N5">
            <v>4.2526831116831004E-2</v>
          </cell>
          <cell r="O5">
            <v>1.2145663982136196E-2</v>
          </cell>
        </row>
        <row r="6">
          <cell r="A6" t="str">
            <v>D</v>
          </cell>
          <cell r="B6">
            <v>42677</v>
          </cell>
          <cell r="C6">
            <v>95946736614.138824</v>
          </cell>
          <cell r="D6">
            <v>109814267945</v>
          </cell>
          <cell r="E6">
            <v>96698813458.740021</v>
          </cell>
          <cell r="F6">
            <v>4024556435.3820028</v>
          </cell>
          <cell r="G6">
            <v>1.7975360854205483E-2</v>
          </cell>
          <cell r="H6">
            <v>4.3878647397318238</v>
          </cell>
          <cell r="I6">
            <v>7984423557.4649811</v>
          </cell>
          <cell r="J6">
            <v>6143399031.6316986</v>
          </cell>
          <cell r="K6">
            <v>2183531909.5488281</v>
          </cell>
          <cell r="L6">
            <v>4024556435.3821106</v>
          </cell>
          <cell r="M6">
            <v>7.8465772556888247E-2</v>
          </cell>
          <cell r="N6">
            <v>3.8324806818685546E-2</v>
          </cell>
          <cell r="O6">
            <v>8.696229842239344E-3</v>
          </cell>
        </row>
        <row r="7">
          <cell r="A7" t="str">
            <v>E</v>
          </cell>
          <cell r="B7">
            <v>42002</v>
          </cell>
          <cell r="C7">
            <v>84824248309.966537</v>
          </cell>
          <cell r="D7">
            <v>97324363661</v>
          </cell>
          <cell r="E7">
            <v>86333086548.640015</v>
          </cell>
          <cell r="F7">
            <v>4131235218.9782729</v>
          </cell>
          <cell r="G7">
            <v>2.1004442768466327E-2</v>
          </cell>
          <cell r="H7">
            <v>4.6886333920896544</v>
          </cell>
          <cell r="I7">
            <v>8508965894.8858185</v>
          </cell>
          <cell r="J7">
            <v>6571435260.4127197</v>
          </cell>
          <cell r="K7">
            <v>2193704584.5033875</v>
          </cell>
          <cell r="L7">
            <v>4131235218.9764862</v>
          </cell>
          <cell r="M7">
            <v>8.3432657034569119E-2</v>
          </cell>
          <cell r="N7">
            <v>4.0846126789168685E-2</v>
          </cell>
          <cell r="O7">
            <v>8.3417769867074089E-3</v>
          </cell>
        </row>
        <row r="8">
          <cell r="A8" t="str">
            <v>F</v>
          </cell>
          <cell r="B8">
            <v>6188</v>
          </cell>
          <cell r="C8">
            <v>18674525090.818577</v>
          </cell>
          <cell r="D8">
            <v>20737552362</v>
          </cell>
          <cell r="E8">
            <v>18674584454.419998</v>
          </cell>
          <cell r="F8">
            <v>936653472.08410072</v>
          </cell>
          <cell r="G8">
            <v>2.4568668542306313E-2</v>
          </cell>
          <cell r="H8">
            <v>4.7572391871973334</v>
          </cell>
          <cell r="I8">
            <v>1697383569.4721336</v>
          </cell>
          <cell r="J8">
            <v>1468170931.7183571</v>
          </cell>
          <cell r="K8">
            <v>707440834.33029938</v>
          </cell>
          <cell r="L8">
            <v>936653472.08407593</v>
          </cell>
          <cell r="M8">
            <v>6.6935994589322201E-2</v>
          </cell>
          <cell r="N8">
            <v>2.7445377143178636E-2</v>
          </cell>
          <cell r="O8">
            <v>-5.4457806349828223E-3</v>
          </cell>
        </row>
        <row r="9">
          <cell r="A9" t="str">
            <v>G</v>
          </cell>
          <cell r="B9">
            <v>2604</v>
          </cell>
          <cell r="C9">
            <v>90386616432.259521</v>
          </cell>
          <cell r="D9">
            <v>98952999846</v>
          </cell>
          <cell r="E9">
            <v>90545198421.349991</v>
          </cell>
          <cell r="F9">
            <v>5076591879.199645</v>
          </cell>
          <cell r="G9">
            <v>1.0024226774698011E-2</v>
          </cell>
          <cell r="H9">
            <v>3.9766779798290792</v>
          </cell>
          <cell r="I9">
            <v>6694856398.172699</v>
          </cell>
          <cell r="J9">
            <v>2938178603.0908508</v>
          </cell>
          <cell r="K9">
            <v>1319914084.1179047</v>
          </cell>
          <cell r="L9">
            <v>5076591879.1997528</v>
          </cell>
          <cell r="M9">
            <v>0.10525851023972728</v>
          </cell>
          <cell r="N9">
            <v>6.0148444704163209E-2</v>
          </cell>
          <cell r="O9">
            <v>1.8818217939299609E-2</v>
          </cell>
        </row>
        <row r="10">
          <cell r="A10" t="str">
            <v>H</v>
          </cell>
          <cell r="B10">
            <v>12393</v>
          </cell>
          <cell r="C10">
            <v>224610044211.3544</v>
          </cell>
          <cell r="D10">
            <v>231516920774</v>
          </cell>
          <cell r="E10">
            <v>235518428575.94</v>
          </cell>
          <cell r="F10">
            <v>24479975400.602684</v>
          </cell>
          <cell r="G10">
            <v>2.2134723768387432E-2</v>
          </cell>
          <cell r="H10">
            <v>4.6238677334594849</v>
          </cell>
          <cell r="I10">
            <v>27422403134.815796</v>
          </cell>
          <cell r="J10">
            <v>17509716102.583496</v>
          </cell>
          <cell r="K10">
            <v>14567288368.36908</v>
          </cell>
          <cell r="L10">
            <v>24479975400.601379</v>
          </cell>
          <cell r="M10">
            <v>7.54367488572983E-2</v>
          </cell>
          <cell r="N10">
            <v>3.3336210250219454E-2</v>
          </cell>
          <cell r="O10">
            <v>4.3381477401142803E-3</v>
          </cell>
        </row>
        <row r="11">
          <cell r="A11" t="str">
            <v>I</v>
          </cell>
          <cell r="B11">
            <v>12650</v>
          </cell>
          <cell r="C11">
            <v>37448439234.919807</v>
          </cell>
          <cell r="D11">
            <v>59215831478</v>
          </cell>
          <cell r="E11">
            <v>37770398271.320015</v>
          </cell>
          <cell r="F11">
            <v>1407077298.3265488</v>
          </cell>
          <cell r="G11">
            <v>1.6537631871395637E-2</v>
          </cell>
          <cell r="H11">
            <v>4.5455718247743544</v>
          </cell>
          <cell r="I11">
            <v>2965144558.0671768</v>
          </cell>
          <cell r="J11">
            <v>2264867054.5493927</v>
          </cell>
          <cell r="K11">
            <v>706799794.8087616</v>
          </cell>
          <cell r="L11">
            <v>1407077298.3265457</v>
          </cell>
          <cell r="M11">
            <v>8.3456985867625372E-2</v>
          </cell>
          <cell r="N11">
            <v>4.5468352734875844E-2</v>
          </cell>
          <cell r="O11">
            <v>1.440767082532966E-2</v>
          </cell>
        </row>
        <row r="12">
          <cell r="A12" t="str">
            <v>J</v>
          </cell>
          <cell r="B12">
            <v>32169</v>
          </cell>
          <cell r="C12">
            <v>93254553622.322968</v>
          </cell>
          <cell r="D12">
            <v>125908579774</v>
          </cell>
          <cell r="E12">
            <v>94607611313.590012</v>
          </cell>
          <cell r="F12">
            <v>4119707890.6526814</v>
          </cell>
          <cell r="G12">
            <v>2.5373333380783982E-2</v>
          </cell>
          <cell r="H12">
            <v>4.6306908043918931</v>
          </cell>
          <cell r="I12">
            <v>7526872011.0767365</v>
          </cell>
          <cell r="J12">
            <v>5840396703.0946655</v>
          </cell>
          <cell r="K12">
            <v>2433232582.6720276</v>
          </cell>
          <cell r="L12">
            <v>4119707890.6540985</v>
          </cell>
          <cell r="M12">
            <v>8.2898071890375832E-2</v>
          </cell>
          <cell r="N12">
            <v>3.8697123079826617E-2</v>
          </cell>
          <cell r="O12">
            <v>6.8500142105877571E-3</v>
          </cell>
        </row>
        <row r="13">
          <cell r="A13" t="str">
            <v>K</v>
          </cell>
          <cell r="B13">
            <v>39429</v>
          </cell>
          <cell r="C13">
            <v>457453543660.25</v>
          </cell>
          <cell r="D13">
            <v>484096219176</v>
          </cell>
          <cell r="E13">
            <v>458015690523.6601</v>
          </cell>
          <cell r="F13">
            <v>34131605165.776894</v>
          </cell>
          <cell r="G13">
            <v>1.5994171926188915E-2</v>
          </cell>
          <cell r="H13">
            <v>4.2213176661095098</v>
          </cell>
          <cell r="I13">
            <v>41711332043.664429</v>
          </cell>
          <cell r="J13">
            <v>24168684793.412109</v>
          </cell>
          <cell r="K13">
            <v>16588957915.522217</v>
          </cell>
          <cell r="L13">
            <v>34131605165.774536</v>
          </cell>
          <cell r="M13">
            <v>7.1121155437789824E-2</v>
          </cell>
          <cell r="N13">
            <v>3.2881135857815158E-2</v>
          </cell>
          <cell r="O13">
            <v>2.7255951828379162E-3</v>
          </cell>
        </row>
        <row r="14">
          <cell r="A14" t="str">
            <v>L</v>
          </cell>
          <cell r="B14">
            <v>18090</v>
          </cell>
          <cell r="C14">
            <v>22121556545.009785</v>
          </cell>
          <cell r="D14">
            <v>25189999438</v>
          </cell>
          <cell r="E14">
            <v>22262767179.670006</v>
          </cell>
          <cell r="F14">
            <v>1637030679.9139593</v>
          </cell>
          <cell r="G14">
            <v>5.2028825216668042E-3</v>
          </cell>
          <cell r="H14">
            <v>5.0161533083644567</v>
          </cell>
          <cell r="I14">
            <v>2044895570.3089943</v>
          </cell>
          <cell r="J14">
            <v>623712424.36386871</v>
          </cell>
          <cell r="K14">
            <v>215847533.96891022</v>
          </cell>
          <cell r="L14">
            <v>1637030679.9140358</v>
          </cell>
          <cell r="M14">
            <v>0.10467382096279801</v>
          </cell>
          <cell r="N14">
            <v>6.7473738496355976E-2</v>
          </cell>
          <cell r="O14">
            <v>3.2339950314624798E-2</v>
          </cell>
        </row>
        <row r="15">
          <cell r="A15" t="str">
            <v>M</v>
          </cell>
          <cell r="B15">
            <v>635</v>
          </cell>
          <cell r="C15">
            <v>2856576753.1999998</v>
          </cell>
          <cell r="D15">
            <v>3209596868</v>
          </cell>
          <cell r="E15">
            <v>2856576753.1999998</v>
          </cell>
          <cell r="F15">
            <v>217490352.8636117</v>
          </cell>
          <cell r="G15">
            <v>1.3882097798386993E-3</v>
          </cell>
          <cell r="H15">
            <v>4.931407165778583</v>
          </cell>
          <cell r="I15">
            <v>266085668.30389738</v>
          </cell>
          <cell r="J15">
            <v>61781828.201918602</v>
          </cell>
          <cell r="K15">
            <v>13186512.761633873</v>
          </cell>
          <cell r="L15">
            <v>217490352.86361265</v>
          </cell>
          <cell r="M15">
            <v>5.289079162461064E-2</v>
          </cell>
          <cell r="N15">
            <v>2.5592304426753337E-2</v>
          </cell>
          <cell r="O15">
            <v>3.8107847459235753E-3</v>
          </cell>
        </row>
        <row r="16">
          <cell r="A16" t="str">
            <v>N</v>
          </cell>
          <cell r="B16">
            <v>10775</v>
          </cell>
          <cell r="C16">
            <v>159251628297.82178</v>
          </cell>
          <cell r="D16">
            <v>159875727783</v>
          </cell>
          <cell r="E16">
            <v>159251693208.89999</v>
          </cell>
          <cell r="F16">
            <v>11504036608.598515</v>
          </cell>
          <cell r="G16">
            <v>4.8309225385339584E-3</v>
          </cell>
          <cell r="H16">
            <v>3.9932982872098979</v>
          </cell>
          <cell r="I16">
            <v>13535472327.907745</v>
          </cell>
          <cell r="J16">
            <v>3194845164.6485596</v>
          </cell>
          <cell r="K16">
            <v>1163409445.3398132</v>
          </cell>
          <cell r="L16">
            <v>11504036608.598999</v>
          </cell>
          <cell r="M16">
            <v>4.1943511908427364E-2</v>
          </cell>
          <cell r="N16">
            <v>1.4261050223286319E-2</v>
          </cell>
          <cell r="O16">
            <v>-5.3631936265063559E-3</v>
          </cell>
        </row>
      </sheetData>
      <sheetData sheetId="2" refreshError="1">
        <row r="1">
          <cell r="A1" t="str">
            <v>k9</v>
          </cell>
          <cell r="B1" t="str">
            <v>shasu</v>
          </cell>
          <cell r="C1" t="str">
            <v>sumall</v>
          </cell>
          <cell r="D1" t="str">
            <v>n4</v>
          </cell>
          <cell r="E1" t="str">
            <v>n39</v>
          </cell>
          <cell r="F1" t="str">
            <v>elnew</v>
          </cell>
          <cell r="G1" t="str">
            <v>avdfr</v>
          </cell>
          <cell r="H1" t="str">
            <v>TR</v>
          </cell>
          <cell r="I1" t="str">
            <v>GII</v>
          </cell>
          <cell r="J1" t="str">
            <v>ExDft</v>
          </cell>
          <cell r="K1" t="str">
            <v>ExRcv</v>
          </cell>
          <cell r="L1" t="str">
            <v>ExPft</v>
          </cell>
          <cell r="M1" t="str">
            <v>q3</v>
          </cell>
          <cell r="N1" t="str">
            <v>q2</v>
          </cell>
          <cell r="O1" t="str">
            <v>q1</v>
          </cell>
        </row>
        <row r="2">
          <cell r="A2" t="str">
            <v>KM</v>
          </cell>
          <cell r="B2">
            <v>2282</v>
          </cell>
          <cell r="C2">
            <v>289095102026.76794</v>
          </cell>
          <cell r="D2">
            <v>308997308297</v>
          </cell>
          <cell r="E2">
            <v>289620697531.49994</v>
          </cell>
          <cell r="F2">
            <v>23542244693.761883</v>
          </cell>
          <cell r="G2">
            <v>1.3799500863786205E-2</v>
          </cell>
          <cell r="H2">
            <v>4.3426681585828772</v>
          </cell>
          <cell r="I2">
            <v>26452416432.089844</v>
          </cell>
          <cell r="J2">
            <v>14603965153.802429</v>
          </cell>
          <cell r="K2">
            <v>11693793415.474365</v>
          </cell>
          <cell r="L2">
            <v>23542244693.76178</v>
          </cell>
          <cell r="M2">
            <v>7.9126766577540184E-2</v>
          </cell>
          <cell r="N2">
            <v>4.258384682462537E-2</v>
          </cell>
          <cell r="O2">
            <v>4.708622767191124E-3</v>
          </cell>
        </row>
        <row r="3">
          <cell r="A3" t="str">
            <v>HA</v>
          </cell>
          <cell r="B3">
            <v>9344</v>
          </cell>
          <cell r="C3">
            <v>151288022938.61432</v>
          </cell>
          <cell r="D3">
            <v>153751960297</v>
          </cell>
          <cell r="E3">
            <v>157545476898.01001</v>
          </cell>
          <cell r="F3">
            <v>14464981748.60113</v>
          </cell>
          <cell r="G3">
            <v>2.5147027340166217E-2</v>
          </cell>
          <cell r="H3">
            <v>4.5782921358221342</v>
          </cell>
          <cell r="I3">
            <v>16806934511.916107</v>
          </cell>
          <cell r="J3">
            <v>12033538722.145508</v>
          </cell>
          <cell r="K3">
            <v>9691585958.829834</v>
          </cell>
          <cell r="L3">
            <v>14464981748.600433</v>
          </cell>
          <cell r="M3">
            <v>6.6945935756201475E-2</v>
          </cell>
          <cell r="N3">
            <v>2.8048535714140167E-2</v>
          </cell>
          <cell r="O3">
            <v>7.0190333234091123E-4</v>
          </cell>
        </row>
        <row r="4">
          <cell r="A4" t="str">
            <v>NB</v>
          </cell>
          <cell r="B4">
            <v>74</v>
          </cell>
          <cell r="C4">
            <v>152080616848</v>
          </cell>
          <cell r="D4">
            <v>152080795315</v>
          </cell>
          <cell r="E4">
            <v>152080616848</v>
          </cell>
          <cell r="F4">
            <v>11280589253.36224</v>
          </cell>
          <cell r="G4">
            <v>3.9004257580051286E-3</v>
          </cell>
          <cell r="H4">
            <v>3.9545221320411743</v>
          </cell>
          <cell r="I4">
            <v>12896735244.01474</v>
          </cell>
          <cell r="J4">
            <v>2611502703.0804138</v>
          </cell>
          <cell r="K4">
            <v>995356712.427948</v>
          </cell>
          <cell r="L4">
            <v>11280589253.362274</v>
          </cell>
          <cell r="M4">
            <v>9.7194292708556007E-2</v>
          </cell>
          <cell r="N4">
            <v>7.137160634482162E-2</v>
          </cell>
          <cell r="O4">
            <v>4.8057001752316579E-2</v>
          </cell>
        </row>
        <row r="5">
          <cell r="A5" t="str">
            <v>HB</v>
          </cell>
          <cell r="B5">
            <v>3049</v>
          </cell>
          <cell r="C5">
            <v>73322021272.740082</v>
          </cell>
          <cell r="D5">
            <v>77764960477</v>
          </cell>
          <cell r="E5">
            <v>77972951677.929993</v>
          </cell>
          <cell r="F5">
            <v>10014993652.001608</v>
          </cell>
          <cell r="G5">
            <v>1.5919327030071338E-2</v>
          </cell>
          <cell r="H5">
            <v>4.7159538878267826</v>
          </cell>
          <cell r="I5">
            <v>10615468622.899109</v>
          </cell>
          <cell r="J5">
            <v>5476177380.4377289</v>
          </cell>
          <cell r="K5">
            <v>4875702409.5402374</v>
          </cell>
          <cell r="L5">
            <v>10014993652.001617</v>
          </cell>
          <cell r="M5">
            <v>9.4902603597001617E-2</v>
          </cell>
          <cell r="N5">
            <v>5.4046532175612949E-2</v>
          </cell>
          <cell r="O5">
            <v>2.0490455347133847E-2</v>
          </cell>
        </row>
        <row r="6">
          <cell r="A6" t="str">
            <v>KI</v>
          </cell>
          <cell r="B6">
            <v>466</v>
          </cell>
          <cell r="C6">
            <v>74707678084.48999</v>
          </cell>
          <cell r="D6">
            <v>75249321139</v>
          </cell>
          <cell r="E6">
            <v>74707678084.48999</v>
          </cell>
          <cell r="F6">
            <v>4749109772.7056942</v>
          </cell>
          <cell r="G6">
            <v>2.4532127685621134E-2</v>
          </cell>
          <cell r="H6">
            <v>3.1826246896881001</v>
          </cell>
          <cell r="I6">
            <v>6435043574.003006</v>
          </cell>
          <cell r="J6">
            <v>4260028833.8452911</v>
          </cell>
          <cell r="K6">
            <v>2574095032.5479889</v>
          </cell>
          <cell r="L6">
            <v>4749109772.7057037</v>
          </cell>
          <cell r="M6">
            <v>0.13238251653698413</v>
          </cell>
          <cell r="N6">
            <v>8.1097991958334989E-2</v>
          </cell>
          <cell r="O6">
            <v>3.6976066616577867E-2</v>
          </cell>
        </row>
        <row r="7">
          <cell r="A7" t="str">
            <v>GG</v>
          </cell>
          <cell r="B7">
            <v>118</v>
          </cell>
          <cell r="C7">
            <v>32761199986.400002</v>
          </cell>
          <cell r="D7">
            <v>33225805223</v>
          </cell>
          <cell r="E7">
            <v>32761199986.400002</v>
          </cell>
          <cell r="F7">
            <v>1644018515.0387344</v>
          </cell>
          <cell r="G7">
            <v>9.4502297400437616E-3</v>
          </cell>
          <cell r="H7">
            <v>4.1813233265243959</v>
          </cell>
          <cell r="I7">
            <v>1884077438.3802872</v>
          </cell>
          <cell r="J7">
            <v>603985960.72610092</v>
          </cell>
          <cell r="K7">
            <v>363927037.38455582</v>
          </cell>
          <cell r="L7">
            <v>1644018515.0387421</v>
          </cell>
          <cell r="M7">
            <v>7.1811507437543096E-2</v>
          </cell>
          <cell r="N7">
            <v>4.8103780506288635E-2</v>
          </cell>
          <cell r="O7">
            <v>1.5539286819222495E-2</v>
          </cell>
        </row>
        <row r="8">
          <cell r="A8" t="str">
            <v>EZ</v>
          </cell>
          <cell r="B8">
            <v>18956</v>
          </cell>
          <cell r="C8">
            <v>30621231809.460239</v>
          </cell>
          <cell r="D8">
            <v>36101809000</v>
          </cell>
          <cell r="E8">
            <v>30764761412.480003</v>
          </cell>
          <cell r="F8">
            <v>1392682012.6126616</v>
          </cell>
          <cell r="G8">
            <v>2.568707935676464E-2</v>
          </cell>
          <cell r="H8">
            <v>4.5584102504470865</v>
          </cell>
          <cell r="I8">
            <v>3418707091.0228577</v>
          </cell>
          <cell r="J8">
            <v>2829676178.6289024</v>
          </cell>
          <cell r="K8">
            <v>803651100.21875763</v>
          </cell>
          <cell r="L8">
            <v>1392682012.6127129</v>
          </cell>
          <cell r="M8">
            <v>7.2265263194418547E-2</v>
          </cell>
          <cell r="N8">
            <v>3.1270171523419404E-2</v>
          </cell>
          <cell r="O8">
            <v>2.7699585480686966E-3</v>
          </cell>
        </row>
        <row r="9">
          <cell r="A9" t="str">
            <v>DZ</v>
          </cell>
          <cell r="B9">
            <v>13385</v>
          </cell>
          <cell r="C9">
            <v>26812661720.875668</v>
          </cell>
          <cell r="D9">
            <v>30383422315</v>
          </cell>
          <cell r="E9">
            <v>27061291592.77</v>
          </cell>
          <cell r="F9">
            <v>715003359.93516314</v>
          </cell>
          <cell r="G9">
            <v>2.0084634160732757E-2</v>
          </cell>
          <cell r="H9">
            <v>4.6022303477749489</v>
          </cell>
          <cell r="I9">
            <v>1946814163.2264023</v>
          </cell>
          <cell r="J9">
            <v>1776896042.3765564</v>
          </cell>
          <cell r="K9">
            <v>545085239.08521652</v>
          </cell>
          <cell r="L9">
            <v>715003359.93506241</v>
          </cell>
          <cell r="M9">
            <v>7.4529804770248689E-2</v>
          </cell>
          <cell r="N9">
            <v>3.4754391977844579E-2</v>
          </cell>
          <cell r="O9">
            <v>6.9110093999918392E-3</v>
          </cell>
        </row>
        <row r="10">
          <cell r="A10" t="str">
            <v>KH</v>
          </cell>
          <cell r="B10">
            <v>2205</v>
          </cell>
          <cell r="C10">
            <v>23606750889.590469</v>
          </cell>
          <cell r="D10">
            <v>24213066508</v>
          </cell>
          <cell r="E10">
            <v>23606767337.98</v>
          </cell>
          <cell r="F10">
            <v>2437658726.5142212</v>
          </cell>
          <cell r="G10">
            <v>1.2231157691322469E-2</v>
          </cell>
          <cell r="H10">
            <v>4.5001281922684964</v>
          </cell>
          <cell r="I10">
            <v>2851165230.4933014</v>
          </cell>
          <cell r="J10">
            <v>1222265969.7943954</v>
          </cell>
          <cell r="K10">
            <v>808759465.81534958</v>
          </cell>
          <cell r="L10">
            <v>2437658726.5142555</v>
          </cell>
          <cell r="M10">
            <v>7.7057616389683475E-2</v>
          </cell>
          <cell r="N10">
            <v>3.9879079875271159E-2</v>
          </cell>
          <cell r="O10">
            <v>2.9196543956332421E-3</v>
          </cell>
        </row>
        <row r="11">
          <cell r="A11" t="str">
            <v>BB</v>
          </cell>
          <cell r="B11">
            <v>9340</v>
          </cell>
          <cell r="C11">
            <v>21479597543.062134</v>
          </cell>
          <cell r="D11">
            <v>23197044377</v>
          </cell>
          <cell r="E11">
            <v>22251945735.479996</v>
          </cell>
          <cell r="F11">
            <v>1217412165.807797</v>
          </cell>
          <cell r="G11">
            <v>3.2811497788810207E-2</v>
          </cell>
          <cell r="H11">
            <v>4.8573534401607112</v>
          </cell>
          <cell r="I11">
            <v>2122965889.2349739</v>
          </cell>
          <cell r="J11">
            <v>1964330461.9043159</v>
          </cell>
          <cell r="K11">
            <v>1058776738.4771347</v>
          </cell>
          <cell r="L11">
            <v>1217412165.8077927</v>
          </cell>
          <cell r="M11">
            <v>7.027234833005841E-2</v>
          </cell>
          <cell r="N11">
            <v>2.8189471508689702E-2</v>
          </cell>
          <cell r="O11">
            <v>-7.5461971006227811E-3</v>
          </cell>
        </row>
        <row r="12">
          <cell r="A12" t="str">
            <v>CF</v>
          </cell>
          <cell r="B12">
            <v>6198</v>
          </cell>
          <cell r="C12">
            <v>21773567217.781792</v>
          </cell>
          <cell r="D12">
            <v>24359286423</v>
          </cell>
          <cell r="E12">
            <v>21842679383.259998</v>
          </cell>
          <cell r="F12">
            <v>357286238.46977597</v>
          </cell>
          <cell r="G12">
            <v>1.0452231197200261E-2</v>
          </cell>
          <cell r="H12">
            <v>3.8162003773756199</v>
          </cell>
          <cell r="I12">
            <v>963828152.7608223</v>
          </cell>
          <cell r="J12">
            <v>846070155.39959717</v>
          </cell>
          <cell r="K12">
            <v>239528241.10852051</v>
          </cell>
          <cell r="L12">
            <v>357286238.46974564</v>
          </cell>
          <cell r="M12">
            <v>9.2557343301140432E-2</v>
          </cell>
          <cell r="N12">
            <v>5.2562534074734296E-2</v>
          </cell>
          <cell r="O12">
            <v>1.551492365057657E-2</v>
          </cell>
        </row>
        <row r="13">
          <cell r="A13" t="str">
            <v>GZ</v>
          </cell>
          <cell r="B13">
            <v>281</v>
          </cell>
          <cell r="C13">
            <v>20894341845.769218</v>
          </cell>
          <cell r="D13">
            <v>20978812934</v>
          </cell>
          <cell r="E13">
            <v>20900286257.299999</v>
          </cell>
          <cell r="F13">
            <v>1279716860.6610746</v>
          </cell>
          <cell r="G13">
            <v>9.2361851664261359E-3</v>
          </cell>
          <cell r="H13">
            <v>3.842310907421572</v>
          </cell>
          <cell r="I13">
            <v>1546885778.7384186</v>
          </cell>
          <cell r="J13">
            <v>658523097.17072678</v>
          </cell>
          <cell r="K13">
            <v>391354179.09339142</v>
          </cell>
          <cell r="L13">
            <v>1279716860.6610832</v>
          </cell>
          <cell r="M13">
            <v>8.9022754574689431E-2</v>
          </cell>
          <cell r="N13">
            <v>4.6266850335623604E-2</v>
          </cell>
          <cell r="O13">
            <v>1.1382764868967499E-2</v>
          </cell>
        </row>
        <row r="14">
          <cell r="A14" t="str">
            <v>IA</v>
          </cell>
          <cell r="B14">
            <v>10420</v>
          </cell>
          <cell r="C14">
            <v>19881153808.424786</v>
          </cell>
          <cell r="D14">
            <v>22621493324</v>
          </cell>
          <cell r="E14">
            <v>20112699969.450005</v>
          </cell>
          <cell r="F14">
            <v>874924857.95855248</v>
          </cell>
          <cell r="G14">
            <v>1.7065279272500948E-2</v>
          </cell>
          <cell r="H14">
            <v>4.7193597495361184</v>
          </cell>
          <cell r="I14">
            <v>1648181149.2363014</v>
          </cell>
          <cell r="J14">
            <v>1191189188.2469864</v>
          </cell>
          <cell r="K14">
            <v>417932896.96928024</v>
          </cell>
          <cell r="L14">
            <v>874924857.95859528</v>
          </cell>
          <cell r="M14">
            <v>8.5856379438060237E-2</v>
          </cell>
          <cell r="N14">
            <v>4.8344049087241103E-2</v>
          </cell>
          <cell r="O14">
            <v>1.6978821667208096E-2</v>
          </cell>
        </row>
        <row r="15">
          <cell r="A15" t="str">
            <v>DB</v>
          </cell>
          <cell r="B15">
            <v>7268</v>
          </cell>
          <cell r="C15">
            <v>18925828750.250504</v>
          </cell>
          <cell r="D15">
            <v>22243172188</v>
          </cell>
          <cell r="E15">
            <v>18932425042.77</v>
          </cell>
          <cell r="F15">
            <v>1603785269.7427285</v>
          </cell>
          <cell r="G15">
            <v>1.5150266724627411E-2</v>
          </cell>
          <cell r="H15">
            <v>3.9661889192619082</v>
          </cell>
          <cell r="I15">
            <v>2293346666.251461</v>
          </cell>
          <cell r="J15">
            <v>1012314372.2360382</v>
          </cell>
          <cell r="K15">
            <v>322752975.72726059</v>
          </cell>
          <cell r="L15">
            <v>1603785269.7426834</v>
          </cell>
          <cell r="M15">
            <v>8.6698560548657669E-2</v>
          </cell>
          <cell r="N15">
            <v>4.6497824509888049E-2</v>
          </cell>
          <cell r="O15">
            <v>1.4463715919874985E-2</v>
          </cell>
        </row>
        <row r="16">
          <cell r="A16" t="str">
            <v>GF</v>
          </cell>
          <cell r="B16">
            <v>88</v>
          </cell>
          <cell r="C16">
            <v>18052311419.040302</v>
          </cell>
          <cell r="D16">
            <v>24689265897</v>
          </cell>
          <cell r="E16">
            <v>18195402790.599998</v>
          </cell>
          <cell r="F16">
            <v>-198256844.09951463</v>
          </cell>
          <cell r="G16">
            <v>1.7071023412299033E-2</v>
          </cell>
          <cell r="H16">
            <v>2.7489366834659821</v>
          </cell>
          <cell r="I16">
            <v>639516592.41584396</v>
          </cell>
          <cell r="J16">
            <v>1117239777.9250488</v>
          </cell>
          <cell r="K16">
            <v>279466341.40969467</v>
          </cell>
          <cell r="L16">
            <v>-198256844.09951019</v>
          </cell>
          <cell r="M16">
            <v>7.1189678548867333E-2</v>
          </cell>
          <cell r="N16">
            <v>1.7895296044606174E-2</v>
          </cell>
          <cell r="O16">
            <v>-2.4269712390741376E-2</v>
          </cell>
        </row>
        <row r="17">
          <cell r="A17" t="str">
            <v>CE</v>
          </cell>
          <cell r="B17">
            <v>8207</v>
          </cell>
          <cell r="C17">
            <v>16365129653.895012</v>
          </cell>
          <cell r="D17">
            <v>19185098869</v>
          </cell>
          <cell r="E17">
            <v>16969925127.550001</v>
          </cell>
          <cell r="F17">
            <v>900182496.18789995</v>
          </cell>
          <cell r="G17">
            <v>1.8329263540746116E-2</v>
          </cell>
          <cell r="H17">
            <v>4.5802697586749996</v>
          </cell>
          <cell r="I17">
            <v>1604515349.4404106</v>
          </cell>
          <cell r="J17">
            <v>1047103028.8870354</v>
          </cell>
          <cell r="K17">
            <v>342770175.63454056</v>
          </cell>
          <cell r="L17">
            <v>900182496.1879158</v>
          </cell>
          <cell r="M17">
            <v>6.3127179587613241E-2</v>
          </cell>
          <cell r="N17">
            <v>2.6637934549529528E-2</v>
          </cell>
          <cell r="O17">
            <v>1.5326639182432879E-3</v>
          </cell>
        </row>
        <row r="18">
          <cell r="A18" t="str">
            <v>JZ</v>
          </cell>
          <cell r="B18">
            <v>4678</v>
          </cell>
          <cell r="C18">
            <v>16117819471.405136</v>
          </cell>
          <cell r="D18">
            <v>21867369231</v>
          </cell>
          <cell r="E18">
            <v>16349685507.84</v>
          </cell>
          <cell r="F18">
            <v>1017132825.0044144</v>
          </cell>
          <cell r="G18">
            <v>1.3904224534895227E-2</v>
          </cell>
          <cell r="H18">
            <v>4.5177122259598823</v>
          </cell>
          <cell r="I18">
            <v>1448469636.4016609</v>
          </cell>
          <cell r="J18">
            <v>897656462.79156494</v>
          </cell>
          <cell r="K18">
            <v>466319651.39425659</v>
          </cell>
          <cell r="L18">
            <v>1017132825.0043526</v>
          </cell>
          <cell r="M18">
            <v>8.3778215216606611E-2</v>
          </cell>
          <cell r="N18">
            <v>3.5369300396373066E-2</v>
          </cell>
          <cell r="O18">
            <v>5.0622223835242357E-3</v>
          </cell>
        </row>
        <row r="19">
          <cell r="A19" t="str">
            <v>GA</v>
          </cell>
          <cell r="B19">
            <v>134</v>
          </cell>
          <cell r="C19">
            <v>14010620771.299999</v>
          </cell>
          <cell r="D19">
            <v>14130932066</v>
          </cell>
          <cell r="E19">
            <v>14010620771.299999</v>
          </cell>
          <cell r="F19">
            <v>2176440148.6112947</v>
          </cell>
          <cell r="G19">
            <v>4.2022250017335165E-3</v>
          </cell>
          <cell r="H19">
            <v>5.2763159811045757</v>
          </cell>
          <cell r="I19">
            <v>2364441301.067585</v>
          </cell>
          <cell r="J19">
            <v>426959407.99867058</v>
          </cell>
          <cell r="K19">
            <v>238958255.5423851</v>
          </cell>
          <cell r="L19">
            <v>2176440148.6112995</v>
          </cell>
          <cell r="M19">
            <v>6.3361806023201378E-2</v>
          </cell>
          <cell r="N19">
            <v>2.9693504038042016E-2</v>
          </cell>
          <cell r="O19">
            <v>4.3826551906918643E-3</v>
          </cell>
        </row>
        <row r="20">
          <cell r="A20" t="str">
            <v>JI</v>
          </cell>
          <cell r="B20">
            <v>3972</v>
          </cell>
          <cell r="C20">
            <v>13831195540.352116</v>
          </cell>
          <cell r="D20">
            <v>34285346225</v>
          </cell>
          <cell r="E20">
            <v>13831666904.950001</v>
          </cell>
          <cell r="F20">
            <v>57056705.981690988</v>
          </cell>
          <cell r="G20">
            <v>7.5145034894442991E-2</v>
          </cell>
          <cell r="H20">
            <v>5.1623018704421417</v>
          </cell>
          <cell r="I20">
            <v>985010124.97854805</v>
          </cell>
          <cell r="J20">
            <v>1242901918.4292545</v>
          </cell>
          <cell r="K20">
            <v>314948499.43243599</v>
          </cell>
          <cell r="L20">
            <v>57056705.981729507</v>
          </cell>
          <cell r="M20">
            <v>6.5483076940483081E-2</v>
          </cell>
          <cell r="N20">
            <v>2.613809552056947E-2</v>
          </cell>
          <cell r="O20">
            <v>-1.2880665568653839E-3</v>
          </cell>
        </row>
        <row r="21">
          <cell r="A21" t="str">
            <v>FA</v>
          </cell>
          <cell r="B21">
            <v>5001</v>
          </cell>
          <cell r="C21">
            <v>13546218886.418577</v>
          </cell>
          <cell r="D21">
            <v>15016627816</v>
          </cell>
          <cell r="E21">
            <v>13546278250.019997</v>
          </cell>
          <cell r="F21">
            <v>729266414.53697491</v>
          </cell>
          <cell r="G21">
            <v>2.4988023015681579E-2</v>
          </cell>
          <cell r="H21">
            <v>4.7668655992179385</v>
          </cell>
          <cell r="I21">
            <v>1254444416.8084221</v>
          </cell>
          <cell r="J21">
            <v>1108758740.9520874</v>
          </cell>
          <cell r="K21">
            <v>583580738.68063736</v>
          </cell>
          <cell r="L21">
            <v>729266414.53697205</v>
          </cell>
          <cell r="M21">
            <v>6.3314369464530493E-2</v>
          </cell>
          <cell r="N21">
            <v>2.5509579684756773E-2</v>
          </cell>
          <cell r="O21">
            <v>-6.3577410693653191E-3</v>
          </cell>
        </row>
        <row r="22">
          <cell r="A22" t="str">
            <v>KA</v>
          </cell>
          <cell r="B22">
            <v>1436</v>
          </cell>
          <cell r="C22">
            <v>13376980382.17094</v>
          </cell>
          <cell r="D22">
            <v>13936940070</v>
          </cell>
          <cell r="E22">
            <v>13377606793.030001</v>
          </cell>
          <cell r="F22">
            <v>639259233.99197888</v>
          </cell>
          <cell r="G22">
            <v>7.2037241048562599E-3</v>
          </cell>
          <cell r="H22">
            <v>3.9488164629529026</v>
          </cell>
          <cell r="I22">
            <v>959273425.45971107</v>
          </cell>
          <cell r="J22">
            <v>509838280.31257248</v>
          </cell>
          <cell r="K22">
            <v>189824088.84483719</v>
          </cell>
          <cell r="L22">
            <v>639259233.99197578</v>
          </cell>
          <cell r="M22">
            <v>6.8134501440626646E-2</v>
          </cell>
          <cell r="N22">
            <v>3.3841303106549855E-2</v>
          </cell>
          <cell r="O22">
            <v>1.3716468972467808E-3</v>
          </cell>
        </row>
        <row r="23">
          <cell r="A23" t="str">
            <v>BC</v>
          </cell>
          <cell r="B23">
            <v>10592</v>
          </cell>
          <cell r="C23">
            <v>13170341519.891293</v>
          </cell>
          <cell r="D23">
            <v>14591328061</v>
          </cell>
          <cell r="E23">
            <v>13200810207.599998</v>
          </cell>
          <cell r="F23">
            <v>499497049.72867429</v>
          </cell>
          <cell r="G23">
            <v>3.4100154522053679E-2</v>
          </cell>
          <cell r="H23">
            <v>5.1443774644188052</v>
          </cell>
          <cell r="I23">
            <v>1281236821.9380836</v>
          </cell>
          <cell r="J23">
            <v>1334220286.2926655</v>
          </cell>
          <cell r="K23">
            <v>552480514.08325386</v>
          </cell>
          <cell r="L23">
            <v>499497049.72867203</v>
          </cell>
          <cell r="M23">
            <v>7.2709906933186561E-2</v>
          </cell>
          <cell r="N23">
            <v>3.2948576063935892E-2</v>
          </cell>
          <cell r="O23">
            <v>7.4724788436887174E-5</v>
          </cell>
        </row>
        <row r="24">
          <cell r="A24" t="str">
            <v>DD</v>
          </cell>
          <cell r="B24">
            <v>7225</v>
          </cell>
          <cell r="C24">
            <v>12867818562.055511</v>
          </cell>
          <cell r="D24">
            <v>14595941518</v>
          </cell>
          <cell r="E24">
            <v>13084321469.349998</v>
          </cell>
          <cell r="F24">
            <v>397703835.85571212</v>
          </cell>
          <cell r="G24">
            <v>1.6184565064163412E-2</v>
          </cell>
          <cell r="H24">
            <v>4.5546778233170615</v>
          </cell>
          <cell r="I24">
            <v>888616000.23708725</v>
          </cell>
          <cell r="J24">
            <v>688549949.47797585</v>
          </cell>
          <cell r="K24">
            <v>197637785.0965538</v>
          </cell>
          <cell r="L24">
            <v>397703835.85566521</v>
          </cell>
          <cell r="M24">
            <v>7.4283260482815347E-2</v>
          </cell>
          <cell r="N24">
            <v>3.483653228614618E-2</v>
          </cell>
          <cell r="O24">
            <v>7.8237251744771759E-3</v>
          </cell>
        </row>
        <row r="25">
          <cell r="A25" t="str">
            <v>CB</v>
          </cell>
          <cell r="B25">
            <v>4228</v>
          </cell>
          <cell r="C25">
            <v>12005257413.950535</v>
          </cell>
          <cell r="D25">
            <v>23968133033</v>
          </cell>
          <cell r="E25">
            <v>12111908956.349998</v>
          </cell>
          <cell r="F25">
            <v>375936357.64638978</v>
          </cell>
          <cell r="G25">
            <v>1.4474298517481684E-2</v>
          </cell>
          <cell r="H25">
            <v>4.1085795854995508</v>
          </cell>
          <cell r="I25">
            <v>796219651.62187386</v>
          </cell>
          <cell r="J25">
            <v>598829550.20617104</v>
          </cell>
          <cell r="K25">
            <v>178546256.23069572</v>
          </cell>
          <cell r="L25">
            <v>375936357.64639854</v>
          </cell>
          <cell r="M25">
            <v>7.2167434931519961E-2</v>
          </cell>
          <cell r="N25">
            <v>3.4233876237223314E-2</v>
          </cell>
          <cell r="O25">
            <v>7.3190790453148743E-3</v>
          </cell>
        </row>
        <row r="26">
          <cell r="A26" t="str">
            <v>CA</v>
          </cell>
          <cell r="B26">
            <v>7289</v>
          </cell>
          <cell r="C26">
            <v>11760897018.068888</v>
          </cell>
          <cell r="D26">
            <v>13234526921</v>
          </cell>
          <cell r="E26">
            <v>12067133357.279999</v>
          </cell>
          <cell r="F26">
            <v>515866647.41972297</v>
          </cell>
          <cell r="G26">
            <v>1.42674690105746E-2</v>
          </cell>
          <cell r="H26">
            <v>4.6801448967519317</v>
          </cell>
          <cell r="I26">
            <v>942706975.97374725</v>
          </cell>
          <cell r="J26">
            <v>602502865.53540421</v>
          </cell>
          <cell r="K26">
            <v>175662536.98143005</v>
          </cell>
          <cell r="L26">
            <v>515866647.4197731</v>
          </cell>
          <cell r="M26">
            <v>8.2382203541361707E-2</v>
          </cell>
          <cell r="N26">
            <v>4.5537817608891001E-2</v>
          </cell>
          <cell r="O26">
            <v>1.5034496011489023E-2</v>
          </cell>
        </row>
        <row r="27">
          <cell r="A27" t="str">
            <v>LD</v>
          </cell>
          <cell r="B27">
            <v>11039</v>
          </cell>
          <cell r="C27">
            <v>11700554449.888935</v>
          </cell>
          <cell r="D27">
            <v>13416117333</v>
          </cell>
          <cell r="E27">
            <v>11700723132.4</v>
          </cell>
          <cell r="F27">
            <v>801436773.00350201</v>
          </cell>
          <cell r="G27">
            <v>4.0436258133032359E-3</v>
          </cell>
          <cell r="H27">
            <v>4.9306205390929279</v>
          </cell>
          <cell r="I27">
            <v>996690440.02035522</v>
          </cell>
          <cell r="J27">
            <v>259101533.56030655</v>
          </cell>
          <cell r="K27">
            <v>63847866.543390274</v>
          </cell>
          <cell r="L27">
            <v>801436773.00343895</v>
          </cell>
          <cell r="M27">
            <v>9.6351667638346752E-2</v>
          </cell>
          <cell r="N27">
            <v>5.8963387001693943E-2</v>
          </cell>
          <cell r="O27">
            <v>2.7886094171566709E-2</v>
          </cell>
        </row>
        <row r="28">
          <cell r="A28" t="str">
            <v>CQ</v>
          </cell>
          <cell r="B28">
            <v>8031</v>
          </cell>
          <cell r="C28">
            <v>11169529945.056883</v>
          </cell>
          <cell r="D28">
            <v>12651987109</v>
          </cell>
          <cell r="E28">
            <v>11231606862.99</v>
          </cell>
          <cell r="F28">
            <v>438925609.54702723</v>
          </cell>
          <cell r="G28">
            <v>1.6019806912745363E-2</v>
          </cell>
          <cell r="H28">
            <v>4.897996178683556</v>
          </cell>
          <cell r="I28">
            <v>929970081.58802986</v>
          </cell>
          <cell r="J28">
            <v>665231502.12963486</v>
          </cell>
          <cell r="K28">
            <v>174187030.08863449</v>
          </cell>
          <cell r="L28">
            <v>438925609.5470295</v>
          </cell>
          <cell r="M28">
            <v>8.345472805457009E-2</v>
          </cell>
          <cell r="N28">
            <v>4.8094314694263618E-2</v>
          </cell>
          <cell r="O28">
            <v>1.8657797138456122E-2</v>
          </cell>
        </row>
        <row r="29">
          <cell r="A29" t="str">
            <v>CD</v>
          </cell>
          <cell r="B29">
            <v>2011</v>
          </cell>
          <cell r="C29">
            <v>9841186392.8148479</v>
          </cell>
          <cell r="D29">
            <v>14189984966</v>
          </cell>
          <cell r="E29">
            <v>11007168397.59</v>
          </cell>
          <cell r="F29">
            <v>617425866.60354269</v>
          </cell>
          <cell r="G29">
            <v>1.6583272186485285E-2</v>
          </cell>
          <cell r="H29">
            <v>4.3151844696365744</v>
          </cell>
          <cell r="I29">
            <v>778873394.56919289</v>
          </cell>
          <cell r="J29">
            <v>529262603.8478775</v>
          </cell>
          <cell r="K29">
            <v>367815075.88217545</v>
          </cell>
          <cell r="L29">
            <v>617425866.60349083</v>
          </cell>
          <cell r="M29">
            <v>8.2658928348094574E-2</v>
          </cell>
          <cell r="N29">
            <v>4.5495039153947717E-2</v>
          </cell>
          <cell r="O29">
            <v>1.4374747034142942E-2</v>
          </cell>
        </row>
        <row r="30">
          <cell r="A30" t="str">
            <v>JN</v>
          </cell>
          <cell r="B30">
            <v>1622</v>
          </cell>
          <cell r="C30">
            <v>9897800806.8871689</v>
          </cell>
          <cell r="D30">
            <v>11926343478</v>
          </cell>
          <cell r="E30">
            <v>10982380181.17</v>
          </cell>
          <cell r="F30">
            <v>134474982.03672713</v>
          </cell>
          <cell r="G30">
            <v>1.504368078146444E-2</v>
          </cell>
          <cell r="H30">
            <v>3.3027864704360792</v>
          </cell>
          <cell r="I30">
            <v>392243190.02353096</v>
          </cell>
          <cell r="J30">
            <v>352454175.7996769</v>
          </cell>
          <cell r="K30">
            <v>94685967.812879562</v>
          </cell>
          <cell r="L30">
            <v>134474982.03673363</v>
          </cell>
          <cell r="M30">
            <v>8.4889255834110847E-2</v>
          </cell>
          <cell r="N30">
            <v>4.5459670518909201E-2</v>
          </cell>
          <cell r="O30">
            <v>1.3853524142196046E-2</v>
          </cell>
        </row>
        <row r="31">
          <cell r="A31" t="str">
            <v>EN</v>
          </cell>
          <cell r="B31">
            <v>7626</v>
          </cell>
          <cell r="C31">
            <v>10669753831.534323</v>
          </cell>
          <cell r="D31">
            <v>11919895692</v>
          </cell>
          <cell r="E31">
            <v>10689093088.800001</v>
          </cell>
          <cell r="F31">
            <v>519455428.1134811</v>
          </cell>
          <cell r="G31">
            <v>2.11189402139434E-2</v>
          </cell>
          <cell r="H31">
            <v>5.5321471909089608</v>
          </cell>
          <cell r="I31">
            <v>961649932.58964539</v>
          </cell>
          <cell r="J31">
            <v>701918379.2049675</v>
          </cell>
          <cell r="K31">
            <v>259723874.72880173</v>
          </cell>
          <cell r="L31">
            <v>519455428.11347961</v>
          </cell>
          <cell r="M31">
            <v>0.10342557516836258</v>
          </cell>
          <cell r="N31">
            <v>6.4395203668927703E-2</v>
          </cell>
          <cell r="O31">
            <v>2.4487937343195505E-2</v>
          </cell>
        </row>
        <row r="32">
          <cell r="A32" t="str">
            <v>DA</v>
          </cell>
          <cell r="B32">
            <v>146</v>
          </cell>
          <cell r="C32">
            <v>10296185490.806967</v>
          </cell>
          <cell r="D32">
            <v>11646398460</v>
          </cell>
          <cell r="E32">
            <v>10360834465</v>
          </cell>
          <cell r="F32">
            <v>253320816.86061671</v>
          </cell>
          <cell r="G32">
            <v>1.6704583715679604E-2</v>
          </cell>
          <cell r="H32">
            <v>3.9076806303875267</v>
          </cell>
          <cell r="I32">
            <v>668283453.50926018</v>
          </cell>
          <cell r="J32">
            <v>961389578.80906677</v>
          </cell>
          <cell r="K32">
            <v>546426942.16041946</v>
          </cell>
          <cell r="L32">
            <v>253320816.86061287</v>
          </cell>
          <cell r="M32">
            <v>0.13297608555914164</v>
          </cell>
          <cell r="N32">
            <v>6.1216433167770562E-2</v>
          </cell>
          <cell r="O32">
            <v>9.7978324702364464E-3</v>
          </cell>
        </row>
        <row r="33">
          <cell r="A33" t="str">
            <v>EC</v>
          </cell>
          <cell r="B33">
            <v>3263</v>
          </cell>
          <cell r="C33">
            <v>9747279772.8346672</v>
          </cell>
          <cell r="D33">
            <v>11242807411</v>
          </cell>
          <cell r="E33">
            <v>10062476046.110001</v>
          </cell>
          <cell r="F33">
            <v>290475848.84038526</v>
          </cell>
          <cell r="G33">
            <v>1.8307014790228136E-2</v>
          </cell>
          <cell r="H33">
            <v>4.4027569973689555</v>
          </cell>
          <cell r="I33">
            <v>678535256.55849838</v>
          </cell>
          <cell r="J33">
            <v>541795740.92689896</v>
          </cell>
          <cell r="K33">
            <v>153736333.20880318</v>
          </cell>
          <cell r="L33">
            <v>290475848.8404026</v>
          </cell>
          <cell r="M33">
            <v>8.0186926769624078E-2</v>
          </cell>
          <cell r="N33">
            <v>3.7630366068635651E-2</v>
          </cell>
          <cell r="O33">
            <v>5.5490001260418637E-3</v>
          </cell>
        </row>
        <row r="34">
          <cell r="A34" t="str">
            <v>BN</v>
          </cell>
          <cell r="B34">
            <v>11568</v>
          </cell>
          <cell r="C34">
            <v>9861448349.0059586</v>
          </cell>
          <cell r="D34">
            <v>10993834130</v>
          </cell>
          <cell r="E34">
            <v>9869018274.2999992</v>
          </cell>
          <cell r="F34">
            <v>239192146.12203526</v>
          </cell>
          <cell r="G34">
            <v>4.637759744674598E-2</v>
          </cell>
          <cell r="H34">
            <v>5.4427254143954631</v>
          </cell>
          <cell r="I34">
            <v>998621809.1125679</v>
          </cell>
          <cell r="J34">
            <v>1210995940.2333126</v>
          </cell>
          <cell r="K34">
            <v>451566277.24280357</v>
          </cell>
          <cell r="L34">
            <v>239192146.12205887</v>
          </cell>
          <cell r="M34">
            <v>5.0967015708855166E-2</v>
          </cell>
          <cell r="N34">
            <v>1.6599524386266187E-2</v>
          </cell>
          <cell r="O34">
            <v>-1.451142378821765E-2</v>
          </cell>
        </row>
        <row r="35">
          <cell r="A35" t="str">
            <v>JK</v>
          </cell>
          <cell r="B35">
            <v>1540</v>
          </cell>
          <cell r="C35">
            <v>9634260454.0300007</v>
          </cell>
          <cell r="D35">
            <v>10083127032</v>
          </cell>
          <cell r="E35">
            <v>9634260454.0300007</v>
          </cell>
          <cell r="F35">
            <v>476691640.1607182</v>
          </cell>
          <cell r="G35">
            <v>1.3831309402064765E-2</v>
          </cell>
          <cell r="H35">
            <v>4.7523513222057652</v>
          </cell>
          <cell r="I35">
            <v>602196018.73873711</v>
          </cell>
          <cell r="J35">
            <v>322541062.79187202</v>
          </cell>
          <cell r="K35">
            <v>197036684.21386719</v>
          </cell>
          <cell r="L35">
            <v>476691640.16073227</v>
          </cell>
          <cell r="M35">
            <v>9.0616294785609938E-2</v>
          </cell>
          <cell r="N35">
            <v>4.9949310198131328E-2</v>
          </cell>
          <cell r="O35">
            <v>1.8421668948125702E-2</v>
          </cell>
        </row>
        <row r="36">
          <cell r="A36" t="str">
            <v>JH</v>
          </cell>
          <cell r="B36">
            <v>4951</v>
          </cell>
          <cell r="C36">
            <v>8502192225.3859606</v>
          </cell>
          <cell r="D36">
            <v>9392906095</v>
          </cell>
          <cell r="E36">
            <v>8502949205.8900003</v>
          </cell>
          <cell r="F36">
            <v>270726295.82962209</v>
          </cell>
          <cell r="G36">
            <v>2.7837217802463652E-2</v>
          </cell>
          <cell r="H36">
            <v>4.7593837557783933</v>
          </cell>
          <cell r="I36">
            <v>749288187.62111759</v>
          </cell>
          <cell r="J36">
            <v>826981043.6630764</v>
          </cell>
          <cell r="K36">
            <v>348419151.87160492</v>
          </cell>
          <cell r="L36">
            <v>270726295.82964611</v>
          </cell>
          <cell r="M36">
            <v>6.3606456130331807E-2</v>
          </cell>
          <cell r="N36">
            <v>2.2949146905801524E-2</v>
          </cell>
          <cell r="O36">
            <v>-3.1093810265007097E-3</v>
          </cell>
        </row>
        <row r="37">
          <cell r="A37" t="str">
            <v>KY</v>
          </cell>
          <cell r="B37">
            <v>16287</v>
          </cell>
          <cell r="C37">
            <v>8478127486.5091267</v>
          </cell>
          <cell r="D37">
            <v>9426331261</v>
          </cell>
          <cell r="E37">
            <v>8478204678.5999994</v>
          </cell>
          <cell r="F37">
            <v>281153571.03738415</v>
          </cell>
          <cell r="G37">
            <v>2.8930025237026005E-2</v>
          </cell>
          <cell r="H37">
            <v>5.6446634294858784</v>
          </cell>
          <cell r="I37">
            <v>793480664.96446228</v>
          </cell>
          <cell r="J37">
            <v>723829508.82858276</v>
          </cell>
          <cell r="K37">
            <v>211502414.90151405</v>
          </cell>
          <cell r="L37">
            <v>281153571.03739357</v>
          </cell>
          <cell r="M37">
            <v>5.2167521011258169E-2</v>
          </cell>
          <cell r="N37">
            <v>1.991308393607126E-2</v>
          </cell>
          <cell r="O37">
            <v>-3.5387811488832195E-3</v>
          </cell>
        </row>
        <row r="38">
          <cell r="A38" t="str">
            <v>EB</v>
          </cell>
          <cell r="B38">
            <v>528</v>
          </cell>
          <cell r="C38">
            <v>7360470815.2708998</v>
          </cell>
          <cell r="D38">
            <v>9013896200</v>
          </cell>
          <cell r="E38">
            <v>8332515710.7300005</v>
          </cell>
          <cell r="F38">
            <v>708445163.708408</v>
          </cell>
          <cell r="G38">
            <v>9.9029640767468365E-3</v>
          </cell>
          <cell r="H38">
            <v>5.1696344778569046</v>
          </cell>
          <cell r="I38">
            <v>1065503075.7198973</v>
          </cell>
          <cell r="J38">
            <v>482529530.58172321</v>
          </cell>
          <cell r="K38">
            <v>125471618.57023621</v>
          </cell>
          <cell r="L38">
            <v>708445163.70841026</v>
          </cell>
          <cell r="M38">
            <v>6.3944405858966463E-2</v>
          </cell>
          <cell r="N38">
            <v>2.8923547526904916E-2</v>
          </cell>
          <cell r="O38">
            <v>-8.0270821179776308E-3</v>
          </cell>
        </row>
        <row r="39">
          <cell r="A39" t="str">
            <v>JG</v>
          </cell>
          <cell r="B39">
            <v>1681</v>
          </cell>
          <cell r="C39">
            <v>7535176122.0999994</v>
          </cell>
          <cell r="D39">
            <v>8075745115</v>
          </cell>
          <cell r="E39">
            <v>7535176122.0999994</v>
          </cell>
          <cell r="F39">
            <v>533732938.07770175</v>
          </cell>
          <cell r="G39">
            <v>1.9353980564823028E-2</v>
          </cell>
          <cell r="H39">
            <v>4.8937819435253207</v>
          </cell>
          <cell r="I39">
            <v>805647241.25274372</v>
          </cell>
          <cell r="J39">
            <v>616394533.76326656</v>
          </cell>
          <cell r="K39">
            <v>344480230.58821964</v>
          </cell>
          <cell r="L39">
            <v>533732938.0776968</v>
          </cell>
          <cell r="M39">
            <v>6.7279467692155065E-2</v>
          </cell>
          <cell r="N39">
            <v>2.5558503388447656E-2</v>
          </cell>
          <cell r="O39">
            <v>-2.4062659808821345E-3</v>
          </cell>
        </row>
        <row r="40">
          <cell r="A40" t="str">
            <v>DF</v>
          </cell>
          <cell r="B40">
            <v>3897</v>
          </cell>
          <cell r="C40">
            <v>7011225367.8018303</v>
          </cell>
          <cell r="D40">
            <v>7841390071</v>
          </cell>
          <cell r="E40">
            <v>7012315072.6200008</v>
          </cell>
          <cell r="F40">
            <v>339673670.03460878</v>
          </cell>
          <cell r="G40">
            <v>1.9505305788687453E-2</v>
          </cell>
          <cell r="H40">
            <v>4.4254409780913218</v>
          </cell>
          <cell r="I40">
            <v>567155575.29267693</v>
          </cell>
          <cell r="J40">
            <v>434974777.21035767</v>
          </cell>
          <cell r="K40">
            <v>207492871.95227242</v>
          </cell>
          <cell r="L40">
            <v>339673670.03459167</v>
          </cell>
          <cell r="M40">
            <v>9.0157927589825132E-2</v>
          </cell>
          <cell r="N40">
            <v>4.8986750108187614E-2</v>
          </cell>
          <cell r="O40">
            <v>1.5594448338404652E-2</v>
          </cell>
        </row>
        <row r="41">
          <cell r="A41" t="str">
            <v>CG</v>
          </cell>
          <cell r="B41">
            <v>4148</v>
          </cell>
          <cell r="C41">
            <v>6918783817.5460367</v>
          </cell>
          <cell r="D41">
            <v>7601910965</v>
          </cell>
          <cell r="E41">
            <v>6919596021.9800005</v>
          </cell>
          <cell r="F41">
            <v>418110117.22612011</v>
          </cell>
          <cell r="G41">
            <v>1.8566576924423314E-2</v>
          </cell>
          <cell r="H41">
            <v>4.7853928427953818</v>
          </cell>
          <cell r="I41">
            <v>709960447.09622383</v>
          </cell>
          <cell r="J41">
            <v>452858324.29207516</v>
          </cell>
          <cell r="K41">
            <v>161007994.42198849</v>
          </cell>
          <cell r="L41">
            <v>418110117.22613716</v>
          </cell>
          <cell r="M41">
            <v>7.815912716723572E-2</v>
          </cell>
          <cell r="N41">
            <v>3.721303582749913E-2</v>
          </cell>
          <cell r="O41">
            <v>6.8703008816302317E-3</v>
          </cell>
        </row>
        <row r="42">
          <cell r="A42" t="str">
            <v>JO</v>
          </cell>
          <cell r="B42">
            <v>1535</v>
          </cell>
          <cell r="C42">
            <v>6861578156.0198517</v>
          </cell>
          <cell r="D42">
            <v>7516440133</v>
          </cell>
          <cell r="E42">
            <v>6887265369.1700001</v>
          </cell>
          <cell r="F42">
            <v>520664522.92520899</v>
          </cell>
          <cell r="G42">
            <v>8.3649747342697776E-3</v>
          </cell>
          <cell r="H42">
            <v>4.9943560865350722</v>
          </cell>
          <cell r="I42">
            <v>683724695.40372658</v>
          </cell>
          <cell r="J42">
            <v>246321438.31887054</v>
          </cell>
          <cell r="K42">
            <v>83261265.840351105</v>
          </cell>
          <cell r="L42">
            <v>520664522.92520714</v>
          </cell>
          <cell r="M42">
            <v>0.10079041747030121</v>
          </cell>
          <cell r="N42">
            <v>6.5654585986456238E-2</v>
          </cell>
          <cell r="O42">
            <v>2.9901815232445842E-2</v>
          </cell>
        </row>
        <row r="43">
          <cell r="A43" t="str">
            <v>KL</v>
          </cell>
          <cell r="B43">
            <v>350</v>
          </cell>
          <cell r="C43">
            <v>6787453087.0217819</v>
          </cell>
          <cell r="D43">
            <v>7390358691</v>
          </cell>
          <cell r="E43">
            <v>6818216243.2600002</v>
          </cell>
          <cell r="F43">
            <v>27758016.845379468</v>
          </cell>
          <cell r="G43">
            <v>4.5475188242981406E-2</v>
          </cell>
          <cell r="H43">
            <v>5.1817869547988797</v>
          </cell>
          <cell r="I43">
            <v>492888914.76220608</v>
          </cell>
          <cell r="J43">
            <v>736190014.36837864</v>
          </cell>
          <cell r="K43">
            <v>271059116.45154953</v>
          </cell>
          <cell r="L43">
            <v>27758016.845376968</v>
          </cell>
          <cell r="M43">
            <v>7.995899575637945E-2</v>
          </cell>
          <cell r="N43">
            <v>4.4707530991415764E-2</v>
          </cell>
          <cell r="O43">
            <v>1.2850499550030607E-2</v>
          </cell>
        </row>
        <row r="44">
          <cell r="A44" t="str">
            <v>CZ</v>
          </cell>
          <cell r="B44">
            <v>6427</v>
          </cell>
          <cell r="C44">
            <v>6719984080.4181986</v>
          </cell>
          <cell r="D44">
            <v>7595741531</v>
          </cell>
          <cell r="E44">
            <v>6721404036.3999996</v>
          </cell>
          <cell r="F44">
            <v>319236266.26465553</v>
          </cell>
          <cell r="G44">
            <v>2.2277636664865017E-2</v>
          </cell>
          <cell r="H44">
            <v>5.1986511933815214</v>
          </cell>
          <cell r="I44">
            <v>693341012.51641369</v>
          </cell>
          <cell r="J44">
            <v>515852642.93023872</v>
          </cell>
          <cell r="K44">
            <v>141747896.67845631</v>
          </cell>
          <cell r="L44">
            <v>319236266.26463127</v>
          </cell>
          <cell r="M44">
            <v>7.8236439204494385E-2</v>
          </cell>
          <cell r="N44">
            <v>4.1883254360040256E-2</v>
          </cell>
          <cell r="O44">
            <v>1.2309653085759376E-2</v>
          </cell>
        </row>
        <row r="45">
          <cell r="A45" t="str">
            <v>BM</v>
          </cell>
          <cell r="B45">
            <v>6384</v>
          </cell>
          <cell r="C45">
            <v>6592078027.1876926</v>
          </cell>
          <cell r="D45">
            <v>7512736321</v>
          </cell>
          <cell r="E45">
            <v>6593245262.2000008</v>
          </cell>
          <cell r="F45">
            <v>301292413.26688266</v>
          </cell>
          <cell r="G45">
            <v>2.6362545019702567E-2</v>
          </cell>
          <cell r="H45">
            <v>5.4457257998167741</v>
          </cell>
          <cell r="I45">
            <v>718540672.13483143</v>
          </cell>
          <cell r="J45">
            <v>607360394.58677864</v>
          </cell>
          <cell r="K45">
            <v>190112135.71883678</v>
          </cell>
          <cell r="L45">
            <v>301292413.26688957</v>
          </cell>
          <cell r="M45">
            <v>8.5647352273837185E-2</v>
          </cell>
          <cell r="N45">
            <v>4.0945503217265568E-2</v>
          </cell>
          <cell r="O45">
            <v>7.7136241003072665E-3</v>
          </cell>
        </row>
        <row r="46">
          <cell r="A46" t="str">
            <v>IE</v>
          </cell>
          <cell r="B46">
            <v>454</v>
          </cell>
          <cell r="C46">
            <v>6493818556.6986818</v>
          </cell>
          <cell r="D46">
            <v>25121404000</v>
          </cell>
          <cell r="E46">
            <v>6573522679.2600002</v>
          </cell>
          <cell r="F46">
            <v>-110991914.99079019</v>
          </cell>
          <cell r="G46">
            <v>2.2811460906561474E-2</v>
          </cell>
          <cell r="H46">
            <v>3.2056236194379899</v>
          </cell>
          <cell r="I46">
            <v>180758075.19846821</v>
          </cell>
          <cell r="J46">
            <v>381879137.87550545</v>
          </cell>
          <cell r="K46">
            <v>90129147.686243057</v>
          </cell>
          <cell r="L46">
            <v>-110991914.99079418</v>
          </cell>
          <cell r="M46">
            <v>5.2599774588728915E-2</v>
          </cell>
          <cell r="N46">
            <v>1.4621550873450226E-2</v>
          </cell>
          <cell r="O46">
            <v>-2.1528507245448268E-2</v>
          </cell>
        </row>
        <row r="47">
          <cell r="A47" t="str">
            <v>NE</v>
          </cell>
          <cell r="B47">
            <v>10605</v>
          </cell>
          <cell r="C47">
            <v>6417844793.8217783</v>
          </cell>
          <cell r="D47">
            <v>7026764902</v>
          </cell>
          <cell r="E47">
            <v>6417909704.8999996</v>
          </cell>
          <cell r="F47">
            <v>116650221.62403212</v>
          </cell>
          <cell r="G47">
            <v>2.593428524172026E-2</v>
          </cell>
          <cell r="H47">
            <v>4.8345308965701514</v>
          </cell>
          <cell r="I47">
            <v>513664776.15592098</v>
          </cell>
          <cell r="J47">
            <v>524822439.81788635</v>
          </cell>
          <cell r="K47">
            <v>127807885.28596973</v>
          </cell>
          <cell r="L47">
            <v>116650221.62400436</v>
          </cell>
          <cell r="M47">
            <v>4.0952487724504195E-2</v>
          </cell>
          <cell r="N47">
            <v>1.3825351090579724E-2</v>
          </cell>
          <cell r="O47">
            <v>-5.5034228103429169E-3</v>
          </cell>
        </row>
        <row r="48">
          <cell r="A48" t="str">
            <v>KB</v>
          </cell>
          <cell r="B48">
            <v>3217</v>
          </cell>
          <cell r="C48">
            <v>6269956093.6999998</v>
          </cell>
          <cell r="D48">
            <v>6714985018</v>
          </cell>
          <cell r="E48">
            <v>6269956093.6999998</v>
          </cell>
          <cell r="F48">
            <v>366899022.61782688</v>
          </cell>
          <cell r="G48">
            <v>4.4689856823153127E-3</v>
          </cell>
          <cell r="H48">
            <v>4.4332665194067662</v>
          </cell>
          <cell r="I48">
            <v>458370823.24524212</v>
          </cell>
          <cell r="J48">
            <v>146719436.86570549</v>
          </cell>
          <cell r="K48">
            <v>55247636.238276482</v>
          </cell>
          <cell r="L48">
            <v>366899022.61781311</v>
          </cell>
          <cell r="M48">
            <v>8.842796674353981E-2</v>
          </cell>
          <cell r="N48">
            <v>4.7135319653176085E-2</v>
          </cell>
          <cell r="O48">
            <v>1.2718829230694829E-2</v>
          </cell>
        </row>
        <row r="49">
          <cell r="A49" t="str">
            <v>DC</v>
          </cell>
          <cell r="B49">
            <v>4409</v>
          </cell>
          <cell r="C49">
            <v>6244215440.3000002</v>
          </cell>
          <cell r="D49">
            <v>6971521969</v>
          </cell>
          <cell r="E49">
            <v>6244215440.3000002</v>
          </cell>
          <cell r="F49">
            <v>190038087.59411681</v>
          </cell>
          <cell r="G49">
            <v>2.4259200662718049E-2</v>
          </cell>
          <cell r="H49">
            <v>4.8287387284841508</v>
          </cell>
          <cell r="I49">
            <v>550281347.16711807</v>
          </cell>
          <cell r="J49">
            <v>491280309.5765419</v>
          </cell>
          <cell r="K49">
            <v>131037050.00355625</v>
          </cell>
          <cell r="L49">
            <v>190038087.59413242</v>
          </cell>
          <cell r="M49">
            <v>6.9213276060427362E-2</v>
          </cell>
          <cell r="N49">
            <v>3.1116426856406906E-2</v>
          </cell>
          <cell r="O49">
            <v>2.9351364037745256E-3</v>
          </cell>
        </row>
        <row r="50">
          <cell r="A50" t="str">
            <v>KZ</v>
          </cell>
          <cell r="B50">
            <v>2403</v>
          </cell>
          <cell r="C50">
            <v>6056209628</v>
          </cell>
          <cell r="D50">
            <v>6766980611</v>
          </cell>
          <cell r="E50">
            <v>6056209628</v>
          </cell>
          <cell r="F50">
            <v>377594244.64464337</v>
          </cell>
          <cell r="G50">
            <v>1.7489495149165594E-2</v>
          </cell>
          <cell r="H50">
            <v>4.9266919941231508</v>
          </cell>
          <cell r="I50">
            <v>581684881.07631588</v>
          </cell>
          <cell r="J50">
            <v>374997677.25699615</v>
          </cell>
          <cell r="K50">
            <v>170907040.82533264</v>
          </cell>
          <cell r="L50">
            <v>377594244.64465237</v>
          </cell>
          <cell r="M50">
            <v>9.3197207110289795E-2</v>
          </cell>
          <cell r="N50">
            <v>5.4874353085431725E-2</v>
          </cell>
          <cell r="O50">
            <v>1.8689700462383614E-2</v>
          </cell>
        </row>
        <row r="51">
          <cell r="A51" t="str">
            <v>JF</v>
          </cell>
          <cell r="B51">
            <v>4094</v>
          </cell>
          <cell r="C51">
            <v>6039817684</v>
          </cell>
          <cell r="D51">
            <v>6539841462</v>
          </cell>
          <cell r="E51">
            <v>6039817684</v>
          </cell>
          <cell r="F51">
            <v>230546649.31101632</v>
          </cell>
          <cell r="G51">
            <v>2.7119746948319392E-2</v>
          </cell>
          <cell r="H51">
            <v>4.8911783273282996</v>
          </cell>
          <cell r="I51">
            <v>535363382.52814865</v>
          </cell>
          <cell r="J51">
            <v>531297556.10067177</v>
          </cell>
          <cell r="K51">
            <v>226480822.8835535</v>
          </cell>
          <cell r="L51">
            <v>230546649.31103039</v>
          </cell>
          <cell r="M51">
            <v>7.2455805567966186E-2</v>
          </cell>
          <cell r="N51">
            <v>3.0096303599852717E-2</v>
          </cell>
          <cell r="O51">
            <v>8.2813185790003613E-4</v>
          </cell>
        </row>
        <row r="52">
          <cell r="A52" t="str">
            <v>BA</v>
          </cell>
          <cell r="B52">
            <v>2426</v>
          </cell>
          <cell r="C52">
            <v>5748276483.7288074</v>
          </cell>
          <cell r="D52">
            <v>6196463538</v>
          </cell>
          <cell r="E52">
            <v>5843434528.7799997</v>
          </cell>
          <cell r="F52">
            <v>172481495.85681254</v>
          </cell>
          <cell r="G52">
            <v>2.4308666478059432E-2</v>
          </cell>
          <cell r="H52">
            <v>4.3566640815026458</v>
          </cell>
          <cell r="I52">
            <v>366875547.22507954</v>
          </cell>
          <cell r="J52">
            <v>333711027.92985439</v>
          </cell>
          <cell r="K52">
            <v>139316976.56159115</v>
          </cell>
          <cell r="L52">
            <v>172481495.85681629</v>
          </cell>
          <cell r="M52">
            <v>7.689170967128664E-2</v>
          </cell>
          <cell r="N52">
            <v>3.4527837117227102E-2</v>
          </cell>
          <cell r="O52">
            <v>1.7303662043554121E-4</v>
          </cell>
        </row>
        <row r="53">
          <cell r="A53" t="str">
            <v>IB</v>
          </cell>
          <cell r="B53">
            <v>568</v>
          </cell>
          <cell r="C53">
            <v>5831365841.9099998</v>
          </cell>
          <cell r="D53">
            <v>6004010222</v>
          </cell>
          <cell r="E53">
            <v>5831365841.9099998</v>
          </cell>
          <cell r="F53">
            <v>398359753.80742705</v>
          </cell>
          <cell r="G53">
            <v>1.1905736377895864E-2</v>
          </cell>
          <cell r="H53">
            <v>5.7738742006713295</v>
          </cell>
          <cell r="I53">
            <v>777129294.90298176</v>
          </cell>
          <cell r="J53">
            <v>463937757.64937782</v>
          </cell>
          <cell r="K53">
            <v>85168216.553827286</v>
          </cell>
          <cell r="L53">
            <v>398359753.80743122</v>
          </cell>
          <cell r="M53">
            <v>8.1986444755585461E-2</v>
          </cell>
          <cell r="N53">
            <v>4.4060603085212161E-2</v>
          </cell>
          <cell r="O53">
            <v>1.0599401648366586E-2</v>
          </cell>
        </row>
        <row r="54">
          <cell r="A54" t="str">
            <v>DE</v>
          </cell>
          <cell r="B54">
            <v>2628</v>
          </cell>
          <cell r="C54">
            <v>5790204203.2342997</v>
          </cell>
          <cell r="D54">
            <v>6453673204</v>
          </cell>
          <cell r="E54">
            <v>5811090353.5</v>
          </cell>
          <cell r="F54">
            <v>275724821.10562289</v>
          </cell>
          <cell r="G54">
            <v>1.4959945964579438E-2</v>
          </cell>
          <cell r="H54">
            <v>4.6583474384465156</v>
          </cell>
          <cell r="I54">
            <v>487070002.08112431</v>
          </cell>
          <cell r="J54">
            <v>301631647.08065987</v>
          </cell>
          <cell r="K54">
            <v>90286466.105155945</v>
          </cell>
          <cell r="L54">
            <v>275724821.10562038</v>
          </cell>
          <cell r="M54">
            <v>8.1652918453129275E-2</v>
          </cell>
          <cell r="N54">
            <v>4.1504850932259391E-2</v>
          </cell>
          <cell r="O54">
            <v>1.2425483652433164E-2</v>
          </cell>
        </row>
        <row r="55">
          <cell r="A55" t="str">
            <v>CJ</v>
          </cell>
          <cell r="B55">
            <v>1744</v>
          </cell>
          <cell r="C55">
            <v>5721269259.1308832</v>
          </cell>
          <cell r="D55">
            <v>9325659333</v>
          </cell>
          <cell r="E55">
            <v>5760786898.8599997</v>
          </cell>
          <cell r="F55">
            <v>126617245.55893469</v>
          </cell>
          <cell r="G55">
            <v>9.464668047977666E-3</v>
          </cell>
          <cell r="H55">
            <v>3.9460076489719764</v>
          </cell>
          <cell r="I55">
            <v>261889622.19702816</v>
          </cell>
          <cell r="J55">
            <v>187742779.42852497</v>
          </cell>
          <cell r="K55">
            <v>52470402.790434837</v>
          </cell>
          <cell r="L55">
            <v>126617245.55893803</v>
          </cell>
          <cell r="M55">
            <v>7.5704397684122321E-2</v>
          </cell>
          <cell r="N55">
            <v>3.993488002644062E-2</v>
          </cell>
          <cell r="O55">
            <v>1.0144523458212849E-2</v>
          </cell>
        </row>
        <row r="56">
          <cell r="A56" t="str">
            <v>CO</v>
          </cell>
          <cell r="B56">
            <v>2093</v>
          </cell>
          <cell r="C56">
            <v>3900632864.0137548</v>
          </cell>
          <cell r="D56">
            <v>5120884716</v>
          </cell>
          <cell r="E56">
            <v>5440073692.8199997</v>
          </cell>
          <cell r="F56">
            <v>132888920.25812855</v>
          </cell>
          <cell r="G56">
            <v>1.0007258295491483E-2</v>
          </cell>
          <cell r="H56">
            <v>4.1173441594101794</v>
          </cell>
          <cell r="I56">
            <v>278518579.24214697</v>
          </cell>
          <cell r="J56">
            <v>184810100.56186247</v>
          </cell>
          <cell r="K56">
            <v>39180441.577849388</v>
          </cell>
          <cell r="L56">
            <v>132888920.25813389</v>
          </cell>
          <cell r="M56">
            <v>8.6045450411864746E-2</v>
          </cell>
          <cell r="N56">
            <v>4.8795736688640678E-2</v>
          </cell>
          <cell r="O56">
            <v>1.6481864875656789E-2</v>
          </cell>
        </row>
        <row r="57">
          <cell r="A57" t="str">
            <v>JL</v>
          </cell>
          <cell r="B57">
            <v>2160</v>
          </cell>
          <cell r="C57">
            <v>5399026063.8000002</v>
          </cell>
          <cell r="D57">
            <v>5823115282</v>
          </cell>
          <cell r="E57">
            <v>5399026063.8000002</v>
          </cell>
          <cell r="F57">
            <v>411494716.42512351</v>
          </cell>
          <cell r="G57">
            <v>1.1707734876336647E-2</v>
          </cell>
          <cell r="H57">
            <v>4.6064099564836098</v>
          </cell>
          <cell r="I57">
            <v>530391921.7935791</v>
          </cell>
          <cell r="J57">
            <v>278839944.68710804</v>
          </cell>
          <cell r="K57">
            <v>159942739.31864834</v>
          </cell>
          <cell r="L57">
            <v>411494716.4251194</v>
          </cell>
          <cell r="M57">
            <v>9.1098566976732423E-2</v>
          </cell>
          <cell r="N57">
            <v>5.1385777580810421E-2</v>
          </cell>
          <cell r="O57">
            <v>2.1506243447826114E-2</v>
          </cell>
        </row>
        <row r="58">
          <cell r="A58" t="str">
            <v>CK</v>
          </cell>
          <cell r="B58">
            <v>2767</v>
          </cell>
          <cell r="C58">
            <v>5157842440.0024891</v>
          </cell>
          <cell r="D58">
            <v>5881877323</v>
          </cell>
          <cell r="E58">
            <v>5213758595.7400007</v>
          </cell>
          <cell r="F58">
            <v>216049825.77448228</v>
          </cell>
          <cell r="G58">
            <v>1.4438513268415823E-2</v>
          </cell>
          <cell r="H58">
            <v>4.69332292921424</v>
          </cell>
          <cell r="I58">
            <v>392224574.05688572</v>
          </cell>
          <cell r="J58">
            <v>262082306.46773624</v>
          </cell>
          <cell r="K58">
            <v>85907558.185338974</v>
          </cell>
          <cell r="L58">
            <v>216049825.77448845</v>
          </cell>
          <cell r="M58">
            <v>8.3077929803422393E-2</v>
          </cell>
          <cell r="N58">
            <v>4.6327215279702023E-2</v>
          </cell>
          <cell r="O58">
            <v>1.6394250627484099E-2</v>
          </cell>
        </row>
        <row r="59">
          <cell r="A59" t="str">
            <v>KE</v>
          </cell>
          <cell r="B59">
            <v>1403</v>
          </cell>
          <cell r="C59">
            <v>5204323562.1999998</v>
          </cell>
          <cell r="D59">
            <v>5489124151</v>
          </cell>
          <cell r="E59">
            <v>5204323562.1999998</v>
          </cell>
          <cell r="F59">
            <v>437283678.160034</v>
          </cell>
          <cell r="G59">
            <v>9.4260208888553021E-3</v>
          </cell>
          <cell r="H59">
            <v>4.9360541877200115</v>
          </cell>
          <cell r="I59">
            <v>579645722.88419342</v>
          </cell>
          <cell r="J59">
            <v>200348959.13075542</v>
          </cell>
          <cell r="K59">
            <v>57986914.406587601</v>
          </cell>
          <cell r="L59">
            <v>437283678.1600256</v>
          </cell>
          <cell r="M59">
            <v>0.11653558770519425</v>
          </cell>
          <cell r="N59">
            <v>7.4809996642368148E-2</v>
          </cell>
          <cell r="O59">
            <v>3.5734839170658547E-2</v>
          </cell>
        </row>
        <row r="60">
          <cell r="A60" t="str">
            <v>EF</v>
          </cell>
          <cell r="B60">
            <v>2452</v>
          </cell>
          <cell r="C60">
            <v>5133932512.8999996</v>
          </cell>
          <cell r="D60">
            <v>5576630371</v>
          </cell>
          <cell r="E60">
            <v>5133932512.8999996</v>
          </cell>
          <cell r="F60">
            <v>374684050.11767668</v>
          </cell>
          <cell r="G60">
            <v>1.7888122280161796E-2</v>
          </cell>
          <cell r="H60">
            <v>4.6479951927535987</v>
          </cell>
          <cell r="I60">
            <v>535267361.28452969</v>
          </cell>
          <cell r="J60">
            <v>388663740.22800922</v>
          </cell>
          <cell r="K60">
            <v>228080429.06115627</v>
          </cell>
          <cell r="L60">
            <v>374684050.11767673</v>
          </cell>
          <cell r="M60">
            <v>8.7786649739729439E-2</v>
          </cell>
          <cell r="N60">
            <v>4.3541592535246663E-2</v>
          </cell>
          <cell r="O60">
            <v>8.4934122754580163E-3</v>
          </cell>
        </row>
        <row r="61">
          <cell r="A61" t="str">
            <v>EJ</v>
          </cell>
          <cell r="B61">
            <v>1720</v>
          </cell>
          <cell r="C61">
            <v>5114678997.7142143</v>
          </cell>
          <cell r="D61">
            <v>5528063052</v>
          </cell>
          <cell r="E61">
            <v>5116206903.0999994</v>
          </cell>
          <cell r="F61">
            <v>347067439.02914196</v>
          </cell>
          <cell r="G61">
            <v>2.1737460315307905E-2</v>
          </cell>
          <cell r="H61">
            <v>4.5946043589336929</v>
          </cell>
          <cell r="I61">
            <v>522855516.80020714</v>
          </cell>
          <cell r="J61">
            <v>404874679.99213791</v>
          </cell>
          <cell r="K61">
            <v>229086602.2210741</v>
          </cell>
          <cell r="L61">
            <v>347067439.02914333</v>
          </cell>
          <cell r="M61">
            <v>6.7504222420486551E-2</v>
          </cell>
          <cell r="N61">
            <v>3.1470412922693203E-2</v>
          </cell>
          <cell r="O61">
            <v>2.8363264797298822E-3</v>
          </cell>
        </row>
        <row r="62">
          <cell r="A62" t="str">
            <v>LA</v>
          </cell>
          <cell r="B62">
            <v>2719</v>
          </cell>
          <cell r="C62">
            <v>4877154642.1208448</v>
          </cell>
          <cell r="D62">
            <v>5496345058</v>
          </cell>
          <cell r="E62">
            <v>5018196594.2699995</v>
          </cell>
          <cell r="F62">
            <v>360422716.94052565</v>
          </cell>
          <cell r="G62">
            <v>7.9238599216383092E-3</v>
          </cell>
          <cell r="H62">
            <v>5.0804461882811092</v>
          </cell>
          <cell r="I62">
            <v>449642658.16725826</v>
          </cell>
          <cell r="J62">
            <v>192982819.9400835</v>
          </cell>
          <cell r="K62">
            <v>103762878.71334839</v>
          </cell>
          <cell r="L62">
            <v>360422716.94052315</v>
          </cell>
          <cell r="M62">
            <v>8.9774771096058387E-2</v>
          </cell>
          <cell r="N62">
            <v>5.4911796364747564E-2</v>
          </cell>
          <cell r="O62">
            <v>2.6343878280401037E-2</v>
          </cell>
        </row>
        <row r="63">
          <cell r="A63" t="str">
            <v>EG</v>
          </cell>
          <cell r="B63">
            <v>1449</v>
          </cell>
          <cell r="C63">
            <v>4846918620.5953341</v>
          </cell>
          <cell r="D63">
            <v>5399100646</v>
          </cell>
          <cell r="E63">
            <v>4887361007.0200005</v>
          </cell>
          <cell r="F63">
            <v>177392586.49495819</v>
          </cell>
          <cell r="G63">
            <v>1.1700551323372646E-2</v>
          </cell>
          <cell r="H63">
            <v>4.0854244319531903</v>
          </cell>
          <cell r="I63">
            <v>321973761.47268963</v>
          </cell>
          <cell r="J63">
            <v>232952890.96185112</v>
          </cell>
          <cell r="K63">
            <v>88371715.984122276</v>
          </cell>
          <cell r="L63">
            <v>177392586.49496078</v>
          </cell>
          <cell r="M63">
            <v>7.4263562158080346E-2</v>
          </cell>
          <cell r="N63">
            <v>3.6190607172871342E-2</v>
          </cell>
          <cell r="O63">
            <v>7.4694279253045221E-3</v>
          </cell>
        </row>
        <row r="64">
          <cell r="A64" t="str">
            <v>DG</v>
          </cell>
          <cell r="B64">
            <v>2990</v>
          </cell>
          <cell r="C64">
            <v>4732217707.3663807</v>
          </cell>
          <cell r="D64">
            <v>5268417546</v>
          </cell>
          <cell r="E64">
            <v>4820376285.3999996</v>
          </cell>
          <cell r="F64">
            <v>246338308.65008113</v>
          </cell>
          <cell r="G64">
            <v>1.6889268643253508E-2</v>
          </cell>
          <cell r="H64">
            <v>4.6258718061313981</v>
          </cell>
          <cell r="I64">
            <v>451766701.37305832</v>
          </cell>
          <cell r="J64">
            <v>294836318.21452999</v>
          </cell>
          <cell r="K64">
            <v>89407925.49156189</v>
          </cell>
          <cell r="L64">
            <v>246338308.65009022</v>
          </cell>
          <cell r="M64">
            <v>8.1529285143751407E-2</v>
          </cell>
          <cell r="N64">
            <v>4.4084029955707406E-2</v>
          </cell>
          <cell r="O64">
            <v>1.049793968402416E-2</v>
          </cell>
        </row>
        <row r="65">
          <cell r="A65" t="str">
            <v>BI</v>
          </cell>
          <cell r="B65">
            <v>3090</v>
          </cell>
          <cell r="C65">
            <v>4359187710.5</v>
          </cell>
          <cell r="D65">
            <v>4911991384</v>
          </cell>
          <cell r="E65">
            <v>4359187710.5</v>
          </cell>
          <cell r="F65">
            <v>174817522.0599567</v>
          </cell>
          <cell r="G65">
            <v>3.2764003511778848E-2</v>
          </cell>
          <cell r="H65">
            <v>4.9555664698462181</v>
          </cell>
          <cell r="I65">
            <v>497646602.71754837</v>
          </cell>
          <cell r="J65">
            <v>520591970.2552681</v>
          </cell>
          <cell r="K65">
            <v>197762889.59768486</v>
          </cell>
          <cell r="L65">
            <v>174817522.05996513</v>
          </cell>
          <cell r="M65">
            <v>6.9553703066726855E-2</v>
          </cell>
          <cell r="N65">
            <v>2.6887911746261456E-2</v>
          </cell>
          <cell r="O65">
            <v>-5.989294350627377E-3</v>
          </cell>
        </row>
        <row r="66">
          <cell r="A66" t="str">
            <v>BL</v>
          </cell>
          <cell r="B66">
            <v>4278</v>
          </cell>
          <cell r="C66">
            <v>4272503691.8874655</v>
          </cell>
          <cell r="D66">
            <v>4753459635</v>
          </cell>
          <cell r="E66">
            <v>4273924850.9000001</v>
          </cell>
          <cell r="F66">
            <v>132289270.51087061</v>
          </cell>
          <cell r="G66">
            <v>2.3863959594414577E-2</v>
          </cell>
          <cell r="H66">
            <v>5.1133285745295742</v>
          </cell>
          <cell r="I66">
            <v>367957593.87030983</v>
          </cell>
          <cell r="J66">
            <v>316609129.67176342</v>
          </cell>
          <cell r="K66">
            <v>80940806.312324524</v>
          </cell>
          <cell r="L66">
            <v>132289270.51087093</v>
          </cell>
          <cell r="M66">
            <v>7.1081632921972102E-2</v>
          </cell>
          <cell r="N66">
            <v>3.1606186959878116E-2</v>
          </cell>
          <cell r="O66">
            <v>2.7597936958675198E-3</v>
          </cell>
        </row>
        <row r="67">
          <cell r="A67" t="str">
            <v>CN</v>
          </cell>
          <cell r="B67">
            <v>2027</v>
          </cell>
          <cell r="C67">
            <v>3842823864.659019</v>
          </cell>
          <cell r="D67">
            <v>4775177261</v>
          </cell>
          <cell r="E67">
            <v>3878649170.8499999</v>
          </cell>
          <cell r="F67">
            <v>110821801.22070217</v>
          </cell>
          <cell r="G67">
            <v>2.1519948090773285E-2</v>
          </cell>
          <cell r="H67">
            <v>4.726605932952241</v>
          </cell>
          <cell r="I67">
            <v>320249351.37050676</v>
          </cell>
          <cell r="J67">
            <v>283201195.53673744</v>
          </cell>
          <cell r="K67">
            <v>73773645.386933327</v>
          </cell>
          <cell r="L67">
            <v>110821801.22070265</v>
          </cell>
          <cell r="M67">
            <v>8.389183190715177E-2</v>
          </cell>
          <cell r="N67">
            <v>4.8358383942652614E-2</v>
          </cell>
          <cell r="O67">
            <v>1.1888656580505336E-2</v>
          </cell>
        </row>
        <row r="68">
          <cell r="A68" t="str">
            <v>KF</v>
          </cell>
          <cell r="B68">
            <v>940</v>
          </cell>
          <cell r="C68">
            <v>3838931804</v>
          </cell>
          <cell r="D68">
            <v>3996467294</v>
          </cell>
          <cell r="E68">
            <v>3838931804</v>
          </cell>
          <cell r="F68">
            <v>362713602.62739539</v>
          </cell>
          <cell r="G68">
            <v>7.714284933306793E-3</v>
          </cell>
          <cell r="H68">
            <v>4.0845368978535541</v>
          </cell>
          <cell r="I68">
            <v>416444849.72004128</v>
          </cell>
          <cell r="J68">
            <v>161993678.88073158</v>
          </cell>
          <cell r="K68">
            <v>108262431.78808498</v>
          </cell>
          <cell r="L68">
            <v>362713602.62739468</v>
          </cell>
          <cell r="M68">
            <v>7.688194379657301E-2</v>
          </cell>
          <cell r="N68">
            <v>4.1674673916489463E-2</v>
          </cell>
          <cell r="O68">
            <v>1.1007125138700394E-2</v>
          </cell>
        </row>
        <row r="69">
          <cell r="A69" t="str">
            <v>BJ</v>
          </cell>
          <cell r="B69">
            <v>2843</v>
          </cell>
          <cell r="C69">
            <v>3715354918.5251999</v>
          </cell>
          <cell r="D69">
            <v>4128581230</v>
          </cell>
          <cell r="E69">
            <v>3716550150.9000001</v>
          </cell>
          <cell r="F69">
            <v>167526627.54621914</v>
          </cell>
          <cell r="G69">
            <v>2.3639518399875371E-2</v>
          </cell>
          <cell r="H69">
            <v>5.0661569748752484</v>
          </cell>
          <cell r="I69">
            <v>377833156.85020018</v>
          </cell>
          <cell r="J69">
            <v>295221786.23955774</v>
          </cell>
          <cell r="K69">
            <v>84915256.935567856</v>
          </cell>
          <cell r="L69">
            <v>167526627.54621029</v>
          </cell>
          <cell r="M69">
            <v>8.4803176305873612E-2</v>
          </cell>
          <cell r="N69">
            <v>4.2408707509146527E-2</v>
          </cell>
          <cell r="O69">
            <v>7.9508735108602679E-3</v>
          </cell>
        </row>
        <row r="70">
          <cell r="A70" t="str">
            <v>JM</v>
          </cell>
          <cell r="B70">
            <v>3840</v>
          </cell>
          <cell r="C70">
            <v>3609743219.002748</v>
          </cell>
          <cell r="D70">
            <v>4128999553</v>
          </cell>
          <cell r="E70">
            <v>3619439941.3000002</v>
          </cell>
          <cell r="F70">
            <v>268714772.10287732</v>
          </cell>
          <cell r="G70">
            <v>1.3651233058599867E-2</v>
          </cell>
          <cell r="H70">
            <v>5.5676498974141531</v>
          </cell>
          <cell r="I70">
            <v>407944151.90410852</v>
          </cell>
          <cell r="J70">
            <v>188479702.76861715</v>
          </cell>
          <cell r="K70">
            <v>49250322.967393398</v>
          </cell>
          <cell r="L70">
            <v>268714772.10288477</v>
          </cell>
          <cell r="M70">
            <v>0.11110497440145663</v>
          </cell>
          <cell r="N70">
            <v>7.1760864600543886E-2</v>
          </cell>
          <cell r="O70">
            <v>3.8998475356824401E-2</v>
          </cell>
        </row>
        <row r="71">
          <cell r="A71" t="str">
            <v>BK</v>
          </cell>
          <cell r="B71">
            <v>3250</v>
          </cell>
          <cell r="C71">
            <v>3533350244</v>
          </cell>
          <cell r="D71">
            <v>4018825939</v>
          </cell>
          <cell r="E71">
            <v>3533350244</v>
          </cell>
          <cell r="F71">
            <v>213272741.09959075</v>
          </cell>
          <cell r="G71">
            <v>3.1833706435900735E-2</v>
          </cell>
          <cell r="H71">
            <v>5.5117699934258155</v>
          </cell>
          <cell r="I71">
            <v>436902211.37847376</v>
          </cell>
          <cell r="J71">
            <v>404455251.50365257</v>
          </cell>
          <cell r="K71">
            <v>180825781.22477627</v>
          </cell>
          <cell r="L71">
            <v>213272741.09959745</v>
          </cell>
          <cell r="M71">
            <v>7.7856492182253031E-2</v>
          </cell>
          <cell r="N71">
            <v>3.679009321135121E-2</v>
          </cell>
          <cell r="O71">
            <v>3.5607633400623977E-3</v>
          </cell>
        </row>
        <row r="72">
          <cell r="A72" t="str">
            <v>BE</v>
          </cell>
          <cell r="B72">
            <v>3074</v>
          </cell>
          <cell r="C72">
            <v>3458569834.2118998</v>
          </cell>
          <cell r="D72">
            <v>3895822104</v>
          </cell>
          <cell r="E72">
            <v>3491516633</v>
          </cell>
          <cell r="F72">
            <v>112263619.38450986</v>
          </cell>
          <cell r="G72">
            <v>4.2159900031139515E-2</v>
          </cell>
          <cell r="H72">
            <v>5.5345175841300289</v>
          </cell>
          <cell r="I72">
            <v>375033917.69300842</v>
          </cell>
          <cell r="J72">
            <v>391160901.19616079</v>
          </cell>
          <cell r="K72">
            <v>128390602.88766146</v>
          </cell>
          <cell r="L72">
            <v>112263619.38450909</v>
          </cell>
          <cell r="M72">
            <v>7.0081323223838574E-2</v>
          </cell>
          <cell r="N72">
            <v>2.8843069837740126E-2</v>
          </cell>
          <cell r="O72">
            <v>-7.2394100453452275E-3</v>
          </cell>
        </row>
        <row r="73">
          <cell r="A73" t="str">
            <v>KG</v>
          </cell>
          <cell r="B73">
            <v>741</v>
          </cell>
          <cell r="C73">
            <v>3474179577.5424995</v>
          </cell>
          <cell r="D73">
            <v>3832064562</v>
          </cell>
          <cell r="E73">
            <v>3476669644.9899998</v>
          </cell>
          <cell r="F73">
            <v>213588165.84476689</v>
          </cell>
          <cell r="G73">
            <v>1.2794847688755946E-2</v>
          </cell>
          <cell r="H73">
            <v>4.636092596237062</v>
          </cell>
          <cell r="I73">
            <v>311222264.27511597</v>
          </cell>
          <cell r="J73">
            <v>183854662.3012476</v>
          </cell>
          <cell r="K73">
            <v>86220563.870897293</v>
          </cell>
          <cell r="L73">
            <v>213588165.84476566</v>
          </cell>
          <cell r="M73">
            <v>6.6559197487952929E-2</v>
          </cell>
          <cell r="N73">
            <v>2.9230557199082963E-2</v>
          </cell>
          <cell r="O73">
            <v>-1.9350158574661699E-3</v>
          </cell>
        </row>
        <row r="74">
          <cell r="A74" t="str">
            <v>CI</v>
          </cell>
          <cell r="B74">
            <v>1668</v>
          </cell>
          <cell r="C74">
            <v>3338296665.4915481</v>
          </cell>
          <cell r="D74">
            <v>4161452510</v>
          </cell>
          <cell r="E74">
            <v>3393669913.2999997</v>
          </cell>
          <cell r="F74">
            <v>195892683.80348679</v>
          </cell>
          <cell r="G74">
            <v>1.3322748250021499E-2</v>
          </cell>
          <cell r="H74">
            <v>5.293521416852089</v>
          </cell>
          <cell r="I74">
            <v>313414196.96674871</v>
          </cell>
          <cell r="J74">
            <v>172533855.83184528</v>
          </cell>
          <cell r="K74">
            <v>55012342.668587208</v>
          </cell>
          <cell r="L74">
            <v>195892683.80349064</v>
          </cell>
          <cell r="M74">
            <v>8.9840517235007203E-2</v>
          </cell>
          <cell r="N74">
            <v>5.4826123017996331E-2</v>
          </cell>
          <cell r="O74">
            <v>2.4334961167611451E-2</v>
          </cell>
        </row>
        <row r="75">
          <cell r="A75" t="str">
            <v>FB</v>
          </cell>
          <cell r="B75">
            <v>631</v>
          </cell>
          <cell r="C75">
            <v>3066918270.4000001</v>
          </cell>
          <cell r="D75">
            <v>3415987745</v>
          </cell>
          <cell r="E75">
            <v>3066918270.4000001</v>
          </cell>
          <cell r="F75">
            <v>79947722.112287059</v>
          </cell>
          <cell r="G75">
            <v>3.0151751361494738E-2</v>
          </cell>
          <cell r="H75">
            <v>4.7667292925853939</v>
          </cell>
          <cell r="I75">
            <v>236410379.80071449</v>
          </cell>
          <cell r="J75">
            <v>255424207.71743441</v>
          </cell>
          <cell r="K75">
            <v>98961550.029004097</v>
          </cell>
          <cell r="L75">
            <v>79947722.112284184</v>
          </cell>
          <cell r="M75">
            <v>7.1971565632452786E-2</v>
          </cell>
          <cell r="N75">
            <v>2.8651374072218981E-2</v>
          </cell>
          <cell r="O75">
            <v>-3.5173541039722127E-3</v>
          </cell>
        </row>
        <row r="76">
          <cell r="A76" t="str">
            <v>LC</v>
          </cell>
          <cell r="B76">
            <v>2245</v>
          </cell>
          <cell r="C76">
            <v>3065345804</v>
          </cell>
          <cell r="D76">
            <v>3491852191</v>
          </cell>
          <cell r="E76">
            <v>3065345804</v>
          </cell>
          <cell r="F76">
            <v>279532264.86073494</v>
          </cell>
          <cell r="G76">
            <v>5.9674908886296722E-3</v>
          </cell>
          <cell r="H76">
            <v>5.0680666658726476</v>
          </cell>
          <cell r="I76">
            <v>354937073.24611616</v>
          </cell>
          <cell r="J76">
            <v>107183511.54806662</v>
          </cell>
          <cell r="K76">
            <v>31778703.162683964</v>
          </cell>
          <cell r="L76">
            <v>279532264.86073351</v>
          </cell>
          <cell r="M76">
            <v>0.13688386818569589</v>
          </cell>
          <cell r="N76">
            <v>0.10334320942143274</v>
          </cell>
          <cell r="O76">
            <v>8.0624968482793685E-2</v>
          </cell>
        </row>
        <row r="77">
          <cell r="A77" t="str">
            <v>EO</v>
          </cell>
          <cell r="B77">
            <v>1413</v>
          </cell>
          <cell r="C77">
            <v>2963403008.4000001</v>
          </cell>
          <cell r="D77">
            <v>3182767787</v>
          </cell>
          <cell r="E77">
            <v>2963403008.4000001</v>
          </cell>
          <cell r="F77">
            <v>99770271.835571304</v>
          </cell>
          <cell r="G77">
            <v>9.5062698472005887E-3</v>
          </cell>
          <cell r="H77">
            <v>4.3765539553351873</v>
          </cell>
          <cell r="I77">
            <v>174682754.83949471</v>
          </cell>
          <cell r="J77">
            <v>106331060.48478556</v>
          </cell>
          <cell r="K77">
            <v>31418577.480856895</v>
          </cell>
          <cell r="L77">
            <v>99770271.835566044</v>
          </cell>
          <cell r="M77">
            <v>0.10192928294051075</v>
          </cell>
          <cell r="N77">
            <v>6.1339514710410867E-2</v>
          </cell>
          <cell r="O77">
            <v>1.7833895393248839E-2</v>
          </cell>
        </row>
        <row r="78">
          <cell r="A78" t="str">
            <v>CM</v>
          </cell>
          <cell r="B78">
            <v>1104</v>
          </cell>
          <cell r="C78">
            <v>2796018632.0457096</v>
          </cell>
          <cell r="D78">
            <v>3167531938</v>
          </cell>
          <cell r="E78">
            <v>2928397501.9000001</v>
          </cell>
          <cell r="F78">
            <v>141752255.88754725</v>
          </cell>
          <cell r="G78">
            <v>1.009937768327194E-2</v>
          </cell>
          <cell r="H78">
            <v>5.5195211189250166</v>
          </cell>
          <cell r="I78">
            <v>231478872.36308146</v>
          </cell>
          <cell r="J78">
            <v>126988777.69249868</v>
          </cell>
          <cell r="K78">
            <v>37262161.216964722</v>
          </cell>
          <cell r="L78">
            <v>141752255.88754749</v>
          </cell>
          <cell r="M78">
            <v>6.2652313159429221E-2</v>
          </cell>
          <cell r="N78">
            <v>2.8810488964915684E-2</v>
          </cell>
          <cell r="O78">
            <v>6.2980446290155905E-3</v>
          </cell>
        </row>
        <row r="79">
          <cell r="A79" t="str">
            <v>IC</v>
          </cell>
          <cell r="B79">
            <v>89</v>
          </cell>
          <cell r="C79">
            <v>2906677442.0539999</v>
          </cell>
          <cell r="D79">
            <v>2925780994</v>
          </cell>
          <cell r="E79">
            <v>2915162826</v>
          </cell>
          <cell r="F79">
            <v>111788964.03273721</v>
          </cell>
          <cell r="G79">
            <v>6.2721613668800785E-3</v>
          </cell>
          <cell r="H79">
            <v>3.7995000574324704</v>
          </cell>
          <cell r="I79">
            <v>148206953.00844479</v>
          </cell>
          <cell r="J79">
            <v>40412579.484764099</v>
          </cell>
          <cell r="K79">
            <v>3994590.5090575218</v>
          </cell>
          <cell r="L79">
            <v>111788964.03273821</v>
          </cell>
          <cell r="M79">
            <v>4.9505402693504216E-2</v>
          </cell>
          <cell r="N79">
            <v>2.1328880566396702E-2</v>
          </cell>
          <cell r="O79">
            <v>-8.4451449744748992E-5</v>
          </cell>
        </row>
        <row r="80">
          <cell r="A80" t="str">
            <v>MA</v>
          </cell>
          <cell r="B80">
            <v>601</v>
          </cell>
          <cell r="C80">
            <v>2804634824.1999998</v>
          </cell>
          <cell r="D80">
            <v>3151673132</v>
          </cell>
          <cell r="E80">
            <v>2804634824.1999998</v>
          </cell>
          <cell r="F80">
            <v>214599942.22338456</v>
          </cell>
          <cell r="G80">
            <v>1.3326581196936727E-3</v>
          </cell>
          <cell r="H80">
            <v>4.9331366259129705</v>
          </cell>
          <cell r="I80">
            <v>262104994.81713343</v>
          </cell>
          <cell r="J80">
            <v>60328144.406535625</v>
          </cell>
          <cell r="K80">
            <v>12823091.812787056</v>
          </cell>
          <cell r="L80">
            <v>214599942.22338486</v>
          </cell>
          <cell r="M80">
            <v>5.1901867113533146E-2</v>
          </cell>
          <cell r="N80">
            <v>2.411026226359907E-2</v>
          </cell>
          <cell r="O80">
            <v>3.1254706969422166E-3</v>
          </cell>
        </row>
        <row r="81">
          <cell r="A81" t="str">
            <v>CC</v>
          </cell>
          <cell r="B81">
            <v>1622</v>
          </cell>
          <cell r="C81">
            <v>2752355447.1245098</v>
          </cell>
          <cell r="D81">
            <v>3246630823</v>
          </cell>
          <cell r="E81">
            <v>2766528510.6000004</v>
          </cell>
          <cell r="F81">
            <v>104366726.01440011</v>
          </cell>
          <cell r="G81">
            <v>1.2763987618521214E-2</v>
          </cell>
          <cell r="H81">
            <v>4.7862147578154461</v>
          </cell>
          <cell r="I81">
            <v>195380533.60445881</v>
          </cell>
          <cell r="J81">
            <v>124822297.67372608</v>
          </cell>
          <cell r="K81">
            <v>33808490.083670139</v>
          </cell>
          <cell r="L81">
            <v>104366726.01440287</v>
          </cell>
          <cell r="M81">
            <v>8.4957060650795682E-2</v>
          </cell>
          <cell r="N81">
            <v>5.0842792003821052E-2</v>
          </cell>
          <cell r="O81">
            <v>1.9632748905591597E-2</v>
          </cell>
        </row>
        <row r="82">
          <cell r="A82" t="str">
            <v>DH</v>
          </cell>
          <cell r="B82">
            <v>570</v>
          </cell>
          <cell r="C82">
            <v>2591065323.2576284</v>
          </cell>
          <cell r="D82">
            <v>3661414096</v>
          </cell>
          <cell r="E82">
            <v>2696629688.8400002</v>
          </cell>
          <cell r="F82">
            <v>-18130213.761529807</v>
          </cell>
          <cell r="G82">
            <v>2.1048084604530025E-2</v>
          </cell>
          <cell r="H82">
            <v>3.8408750538182175</v>
          </cell>
          <cell r="I82">
            <v>95479757.702767372</v>
          </cell>
          <cell r="J82">
            <v>158236642.32974434</v>
          </cell>
          <cell r="K82">
            <v>44626670.86545372</v>
          </cell>
          <cell r="L82">
            <v>-18130213.761523247</v>
          </cell>
          <cell r="M82">
            <v>4.5691353655369263E-2</v>
          </cell>
          <cell r="N82">
            <v>1.4628425259100858E-2</v>
          </cell>
          <cell r="O82">
            <v>-1.0532075535430436E-2</v>
          </cell>
        </row>
        <row r="83">
          <cell r="A83" t="str">
            <v>KP</v>
          </cell>
          <cell r="B83">
            <v>1028</v>
          </cell>
          <cell r="C83">
            <v>2689453108.1371346</v>
          </cell>
          <cell r="D83">
            <v>2937832741</v>
          </cell>
          <cell r="E83">
            <v>2692031191.79</v>
          </cell>
          <cell r="F83">
            <v>137213088.20842427</v>
          </cell>
          <cell r="G83">
            <v>8.8969285684743927E-3</v>
          </cell>
          <cell r="H83">
            <v>4.5758841720588928</v>
          </cell>
          <cell r="I83">
            <v>194212214.62776279</v>
          </cell>
          <cell r="J83">
            <v>83623493.679801941</v>
          </cell>
          <cell r="K83">
            <v>26624367.260458946</v>
          </cell>
          <cell r="L83">
            <v>137213088.2084198</v>
          </cell>
          <cell r="M83">
            <v>9.6379466151356868E-2</v>
          </cell>
          <cell r="N83">
            <v>6.2565160265530884E-2</v>
          </cell>
          <cell r="O83">
            <v>2.5013967175907058E-2</v>
          </cell>
        </row>
        <row r="84">
          <cell r="A84" t="str">
            <v>GD</v>
          </cell>
          <cell r="B84">
            <v>1599</v>
          </cell>
          <cell r="C84">
            <v>2604906016</v>
          </cell>
          <cell r="D84">
            <v>2755932380</v>
          </cell>
          <cell r="E84">
            <v>2604906016</v>
          </cell>
          <cell r="F84">
            <v>142201288.39965868</v>
          </cell>
          <cell r="G84">
            <v>9.6987428687323948E-3</v>
          </cell>
          <cell r="H84">
            <v>4.0026236499831445</v>
          </cell>
          <cell r="I84">
            <v>192094582.95960617</v>
          </cell>
          <cell r="J84">
            <v>83365948.814080238</v>
          </cell>
          <cell r="K84">
            <v>33472654.254136562</v>
          </cell>
          <cell r="L84">
            <v>142201288.39966249</v>
          </cell>
          <cell r="M84">
            <v>0.12294882976638209</v>
          </cell>
          <cell r="N84">
            <v>7.7045063542282383E-2</v>
          </cell>
          <cell r="O84">
            <v>3.0778895912878381E-2</v>
          </cell>
        </row>
        <row r="85">
          <cell r="A85" t="str">
            <v>CH</v>
          </cell>
          <cell r="B85">
            <v>2026</v>
          </cell>
          <cell r="C85">
            <v>2487343256.9788518</v>
          </cell>
          <cell r="D85">
            <v>2927852351</v>
          </cell>
          <cell r="E85">
            <v>2488107184.3600001</v>
          </cell>
          <cell r="F85">
            <v>80667291.505566597</v>
          </cell>
          <cell r="G85">
            <v>2.1986098388823556E-2</v>
          </cell>
          <cell r="H85">
            <v>5.1971100866781645</v>
          </cell>
          <cell r="I85">
            <v>213118418.8938694</v>
          </cell>
          <cell r="J85">
            <v>179488567.07958317</v>
          </cell>
          <cell r="K85">
            <v>47037439.691274643</v>
          </cell>
          <cell r="L85">
            <v>80667291.505560875</v>
          </cell>
          <cell r="M85">
            <v>9.0082662483659148E-2</v>
          </cell>
          <cell r="N85">
            <v>5.1094657364531851E-2</v>
          </cell>
          <cell r="O85">
            <v>1.6687133877632959E-2</v>
          </cell>
        </row>
        <row r="86">
          <cell r="A86" t="str">
            <v>KQ</v>
          </cell>
          <cell r="B86">
            <v>886</v>
          </cell>
          <cell r="C86">
            <v>2451443074.3400002</v>
          </cell>
          <cell r="D86">
            <v>2626211185</v>
          </cell>
          <cell r="E86">
            <v>2451443074.3400002</v>
          </cell>
          <cell r="F86">
            <v>85727170.921581581</v>
          </cell>
          <cell r="G86">
            <v>2.0528325836789447E-2</v>
          </cell>
          <cell r="H86">
            <v>5.0737053137700787</v>
          </cell>
          <cell r="I86">
            <v>187819532.96006727</v>
          </cell>
          <cell r="J86">
            <v>159083586.61735964</v>
          </cell>
          <cell r="K86">
            <v>56991224.578877449</v>
          </cell>
          <cell r="L86">
            <v>85727170.921585083</v>
          </cell>
          <cell r="M86">
            <v>8.0920858613423283E-2</v>
          </cell>
          <cell r="N86">
            <v>4.387950915817504E-2</v>
          </cell>
          <cell r="O86">
            <v>1.3647319954284951E-2</v>
          </cell>
        </row>
        <row r="87">
          <cell r="A87" t="str">
            <v>EM</v>
          </cell>
          <cell r="B87">
            <v>1171</v>
          </cell>
          <cell r="C87">
            <v>2445075863.5999999</v>
          </cell>
          <cell r="D87">
            <v>2651284711</v>
          </cell>
          <cell r="E87">
            <v>2445075863.5999999</v>
          </cell>
          <cell r="F87">
            <v>134705533.13920993</v>
          </cell>
          <cell r="G87">
            <v>1.9962489650865559E-2</v>
          </cell>
          <cell r="H87">
            <v>4.8126987489201554</v>
          </cell>
          <cell r="I87">
            <v>232949659.18645239</v>
          </cell>
          <cell r="J87">
            <v>173325549.11961222</v>
          </cell>
          <cell r="K87">
            <v>75081423.072369576</v>
          </cell>
          <cell r="L87">
            <v>134705533.13920975</v>
          </cell>
          <cell r="M87">
            <v>6.6411142777860005E-2</v>
          </cell>
          <cell r="N87">
            <v>3.2181030572323736E-2</v>
          </cell>
          <cell r="O87">
            <v>2.2558103926015299E-3</v>
          </cell>
        </row>
        <row r="88">
          <cell r="A88" t="str">
            <v>KC</v>
          </cell>
          <cell r="B88">
            <v>1248</v>
          </cell>
          <cell r="C88">
            <v>2348774128.7799997</v>
          </cell>
          <cell r="D88">
            <v>2510962363</v>
          </cell>
          <cell r="E88">
            <v>2348774128.7799997</v>
          </cell>
          <cell r="F88">
            <v>154627581.90536258</v>
          </cell>
          <cell r="G88">
            <v>7.7273882184909666E-3</v>
          </cell>
          <cell r="H88">
            <v>4.4521413582833436</v>
          </cell>
          <cell r="I88">
            <v>204977437.1229372</v>
          </cell>
          <cell r="J88">
            <v>81708213.851480961</v>
          </cell>
          <cell r="K88">
            <v>31358358.633904457</v>
          </cell>
          <cell r="L88">
            <v>154627581.9053607</v>
          </cell>
          <cell r="M88">
            <v>6.9857717418769949E-2</v>
          </cell>
          <cell r="N88">
            <v>4.6670259029114806E-2</v>
          </cell>
          <cell r="O88">
            <v>2.0130029803171783E-2</v>
          </cell>
        </row>
        <row r="89">
          <cell r="A89" t="str">
            <v>KO</v>
          </cell>
          <cell r="B89">
            <v>1193</v>
          </cell>
          <cell r="C89">
            <v>2300537280</v>
          </cell>
          <cell r="D89">
            <v>2484620283</v>
          </cell>
          <cell r="E89">
            <v>2300537280</v>
          </cell>
          <cell r="F89">
            <v>111696904.47241531</v>
          </cell>
          <cell r="G89">
            <v>1.8851705451713375E-2</v>
          </cell>
          <cell r="H89">
            <v>4.829663207009177</v>
          </cell>
          <cell r="I89">
            <v>202993014.92809916</v>
          </cell>
          <cell r="J89">
            <v>140721696.17862177</v>
          </cell>
          <cell r="K89">
            <v>49425585.722936153</v>
          </cell>
          <cell r="L89">
            <v>111696904.47241354</v>
          </cell>
          <cell r="M89">
            <v>6.8019087658638164E-2</v>
          </cell>
          <cell r="N89">
            <v>3.3699109403650299E-2</v>
          </cell>
          <cell r="O89">
            <v>4.758545177418293E-3</v>
          </cell>
        </row>
        <row r="90">
          <cell r="A90" t="str">
            <v>KN</v>
          </cell>
          <cell r="B90">
            <v>593</v>
          </cell>
          <cell r="C90">
            <v>2106439722.5</v>
          </cell>
          <cell r="D90">
            <v>2370282197</v>
          </cell>
          <cell r="E90">
            <v>2106439722.5</v>
          </cell>
          <cell r="F90">
            <v>64799653.588570617</v>
          </cell>
          <cell r="G90">
            <v>1.1068294088155489E-2</v>
          </cell>
          <cell r="H90">
            <v>5.1414528702503066</v>
          </cell>
          <cell r="I90">
            <v>135605360.7910738</v>
          </cell>
          <cell r="J90">
            <v>96186301.871003389</v>
          </cell>
          <cell r="K90">
            <v>25380594.668500662</v>
          </cell>
          <cell r="L90">
            <v>64799653.588571072</v>
          </cell>
          <cell r="M90">
            <v>7.0278669628510232E-2</v>
          </cell>
          <cell r="N90">
            <v>3.2339038675508497E-2</v>
          </cell>
          <cell r="O90">
            <v>5.3571005452553808E-3</v>
          </cell>
        </row>
        <row r="91">
          <cell r="A91" t="str">
            <v>EA</v>
          </cell>
          <cell r="B91">
            <v>549</v>
          </cell>
          <cell r="C91">
            <v>2013097535.5385804</v>
          </cell>
          <cell r="D91">
            <v>2265755578</v>
          </cell>
          <cell r="E91">
            <v>2029803496</v>
          </cell>
          <cell r="F91">
            <v>-153732867.14476702</v>
          </cell>
          <cell r="G91">
            <v>4.9811498694340553E-2</v>
          </cell>
          <cell r="H91">
            <v>3.4351870697536748</v>
          </cell>
          <cell r="I91">
            <v>142198148.72305059</v>
          </cell>
          <cell r="J91">
            <v>396394608.17186284</v>
          </cell>
          <cell r="K91">
            <v>100463592.30404592</v>
          </cell>
          <cell r="L91">
            <v>-153732867.14476633</v>
          </cell>
          <cell r="M91">
            <v>8.0497467806689052E-2</v>
          </cell>
          <cell r="N91">
            <v>5.128685789348543E-2</v>
          </cell>
          <cell r="O91">
            <v>2.3241988353655259E-2</v>
          </cell>
        </row>
        <row r="92">
          <cell r="A92" t="str">
            <v>ED</v>
          </cell>
          <cell r="B92">
            <v>1272</v>
          </cell>
          <cell r="C92">
            <v>1851692630.7182641</v>
          </cell>
          <cell r="D92">
            <v>2061500439</v>
          </cell>
          <cell r="E92">
            <v>1851744588.0999999</v>
          </cell>
          <cell r="F92">
            <v>40486723.875705354</v>
          </cell>
          <cell r="G92">
            <v>2.4876175974788108E-2</v>
          </cell>
          <cell r="H92">
            <v>4.6021050386625451</v>
          </cell>
          <cell r="I92">
            <v>165246724.02704453</v>
          </cell>
          <cell r="J92">
            <v>189690919.95381212</v>
          </cell>
          <cell r="K92">
            <v>64930919.80247283</v>
          </cell>
          <cell r="L92">
            <v>40486723.875705242</v>
          </cell>
          <cell r="M92">
            <v>8.9267257507114992E-2</v>
          </cell>
          <cell r="N92">
            <v>4.8322024436598381E-2</v>
          </cell>
          <cell r="O92">
            <v>1.4582460313045019E-2</v>
          </cell>
        </row>
        <row r="93">
          <cell r="A93" t="str">
            <v>JJ</v>
          </cell>
          <cell r="B93">
            <v>579</v>
          </cell>
          <cell r="C93">
            <v>1815354009.3400002</v>
          </cell>
          <cell r="D93">
            <v>1973016058</v>
          </cell>
          <cell r="E93">
            <v>1815354009.3400002</v>
          </cell>
          <cell r="F93">
            <v>28426780.264149148</v>
          </cell>
          <cell r="G93">
            <v>2.2421128328533695E-2</v>
          </cell>
          <cell r="H93">
            <v>4.3406632276972124</v>
          </cell>
          <cell r="I93">
            <v>102895995.18092561</v>
          </cell>
          <cell r="J93">
            <v>118315621.72221065</v>
          </cell>
          <cell r="K93">
            <v>43846406.805433989</v>
          </cell>
          <cell r="L93">
            <v>28426780.264148951</v>
          </cell>
          <cell r="M93">
            <v>5.4068847105476853E-2</v>
          </cell>
          <cell r="N93">
            <v>1.8870664679710755E-2</v>
          </cell>
          <cell r="O93">
            <v>-3.8287367615105648E-3</v>
          </cell>
        </row>
        <row r="94">
          <cell r="A94" t="str">
            <v>ID</v>
          </cell>
          <cell r="B94">
            <v>798</v>
          </cell>
          <cell r="C94">
            <v>1804208313.996805</v>
          </cell>
          <cell r="D94">
            <v>1954094573</v>
          </cell>
          <cell r="E94">
            <v>1804341882.0999999</v>
          </cell>
          <cell r="F94">
            <v>115301437.36909044</v>
          </cell>
          <cell r="G94">
            <v>2.075025405341277E-2</v>
          </cell>
          <cell r="H94">
            <v>4.7362297067325247</v>
          </cell>
          <cell r="I94">
            <v>174616402.21973634</v>
          </cell>
          <cell r="J94">
            <v>161660202.87317181</v>
          </cell>
          <cell r="K94">
            <v>102345238.02252817</v>
          </cell>
          <cell r="L94">
            <v>115301437.3690927</v>
          </cell>
          <cell r="M94">
            <v>6.5733579343504489E-2</v>
          </cell>
          <cell r="N94">
            <v>3.2310315787024452E-2</v>
          </cell>
          <cell r="O94">
            <v>6.4377999929556015E-3</v>
          </cell>
        </row>
        <row r="95">
          <cell r="A95" t="str">
            <v>KJ</v>
          </cell>
          <cell r="B95">
            <v>871</v>
          </cell>
          <cell r="C95">
            <v>1753379650.3</v>
          </cell>
          <cell r="D95">
            <v>1940353393</v>
          </cell>
          <cell r="E95">
            <v>1753379650.3</v>
          </cell>
          <cell r="F95">
            <v>32101555.610369626</v>
          </cell>
          <cell r="G95">
            <v>3.3175444990738906E-2</v>
          </cell>
          <cell r="H95">
            <v>5.0525241659022573</v>
          </cell>
          <cell r="I95">
            <v>143473902.77009821</v>
          </cell>
          <cell r="J95">
            <v>162327533.26819587</v>
          </cell>
          <cell r="K95">
            <v>50955186.108471155</v>
          </cell>
          <cell r="L95">
            <v>32101555.610373497</v>
          </cell>
          <cell r="M95">
            <v>5.3531808563916414E-2</v>
          </cell>
          <cell r="N95">
            <v>2.0937012214109891E-2</v>
          </cell>
          <cell r="O95">
            <v>-6.0319343961043751E-3</v>
          </cell>
        </row>
        <row r="96">
          <cell r="A96" t="str">
            <v>JB</v>
          </cell>
          <cell r="B96">
            <v>313</v>
          </cell>
          <cell r="C96">
            <v>1539044372</v>
          </cell>
          <cell r="D96">
            <v>1591639966</v>
          </cell>
          <cell r="E96">
            <v>1539044372</v>
          </cell>
          <cell r="F96">
            <v>74243092.643806696</v>
          </cell>
          <cell r="G96">
            <v>9.5886343500449934E-3</v>
          </cell>
          <cell r="H96">
            <v>3.3673465026432661</v>
          </cell>
          <cell r="I96">
            <v>90974112.656037092</v>
          </cell>
          <cell r="J96">
            <v>59262897.150160313</v>
          </cell>
          <cell r="K96">
            <v>42531877.137930632</v>
          </cell>
          <cell r="L96">
            <v>74243092.643807411</v>
          </cell>
          <cell r="M96">
            <v>8.4545006572921161E-2</v>
          </cell>
          <cell r="N96">
            <v>3.5416912567352368E-2</v>
          </cell>
          <cell r="O96">
            <v>8.2885220739860425E-3</v>
          </cell>
        </row>
        <row r="97">
          <cell r="A97" t="str">
            <v>BF</v>
          </cell>
          <cell r="B97">
            <v>1690</v>
          </cell>
          <cell r="C97">
            <v>1505052962</v>
          </cell>
          <cell r="D97">
            <v>1731855944</v>
          </cell>
          <cell r="E97">
            <v>1505052962</v>
          </cell>
          <cell r="F97">
            <v>22238755.09759884</v>
          </cell>
          <cell r="G97">
            <v>4.2764349982352075E-2</v>
          </cell>
          <cell r="H97">
            <v>5.8021005171411426</v>
          </cell>
          <cell r="I97">
            <v>175718420.54148364</v>
          </cell>
          <cell r="J97">
            <v>202008329.88001132</v>
          </cell>
          <cell r="K97">
            <v>48528664.436126947</v>
          </cell>
          <cell r="L97">
            <v>22238755.097599268</v>
          </cell>
          <cell r="M97">
            <v>7.2504805065574926E-2</v>
          </cell>
          <cell r="N97">
            <v>2.8177012260922514E-2</v>
          </cell>
          <cell r="O97">
            <v>-1.3453747072615742E-2</v>
          </cell>
        </row>
        <row r="98">
          <cell r="A98" t="str">
            <v>JD</v>
          </cell>
          <cell r="B98">
            <v>502</v>
          </cell>
          <cell r="C98">
            <v>1465717863</v>
          </cell>
          <cell r="D98">
            <v>1545859770</v>
          </cell>
          <cell r="E98">
            <v>1465717863</v>
          </cell>
          <cell r="F98">
            <v>76366958.280467764</v>
          </cell>
          <cell r="G98">
            <v>1.8430090606502348E-2</v>
          </cell>
          <cell r="H98">
            <v>4.7247262200835971</v>
          </cell>
          <cell r="I98">
            <v>125577333.55817151</v>
          </cell>
          <cell r="J98">
            <v>95633623.735339642</v>
          </cell>
          <cell r="K98">
            <v>46423248.457635164</v>
          </cell>
          <cell r="L98">
            <v>76366958.280467033</v>
          </cell>
          <cell r="M98">
            <v>7.3530449067616396E-2</v>
          </cell>
          <cell r="N98">
            <v>3.5867700463249767E-2</v>
          </cell>
          <cell r="O98">
            <v>5.3552774024951382E-3</v>
          </cell>
        </row>
        <row r="99">
          <cell r="A99" t="str">
            <v>CP</v>
          </cell>
          <cell r="B99">
            <v>801</v>
          </cell>
          <cell r="C99">
            <v>1414153936.3812625</v>
          </cell>
          <cell r="D99">
            <v>1547606494</v>
          </cell>
          <cell r="E99">
            <v>1414648836.5</v>
          </cell>
          <cell r="F99">
            <v>56885388.171995461</v>
          </cell>
          <cell r="G99">
            <v>1.2769558320731482E-2</v>
          </cell>
          <cell r="H99">
            <v>4.2182307490046798</v>
          </cell>
          <cell r="I99">
            <v>97411444.087378025</v>
          </cell>
          <cell r="J99">
            <v>49591452.6675632</v>
          </cell>
          <cell r="K99">
            <v>9065396.7521803379</v>
          </cell>
          <cell r="L99">
            <v>56885388.171995163</v>
          </cell>
          <cell r="M99">
            <v>0.10010537493300919</v>
          </cell>
          <cell r="N99">
            <v>6.7156694165305536E-2</v>
          </cell>
          <cell r="O99">
            <v>3.024964760822239E-2</v>
          </cell>
        </row>
        <row r="100">
          <cell r="A100" t="str">
            <v>BD</v>
          </cell>
          <cell r="B100">
            <v>1354</v>
          </cell>
          <cell r="C100">
            <v>1400782334</v>
          </cell>
          <cell r="D100">
            <v>1582022637</v>
          </cell>
          <cell r="E100">
            <v>1400782334</v>
          </cell>
          <cell r="F100">
            <v>103864518.52855097</v>
          </cell>
          <cell r="G100">
            <v>2.170411523480073E-2</v>
          </cell>
          <cell r="H100">
            <v>5.6049624264257796</v>
          </cell>
          <cell r="I100">
            <v>175315289.34418535</v>
          </cell>
          <cell r="J100">
            <v>120159584.48325396</v>
          </cell>
          <cell r="K100">
            <v>48708813.667619228</v>
          </cell>
          <cell r="L100">
            <v>103864518.52855062</v>
          </cell>
          <cell r="M100">
            <v>9.6171128146022383E-2</v>
          </cell>
          <cell r="N100">
            <v>5.586522753477452E-2</v>
          </cell>
          <cell r="O100">
            <v>2.2079903232101728E-2</v>
          </cell>
        </row>
        <row r="101">
          <cell r="A101" t="str">
            <v>KK</v>
          </cell>
          <cell r="B101">
            <v>672</v>
          </cell>
          <cell r="C101">
            <v>1368379280</v>
          </cell>
          <cell r="D101">
            <v>1495673135</v>
          </cell>
          <cell r="E101">
            <v>1368379280</v>
          </cell>
          <cell r="F101">
            <v>70860568.757741049</v>
          </cell>
          <cell r="G101">
            <v>2.766237466955182E-2</v>
          </cell>
          <cell r="H101">
            <v>4.774527458056804</v>
          </cell>
          <cell r="I101">
            <v>157534164.59877467</v>
          </cell>
          <cell r="J101">
            <v>174196565.38036489</v>
          </cell>
          <cell r="K101">
            <v>87522969.539330959</v>
          </cell>
          <cell r="L101">
            <v>70860568.757740736</v>
          </cell>
          <cell r="M101">
            <v>7.8085919186279856E-2</v>
          </cell>
          <cell r="N101">
            <v>3.999001060510253E-2</v>
          </cell>
          <cell r="O101">
            <v>8.616452558009538E-3</v>
          </cell>
        </row>
        <row r="102">
          <cell r="A102" t="str">
            <v>AA</v>
          </cell>
          <cell r="B102">
            <v>906</v>
          </cell>
          <cell r="C102">
            <v>1318801998.6278076</v>
          </cell>
          <cell r="D102">
            <v>1476944824</v>
          </cell>
          <cell r="E102">
            <v>1319493835.5999999</v>
          </cell>
          <cell r="F102">
            <v>45525424.674755089</v>
          </cell>
          <cell r="G102">
            <v>1.9682411692472951E-2</v>
          </cell>
          <cell r="H102">
            <v>4.9014906871566488</v>
          </cell>
          <cell r="I102">
            <v>103455944.67326689</v>
          </cell>
          <cell r="J102">
            <v>72706597.289375305</v>
          </cell>
          <cell r="K102">
            <v>14776077.290864706</v>
          </cell>
          <cell r="L102">
            <v>45525424.674756289</v>
          </cell>
          <cell r="M102">
            <v>0.1041507143905904</v>
          </cell>
          <cell r="N102">
            <v>6.5800684899044726E-2</v>
          </cell>
          <cell r="O102">
            <v>2.6420243096516565E-2</v>
          </cell>
        </row>
        <row r="103">
          <cell r="A103" t="str">
            <v>FD</v>
          </cell>
          <cell r="B103">
            <v>319</v>
          </cell>
          <cell r="C103">
            <v>1302592586.5</v>
          </cell>
          <cell r="D103">
            <v>1495069979</v>
          </cell>
          <cell r="E103">
            <v>1302592586.5</v>
          </cell>
          <cell r="F103">
            <v>97760390.04440935</v>
          </cell>
          <cell r="G103">
            <v>1.2501903353927986E-2</v>
          </cell>
          <cell r="H103">
            <v>4.4667471372154939</v>
          </cell>
          <cell r="I103">
            <v>153130961.35323048</v>
          </cell>
          <cell r="J103">
            <v>69944163.766243696</v>
          </cell>
          <cell r="K103">
            <v>14573592.457422495</v>
          </cell>
          <cell r="L103">
            <v>97760390.044409275</v>
          </cell>
          <cell r="M103">
            <v>9.8660144247535664E-2</v>
          </cell>
          <cell r="N103">
            <v>5.3125115061538775E-2</v>
          </cell>
          <cell r="O103">
            <v>1.6212888441715792E-3</v>
          </cell>
        </row>
        <row r="104">
          <cell r="A104" t="str">
            <v>LB</v>
          </cell>
          <cell r="B104">
            <v>851</v>
          </cell>
          <cell r="C104">
            <v>1149764605</v>
          </cell>
          <cell r="D104">
            <v>1315649194</v>
          </cell>
          <cell r="E104">
            <v>1149764605</v>
          </cell>
          <cell r="F104">
            <v>101774719.43427947</v>
          </cell>
          <cell r="G104">
            <v>6.3202806925620617E-3</v>
          </cell>
          <cell r="H104">
            <v>5.4753982132029568</v>
          </cell>
          <cell r="I104">
            <v>129610312.13936377</v>
          </cell>
          <cell r="J104">
            <v>36553036.850040913</v>
          </cell>
          <cell r="K104">
            <v>8717444.1449568272</v>
          </cell>
          <cell r="L104">
            <v>101774719.43427968</v>
          </cell>
          <cell r="M104">
            <v>0.12453645597238169</v>
          </cell>
          <cell r="N104">
            <v>9.3273311301404455E-2</v>
          </cell>
          <cell r="O104">
            <v>6.7714375383138181E-2</v>
          </cell>
        </row>
        <row r="105">
          <cell r="A105" t="str">
            <v>BG</v>
          </cell>
          <cell r="B105">
            <v>379</v>
          </cell>
          <cell r="C105">
            <v>1082392649</v>
          </cell>
          <cell r="D105">
            <v>1129629072</v>
          </cell>
          <cell r="E105">
            <v>1082392649</v>
          </cell>
          <cell r="F105">
            <v>80298927.371306539</v>
          </cell>
          <cell r="G105">
            <v>9.0711294828886551E-3</v>
          </cell>
          <cell r="H105">
            <v>3.9704754821528723</v>
          </cell>
          <cell r="I105">
            <v>111111583.4373281</v>
          </cell>
          <cell r="J105">
            <v>49698735.284537554</v>
          </cell>
          <cell r="K105">
            <v>18886079.218516111</v>
          </cell>
          <cell r="L105">
            <v>80298927.371306658</v>
          </cell>
          <cell r="M105">
            <v>8.3694263946735167E-2</v>
          </cell>
          <cell r="N105">
            <v>5.3227026969965931E-2</v>
          </cell>
          <cell r="O105">
            <v>1.6810587275271065E-2</v>
          </cell>
        </row>
        <row r="106">
          <cell r="A106" t="str">
            <v>LF</v>
          </cell>
          <cell r="B106">
            <v>994</v>
          </cell>
          <cell r="C106">
            <v>1067564477</v>
          </cell>
          <cell r="D106">
            <v>1171441843</v>
          </cell>
          <cell r="E106">
            <v>1067564477</v>
          </cell>
          <cell r="F106">
            <v>71466630.82006906</v>
          </cell>
          <cell r="G106">
            <v>2.316669079957881E-3</v>
          </cell>
          <cell r="H106">
            <v>4.8193882893220348</v>
          </cell>
          <cell r="I106">
            <v>86136224.063486576</v>
          </cell>
          <cell r="J106">
            <v>20485309.720847368</v>
          </cell>
          <cell r="K106">
            <v>5815716.47742939</v>
          </cell>
          <cell r="L106">
            <v>71466630.820068598</v>
          </cell>
          <cell r="M106">
            <v>9.6250282800936587E-2</v>
          </cell>
          <cell r="N106">
            <v>6.3061195584616342E-2</v>
          </cell>
          <cell r="O106">
            <v>3.1184205765682947E-2</v>
          </cell>
        </row>
        <row r="107">
          <cell r="A107" t="str">
            <v>KS</v>
          </cell>
          <cell r="B107">
            <v>852</v>
          </cell>
          <cell r="C107">
            <v>1031033701</v>
          </cell>
          <cell r="D107">
            <v>1155787712</v>
          </cell>
          <cell r="E107">
            <v>1031033701</v>
          </cell>
          <cell r="F107">
            <v>10944195.659934517</v>
          </cell>
          <cell r="G107">
            <v>3.444094928612234E-2</v>
          </cell>
          <cell r="H107">
            <v>5.0879434414249047</v>
          </cell>
          <cell r="I107">
            <v>104391787.20995069</v>
          </cell>
          <cell r="J107">
            <v>120315276.79707873</v>
          </cell>
          <cell r="K107">
            <v>26867685.247062564</v>
          </cell>
          <cell r="L107">
            <v>10944195.659934521</v>
          </cell>
          <cell r="M107">
            <v>5.6578156417004873E-2</v>
          </cell>
          <cell r="N107">
            <v>2.2721496942237459E-2</v>
          </cell>
          <cell r="O107">
            <v>-5.1928853894702481E-3</v>
          </cell>
        </row>
        <row r="108">
          <cell r="A108" t="str">
            <v>GC</v>
          </cell>
          <cell r="B108">
            <v>83</v>
          </cell>
          <cell r="C108">
            <v>1014908013.75</v>
          </cell>
          <cell r="D108">
            <v>2044157600</v>
          </cell>
          <cell r="E108">
            <v>1024454219.75</v>
          </cell>
          <cell r="F108">
            <v>12160822.864086235</v>
          </cell>
          <cell r="G108">
            <v>4.9759212823850775E-4</v>
          </cell>
          <cell r="H108">
            <v>3.9648546084394725</v>
          </cell>
          <cell r="I108">
            <v>23525557.24285686</v>
          </cell>
          <cell r="J108">
            <v>15152979.17169404</v>
          </cell>
          <cell r="K108">
            <v>3788244.7929234505</v>
          </cell>
          <cell r="L108">
            <v>12160822.86408627</v>
          </cell>
          <cell r="M108">
            <v>0.14655214285146376</v>
          </cell>
          <cell r="N108">
            <v>5.8073723702501176E-2</v>
          </cell>
          <cell r="O108">
            <v>1.1765930373275821E-2</v>
          </cell>
        </row>
        <row r="109">
          <cell r="A109" t="str">
            <v>BH</v>
          </cell>
          <cell r="B109">
            <v>1105</v>
          </cell>
          <cell r="C109">
            <v>931568917.38505006</v>
          </cell>
          <cell r="D109">
            <v>1071873435</v>
          </cell>
          <cell r="E109">
            <v>931843692</v>
          </cell>
          <cell r="F109">
            <v>34880522.378192119</v>
          </cell>
          <cell r="G109">
            <v>3.1773793361238298E-2</v>
          </cell>
          <cell r="H109">
            <v>5.826621374672567</v>
          </cell>
          <cell r="I109">
            <v>112596327.81345499</v>
          </cell>
          <cell r="J109">
            <v>104557965.61489856</v>
          </cell>
          <cell r="K109">
            <v>26842160.179635644</v>
          </cell>
          <cell r="L109">
            <v>34880522.378192067</v>
          </cell>
          <cell r="M109">
            <v>8.6809027902813043E-2</v>
          </cell>
          <cell r="N109">
            <v>4.4255912241872822E-2</v>
          </cell>
          <cell r="O109">
            <v>7.8386704592721523E-3</v>
          </cell>
        </row>
        <row r="110">
          <cell r="A110" t="str">
            <v>JE</v>
          </cell>
          <cell r="B110">
            <v>570</v>
          </cell>
          <cell r="C110">
            <v>842076618</v>
          </cell>
          <cell r="D110">
            <v>979762814</v>
          </cell>
          <cell r="E110">
            <v>842076618</v>
          </cell>
          <cell r="F110">
            <v>12014047.612448905</v>
          </cell>
          <cell r="G110">
            <v>2.3614985375379913E-2</v>
          </cell>
          <cell r="H110">
            <v>4.3486319557105908</v>
          </cell>
          <cell r="I110">
            <v>55379651.641511559</v>
          </cell>
          <cell r="J110">
            <v>57394454.994633794</v>
          </cell>
          <cell r="K110">
            <v>14028850.965571523</v>
          </cell>
          <cell r="L110">
            <v>12014047.612449288</v>
          </cell>
          <cell r="M110">
            <v>6.9337291207289667E-2</v>
          </cell>
          <cell r="N110">
            <v>2.8222059049969852E-2</v>
          </cell>
          <cell r="O110">
            <v>-1.8529936462128546E-4</v>
          </cell>
        </row>
        <row r="111">
          <cell r="A111" t="str">
            <v>GE</v>
          </cell>
          <cell r="B111">
            <v>212</v>
          </cell>
          <cell r="C111">
            <v>839451688</v>
          </cell>
          <cell r="D111">
            <v>908618889</v>
          </cell>
          <cell r="E111">
            <v>839451688</v>
          </cell>
          <cell r="F111">
            <v>17693888.583047207</v>
          </cell>
          <cell r="G111">
            <v>1.0017466685022819E-2</v>
          </cell>
          <cell r="H111">
            <v>4.2619344720723236</v>
          </cell>
          <cell r="I111">
            <v>37230231.063557029</v>
          </cell>
          <cell r="J111">
            <v>25859212.841777205</v>
          </cell>
          <cell r="K111">
            <v>6322870.3612675667</v>
          </cell>
          <cell r="L111">
            <v>17693888.58304739</v>
          </cell>
          <cell r="M111">
            <v>4.2983184313012297E-2</v>
          </cell>
          <cell r="N111">
            <v>1.8162936508903573E-2</v>
          </cell>
          <cell r="O111">
            <v>-3.3091748591104367E-3</v>
          </cell>
        </row>
        <row r="112">
          <cell r="A112" t="str">
            <v>NC</v>
          </cell>
          <cell r="B112">
            <v>68</v>
          </cell>
          <cell r="C112">
            <v>712569023</v>
          </cell>
          <cell r="D112">
            <v>721990251</v>
          </cell>
          <cell r="E112">
            <v>712569023</v>
          </cell>
          <cell r="F112">
            <v>102954402.78731033</v>
          </cell>
          <cell r="G112">
            <v>1.3122813490573038E-2</v>
          </cell>
          <cell r="H112">
            <v>4.5833299883553877</v>
          </cell>
          <cell r="I112">
            <v>120133336.43717694</v>
          </cell>
          <cell r="J112">
            <v>56902678.114147305</v>
          </cell>
          <cell r="K112">
            <v>39723744.464280725</v>
          </cell>
          <cell r="L112">
            <v>102954402.78731036</v>
          </cell>
          <cell r="M112">
            <v>0.11028879719110249</v>
          </cell>
          <cell r="N112">
            <v>2.8610115763498267E-2</v>
          </cell>
          <cell r="O112">
            <v>-1.4649923793652353E-2</v>
          </cell>
        </row>
        <row r="113">
          <cell r="A113" t="str">
            <v>AG</v>
          </cell>
          <cell r="B113">
            <v>352</v>
          </cell>
          <cell r="C113">
            <v>662928638.1970886</v>
          </cell>
          <cell r="D113">
            <v>751602921</v>
          </cell>
          <cell r="E113">
            <v>694968578.29999995</v>
          </cell>
          <cell r="F113">
            <v>31171064.116930149</v>
          </cell>
          <cell r="G113">
            <v>1.2988717448564929E-2</v>
          </cell>
          <cell r="H113">
            <v>4.3597190038214704</v>
          </cell>
          <cell r="I113">
            <v>49313781.758348107</v>
          </cell>
          <cell r="J113">
            <v>24893954.722990274</v>
          </cell>
          <cell r="K113">
            <v>6751237.0815724134</v>
          </cell>
          <cell r="L113">
            <v>31171064.116930246</v>
          </cell>
          <cell r="M113">
            <v>9.837948832823909E-2</v>
          </cell>
          <cell r="N113">
            <v>6.2105642019709355E-2</v>
          </cell>
          <cell r="O113">
            <v>2.4253239324722883E-2</v>
          </cell>
        </row>
        <row r="114">
          <cell r="A114" t="str">
            <v>DI</v>
          </cell>
          <cell r="B114">
            <v>159</v>
          </cell>
          <cell r="C114">
            <v>675314048.19000006</v>
          </cell>
          <cell r="D114">
            <v>748916578</v>
          </cell>
          <cell r="E114">
            <v>675314048.19000006</v>
          </cell>
          <cell r="F114">
            <v>21098479.364887398</v>
          </cell>
          <cell r="G114">
            <v>1.4589136331442851E-2</v>
          </cell>
          <cell r="H114">
            <v>5.4456610546522572</v>
          </cell>
          <cell r="I114">
            <v>35609890.624609828</v>
          </cell>
          <cell r="J114">
            <v>23289394.319658399</v>
          </cell>
          <cell r="K114">
            <v>8777983.0599360466</v>
          </cell>
          <cell r="L114">
            <v>21098479.364887476</v>
          </cell>
          <cell r="M114">
            <v>7.4246272770365995E-2</v>
          </cell>
          <cell r="N114">
            <v>3.5438217340156376E-2</v>
          </cell>
          <cell r="O114">
            <v>8.4572237829040661E-3</v>
          </cell>
        </row>
        <row r="115">
          <cell r="A115" t="str">
            <v>EH</v>
          </cell>
          <cell r="B115">
            <v>285</v>
          </cell>
          <cell r="C115">
            <v>603901394</v>
          </cell>
          <cell r="D115">
            <v>641463012</v>
          </cell>
          <cell r="E115">
            <v>603901394</v>
          </cell>
          <cell r="F115">
            <v>43904354.72572045</v>
          </cell>
          <cell r="G115">
            <v>1.2732157352291469E-2</v>
          </cell>
          <cell r="H115">
            <v>4.9618859387166809</v>
          </cell>
          <cell r="I115">
            <v>59018762.554683566</v>
          </cell>
          <cell r="J115">
            <v>24549946.759204865</v>
          </cell>
          <cell r="K115">
            <v>9435538.9302411079</v>
          </cell>
          <cell r="L115">
            <v>43904354.72571981</v>
          </cell>
          <cell r="M115">
            <v>9.5513505166495316E-2</v>
          </cell>
          <cell r="N115">
            <v>6.110586973141887E-2</v>
          </cell>
          <cell r="O115">
            <v>2.080937106993061E-2</v>
          </cell>
        </row>
        <row r="116">
          <cell r="A116" t="str">
            <v>EP</v>
          </cell>
          <cell r="B116">
            <v>554</v>
          </cell>
          <cell r="C116">
            <v>588291348</v>
          </cell>
          <cell r="D116">
            <v>675471250</v>
          </cell>
          <cell r="E116">
            <v>588291348</v>
          </cell>
          <cell r="F116">
            <v>40974017.476990893</v>
          </cell>
          <cell r="G116">
            <v>1.4982843946913708E-2</v>
          </cell>
          <cell r="H116">
            <v>5.3796841565533278</v>
          </cell>
          <cell r="I116">
            <v>67636852.67147243</v>
          </cell>
          <cell r="J116">
            <v>36653206.798194766</v>
          </cell>
          <cell r="K116">
            <v>9990371.6037137508</v>
          </cell>
          <cell r="L116">
            <v>40974017.476991415</v>
          </cell>
          <cell r="M116">
            <v>0.11005715862322762</v>
          </cell>
          <cell r="N116">
            <v>6.2407508278126654E-2</v>
          </cell>
          <cell r="O116">
            <v>3.2167776094073015E-2</v>
          </cell>
        </row>
        <row r="117">
          <cell r="A117" t="str">
            <v>FC</v>
          </cell>
          <cell r="B117">
            <v>175</v>
          </cell>
          <cell r="C117">
            <v>529450375.5</v>
          </cell>
          <cell r="D117">
            <v>571411355</v>
          </cell>
          <cell r="E117">
            <v>529450375.5</v>
          </cell>
          <cell r="F117">
            <v>17802042.391441248</v>
          </cell>
          <cell r="G117">
            <v>1.6168386946756867E-2</v>
          </cell>
          <cell r="H117">
            <v>4.7249075766620168</v>
          </cell>
          <cell r="I117">
            <v>37332740.418870687</v>
          </cell>
          <cell r="J117">
            <v>26445931.547893643</v>
          </cell>
          <cell r="K117">
            <v>6915233.5204643011</v>
          </cell>
          <cell r="L117">
            <v>17802042.391441345</v>
          </cell>
          <cell r="M117">
            <v>7.7350241435015205E-2</v>
          </cell>
          <cell r="N117">
            <v>3.5036747198496976E-2</v>
          </cell>
          <cell r="O117">
            <v>2.243600930975676E-3</v>
          </cell>
        </row>
        <row r="118">
          <cell r="A118" t="str">
            <v>AD</v>
          </cell>
          <cell r="B118">
            <v>310</v>
          </cell>
          <cell r="C118">
            <v>451314889.93739998</v>
          </cell>
          <cell r="D118">
            <v>501134535</v>
          </cell>
          <cell r="E118">
            <v>459582903</v>
          </cell>
          <cell r="F118">
            <v>27060625.369845837</v>
          </cell>
          <cell r="G118">
            <v>1.6541546822545671E-2</v>
          </cell>
          <cell r="H118">
            <v>6.3375194599003635</v>
          </cell>
          <cell r="I118">
            <v>44102256.747481346</v>
          </cell>
          <cell r="J118">
            <v>22285507.370421767</v>
          </cell>
          <cell r="K118">
            <v>5243875.9927861094</v>
          </cell>
          <cell r="L118">
            <v>27060625.369845688</v>
          </cell>
          <cell r="M118">
            <v>0.11136977841942015</v>
          </cell>
          <cell r="N118">
            <v>6.8952360493880038E-2</v>
          </cell>
          <cell r="O118">
            <v>3.354737050857691E-2</v>
          </cell>
        </row>
        <row r="119">
          <cell r="A119" t="str">
            <v>IG</v>
          </cell>
          <cell r="B119">
            <v>118</v>
          </cell>
          <cell r="C119">
            <v>361017820.23552269</v>
          </cell>
          <cell r="D119">
            <v>390085964</v>
          </cell>
          <cell r="E119">
            <v>363107621</v>
          </cell>
          <cell r="F119">
            <v>15438696.854108425</v>
          </cell>
          <cell r="G119">
            <v>3.7840919706718843E-3</v>
          </cell>
          <cell r="H119">
            <v>4.1828237359744094</v>
          </cell>
          <cell r="I119">
            <v>20418332.199121833</v>
          </cell>
          <cell r="J119">
            <v>7683057.7440180182</v>
          </cell>
          <cell r="K119">
            <v>2703422.3990043998</v>
          </cell>
          <cell r="L119">
            <v>15438696.854108214</v>
          </cell>
          <cell r="M119">
            <v>9.479601676129755E-2</v>
          </cell>
          <cell r="N119">
            <v>5.4208471863829766E-2</v>
          </cell>
          <cell r="O119">
            <v>2.0551243378299285E-2</v>
          </cell>
        </row>
        <row r="120">
          <cell r="A120" t="str">
            <v>EL</v>
          </cell>
          <cell r="B120">
            <v>435</v>
          </cell>
          <cell r="C120">
            <v>361841907.39999998</v>
          </cell>
          <cell r="D120">
            <v>426764221</v>
          </cell>
          <cell r="E120">
            <v>361841907.39999998</v>
          </cell>
          <cell r="F120">
            <v>28878631.755747348</v>
          </cell>
          <cell r="G120">
            <v>1.5162031157306688E-2</v>
          </cell>
          <cell r="H120">
            <v>5.7522963380050971</v>
          </cell>
          <cell r="I120">
            <v>44079036.034159362</v>
          </cell>
          <cell r="J120">
            <v>20241706.80125916</v>
          </cell>
          <cell r="K120">
            <v>5041302.5228471756</v>
          </cell>
          <cell r="L120">
            <v>28878631.755747378</v>
          </cell>
          <cell r="M120">
            <v>0.12295076198344664</v>
          </cell>
          <cell r="N120">
            <v>7.7966491765032314E-2</v>
          </cell>
          <cell r="O120">
            <v>3.8274969223315296E-2</v>
          </cell>
        </row>
        <row r="121">
          <cell r="A121" t="str">
            <v>CL</v>
          </cell>
          <cell r="B121">
            <v>144</v>
          </cell>
          <cell r="C121">
            <v>349440597.75141799</v>
          </cell>
          <cell r="D121">
            <v>383317104</v>
          </cell>
          <cell r="E121">
            <v>350356776</v>
          </cell>
          <cell r="F121">
            <v>9666038.4968368318</v>
          </cell>
          <cell r="G121">
            <v>1.2813944324784917E-2</v>
          </cell>
          <cell r="H121">
            <v>4.7607390189964534</v>
          </cell>
          <cell r="I121">
            <v>22538287.171072543</v>
          </cell>
          <cell r="J121">
            <v>17143846.387157798</v>
          </cell>
          <cell r="K121">
            <v>4271597.712921977</v>
          </cell>
          <cell r="L121">
            <v>9666038.4968367219</v>
          </cell>
          <cell r="M121">
            <v>7.0015074810058531E-2</v>
          </cell>
          <cell r="N121">
            <v>3.3558389670554141E-2</v>
          </cell>
          <cell r="O121">
            <v>9.2863879388121306E-3</v>
          </cell>
        </row>
        <row r="122">
          <cell r="A122" t="str">
            <v>KD</v>
          </cell>
          <cell r="B122">
            <v>289</v>
          </cell>
          <cell r="C122">
            <v>339605503.19999999</v>
          </cell>
          <cell r="D122">
            <v>374398411</v>
          </cell>
          <cell r="E122">
            <v>339605503.19999999</v>
          </cell>
          <cell r="F122">
            <v>16958521.976488821</v>
          </cell>
          <cell r="G122">
            <v>1.6285230727235648E-2</v>
          </cell>
          <cell r="H122">
            <v>5.0801514651815598</v>
          </cell>
          <cell r="I122">
            <v>31810508.162433267</v>
          </cell>
          <cell r="J122">
            <v>19060722.765792072</v>
          </cell>
          <cell r="K122">
            <v>4208736.5798476338</v>
          </cell>
          <cell r="L122">
            <v>16958521.976488829</v>
          </cell>
          <cell r="M122">
            <v>7.6272732108840252E-2</v>
          </cell>
          <cell r="N122">
            <v>4.1570019847234851E-2</v>
          </cell>
          <cell r="O122">
            <v>2.1055369114396122E-2</v>
          </cell>
        </row>
        <row r="123">
          <cell r="A123" t="str">
            <v>AB</v>
          </cell>
          <cell r="B123">
            <v>284</v>
          </cell>
          <cell r="C123">
            <v>303852109.19999999</v>
          </cell>
          <cell r="D123">
            <v>334421176</v>
          </cell>
          <cell r="E123">
            <v>303852109.19999999</v>
          </cell>
          <cell r="F123">
            <v>15239866.652496617</v>
          </cell>
          <cell r="G123">
            <v>1.9235249079632016E-2</v>
          </cell>
          <cell r="H123">
            <v>5.0990965179911898</v>
          </cell>
          <cell r="I123">
            <v>25557482.07513845</v>
          </cell>
          <cell r="J123">
            <v>14701631.99345535</v>
          </cell>
          <cell r="K123">
            <v>4384016.5708134174</v>
          </cell>
          <cell r="L123">
            <v>15239866.652496517</v>
          </cell>
          <cell r="M123">
            <v>7.9459639978811461E-2</v>
          </cell>
          <cell r="N123">
            <v>4.5408558642194237E-2</v>
          </cell>
          <cell r="O123">
            <v>1.2670695517933156E-2</v>
          </cell>
        </row>
        <row r="124">
          <cell r="A124" t="str">
            <v>LE</v>
          </cell>
          <cell r="B124">
            <v>242</v>
          </cell>
          <cell r="C124">
            <v>261172567</v>
          </cell>
          <cell r="D124">
            <v>298593819</v>
          </cell>
          <cell r="E124">
            <v>261172567</v>
          </cell>
          <cell r="F124">
            <v>22397574.854850691</v>
          </cell>
          <cell r="G124">
            <v>4.2303596597206752E-3</v>
          </cell>
          <cell r="H124">
            <v>5.7860058188998087</v>
          </cell>
          <cell r="I124">
            <v>27878862.672414005</v>
          </cell>
          <cell r="J124">
            <v>7406212.7444209456</v>
          </cell>
          <cell r="K124">
            <v>1924924.9268574715</v>
          </cell>
          <cell r="L124">
            <v>22397574.854850531</v>
          </cell>
          <cell r="M124">
            <v>0.13916607244602144</v>
          </cell>
          <cell r="N124">
            <v>8.5864417732590154E-2</v>
          </cell>
          <cell r="O124">
            <v>4.5948870062935472E-2</v>
          </cell>
        </row>
        <row r="125">
          <cell r="A125" t="str">
            <v>EE</v>
          </cell>
          <cell r="B125">
            <v>233</v>
          </cell>
          <cell r="C125">
            <v>250994937</v>
          </cell>
          <cell r="D125">
            <v>284808213</v>
          </cell>
          <cell r="E125">
            <v>250994937</v>
          </cell>
          <cell r="F125">
            <v>7795974.0775534185</v>
          </cell>
          <cell r="G125">
            <v>3.6691460230998008E-2</v>
          </cell>
          <cell r="H125">
            <v>5.1997698561345951</v>
          </cell>
          <cell r="I125">
            <v>26414182.186572433</v>
          </cell>
          <cell r="J125">
            <v>24441331.917037636</v>
          </cell>
          <cell r="K125">
            <v>5823123.8080187142</v>
          </cell>
          <cell r="L125">
            <v>7795974.0775535107</v>
          </cell>
          <cell r="M125">
            <v>9.9566957322822586E-2</v>
          </cell>
          <cell r="N125">
            <v>6.0054702121046341E-2</v>
          </cell>
          <cell r="O125">
            <v>2.6246884386283004E-2</v>
          </cell>
        </row>
        <row r="126">
          <cell r="A126" t="str">
            <v>FE</v>
          </cell>
          <cell r="B126">
            <v>62</v>
          </cell>
          <cell r="C126">
            <v>229344972</v>
          </cell>
          <cell r="D126">
            <v>238455467</v>
          </cell>
          <cell r="E126">
            <v>229344972</v>
          </cell>
          <cell r="F126">
            <v>11876902.998987433</v>
          </cell>
          <cell r="G126">
            <v>1.3066715631919973E-2</v>
          </cell>
          <cell r="H126">
            <v>5.7862712982606848</v>
          </cell>
          <cell r="I126">
            <v>16065071.090894848</v>
          </cell>
          <cell r="J126">
            <v>7597887.7346786857</v>
          </cell>
          <cell r="K126">
            <v>3409719.6427711546</v>
          </cell>
          <cell r="L126">
            <v>11876902.998987317</v>
          </cell>
          <cell r="M126">
            <v>9.3969184503855538E-2</v>
          </cell>
          <cell r="N126">
            <v>5.1934530756865931E-2</v>
          </cell>
          <cell r="O126">
            <v>1.0959687372844359E-2</v>
          </cell>
        </row>
        <row r="127">
          <cell r="B127">
            <v>3664</v>
          </cell>
          <cell r="C127">
            <v>216559980.77000001</v>
          </cell>
          <cell r="D127">
            <v>4540151761</v>
          </cell>
          <cell r="E127">
            <v>216739948.77000001</v>
          </cell>
          <cell r="F127">
            <v>45570128.376201473</v>
          </cell>
          <cell r="H127">
            <v>5.0955112750528375</v>
          </cell>
          <cell r="I127">
            <v>63985394.344343692</v>
          </cell>
          <cell r="J127">
            <v>26151218.762777954</v>
          </cell>
          <cell r="K127">
            <v>7735952.7946356833</v>
          </cell>
          <cell r="L127">
            <v>45570128.376201421</v>
          </cell>
          <cell r="M127">
            <v>-1</v>
          </cell>
          <cell r="N127">
            <v>-1</v>
          </cell>
          <cell r="O127">
            <v>-1</v>
          </cell>
        </row>
        <row r="128">
          <cell r="A128" t="str">
            <v>GB</v>
          </cell>
          <cell r="B128">
            <v>89</v>
          </cell>
          <cell r="C128">
            <v>208876692</v>
          </cell>
          <cell r="D128">
            <v>219474857</v>
          </cell>
          <cell r="E128">
            <v>208876692</v>
          </cell>
          <cell r="F128">
            <v>2617199.1412684149</v>
          </cell>
          <cell r="G128">
            <v>1.074963829291666E-2</v>
          </cell>
          <cell r="H128">
            <v>3.6868553516109888</v>
          </cell>
          <cell r="I128">
            <v>7084916.3047406673</v>
          </cell>
          <cell r="J128">
            <v>7092218.4429617524</v>
          </cell>
          <cell r="K128">
            <v>2624501.2794894576</v>
          </cell>
          <cell r="L128">
            <v>2617199.1412683725</v>
          </cell>
          <cell r="M128">
            <v>9.9803920681937053E-2</v>
          </cell>
          <cell r="N128">
            <v>5.0785167428038958E-2</v>
          </cell>
          <cell r="O128">
            <v>1.7170313660079411E-2</v>
          </cell>
        </row>
        <row r="129">
          <cell r="A129" t="str">
            <v>EI</v>
          </cell>
          <cell r="B129">
            <v>32</v>
          </cell>
          <cell r="C129">
            <v>199401913</v>
          </cell>
          <cell r="D129">
            <v>291169478</v>
          </cell>
          <cell r="E129">
            <v>199401913</v>
          </cell>
          <cell r="F129">
            <v>76752335.818901092</v>
          </cell>
          <cell r="G129">
            <v>1.0819632401085813E-2</v>
          </cell>
          <cell r="H129">
            <v>3.0693035916159945</v>
          </cell>
          <cell r="I129">
            <v>85495046.589590728</v>
          </cell>
          <cell r="J129">
            <v>10389099.048685074</v>
          </cell>
          <cell r="K129">
            <v>1646388.2779954672</v>
          </cell>
          <cell r="L129">
            <v>76752335.818901122</v>
          </cell>
          <cell r="M129">
            <v>7.6416294009859428E-2</v>
          </cell>
          <cell r="N129">
            <v>2.4454608336267215E-2</v>
          </cell>
          <cell r="O129">
            <v>-3.9498891421444235E-2</v>
          </cell>
        </row>
        <row r="130">
          <cell r="A130" t="str">
            <v>AC</v>
          </cell>
          <cell r="B130">
            <v>152</v>
          </cell>
          <cell r="C130">
            <v>177831301.13569999</v>
          </cell>
          <cell r="D130">
            <v>194780540</v>
          </cell>
          <cell r="E130">
            <v>179524547</v>
          </cell>
          <cell r="F130">
            <v>11998208.873964129</v>
          </cell>
          <cell r="G130">
            <v>2.1752384462066478E-2</v>
          </cell>
          <cell r="H130">
            <v>4.9086247946081683</v>
          </cell>
          <cell r="I130">
            <v>17853222.01796183</v>
          </cell>
          <cell r="J130">
            <v>17233240.548382372</v>
          </cell>
          <cell r="K130">
            <v>11378227.404384792</v>
          </cell>
          <cell r="L130">
            <v>11998208.87396425</v>
          </cell>
          <cell r="M130">
            <v>0.11859758484602852</v>
          </cell>
          <cell r="N130">
            <v>7.1842983895157475E-2</v>
          </cell>
          <cell r="O130">
            <v>2.9844330477711258E-2</v>
          </cell>
        </row>
        <row r="131">
          <cell r="A131" t="str">
            <v>KR</v>
          </cell>
          <cell r="B131">
            <v>67</v>
          </cell>
          <cell r="C131">
            <v>168805590</v>
          </cell>
          <cell r="D131">
            <v>187150154</v>
          </cell>
          <cell r="E131">
            <v>168805590</v>
          </cell>
          <cell r="F131">
            <v>11413195.924697682</v>
          </cell>
          <cell r="G131">
            <v>1.3262586290226063E-2</v>
          </cell>
          <cell r="H131">
            <v>6.2306034100944165</v>
          </cell>
          <cell r="I131">
            <v>16877337.51984477</v>
          </cell>
          <cell r="J131">
            <v>7429227.611310333</v>
          </cell>
          <cell r="K131">
            <v>1965086.0161632299</v>
          </cell>
          <cell r="L131">
            <v>11413195.924697667</v>
          </cell>
          <cell r="M131">
            <v>9.924357106576652E-2</v>
          </cell>
          <cell r="N131">
            <v>6.8130832052180623E-2</v>
          </cell>
          <cell r="O131">
            <v>3.3235240152617772E-2</v>
          </cell>
        </row>
        <row r="132">
          <cell r="A132" t="str">
            <v>AE</v>
          </cell>
          <cell r="B132">
            <v>30</v>
          </cell>
          <cell r="C132">
            <v>111798187</v>
          </cell>
          <cell r="D132">
            <v>114484936</v>
          </cell>
          <cell r="E132">
            <v>111798187</v>
          </cell>
          <cell r="F132">
            <v>3596096.7842156948</v>
          </cell>
          <cell r="G132">
            <v>1.810099064431972E-3</v>
          </cell>
          <cell r="H132">
            <v>5.1413585468340379</v>
          </cell>
          <cell r="I132">
            <v>6662612.3598113805</v>
          </cell>
          <cell r="J132">
            <v>3253679.4853434712</v>
          </cell>
          <cell r="K132">
            <v>187163.90974779427</v>
          </cell>
          <cell r="L132">
            <v>3596096.7842157036</v>
          </cell>
          <cell r="M132">
            <v>0.1287621682171651</v>
          </cell>
          <cell r="N132">
            <v>7.0969523975050505E-2</v>
          </cell>
          <cell r="O132">
            <v>3.7958215530554444E-2</v>
          </cell>
        </row>
        <row r="133">
          <cell r="A133" t="str">
            <v>IH</v>
          </cell>
          <cell r="B133">
            <v>91</v>
          </cell>
          <cell r="C133">
            <v>98320744</v>
          </cell>
          <cell r="D133">
            <v>112374863</v>
          </cell>
          <cell r="E133">
            <v>98320744</v>
          </cell>
          <cell r="F133">
            <v>1369386.9563204977</v>
          </cell>
          <cell r="G133">
            <v>2.6558367807225487E-2</v>
          </cell>
          <cell r="H133">
            <v>4.8469280515106759</v>
          </cell>
          <cell r="I133">
            <v>9121091.8922502398</v>
          </cell>
          <cell r="J133">
            <v>10335606.581239685</v>
          </cell>
          <cell r="K133">
            <v>2583901.6453099698</v>
          </cell>
          <cell r="L133">
            <v>1369386.9563205242</v>
          </cell>
          <cell r="M133">
            <v>5.8698658798916774E-2</v>
          </cell>
          <cell r="N133">
            <v>3.1376481601422895E-2</v>
          </cell>
          <cell r="O133">
            <v>1.4170182380611471E-3</v>
          </cell>
        </row>
        <row r="134">
          <cell r="A134" t="str">
            <v>JA</v>
          </cell>
          <cell r="B134">
            <v>90</v>
          </cell>
          <cell r="C134">
            <v>83642899</v>
          </cell>
          <cell r="D134">
            <v>92659320</v>
          </cell>
          <cell r="E134">
            <v>83642899</v>
          </cell>
          <cell r="F134">
            <v>4521529.6482338272</v>
          </cell>
          <cell r="G134">
            <v>1.2400897833631106E-2</v>
          </cell>
          <cell r="H134">
            <v>5.8932758347603409</v>
          </cell>
          <cell r="I134">
            <v>6609878.8996193409</v>
          </cell>
          <cell r="J134">
            <v>2785051.4475126565</v>
          </cell>
          <cell r="K134">
            <v>696702.19612716138</v>
          </cell>
          <cell r="L134">
            <v>4521529.6482338458</v>
          </cell>
          <cell r="M134">
            <v>0.12523824620147461</v>
          </cell>
          <cell r="N134">
            <v>7.7170843490040733E-2</v>
          </cell>
          <cell r="O134">
            <v>3.7445620373992211E-2</v>
          </cell>
        </row>
        <row r="135">
          <cell r="A135" t="str">
            <v>JC</v>
          </cell>
          <cell r="B135">
            <v>42</v>
          </cell>
          <cell r="C135">
            <v>80108118</v>
          </cell>
          <cell r="D135">
            <v>86408240</v>
          </cell>
          <cell r="E135">
            <v>80108118</v>
          </cell>
          <cell r="F135">
            <v>2899434.3484999076</v>
          </cell>
          <cell r="G135">
            <v>1.225507584297242E-2</v>
          </cell>
          <cell r="H135">
            <v>4.0767512015948242</v>
          </cell>
          <cell r="I135">
            <v>5156488.4951616824</v>
          </cell>
          <cell r="J135">
            <v>3137214.931204915</v>
          </cell>
          <cell r="K135">
            <v>880160.78454312682</v>
          </cell>
          <cell r="L135">
            <v>2899434.3484998941</v>
          </cell>
          <cell r="M135">
            <v>7.2399383350832611E-2</v>
          </cell>
          <cell r="N135">
            <v>4.5033557370818225E-2</v>
          </cell>
          <cell r="O135">
            <v>2.4815793748388115E-2</v>
          </cell>
        </row>
        <row r="136">
          <cell r="A136" t="str">
            <v>IF</v>
          </cell>
          <cell r="B136">
            <v>112</v>
          </cell>
          <cell r="C136">
            <v>71876707.599999994</v>
          </cell>
          <cell r="D136">
            <v>86587538</v>
          </cell>
          <cell r="E136">
            <v>71876707.599999994</v>
          </cell>
          <cell r="F136">
            <v>886116.33910080232</v>
          </cell>
          <cell r="G136">
            <v>3.9297482958624418E-2</v>
          </cell>
          <cell r="H136">
            <v>5.7024238765466215</v>
          </cell>
          <cell r="I136">
            <v>6713259.4097695649</v>
          </cell>
          <cell r="J136">
            <v>7769524.0942250043</v>
          </cell>
          <cell r="K136">
            <v>1942381.0235562623</v>
          </cell>
          <cell r="L136">
            <v>886116.33910082281</v>
          </cell>
          <cell r="M136">
            <v>7.6992695164494307E-2</v>
          </cell>
          <cell r="N136">
            <v>3.858082873166669E-2</v>
          </cell>
          <cell r="O136">
            <v>6.7513977613557182E-3</v>
          </cell>
        </row>
        <row r="137">
          <cell r="A137" t="str">
            <v>EK</v>
          </cell>
          <cell r="B137">
            <v>64</v>
          </cell>
          <cell r="C137">
            <v>52281412</v>
          </cell>
          <cell r="D137">
            <v>61176600</v>
          </cell>
          <cell r="E137">
            <v>52281412</v>
          </cell>
          <cell r="F137">
            <v>1497714.5009138109</v>
          </cell>
          <cell r="G137">
            <v>3.9104722002250701E-2</v>
          </cell>
          <cell r="H137">
            <v>5.8455188285848134</v>
          </cell>
          <cell r="I137">
            <v>6752732.6250281185</v>
          </cell>
          <cell r="J137">
            <v>7006690.8321524039</v>
          </cell>
          <cell r="K137">
            <v>1751672.7080381215</v>
          </cell>
          <cell r="L137">
            <v>1497714.5009138361</v>
          </cell>
          <cell r="M137">
            <v>8.4073726247967953E-2</v>
          </cell>
          <cell r="N137">
            <v>5.2465963351260109E-2</v>
          </cell>
          <cell r="O137">
            <v>1.7862675815139124E-2</v>
          </cell>
        </row>
        <row r="138">
          <cell r="A138" t="str">
            <v>MB</v>
          </cell>
          <cell r="B138">
            <v>34</v>
          </cell>
          <cell r="C138">
            <v>51941929</v>
          </cell>
          <cell r="D138">
            <v>57923736</v>
          </cell>
          <cell r="E138">
            <v>51941929</v>
          </cell>
          <cell r="F138">
            <v>2890410.6402270803</v>
          </cell>
          <cell r="G138">
            <v>4.3877541476434858E-3</v>
          </cell>
          <cell r="H138">
            <v>4.838023954693714</v>
          </cell>
          <cell r="I138">
            <v>3980673.4867646322</v>
          </cell>
          <cell r="J138">
            <v>1453683.7953834161</v>
          </cell>
          <cell r="K138">
            <v>363420.94884586334</v>
          </cell>
          <cell r="L138">
            <v>2890410.6402270794</v>
          </cell>
          <cell r="M138">
            <v>7.1570421133336726E-2</v>
          </cell>
          <cell r="N138">
            <v>3.6005759865455081E-2</v>
          </cell>
          <cell r="O138">
            <v>2.7370681523690286E-2</v>
          </cell>
        </row>
        <row r="139">
          <cell r="A139" t="str">
            <v>NA</v>
          </cell>
          <cell r="B139">
            <v>25</v>
          </cell>
          <cell r="C139">
            <v>36219231</v>
          </cell>
          <cell r="D139">
            <v>41207415</v>
          </cell>
          <cell r="E139">
            <v>36219231</v>
          </cell>
          <cell r="F139">
            <v>3586250.9152129828</v>
          </cell>
          <cell r="G139">
            <v>9.1434964586590024E-3</v>
          </cell>
          <cell r="H139">
            <v>6.1055787719788972</v>
          </cell>
          <cell r="I139">
            <v>4553914.5653466731</v>
          </cell>
          <cell r="J139">
            <v>1445907.8704702631</v>
          </cell>
          <cell r="K139">
            <v>478244.22033659369</v>
          </cell>
          <cell r="L139">
            <v>3586250.9152130038</v>
          </cell>
          <cell r="M139">
            <v>0.18223221004063475</v>
          </cell>
          <cell r="N139">
            <v>0.1169655010433039</v>
          </cell>
          <cell r="O139">
            <v>5.7020875844769399E-2</v>
          </cell>
        </row>
        <row r="140">
          <cell r="A140" t="str">
            <v>AF</v>
          </cell>
          <cell r="B140">
            <v>18</v>
          </cell>
          <cell r="C140">
            <v>16569974</v>
          </cell>
          <cell r="D140">
            <v>18475300</v>
          </cell>
          <cell r="E140">
            <v>16569974</v>
          </cell>
          <cell r="F140">
            <v>718836.65639205056</v>
          </cell>
          <cell r="G140">
            <v>1.3917531246156148E-2</v>
          </cell>
          <cell r="H140">
            <v>5.2631682508373272</v>
          </cell>
          <cell r="I140">
            <v>1383472.0301319547</v>
          </cell>
          <cell r="J140">
            <v>886180.498319868</v>
          </cell>
          <cell r="K140">
            <v>221545.12457996234</v>
          </cell>
          <cell r="L140">
            <v>718836.65639204904</v>
          </cell>
          <cell r="M140">
            <v>7.7474838386272227E-2</v>
          </cell>
          <cell r="N140">
            <v>5.6532385606698071E-2</v>
          </cell>
          <cell r="O140">
            <v>2.4692260782127405E-2</v>
          </cell>
        </row>
        <row r="141">
          <cell r="A141" t="str">
            <v>NF</v>
          </cell>
          <cell r="B141">
            <v>2</v>
          </cell>
          <cell r="C141">
            <v>3447896</v>
          </cell>
          <cell r="D141">
            <v>3969400</v>
          </cell>
          <cell r="E141">
            <v>3447896</v>
          </cell>
          <cell r="F141">
            <v>226951.64029109711</v>
          </cell>
          <cell r="G141">
            <v>7.5170694630613908E-3</v>
          </cell>
          <cell r="H141">
            <v>4.3944260888379461</v>
          </cell>
          <cell r="I141">
            <v>348184.70519114984</v>
          </cell>
          <cell r="J141">
            <v>161644.08653340396</v>
          </cell>
          <cell r="K141">
            <v>40411.021633351222</v>
          </cell>
          <cell r="L141">
            <v>226951.64029109711</v>
          </cell>
          <cell r="M141">
            <v>8.1001607490065825E-2</v>
          </cell>
          <cell r="N141">
            <v>6.8010642680885802E-2</v>
          </cell>
          <cell r="O141">
            <v>5.501967787170578E-2</v>
          </cell>
        </row>
        <row r="142">
          <cell r="A142" t="str">
            <v>ND</v>
          </cell>
          <cell r="B142">
            <v>1</v>
          </cell>
          <cell r="C142">
            <v>930506</v>
          </cell>
          <cell r="D142">
            <v>1000500</v>
          </cell>
          <cell r="E142">
            <v>930506</v>
          </cell>
          <cell r="F142">
            <v>29528.269468134502</v>
          </cell>
          <cell r="G142">
            <v>3.1260440705545862E-3</v>
          </cell>
          <cell r="H142">
            <v>3.8</v>
          </cell>
          <cell r="I142">
            <v>36872.029394075158</v>
          </cell>
          <cell r="J142">
            <v>9791.6799012541305</v>
          </cell>
          <cell r="K142">
            <v>2447.9199753134744</v>
          </cell>
          <cell r="L142">
            <v>29528.269468134502</v>
          </cell>
          <cell r="M142">
            <v>3.1733561597812911E-2</v>
          </cell>
          <cell r="N142">
            <v>3.1733561597812911E-2</v>
          </cell>
          <cell r="O142">
            <v>3.1733561597812911E-2</v>
          </cell>
        </row>
      </sheetData>
      <sheetData sheetId="3" refreshError="1">
        <row r="1">
          <cell r="A1" t="str">
            <v>shasu</v>
          </cell>
          <cell r="B1" t="str">
            <v>sumall</v>
          </cell>
          <cell r="C1" t="str">
            <v>n4</v>
          </cell>
          <cell r="D1" t="str">
            <v>n39</v>
          </cell>
          <cell r="E1" t="str">
            <v>elnew</v>
          </cell>
          <cell r="F1" t="str">
            <v>avdfr</v>
          </cell>
          <cell r="G1" t="str">
            <v>TR</v>
          </cell>
          <cell r="H1" t="str">
            <v>GII</v>
          </cell>
          <cell r="I1" t="str">
            <v>ExDft</v>
          </cell>
          <cell r="J1" t="str">
            <v>ExRcv</v>
          </cell>
          <cell r="K1" t="str">
            <v>ExPft</v>
          </cell>
          <cell r="L1" t="str">
            <v>q3</v>
          </cell>
          <cell r="M1" t="str">
            <v>q2</v>
          </cell>
          <cell r="N1" t="str">
            <v>q1</v>
          </cell>
        </row>
        <row r="2">
          <cell r="A2">
            <v>349236</v>
          </cell>
          <cell r="B2">
            <v>1499513143538.4265</v>
          </cell>
          <cell r="C2">
            <v>1676814182575</v>
          </cell>
          <cell r="D2">
            <v>1520396833251.2888</v>
          </cell>
          <cell r="E2">
            <v>100436746204.69923</v>
          </cell>
          <cell r="F2">
            <v>1.7112373921808671E-2</v>
          </cell>
          <cell r="G2">
            <v>4.4072353089287457</v>
          </cell>
          <cell r="H2">
            <v>138534143689.00366</v>
          </cell>
          <cell r="I2">
            <v>85668497526.083496</v>
          </cell>
          <cell r="J2">
            <v>47571100041.765137</v>
          </cell>
          <cell r="K2">
            <v>100436746204.6853</v>
          </cell>
          <cell r="L2">
            <v>7.9135448107869599E-2</v>
          </cell>
          <cell r="M2">
            <v>3.7851203253357044E-2</v>
          </cell>
          <cell r="N2">
            <v>6.7074716667176199E-3</v>
          </cell>
        </row>
      </sheetData>
      <sheetData sheetId="4" refreshError="1">
        <row r="1">
          <cell r="A1" t="str">
            <v>shasu</v>
          </cell>
          <cell r="B1" t="str">
            <v>sumall</v>
          </cell>
          <cell r="C1" t="str">
            <v>n4</v>
          </cell>
          <cell r="D1" t="str">
            <v>n39</v>
          </cell>
          <cell r="E1" t="str">
            <v>elnew</v>
          </cell>
          <cell r="F1" t="str">
            <v>avdfr</v>
          </cell>
          <cell r="G1" t="str">
            <v>TR</v>
          </cell>
          <cell r="H1" t="str">
            <v>GII</v>
          </cell>
          <cell r="I1" t="str">
            <v>ExDft</v>
          </cell>
          <cell r="J1" t="str">
            <v>ExRcv</v>
          </cell>
          <cell r="K1" t="str">
            <v>ExPft</v>
          </cell>
          <cell r="L1" t="str">
            <v>q3</v>
          </cell>
          <cell r="M1" t="str">
            <v>q2</v>
          </cell>
          <cell r="N1" t="str">
            <v>q1</v>
          </cell>
        </row>
        <row r="2">
          <cell r="A2">
            <v>41404</v>
          </cell>
          <cell r="B2">
            <v>206163943765.71811</v>
          </cell>
          <cell r="C2">
            <v>216944872444</v>
          </cell>
          <cell r="D2">
            <v>206348151679.05997</v>
          </cell>
          <cell r="E2">
            <v>14476091364.964977</v>
          </cell>
          <cell r="F2">
            <v>6.7877098560510203E-3</v>
          </cell>
          <cell r="G2">
            <v>4.2023460538040833</v>
          </cell>
          <cell r="H2">
            <v>17856151301.99939</v>
          </cell>
          <cell r="I2">
            <v>5530622359.6034546</v>
          </cell>
          <cell r="J2">
            <v>2150562422.5692444</v>
          </cell>
          <cell r="K2">
            <v>14476091364.965179</v>
          </cell>
          <cell r="L2">
            <v>8.588962229267752E-2</v>
          </cell>
          <cell r="M2">
            <v>4.1651929330971817E-2</v>
          </cell>
          <cell r="N2">
            <v>1.0206591787413229E-2</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配賦EX"/>
      <sheetName val="業種小分類"/>
      <sheetName val="業種大分類"/>
      <sheetName val="その他"/>
      <sheetName val="全体"/>
      <sheetName val="配賦EX.XLS"/>
      <sheetName val="%E9%85%8D%E8%B3%A6EX.XLS"/>
      <sheetName val="Lead"/>
      <sheetName val="Listas"/>
      <sheetName val="Group code matrix"/>
      <sheetName val="AFFI内訳"/>
      <sheetName val="海外WORK"/>
      <sheetName val="国内work"/>
      <sheetName val="１Ｑ"/>
      <sheetName val="Table 5"/>
      <sheetName val="EMI"/>
      <sheetName val="NKEL O&amp;M"/>
      <sheetName val="MAIN-COMP"/>
      <sheetName val="Keyratios"/>
      <sheetName val="Sheet1"/>
      <sheetName val="P L"/>
      <sheetName val="Tax"/>
      <sheetName val="Cal(6.3.2) GSB-T"/>
      <sheetName val="Cal(6.3.3) WMM-T"/>
      <sheetName val="Cal(6.2.4) SG-T"/>
      <sheetName val="Summary"/>
      <sheetName val="Form"/>
      <sheetName val="Challan"/>
      <sheetName val="QTES DETAIL AF."/>
      <sheetName val="Howard Park-Agra-IP format"/>
      <sheetName val="ITC-All locations-IP format"/>
      <sheetName val="COSTBD"/>
      <sheetName val="Income st -GACL"/>
      <sheetName val="Cntrl Sheet"/>
    </sheetNames>
    <definedNames>
      <definedName name="Haifu_Execute" refersTo="#REF!"/>
      <definedName name="Haifu_NumberEdit"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1"/>
      <sheetName val="Loc-2"/>
      <sheetName val="Loc-3"/>
      <sheetName val="Loc-4"/>
      <sheetName val="Loc-5"/>
      <sheetName val="ADT"/>
      <sheetName val="AADT"/>
      <sheetName val="Temp"/>
      <sheetName val="Sheet3"/>
      <sheetName val="Midblock traffic volu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resentation"/>
      <sheetName val="Assumptions"/>
      <sheetName val="Scenario Analysis"/>
      <sheetName val="Profit&amp;Loss"/>
      <sheetName val="Balance Sheet"/>
      <sheetName val="Revenue"/>
      <sheetName val="Expenses"/>
      <sheetName val="Assets Schedule"/>
      <sheetName val="Debt"/>
      <sheetName val="Tax"/>
      <sheetName val="Cash Flow"/>
      <sheetName val="Bank"/>
      <sheetName val="FCF"/>
      <sheetName val="Analysis"/>
    </sheetNames>
    <sheetDataSet>
      <sheetData sheetId="0"/>
      <sheetData sheetId="1"/>
      <sheetData sheetId="2">
        <row r="6">
          <cell r="C6" t="str">
            <v>CPFIS Backroom Processing Company</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 val="RESULTADOS"/>
      <sheetName val="RESULTADO CONTABLE-FISCAL"/>
      <sheetName val="RESULTADO EXTRAORDINARIO"/>
      <sheetName val="RECURSOS PROPIOS"/>
      <sheetName val="INMOVILIZADO"/>
      <sheetName val="TAX &amp; SS"/>
      <sheetName val="GASTOS GENERALES"/>
      <sheetName val="CUADRO FLUJO FINANCIERO"/>
      <sheetName val="PREVISION FINANCIERO"/>
      <sheetName val="CUENTAS A PAGAR"/>
      <sheetName val="CUENTAS A COBRAR"/>
      <sheetName val="OPERACIONES SOCIEDADES GRUPO"/>
      <sheetName val="INTERCOMPAÑIAS"/>
      <sheetName val="CARTERA"/>
      <sheetName val="CLIENTES"/>
      <sheetName val="PERSONAL CONTRATADO"/>
      <sheetName val="MAPA TESORERIA"/>
      <sheetName val="CUADRO FLUJO TESORERIA COMPLETO"/>
      <sheetName val="CUADRO FLUJO TESORERIA MENSUAL"/>
      <sheetName val="CHECKINGS"/>
      <sheetName val="traducciones"/>
      <sheetName val="Tesoreria"/>
      <sheetName val="Sociedades"/>
      <sheetName val="Areas"/>
      <sheetName val="Plan de cuentas"/>
      <sheetName val="tipos de cambioC"/>
      <sheetName val="Tipos de cambioM"/>
      <sheetName val="Timesheet"/>
      <sheetName val="July vs June-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
          <cell r="A1" t="str">
            <v>Español</v>
          </cell>
          <cell r="B1" t="str">
            <v>English</v>
          </cell>
          <cell r="C1" t="str">
            <v xml:space="preserve">Français </v>
          </cell>
          <cell r="D1" t="str">
            <v>Portuguese</v>
          </cell>
        </row>
        <row r="3">
          <cell r="A3" t="str">
            <v>INICIO</v>
          </cell>
        </row>
        <row r="4">
          <cell r="A4" t="str">
            <v>Sociedad</v>
          </cell>
          <cell r="B4" t="str">
            <v xml:space="preserve">Company </v>
          </cell>
          <cell r="C4" t="str">
            <v xml:space="preserve">Société </v>
          </cell>
          <cell r="D4" t="str">
            <v>Sociedade</v>
          </cell>
        </row>
        <row r="5">
          <cell r="A5" t="str">
            <v>Fecha</v>
          </cell>
          <cell r="B5" t="str">
            <v xml:space="preserve">Date </v>
          </cell>
          <cell r="C5" t="str">
            <v xml:space="preserve">Dates  </v>
          </cell>
          <cell r="D5" t="str">
            <v>Datas</v>
          </cell>
        </row>
        <row r="6">
          <cell r="A6" t="str">
            <v>Idioma</v>
          </cell>
          <cell r="B6" t="str">
            <v xml:space="preserve">Language  </v>
          </cell>
          <cell r="C6" t="str">
            <v>Langue</v>
          </cell>
          <cell r="D6" t="str">
            <v>Língua</v>
          </cell>
        </row>
        <row r="7">
          <cell r="A7" t="str">
            <v>Moneda</v>
          </cell>
          <cell r="B7" t="str">
            <v xml:space="preserve">Currency </v>
          </cell>
          <cell r="C7" t="str">
            <v>Devise</v>
          </cell>
          <cell r="D7" t="str">
            <v>Moeda corrente</v>
          </cell>
        </row>
        <row r="8">
          <cell r="A8" t="str">
            <v>Versión</v>
          </cell>
          <cell r="B8" t="str">
            <v xml:space="preserve">Version </v>
          </cell>
          <cell r="C8" t="str">
            <v xml:space="preserve">Version </v>
          </cell>
          <cell r="D8" t="str">
            <v xml:space="preserve">Versão </v>
          </cell>
        </row>
        <row r="9">
          <cell r="A9" t="str">
            <v>Cambio Medio</v>
          </cell>
          <cell r="B9" t="str">
            <v xml:space="preserve">Average Exchange </v>
          </cell>
          <cell r="C9" t="str">
            <v xml:space="preserve">Changement Moyen </v>
          </cell>
          <cell r="D9" t="str">
            <v xml:space="preserve">Troca Média  </v>
          </cell>
        </row>
        <row r="10">
          <cell r="A10" t="str">
            <v>Cambio Cierre</v>
          </cell>
          <cell r="B10" t="str">
            <v xml:space="preserve">Exchange Closes </v>
          </cell>
          <cell r="C10" t="str">
            <v xml:space="preserve">Changement Ferme </v>
          </cell>
          <cell r="D10" t="str">
            <v xml:space="preserve">A Troca Fecha-se  </v>
          </cell>
        </row>
        <row r="11">
          <cell r="A11" t="str">
            <v>Cambio Cierre N-1</v>
          </cell>
          <cell r="B11" t="str">
            <v xml:space="preserve">Exchange Closes N-1 </v>
          </cell>
          <cell r="C11" t="str">
            <v xml:space="preserve">Changement Ferme n- 1 </v>
          </cell>
          <cell r="D11" t="str">
            <v xml:space="preserve">A Troca Fecha N-1  </v>
          </cell>
        </row>
        <row r="13">
          <cell r="A13" t="str">
            <v>RECURSOS PROPIOS</v>
          </cell>
        </row>
        <row r="14">
          <cell r="A14" t="str">
            <v>DIFERENCIAS DE CONVERSION PATRIMONIO</v>
          </cell>
          <cell r="B14" t="str">
            <v>PATRIMONY CONVERSION DIFFERENCES</v>
          </cell>
          <cell r="C14" t="str">
            <v xml:space="preserve">DIFFÉRENCES DE CONVERSION PATRIMOINE </v>
          </cell>
        </row>
        <row r="15">
          <cell r="A15" t="str">
            <v>TIPO DE CAMBIO</v>
          </cell>
          <cell r="B15" t="str">
            <v xml:space="preserve">TYPE OF EXCHANGE </v>
          </cell>
          <cell r="C15" t="str">
            <v xml:space="preserve">TAUX DE CHANGE </v>
          </cell>
          <cell r="D15" t="str">
            <v xml:space="preserve">TIPO DE TROCA  </v>
          </cell>
        </row>
        <row r="16">
          <cell r="A16" t="str">
            <v>CONCEPTO</v>
          </cell>
          <cell r="B16" t="str">
            <v>CONCEPT</v>
          </cell>
          <cell r="C16" t="str">
            <v xml:space="preserve">CONCEPT </v>
          </cell>
          <cell r="D16" t="str">
            <v xml:space="preserve">CONCEITO  </v>
          </cell>
        </row>
        <row r="17">
          <cell r="A17" t="str">
            <v>AÑO</v>
          </cell>
          <cell r="B17" t="str">
            <v>YEAR</v>
          </cell>
          <cell r="C17" t="str">
            <v xml:space="preserve">ANNÉE </v>
          </cell>
          <cell r="D17" t="str">
            <v xml:space="preserve">ANO  </v>
          </cell>
        </row>
        <row r="18">
          <cell r="A18" t="str">
            <v>DIFERENCIA DE CONVERSION</v>
          </cell>
          <cell r="B18" t="str">
            <v>CONVERSION DIFFERENCES</v>
          </cell>
          <cell r="C18" t="str">
            <v xml:space="preserve">DIFFÉRENCE DE CONVERSION </v>
          </cell>
          <cell r="D18" t="str">
            <v xml:space="preserve">DIFERENÇA DA CONVERSÃO  </v>
          </cell>
        </row>
        <row r="19">
          <cell r="A19" t="str">
            <v>Capital Social</v>
          </cell>
          <cell r="B19" t="str">
            <v>Capital Share</v>
          </cell>
          <cell r="C19" t="str">
            <v xml:space="preserve">Capital Social </v>
          </cell>
          <cell r="D19" t="str">
            <v xml:space="preserve">Capital de parte  </v>
          </cell>
        </row>
        <row r="20">
          <cell r="A20" t="str">
            <v>Ampliaciones Capital</v>
          </cell>
          <cell r="B20" t="str">
            <v>Capital Extensions</v>
          </cell>
          <cell r="C20" t="str">
            <v xml:space="preserve">Extensions Importante </v>
          </cell>
          <cell r="D20" t="str">
            <v xml:space="preserve">Extensões De capital  </v>
          </cell>
        </row>
        <row r="21">
          <cell r="A21" t="str">
            <v>Total Ampliaciones</v>
          </cell>
          <cell r="B21" t="str">
            <v>Total Capital Extensions</v>
          </cell>
          <cell r="C21" t="str">
            <v xml:space="preserve">Total Extensions </v>
          </cell>
          <cell r="D21" t="str">
            <v xml:space="preserve">Extensões Totais  </v>
          </cell>
        </row>
        <row r="22">
          <cell r="A22" t="str">
            <v>Reservas Legales</v>
          </cell>
          <cell r="B22" t="str">
            <v>Reserves</v>
          </cell>
          <cell r="C22" t="str">
            <v xml:space="preserve">Réserves Légales </v>
          </cell>
          <cell r="D22" t="str">
            <v xml:space="preserve">Reservas Legais  </v>
          </cell>
        </row>
        <row r="23">
          <cell r="A23" t="str">
            <v>Total Reservas</v>
          </cell>
          <cell r="B23" t="str">
            <v>Total Reserves</v>
          </cell>
          <cell r="C23" t="str">
            <v xml:space="preserve">Total tu Réserves </v>
          </cell>
          <cell r="D23" t="str">
            <v xml:space="preserve">Reservas Totais  </v>
          </cell>
        </row>
        <row r="24">
          <cell r="A24" t="str">
            <v>Resultado ejercicio</v>
          </cell>
          <cell r="B24" t="str">
            <v>Profit/Loss</v>
          </cell>
          <cell r="C24" t="str">
            <v xml:space="preserve">Résultat exercice </v>
          </cell>
          <cell r="D24" t="str">
            <v xml:space="preserve">Exercício do resultado  </v>
          </cell>
        </row>
        <row r="25">
          <cell r="A25" t="str">
            <v>TOTAL DIFERENCIAS DE CAMBIO</v>
          </cell>
          <cell r="B25" t="str">
            <v>TOTAL EXCHANGE RATES</v>
          </cell>
          <cell r="C25" t="str">
            <v xml:space="preserve">TOTAL TU DIFFÉRENCIES DE CHANGEMENT </v>
          </cell>
          <cell r="D25" t="str">
            <v xml:space="preserve">DIFERENÇAS DE TROCA TOTAIS  </v>
          </cell>
        </row>
        <row r="26">
          <cell r="A26" t="str">
            <v>Resultados Anteriores</v>
          </cell>
          <cell r="B26" t="str">
            <v>Previous Profit/Loss</v>
          </cell>
          <cell r="C26" t="str">
            <v xml:space="preserve">Résultats Précédents </v>
          </cell>
          <cell r="D26" t="str">
            <v xml:space="preserve">Resultados Precedentes  </v>
          </cell>
        </row>
        <row r="27">
          <cell r="A27" t="str">
            <v>Reservas de Consolidación</v>
          </cell>
          <cell r="B27" t="str">
            <v xml:space="preserve">Reserves of Consolidation </v>
          </cell>
          <cell r="C27" t="str">
            <v xml:space="preserve">Réserves de Consolidation </v>
          </cell>
          <cell r="D27" t="str">
            <v xml:space="preserve">Reservas da consolidação  </v>
          </cell>
        </row>
        <row r="29">
          <cell r="A29" t="str">
            <v>INMOVILIZADO</v>
          </cell>
        </row>
        <row r="30">
          <cell r="A30" t="str">
            <v>DETALLE DEL INMOVILIZADO</v>
          </cell>
          <cell r="B30" t="str">
            <v>FIXED ASSETS DETAILS</v>
          </cell>
          <cell r="C30" t="str">
            <v xml:space="preserve">DÉTAIL DE DE CELUI IMMOBILISÉ </v>
          </cell>
          <cell r="D30" t="str">
            <v xml:space="preserve">DETALHE DOS IMMOBILIZED  </v>
          </cell>
        </row>
        <row r="31">
          <cell r="A31" t="str">
            <v>CUENTAS</v>
          </cell>
          <cell r="B31" t="str">
            <v>ACCOUNT</v>
          </cell>
          <cell r="C31" t="str">
            <v xml:space="preserve">COMPTES </v>
          </cell>
          <cell r="D31" t="str">
            <v xml:space="preserve">CLIENTES  </v>
          </cell>
        </row>
        <row r="32">
          <cell r="A32" t="str">
            <v>DESCRIPCION</v>
          </cell>
          <cell r="B32" t="str">
            <v>DESCRIPTION</v>
          </cell>
          <cell r="C32" t="str">
            <v xml:space="preserve">DESCRIPTION </v>
          </cell>
          <cell r="D32" t="str">
            <v xml:space="preserve">DESCRIÇÃO  </v>
          </cell>
        </row>
        <row r="33">
          <cell r="A33" t="str">
            <v>SALDO INICIAL</v>
          </cell>
          <cell r="B33" t="str">
            <v>INITIAL BALANCE</v>
          </cell>
          <cell r="C33" t="str">
            <v xml:space="preserve">SOLDE INITIAL </v>
          </cell>
          <cell r="D33" t="str">
            <v xml:space="preserve">BALANÇO INICIAL  </v>
          </cell>
        </row>
        <row r="34">
          <cell r="A34" t="str">
            <v>AUMENTOS</v>
          </cell>
          <cell r="B34" t="str">
            <v>INCREASES</v>
          </cell>
          <cell r="C34" t="str">
            <v xml:space="preserve">AUGMENTATIONS </v>
          </cell>
          <cell r="D34" t="str">
            <v xml:space="preserve">AUMENTOS  </v>
          </cell>
        </row>
        <row r="35">
          <cell r="A35" t="str">
            <v>DISMINUCIONES</v>
          </cell>
          <cell r="B35" t="str">
            <v>DIMINUTIONS</v>
          </cell>
          <cell r="C35" t="str">
            <v xml:space="preserve">DIMINUTIONS </v>
          </cell>
          <cell r="D35" t="str">
            <v xml:space="preserve">DIMINUTIONS  </v>
          </cell>
        </row>
        <row r="36">
          <cell r="A36" t="str">
            <v>SALDO FINAL</v>
          </cell>
          <cell r="B36" t="str">
            <v>FINAL BALANCE</v>
          </cell>
          <cell r="C36" t="str">
            <v xml:space="preserve">SOLDE FINAL </v>
          </cell>
          <cell r="D36" t="str">
            <v xml:space="preserve">BALANÇO FINAL  </v>
          </cell>
        </row>
        <row r="37">
          <cell r="A37" t="str">
            <v>SALDO FINAL (€)</v>
          </cell>
          <cell r="B37" t="str">
            <v>FINAL BALANCE (€)</v>
          </cell>
          <cell r="C37" t="str">
            <v xml:space="preserve">SOLDE FINAL (€) </v>
          </cell>
          <cell r="D37" t="str">
            <v xml:space="preserve">BALANÇO FINAL (€)  </v>
          </cell>
        </row>
        <row r="38">
          <cell r="A38" t="str">
            <v>INMOVILIZADO MATERIAL</v>
          </cell>
          <cell r="B38" t="str">
            <v>TANGIBLE FIXED ASSETS</v>
          </cell>
          <cell r="C38" t="str">
            <v xml:space="preserve">IMMOBILISÉ MATÉRIEL </v>
          </cell>
          <cell r="D38" t="str">
            <v xml:space="preserve">MATERIAL IMMOBILIZED  </v>
          </cell>
        </row>
        <row r="39">
          <cell r="A39" t="str">
            <v>INMOVILIZADO INMATERIAL</v>
          </cell>
          <cell r="B39" t="str">
            <v>INTANGIBLE FIXED ASSETS</v>
          </cell>
          <cell r="C39" t="str">
            <v xml:space="preserve">IMMOBILISÉ IMMATÉRIEL </v>
          </cell>
          <cell r="D39" t="str">
            <v xml:space="preserve">IMATERIAL IMMOBILIZED  </v>
          </cell>
        </row>
        <row r="40">
          <cell r="A40" t="str">
            <v>Conceptos</v>
          </cell>
          <cell r="B40" t="str">
            <v>Concepts</v>
          </cell>
          <cell r="C40" t="str">
            <v xml:space="preserve">Concepts </v>
          </cell>
          <cell r="D40" t="str">
            <v xml:space="preserve">Conceitos  </v>
          </cell>
        </row>
        <row r="41">
          <cell r="A41" t="str">
            <v>Amortización</v>
          </cell>
          <cell r="B41" t="str">
            <v>Depreciation</v>
          </cell>
          <cell r="C41" t="str">
            <v xml:space="preserve">Amortissement </v>
          </cell>
          <cell r="D41" t="str">
            <v xml:space="preserve">Amortization  </v>
          </cell>
        </row>
        <row r="42">
          <cell r="A42" t="str">
            <v>Neto</v>
          </cell>
          <cell r="B42" t="str">
            <v>Net</v>
          </cell>
          <cell r="C42" t="str">
            <v xml:space="preserve">Net </v>
          </cell>
          <cell r="D42" t="str">
            <v xml:space="preserve">Rede  </v>
          </cell>
        </row>
        <row r="43">
          <cell r="A43" t="str">
            <v>AJUSTE CAMBIARIO</v>
          </cell>
          <cell r="B43" t="str">
            <v>FIT EXCHANGE</v>
          </cell>
          <cell r="C43" t="str">
            <v xml:space="preserve">AJUSTEMENT CAMBIAL </v>
          </cell>
          <cell r="D43" t="str">
            <v xml:space="preserve">TROCA APTA  </v>
          </cell>
        </row>
        <row r="44">
          <cell r="A44" t="str">
            <v>BAJAS</v>
          </cell>
          <cell r="B44" t="str">
            <v>CANCELLATION</v>
          </cell>
          <cell r="C44" t="str">
            <v xml:space="preserve">BAISSES </v>
          </cell>
          <cell r="D44" t="str">
            <v xml:space="preserve">PERDAS  </v>
          </cell>
        </row>
        <row r="45">
          <cell r="A45" t="str">
            <v>TRASPASOS</v>
          </cell>
          <cell r="B45" t="str">
            <v>CROSSING</v>
          </cell>
          <cell r="C45" t="str">
            <v xml:space="preserve">CESSIONS </v>
          </cell>
          <cell r="D45" t="str">
            <v xml:space="preserve">CRUZAMENTOS  </v>
          </cell>
        </row>
        <row r="46">
          <cell r="A46" t="str">
            <v>DETALLE DEL INMOVILIZADO ASIGNADO A PROYECTOS</v>
          </cell>
          <cell r="B46" t="str">
            <v>FIXED ASSETS DETAILS: ASSIGNED TO PROJECTS</v>
          </cell>
          <cell r="C46" t="str">
            <v xml:space="preserve">DÉTAIL DE de celui IMMOBILISÉ ASSIGNÉ à des PROJETS </v>
          </cell>
          <cell r="D46" t="str">
            <v xml:space="preserve">O DETALHE dos IMMOBILIZED ATRIBUIU aos PROJETOS  </v>
          </cell>
        </row>
        <row r="47">
          <cell r="A47" t="str">
            <v>INMOVILIZADO MATERIAL ASIGNADO A PROYECTOS</v>
          </cell>
          <cell r="B47" t="str">
            <v>TANGIBLE FIXED ASSETS: ASSIGNED TO PROJECTS</v>
          </cell>
          <cell r="C47" t="str">
            <v xml:space="preserve">IMMOBILISÉ MATÉRIEL ASSIGNÉ à des PROJETS </v>
          </cell>
          <cell r="D47" t="str">
            <v xml:space="preserve">MATERIAL ATRIBUÍDO IMMOBILIZED aos PROJETOS  </v>
          </cell>
        </row>
        <row r="48">
          <cell r="A48" t="str">
            <v>INMOVILIZADO INMATERIAL ASIGNADO A PROYECTOS</v>
          </cell>
          <cell r="B48" t="str">
            <v>INTANGIBLE FIXED ASSETS: ASSIGNED TO PROJECTS</v>
          </cell>
          <cell r="C48" t="str">
            <v xml:space="preserve">IMMOBILISÉ IMMATÉRIEL ASSIGNÉ à des PROJETS </v>
          </cell>
          <cell r="D48" t="str">
            <v xml:space="preserve">IMATERIAL IMMOBILIZED ATRIBUÍDO aos PROJETOS  </v>
          </cell>
        </row>
        <row r="67">
          <cell r="A67" t="str">
            <v>BALANCE</v>
          </cell>
        </row>
        <row r="68">
          <cell r="A68" t="str">
            <v>ACREEDORES A LARGO</v>
          </cell>
          <cell r="B68" t="str">
            <v>LONG TERM LIABILITIES</v>
          </cell>
          <cell r="C68" t="str">
            <v xml:space="preserve">CRÉANCIERS à LONGUEUR </v>
          </cell>
          <cell r="D68" t="str">
            <v xml:space="preserve">CREDORES ao COMPRIMENTO  </v>
          </cell>
        </row>
        <row r="69">
          <cell r="A69" t="str">
            <v>INGRESOS A DISTRIBUIR</v>
          </cell>
          <cell r="B69" t="str">
            <v>INCOME TO DISTRIBUTE</v>
          </cell>
          <cell r="C69" t="str">
            <v xml:space="preserve">RECETTES À DISTRIBUER </v>
          </cell>
          <cell r="D69" t="str">
            <v xml:space="preserve">RENDA A DISTRIBUIR  </v>
          </cell>
        </row>
        <row r="70">
          <cell r="A70" t="str">
            <v>BALANCE DE SITUACION</v>
          </cell>
          <cell r="B70" t="str">
            <v>BALANCE  SHEET</v>
          </cell>
          <cell r="C70" t="str">
            <v xml:space="preserve">BILAN DE SITUATION </v>
          </cell>
          <cell r="D70" t="str">
            <v xml:space="preserve">FOLHA DE BALANÇO  </v>
          </cell>
        </row>
        <row r="71">
          <cell r="A71" t="str">
            <v>CUENTAS</v>
          </cell>
          <cell r="B71" t="str">
            <v>ACCOUNTS</v>
          </cell>
          <cell r="C71" t="str">
            <v xml:space="preserve">COMPTES </v>
          </cell>
          <cell r="D71" t="str">
            <v xml:space="preserve">CLIENTES  </v>
          </cell>
        </row>
        <row r="72">
          <cell r="A72" t="str">
            <v>DESCRIPCION</v>
          </cell>
          <cell r="B72" t="str">
            <v>DESCRIPTION</v>
          </cell>
          <cell r="C72" t="str">
            <v xml:space="preserve">DESCRIPTION </v>
          </cell>
          <cell r="D72" t="str">
            <v xml:space="preserve">DESCRIÇÃO  </v>
          </cell>
        </row>
        <row r="73">
          <cell r="A73" t="str">
            <v>SALDO INICIAL</v>
          </cell>
          <cell r="B73" t="str">
            <v>INITIAL BALANCE</v>
          </cell>
          <cell r="C73" t="str">
            <v xml:space="preserve">SOLDE INITIAL </v>
          </cell>
          <cell r="D73" t="str">
            <v xml:space="preserve">BALANÇO INICIAL  </v>
          </cell>
        </row>
        <row r="74">
          <cell r="A74" t="str">
            <v>AJUSTES</v>
          </cell>
          <cell r="B74" t="str">
            <v xml:space="preserve">ADJUSTMENTS </v>
          </cell>
          <cell r="C74" t="str">
            <v xml:space="preserve">AJUSTEMENTS </v>
          </cell>
          <cell r="D74" t="str">
            <v xml:space="preserve">AJUSTES  </v>
          </cell>
        </row>
        <row r="75">
          <cell r="A75" t="str">
            <v>SALDO FINAL</v>
          </cell>
          <cell r="B75" t="str">
            <v>FINAL BALANCE</v>
          </cell>
          <cell r="C75" t="str">
            <v xml:space="preserve">SOLDE FINAL </v>
          </cell>
          <cell r="D75" t="str">
            <v xml:space="preserve">BALANÇO FINAL  </v>
          </cell>
        </row>
        <row r="76">
          <cell r="A76" t="str">
            <v>SALDO FINAL (€)</v>
          </cell>
          <cell r="B76" t="str">
            <v>FINAL BALANCE (€)</v>
          </cell>
          <cell r="C76" t="str">
            <v xml:space="preserve">SOLDE FINAL (€) </v>
          </cell>
          <cell r="D76" t="str">
            <v xml:space="preserve">BALANÇO FINAL (€)  </v>
          </cell>
        </row>
        <row r="77">
          <cell r="A77" t="str">
            <v>ACTIVO</v>
          </cell>
          <cell r="B77" t="str">
            <v>ASSETS</v>
          </cell>
          <cell r="C77" t="str">
            <v xml:space="preserve">ACTIF </v>
          </cell>
          <cell r="D77" t="str">
            <v xml:space="preserve">RECURSOS  </v>
          </cell>
        </row>
        <row r="78">
          <cell r="A78" t="str">
            <v>INMOVILIZADO MATERIAL</v>
          </cell>
          <cell r="B78" t="str">
            <v>TANGIBLE FIXED ASSETS</v>
          </cell>
          <cell r="C78" t="str">
            <v xml:space="preserve">IMMOBILISÉ MATÉRIEL </v>
          </cell>
          <cell r="D78" t="str">
            <v xml:space="preserve">MATERIAL IMMOBILIZED  </v>
          </cell>
        </row>
        <row r="79">
          <cell r="A79" t="str">
            <v>INMOVILIZADO INMATERIAL</v>
          </cell>
          <cell r="B79" t="str">
            <v>INTANGIBLE FIXED ASSETS</v>
          </cell>
          <cell r="C79" t="str">
            <v xml:space="preserve">IMMOBILISÉ IMMATÉRIEL </v>
          </cell>
          <cell r="D79" t="str">
            <v xml:space="preserve">IMATERIAL IMMOBILIZED  </v>
          </cell>
        </row>
        <row r="80">
          <cell r="A80" t="str">
            <v>INMOVILIZADO FINANCIERO</v>
          </cell>
          <cell r="B80" t="str">
            <v>FINANCIAL FIXED ASSETS</v>
          </cell>
          <cell r="C80" t="str">
            <v xml:space="preserve">IMMOBILISÉ FINANCIER </v>
          </cell>
          <cell r="D80" t="str">
            <v xml:space="preserve">FINANCEIRO IMMOBILIZED  </v>
          </cell>
        </row>
        <row r="81">
          <cell r="A81" t="str">
            <v xml:space="preserve">GASTOS A DISTRIBUIR </v>
          </cell>
          <cell r="B81" t="str">
            <v xml:space="preserve">GASTOS A DISTRIBUIR </v>
          </cell>
          <cell r="C81" t="str">
            <v xml:space="preserve">FRAIS À DISTRIBUER  </v>
          </cell>
          <cell r="D81" t="str">
            <v xml:space="preserve">DESPESAS A DISTRIBUIR   </v>
          </cell>
        </row>
        <row r="82">
          <cell r="A82" t="str">
            <v>EXISTENCIAS</v>
          </cell>
          <cell r="B82" t="str">
            <v xml:space="preserve">STOCKS </v>
          </cell>
          <cell r="C82" t="str">
            <v xml:space="preserve">STOCKS </v>
          </cell>
          <cell r="D82" t="str">
            <v xml:space="preserve">ESTOQUE  </v>
          </cell>
        </row>
        <row r="83">
          <cell r="A83" t="str">
            <v>TESORERIA</v>
          </cell>
          <cell r="B83" t="str">
            <v>CASH</v>
          </cell>
          <cell r="C83" t="str">
            <v xml:space="preserve">TRÉSOR </v>
          </cell>
          <cell r="D83" t="str">
            <v xml:space="preserve">TESORERIA  </v>
          </cell>
        </row>
        <row r="84">
          <cell r="A84" t="str">
            <v>AJUSTES POR PERIODIFICACION</v>
          </cell>
          <cell r="B84" t="str">
            <v>PREPAID EXPENSES</v>
          </cell>
          <cell r="C84" t="str">
            <v xml:space="preserve">AJUSTEMENTS PAR PERIODIFICACION </v>
          </cell>
          <cell r="D84" t="str">
            <v xml:space="preserve">AJUSTES POR PERIODIFICACION  </v>
          </cell>
        </row>
        <row r="85">
          <cell r="A85" t="str">
            <v>TOTAL ACTIVO</v>
          </cell>
          <cell r="B85" t="str">
            <v>TOTAL ASSETS</v>
          </cell>
          <cell r="C85" t="str">
            <v xml:space="preserve">TOTAL ACTIF </v>
          </cell>
          <cell r="D85" t="str">
            <v xml:space="preserve">RECURSOS TOTAIS  </v>
          </cell>
        </row>
        <row r="86">
          <cell r="A86" t="str">
            <v>PASIVO</v>
          </cell>
          <cell r="B86" t="str">
            <v>LIABILITIES</v>
          </cell>
          <cell r="C86" t="str">
            <v xml:space="preserve">PASSIF </v>
          </cell>
          <cell r="D86" t="str">
            <v xml:space="preserve">RESPONSABILIDADES  </v>
          </cell>
        </row>
        <row r="87">
          <cell r="A87" t="str">
            <v>RECURSOS PROPIOS</v>
          </cell>
          <cell r="B87" t="str">
            <v>SHAREHOLDERS' EQUITY</v>
          </cell>
          <cell r="C87" t="str">
            <v xml:space="preserve">RESSOURCES PROPRES </v>
          </cell>
          <cell r="D87" t="str">
            <v xml:space="preserve">PRÓPRIOS RECURSOS  </v>
          </cell>
        </row>
        <row r="88">
          <cell r="A88" t="str">
            <v>PROVISIONES</v>
          </cell>
          <cell r="B88" t="str">
            <v>PROVISIONS</v>
          </cell>
          <cell r="C88" t="str">
            <v xml:space="preserve">PROVISIONS </v>
          </cell>
          <cell r="D88" t="str">
            <v xml:space="preserve">PROVISÕES  </v>
          </cell>
        </row>
        <row r="89">
          <cell r="A89" t="str">
            <v>ACREEDORES A CORTO</v>
          </cell>
          <cell r="B89" t="str">
            <v>SHORT TERM LIABILITIES</v>
          </cell>
          <cell r="C89" t="str">
            <v xml:space="preserve">CRÉANCIERS À à COURT </v>
          </cell>
          <cell r="D89" t="str">
            <v xml:space="preserve">CREDORES ao SHORT  </v>
          </cell>
        </row>
        <row r="90">
          <cell r="A90" t="str">
            <v>TOTAL PASIVO</v>
          </cell>
          <cell r="B90" t="str">
            <v>TOTAL LIABILITIES</v>
          </cell>
          <cell r="C90" t="str">
            <v xml:space="preserve">TOTAL PASSIF </v>
          </cell>
          <cell r="D90" t="str">
            <v xml:space="preserve">TOTAL PASSIVO  </v>
          </cell>
        </row>
        <row r="91">
          <cell r="A91" t="str">
            <v>DEUDORES</v>
          </cell>
          <cell r="B91" t="str">
            <v xml:space="preserve">INDEBTED </v>
          </cell>
          <cell r="C91" t="str">
            <v xml:space="preserve">ENDETTÉS </v>
          </cell>
          <cell r="D91" t="str">
            <v xml:space="preserve">INDEBTED  </v>
          </cell>
        </row>
        <row r="92">
          <cell r="A92" t="str">
            <v>INVERSIONES TEMPORALES</v>
          </cell>
          <cell r="B92" t="str">
            <v xml:space="preserve">TEMPORARY INVESTMENTS </v>
          </cell>
          <cell r="C92" t="str">
            <v xml:space="preserve">INVESTISSEMENTS TEMPORAIRES </v>
          </cell>
          <cell r="D92" t="str">
            <v xml:space="preserve">INVESTIMENTOS PROVISÓRIOS  </v>
          </cell>
        </row>
        <row r="94">
          <cell r="A94" t="str">
            <v>RESULTADO MENU</v>
          </cell>
        </row>
        <row r="95">
          <cell r="A95" t="str">
            <v>CUENTA DE RESULTADOS</v>
          </cell>
          <cell r="B95" t="str">
            <v>PROFIT AND LOSS ACCOUNT</v>
          </cell>
          <cell r="C95" t="str">
            <v xml:space="preserve">COMPTE DE RÉSULTATS </v>
          </cell>
          <cell r="D95" t="str">
            <v xml:space="preserve">CLIENTE DOS RESULTADOS  </v>
          </cell>
        </row>
        <row r="96">
          <cell r="A96" t="str">
            <v>CUENTAS</v>
          </cell>
          <cell r="B96" t="str">
            <v>ACCOUNTS</v>
          </cell>
          <cell r="C96" t="str">
            <v xml:space="preserve">COMPTES </v>
          </cell>
          <cell r="D96" t="str">
            <v xml:space="preserve">CLIENTES  </v>
          </cell>
        </row>
        <row r="97">
          <cell r="A97" t="str">
            <v>DESCRIPCION</v>
          </cell>
          <cell r="B97" t="str">
            <v>DESCRIPTION</v>
          </cell>
          <cell r="C97" t="str">
            <v xml:space="preserve">DESCRIPTION </v>
          </cell>
          <cell r="D97" t="str">
            <v xml:space="preserve">DESCRIÇÃO  </v>
          </cell>
        </row>
        <row r="98">
          <cell r="A98" t="str">
            <v>SALDO</v>
          </cell>
          <cell r="B98" t="str">
            <v>INITIAL BALANCE</v>
          </cell>
          <cell r="C98" t="str">
            <v xml:space="preserve">SOLDE </v>
          </cell>
          <cell r="D98" t="str">
            <v xml:space="preserve">BALANÇO  </v>
          </cell>
        </row>
        <row r="99">
          <cell r="A99" t="str">
            <v>AJUSTES</v>
          </cell>
          <cell r="B99" t="str">
            <v xml:space="preserve">ADJUSTMENTS </v>
          </cell>
          <cell r="C99" t="str">
            <v xml:space="preserve">AJUSTEMENTS </v>
          </cell>
          <cell r="D99" t="str">
            <v xml:space="preserve">AJUSTES  </v>
          </cell>
        </row>
        <row r="100">
          <cell r="A100" t="str">
            <v>SALDO AJUSTADO</v>
          </cell>
          <cell r="B100" t="str">
            <v>FINAL BALANCE</v>
          </cell>
          <cell r="C100" t="str">
            <v xml:space="preserve">SOLDE ADAPTÉ </v>
          </cell>
          <cell r="D100" t="str">
            <v xml:space="preserve">BALANÇO APTO  </v>
          </cell>
        </row>
        <row r="101">
          <cell r="A101" t="str">
            <v>SALDO AJUSTADO (€)</v>
          </cell>
          <cell r="B101" t="str">
            <v>FINAL BALANCE (€)</v>
          </cell>
          <cell r="C101" t="str">
            <v xml:space="preserve">SOLDE ADAPTÉ (€) </v>
          </cell>
          <cell r="D101" t="str">
            <v xml:space="preserve">BALANÇO APTO (€)  </v>
          </cell>
        </row>
        <row r="116">
          <cell r="A116" t="str">
            <v>CPO GENERAL</v>
          </cell>
        </row>
        <row r="117">
          <cell r="A117" t="str">
            <v>CONTROL DE PROYECTOS DE OBRA</v>
          </cell>
          <cell r="B117" t="str">
            <v>CPO</v>
          </cell>
          <cell r="C117" t="str">
            <v xml:space="preserve">CONTRÔLE DE PROJETS D'OEUVRE </v>
          </cell>
          <cell r="D117" t="str">
            <v xml:space="preserve">CONTROLE DE PROJETOS DE TRABALHO  </v>
          </cell>
        </row>
        <row r="118">
          <cell r="A118" t="str">
            <v>DESCRIPCIÓN</v>
          </cell>
          <cell r="B118" t="str">
            <v>DESCRIPTION</v>
          </cell>
          <cell r="C118" t="str">
            <v xml:space="preserve">DESCRIPTION </v>
          </cell>
          <cell r="D118" t="str">
            <v xml:space="preserve">DESCRIÇÃO  </v>
          </cell>
        </row>
        <row r="119">
          <cell r="A119" t="str">
            <v>TOTAL PRESUPUESTO</v>
          </cell>
          <cell r="B119" t="str">
            <v>TOTAL BUDGET</v>
          </cell>
          <cell r="C119" t="str">
            <v xml:space="preserve">TOTAL BUDGET </v>
          </cell>
          <cell r="D119" t="str">
            <v xml:space="preserve">TOTAL ESTIMADO  </v>
          </cell>
        </row>
        <row r="120">
          <cell r="A120" t="str">
            <v>REALIZADO</v>
          </cell>
          <cell r="B120" t="str">
            <v>ACTUAL</v>
          </cell>
          <cell r="C120" t="str">
            <v xml:space="preserve">EFFECTUÉ </v>
          </cell>
          <cell r="D120" t="str">
            <v xml:space="preserve">FEITO  </v>
          </cell>
        </row>
        <row r="121">
          <cell r="A121" t="str">
            <v>ENERO</v>
          </cell>
          <cell r="B121" t="str">
            <v>JANUARY</v>
          </cell>
          <cell r="C121" t="str">
            <v xml:space="preserve">JANVIER </v>
          </cell>
          <cell r="D121" t="str">
            <v>JANEIRO</v>
          </cell>
        </row>
        <row r="122">
          <cell r="A122" t="str">
            <v>FEBRERO</v>
          </cell>
          <cell r="B122" t="str">
            <v>FEBRUARY</v>
          </cell>
          <cell r="C122" t="str">
            <v xml:space="preserve">FÉVRIER </v>
          </cell>
          <cell r="D122" t="str">
            <v>FEVEREIRO</v>
          </cell>
        </row>
        <row r="123">
          <cell r="A123" t="str">
            <v>MARZO</v>
          </cell>
          <cell r="B123" t="str">
            <v>MARCH</v>
          </cell>
          <cell r="C123" t="str">
            <v xml:space="preserve">MARS </v>
          </cell>
          <cell r="D123" t="str">
            <v>MARÇO</v>
          </cell>
        </row>
        <row r="124">
          <cell r="A124" t="str">
            <v>ABRIL</v>
          </cell>
          <cell r="B124" t="str">
            <v>APRIL</v>
          </cell>
          <cell r="C124" t="str">
            <v xml:space="preserve">AVRIL </v>
          </cell>
          <cell r="D124" t="str">
            <v>ABRIL</v>
          </cell>
        </row>
        <row r="125">
          <cell r="A125" t="str">
            <v>MAYO</v>
          </cell>
          <cell r="B125" t="str">
            <v>MAY</v>
          </cell>
          <cell r="C125" t="str">
            <v xml:space="preserve">MAI </v>
          </cell>
          <cell r="D125" t="str">
            <v>MAIO</v>
          </cell>
        </row>
        <row r="126">
          <cell r="A126" t="str">
            <v>JUNIO</v>
          </cell>
          <cell r="B126" t="str">
            <v>JUNE</v>
          </cell>
          <cell r="C126" t="str">
            <v xml:space="preserve">JUIN </v>
          </cell>
          <cell r="D126" t="str">
            <v>JUNHO</v>
          </cell>
        </row>
        <row r="127">
          <cell r="A127" t="str">
            <v>JULIO</v>
          </cell>
          <cell r="B127" t="str">
            <v>JULY</v>
          </cell>
          <cell r="C127" t="str">
            <v xml:space="preserve">JUILLET </v>
          </cell>
          <cell r="D127" t="str">
            <v>JULIO</v>
          </cell>
        </row>
        <row r="128">
          <cell r="A128" t="str">
            <v>AGOSTO</v>
          </cell>
          <cell r="B128" t="str">
            <v>AUGUST</v>
          </cell>
          <cell r="C128" t="str">
            <v xml:space="preserve">AOÛT </v>
          </cell>
          <cell r="D128" t="str">
            <v>AGOSTO</v>
          </cell>
        </row>
        <row r="129">
          <cell r="A129" t="str">
            <v>SEPTIEMBRE</v>
          </cell>
          <cell r="B129" t="str">
            <v>SEPTEMBER</v>
          </cell>
          <cell r="C129" t="str">
            <v xml:space="preserve">SEPTEMBRE </v>
          </cell>
          <cell r="D129" t="str">
            <v>SETEMBRO</v>
          </cell>
        </row>
        <row r="130">
          <cell r="A130" t="str">
            <v>OCTUBRE</v>
          </cell>
          <cell r="B130" t="str">
            <v>OCTOBER</v>
          </cell>
          <cell r="C130" t="str">
            <v xml:space="preserve">OCTOBRE </v>
          </cell>
          <cell r="D130" t="str">
            <v>OUTUBRO</v>
          </cell>
        </row>
        <row r="131">
          <cell r="A131" t="str">
            <v>NOVIEMBRE</v>
          </cell>
          <cell r="B131" t="str">
            <v>NOVEMBER</v>
          </cell>
          <cell r="C131" t="str">
            <v xml:space="preserve">NOVEMBRE </v>
          </cell>
          <cell r="D131" t="str">
            <v>NOVEMBRO</v>
          </cell>
        </row>
        <row r="132">
          <cell r="A132" t="str">
            <v>DICIEMBRE</v>
          </cell>
          <cell r="B132" t="str">
            <v>DECEMBER</v>
          </cell>
          <cell r="C132" t="str">
            <v xml:space="preserve">DÉCEMBRE </v>
          </cell>
          <cell r="D132" t="str">
            <v>DEZEMBRO</v>
          </cell>
        </row>
        <row r="133">
          <cell r="A133" t="str">
            <v>REALIZADO</v>
          </cell>
          <cell r="B133" t="str">
            <v>ACTUAL</v>
          </cell>
          <cell r="C133" t="str">
            <v xml:space="preserve">EFFECTUÉ </v>
          </cell>
          <cell r="D133" t="str">
            <v xml:space="preserve">FEITO  </v>
          </cell>
        </row>
        <row r="134">
          <cell r="A134" t="str">
            <v>TOTAL REALIZADO</v>
          </cell>
          <cell r="B134" t="str">
            <v>TOTAL ACTUAL</v>
          </cell>
          <cell r="C134" t="str">
            <v xml:space="preserve">TOTAL EFFECTUÉ </v>
          </cell>
          <cell r="D134" t="str">
            <v xml:space="preserve">TOTAL FEITO  </v>
          </cell>
        </row>
        <row r="135">
          <cell r="A135" t="str">
            <v>DESVIACION PRESUPUESTO</v>
          </cell>
          <cell r="B135" t="str">
            <v>ESTIMATED DEVIATION</v>
          </cell>
          <cell r="C135" t="str">
            <v xml:space="preserve">DÉVIATION BUDGET </v>
          </cell>
          <cell r="D135" t="str">
            <v xml:space="preserve">DESVIO ESTIMADO  </v>
          </cell>
        </row>
        <row r="136">
          <cell r="A136" t="str">
            <v>FACTURACION</v>
          </cell>
          <cell r="B136" t="str">
            <v>BILLINGS</v>
          </cell>
          <cell r="C136" t="str">
            <v xml:space="preserve">FACTURATION </v>
          </cell>
          <cell r="D136" t="str">
            <v xml:space="preserve">FACTURAÇÃO  </v>
          </cell>
        </row>
        <row r="137">
          <cell r="A137" t="str">
            <v>TOTAL FACTURACION</v>
          </cell>
          <cell r="B137" t="str">
            <v>TOTAL BILLINGS</v>
          </cell>
          <cell r="C137" t="str">
            <v xml:space="preserve">FACTURATION TOTALE </v>
          </cell>
          <cell r="D137" t="str">
            <v xml:space="preserve">FACTURAÇÃO TOTAL  </v>
          </cell>
        </row>
        <row r="138">
          <cell r="A138" t="str">
            <v xml:space="preserve">COSTE OBRA </v>
          </cell>
          <cell r="B138" t="str">
            <v>COST WORKS</v>
          </cell>
          <cell r="C138" t="str">
            <v xml:space="preserve">COÛT AGIT  </v>
          </cell>
          <cell r="D138" t="str">
            <v xml:space="preserve">CONFIGURAÇÕES DO CUSTO   </v>
          </cell>
        </row>
        <row r="139">
          <cell r="A139" t="str">
            <v>TOTAL COSTE OBRA</v>
          </cell>
          <cell r="B139" t="str">
            <v>TOTAL COST WORKS</v>
          </cell>
          <cell r="C139" t="str">
            <v xml:space="preserve">COÛT TOTAL AGIT </v>
          </cell>
          <cell r="D139" t="str">
            <v xml:space="preserve">CONFIGURAÇÕES DO CUSTO TOTAL  </v>
          </cell>
        </row>
        <row r="140">
          <cell r="A140" t="str">
            <v>TOTAL COSTE OFICINA</v>
          </cell>
          <cell r="B140" t="str">
            <v>TOTAL COST OFFICE</v>
          </cell>
          <cell r="C140" t="str">
            <v xml:space="preserve">COÛT TOTAL BUREAU </v>
          </cell>
          <cell r="D140" t="str">
            <v xml:space="preserve">ESCRITÓRIO DO CUSTO TOTAL  </v>
          </cell>
        </row>
        <row r="141">
          <cell r="A141" t="str">
            <v>TOTAL MARGEN BRUTO</v>
          </cell>
          <cell r="B141" t="str">
            <v>GROSS MARGIN</v>
          </cell>
          <cell r="C141" t="str">
            <v xml:space="preserve">MARGE BRUTE TOTALE </v>
          </cell>
          <cell r="D141" t="str">
            <v xml:space="preserve">MARGEM BRUTA TOTAL  </v>
          </cell>
        </row>
        <row r="142">
          <cell r="A142" t="str">
            <v>PERSONAL</v>
          </cell>
          <cell r="B142" t="str">
            <v>PERSONAL</v>
          </cell>
          <cell r="C142" t="str">
            <v xml:space="preserve">PERSONNEL </v>
          </cell>
          <cell r="D142" t="str">
            <v xml:space="preserve">PESSOAL  </v>
          </cell>
        </row>
        <row r="143">
          <cell r="A143" t="str">
            <v>TOTAL PERSONAL</v>
          </cell>
          <cell r="B143" t="str">
            <v>TOTAL PERSONAL</v>
          </cell>
          <cell r="C143" t="str">
            <v xml:space="preserve">TOTAL PERSONNEL </v>
          </cell>
          <cell r="D143" t="str">
            <v xml:space="preserve">TOTAL PESSOAL  </v>
          </cell>
        </row>
        <row r="144">
          <cell r="A144" t="str">
            <v>COSTES</v>
          </cell>
          <cell r="B144" t="str">
            <v>COST</v>
          </cell>
          <cell r="C144" t="str">
            <v xml:space="preserve">COÛTS </v>
          </cell>
          <cell r="D144" t="str">
            <v xml:space="preserve">CUSTOS  </v>
          </cell>
        </row>
        <row r="145">
          <cell r="A145" t="str">
            <v>TOTAL COSTES</v>
          </cell>
          <cell r="B145" t="str">
            <v>TOTAL COSTS</v>
          </cell>
          <cell r="C145" t="str">
            <v xml:space="preserve">TOTAL COÛTS </v>
          </cell>
          <cell r="D145" t="str">
            <v xml:space="preserve">CUSTOS TOTAIS  </v>
          </cell>
        </row>
        <row r="146">
          <cell r="A146" t="str">
            <v>TOTAL</v>
          </cell>
          <cell r="B146" t="str">
            <v>TOTAL</v>
          </cell>
          <cell r="C146" t="str">
            <v xml:space="preserve">TOTAL </v>
          </cell>
          <cell r="D146" t="str">
            <v xml:space="preserve">TOTAL  </v>
          </cell>
        </row>
        <row r="147">
          <cell r="A147" t="str">
            <v>SUBCONTRATAS</v>
          </cell>
          <cell r="B147" t="str">
            <v>SUBCONTRATA</v>
          </cell>
          <cell r="C147" t="str">
            <v xml:space="preserve">Tu SOUS-TRAITES </v>
          </cell>
          <cell r="D147" t="str">
            <v xml:space="preserve">SUBCONTRATAS  </v>
          </cell>
        </row>
        <row r="148">
          <cell r="A148" t="str">
            <v>GASTOS ESTRUCTURA OBRA</v>
          </cell>
          <cell r="B148" t="str">
            <v>GENERAL COST</v>
          </cell>
          <cell r="C148" t="str">
            <v xml:space="preserve">FRAIS STRUCTURE AGIT </v>
          </cell>
          <cell r="D148" t="str">
            <v xml:space="preserve">TRABALHO DA ESTRUTURA DAS DESPESAS  </v>
          </cell>
        </row>
        <row r="149">
          <cell r="A149" t="str">
            <v>REALIZADO (EUROS)</v>
          </cell>
          <cell r="B149" t="str">
            <v>ACTUAL (EUR)</v>
          </cell>
          <cell r="C149" t="str">
            <v xml:space="preserve">EFFECTUÉ (EURO) </v>
          </cell>
          <cell r="D149" t="str">
            <v xml:space="preserve">FEITO (EUROS)  </v>
          </cell>
        </row>
        <row r="150">
          <cell r="A150" t="str">
            <v>TOTAL REALIZADO (EUROS)</v>
          </cell>
          <cell r="B150" t="str">
            <v>TOTAL ACTUAL (EUR)</v>
          </cell>
          <cell r="C150" t="str">
            <v xml:space="preserve">TOTAL EFFECTUÉ (EURO) </v>
          </cell>
          <cell r="D150" t="str">
            <v xml:space="preserve">TOTAL FEITO (EUROS)  </v>
          </cell>
        </row>
        <row r="151">
          <cell r="A151" t="str">
            <v>DESVIACION PRESUPUESTO (EUROS)</v>
          </cell>
          <cell r="B151" t="str">
            <v>ESTIMATED DEVIATION (EUR)</v>
          </cell>
          <cell r="C151" t="str">
            <v xml:space="preserve">DÉVIATION BUDGET (EURO) </v>
          </cell>
          <cell r="D151" t="str">
            <v xml:space="preserve">DESVIO ESTIMADO (EUROS)  </v>
          </cell>
        </row>
        <row r="152">
          <cell r="A152" t="str">
            <v>MARGEN %</v>
          </cell>
          <cell r="B152" t="str">
            <v>MARGIN %</v>
          </cell>
          <cell r="C152" t="str">
            <v xml:space="preserve">MARGEN% </v>
          </cell>
          <cell r="D152" t="str">
            <v xml:space="preserve">MARGEM %  </v>
          </cell>
        </row>
        <row r="153">
          <cell r="A153" t="str">
            <v>ACTIVIDAD</v>
          </cell>
          <cell r="B153" t="str">
            <v>ACTIVITY</v>
          </cell>
          <cell r="C153" t="str">
            <v xml:space="preserve">ACTIVITÉ </v>
          </cell>
          <cell r="D153" t="str">
            <v xml:space="preserve">ATIVIDADE  </v>
          </cell>
        </row>
        <row r="154">
          <cell r="A154" t="str">
            <v>CUADRO CASH FLOW MONEDA EXTRANJERA</v>
          </cell>
          <cell r="C154" t="str">
            <v xml:space="preserve">MARGE BRUTE D'AUTOFINANCEMENT CARRÉE MONNAIE ÉTRANGÈRE </v>
          </cell>
          <cell r="D154" t="str">
            <v xml:space="preserve">MOEDA CORRENTE EXTRANGEIRA DE FLUXO DE DINHEIRO DO RETRATO  </v>
          </cell>
        </row>
        <row r="155">
          <cell r="A155" t="str">
            <v>MONEDAS (PARA LA HOJA MAPA DE TESORERIA)</v>
          </cell>
        </row>
        <row r="156">
          <cell r="A156" t="str">
            <v>EURO</v>
          </cell>
          <cell r="B156" t="str">
            <v xml:space="preserve">EURO </v>
          </cell>
          <cell r="C156" t="str">
            <v xml:space="preserve">EURO </v>
          </cell>
          <cell r="D156" t="str">
            <v xml:space="preserve">EURO  </v>
          </cell>
        </row>
        <row r="157">
          <cell r="A157" t="str">
            <v>DÓLAR</v>
          </cell>
          <cell r="B157" t="str">
            <v xml:space="preserve">DOLLAR </v>
          </cell>
          <cell r="C157" t="str">
            <v xml:space="preserve">DOLLAR </v>
          </cell>
          <cell r="D157" t="str">
            <v xml:space="preserve">DÓLAR  </v>
          </cell>
        </row>
        <row r="158">
          <cell r="A158" t="str">
            <v>CÓRDOBAS</v>
          </cell>
          <cell r="B158" t="str">
            <v xml:space="preserve">CÓRDOBAS </v>
          </cell>
          <cell r="C158" t="str">
            <v xml:space="preserve">CÓRDOBAS </v>
          </cell>
          <cell r="D158" t="str">
            <v xml:space="preserve">CÓRDOBAS  </v>
          </cell>
        </row>
        <row r="159">
          <cell r="A159" t="str">
            <v>PESO CHILENO</v>
          </cell>
          <cell r="B159" t="str">
            <v xml:space="preserve">CHILEAN PESO </v>
          </cell>
          <cell r="C159" t="str">
            <v xml:space="preserve">POIDS CHILIEN </v>
          </cell>
          <cell r="D159" t="str">
            <v xml:space="preserve">PESO CHILEAN  </v>
          </cell>
        </row>
        <row r="160">
          <cell r="A160" t="str">
            <v>DINAR</v>
          </cell>
          <cell r="B160" t="str">
            <v xml:space="preserve">DINAR </v>
          </cell>
          <cell r="C160" t="str">
            <v xml:space="preserve">DINAR </v>
          </cell>
          <cell r="D160" t="str">
            <v xml:space="preserve">DINAR  </v>
          </cell>
        </row>
        <row r="161">
          <cell r="A161" t="str">
            <v>METICAL</v>
          </cell>
          <cell r="B161" t="str">
            <v xml:space="preserve">METICAL </v>
          </cell>
          <cell r="C161" t="str">
            <v xml:space="preserve">METICAL </v>
          </cell>
          <cell r="D161" t="str">
            <v xml:space="preserve">METICAL  </v>
          </cell>
        </row>
        <row r="162">
          <cell r="A162" t="str">
            <v>DIRHAM</v>
          </cell>
          <cell r="B162" t="str">
            <v xml:space="preserve">DIRHAM </v>
          </cell>
          <cell r="C162" t="str">
            <v xml:space="preserve">DIRHAM </v>
          </cell>
          <cell r="D162" t="str">
            <v xml:space="preserve">DIRHAM  </v>
          </cell>
        </row>
        <row r="163">
          <cell r="A163" t="str">
            <v>PESO MEXICANO</v>
          </cell>
          <cell r="B163" t="str">
            <v xml:space="preserve">MEXICAN PESO </v>
          </cell>
          <cell r="C163" t="str">
            <v xml:space="preserve">POIDS MEXICAIN </v>
          </cell>
          <cell r="D163" t="str">
            <v xml:space="preserve">PESO MEXICANO  </v>
          </cell>
        </row>
        <row r="164">
          <cell r="A164" t="str">
            <v>RUPEE</v>
          </cell>
          <cell r="B164" t="str">
            <v xml:space="preserve">RUPEE </v>
          </cell>
          <cell r="C164" t="str">
            <v xml:space="preserve">RUPEE </v>
          </cell>
          <cell r="D164" t="str">
            <v xml:space="preserve">RUPEE  </v>
          </cell>
        </row>
        <row r="194">
          <cell r="A194" t="str">
            <v>CUENTA RESULTADOS</v>
          </cell>
        </row>
        <row r="195">
          <cell r="A195" t="str">
            <v xml:space="preserve">Importe  de  la  cifra  de  negocios.    </v>
          </cell>
          <cell r="B195" t="str">
            <v>INCOME ACTIVITY</v>
          </cell>
          <cell r="C195" t="str">
            <v xml:space="preserve">Montant du chiffre d'affaires.     </v>
          </cell>
          <cell r="D195" t="str">
            <v xml:space="preserve">Uma quantidade do número dos negócios.      </v>
          </cell>
        </row>
        <row r="196">
          <cell r="A196" t="str">
            <v>Variación de Existencias</v>
          </cell>
          <cell r="B196" t="str">
            <v xml:space="preserve">Variation of Stocks </v>
          </cell>
          <cell r="C196" t="str">
            <v xml:space="preserve">Variation de stocks </v>
          </cell>
          <cell r="D196" t="str">
            <v xml:space="preserve">Variação do estoque  </v>
          </cell>
        </row>
        <row r="197">
          <cell r="A197" t="str">
            <v>INGRESOS POR ACTIVIDAD</v>
          </cell>
          <cell r="B197" t="str">
            <v xml:space="preserve">INCOME BY ACTIVITY </v>
          </cell>
          <cell r="C197" t="str">
            <v xml:space="preserve">RECETTES PAR ACTIVITÉ </v>
          </cell>
          <cell r="D197" t="str">
            <v xml:space="preserve">RENDA POR ATIVIDADE  </v>
          </cell>
        </row>
        <row r="198">
          <cell r="A198" t="str">
            <v>Trabajos realizados por la empresa  para su Inmovilizado.</v>
          </cell>
          <cell r="B198" t="str">
            <v xml:space="preserve">Works made by the company for its Immobilized ones. </v>
          </cell>
          <cell r="C198" t="str">
            <v xml:space="preserve">Travaux effectués par l'entreprise pour son Immobilisée. </v>
          </cell>
          <cell r="D198" t="str">
            <v xml:space="preserve">Trabalhos feitos pela companhia para suas immobilized.  </v>
          </cell>
        </row>
        <row r="199">
          <cell r="A199" t="str">
            <v>Otros  ingresos  de  explotación.</v>
          </cell>
          <cell r="B199" t="str">
            <v xml:space="preserve">Other income of operation. </v>
          </cell>
          <cell r="C199" t="str">
            <v xml:space="preserve">Autres recettes d'exploitation. </v>
          </cell>
          <cell r="D199" t="str">
            <v xml:space="preserve">A outra renda da operação.  </v>
          </cell>
        </row>
        <row r="200">
          <cell r="A200" t="str">
            <v>Subvenciones  a  la  Explotación.</v>
          </cell>
          <cell r="B200" t="str">
            <v xml:space="preserve">Subventions to the Operation. </v>
          </cell>
          <cell r="C200" t="str">
            <v xml:space="preserve">Subventions à l'Exploitation. </v>
          </cell>
          <cell r="D200" t="str">
            <v xml:space="preserve">Subventions à operação.  </v>
          </cell>
        </row>
        <row r="201">
          <cell r="A201" t="str">
            <v>COSTES DIRECTOS</v>
          </cell>
          <cell r="B201" t="str">
            <v xml:space="preserve">DIRECT COSTS </v>
          </cell>
          <cell r="C201" t="str">
            <v xml:space="preserve">COÛTS DIRECTS </v>
          </cell>
          <cell r="D201" t="str">
            <v xml:space="preserve">CUSTOS DIRETOS  </v>
          </cell>
        </row>
        <row r="202">
          <cell r="A202" t="str">
            <v>Disminución de existencias</v>
          </cell>
          <cell r="B202" t="str">
            <v xml:space="preserve">Diminution of stocks </v>
          </cell>
          <cell r="C202" t="str">
            <v xml:space="preserve">Diminution de stocks </v>
          </cell>
          <cell r="D202" t="str">
            <v xml:space="preserve">Diminution do estoque  </v>
          </cell>
        </row>
        <row r="203">
          <cell r="A203" t="str">
            <v>Materiales</v>
          </cell>
          <cell r="B203" t="str">
            <v xml:space="preserve">Materials </v>
          </cell>
          <cell r="C203" t="str">
            <v xml:space="preserve">Matériels </v>
          </cell>
          <cell r="D203" t="str">
            <v xml:space="preserve">Materiais  </v>
          </cell>
        </row>
        <row r="204">
          <cell r="A204" t="str">
            <v>Gastos de personal</v>
          </cell>
          <cell r="B204" t="str">
            <v xml:space="preserve">Expenses of personnel </v>
          </cell>
          <cell r="C204" t="str">
            <v xml:space="preserve">Frais de personnel </v>
          </cell>
          <cell r="D204" t="str">
            <v xml:space="preserve">Despesas do pessoal  </v>
          </cell>
        </row>
        <row r="205">
          <cell r="A205" t="str">
            <v>Sueldo, salarios  y  asimilados</v>
          </cell>
          <cell r="B205" t="str">
            <v xml:space="preserve">Assimilated pay, wages and </v>
          </cell>
          <cell r="C205" t="str">
            <v xml:space="preserve">Salaire, salaires et assimilés </v>
          </cell>
          <cell r="D205" t="str">
            <v xml:space="preserve">Pagamento assimilated, salários e  </v>
          </cell>
        </row>
        <row r="206">
          <cell r="A206" t="str">
            <v>Cargas  sociales</v>
          </cell>
          <cell r="B206" t="str">
            <v xml:space="preserve">Indirect labor costs </v>
          </cell>
          <cell r="C206" t="str">
            <v xml:space="preserve">Charges sociales </v>
          </cell>
          <cell r="D206" t="str">
            <v xml:space="preserve">Custos labor indiretos  </v>
          </cell>
        </row>
        <row r="207">
          <cell r="A207" t="str">
            <v xml:space="preserve">Dotaciones  para  amortización  de  inmovilizado   </v>
          </cell>
          <cell r="B207" t="str">
            <v xml:space="preserve">Dowries for amortization of immobilized    </v>
          </cell>
          <cell r="C207" t="str">
            <v xml:space="preserve">Dotations pour amortissement de d'immobilisée    </v>
          </cell>
          <cell r="D207" t="str">
            <v xml:space="preserve">Dowries para o amortization do immobilized     </v>
          </cell>
        </row>
        <row r="208">
          <cell r="A208" t="str">
            <v>Subcontratas</v>
          </cell>
          <cell r="B208" t="str">
            <v xml:space="preserve">Subcontratas </v>
          </cell>
          <cell r="C208" t="str">
            <v xml:space="preserve">Tu sous-traites </v>
          </cell>
          <cell r="D208" t="str">
            <v xml:space="preserve">Subcontratas  </v>
          </cell>
        </row>
        <row r="209">
          <cell r="A209" t="str">
            <v>Tributos</v>
          </cell>
          <cell r="B209" t="str">
            <v xml:space="preserve">Taxes </v>
          </cell>
          <cell r="C209" t="str">
            <v xml:space="preserve">Impôts </v>
          </cell>
          <cell r="D209" t="str">
            <v xml:space="preserve">Impostos  </v>
          </cell>
        </row>
        <row r="210">
          <cell r="A210" t="str">
            <v>Amortizaciones (Instalaciones específicas proyectos)</v>
          </cell>
          <cell r="B210" t="str">
            <v xml:space="preserve">Amortizations (specific Facilities projects) </v>
          </cell>
          <cell r="C210" t="str">
            <v xml:space="preserve">Amortissements (Installations spécifiques projets) </v>
          </cell>
          <cell r="D210" t="str">
            <v xml:space="preserve">Amortizations (projetos específicos das facilidades)  </v>
          </cell>
        </row>
        <row r="211">
          <cell r="A211" t="str">
            <v>Provisiones para riesgos y gastos</v>
          </cell>
          <cell r="B211" t="str">
            <v xml:space="preserve">Provisions for risks and expenses </v>
          </cell>
          <cell r="C211" t="str">
            <v xml:space="preserve">Provisions pour risques et frais </v>
          </cell>
          <cell r="D211" t="str">
            <v xml:space="preserve">Provisões para riscos e despesas  </v>
          </cell>
        </row>
        <row r="212">
          <cell r="A212" t="str">
            <v>Gastos de estrucutra de obra</v>
          </cell>
          <cell r="B212" t="str">
            <v xml:space="preserve">Expenses of estrucutra of work </v>
          </cell>
          <cell r="C212" t="str">
            <v xml:space="preserve">Frais d'estrucutra d'oeuvre </v>
          </cell>
          <cell r="D212" t="str">
            <v xml:space="preserve">Despesas do estrucutra do trabalho  </v>
          </cell>
        </row>
        <row r="213">
          <cell r="A213" t="str">
            <v>Costes interiores (Sociedades del Grupo)</v>
          </cell>
          <cell r="B213" t="str">
            <v xml:space="preserve">Inner costs (Companies of the Group) </v>
          </cell>
          <cell r="C213" t="str">
            <v xml:space="preserve">Coûts intérieurs (Sociétés du Groupe) </v>
          </cell>
          <cell r="D213" t="str">
            <v xml:space="preserve">Custos internos (companhias do grupo)  </v>
          </cell>
        </row>
        <row r="214">
          <cell r="A214" t="str">
            <v>Variación de las provisiones</v>
          </cell>
          <cell r="B214" t="str">
            <v xml:space="preserve">Variation of the provisions </v>
          </cell>
          <cell r="C214" t="str">
            <v xml:space="preserve">Variation des provisions </v>
          </cell>
          <cell r="D214" t="str">
            <v xml:space="preserve">Variação das provisões  </v>
          </cell>
        </row>
        <row r="215">
          <cell r="A215" t="str">
            <v>MARGEN BRUTO DE EXPLOTACIÓN ((A - B) + B.6)</v>
          </cell>
          <cell r="B215" t="str">
            <v xml:space="preserve">GROSS MARGIN OF OPERATION ((To - B) + B.6) </v>
          </cell>
          <cell r="C215" t="str">
            <v xml:space="preserve">MARGE BRUTE d'EXPLOITATION ((A - B) + B.6) </v>
          </cell>
          <cell r="D215" t="str">
            <v xml:space="preserve">MARGEM BRUTA DA OPERAÇÃO ((- A B) + B.6)  </v>
          </cell>
        </row>
        <row r="216">
          <cell r="A216" t="str">
            <v>GASTOS INDIRECTOS</v>
          </cell>
          <cell r="B216" t="str">
            <v xml:space="preserve">INDIRECT EXPENSES </v>
          </cell>
          <cell r="C216" t="str">
            <v xml:space="preserve">FRAIS INDIRECTS </v>
          </cell>
          <cell r="D216" t="str">
            <v xml:space="preserve">DESPESAS INDIRETAS  </v>
          </cell>
        </row>
        <row r="217">
          <cell r="A217" t="str">
            <v>Gastos personal indirectos (Estructura periferica, actividad y corporativa)</v>
          </cell>
          <cell r="B217" t="str">
            <v xml:space="preserve">Indirect expenses personal (periferica Structure, corporative activity and) </v>
          </cell>
          <cell r="C217" t="str">
            <v xml:space="preserve">Frais personnel indirects (Structure périphérique, activité et corporative) </v>
          </cell>
          <cell r="D217" t="str">
            <v xml:space="preserve">Despesas indiretas pessoais (estrutura do periferica, atividade corporative e)  </v>
          </cell>
        </row>
        <row r="218">
          <cell r="A218" t="str">
            <v>Sueldo, salarios  y  asimilados</v>
          </cell>
          <cell r="B218" t="str">
            <v xml:space="preserve">Assimilated pay, wages and </v>
          </cell>
          <cell r="C218" t="str">
            <v xml:space="preserve">Salaire, salaires et assimilés </v>
          </cell>
          <cell r="D218" t="str">
            <v xml:space="preserve">Pagamento assimilated, salários e  </v>
          </cell>
        </row>
        <row r="219">
          <cell r="A219" t="str">
            <v>Cargas  sociales</v>
          </cell>
          <cell r="B219" t="str">
            <v xml:space="preserve">Indirect labor costs </v>
          </cell>
          <cell r="C219" t="str">
            <v xml:space="preserve">Charges sociales </v>
          </cell>
          <cell r="D219" t="str">
            <v xml:space="preserve">Custos labor indiretos  </v>
          </cell>
        </row>
        <row r="220">
          <cell r="A220" t="str">
            <v>Gastos de estructura corporativos</v>
          </cell>
          <cell r="B220" t="str">
            <v xml:space="preserve">Corporative expenses of structure </v>
          </cell>
          <cell r="C220" t="str">
            <v xml:space="preserve">Frais de structure corporatifs </v>
          </cell>
          <cell r="D220" t="str">
            <v xml:space="preserve">Despesas corporative da estrutura  </v>
          </cell>
        </row>
        <row r="221">
          <cell r="A221" t="str">
            <v>EBITDA (C - D)</v>
          </cell>
          <cell r="B221" t="str">
            <v xml:space="preserve">EBITDA (C - D) </v>
          </cell>
          <cell r="C221" t="str">
            <v xml:space="preserve">EBITDA (C - D) </v>
          </cell>
          <cell r="D221" t="str">
            <v xml:space="preserve">EBITDA (C - D)  </v>
          </cell>
        </row>
        <row r="222">
          <cell r="A222" t="str">
            <v>Amortizaciones (F + B.6)</v>
          </cell>
          <cell r="B222" t="str">
            <v xml:space="preserve">Amortizations (F + B.6) </v>
          </cell>
          <cell r="C222" t="str">
            <v xml:space="preserve">Amortissements (F + B.6) </v>
          </cell>
          <cell r="D222" t="str">
            <v xml:space="preserve">Amortizations (F + B.6)  </v>
          </cell>
        </row>
        <row r="223">
          <cell r="A223" t="str">
            <v>Provisiones para operaciones de tráfico</v>
          </cell>
          <cell r="B223" t="str">
            <v xml:space="preserve">Provisions for operations of traffic </v>
          </cell>
          <cell r="C223" t="str">
            <v xml:space="preserve">Provisions pour opérations de trafic </v>
          </cell>
          <cell r="D223" t="str">
            <v xml:space="preserve">Provisões para operações do tráfego  </v>
          </cell>
        </row>
        <row r="224">
          <cell r="A224" t="str">
            <v>RESULTADO DE EXPLOTACIÓN (E - F - G)</v>
          </cell>
          <cell r="B224" t="str">
            <v>NET OPERATING PROFIT/(LOSS) (E -F -G)</v>
          </cell>
          <cell r="C224" t="str">
            <v xml:space="preserve">RÉSULTAT d'EXPLOITATION (E - F - G) </v>
          </cell>
          <cell r="D224" t="str">
            <v xml:space="preserve">RESULTADO da OPERAÇÃO (E - F - G)  </v>
          </cell>
        </row>
        <row r="225">
          <cell r="A225" t="str">
            <v>RESULTADO FINANCIERO</v>
          </cell>
          <cell r="B225" t="str">
            <v>FINANCIAL PROFIT/(LOSS)</v>
          </cell>
          <cell r="C225" t="str">
            <v xml:space="preserve">RÉSULTAT FINANCIER </v>
          </cell>
          <cell r="D225" t="str">
            <v xml:space="preserve">RESULTADO FINANCEIRO  </v>
          </cell>
        </row>
        <row r="226">
          <cell r="A226" t="str">
            <v>Ingresos financieros</v>
          </cell>
          <cell r="B226" t="str">
            <v xml:space="preserve">Financial income </v>
          </cell>
          <cell r="C226" t="str">
            <v xml:space="preserve">Recettes financières </v>
          </cell>
          <cell r="D226" t="str">
            <v xml:space="preserve">Renda financeira  </v>
          </cell>
        </row>
        <row r="227">
          <cell r="A227" t="str">
            <v>Gastos financieros</v>
          </cell>
          <cell r="B227" t="str">
            <v xml:space="preserve">Financial expenses </v>
          </cell>
          <cell r="C227" t="str">
            <v xml:space="preserve">Frais financiers </v>
          </cell>
          <cell r="D227" t="str">
            <v xml:space="preserve">Despesas financeiras  </v>
          </cell>
        </row>
        <row r="228">
          <cell r="A228" t="str">
            <v>Diferencias de cambio financieras</v>
          </cell>
          <cell r="B228" t="str">
            <v xml:space="preserve">Financial differences of exchange </v>
          </cell>
          <cell r="C228" t="str">
            <v xml:space="preserve">Différences de changement financières </v>
          </cell>
          <cell r="D228" t="str">
            <v xml:space="preserve">Diferenças de troca financeiras  </v>
          </cell>
        </row>
        <row r="229">
          <cell r="A229" t="str">
            <v>Diferencias de cambio conversión (solo sucursales)</v>
          </cell>
          <cell r="B229" t="str">
            <v xml:space="preserve">Differences of exchange conversion (single branches) </v>
          </cell>
          <cell r="C229" t="str">
            <v xml:space="preserve">Différences de changement conversion (seulement succursales) </v>
          </cell>
          <cell r="D229" t="str">
            <v xml:space="preserve">Diferenças da conversão da troca (únicas filiais)  </v>
          </cell>
        </row>
        <row r="230">
          <cell r="A230" t="str">
            <v>Diferencias de cambio explotación (amortización)</v>
          </cell>
          <cell r="B230" t="str">
            <v xml:space="preserve">Differences of exchange operation (amortization) </v>
          </cell>
          <cell r="C230" t="str">
            <v xml:space="preserve">Différences de changement exploitation (amortissement) </v>
          </cell>
          <cell r="D230" t="str">
            <v xml:space="preserve">Diferenças da operação da troca (amortization)  </v>
          </cell>
        </row>
        <row r="231">
          <cell r="A231" t="str">
            <v>Ingresos por dividendos</v>
          </cell>
          <cell r="B231" t="str">
            <v xml:space="preserve">Income by dividends </v>
          </cell>
          <cell r="C231" t="str">
            <v xml:space="preserve">Recettes par des dividendes </v>
          </cell>
          <cell r="D231" t="str">
            <v xml:space="preserve">Renda por dividendos  </v>
          </cell>
        </row>
        <row r="232">
          <cell r="A232" t="str">
            <v>RESULTADO DE LA ACTIVIDAD (H + I)</v>
          </cell>
          <cell r="B232" t="str">
            <v xml:space="preserve">RESULT OF The ACTIVITY (H + I) </v>
          </cell>
          <cell r="C232" t="str">
            <v xml:space="preserve">RÉSULTAT de l'ACTIVITÉ (H + I) </v>
          </cell>
          <cell r="D232" t="str">
            <v xml:space="preserve">RESULTADO Da ATIVIDADE (H + I)  </v>
          </cell>
        </row>
        <row r="233">
          <cell r="A233" t="str">
            <v>RESULTADO EXTRAORDINARIO</v>
          </cell>
          <cell r="B233" t="str">
            <v>EXTRAORDINARY LOSS/(PROFIT)</v>
          </cell>
          <cell r="C233" t="str">
            <v xml:space="preserve">RÉSULTAT EXTRAORDINAIRE </v>
          </cell>
          <cell r="D233" t="str">
            <v xml:space="preserve">RESULTADO EXTRAORDINÁRIO  </v>
          </cell>
        </row>
        <row r="234">
          <cell r="A234" t="str">
            <v>Ingresos extraordinarios</v>
          </cell>
          <cell r="B234" t="str">
            <v xml:space="preserve">Extraordinary income </v>
          </cell>
          <cell r="C234" t="str">
            <v xml:space="preserve">Recettes extraordinaires </v>
          </cell>
          <cell r="D234" t="str">
            <v xml:space="preserve">Renda extraordinária  </v>
          </cell>
        </row>
        <row r="235">
          <cell r="A235" t="str">
            <v>Gastos extraordinarios</v>
          </cell>
          <cell r="B235" t="str">
            <v xml:space="preserve">Extraordinary expenses </v>
          </cell>
          <cell r="C235" t="str">
            <v xml:space="preserve">Frais extraordinaires </v>
          </cell>
          <cell r="D235" t="str">
            <v xml:space="preserve">Despesas extraordinárias  </v>
          </cell>
        </row>
        <row r="236">
          <cell r="A236" t="str">
            <v>RESULTADO ANTES DE IMPUESTOS (J + K)</v>
          </cell>
          <cell r="B236" t="str">
            <v>PROFIT/(LOSS) BEFORE TAXATION</v>
          </cell>
          <cell r="C236" t="str">
            <v xml:space="preserve">RÉSULTAT AVANT des IMPÔTS (J + K) </v>
          </cell>
          <cell r="D236" t="str">
            <v xml:space="preserve">RESULTADO ANTES DOS IMPOSTOS (J + K)  </v>
          </cell>
        </row>
        <row r="237">
          <cell r="A237" t="str">
            <v>Impuesto de sociedades</v>
          </cell>
          <cell r="B237" t="str">
            <v>CORPORATION TAX</v>
          </cell>
          <cell r="C237" t="str">
            <v xml:space="preserve">Impôt de sociétés </v>
          </cell>
          <cell r="D237" t="str">
            <v xml:space="preserve">Imposto das companhias  </v>
          </cell>
        </row>
        <row r="238">
          <cell r="A238" t="str">
            <v>Resultado socios externos</v>
          </cell>
          <cell r="B238" t="str">
            <v xml:space="preserve">Result external partners </v>
          </cell>
          <cell r="C238" t="str">
            <v xml:space="preserve">Résultat partenaires externes </v>
          </cell>
          <cell r="D238" t="str">
            <v xml:space="preserve">Sócios externos do resultado  </v>
          </cell>
        </row>
        <row r="239">
          <cell r="A239" t="str">
            <v>BENEFICIO NETO (L - M)</v>
          </cell>
          <cell r="B239" t="str">
            <v>NET PROFIT/(LOSS) (L - M)</v>
          </cell>
          <cell r="C239" t="str">
            <v xml:space="preserve">BÉNÉFICE NET (L - M) </v>
          </cell>
          <cell r="D239" t="str">
            <v xml:space="preserve">LUCRO LÍQUIDO (L - M)  </v>
          </cell>
        </row>
        <row r="240">
          <cell r="A240" t="str">
            <v>Facturación</v>
          </cell>
          <cell r="B240" t="str">
            <v xml:space="preserve">Invoicing </v>
          </cell>
          <cell r="C240" t="str">
            <v xml:space="preserve">Facturation </v>
          </cell>
          <cell r="D240" t="str">
            <v xml:space="preserve">Facturação  </v>
          </cell>
        </row>
        <row r="246">
          <cell r="A246" t="str">
            <v/>
          </cell>
        </row>
        <row r="262">
          <cell r="A262" t="str">
            <v>CUADRO FLUJO TESORERIA COMPLETO Y MENSUAL</v>
          </cell>
        </row>
        <row r="263">
          <cell r="A263" t="str">
            <v>SITUACION DE TESORERIA</v>
          </cell>
          <cell r="B263" t="str">
            <v xml:space="preserve">TESORERIA SITUATION </v>
          </cell>
          <cell r="C263" t="str">
            <v xml:space="preserve">SITUATION DE TRÉSOR </v>
          </cell>
          <cell r="D263" t="str">
            <v xml:space="preserve">SITUAÇÃO DE TESORERIA  </v>
          </cell>
        </row>
        <row r="264">
          <cell r="A264" t="str">
            <v>PREVISION SITUACION DE TESORERIA</v>
          </cell>
          <cell r="B264" t="str">
            <v xml:space="preserve">FORECAST TESORERIA SITUATION </v>
          </cell>
          <cell r="C264" t="str">
            <v xml:space="preserve">PRÉVISION SITUATION DE TRÉSOR </v>
          </cell>
          <cell r="D264" t="str">
            <v xml:space="preserve">SITUAÇÃO DA PREVISÃO TESORERIA  </v>
          </cell>
        </row>
        <row r="265">
          <cell r="A265" t="str">
            <v>DESCRIPCION</v>
          </cell>
          <cell r="B265" t="str">
            <v xml:space="preserve">DESCRIPTION </v>
          </cell>
          <cell r="C265" t="str">
            <v xml:space="preserve">DESCRIPTION </v>
          </cell>
          <cell r="D265" t="str">
            <v xml:space="preserve">DESCRIÇÃO  </v>
          </cell>
        </row>
        <row r="266">
          <cell r="A266" t="str">
            <v>PRESUPUESTO</v>
          </cell>
          <cell r="B266" t="str">
            <v xml:space="preserve">BUDGET </v>
          </cell>
          <cell r="C266" t="str">
            <v xml:space="preserve">BUDGET </v>
          </cell>
          <cell r="D266" t="str">
            <v xml:space="preserve">ORÇAMENTO  </v>
          </cell>
        </row>
        <row r="267">
          <cell r="A267" t="str">
            <v>REALIZADO</v>
          </cell>
          <cell r="B267" t="str">
            <v xml:space="preserve">MADE </v>
          </cell>
          <cell r="C267" t="str">
            <v xml:space="preserve">EFFECTUÉ </v>
          </cell>
          <cell r="D267" t="str">
            <v xml:space="preserve">FEITO  </v>
          </cell>
        </row>
        <row r="268">
          <cell r="A268" t="str">
            <v>DESVIACION</v>
          </cell>
          <cell r="B268" t="str">
            <v xml:space="preserve">DEVIATION </v>
          </cell>
          <cell r="C268" t="str">
            <v xml:space="preserve">DÉVIATION </v>
          </cell>
          <cell r="D268" t="str">
            <v xml:space="preserve">DESVIO  </v>
          </cell>
        </row>
        <row r="269">
          <cell r="A269" t="str">
            <v>TESORERIA ACUMULADA</v>
          </cell>
          <cell r="B269" t="str">
            <v xml:space="preserve">ACCUMULATED TESORERIA </v>
          </cell>
          <cell r="C269" t="str">
            <v xml:space="preserve">TRÉSOR ACCUMULÉ </v>
          </cell>
          <cell r="D269" t="str">
            <v xml:space="preserve">TESORERIA ACUMULADO  </v>
          </cell>
        </row>
        <row r="270">
          <cell r="A270" t="str">
            <v>TESORERIA NETA</v>
          </cell>
          <cell r="B270" t="str">
            <v xml:space="preserve">NET TESORERIA </v>
          </cell>
          <cell r="C270" t="str">
            <v xml:space="preserve">TRÉSOR NET </v>
          </cell>
          <cell r="D270" t="str">
            <v xml:space="preserve">REDE TESORERIA  </v>
          </cell>
        </row>
        <row r="271">
          <cell r="A271" t="str">
            <v>TESORERIA DE EXPLOTACION (COBROS - PAGOS)</v>
          </cell>
          <cell r="B271" t="str">
            <v xml:space="preserve">TESORERIA OF OPERATION (COLLECTIONS - PAYMENTS) </v>
          </cell>
          <cell r="C271" t="str">
            <v xml:space="preserve">TRÉSOR D'EXPLOITATION (ENCAISSEMENTS - PAIEMENTS) </v>
          </cell>
          <cell r="D271" t="str">
            <v xml:space="preserve">TESORERIA DA OPERAÇÃO (COLEÇÕES - PAGAMENTOS)  </v>
          </cell>
        </row>
        <row r="272">
          <cell r="A272" t="str">
            <v>COBROS</v>
          </cell>
          <cell r="B272" t="str">
            <v xml:space="preserve">COLLECTIONS </v>
          </cell>
          <cell r="C272" t="str">
            <v xml:space="preserve">ENCAISSEMENTS </v>
          </cell>
          <cell r="D272" t="str">
            <v xml:space="preserve">COLEÇÕES  </v>
          </cell>
        </row>
        <row r="273">
          <cell r="A273" t="str">
            <v>PAGOS</v>
          </cell>
          <cell r="B273" t="str">
            <v xml:space="preserve">PAYMENTS </v>
          </cell>
          <cell r="C273" t="str">
            <v xml:space="preserve">PAIEMENTS </v>
          </cell>
          <cell r="D273" t="str">
            <v xml:space="preserve">PAGAMENTOS  </v>
          </cell>
        </row>
        <row r="274">
          <cell r="A274" t="str">
            <v>TESORERIA OPERACIONES DE CAPITAL</v>
          </cell>
          <cell r="B274" t="str">
            <v xml:space="preserve">TESORERIA OPERATIONS OF CAPITAL </v>
          </cell>
          <cell r="C274" t="str">
            <v xml:space="preserve">TRÉSOR OPÉRATIONS DE CAPITAL </v>
          </cell>
          <cell r="D274" t="str">
            <v xml:space="preserve">OPERAÇÕES DE TESORERIA DO CAPITAL  </v>
          </cell>
        </row>
        <row r="275">
          <cell r="A275" t="str">
            <v>TESORERIA EXTRAORDINARIA</v>
          </cell>
          <cell r="B275" t="str">
            <v xml:space="preserve">EXTRAORDINARY TESORERIA </v>
          </cell>
          <cell r="C275" t="str">
            <v xml:space="preserve">TRÉSOR EXTRAORDINAIRE </v>
          </cell>
          <cell r="D275" t="str">
            <v xml:space="preserve">TESORERIA EXTRAORDINÁRIO  </v>
          </cell>
        </row>
        <row r="276">
          <cell r="A276" t="str">
            <v>TESORERIA RECURSOS FINANCIEROS L/P Y C/P</v>
          </cell>
          <cell r="B276" t="str">
            <v xml:space="preserve">TESORERIA FINANCIAL RESOURCES L/P And C/P </v>
          </cell>
          <cell r="C276" t="str">
            <v xml:space="preserve">TRÉSOR RESSOURCES FINANCIÈRES L/P et C/P </v>
          </cell>
          <cell r="D276" t="str">
            <v xml:space="preserve">RECURSOS FINANCEIROS L/P E C/P de TESORERIA  </v>
          </cell>
        </row>
        <row r="277">
          <cell r="A277" t="str">
            <v>Cobro de Clientes</v>
          </cell>
          <cell r="B277" t="str">
            <v xml:space="preserve">Collection of Clients </v>
          </cell>
          <cell r="C277" t="str">
            <v xml:space="preserve">Encaissement de Clients </v>
          </cell>
          <cell r="D277" t="str">
            <v xml:space="preserve">Coleção dos clientes  </v>
          </cell>
        </row>
        <row r="278">
          <cell r="A278" t="str">
            <v>Factoring</v>
          </cell>
          <cell r="B278" t="str">
            <v xml:space="preserve">Factoring </v>
          </cell>
          <cell r="C278" t="str">
            <v xml:space="preserve">Factoring </v>
          </cell>
          <cell r="D278" t="str">
            <v xml:space="preserve">Fatorar  </v>
          </cell>
        </row>
        <row r="279">
          <cell r="A279" t="str">
            <v>Proveedores Nacionales</v>
          </cell>
          <cell r="B279" t="str">
            <v xml:space="preserve">National Suppliers </v>
          </cell>
          <cell r="C279" t="str">
            <v xml:space="preserve">Fournisseurs Nationaux </v>
          </cell>
          <cell r="D279" t="str">
            <v xml:space="preserve">Fornecedores Nacionais  </v>
          </cell>
        </row>
        <row r="280">
          <cell r="A280" t="str">
            <v>Proveedores Extranjeros</v>
          </cell>
          <cell r="B280" t="str">
            <v xml:space="preserve">Foreign Suppliers </v>
          </cell>
          <cell r="C280" t="str">
            <v xml:space="preserve">Fournisseurs Étrangers </v>
          </cell>
          <cell r="D280" t="str">
            <v xml:space="preserve">Fornecedores Extrangeiros  </v>
          </cell>
        </row>
        <row r="281">
          <cell r="A281" t="str">
            <v>Mano de Obra</v>
          </cell>
          <cell r="B281" t="str">
            <v xml:space="preserve">Manual labor </v>
          </cell>
          <cell r="C281" t="str">
            <v xml:space="preserve">Main d'oeuvre </v>
          </cell>
          <cell r="D281" t="str">
            <v xml:space="preserve">Trabalho manual  </v>
          </cell>
        </row>
        <row r="282">
          <cell r="A282" t="str">
            <v>Seguros Sociales</v>
          </cell>
          <cell r="B282" t="str">
            <v xml:space="preserve">Social Insurances </v>
          </cell>
          <cell r="C282" t="str">
            <v xml:space="preserve">Assurances Sociales </v>
          </cell>
          <cell r="D282" t="str">
            <v xml:space="preserve">Seguros Sociais  </v>
          </cell>
        </row>
        <row r="283">
          <cell r="A283" t="str">
            <v>Impuestos</v>
          </cell>
          <cell r="B283" t="str">
            <v xml:space="preserve">Taxes </v>
          </cell>
          <cell r="C283" t="str">
            <v xml:space="preserve">Impôts </v>
          </cell>
          <cell r="D283" t="str">
            <v xml:space="preserve">Impostos  </v>
          </cell>
        </row>
        <row r="284">
          <cell r="A284" t="str">
            <v>Otros Pagos</v>
          </cell>
          <cell r="B284" t="str">
            <v xml:space="preserve">Other Payments </v>
          </cell>
          <cell r="C284" t="str">
            <v xml:space="preserve">Autres Paiements </v>
          </cell>
          <cell r="D284" t="str">
            <v xml:space="preserve">Outros Pagamentos  </v>
          </cell>
        </row>
        <row r="285">
          <cell r="A285" t="str">
            <v>Cajas</v>
          </cell>
          <cell r="B285" t="str">
            <v xml:space="preserve">Boxes </v>
          </cell>
          <cell r="C285" t="str">
            <v xml:space="preserve">Caisses </v>
          </cell>
          <cell r="D285" t="str">
            <v xml:space="preserve">Caixas  </v>
          </cell>
        </row>
        <row r="286">
          <cell r="A286" t="str">
            <v>Gastos financieros pagados</v>
          </cell>
          <cell r="B286" t="str">
            <v xml:space="preserve">Paid financial expenses </v>
          </cell>
          <cell r="C286" t="str">
            <v xml:space="preserve">Frais financiers payés </v>
          </cell>
          <cell r="D286" t="str">
            <v xml:space="preserve">Despesas financeiras pagas  </v>
          </cell>
        </row>
        <row r="287">
          <cell r="A287" t="str">
            <v>Ampliación de capital</v>
          </cell>
          <cell r="B287" t="str">
            <v xml:space="preserve">Extension of capital </v>
          </cell>
          <cell r="C287" t="str">
            <v xml:space="preserve">Extension de capital </v>
          </cell>
          <cell r="D287" t="str">
            <v xml:space="preserve">Extensão do capital  </v>
          </cell>
        </row>
        <row r="288">
          <cell r="A288" t="str">
            <v>Préstamos y empréstitos</v>
          </cell>
          <cell r="B288" t="str">
            <v xml:space="preserve">Loans and loans </v>
          </cell>
          <cell r="C288" t="str">
            <v xml:space="preserve">Prêts et prêts </v>
          </cell>
          <cell r="D288" t="str">
            <v xml:space="preserve">Empréstimos e empréstimos  </v>
          </cell>
        </row>
        <row r="289">
          <cell r="A289" t="str">
            <v>Amortiz. Financ. L/p</v>
          </cell>
          <cell r="B289" t="str">
            <v xml:space="preserve">Amortiz. Financ. L/p </v>
          </cell>
          <cell r="C289" t="str">
            <v xml:space="preserve">Amortiz. Financ. L/p </v>
          </cell>
          <cell r="D289" t="str">
            <v xml:space="preserve">Amortiz. Financ. L/p  </v>
          </cell>
        </row>
        <row r="290">
          <cell r="A290" t="str">
            <v>Gastos de inversión product.</v>
          </cell>
          <cell r="B290" t="str">
            <v xml:space="preserve">Expenses of investment product. </v>
          </cell>
          <cell r="C290" t="str">
            <v xml:space="preserve">Frais d'investissement product. </v>
          </cell>
          <cell r="D290" t="str">
            <v xml:space="preserve">Despesas do produto do investimento.  </v>
          </cell>
        </row>
        <row r="291">
          <cell r="A291" t="str">
            <v>Inversiones financieras</v>
          </cell>
          <cell r="B291" t="str">
            <v xml:space="preserve">Financial investments </v>
          </cell>
          <cell r="C291" t="str">
            <v xml:space="preserve">Investissements financiers </v>
          </cell>
          <cell r="D291" t="str">
            <v xml:space="preserve">Investimentos financeiros  </v>
          </cell>
        </row>
        <row r="292">
          <cell r="A292" t="str">
            <v>Desinversiones(cobro de valores vendidos</v>
          </cell>
          <cell r="B292" t="str">
            <v xml:space="preserve">Desinversiones(cobro of sold values </v>
          </cell>
          <cell r="C292" t="str">
            <v xml:space="preserve">Desinversiones(cobro de valeurs vendues </v>
          </cell>
          <cell r="D292" t="str">
            <v xml:space="preserve">Desinversiones(cobro de valores vendidos  </v>
          </cell>
        </row>
        <row r="293">
          <cell r="A293" t="str">
            <v>Cobro de intereses cartera</v>
          </cell>
          <cell r="B293" t="str">
            <v xml:space="preserve">Collection of interests portfolio </v>
          </cell>
          <cell r="C293" t="str">
            <v xml:space="preserve">Encaissement d'intérêts portefeuille </v>
          </cell>
          <cell r="D293" t="str">
            <v xml:space="preserve">Coleção do portfolio dos interesses  </v>
          </cell>
        </row>
        <row r="294">
          <cell r="A294" t="str">
            <v>Pagos de intermediación</v>
          </cell>
          <cell r="B294" t="str">
            <v xml:space="preserve">Payments of intermediation </v>
          </cell>
          <cell r="C294" t="str">
            <v xml:space="preserve">Paiements de médiation </v>
          </cell>
          <cell r="D294" t="str">
            <v xml:space="preserve">Pagamentos do intermediation  </v>
          </cell>
        </row>
        <row r="295">
          <cell r="A295" t="str">
            <v>Pago de dividendos</v>
          </cell>
          <cell r="B295" t="str">
            <v xml:space="preserve">Payment of dividends </v>
          </cell>
          <cell r="C295" t="str">
            <v xml:space="preserve">Paiement de dividendes </v>
          </cell>
          <cell r="D295" t="str">
            <v xml:space="preserve">Pagamento dos dividendos  </v>
          </cell>
        </row>
        <row r="296">
          <cell r="A296" t="str">
            <v>Intereses créditos l/p</v>
          </cell>
          <cell r="B296" t="str">
            <v xml:space="preserve">Interests credits l/p </v>
          </cell>
          <cell r="C296" t="str">
            <v xml:space="preserve">Intérêts crédits l/p </v>
          </cell>
          <cell r="D296" t="str">
            <v xml:space="preserve">Créditos l/p dos interesses  </v>
          </cell>
        </row>
        <row r="297">
          <cell r="A297" t="str">
            <v>Cobro créditos c/p</v>
          </cell>
          <cell r="B297" t="str">
            <v xml:space="preserve">Collection credits c/p </v>
          </cell>
          <cell r="C297" t="str">
            <v xml:space="preserve">Encaissement crédits c/p </v>
          </cell>
          <cell r="D297" t="str">
            <v xml:space="preserve">A coleção credita c/p  </v>
          </cell>
        </row>
        <row r="298">
          <cell r="A298" t="str">
            <v>Amortiz. Créditos c/p</v>
          </cell>
          <cell r="B298" t="str">
            <v xml:space="preserve">Amortiz. Credits c/p </v>
          </cell>
          <cell r="C298" t="str">
            <v xml:space="preserve">Amortiz. Crédits c/p </v>
          </cell>
          <cell r="D298" t="str">
            <v xml:space="preserve">Amortiz. Credita c/p  </v>
          </cell>
        </row>
        <row r="299">
          <cell r="A299" t="str">
            <v>Intereses créditos c/p</v>
          </cell>
          <cell r="B299" t="str">
            <v xml:space="preserve">Interests credits c/p </v>
          </cell>
          <cell r="C299" t="str">
            <v xml:space="preserve">Intérêts crédits c/p </v>
          </cell>
          <cell r="D299" t="str">
            <v xml:space="preserve">Créditos c/p dos interesses  </v>
          </cell>
        </row>
        <row r="300">
          <cell r="A300" t="str">
            <v>Pagos acreedores c/p</v>
          </cell>
          <cell r="B300" t="str">
            <v xml:space="preserve">Deserving payments c/p </v>
          </cell>
          <cell r="C300" t="str">
            <v xml:space="preserve">Paiements créditeurs c/p </v>
          </cell>
          <cell r="D300" t="str">
            <v xml:space="preserve">Merecendo os pagamentos c/p  </v>
          </cell>
        </row>
        <row r="301">
          <cell r="A301" t="str">
            <v>Pago de impuestos</v>
          </cell>
          <cell r="B301" t="str">
            <v xml:space="preserve">Payment of taxes </v>
          </cell>
          <cell r="C301" t="str">
            <v xml:space="preserve">Paiement d'impôts </v>
          </cell>
          <cell r="D301" t="str">
            <v xml:space="preserve">Pagamento dos impostos  </v>
          </cell>
        </row>
        <row r="322">
          <cell r="A322" t="str">
            <v>MESES</v>
          </cell>
        </row>
        <row r="323">
          <cell r="A323" t="str">
            <v>ENERO</v>
          </cell>
          <cell r="B323" t="str">
            <v>JANUARY</v>
          </cell>
          <cell r="C323" t="str">
            <v xml:space="preserve">JANVIER </v>
          </cell>
          <cell r="D323" t="str">
            <v>JANEIRO</v>
          </cell>
        </row>
        <row r="324">
          <cell r="A324" t="str">
            <v>FEBRERO</v>
          </cell>
          <cell r="B324" t="str">
            <v>FEBRUARY</v>
          </cell>
          <cell r="C324" t="str">
            <v xml:space="preserve">FÉVRIER </v>
          </cell>
          <cell r="D324" t="str">
            <v>FEVEREIRO</v>
          </cell>
        </row>
        <row r="325">
          <cell r="A325" t="str">
            <v>MARZO</v>
          </cell>
          <cell r="B325" t="str">
            <v>MARCH</v>
          </cell>
          <cell r="C325" t="str">
            <v xml:space="preserve">MARS </v>
          </cell>
          <cell r="D325" t="str">
            <v>MARÇO</v>
          </cell>
        </row>
        <row r="326">
          <cell r="A326" t="str">
            <v>ABRIL</v>
          </cell>
          <cell r="B326" t="str">
            <v>APRIL</v>
          </cell>
          <cell r="C326" t="str">
            <v xml:space="preserve">AVRIL </v>
          </cell>
          <cell r="D326" t="str">
            <v>ABRIL</v>
          </cell>
        </row>
        <row r="327">
          <cell r="A327" t="str">
            <v>MAYO</v>
          </cell>
          <cell r="B327" t="str">
            <v>MAY</v>
          </cell>
          <cell r="C327" t="str">
            <v xml:space="preserve">MAI </v>
          </cell>
          <cell r="D327" t="str">
            <v>MAIO</v>
          </cell>
        </row>
        <row r="328">
          <cell r="A328" t="str">
            <v>JUNIO</v>
          </cell>
          <cell r="B328" t="str">
            <v>JUNE</v>
          </cell>
          <cell r="C328" t="str">
            <v xml:space="preserve">JUIN </v>
          </cell>
          <cell r="D328" t="str">
            <v>JUNHO</v>
          </cell>
        </row>
        <row r="329">
          <cell r="A329" t="str">
            <v>JULIO</v>
          </cell>
          <cell r="B329" t="str">
            <v>JULY</v>
          </cell>
          <cell r="C329" t="str">
            <v xml:space="preserve">JUILLET </v>
          </cell>
          <cell r="D329" t="str">
            <v>JULIO</v>
          </cell>
        </row>
        <row r="330">
          <cell r="A330" t="str">
            <v>AGOSTO</v>
          </cell>
          <cell r="B330" t="str">
            <v>AUGUST</v>
          </cell>
          <cell r="C330" t="str">
            <v xml:space="preserve">AOÛT </v>
          </cell>
          <cell r="D330" t="str">
            <v>AGOSTO</v>
          </cell>
        </row>
        <row r="331">
          <cell r="A331" t="str">
            <v>SEPTIEMBRE</v>
          </cell>
          <cell r="B331" t="str">
            <v>SEPTEMBER</v>
          </cell>
          <cell r="C331" t="str">
            <v xml:space="preserve">SEPTEMBRE </v>
          </cell>
          <cell r="D331" t="str">
            <v>SETEMBRO</v>
          </cell>
        </row>
        <row r="332">
          <cell r="A332" t="str">
            <v>OCTUBRE</v>
          </cell>
          <cell r="B332" t="str">
            <v>OCTOBER</v>
          </cell>
          <cell r="C332" t="str">
            <v xml:space="preserve">OCTOBRE </v>
          </cell>
          <cell r="D332" t="str">
            <v>OUTUBRO</v>
          </cell>
        </row>
        <row r="333">
          <cell r="A333" t="str">
            <v>NOVIEMBRE</v>
          </cell>
          <cell r="B333" t="str">
            <v>NOVEMBER</v>
          </cell>
          <cell r="C333" t="str">
            <v xml:space="preserve">NOVEMBRE </v>
          </cell>
          <cell r="D333" t="str">
            <v>NOVEMBRO</v>
          </cell>
        </row>
        <row r="334">
          <cell r="A334" t="str">
            <v>DICIEMBRE</v>
          </cell>
          <cell r="B334" t="str">
            <v>DECEMBER</v>
          </cell>
          <cell r="C334" t="str">
            <v xml:space="preserve">DÉCEMBRE </v>
          </cell>
          <cell r="D334" t="str">
            <v>DEZEMBRO</v>
          </cell>
        </row>
        <row r="335">
          <cell r="A335" t="str">
            <v>PARTIDAS DE BALANCE</v>
          </cell>
        </row>
        <row r="336">
          <cell r="A336" t="str">
            <v>Participaciones en empresas del grupo</v>
          </cell>
          <cell r="B336" t="str">
            <v>Participation in group companies</v>
          </cell>
          <cell r="C336" t="str">
            <v xml:space="preserve">Participations des entreprises du groupe </v>
          </cell>
          <cell r="D336" t="str">
            <v xml:space="preserve">Participação nas companhias do grupo  </v>
          </cell>
        </row>
        <row r="337">
          <cell r="A337" t="str">
            <v>Participaciones en empresas asociadas</v>
          </cell>
          <cell r="B337" t="str">
            <v xml:space="preserve">Participation in associate companies </v>
          </cell>
          <cell r="C337" t="str">
            <v xml:space="preserve">Participations des entreprises associées </v>
          </cell>
          <cell r="D337" t="str">
            <v xml:space="preserve">Participação em companhias do associado  </v>
          </cell>
        </row>
        <row r="338">
          <cell r="A338" t="str">
            <v>Créditos a l,p, a empresas de grupo</v>
          </cell>
          <cell r="B338" t="str">
            <v>Credits l/p group companies</v>
          </cell>
          <cell r="C338" t="str">
            <v xml:space="preserve">Crédits à l,p, à des entreprises de groupe </v>
          </cell>
          <cell r="D338" t="str">
            <v xml:space="preserve">Créditos a l,p, companhias do grupo  </v>
          </cell>
        </row>
        <row r="339">
          <cell r="A339" t="str">
            <v>Créditos a l,p, a empresas asociadas</v>
          </cell>
          <cell r="B339" t="str">
            <v>Credits l/p associate companies</v>
          </cell>
          <cell r="C339" t="str">
            <v xml:space="preserve">Crédits à l,p, à des entreprises associées </v>
          </cell>
          <cell r="D339" t="str">
            <v xml:space="preserve">Créditos a l,p, companhias do associado  </v>
          </cell>
        </row>
        <row r="340">
          <cell r="A340" t="str">
            <v>Intereses a l/p de inversiones finan.empresas grup</v>
          </cell>
          <cell r="B340" t="str">
            <v>Interests L/P investments group companies</v>
          </cell>
          <cell r="C340" t="str">
            <v xml:space="preserve">Intérêts à l/p d'investissements finan.empresas grup </v>
          </cell>
          <cell r="D340" t="str">
            <v xml:space="preserve">Interesses a l/p do grup dos investimentos de finan.empresas  </v>
          </cell>
        </row>
        <row r="341">
          <cell r="A341" t="str">
            <v>Inv.fin. permanentes en acciones sin cotiz.oficial</v>
          </cell>
          <cell r="B341" t="str">
            <v>Permanent financial investments in actions without official cotizazión</v>
          </cell>
          <cell r="C341" t="str">
            <v xml:space="preserve">Inv.fin. permanents dans des actions sans cotiz.oficial </v>
          </cell>
          <cell r="D341" t="str">
            <v xml:space="preserve">Permanent de Inv.fin. nas partes sem cotiz.oficial  </v>
          </cell>
        </row>
        <row r="342">
          <cell r="A342" t="str">
            <v>Valores de renta fija</v>
          </cell>
          <cell r="B342" t="str">
            <v xml:space="preserve">Values of fixed rent </v>
          </cell>
          <cell r="C342" t="str">
            <v xml:space="preserve">Valeurs de revenu fixe </v>
          </cell>
          <cell r="D342" t="str">
            <v xml:space="preserve">Valores de aluguel fixo  </v>
          </cell>
        </row>
        <row r="343">
          <cell r="A343" t="str">
            <v>Créditos a largo plazo</v>
          </cell>
          <cell r="B343" t="str">
            <v>Credits long term</v>
          </cell>
          <cell r="C343" t="str">
            <v xml:space="preserve">Crédits à long terme </v>
          </cell>
          <cell r="D343" t="str">
            <v xml:space="preserve">Créditos no prazo  </v>
          </cell>
        </row>
        <row r="344">
          <cell r="A344" t="str">
            <v>Créditos a largo plazo al personal</v>
          </cell>
          <cell r="B344" t="str">
            <v>Credits long term: personnel</v>
          </cell>
          <cell r="C344" t="str">
            <v xml:space="preserve">Crédits à long terme au personnel </v>
          </cell>
          <cell r="D344" t="str">
            <v xml:space="preserve">Créditos longos do termo ao pessoal  </v>
          </cell>
        </row>
        <row r="345">
          <cell r="A345" t="str">
            <v>Intereses a largo plazo de créditos</v>
          </cell>
          <cell r="B345" t="str">
            <v>Long term interests of credits</v>
          </cell>
          <cell r="C345" t="str">
            <v xml:space="preserve">Intérêts à long terme de crédits </v>
          </cell>
          <cell r="D345" t="str">
            <v xml:space="preserve">Interesses longos do termo dos créditos  </v>
          </cell>
        </row>
        <row r="346">
          <cell r="A346" t="str">
            <v>Imposiciones a largo plazo</v>
          </cell>
          <cell r="B346" t="str">
            <v>Impositions in the long term</v>
          </cell>
          <cell r="C346" t="str">
            <v xml:space="preserve">Impositions à long terme </v>
          </cell>
          <cell r="D346" t="str">
            <v xml:space="preserve">Impositions no termo longo  </v>
          </cell>
        </row>
        <row r="347">
          <cell r="A347" t="str">
            <v>Fianzas constituidas a largo plazo</v>
          </cell>
          <cell r="B347" t="str">
            <v xml:space="preserve">Constituted guarantees in the long term </v>
          </cell>
          <cell r="C347" t="str">
            <v xml:space="preserve">Garanties constituées à long terme </v>
          </cell>
          <cell r="D347" t="str">
            <v xml:space="preserve">Garantias constituídas no termo longo  </v>
          </cell>
        </row>
        <row r="348">
          <cell r="A348" t="str">
            <v>Prov.por depreciacion de val.neg.a l.p.</v>
          </cell>
          <cell r="B348" t="str">
            <v xml:space="preserve">Provision by depreciation of negative values long term </v>
          </cell>
          <cell r="C348" t="str">
            <v xml:space="preserve">Prov.por dépréciation de val.neg.a l.p. </v>
          </cell>
          <cell r="D348" t="str">
            <v xml:space="preserve">Depreciação de Prov.por de val.neg.a l.p.  </v>
          </cell>
        </row>
        <row r="349">
          <cell r="A349" t="str">
            <v>Prov.por depreciacion de val.neg.a l.p. (IW) E/aso</v>
          </cell>
          <cell r="B349" t="str">
            <v>Provision by depreciation of negative values long term  IW C/assoc</v>
          </cell>
          <cell r="C349" t="str">
            <v xml:space="preserve">Prov.por dépréciation de val.neg.a l.p. (IW) Et/aso </v>
          </cell>
          <cell r="D349" t="str">
            <v xml:space="preserve">Depreciação de Prov.por de val.neg.a l.p. (IW) E/aso  </v>
          </cell>
        </row>
        <row r="350">
          <cell r="A350" t="str">
            <v>Prov.para insolvencias de créditos a largo plazo</v>
          </cell>
          <cell r="B350" t="str">
            <v xml:space="preserve">Provision for insolvencies of credits long term </v>
          </cell>
          <cell r="C350" t="str">
            <v xml:space="preserve">Prov.para insolvabilités de crédits à long terme </v>
          </cell>
          <cell r="D350" t="str">
            <v xml:space="preserve">Insolvencies de Prov.para dos créditos no prazo  </v>
          </cell>
        </row>
        <row r="351">
          <cell r="A351" t="str">
            <v>Gastos de formalización de contrato</v>
          </cell>
          <cell r="B351" t="str">
            <v xml:space="preserve">Expenses of contract formalization </v>
          </cell>
          <cell r="C351" t="str">
            <v xml:space="preserve">Frais de concrétisation de contrat </v>
          </cell>
          <cell r="D351" t="str">
            <v xml:space="preserve">Despesas do formalization do contrato  </v>
          </cell>
        </row>
        <row r="352">
          <cell r="A352" t="str">
            <v>Gastos por intereses diferidos</v>
          </cell>
          <cell r="B352" t="str">
            <v xml:space="preserve">Expenses by interests deferred </v>
          </cell>
          <cell r="C352" t="str">
            <v xml:space="preserve">Frais par des intérêts différés </v>
          </cell>
          <cell r="D352" t="str">
            <v xml:space="preserve">Despesas por interesses adiados  </v>
          </cell>
        </row>
        <row r="353">
          <cell r="A353" t="str">
            <v>Productos terminados fábricas</v>
          </cell>
          <cell r="B353" t="str">
            <v xml:space="preserve">Products real estate factories </v>
          </cell>
          <cell r="C353" t="str">
            <v xml:space="preserve">Produits terminés usines </v>
          </cell>
          <cell r="D353" t="str">
            <v xml:space="preserve">Fábricas dos produtos terminados  </v>
          </cell>
        </row>
        <row r="354">
          <cell r="A354" t="str">
            <v>Terrenos inmobiliarias</v>
          </cell>
          <cell r="B354" t="str">
            <v>Lands</v>
          </cell>
          <cell r="C354" t="str">
            <v xml:space="preserve">Terrains immobilières </v>
          </cell>
          <cell r="D354" t="str">
            <v xml:space="preserve">Terras da propriedade real  </v>
          </cell>
        </row>
        <row r="355">
          <cell r="A355" t="str">
            <v>Materiales de construccion</v>
          </cell>
          <cell r="B355" t="str">
            <v xml:space="preserve">Construction equipments </v>
          </cell>
          <cell r="C355" t="str">
            <v xml:space="preserve">Matériels de construction </v>
          </cell>
          <cell r="D355" t="str">
            <v xml:space="preserve">Equipamentos de construção  </v>
          </cell>
        </row>
        <row r="356">
          <cell r="A356" t="str">
            <v>Gastos iniciales preliminares</v>
          </cell>
          <cell r="B356" t="str">
            <v>preliminary initial Expenses</v>
          </cell>
          <cell r="C356" t="str">
            <v xml:space="preserve">Frais initiaux préliminaires </v>
          </cell>
          <cell r="D356" t="str">
            <v xml:space="preserve">Despesas iniciais preliminares  </v>
          </cell>
        </row>
        <row r="357">
          <cell r="A357" t="str">
            <v>Edificaciones en curso</v>
          </cell>
          <cell r="B357" t="str">
            <v>Constructions in course</v>
          </cell>
          <cell r="C357" t="str">
            <v xml:space="preserve">Constructions en cours </v>
          </cell>
          <cell r="D357" t="str">
            <v xml:space="preserve">Construções no curso  </v>
          </cell>
        </row>
        <row r="358">
          <cell r="A358" t="str">
            <v>Edificios construidos</v>
          </cell>
          <cell r="B358" t="str">
            <v xml:space="preserve">Constructed buildings </v>
          </cell>
          <cell r="C358" t="str">
            <v xml:space="preserve">Bâtiments construits </v>
          </cell>
          <cell r="D358" t="str">
            <v xml:space="preserve">Edifícios construídos  </v>
          </cell>
        </row>
        <row r="359">
          <cell r="A359" t="str">
            <v>Anticipos a proveedores</v>
          </cell>
          <cell r="B359" t="str">
            <v>Advance payments to suppliers</v>
          </cell>
          <cell r="C359" t="str">
            <v xml:space="preserve">Avances à des fournisseurs </v>
          </cell>
          <cell r="D359" t="str">
            <v xml:space="preserve">Pagamentos avançados aos fornecedores  </v>
          </cell>
        </row>
        <row r="360">
          <cell r="A360" t="str">
            <v>Provision por depreciación de existencias comercia</v>
          </cell>
          <cell r="B360" t="str">
            <v xml:space="preserve">Provision by commercial depreciation </v>
          </cell>
          <cell r="C360" t="str">
            <v xml:space="preserve">Provision par dépréciation de stocks traite </v>
          </cell>
          <cell r="D360" t="str">
            <v xml:space="preserve">Provisão pela depreciação de negócios do estoque  </v>
          </cell>
        </row>
        <row r="361">
          <cell r="A361" t="str">
            <v>Clientes</v>
          </cell>
          <cell r="B361" t="str">
            <v>Clients</v>
          </cell>
          <cell r="C361" t="str">
            <v xml:space="preserve">Clients </v>
          </cell>
          <cell r="D361" t="str">
            <v xml:space="preserve">Clientes  </v>
          </cell>
        </row>
        <row r="362">
          <cell r="A362" t="str">
            <v>Clientes efectos comerciales en cartera</v>
          </cell>
          <cell r="B362" t="str">
            <v>Clients commercial effects</v>
          </cell>
          <cell r="C362" t="str">
            <v xml:space="preserve">Clients effets commerciaux en portefeuille </v>
          </cell>
          <cell r="D362" t="str">
            <v xml:space="preserve">Efeitos comerciais dos clientes no portfolio  </v>
          </cell>
        </row>
        <row r="363">
          <cell r="A363" t="str">
            <v>Clientes, empresas del grupo</v>
          </cell>
          <cell r="B363" t="str">
            <v xml:space="preserve">Clients, companies of the group </v>
          </cell>
          <cell r="C363" t="str">
            <v xml:space="preserve">Clients, entreprises du groupe </v>
          </cell>
          <cell r="D363" t="str">
            <v xml:space="preserve">Clientes, companhias do grupo  </v>
          </cell>
        </row>
        <row r="364">
          <cell r="A364" t="str">
            <v>Clientes, empresas asociadas</v>
          </cell>
          <cell r="B364" t="str">
            <v>Clients, asociated companies</v>
          </cell>
          <cell r="C364" t="str">
            <v xml:space="preserve">Clients, entreprises associées </v>
          </cell>
          <cell r="D364" t="str">
            <v xml:space="preserve">Clientes do associado, companhias  </v>
          </cell>
        </row>
        <row r="365">
          <cell r="A365" t="str">
            <v>Clientes, obra ejecutada pendiente de certificar</v>
          </cell>
          <cell r="B365" t="str">
            <v>Clients, executed work pending to certify</v>
          </cell>
          <cell r="C365" t="str">
            <v xml:space="preserve">Clients, oeuvre exécutée en suspens de certifier </v>
          </cell>
          <cell r="D365" t="str">
            <v xml:space="preserve">Clientes, trabalho executado pendente para certificar  </v>
          </cell>
        </row>
        <row r="366">
          <cell r="A366" t="str">
            <v>Clientes de dudoso cobro</v>
          </cell>
          <cell r="B366" t="str">
            <v>Clients of doubtful collection</v>
          </cell>
          <cell r="C366" t="str">
            <v xml:space="preserve">Clients d'encaissement douteux </v>
          </cell>
          <cell r="D366" t="str">
            <v xml:space="preserve">Clientes da coleção duvidosa  </v>
          </cell>
        </row>
        <row r="367">
          <cell r="A367" t="str">
            <v>Anticipos de remuneraciones operarios</v>
          </cell>
          <cell r="B367" t="str">
            <v xml:space="preserve">Advance payments of remunerations </v>
          </cell>
          <cell r="C367" t="str">
            <v xml:space="preserve">Avances de rémunérations ouvriers </v>
          </cell>
          <cell r="D367" t="str">
            <v xml:space="preserve">Pagamentos avançados de trabalhadores das remunerações  </v>
          </cell>
        </row>
        <row r="368">
          <cell r="A368" t="str">
            <v>Cuenta corriente con Grupo Isolux Corsan S.A.</v>
          </cell>
          <cell r="B368" t="str">
            <v xml:space="preserve">Current account with Grupo Isolux Corsan S.A. </v>
          </cell>
          <cell r="C368" t="str">
            <v xml:space="preserve">Compte courant avec Groupe Isolux Corsan S.A </v>
          </cell>
          <cell r="D368" t="str">
            <v xml:space="preserve">Cliente atual com Corsan S.A. de Grupo Isolux.  </v>
          </cell>
        </row>
        <row r="369">
          <cell r="A369" t="str">
            <v>Cuenta corriente com empresas asociadas</v>
          </cell>
          <cell r="B369" t="str">
            <v>current Account with associate companies</v>
          </cell>
          <cell r="C369" t="str">
            <v xml:space="preserve">Compte courant com entreprises associées </v>
          </cell>
          <cell r="D369" t="str">
            <v xml:space="preserve">COM do cliente atual assocía companhias  </v>
          </cell>
        </row>
        <row r="370">
          <cell r="A370" t="str">
            <v>Cuenta corriente con socios y administrdores</v>
          </cell>
          <cell r="B370" t="str">
            <v>Current account with partners and Administrators</v>
          </cell>
          <cell r="C370" t="str">
            <v xml:space="preserve">Compte courant avec des partenaires et administrdores </v>
          </cell>
          <cell r="D370" t="str">
            <v xml:space="preserve">Cliente atual com sócios e administrdores  </v>
          </cell>
        </row>
        <row r="371">
          <cell r="A371" t="str">
            <v>Créditos a corto plazo al personal</v>
          </cell>
          <cell r="B371" t="str">
            <v>Credits to the personnel, short term</v>
          </cell>
          <cell r="C371" t="str">
            <v xml:space="preserve">Crédits à court terme au personnel </v>
          </cell>
          <cell r="D371" t="str">
            <v xml:space="preserve">Créditos curtos do termo ao pessoal  </v>
          </cell>
        </row>
        <row r="372">
          <cell r="A372" t="str">
            <v>Hacienda Pública, deudor por IVA (UTES SEGO)</v>
          </cell>
          <cell r="B372" t="str">
            <v>Public property, indebted by IVA (UTES SEGO)</v>
          </cell>
          <cell r="C372" t="str">
            <v xml:space="preserve">Finances Publiques, endetté par TVA (UTES SEGO) </v>
          </cell>
          <cell r="D372" t="str">
            <v xml:space="preserve">Propriedade pública, indebted por IVA (UTES SEGO)  </v>
          </cell>
        </row>
        <row r="373">
          <cell r="A373" t="str">
            <v>Hacienda Pública, IVA soportado</v>
          </cell>
          <cell r="B373" t="str">
            <v>Public property, supported IVA</v>
          </cell>
          <cell r="C373" t="str">
            <v xml:space="preserve">Finances Publiques, TVA supportée </v>
          </cell>
          <cell r="D373" t="str">
            <v xml:space="preserve">Propriedade pública suportada, IVA  </v>
          </cell>
        </row>
        <row r="374">
          <cell r="A374" t="str">
            <v>Impuesto sobre beneficios anticipados</v>
          </cell>
          <cell r="B374" t="str">
            <v xml:space="preserve">Tax on advance benefits </v>
          </cell>
          <cell r="C374" t="str">
            <v xml:space="preserve">Impôt sur les bénéfices anticipés </v>
          </cell>
          <cell r="D374" t="str">
            <v xml:space="preserve">Imposto nos lucros avançados  </v>
          </cell>
        </row>
        <row r="375">
          <cell r="A375" t="str">
            <v>Provisión para insolvencias de tráfico</v>
          </cell>
          <cell r="B375" t="str">
            <v xml:space="preserve">Provision for traffic insolvencies </v>
          </cell>
          <cell r="C375" t="str">
            <v xml:space="preserve">Provision pour insolvabilités de trafic </v>
          </cell>
          <cell r="D375" t="str">
            <v xml:space="preserve">Provisão para insolvencies do tráfego  </v>
          </cell>
        </row>
        <row r="376">
          <cell r="A376" t="str">
            <v>Créditos a corto plazo empresas grupo</v>
          </cell>
          <cell r="B376" t="str">
            <v>Credits companies group short term</v>
          </cell>
          <cell r="C376" t="str">
            <v xml:space="preserve">Crédits à court terme entreprises groupe </v>
          </cell>
          <cell r="D376" t="str">
            <v xml:space="preserve">O termo curto credita a companhias o grupo  </v>
          </cell>
        </row>
        <row r="377">
          <cell r="A377" t="str">
            <v>Créditos a corto plazo empresas asociadas</v>
          </cell>
          <cell r="B377" t="str">
            <v>Credits associate companies short term</v>
          </cell>
          <cell r="C377" t="str">
            <v xml:space="preserve">Crédits à court terme entreprises associées </v>
          </cell>
          <cell r="D377" t="str">
            <v xml:space="preserve">Os créditos curtos do termo assocíam companhias  </v>
          </cell>
        </row>
        <row r="378">
          <cell r="A378" t="str">
            <v>Intereses a cp. de inver.financ. de emp.grupo</v>
          </cell>
          <cell r="B378" t="str">
            <v>Interests of financial investments companies group short term</v>
          </cell>
          <cell r="C378" t="str">
            <v xml:space="preserve">Intérêts à cp. d'inver.financ. d'emp.grupo </v>
          </cell>
          <cell r="D378" t="str">
            <v xml:space="preserve">Interesses ao PC de inver.financ. de emp.grupo  </v>
          </cell>
        </row>
        <row r="379">
          <cell r="A379" t="str">
            <v>Intereses a cp. de inver.financ. de emp.asociadas</v>
          </cell>
          <cell r="B379" t="str">
            <v>Interests of financial investments associate companies short term</v>
          </cell>
          <cell r="C379" t="str">
            <v xml:space="preserve">Intérêts à cp. d'inver.financ. d'emp.asociadas </v>
          </cell>
          <cell r="D379" t="str">
            <v xml:space="preserve">Interesses ao PC de inver.financ. de emp.asociadas  </v>
          </cell>
        </row>
        <row r="380">
          <cell r="A380" t="str">
            <v>Valores renta fija a corto plazo</v>
          </cell>
          <cell r="B380" t="str">
            <v xml:space="preserve">Values rent fixes short term </v>
          </cell>
          <cell r="C380" t="str">
            <v xml:space="preserve">Valeurs revenu fixe à court terme </v>
          </cell>
          <cell r="D380" t="str">
            <v xml:space="preserve">Reparos do aluguel dos valores no termo curto  </v>
          </cell>
        </row>
        <row r="381">
          <cell r="A381" t="str">
            <v>Créditos a corto plazo</v>
          </cell>
          <cell r="B381" t="str">
            <v>Credits short term</v>
          </cell>
          <cell r="C381" t="str">
            <v xml:space="preserve">Crédits à court terme </v>
          </cell>
          <cell r="D381" t="str">
            <v xml:space="preserve">Créditos no termo curto  </v>
          </cell>
        </row>
        <row r="382">
          <cell r="A382" t="str">
            <v>Dividendos a cobrar</v>
          </cell>
          <cell r="B382" t="str">
            <v xml:space="preserve">Dividends to receive </v>
          </cell>
          <cell r="C382" t="str">
            <v xml:space="preserve">Dividendes à percevoir </v>
          </cell>
          <cell r="D382" t="str">
            <v xml:space="preserve">Dividendos a receber  </v>
          </cell>
        </row>
        <row r="383">
          <cell r="A383" t="str">
            <v>Intereses a corto plazo de créditos</v>
          </cell>
          <cell r="B383" t="str">
            <v>Interests credits short term</v>
          </cell>
          <cell r="C383" t="str">
            <v xml:space="preserve">Intérêts à court terme de crédits </v>
          </cell>
          <cell r="D383" t="str">
            <v xml:space="preserve">Interesses curtos do termo dos créditos  </v>
          </cell>
        </row>
        <row r="384">
          <cell r="A384" t="str">
            <v>Imposiciones a corto plazo</v>
          </cell>
          <cell r="B384" t="str">
            <v>Impositions in the short term</v>
          </cell>
          <cell r="C384" t="str">
            <v xml:space="preserve">Impositions à court terme </v>
          </cell>
          <cell r="D384" t="str">
            <v xml:space="preserve">Impositions no termo curto  </v>
          </cell>
        </row>
        <row r="385">
          <cell r="A385" t="str">
            <v>Fianzas constituídas a corto plazo</v>
          </cell>
          <cell r="B385" t="str">
            <v>guarantees constituted to short</v>
          </cell>
          <cell r="C385" t="str">
            <v xml:space="preserve">Garanties constituées à court terme </v>
          </cell>
          <cell r="D385" t="str">
            <v xml:space="preserve">Garantias constituídas no termo curto  </v>
          </cell>
        </row>
        <row r="386">
          <cell r="A386" t="str">
            <v>Caja Central</v>
          </cell>
          <cell r="B386" t="str">
            <v>Cash</v>
          </cell>
          <cell r="C386" t="str">
            <v xml:space="preserve">Caisse Centrale </v>
          </cell>
          <cell r="D386" t="str">
            <v xml:space="preserve">Caixa Central  </v>
          </cell>
        </row>
        <row r="387">
          <cell r="A387" t="str">
            <v>Caja moneda extranjera</v>
          </cell>
          <cell r="B387" t="str">
            <v>Cash foreign currency</v>
          </cell>
          <cell r="C387" t="str">
            <v xml:space="preserve">Caisse monnaie étrangère </v>
          </cell>
          <cell r="D387" t="str">
            <v xml:space="preserve">Moeda corrente extrangeira da caixa  </v>
          </cell>
        </row>
        <row r="388">
          <cell r="A388" t="str">
            <v>BANCOS</v>
          </cell>
          <cell r="B388" t="str">
            <v xml:space="preserve">BANKS </v>
          </cell>
          <cell r="C388" t="str">
            <v xml:space="preserve">BANQUES </v>
          </cell>
          <cell r="D388" t="str">
            <v xml:space="preserve">BANCOS  </v>
          </cell>
        </row>
        <row r="389">
          <cell r="A389" t="str">
            <v>Bancos moneda extranjera</v>
          </cell>
          <cell r="B389" t="str">
            <v xml:space="preserve">Banks foreign currency </v>
          </cell>
          <cell r="C389" t="str">
            <v xml:space="preserve">Banques monnaie étrangère </v>
          </cell>
          <cell r="D389" t="str">
            <v xml:space="preserve">Deposita a moeda corrente extrangeira  </v>
          </cell>
        </row>
        <row r="390">
          <cell r="A390" t="str">
            <v>Capital ordinario</v>
          </cell>
          <cell r="B390" t="str">
            <v xml:space="preserve">Ordinary capital </v>
          </cell>
          <cell r="C390" t="str">
            <v xml:space="preserve">Capital ordinaire </v>
          </cell>
          <cell r="D390" t="str">
            <v xml:space="preserve">Capital ordinário  </v>
          </cell>
        </row>
        <row r="391">
          <cell r="A391" t="str">
            <v>Prima de emisión de acciones</v>
          </cell>
          <cell r="B391" t="str">
            <v xml:space="preserve">Premium of issue of shares </v>
          </cell>
          <cell r="C391" t="str">
            <v xml:space="preserve">Prime d'émission d'actions </v>
          </cell>
          <cell r="D391" t="str">
            <v xml:space="preserve">Prêmio da introdução das partes  </v>
          </cell>
        </row>
        <row r="392">
          <cell r="A392" t="str">
            <v>Reservas de revalorización</v>
          </cell>
          <cell r="B392" t="str">
            <v xml:space="preserve">Reserves of revaluation </v>
          </cell>
          <cell r="C392" t="str">
            <v xml:space="preserve">Réserves de réévaluation </v>
          </cell>
          <cell r="D392" t="str">
            <v xml:space="preserve">Reservas do revaluation  </v>
          </cell>
        </row>
        <row r="393">
          <cell r="A393" t="str">
            <v>Reserva legal</v>
          </cell>
          <cell r="B393" t="str">
            <v xml:space="preserve">Legal reserve </v>
          </cell>
          <cell r="C393" t="str">
            <v xml:space="preserve">Réserve légale </v>
          </cell>
          <cell r="D393" t="str">
            <v xml:space="preserve">Reserva legal  </v>
          </cell>
        </row>
        <row r="394">
          <cell r="A394" t="str">
            <v>Reservas para acciones de la sociedad dominante</v>
          </cell>
          <cell r="B394" t="str">
            <v xml:space="preserve">Reserves for shares of the dominant company </v>
          </cell>
          <cell r="C394" t="str">
            <v xml:space="preserve">Réserves pour actions de la société dominante </v>
          </cell>
          <cell r="D394" t="str">
            <v xml:space="preserve">Reservas para partes da companhia dominante  </v>
          </cell>
        </row>
        <row r="395">
          <cell r="A395" t="str">
            <v>Reservas para acciones propias</v>
          </cell>
          <cell r="B395" t="str">
            <v xml:space="preserve">Reserves for own shares </v>
          </cell>
          <cell r="C395" t="str">
            <v xml:space="preserve">Réserves pour actions propres </v>
          </cell>
          <cell r="D395" t="str">
            <v xml:space="preserve">Reservas para próprias partes  </v>
          </cell>
        </row>
        <row r="396">
          <cell r="A396" t="str">
            <v>Reservas estatutarias</v>
          </cell>
          <cell r="B396" t="str">
            <v xml:space="preserve">Statutory reserves </v>
          </cell>
          <cell r="C396" t="str">
            <v xml:space="preserve">Réserves statutaires </v>
          </cell>
          <cell r="D396" t="str">
            <v xml:space="preserve">Reservas estatutárias  </v>
          </cell>
        </row>
        <row r="397">
          <cell r="A397" t="str">
            <v>Reservas  especiales</v>
          </cell>
          <cell r="B397" t="str">
            <v xml:space="preserve">Special reserves </v>
          </cell>
          <cell r="C397" t="str">
            <v xml:space="preserve">Réserves spéciales </v>
          </cell>
          <cell r="D397" t="str">
            <v xml:space="preserve">Reservas especiais  </v>
          </cell>
        </row>
        <row r="398">
          <cell r="A398" t="str">
            <v>Reservas voluntarias</v>
          </cell>
          <cell r="B398" t="str">
            <v xml:space="preserve">Voluntary reserves </v>
          </cell>
          <cell r="C398" t="str">
            <v xml:space="preserve">Réserves volontaires </v>
          </cell>
          <cell r="D398" t="str">
            <v xml:space="preserve">Reservas voluntárias  </v>
          </cell>
        </row>
        <row r="399">
          <cell r="A399" t="str">
            <v>Reservas por capital amortizado</v>
          </cell>
          <cell r="B399" t="str">
            <v xml:space="preserve">Reserves by amortized capital </v>
          </cell>
          <cell r="C399" t="str">
            <v xml:space="preserve">Réserves par capital amorti </v>
          </cell>
          <cell r="D399" t="str">
            <v xml:space="preserve">Reservas pelo capital amortized  </v>
          </cell>
        </row>
        <row r="400">
          <cell r="A400" t="str">
            <v>Reservas Consolidadas</v>
          </cell>
          <cell r="B400" t="str">
            <v xml:space="preserve">Consolidated Reserves </v>
          </cell>
          <cell r="C400" t="str">
            <v xml:space="preserve">Réserves Consolidées </v>
          </cell>
          <cell r="D400" t="str">
            <v xml:space="preserve">Reservas Consolidadas  </v>
          </cell>
        </row>
        <row r="401">
          <cell r="A401" t="str">
            <v>Resultados negativos de ejercicios anteriores</v>
          </cell>
          <cell r="B401" t="str">
            <v xml:space="preserve">Negative results of previous exercises </v>
          </cell>
          <cell r="C401" t="str">
            <v xml:space="preserve">Résultats négatifs d'exercices précédents </v>
          </cell>
          <cell r="D401" t="str">
            <v xml:space="preserve">Resultados negativos de exercícios precedentes  </v>
          </cell>
        </row>
        <row r="402">
          <cell r="A402" t="str">
            <v>Aportaciones de socios para compensación de pérdid</v>
          </cell>
          <cell r="B402" t="str">
            <v xml:space="preserve">Contributions of partners for compensation of pérdid </v>
          </cell>
          <cell r="C402" t="str">
            <v xml:space="preserve">Contributions de partenaires pour compensation de pérdid </v>
          </cell>
          <cell r="D402" t="str">
            <v xml:space="preserve">Contribuições dos sócios para a compensação do pérdid  </v>
          </cell>
        </row>
        <row r="403">
          <cell r="A403" t="str">
            <v>Pérdidas y ganancias</v>
          </cell>
          <cell r="B403" t="str">
            <v xml:space="preserve">Losses and profits </v>
          </cell>
          <cell r="C403" t="str">
            <v xml:space="preserve">Pertes et profits </v>
          </cell>
          <cell r="D403" t="str">
            <v xml:space="preserve">Perdas e lucros  </v>
          </cell>
        </row>
        <row r="404">
          <cell r="A404" t="str">
            <v>Dividendo activo a cta,</v>
          </cell>
          <cell r="B404" t="str">
            <v xml:space="preserve">Active dividend to cta, </v>
          </cell>
          <cell r="C404" t="str">
            <v xml:space="preserve">Dividende actif à cta, </v>
          </cell>
          <cell r="D404" t="str">
            <v xml:space="preserve">Dividendo ativo ao cta,  </v>
          </cell>
        </row>
        <row r="405">
          <cell r="A405" t="str">
            <v>Subvenciones de capital</v>
          </cell>
          <cell r="B405" t="str">
            <v xml:space="preserve">Subventions of capital </v>
          </cell>
          <cell r="C405" t="str">
            <v xml:space="preserve">Subventions de capital </v>
          </cell>
          <cell r="D405" t="str">
            <v xml:space="preserve">Subventions do capital  </v>
          </cell>
        </row>
        <row r="406">
          <cell r="A406" t="str">
            <v>Ingresos por intereses diferidos</v>
          </cell>
          <cell r="B406" t="str">
            <v xml:space="preserve">Income by deferred interests </v>
          </cell>
          <cell r="C406" t="str">
            <v xml:space="preserve">Recettes par des intérêts différés </v>
          </cell>
          <cell r="D406" t="str">
            <v xml:space="preserve">Renda por interesses adiados  </v>
          </cell>
        </row>
        <row r="407">
          <cell r="A407" t="str">
            <v>Diferencias positivas en moneda extranjera</v>
          </cell>
          <cell r="B407" t="str">
            <v xml:space="preserve">Positive differences in foreign currency </v>
          </cell>
          <cell r="C407" t="str">
            <v xml:space="preserve">Différences positives en monnaie étrangère </v>
          </cell>
          <cell r="D407" t="str">
            <v xml:space="preserve">Diferenças positivas na moeda corrente extrangeira  </v>
          </cell>
        </row>
        <row r="408">
          <cell r="A408" t="str">
            <v>Provisión para pensiones y obligaciones similares</v>
          </cell>
          <cell r="B408" t="str">
            <v xml:space="preserve">Similar provision for pensions and obligations </v>
          </cell>
          <cell r="C408" t="str">
            <v xml:space="preserve">Provision pour pensions et obligations semblables </v>
          </cell>
          <cell r="D408" t="str">
            <v xml:space="preserve">Provisão similar para pensões e obrigações  </v>
          </cell>
        </row>
        <row r="409">
          <cell r="A409" t="str">
            <v>Provisión para impuestos</v>
          </cell>
          <cell r="B409" t="str">
            <v xml:space="preserve">Provision for taxes </v>
          </cell>
          <cell r="C409" t="str">
            <v xml:space="preserve">Provision pour impôts </v>
          </cell>
          <cell r="D409" t="str">
            <v xml:space="preserve">Provisão para impostos  </v>
          </cell>
        </row>
        <row r="410">
          <cell r="A410" t="str">
            <v>Provisión para responsabilidades</v>
          </cell>
          <cell r="B410" t="str">
            <v xml:space="preserve">Provision for responsibilities </v>
          </cell>
          <cell r="C410" t="str">
            <v xml:space="preserve">Provision pour responsabilités </v>
          </cell>
          <cell r="D410" t="str">
            <v xml:space="preserve">Provisão para responsabilidades  </v>
          </cell>
        </row>
        <row r="411">
          <cell r="A411" t="str">
            <v>Provisión para grandes reparaciones</v>
          </cell>
          <cell r="B411" t="str">
            <v xml:space="preserve">Provision for complete overhaul </v>
          </cell>
          <cell r="C411" t="str">
            <v xml:space="preserve">Provision pour de grandes réparations </v>
          </cell>
          <cell r="D411" t="str">
            <v xml:space="preserve">Provisão para a revisão completa  </v>
          </cell>
        </row>
        <row r="412">
          <cell r="A412" t="str">
            <v>Fondo de reversión</v>
          </cell>
          <cell r="B412" t="str">
            <v xml:space="preserve">Fund of reversion </v>
          </cell>
          <cell r="C412" t="str">
            <v xml:space="preserve">Fonds de retour </v>
          </cell>
          <cell r="D412" t="str">
            <v xml:space="preserve">Fundo do reversion  </v>
          </cell>
        </row>
        <row r="413">
          <cell r="A413" t="str">
            <v>Obligaciones y bonos simples</v>
          </cell>
          <cell r="B413" t="str">
            <v xml:space="preserve">Simple obligations and bonds </v>
          </cell>
          <cell r="C413" t="str">
            <v xml:space="preserve">Obligations et liens simples </v>
          </cell>
          <cell r="D413" t="str">
            <v xml:space="preserve">Obrigações e ligações simples  </v>
          </cell>
        </row>
        <row r="414">
          <cell r="A414" t="str">
            <v>Préstamos a l.p. entidades de crédito</v>
          </cell>
          <cell r="B414" t="str">
            <v xml:space="preserve">Loans to l.p. credit organizations </v>
          </cell>
          <cell r="C414" t="str">
            <v xml:space="preserve">Prêts à l.p. organismes de crédit </v>
          </cell>
          <cell r="D414" t="str">
            <v xml:space="preserve">Empréstimos às organizações do crédito de l.p.  </v>
          </cell>
        </row>
        <row r="415">
          <cell r="A415" t="str">
            <v>Préstamos a l.p. de empresas del grupo</v>
          </cell>
          <cell r="B415" t="str">
            <v xml:space="preserve">Loans to l.p. of companies of the group </v>
          </cell>
          <cell r="C415" t="str">
            <v xml:space="preserve">Prêts à l.p. d'entreprises du groupe </v>
          </cell>
          <cell r="D415" t="str">
            <v xml:space="preserve">Empréstimos a l.p. das companhias do grupo  </v>
          </cell>
        </row>
        <row r="416">
          <cell r="A416" t="str">
            <v>Proveedores  l/p</v>
          </cell>
          <cell r="B416" t="str">
            <v xml:space="preserve">Suppliers l/p </v>
          </cell>
          <cell r="C416" t="str">
            <v xml:space="preserve">Fournisseurs l/p </v>
          </cell>
          <cell r="D416" t="str">
            <v xml:space="preserve">Fornecedores l/p  </v>
          </cell>
        </row>
        <row r="417">
          <cell r="A417" t="str">
            <v>Desembolsos pendientes s/acciones empresas grupo</v>
          </cell>
          <cell r="B417" t="str">
            <v xml:space="preserve">Pending payments s/acciones companies group </v>
          </cell>
          <cell r="C417" t="str">
            <v xml:space="preserve">Paiements en suspens s/actions entreprises groupe </v>
          </cell>
          <cell r="D417" t="str">
            <v xml:space="preserve">Durante o grupo das companhias dos pagamentos s/acciones  </v>
          </cell>
        </row>
        <row r="418">
          <cell r="A418" t="str">
            <v>Desembolsos pendientes s/acciones empresas asociad</v>
          </cell>
          <cell r="B418" t="str">
            <v xml:space="preserve">Pending payments s/acciones companies you associate </v>
          </cell>
          <cell r="C418" t="str">
            <v xml:space="preserve">Paiements en suspens s/actions entreprises vous associez </v>
          </cell>
          <cell r="D418" t="str">
            <v xml:space="preserve">Durante companhias dos pagamentos s/acciones você assocía  </v>
          </cell>
        </row>
        <row r="419">
          <cell r="A419" t="str">
            <v>Préstamos a corto plazo con entidades de crédito</v>
          </cell>
          <cell r="B419" t="str">
            <v xml:space="preserve">Short-term loans with credit organizations </v>
          </cell>
          <cell r="C419" t="str">
            <v xml:space="preserve">Prêts à court terme avec des organismes de crédit </v>
          </cell>
          <cell r="D419" t="str">
            <v xml:space="preserve">Empréstimos a curto prazo com organizações do crédito  </v>
          </cell>
        </row>
        <row r="420">
          <cell r="A420" t="str">
            <v>Intereses a corto plazo de deudas con ent.crédito</v>
          </cell>
          <cell r="B420" t="str">
            <v xml:space="preserve">Short term interests of debts with ent.crédito </v>
          </cell>
          <cell r="C420" t="str">
            <v xml:space="preserve">Intérêts à court terme de dettes avec ent.crédito </v>
          </cell>
          <cell r="D420" t="str">
            <v xml:space="preserve">Interesses curtos do termo dos débitos com ent.crédito  </v>
          </cell>
        </row>
        <row r="421">
          <cell r="A421" t="str">
            <v>Proveedores, empresas del grupo</v>
          </cell>
          <cell r="B421" t="str">
            <v xml:space="preserve">Suppliers, companies of the group </v>
          </cell>
          <cell r="C421" t="str">
            <v xml:space="preserve">Fournisseurs, entreprises du groupe </v>
          </cell>
          <cell r="D421" t="str">
            <v xml:space="preserve">Fornecedores, companhias do grupo  </v>
          </cell>
        </row>
        <row r="422">
          <cell r="A422" t="str">
            <v>Préstamos a c.p. Empresas del grupo</v>
          </cell>
          <cell r="B422" t="str">
            <v xml:space="preserve">Loans to c.p. Companies of the group </v>
          </cell>
          <cell r="C422" t="str">
            <v xml:space="preserve">Prêts à C.P. Entreprises du groupe </v>
          </cell>
          <cell r="D422" t="str">
            <v xml:space="preserve">Empréstimos às companhias de c.p. do grupo  </v>
          </cell>
        </row>
        <row r="423">
          <cell r="A423" t="str">
            <v>Proveedores de inmov. a cp. empresas del grupo</v>
          </cell>
          <cell r="B423" t="str">
            <v xml:space="preserve">Suppliers of inmov. to cp. companies of the group </v>
          </cell>
          <cell r="C423" t="str">
            <v xml:space="preserve">Fournisseurs d'inmov. à cp. entreprises du groupe </v>
          </cell>
          <cell r="D423" t="str">
            <v xml:space="preserve">Fornecedores do inmov. às companhias do PC do grupo  </v>
          </cell>
        </row>
        <row r="424">
          <cell r="A424" t="str">
            <v>Intereses a corto plazo de deudas con emp. grupo</v>
          </cell>
          <cell r="B424" t="str">
            <v xml:space="preserve">Short term interests of debts with emp. group </v>
          </cell>
          <cell r="C424" t="str">
            <v xml:space="preserve">Intérêts à court terme de dettes avec emp. groupe </v>
          </cell>
          <cell r="D424" t="str">
            <v xml:space="preserve">Interesses curtos do termo dos débitos com grupo de emp.  </v>
          </cell>
        </row>
        <row r="425">
          <cell r="A425" t="str">
            <v>Cuenta corriente con Grupo Isolux Corsan S.A.</v>
          </cell>
          <cell r="B425" t="str">
            <v xml:space="preserve">Current account with Grupo Isolux Corsan S.A.. </v>
          </cell>
          <cell r="C425" t="str">
            <v xml:space="preserve">Compte courant avec Groupe Isolux Corsan S.A </v>
          </cell>
          <cell r="D425" t="str">
            <v xml:space="preserve">Cliente atual com Corsan S.A. de Grupo Isolux.  </v>
          </cell>
        </row>
        <row r="426">
          <cell r="A426" t="str">
            <v>Proveedores, empresas asociadas</v>
          </cell>
          <cell r="B426" t="str">
            <v xml:space="preserve">Suppliers, associate companies </v>
          </cell>
          <cell r="C426" t="str">
            <v xml:space="preserve">Fournisseurs, entreprises associées </v>
          </cell>
          <cell r="D426" t="str">
            <v xml:space="preserve">Fornecedores, companhias do associado  </v>
          </cell>
        </row>
        <row r="427">
          <cell r="A427" t="str">
            <v>Préstamos a c.p. Empresas asociadas</v>
          </cell>
          <cell r="B427" t="str">
            <v xml:space="preserve">Loans to c.p. associate Companies </v>
          </cell>
          <cell r="C427" t="str">
            <v xml:space="preserve">Prêts à C.P. Entreprises associées </v>
          </cell>
          <cell r="D427" t="str">
            <v xml:space="preserve">Empréstimos às companhias do associado de c.p.  </v>
          </cell>
        </row>
        <row r="428">
          <cell r="A428" t="str">
            <v>Intereses a corto plazo de deudas con emp. Asoc.</v>
          </cell>
          <cell r="B428" t="str">
            <v xml:space="preserve">Short term interests of debts with emp. Asoc. </v>
          </cell>
          <cell r="C428" t="str">
            <v xml:space="preserve">Intérêts à court terme de dettes avec emp. Asoc. </v>
          </cell>
          <cell r="D428" t="str">
            <v xml:space="preserve">Interesses curtos do termo dos débitos com emp. Asoc.  </v>
          </cell>
        </row>
        <row r="429">
          <cell r="A429" t="str">
            <v>Cuenta corriente com empresas asociadas</v>
          </cell>
          <cell r="B429" t="str">
            <v xml:space="preserve">Current account com associate companies </v>
          </cell>
          <cell r="C429" t="str">
            <v xml:space="preserve">Compte courant com entreprises associées </v>
          </cell>
          <cell r="D429" t="str">
            <v xml:space="preserve">COM do cliente atual assocía companhias  </v>
          </cell>
        </row>
        <row r="430">
          <cell r="A430" t="str">
            <v>Anticipos de clientes</v>
          </cell>
          <cell r="B430" t="str">
            <v xml:space="preserve">Advance payments of clients </v>
          </cell>
          <cell r="C430" t="str">
            <v xml:space="preserve">Avances de clients </v>
          </cell>
          <cell r="D430" t="str">
            <v xml:space="preserve">Pagamentos avançados dos clientes  </v>
          </cell>
        </row>
        <row r="431">
          <cell r="A431" t="str">
            <v>Proveedores</v>
          </cell>
          <cell r="B431" t="str">
            <v xml:space="preserve">Suppliers </v>
          </cell>
          <cell r="C431" t="str">
            <v xml:space="preserve">Fournisseurs </v>
          </cell>
          <cell r="D431" t="str">
            <v xml:space="preserve">Fornecedores  </v>
          </cell>
        </row>
        <row r="432">
          <cell r="A432" t="str">
            <v>Proveedores, efectos comerciales a pagar</v>
          </cell>
          <cell r="B432" t="str">
            <v xml:space="preserve">Commercial suppliers, effects to pay </v>
          </cell>
          <cell r="C432" t="str">
            <v xml:space="preserve">Fournisseurs, effets commerciaux à payer </v>
          </cell>
          <cell r="D432" t="str">
            <v xml:space="preserve">Fornecedores comerciais, efeitos a pagar  </v>
          </cell>
        </row>
        <row r="433">
          <cell r="A433" t="str">
            <v>Subcontratistas</v>
          </cell>
          <cell r="B433" t="str">
            <v xml:space="preserve">Subcontractors </v>
          </cell>
          <cell r="C433" t="str">
            <v xml:space="preserve">Sous-traitants </v>
          </cell>
          <cell r="D433" t="str">
            <v xml:space="preserve">Subcontratantes  </v>
          </cell>
        </row>
        <row r="434">
          <cell r="A434" t="str">
            <v>Subcontratistas efectos comerciales a pagar</v>
          </cell>
          <cell r="B434" t="str">
            <v xml:space="preserve">Subcontractors commercial effects to pay </v>
          </cell>
          <cell r="C434" t="str">
            <v xml:space="preserve">Sous-traitants effets commerciaux à payer </v>
          </cell>
          <cell r="D434" t="str">
            <v xml:space="preserve">Efeitos comerciais dos subcontratantes a pagar  </v>
          </cell>
        </row>
        <row r="435">
          <cell r="A435" t="str">
            <v>Hacienda Pública,resultado liquidación IVA mensual</v>
          </cell>
          <cell r="B435" t="str">
            <v xml:space="preserve">Public property, result monthly liquidation IVA </v>
          </cell>
          <cell r="C435" t="str">
            <v xml:space="preserve">Finances Publiques, résultat liquidation TVA mensuelle </v>
          </cell>
          <cell r="D435" t="str">
            <v xml:space="preserve">A propriedade pública, resulta o liquidation mensal IVA  </v>
          </cell>
        </row>
        <row r="436">
          <cell r="A436" t="str">
            <v>Organismos de la Seguridad Social, acreedores</v>
          </cell>
          <cell r="B436" t="str">
            <v xml:space="preserve">Institutions of the Social Security, deserving </v>
          </cell>
          <cell r="C436" t="str">
            <v xml:space="preserve">Organismes de la Sécurité Sociale, créanciers </v>
          </cell>
          <cell r="D436" t="str">
            <v xml:space="preserve">Instituições da segurança social, merecendo  </v>
          </cell>
        </row>
        <row r="437">
          <cell r="A437" t="str">
            <v>Hacienda Pública, IVA rep.pendiente devengo</v>
          </cell>
          <cell r="B437" t="str">
            <v xml:space="preserve">Public property, rep.pendiente IVA accrued income </v>
          </cell>
          <cell r="C437" t="str">
            <v xml:space="preserve">Finances Publiques, TVA rep.pendiente gain </v>
          </cell>
          <cell r="D437" t="str">
            <v xml:space="preserve">A propriedade pública, rep.pendiente IVA resultou renda  </v>
          </cell>
        </row>
        <row r="438">
          <cell r="A438" t="str">
            <v>Impuestos sobre beneficio diferido</v>
          </cell>
          <cell r="B438" t="str">
            <v xml:space="preserve">Taxes on deferred profit </v>
          </cell>
          <cell r="C438" t="str">
            <v xml:space="preserve">Impôts sur le bénéfice différé </v>
          </cell>
          <cell r="D438" t="str">
            <v xml:space="preserve">Impostos no lucro adiado  </v>
          </cell>
        </row>
        <row r="439">
          <cell r="A439" t="str">
            <v>Efectos a pagar proveedores inmovilizado a c.p</v>
          </cell>
          <cell r="B439" t="str">
            <v xml:space="preserve">Effects to pay immobilized suppliers c.p </v>
          </cell>
          <cell r="C439" t="str">
            <v xml:space="preserve">Effets à payer des fournisseurs immobilisé à c.p </v>
          </cell>
          <cell r="D439" t="str">
            <v xml:space="preserve">Efeitos para pagar a fornecedores immobilized c.p  </v>
          </cell>
        </row>
        <row r="440">
          <cell r="A440" t="str">
            <v>Proveedores de inmov. a cp.</v>
          </cell>
          <cell r="B440" t="str">
            <v xml:space="preserve">Suppliers of inmov. to cp. </v>
          </cell>
          <cell r="C440" t="str">
            <v xml:space="preserve">Fournisseurs d'inmov. à cp. </v>
          </cell>
          <cell r="D440" t="str">
            <v xml:space="preserve">Fornecedores do inmov. ao PC.  </v>
          </cell>
        </row>
        <row r="441">
          <cell r="A441" t="str">
            <v>Remun. pend. pago en concepto de sueldos/salarios</v>
          </cell>
          <cell r="B441" t="str">
            <v xml:space="preserve">Remun. pend. payment for sueldos/salarios </v>
          </cell>
          <cell r="C441" t="str">
            <v xml:space="preserve">Remun. pend. paiement à titre de salaires/salaires </v>
          </cell>
          <cell r="D441" t="str">
            <v xml:space="preserve">Pagamento de Remun. pend. para sueldos/salarios  </v>
          </cell>
        </row>
        <row r="442">
          <cell r="A442" t="str">
            <v>Fianzas recibidas a corto plazo</v>
          </cell>
          <cell r="B442" t="str">
            <v xml:space="preserve">Received guarantees in the short term </v>
          </cell>
          <cell r="C442" t="str">
            <v xml:space="preserve">Garanties reçues à court terme </v>
          </cell>
          <cell r="D442" t="str">
            <v xml:space="preserve">Garantias recebidas no termo curto  </v>
          </cell>
        </row>
        <row r="443">
          <cell r="A443" t="str">
            <v>Provisión pst-venta traviesas</v>
          </cell>
          <cell r="B443" t="str">
            <v xml:space="preserve">Provision pst-sale crossbeams </v>
          </cell>
          <cell r="C443" t="str">
            <v xml:space="preserve">Provision pst-venta mauvaises </v>
          </cell>
          <cell r="D443" t="str">
            <v xml:space="preserve">Crossbeams da pst-venda da provisão  </v>
          </cell>
        </row>
        <row r="444">
          <cell r="A444" t="str">
            <v>Socios, parte no desembolsada</v>
          </cell>
          <cell r="B444" t="str">
            <v xml:space="preserve">Partners, part nondisbursed </v>
          </cell>
          <cell r="C444" t="str">
            <v xml:space="preserve">Partenaires, partie non déboursée </v>
          </cell>
          <cell r="D444" t="str">
            <v xml:space="preserve">Os sócios, parte nondisbursed  </v>
          </cell>
        </row>
        <row r="445">
          <cell r="A445" t="str">
            <v>Gastos de constitución</v>
          </cell>
          <cell r="B445" t="str">
            <v xml:space="preserve">Expenses of constitution </v>
          </cell>
          <cell r="C445" t="str">
            <v xml:space="preserve">Frais de constitution </v>
          </cell>
          <cell r="D445" t="str">
            <v xml:space="preserve">Despesas do constitution  </v>
          </cell>
        </row>
        <row r="446">
          <cell r="A446" t="str">
            <v>Gastos de primer establecimiento</v>
          </cell>
          <cell r="B446" t="str">
            <v xml:space="preserve">Expenses of first establishment </v>
          </cell>
          <cell r="C446" t="str">
            <v xml:space="preserve">Frais de premier établissement </v>
          </cell>
          <cell r="D446" t="str">
            <v xml:space="preserve">Despesas do primeiro estabelecimento  </v>
          </cell>
        </row>
        <row r="447">
          <cell r="A447" t="str">
            <v>Gastos de ampliación de capital</v>
          </cell>
          <cell r="B447" t="str">
            <v xml:space="preserve">Expenses of extension of capital </v>
          </cell>
          <cell r="C447" t="str">
            <v xml:space="preserve">Frais d'extension de capital </v>
          </cell>
          <cell r="D447" t="str">
            <v xml:space="preserve">Despesas da extensão do capital  </v>
          </cell>
        </row>
        <row r="448">
          <cell r="A448" t="str">
            <v>Gastos de fusión</v>
          </cell>
          <cell r="B448" t="str">
            <v xml:space="preserve">Expenses of merger </v>
          </cell>
          <cell r="C448" t="str">
            <v xml:space="preserve">Frais de fusion </v>
          </cell>
          <cell r="D448" t="str">
            <v xml:space="preserve">Despesas do merger  </v>
          </cell>
        </row>
        <row r="449">
          <cell r="A449" t="str">
            <v>Gastos de investigación y desarrollo</v>
          </cell>
          <cell r="B449" t="str">
            <v xml:space="preserve">Expenses of investigation and development </v>
          </cell>
          <cell r="C449" t="str">
            <v xml:space="preserve">Frais recherche et développement </v>
          </cell>
          <cell r="D449" t="str">
            <v xml:space="preserve">Despesas da investigação e do desenvolvimento  </v>
          </cell>
        </row>
        <row r="450">
          <cell r="A450" t="str">
            <v>Concesiones administrativas</v>
          </cell>
          <cell r="B450" t="str">
            <v xml:space="preserve">Administrative concessions </v>
          </cell>
          <cell r="C450" t="str">
            <v xml:space="preserve">Concessions administratives </v>
          </cell>
          <cell r="D450" t="str">
            <v xml:space="preserve">Concessões administrativas  </v>
          </cell>
        </row>
        <row r="451">
          <cell r="A451" t="str">
            <v>Propiedad Industrial</v>
          </cell>
          <cell r="B451" t="str">
            <v xml:space="preserve">Industrial Property </v>
          </cell>
          <cell r="C451" t="str">
            <v xml:space="preserve">Propriété Industrielle </v>
          </cell>
          <cell r="D451" t="str">
            <v xml:space="preserve">Propriedade Industrial  </v>
          </cell>
        </row>
        <row r="452">
          <cell r="A452" t="str">
            <v>Fondo de comercio</v>
          </cell>
          <cell r="B452" t="str">
            <v xml:space="preserve">Fund of commerce </v>
          </cell>
          <cell r="C452" t="str">
            <v xml:space="preserve">Fonds de commerce </v>
          </cell>
          <cell r="D452" t="str">
            <v xml:space="preserve">Fundo do comércio  </v>
          </cell>
        </row>
        <row r="453">
          <cell r="A453" t="str">
            <v>Derechos de Traspaso Plan de Calidad</v>
          </cell>
          <cell r="B453" t="str">
            <v xml:space="preserve">Rights of Crossing Plan of Quality </v>
          </cell>
          <cell r="C453" t="str">
            <v xml:space="preserve">Droits de Cession Plan de Qualité </v>
          </cell>
          <cell r="D453" t="str">
            <v xml:space="preserve">Direitas da planta do cruzamento da qualidade  </v>
          </cell>
        </row>
        <row r="454">
          <cell r="A454" t="str">
            <v>Aplicaciones informáticas</v>
          </cell>
          <cell r="B454" t="str">
            <v xml:space="preserve">Computer science applications </v>
          </cell>
          <cell r="C454" t="str">
            <v xml:space="preserve">Applications informatiques </v>
          </cell>
          <cell r="D454" t="str">
            <v xml:space="preserve">Aplicações da informática de  </v>
          </cell>
        </row>
        <row r="455">
          <cell r="A455" t="str">
            <v>Derechos s. bienes régimen de arrendam. financiero</v>
          </cell>
          <cell r="B455" t="str">
            <v xml:space="preserve">Rights s. goods regime of arrendam. financier </v>
          </cell>
          <cell r="C455" t="str">
            <v xml:space="preserve">Droits s biens régime d'arrendam. financier </v>
          </cell>
          <cell r="D455" t="str">
            <v xml:space="preserve">Endireita o regime dos bens do s. do financeiro de arrendam.  </v>
          </cell>
        </row>
        <row r="456">
          <cell r="A456" t="str">
            <v>Anticipos a proveedores de inmovilizado inmaterial</v>
          </cell>
          <cell r="B456" t="str">
            <v xml:space="preserve">Advance payments to immobilized suppliers of immaterial </v>
          </cell>
          <cell r="C456" t="str">
            <v xml:space="preserve">Avances à des fournisseurs de d'immobilisée immatérielle </v>
          </cell>
          <cell r="D456" t="str">
            <v xml:space="preserve">Pagamentos avançados aos fornecedores immobilized de imaterial  </v>
          </cell>
        </row>
        <row r="457">
          <cell r="A457" t="str">
            <v>Provisión por depreciación del inmov. inmaterial</v>
          </cell>
          <cell r="B457" t="str">
            <v xml:space="preserve">Provision by depreciation of inmov. immaterial </v>
          </cell>
          <cell r="C457" t="str">
            <v xml:space="preserve">Provision par dépréciation de l'inmov. immatériel </v>
          </cell>
          <cell r="D457" t="str">
            <v xml:space="preserve">Provisão pela depreciação de inmov. imaterial  </v>
          </cell>
        </row>
        <row r="458">
          <cell r="A458" t="str">
            <v>Amort. Acumulada gastos constitución</v>
          </cell>
          <cell r="B458" t="str">
            <v xml:space="preserve">Amort. Accumulated expenses constitution </v>
          </cell>
          <cell r="C458" t="str">
            <v xml:space="preserve">Amort. Accumulée frais constitution </v>
          </cell>
          <cell r="D458" t="str">
            <v xml:space="preserve">Amort. Constitution acumulado das despesas  </v>
          </cell>
        </row>
        <row r="459">
          <cell r="A459" t="str">
            <v>Terrenos y bienes naturales</v>
          </cell>
          <cell r="B459" t="str">
            <v xml:space="preserve">Natural lands and goods </v>
          </cell>
          <cell r="C459" t="str">
            <v xml:space="preserve">Terrains et biens naturels </v>
          </cell>
          <cell r="D459" t="str">
            <v xml:space="preserve">Terras e bens naturais  </v>
          </cell>
        </row>
        <row r="460">
          <cell r="A460" t="str">
            <v>Instalaciones Técnicas</v>
          </cell>
          <cell r="B460" t="str">
            <v xml:space="preserve">Technical Facilities </v>
          </cell>
          <cell r="C460" t="str">
            <v xml:space="preserve">Installations Techniques </v>
          </cell>
          <cell r="D460" t="str">
            <v xml:space="preserve">Facilidades Técnicas  </v>
          </cell>
        </row>
        <row r="461">
          <cell r="A461" t="str">
            <v>Maquinaria</v>
          </cell>
          <cell r="B461" t="str">
            <v xml:space="preserve">Machinery </v>
          </cell>
          <cell r="C461" t="str">
            <v xml:space="preserve">Machines </v>
          </cell>
          <cell r="D461" t="str">
            <v xml:space="preserve">Maquinaria  </v>
          </cell>
        </row>
        <row r="462">
          <cell r="A462" t="str">
            <v>Utillaje</v>
          </cell>
          <cell r="B462" t="str">
            <v xml:space="preserve">Tools </v>
          </cell>
          <cell r="C462" t="str">
            <v xml:space="preserve">Outillage </v>
          </cell>
          <cell r="D462" t="str">
            <v xml:space="preserve">Ferramentas  </v>
          </cell>
        </row>
        <row r="463">
          <cell r="A463" t="str">
            <v>Otras Instalaciones</v>
          </cell>
          <cell r="B463" t="str">
            <v xml:space="preserve">Other Facilities </v>
          </cell>
          <cell r="C463" t="str">
            <v xml:space="preserve">Autres Installations </v>
          </cell>
          <cell r="D463" t="str">
            <v xml:space="preserve">Outras Facilidades  </v>
          </cell>
        </row>
        <row r="464">
          <cell r="A464" t="str">
            <v>Mobiliario y enseres</v>
          </cell>
          <cell r="B464" t="str">
            <v xml:space="preserve">Furniture and equipment </v>
          </cell>
          <cell r="C464" t="str">
            <v xml:space="preserve">Mobilier et équipements </v>
          </cell>
          <cell r="D464" t="str">
            <v xml:space="preserve">Furniture e equipamento  </v>
          </cell>
        </row>
        <row r="465">
          <cell r="A465" t="str">
            <v>Equipos para procesos de información</v>
          </cell>
          <cell r="B465" t="str">
            <v xml:space="preserve">Equipment for information processes </v>
          </cell>
          <cell r="C465" t="str">
            <v xml:space="preserve">Équipements pour processus d'information </v>
          </cell>
          <cell r="D465" t="str">
            <v xml:space="preserve">Equipamento para processos da informação  </v>
          </cell>
        </row>
        <row r="466">
          <cell r="A466" t="str">
            <v>Elementos de transporte</v>
          </cell>
          <cell r="B466" t="str">
            <v xml:space="preserve">Transportation units </v>
          </cell>
          <cell r="C466" t="str">
            <v xml:space="preserve">Éléments de transport </v>
          </cell>
          <cell r="D466" t="str">
            <v xml:space="preserve">Unidades do transporte  </v>
          </cell>
        </row>
        <row r="467">
          <cell r="A467" t="str">
            <v>Otro inmovilizado material</v>
          </cell>
          <cell r="B467" t="str">
            <v xml:space="preserve">Another immobilized material </v>
          </cell>
          <cell r="C467" t="str">
            <v xml:space="preserve">Un autre immobilisé matériel </v>
          </cell>
          <cell r="D467" t="str">
            <v xml:space="preserve">Um outro material immobilized  </v>
          </cell>
        </row>
        <row r="468">
          <cell r="A468" t="str">
            <v>Inmovilizado en Curso</v>
          </cell>
          <cell r="B468" t="str">
            <v xml:space="preserve">Immobilized in Course </v>
          </cell>
          <cell r="C468" t="str">
            <v xml:space="preserve">Immobilisé en Cours </v>
          </cell>
          <cell r="D468" t="str">
            <v xml:space="preserve">Immobilized no curso  </v>
          </cell>
        </row>
        <row r="469">
          <cell r="A469" t="str">
            <v>Anticipos para inmovilizaciones materiales</v>
          </cell>
          <cell r="B469" t="str">
            <v xml:space="preserve">Advance payments for material immobilizations </v>
          </cell>
          <cell r="C469" t="str">
            <v xml:space="preserve">Avances pour immobilisations matérielles </v>
          </cell>
          <cell r="D469" t="str">
            <v xml:space="preserve">Pagamentos avançados para immobilizations materiais  </v>
          </cell>
        </row>
        <row r="470">
          <cell r="A470" t="str">
            <v>Provisión por depreciación del inmov. material</v>
          </cell>
          <cell r="B470" t="str">
            <v xml:space="preserve">Provision by depreciation of inmov. material </v>
          </cell>
          <cell r="C470" t="str">
            <v xml:space="preserve">Provision par dépréciation de l'inmov. matérielle </v>
          </cell>
          <cell r="D470" t="str">
            <v xml:space="preserve">Provisão pela depreciação do material de inmov.  </v>
          </cell>
        </row>
        <row r="471">
          <cell r="A471" t="str">
            <v>Amort.acumulada I.M.</v>
          </cell>
          <cell r="B471" t="str">
            <v>Accumulated Amortization I.M.</v>
          </cell>
          <cell r="C471" t="str">
            <v xml:space="preserve">Amort.acumulada I.M. </v>
          </cell>
          <cell r="D471" t="str">
            <v xml:space="preserve">Amort.acumulada I.M.  </v>
          </cell>
        </row>
        <row r="480">
          <cell r="A480" t="str">
            <v>CPO CUENTAS</v>
          </cell>
        </row>
        <row r="481">
          <cell r="A481" t="str">
            <v xml:space="preserve">OBRA CIVIL </v>
          </cell>
          <cell r="B481" t="str">
            <v xml:space="preserve">CIVILIAN BUILDS  </v>
          </cell>
          <cell r="C481" t="str">
            <v xml:space="preserve">OEUVRE CIVILE  </v>
          </cell>
          <cell r="D481" t="str">
            <v xml:space="preserve">CONFIGURAÇÕES CIVIS   </v>
          </cell>
        </row>
        <row r="482">
          <cell r="A482" t="str">
            <v>MONTAJE</v>
          </cell>
          <cell r="B482" t="str">
            <v xml:space="preserve">ASSEMBLY </v>
          </cell>
          <cell r="C482" t="str">
            <v xml:space="preserve">ASSEMBLAGE </v>
          </cell>
          <cell r="D482" t="str">
            <v xml:space="preserve">CONJUNTO  </v>
          </cell>
        </row>
        <row r="483">
          <cell r="A483" t="str">
            <v>OBRA CIVIL - OTROS</v>
          </cell>
          <cell r="B483" t="str">
            <v xml:space="preserve">CIVILIAN BUILDS - OTHERS </v>
          </cell>
          <cell r="C483" t="str">
            <v xml:space="preserve">OEUVRE CIVILE - D'AUTRES </v>
          </cell>
          <cell r="D483" t="str">
            <v xml:space="preserve">CONFIGURAÇÕES DO CIVIL - OUTRAS  </v>
          </cell>
        </row>
        <row r="484">
          <cell r="A484" t="str">
            <v>OBRA CIVIL - ELECTROMECANICA</v>
          </cell>
          <cell r="B484" t="str">
            <v xml:space="preserve">CIVILIAN - ELECTROMECANICA BUILDS </v>
          </cell>
          <cell r="C484" t="str">
            <v xml:space="preserve">OEUVRE CIVILE - ÉLECTROMÉCANIQUE </v>
          </cell>
          <cell r="D484" t="str">
            <v xml:space="preserve">CIVIL - CONFIGURAÇÕES DE ELECTROMECANICA  </v>
          </cell>
        </row>
        <row r="485">
          <cell r="A485" t="str">
            <v>PERSONAL TECNICO</v>
          </cell>
          <cell r="B485" t="str">
            <v xml:space="preserve">PERSONNEL TECNICO </v>
          </cell>
          <cell r="C485" t="str">
            <v xml:space="preserve">PERSONNEL TECHNIQUE </v>
          </cell>
          <cell r="D485" t="str">
            <v xml:space="preserve">PESSOAL TECNICO  </v>
          </cell>
        </row>
        <row r="486">
          <cell r="A486" t="str">
            <v>TOPOGRAFO</v>
          </cell>
          <cell r="B486" t="str">
            <v xml:space="preserve">TOPOGRAFO </v>
          </cell>
          <cell r="C486" t="str">
            <v xml:space="preserve">TOPOGRAPHE </v>
          </cell>
          <cell r="D486" t="str">
            <v xml:space="preserve">TOPOGRAFO  </v>
          </cell>
        </row>
        <row r="487">
          <cell r="A487" t="str">
            <v>GASTOS INGENIERIA</v>
          </cell>
          <cell r="B487" t="str">
            <v xml:space="preserve">EXPENSES INGENIERIA </v>
          </cell>
          <cell r="C487" t="str">
            <v xml:space="preserve">FRAIS INGÉNIERIE </v>
          </cell>
          <cell r="D487" t="str">
            <v xml:space="preserve">DESPESAS INGENIERIA  </v>
          </cell>
        </row>
        <row r="488">
          <cell r="A488" t="str">
            <v>OTROS</v>
          </cell>
          <cell r="B488" t="str">
            <v xml:space="preserve">OTHERS </v>
          </cell>
          <cell r="C488" t="str">
            <v xml:space="preserve">D'AUTRES </v>
          </cell>
          <cell r="D488" t="str">
            <v xml:space="preserve">OUTROS  </v>
          </cell>
        </row>
        <row r="489">
          <cell r="A489" t="str">
            <v>PERSONAL</v>
          </cell>
          <cell r="B489" t="str">
            <v xml:space="preserve">PERSONNEL </v>
          </cell>
          <cell r="C489" t="str">
            <v xml:space="preserve">PERSONNEL </v>
          </cell>
          <cell r="D489" t="str">
            <v xml:space="preserve">PESSOAL  </v>
          </cell>
        </row>
        <row r="490">
          <cell r="A490" t="str">
            <v>Jefe de Grupo</v>
          </cell>
          <cell r="B490" t="str">
            <v xml:space="preserve">Group commander </v>
          </cell>
          <cell r="C490" t="str">
            <v xml:space="preserve">Chef de Groupe </v>
          </cell>
          <cell r="D490" t="str">
            <v xml:space="preserve">Comandante do grupo  </v>
          </cell>
        </row>
        <row r="491">
          <cell r="A491" t="str">
            <v>Jefe de Obra</v>
          </cell>
          <cell r="B491" t="str">
            <v xml:space="preserve">Work head </v>
          </cell>
          <cell r="C491" t="str">
            <v xml:space="preserve">Chef d'Oeuvre </v>
          </cell>
          <cell r="D491" t="str">
            <v xml:space="preserve">Cabeça do trabalho  </v>
          </cell>
        </row>
        <row r="492">
          <cell r="A492" t="str">
            <v>Jefe de Producción</v>
          </cell>
          <cell r="B492" t="str">
            <v xml:space="preserve">Head of Production </v>
          </cell>
          <cell r="C492" t="str">
            <v xml:space="preserve">Chef de Production </v>
          </cell>
          <cell r="D492" t="str">
            <v xml:space="preserve">Cabeça da produção  </v>
          </cell>
        </row>
        <row r="493">
          <cell r="A493" t="str">
            <v>Encargado de Obra</v>
          </cell>
          <cell r="B493" t="str">
            <v xml:space="preserve">Ordered of Work </v>
          </cell>
          <cell r="C493" t="str">
            <v xml:space="preserve">Représentant d'Oeuvre </v>
          </cell>
          <cell r="D493" t="str">
            <v xml:space="preserve">Requisitado do trabalho  </v>
          </cell>
        </row>
        <row r="494">
          <cell r="A494" t="str">
            <v>Capataz</v>
          </cell>
          <cell r="B494" t="str">
            <v xml:space="preserve">Overseer </v>
          </cell>
          <cell r="C494" t="str">
            <v xml:space="preserve">Contremaître </v>
          </cell>
          <cell r="D494" t="str">
            <v xml:space="preserve">Overseer  </v>
          </cell>
        </row>
        <row r="495">
          <cell r="A495" t="str">
            <v>Jefe Topografía</v>
          </cell>
          <cell r="B495" t="str">
            <v xml:space="preserve">Head Topography </v>
          </cell>
          <cell r="C495" t="str">
            <v xml:space="preserve">Chef Topographie </v>
          </cell>
          <cell r="D495" t="str">
            <v xml:space="preserve">Topography Principal  </v>
          </cell>
        </row>
        <row r="496">
          <cell r="A496" t="str">
            <v>Jefe administrativo</v>
          </cell>
          <cell r="B496" t="str">
            <v xml:space="preserve">Administrative head </v>
          </cell>
          <cell r="C496" t="str">
            <v xml:space="preserve">Chef administratif </v>
          </cell>
          <cell r="D496" t="str">
            <v xml:space="preserve">Cabeça administrativa  </v>
          </cell>
        </row>
        <row r="497">
          <cell r="A497" t="str">
            <v>Oficiales</v>
          </cell>
          <cell r="B497" t="str">
            <v xml:space="preserve">Officials </v>
          </cell>
          <cell r="C497" t="str">
            <v xml:space="preserve">Fonctionnaires </v>
          </cell>
          <cell r="D497" t="str">
            <v xml:space="preserve">Oficiais  </v>
          </cell>
        </row>
        <row r="498">
          <cell r="A498" t="str">
            <v>Ayudantes</v>
          </cell>
          <cell r="B498" t="str">
            <v xml:space="preserve">Assistants </v>
          </cell>
          <cell r="C498" t="str">
            <v xml:space="preserve">Collaborateurs </v>
          </cell>
          <cell r="D498" t="str">
            <v xml:space="preserve">Assistentes  </v>
          </cell>
        </row>
        <row r="499">
          <cell r="A499" t="str">
            <v>Peón Topografia</v>
          </cell>
          <cell r="B499" t="str">
            <v xml:space="preserve">Topografia Laborer </v>
          </cell>
          <cell r="C499" t="str">
            <v xml:space="preserve">Manoeuvre Topographie </v>
          </cell>
          <cell r="D499" t="str">
            <v xml:space="preserve">Laborer De Topografia  </v>
          </cell>
        </row>
        <row r="500">
          <cell r="A500" t="str">
            <v>Peones</v>
          </cell>
          <cell r="B500" t="str">
            <v xml:space="preserve">Laborers </v>
          </cell>
          <cell r="C500" t="str">
            <v xml:space="preserve">Manoeuvres </v>
          </cell>
          <cell r="D500" t="str">
            <v xml:space="preserve">Laborers  </v>
          </cell>
        </row>
        <row r="501">
          <cell r="A501" t="str">
            <v>VIAJES Y LOCOMOCION</v>
          </cell>
          <cell r="B501" t="str">
            <v xml:space="preserve">TRIPS And LOCOMOTION </v>
          </cell>
          <cell r="C501" t="str">
            <v xml:space="preserve">VOYAGES et LOCOMOTION </v>
          </cell>
          <cell r="D501" t="str">
            <v xml:space="preserve">DESENGATES E LOCOMOTION  </v>
          </cell>
        </row>
        <row r="502">
          <cell r="A502" t="str">
            <v>Comidas</v>
          </cell>
          <cell r="B502" t="str">
            <v xml:space="preserve">Meals </v>
          </cell>
          <cell r="C502" t="str">
            <v xml:space="preserve">Repas </v>
          </cell>
          <cell r="D502" t="str">
            <v xml:space="preserve">Refeições  </v>
          </cell>
        </row>
        <row r="503">
          <cell r="A503" t="str">
            <v>Desplazamientos (Kms)</v>
          </cell>
          <cell r="B503" t="str">
            <v xml:space="preserve">Displacements (Kms) </v>
          </cell>
          <cell r="C503" t="str">
            <v xml:space="preserve">Déplacements (Km) </v>
          </cell>
          <cell r="D503" t="str">
            <v xml:space="preserve">Deslocamentos (Kms)  </v>
          </cell>
        </row>
        <row r="504">
          <cell r="A504" t="str">
            <v>Taxis, abonos transportes, peajes, etc.</v>
          </cell>
          <cell r="B504" t="str">
            <v xml:space="preserve">Taxis, installments I transport, tolls, etc. </v>
          </cell>
          <cell r="C504" t="str">
            <v xml:space="preserve">Taxis, engrais transports, péages, etc.. </v>
          </cell>
          <cell r="D504" t="str">
            <v xml:space="preserve">Táxis, prestações que eu transporto, pedágios, etc..  </v>
          </cell>
        </row>
        <row r="505">
          <cell r="A505" t="str">
            <v>Viajes (Billetes, hoteles, restaurantes)</v>
          </cell>
          <cell r="B505" t="str">
            <v xml:space="preserve">Trips (Notes, hotels, restaurants) </v>
          </cell>
          <cell r="C505" t="str">
            <v xml:space="preserve">Voyages (Billets, hôtels, restaurants) </v>
          </cell>
          <cell r="D505" t="str">
            <v xml:space="preserve">Desengates (notas, hotéis, restaurantes)  </v>
          </cell>
        </row>
        <row r="506">
          <cell r="A506" t="str">
            <v>ATENCIONES</v>
          </cell>
          <cell r="B506" t="str">
            <v xml:space="preserve">ATTENTIONS </v>
          </cell>
          <cell r="C506" t="str">
            <v xml:space="preserve">ATTENTIONS </v>
          </cell>
          <cell r="D506" t="str">
            <v xml:space="preserve">ATENÇÕES  </v>
          </cell>
        </row>
        <row r="507">
          <cell r="A507" t="str">
            <v>D.F. y Propiedad</v>
          </cell>
          <cell r="B507" t="str">
            <v xml:space="preserve">D.F. and Property </v>
          </cell>
          <cell r="C507" t="str">
            <v xml:space="preserve">D.F. et Propriété </v>
          </cell>
          <cell r="D507" t="str">
            <v xml:space="preserve">D.F. e propriedade  </v>
          </cell>
        </row>
        <row r="508">
          <cell r="A508" t="str">
            <v>Obsequios</v>
          </cell>
          <cell r="B508" t="str">
            <v xml:space="preserve">Flatteries </v>
          </cell>
          <cell r="C508" t="str">
            <v xml:space="preserve">Flatteries </v>
          </cell>
          <cell r="D508" t="str">
            <v xml:space="preserve">Flatteries  </v>
          </cell>
        </row>
        <row r="509">
          <cell r="A509" t="str">
            <v>Otros</v>
          </cell>
          <cell r="B509" t="str">
            <v xml:space="preserve">Others </v>
          </cell>
          <cell r="C509" t="str">
            <v xml:space="preserve">D'autres </v>
          </cell>
          <cell r="D509" t="str">
            <v xml:space="preserve">Outros  </v>
          </cell>
        </row>
        <row r="510">
          <cell r="A510" t="str">
            <v>COMUNICACIONES</v>
          </cell>
          <cell r="B510" t="str">
            <v xml:space="preserve">COMMUNICATIONS </v>
          </cell>
          <cell r="C510" t="str">
            <v xml:space="preserve">COMMUNICATIONS </v>
          </cell>
          <cell r="D510" t="str">
            <v xml:space="preserve">COMUNICAÇÕES  </v>
          </cell>
        </row>
        <row r="511">
          <cell r="A511" t="str">
            <v>Telefono y Fax</v>
          </cell>
          <cell r="B511" t="str">
            <v xml:space="preserve">I telephone and Fax </v>
          </cell>
          <cell r="C511" t="str">
            <v xml:space="preserve">Téléphone et Fax </v>
          </cell>
          <cell r="D511" t="str">
            <v xml:space="preserve">Eu telephone e fax  </v>
          </cell>
        </row>
        <row r="512">
          <cell r="A512" t="str">
            <v>Telefonos Moviles</v>
          </cell>
          <cell r="B512" t="str">
            <v xml:space="preserve">Telefonos Moviles </v>
          </cell>
          <cell r="C512" t="str">
            <v xml:space="preserve">Téléphones Mobiles </v>
          </cell>
          <cell r="D512" t="str">
            <v xml:space="preserve">Telefonos Moviles  </v>
          </cell>
        </row>
        <row r="513">
          <cell r="A513" t="str">
            <v>Correos y Telegrafos</v>
          </cell>
          <cell r="B513" t="str">
            <v xml:space="preserve">Correos and Telegrafos </v>
          </cell>
          <cell r="C513" t="str">
            <v xml:space="preserve">Courriers et Télégraphes </v>
          </cell>
          <cell r="D513" t="str">
            <v xml:space="preserve">Correos e Telegrafos  </v>
          </cell>
        </row>
        <row r="514">
          <cell r="A514" t="str">
            <v>Mensajeros</v>
          </cell>
          <cell r="B514" t="str">
            <v xml:space="preserve">Messengers </v>
          </cell>
          <cell r="C514" t="str">
            <v xml:space="preserve">Messagers </v>
          </cell>
          <cell r="D514" t="str">
            <v xml:space="preserve">Mensageiros  </v>
          </cell>
        </row>
        <row r="515">
          <cell r="A515" t="str">
            <v>GASTOS OFICINA</v>
          </cell>
          <cell r="B515" t="str">
            <v xml:space="preserve">EXPENSES OFFICE </v>
          </cell>
          <cell r="C515" t="str">
            <v xml:space="preserve">FRAIS BUREAU </v>
          </cell>
          <cell r="D515" t="str">
            <v xml:space="preserve">ESCRITÓRIO DAS DESPESAS  </v>
          </cell>
        </row>
        <row r="516">
          <cell r="A516" t="str">
            <v>Alquiler oficina</v>
          </cell>
          <cell r="B516" t="str">
            <v xml:space="preserve">Rent office </v>
          </cell>
          <cell r="C516" t="str">
            <v xml:space="preserve">Loyer bureau </v>
          </cell>
          <cell r="D516" t="str">
            <v xml:space="preserve">Escritório do aluguel  </v>
          </cell>
        </row>
        <row r="517">
          <cell r="A517" t="str">
            <v>alquiler aseos</v>
          </cell>
          <cell r="B517" t="str">
            <v xml:space="preserve">rent toilets </v>
          </cell>
          <cell r="C517" t="str">
            <v xml:space="preserve">loyer hygiènes </v>
          </cell>
          <cell r="D517" t="str">
            <v xml:space="preserve">toaletes do aluguel  </v>
          </cell>
        </row>
        <row r="518">
          <cell r="A518" t="str">
            <v>Alquiler vestuarios</v>
          </cell>
          <cell r="B518" t="str">
            <v xml:space="preserve">Rent clothes </v>
          </cell>
          <cell r="C518" t="str">
            <v xml:space="preserve">Loyer vestiaires </v>
          </cell>
          <cell r="D518" t="str">
            <v xml:space="preserve">Roupa do aluguel  </v>
          </cell>
        </row>
        <row r="519">
          <cell r="A519" t="str">
            <v>Alquiler comedores</v>
          </cell>
          <cell r="B519" t="str">
            <v xml:space="preserve">Rent hungry </v>
          </cell>
          <cell r="C519" t="str">
            <v xml:space="preserve">Loyer salles à manger </v>
          </cell>
          <cell r="D519" t="str">
            <v xml:space="preserve">Aluguel com fome  </v>
          </cell>
        </row>
        <row r="520">
          <cell r="A520" t="str">
            <v>Agua</v>
          </cell>
          <cell r="B520" t="str">
            <v xml:space="preserve">Water </v>
          </cell>
          <cell r="C520" t="str">
            <v xml:space="preserve">Eau </v>
          </cell>
          <cell r="D520" t="str">
            <v xml:space="preserve">Água  </v>
          </cell>
        </row>
        <row r="521">
          <cell r="A521" t="str">
            <v>Energía electrica</v>
          </cell>
          <cell r="B521" t="str">
            <v xml:space="preserve">Electrica energy </v>
          </cell>
          <cell r="C521" t="str">
            <v xml:space="preserve">Énergie électrique </v>
          </cell>
          <cell r="D521" t="str">
            <v xml:space="preserve">Energia de Electrica  </v>
          </cell>
        </row>
        <row r="522">
          <cell r="A522" t="str">
            <v>Material de limpieza</v>
          </cell>
          <cell r="B522" t="str">
            <v xml:space="preserve">Material of cleaning </v>
          </cell>
          <cell r="C522" t="str">
            <v xml:space="preserve">Matériel de propreté </v>
          </cell>
          <cell r="D522" t="str">
            <v xml:space="preserve">Material da limpeza  </v>
          </cell>
        </row>
        <row r="523">
          <cell r="A523" t="str">
            <v>Limpieza oficina</v>
          </cell>
          <cell r="B523" t="str">
            <v xml:space="preserve">Cleaning office </v>
          </cell>
          <cell r="C523" t="str">
            <v xml:space="preserve">Propreté bureau </v>
          </cell>
          <cell r="D523" t="str">
            <v xml:space="preserve">Escritório da limpeza  </v>
          </cell>
        </row>
        <row r="524">
          <cell r="A524" t="str">
            <v>Alquiler fotocopiadora</v>
          </cell>
          <cell r="B524" t="str">
            <v xml:space="preserve">Fotocopiadora rent </v>
          </cell>
          <cell r="C524" t="str">
            <v xml:space="preserve">Loyer photocopieuse </v>
          </cell>
          <cell r="D524" t="str">
            <v xml:space="preserve">Aluguel de Fotocopiadora  </v>
          </cell>
        </row>
        <row r="525">
          <cell r="A525" t="str">
            <v>Material de Oficina</v>
          </cell>
          <cell r="B525" t="str">
            <v xml:space="preserve">Material of Office </v>
          </cell>
          <cell r="C525" t="str">
            <v xml:space="preserve">Matériel de Bureau </v>
          </cell>
          <cell r="D525" t="str">
            <v xml:space="preserve">Material do escritório  </v>
          </cell>
        </row>
        <row r="526">
          <cell r="A526" t="str">
            <v>Pequeño Material Informático</v>
          </cell>
          <cell r="B526" t="str">
            <v xml:space="preserve">Small Computer science Material </v>
          </cell>
          <cell r="C526" t="str">
            <v xml:space="preserve">Petit Matériel Informatique </v>
          </cell>
          <cell r="D526" t="str">
            <v xml:space="preserve">Material da informática de pequeno  </v>
          </cell>
        </row>
        <row r="527">
          <cell r="A527" t="str">
            <v>ALQUILER DE MOBILIARIO Y ENSERES</v>
          </cell>
          <cell r="B527" t="str">
            <v xml:space="preserve">RENT OF FURNITURE And EQUIPMENT </v>
          </cell>
          <cell r="C527" t="str">
            <v xml:space="preserve">LOYER MOBILIER et ÉQUIPEMENTS </v>
          </cell>
          <cell r="D527" t="str">
            <v xml:space="preserve">ALUGUEL DO FURNITURE E DO EQUIPAMENTO  </v>
          </cell>
        </row>
        <row r="528">
          <cell r="A528" t="str">
            <v>ALQUILER VEHICULOS</v>
          </cell>
          <cell r="B528" t="str">
            <v xml:space="preserve">RENT VEHICULOS </v>
          </cell>
          <cell r="C528" t="str">
            <v xml:space="preserve">LOYER VÉHICULES </v>
          </cell>
          <cell r="D528" t="str">
            <v xml:space="preserve">ALUGUEL VEHICULOS  </v>
          </cell>
        </row>
        <row r="529">
          <cell r="A529" t="str">
            <v>Vehiculos obra</v>
          </cell>
          <cell r="B529" t="str">
            <v xml:space="preserve">Vehiculos builds </v>
          </cell>
          <cell r="C529" t="str">
            <v xml:space="preserve">des véhicules agit </v>
          </cell>
          <cell r="D529" t="str">
            <v xml:space="preserve">Configurações de Vehiculos  </v>
          </cell>
        </row>
        <row r="530">
          <cell r="A530" t="str">
            <v>Vehiculos Servicios Generales</v>
          </cell>
          <cell r="B530" t="str">
            <v xml:space="preserve">Vehiculos General Services </v>
          </cell>
          <cell r="C530" t="str">
            <v xml:space="preserve">Véhicules Services Généraux </v>
          </cell>
          <cell r="D530" t="str">
            <v xml:space="preserve">Serviços Gerais De Vehiculos  </v>
          </cell>
        </row>
        <row r="531">
          <cell r="A531" t="str">
            <v>Vehiculos Topografia</v>
          </cell>
          <cell r="B531" t="str">
            <v xml:space="preserve">Vehiculos Topografia </v>
          </cell>
          <cell r="C531" t="str">
            <v xml:space="preserve">Véhicules Topographie </v>
          </cell>
          <cell r="D531" t="str">
            <v xml:space="preserve">Vehiculos Topografia  </v>
          </cell>
        </row>
        <row r="532">
          <cell r="A532" t="str">
            <v>Camión Servicio Obra</v>
          </cell>
          <cell r="B532" t="str">
            <v xml:space="preserve">Truck Service Builds </v>
          </cell>
          <cell r="C532" t="str">
            <v xml:space="preserve">Camion Service Agit </v>
          </cell>
          <cell r="D532" t="str">
            <v xml:space="preserve">Configurações Do Serviço Do Caminhão  </v>
          </cell>
        </row>
        <row r="533">
          <cell r="A533" t="str">
            <v>Camión Grúa</v>
          </cell>
          <cell r="B533" t="str">
            <v xml:space="preserve">Truck Crane </v>
          </cell>
          <cell r="C533" t="str">
            <v xml:space="preserve">Camion Grue </v>
          </cell>
          <cell r="D533" t="str">
            <v xml:space="preserve">Guindaste Do Caminhão  </v>
          </cell>
        </row>
        <row r="534">
          <cell r="A534" t="str">
            <v>Dumper</v>
          </cell>
          <cell r="B534" t="str">
            <v xml:space="preserve">Dumper </v>
          </cell>
          <cell r="C534" t="str">
            <v xml:space="preserve">Dumper </v>
          </cell>
          <cell r="D534" t="str">
            <v xml:space="preserve">Descarregador  </v>
          </cell>
        </row>
        <row r="535">
          <cell r="A535" t="str">
            <v>OTROS GASTOS ESTRUCTURA DE OBRA</v>
          </cell>
          <cell r="B535" t="str">
            <v xml:space="preserve">OTHER EXPENSES WORK STRUCTURE </v>
          </cell>
          <cell r="C535" t="str">
            <v xml:space="preserve">AUTRES FRAIS STRUCTURE D'OEUVRE </v>
          </cell>
          <cell r="D535" t="str">
            <v xml:space="preserve">A OUTRA ESTRUTURA DO TRABALHO DAS DESPESAS  </v>
          </cell>
        </row>
        <row r="536">
          <cell r="A536" t="str">
            <v>CONSERVACION INMOVILIZADO</v>
          </cell>
          <cell r="B536" t="str">
            <v xml:space="preserve">IMMOBILIZED CONSERVATION </v>
          </cell>
          <cell r="C536" t="str">
            <v xml:space="preserve">CONSERVATION IMMOBILISÉ </v>
          </cell>
          <cell r="D536" t="str">
            <v xml:space="preserve">CONSERVATION IMMOBILIZED  </v>
          </cell>
        </row>
        <row r="537">
          <cell r="A537" t="str">
            <v>Conservación Instalaciones de obra</v>
          </cell>
          <cell r="B537" t="str">
            <v xml:space="preserve">Conservation work Facilities </v>
          </cell>
          <cell r="C537" t="str">
            <v xml:space="preserve">Conservation Installations d'oeuvre </v>
          </cell>
          <cell r="D537" t="str">
            <v xml:space="preserve">Facilidades do trabalho do conservation  </v>
          </cell>
        </row>
        <row r="538">
          <cell r="A538" t="str">
            <v>Conservación utillajes</v>
          </cell>
          <cell r="B538" t="str">
            <v xml:space="preserve">Conservation tools </v>
          </cell>
          <cell r="C538" t="str">
            <v xml:space="preserve">Conservation outillages </v>
          </cell>
          <cell r="D538" t="str">
            <v xml:space="preserve">Ferramentas do conservation  </v>
          </cell>
        </row>
        <row r="539">
          <cell r="A539" t="str">
            <v>Conservación Equipos informaticos</v>
          </cell>
          <cell r="B539" t="str">
            <v xml:space="preserve">Conservation informaticos Equipment </v>
          </cell>
          <cell r="C539" t="str">
            <v xml:space="preserve">Conservation Équipements informatiques </v>
          </cell>
          <cell r="D539" t="str">
            <v xml:space="preserve">Equipamento dos informaticos do conservation  </v>
          </cell>
        </row>
        <row r="540">
          <cell r="A540" t="str">
            <v>Conservación Aparatos topograficos</v>
          </cell>
          <cell r="B540" t="str">
            <v xml:space="preserve">Conservation topograficos Apparatuses </v>
          </cell>
          <cell r="C540" t="str">
            <v xml:space="preserve">Conservation Appareils topographiques </v>
          </cell>
          <cell r="D540" t="str">
            <v xml:space="preserve">Instrumentos dos topograficos do conservation  </v>
          </cell>
        </row>
        <row r="541">
          <cell r="A541" t="str">
            <v>VIGILANCIA DE OBRA</v>
          </cell>
          <cell r="B541" t="str">
            <v xml:space="preserve">WORK MONITORING </v>
          </cell>
          <cell r="C541" t="str">
            <v xml:space="preserve">SURVEILLANCE D'OEUVRE </v>
          </cell>
          <cell r="D541" t="str">
            <v xml:space="preserve">MONITORAÇÃO DO TRABALHO  </v>
          </cell>
        </row>
        <row r="542">
          <cell r="A542" t="str">
            <v>Peón Vigilante</v>
          </cell>
          <cell r="B542" t="str">
            <v xml:space="preserve">Vigilant Laborer </v>
          </cell>
          <cell r="C542" t="str">
            <v xml:space="preserve">Manoeuvre Gardien </v>
          </cell>
          <cell r="D542" t="str">
            <v xml:space="preserve">Laborer Vigilant  </v>
          </cell>
        </row>
        <row r="543">
          <cell r="A543" t="str">
            <v>Servicios de Terceros</v>
          </cell>
          <cell r="B543" t="str">
            <v xml:space="preserve">Services of Third </v>
          </cell>
          <cell r="C543" t="str">
            <v xml:space="preserve">Services de Tiers </v>
          </cell>
          <cell r="D543" t="str">
            <v xml:space="preserve">Serviços do terceiros  </v>
          </cell>
        </row>
        <row r="544">
          <cell r="A544" t="str">
            <v>MULTAS Y SANCIONES</v>
          </cell>
          <cell r="B544" t="str">
            <v xml:space="preserve">FINES And SANCTIONS </v>
          </cell>
          <cell r="C544" t="str">
            <v xml:space="preserve">AMENDES et SANCTIONS </v>
          </cell>
          <cell r="D544" t="str">
            <v xml:space="preserve">MULTAS E SANCTIONS  </v>
          </cell>
        </row>
        <row r="545">
          <cell r="A545" t="str">
            <v>GASTOS DE FINANZAS</v>
          </cell>
          <cell r="B545" t="str">
            <v xml:space="preserve">EXPENSES OF FINANCES </v>
          </cell>
          <cell r="C545" t="str">
            <v xml:space="preserve">FRAIS DE FINANCES </v>
          </cell>
          <cell r="D545" t="str">
            <v xml:space="preserve">DESPESAS DAS FINANÇAS  </v>
          </cell>
        </row>
        <row r="546">
          <cell r="A546" t="str">
            <v>MONEDA EXTRANJERA</v>
          </cell>
          <cell r="B546" t="str">
            <v xml:space="preserve">FOREIGN CURRENCY </v>
          </cell>
          <cell r="C546" t="str">
            <v xml:space="preserve">MONNAIE ÉTRANGÈRE </v>
          </cell>
          <cell r="D546" t="str">
            <v xml:space="preserve">MOEDA CORRENTE EXTRANGEIRA  </v>
          </cell>
        </row>
        <row r="547">
          <cell r="A547" t="str">
            <v>COBROS</v>
          </cell>
          <cell r="B547" t="str">
            <v xml:space="preserve">COLLECTIONS </v>
          </cell>
          <cell r="C547" t="str">
            <v xml:space="preserve">ENCAISSEMENTS </v>
          </cell>
          <cell r="D547" t="str">
            <v xml:space="preserve">COLEÇÕES  </v>
          </cell>
        </row>
        <row r="548">
          <cell r="A548" t="str">
            <v>PAGOS</v>
          </cell>
          <cell r="B548" t="str">
            <v xml:space="preserve">PAYMENTS </v>
          </cell>
          <cell r="C548" t="str">
            <v xml:space="preserve">PAIEMENTS </v>
          </cell>
          <cell r="D548" t="str">
            <v xml:space="preserve">PAGAMENTOS  </v>
          </cell>
        </row>
        <row r="561">
          <cell r="A561" t="str">
            <v>RESULTADO CONTABLE - FISCAL</v>
          </cell>
        </row>
        <row r="562">
          <cell r="A562" t="str">
            <v>CONCILIACION RESULTADO CONTABLE/FISCAL</v>
          </cell>
          <cell r="B562" t="str">
            <v xml:space="preserve">CONCILIATION RESULT CONTABLE/FISCAL </v>
          </cell>
          <cell r="C562" t="str">
            <v xml:space="preserve">CONCILIATION AVÉRÉ COMPTABLE/TRÉSORIER </v>
          </cell>
          <cell r="D562" t="str">
            <v xml:space="preserve">RESULTADO CONTABLE/FISCAL DO CONCILIATION  </v>
          </cell>
        </row>
        <row r="563">
          <cell r="A563" t="str">
            <v>CONCEPTO</v>
          </cell>
          <cell r="B563" t="str">
            <v xml:space="preserve">CONCEPT </v>
          </cell>
          <cell r="C563" t="str">
            <v xml:space="preserve">CONCEPT </v>
          </cell>
          <cell r="D563" t="str">
            <v xml:space="preserve">CONCEITO  </v>
          </cell>
        </row>
        <row r="564">
          <cell r="A564" t="str">
            <v>RESULTADO</v>
          </cell>
          <cell r="B564" t="str">
            <v xml:space="preserve">RESULT </v>
          </cell>
          <cell r="C564" t="str">
            <v xml:space="preserve">RÉSULTAT </v>
          </cell>
          <cell r="D564" t="str">
            <v xml:space="preserve">RESULTADO  </v>
          </cell>
        </row>
        <row r="565">
          <cell r="A565" t="str">
            <v>AUMENTO</v>
          </cell>
          <cell r="B565" t="str">
            <v xml:space="preserve">INCREASE </v>
          </cell>
          <cell r="C565" t="str">
            <v xml:space="preserve">AUGMENTATION </v>
          </cell>
          <cell r="D565" t="str">
            <v xml:space="preserve">AUMENTO  </v>
          </cell>
        </row>
        <row r="566">
          <cell r="A566" t="str">
            <v>DISMINUCIONES</v>
          </cell>
          <cell r="B566" t="str">
            <v xml:space="preserve">DIMINUTIONS </v>
          </cell>
          <cell r="C566" t="str">
            <v xml:space="preserve">DIMINUTIONS </v>
          </cell>
          <cell r="D566" t="str">
            <v xml:space="preserve">DIMINUTIONS  </v>
          </cell>
        </row>
        <row r="567">
          <cell r="A567" t="str">
            <v>RESULTADO FISCAL</v>
          </cell>
          <cell r="B567" t="str">
            <v xml:space="preserve">FISCAL RESULT </v>
          </cell>
          <cell r="C567" t="str">
            <v xml:space="preserve">RÉSULTAT FISCAL </v>
          </cell>
          <cell r="D567" t="str">
            <v xml:space="preserve">RESULTADO FISCAL  </v>
          </cell>
        </row>
        <row r="568">
          <cell r="A568" t="str">
            <v>RESULTADO CONTABLE</v>
          </cell>
          <cell r="B568" t="str">
            <v xml:space="preserve">COUNTABLE RESULT </v>
          </cell>
          <cell r="C568" t="str">
            <v xml:space="preserve">RÉSULTAT COMPTABLE </v>
          </cell>
          <cell r="D568" t="str">
            <v xml:space="preserve">RESULTADO COUNTABLE  </v>
          </cell>
        </row>
        <row r="569">
          <cell r="A569" t="str">
            <v>DETALLE DE LAS DIFERENCIAS PERMANENTES Y TEMPORALES</v>
          </cell>
          <cell r="B569" t="str">
            <v xml:space="preserve">DETAIL OF The PERMANENT And TEMPORARY DIFFERENCES </v>
          </cell>
          <cell r="C569" t="str">
            <v xml:space="preserve">DÉTAIL des DIFFÉRENCES PERMANENTES et TEMPORAIRES </v>
          </cell>
          <cell r="D569" t="str">
            <v xml:space="preserve">DETALHE Das DIFERENÇAS PERMANENTES E PROVISÓRIAS  </v>
          </cell>
        </row>
        <row r="570">
          <cell r="A570" t="str">
            <v>RESULTADO FISCAL DEL EJERCICIO (A + B - C)</v>
          </cell>
          <cell r="B570" t="str">
            <v xml:space="preserve">FISCAL RESULT  (A + B - C) </v>
          </cell>
          <cell r="C570" t="str">
            <v xml:space="preserve">RÉSULTAT FISCAL de l'EXERCICE (A + B - C) </v>
          </cell>
          <cell r="D570" t="str">
            <v xml:space="preserve">RESULTADO FISCAL do EXERCÍCIO (a + B - C)  </v>
          </cell>
        </row>
        <row r="571">
          <cell r="A571" t="str">
            <v>COMPENSACION BASES IMPONIBLES NEGATIVAS EJERCICIOS ANTERIORES</v>
          </cell>
          <cell r="B571" t="str">
            <v xml:space="preserve">COMPENSATION TAXES BASIS NEGATIVE PREVIOUS EXERCISES </v>
          </cell>
          <cell r="C571" t="str">
            <v xml:space="preserve">COMPENSATION BASES IMPOSABLES NÉGATIVES EXERCICES PRÉCÉDENTS </v>
          </cell>
          <cell r="D571" t="str">
            <v xml:space="preserve">EXERCÍCIOS PRECEDENTES NEGATIVOS DA BASE DE IMPOSTOS DA COMPENSAÇÃO  </v>
          </cell>
        </row>
        <row r="576">
          <cell r="A576" t="str">
            <v>RESULTADO EXTRAORDINARIO</v>
          </cell>
        </row>
        <row r="577">
          <cell r="A577" t="str">
            <v>DETALLE DEL RESULTADO EXTRAORDINARIO</v>
          </cell>
          <cell r="B577" t="str">
            <v xml:space="preserve">DETAIL OF THE EXTRAORDINARY RESULT </v>
          </cell>
          <cell r="C577" t="str">
            <v xml:space="preserve">DÉTAIL DU RÉSULTAT EXTRAORDINAIRE </v>
          </cell>
          <cell r="D577" t="str">
            <v xml:space="preserve">DETALHE DO RESULTADO EXTRAORDINÁRIO  </v>
          </cell>
        </row>
        <row r="578">
          <cell r="A578" t="str">
            <v>CONCEPTOS</v>
          </cell>
          <cell r="B578" t="str">
            <v xml:space="preserve">CONCEPTS </v>
          </cell>
          <cell r="C578" t="str">
            <v xml:space="preserve">CONCEPTS </v>
          </cell>
          <cell r="D578" t="str">
            <v xml:space="preserve">CONCEITOS  </v>
          </cell>
        </row>
        <row r="579">
          <cell r="A579" t="str">
            <v xml:space="preserve">INGRESOS </v>
          </cell>
          <cell r="B579" t="str">
            <v xml:space="preserve">INCOME  </v>
          </cell>
          <cell r="C579" t="str">
            <v xml:space="preserve">RECETTES  </v>
          </cell>
          <cell r="D579" t="str">
            <v xml:space="preserve">RENDA   </v>
          </cell>
        </row>
        <row r="580">
          <cell r="A580" t="str">
            <v>GASTOS</v>
          </cell>
          <cell r="B580" t="str">
            <v xml:space="preserve">EXPENSES </v>
          </cell>
          <cell r="C580" t="str">
            <v xml:space="preserve">FRAIS </v>
          </cell>
          <cell r="D580" t="str">
            <v xml:space="preserve">DESPESAS  </v>
          </cell>
        </row>
        <row r="581">
          <cell r="A581" t="str">
            <v>TOTAL</v>
          </cell>
          <cell r="B581" t="str">
            <v xml:space="preserve">TOTAL </v>
          </cell>
          <cell r="C581" t="str">
            <v xml:space="preserve">TOTAL </v>
          </cell>
          <cell r="D581" t="str">
            <v xml:space="preserve">TOTAL  </v>
          </cell>
        </row>
        <row r="582">
          <cell r="A582" t="str">
            <v>Regularización de saldos y otros conceptos</v>
          </cell>
          <cell r="B582" t="str">
            <v xml:space="preserve">Regularización of balances and other concepts </v>
          </cell>
          <cell r="C582" t="str">
            <v xml:space="preserve">Régularisation de soldes et autres concepts </v>
          </cell>
          <cell r="D582" t="str">
            <v xml:space="preserve">Regularización dos balanços e dos outros conceitos  </v>
          </cell>
        </row>
        <row r="583">
          <cell r="A583" t="str">
            <v>Enajenación de inmovilizado material</v>
          </cell>
          <cell r="B583" t="str">
            <v xml:space="preserve">Distraction of immobilized material </v>
          </cell>
          <cell r="C583" t="str">
            <v xml:space="preserve">Aliénation de matériel immobilisé </v>
          </cell>
          <cell r="D583" t="str">
            <v xml:space="preserve">Distraction do material immobilized  </v>
          </cell>
        </row>
        <row r="584">
          <cell r="A584" t="str">
            <v>Multas y sanciones</v>
          </cell>
          <cell r="B584" t="str">
            <v xml:space="preserve">Fines and sanctions </v>
          </cell>
          <cell r="C584" t="str">
            <v xml:space="preserve">Amendes et sanctions </v>
          </cell>
          <cell r="D584" t="str">
            <v xml:space="preserve">Multas e sanctions  </v>
          </cell>
        </row>
        <row r="585">
          <cell r="A585" t="str">
            <v>Donativos</v>
          </cell>
          <cell r="B585" t="str">
            <v xml:space="preserve">Donativos </v>
          </cell>
          <cell r="C585" t="str">
            <v xml:space="preserve">Dons </v>
          </cell>
          <cell r="D585" t="str">
            <v xml:space="preserve">Donativos  </v>
          </cell>
        </row>
        <row r="586">
          <cell r="A586" t="str">
            <v>Otros conceptos</v>
          </cell>
          <cell r="B586" t="str">
            <v xml:space="preserve">Other concepts </v>
          </cell>
          <cell r="C586" t="str">
            <v xml:space="preserve">Autres concepts </v>
          </cell>
          <cell r="D586" t="str">
            <v xml:space="preserve">Outros conceitos  </v>
          </cell>
        </row>
        <row r="587">
          <cell r="A587" t="str">
            <v>RESULTADO EXTRAORDINARIO</v>
          </cell>
          <cell r="B587" t="str">
            <v xml:space="preserve">EXTRAORDINARY RESULT </v>
          </cell>
          <cell r="C587" t="str">
            <v xml:space="preserve">RÉSULTAT EXTRAORDINAIRE </v>
          </cell>
          <cell r="D587" t="str">
            <v xml:space="preserve">RESULTADO EXTRAORDINÁRIO  </v>
          </cell>
        </row>
        <row r="591">
          <cell r="A591" t="str">
            <v>ADMINISTRACIONES PUBLICAS</v>
          </cell>
        </row>
        <row r="592">
          <cell r="A592" t="str">
            <v>DETALLE DE LAS CUENTAS DE ADMINISTRACIONES PUBLICAS</v>
          </cell>
          <cell r="B592" t="str">
            <v xml:space="preserve">DETAIL OF THE ACCOUNTS OF ADMINISTRATIONS YOU PUBLISH </v>
          </cell>
          <cell r="C592" t="str">
            <v xml:space="preserve">DÉTAIL DES COMPTES D'ADMINISTRATIONS TU PUBLIES </v>
          </cell>
          <cell r="D592" t="str">
            <v xml:space="preserve">DETALHE DOS CLIENTES DAS ADMINISTRAÇÕES QUE VOCÊ PUBLICA  </v>
          </cell>
        </row>
        <row r="593">
          <cell r="A593" t="str">
            <v>CUENTAS</v>
          </cell>
          <cell r="B593" t="str">
            <v xml:space="preserve">ACCOUNTS </v>
          </cell>
          <cell r="C593" t="str">
            <v xml:space="preserve">COMPTES </v>
          </cell>
          <cell r="D593" t="str">
            <v xml:space="preserve">CLIENTES  </v>
          </cell>
        </row>
        <row r="594">
          <cell r="A594" t="str">
            <v>DESCRIPCION</v>
          </cell>
          <cell r="B594" t="str">
            <v xml:space="preserve">DESCRIPTION </v>
          </cell>
          <cell r="C594" t="str">
            <v xml:space="preserve">DESCRIPTION </v>
          </cell>
          <cell r="D594" t="str">
            <v xml:space="preserve">DESCRIÇÃO  </v>
          </cell>
        </row>
        <row r="595">
          <cell r="A595" t="str">
            <v>SALDO INICIAL</v>
          </cell>
          <cell r="B595" t="str">
            <v xml:space="preserve">INITIAL BALANCE </v>
          </cell>
          <cell r="C595" t="str">
            <v xml:space="preserve">SOLDE INITIAL </v>
          </cell>
          <cell r="D595" t="str">
            <v xml:space="preserve">BALANÇO INICIAL  </v>
          </cell>
        </row>
        <row r="596">
          <cell r="A596" t="str">
            <v xml:space="preserve">AJUSTES </v>
          </cell>
          <cell r="B596" t="str">
            <v xml:space="preserve">ADJUSTMENTS  </v>
          </cell>
          <cell r="C596" t="str">
            <v xml:space="preserve">AJUSTEMENTS  </v>
          </cell>
          <cell r="D596" t="str">
            <v xml:space="preserve">AJUSTES   </v>
          </cell>
        </row>
        <row r="597">
          <cell r="A597" t="str">
            <v>SALDO FINAL</v>
          </cell>
          <cell r="B597" t="str">
            <v xml:space="preserve">FINAL BALANCE </v>
          </cell>
          <cell r="C597" t="str">
            <v xml:space="preserve">SOLDE FINAL </v>
          </cell>
          <cell r="D597" t="str">
            <v xml:space="preserve">BALANÇO FINAL  </v>
          </cell>
        </row>
        <row r="598">
          <cell r="A598" t="str">
            <v>DEUDOR</v>
          </cell>
          <cell r="B598" t="str">
            <v xml:space="preserve">INDEBTED </v>
          </cell>
          <cell r="C598" t="str">
            <v xml:space="preserve">ENDETTÉ </v>
          </cell>
          <cell r="D598" t="str">
            <v xml:space="preserve">INDEBTED  </v>
          </cell>
        </row>
        <row r="599">
          <cell r="A599" t="str">
            <v>ACREEDOR</v>
          </cell>
          <cell r="B599" t="str">
            <v xml:space="preserve">CREDITOR </v>
          </cell>
          <cell r="C599" t="str">
            <v xml:space="preserve">CRÉANCIER </v>
          </cell>
          <cell r="D599" t="str">
            <v xml:space="preserve">CREDOR  </v>
          </cell>
        </row>
        <row r="600">
          <cell r="A600" t="str">
            <v>SALDO FINAL (EUR)</v>
          </cell>
          <cell r="B600" t="str">
            <v xml:space="preserve">FINAL BALANCE (EUR) </v>
          </cell>
          <cell r="C600" t="str">
            <v xml:space="preserve">SOLDE FINAL (EUR) </v>
          </cell>
          <cell r="D600" t="str">
            <v xml:space="preserve">BALANÇO FINAL (EUR)  </v>
          </cell>
        </row>
        <row r="601">
          <cell r="A601" t="str">
            <v>ACUMULADO</v>
          </cell>
          <cell r="B601" t="str">
            <v xml:space="preserve">ACCUMULATED </v>
          </cell>
          <cell r="C601" t="str">
            <v xml:space="preserve">ACCUMULÉ </v>
          </cell>
          <cell r="D601" t="str">
            <v xml:space="preserve">ACUMULADO  </v>
          </cell>
        </row>
        <row r="611">
          <cell r="A611" t="str">
            <v>GASTOS GENERALES</v>
          </cell>
        </row>
        <row r="612">
          <cell r="A612" t="str">
            <v>DETALLE DE GASTOS ESTRUCTURA CORPORATIVA</v>
          </cell>
          <cell r="B612" t="str">
            <v xml:space="preserve">DETAIL OF EXPENSES STRUCTURES CORPORATIVE </v>
          </cell>
          <cell r="C612" t="str">
            <v xml:space="preserve">DÉTAIL DE FRAIS STRUCTURE CORPORATIVE </v>
          </cell>
          <cell r="D612" t="str">
            <v xml:space="preserve">DETALHE DAS ESTRUTURAS DAS DESPESAS CORPORATIVE  </v>
          </cell>
        </row>
        <row r="613">
          <cell r="A613" t="str">
            <v>TOTAL GASTOS ESTRUCTURA CORPORATIVA</v>
          </cell>
          <cell r="B613" t="str">
            <v xml:space="preserve">TOTAL EXPENSES STRUCTURES CORPORATIVE </v>
          </cell>
          <cell r="C613" t="str">
            <v xml:space="preserve">TOTAL FRAIS STRUCTURE CORPORATIVE </v>
          </cell>
          <cell r="D613" t="str">
            <v xml:space="preserve">ESTRUTURAS DAS DESPESAS TOTAIS CORPORATIVE  </v>
          </cell>
        </row>
        <row r="614">
          <cell r="A614" t="str">
            <v>DESCRIPCIÓN GASTO</v>
          </cell>
          <cell r="B614" t="str">
            <v xml:space="preserve">DESCRIPTION COST </v>
          </cell>
          <cell r="C614" t="str">
            <v xml:space="preserve">DESCRIPTION FRAIS </v>
          </cell>
          <cell r="D614" t="str">
            <v xml:space="preserve">CUSTO DA DESCRIÇÃO  </v>
          </cell>
        </row>
        <row r="615">
          <cell r="A615" t="str">
            <v>ENERO</v>
          </cell>
          <cell r="B615" t="str">
            <v>JANUARY</v>
          </cell>
          <cell r="C615" t="str">
            <v xml:space="preserve">JANVIER </v>
          </cell>
          <cell r="D615" t="str">
            <v>JANEIRO</v>
          </cell>
        </row>
        <row r="616">
          <cell r="A616" t="str">
            <v>FEBRERO</v>
          </cell>
          <cell r="B616" t="str">
            <v>FEBRUARY</v>
          </cell>
          <cell r="C616" t="str">
            <v xml:space="preserve">FÉVRIER </v>
          </cell>
          <cell r="D616" t="str">
            <v>FEVEREIRO</v>
          </cell>
        </row>
        <row r="617">
          <cell r="A617" t="str">
            <v>MARZO</v>
          </cell>
          <cell r="B617" t="str">
            <v>MARCH</v>
          </cell>
          <cell r="C617" t="str">
            <v xml:space="preserve">MARS </v>
          </cell>
          <cell r="D617" t="str">
            <v>MARÇO</v>
          </cell>
        </row>
        <row r="618">
          <cell r="A618" t="str">
            <v>ABRIL</v>
          </cell>
          <cell r="B618" t="str">
            <v>APRIL</v>
          </cell>
          <cell r="C618" t="str">
            <v xml:space="preserve">AVRIL </v>
          </cell>
          <cell r="D618" t="str">
            <v>ABRIL</v>
          </cell>
        </row>
        <row r="619">
          <cell r="A619" t="str">
            <v>MAYO</v>
          </cell>
          <cell r="B619" t="str">
            <v>MAY</v>
          </cell>
          <cell r="C619" t="str">
            <v xml:space="preserve">MAI </v>
          </cell>
          <cell r="D619" t="str">
            <v>MAIO</v>
          </cell>
        </row>
        <row r="620">
          <cell r="A620" t="str">
            <v>JUNIO</v>
          </cell>
          <cell r="B620" t="str">
            <v>JUNE</v>
          </cell>
          <cell r="C620" t="str">
            <v xml:space="preserve">JUIN </v>
          </cell>
          <cell r="D620" t="str">
            <v>JUNHO</v>
          </cell>
        </row>
        <row r="621">
          <cell r="A621" t="str">
            <v>JULIO</v>
          </cell>
          <cell r="B621" t="str">
            <v>JULY</v>
          </cell>
          <cell r="C621" t="str">
            <v xml:space="preserve">JUILLET </v>
          </cell>
          <cell r="D621" t="str">
            <v>JULIO</v>
          </cell>
        </row>
        <row r="622">
          <cell r="A622" t="str">
            <v>AGOSTO</v>
          </cell>
          <cell r="B622" t="str">
            <v>AUGUST</v>
          </cell>
          <cell r="C622" t="str">
            <v xml:space="preserve">AOÛT </v>
          </cell>
          <cell r="D622" t="str">
            <v>AGOSTO</v>
          </cell>
        </row>
        <row r="623">
          <cell r="A623" t="str">
            <v>SEPTIEMBRE</v>
          </cell>
          <cell r="B623" t="str">
            <v>SEPTEMBER</v>
          </cell>
          <cell r="C623" t="str">
            <v xml:space="preserve">SEPTEMBRE </v>
          </cell>
          <cell r="D623" t="str">
            <v>SETEMBRO</v>
          </cell>
        </row>
        <row r="624">
          <cell r="A624" t="str">
            <v>OCTUBRE</v>
          </cell>
          <cell r="B624" t="str">
            <v>OCTOBER</v>
          </cell>
          <cell r="C624" t="str">
            <v xml:space="preserve">OCTOBRE </v>
          </cell>
          <cell r="D624" t="str">
            <v>OUTUBRO</v>
          </cell>
        </row>
        <row r="625">
          <cell r="A625" t="str">
            <v>NOVIEMBRE</v>
          </cell>
          <cell r="B625" t="str">
            <v>NOVEMBER</v>
          </cell>
          <cell r="C625" t="str">
            <v xml:space="preserve">NOVEMBRE </v>
          </cell>
          <cell r="D625" t="str">
            <v>NOVEMBRO</v>
          </cell>
        </row>
        <row r="626">
          <cell r="A626" t="str">
            <v>DICIEMBRE</v>
          </cell>
          <cell r="B626" t="str">
            <v>DECEMBER</v>
          </cell>
          <cell r="C626" t="str">
            <v xml:space="preserve">DÉCEMBRE </v>
          </cell>
          <cell r="D626" t="str">
            <v>DEZEMBRO</v>
          </cell>
        </row>
        <row r="627">
          <cell r="A627" t="str">
            <v>SALDO FINAL</v>
          </cell>
          <cell r="B627" t="str">
            <v xml:space="preserve">FINAL BALANCE </v>
          </cell>
          <cell r="C627" t="str">
            <v xml:space="preserve">SOLDE FINAL </v>
          </cell>
          <cell r="D627" t="str">
            <v xml:space="preserve">BALANÇO FINAL  </v>
          </cell>
        </row>
        <row r="628">
          <cell r="A628" t="str">
            <v>SALDO FINAL (EUR)</v>
          </cell>
          <cell r="B628" t="str">
            <v xml:space="preserve">FINAL BALANCE (EUR) </v>
          </cell>
          <cell r="C628" t="str">
            <v xml:space="preserve">SOLDE FINAL (EUR) </v>
          </cell>
          <cell r="D628" t="str">
            <v xml:space="preserve">BALANÇO FINAL (EUR)  </v>
          </cell>
        </row>
        <row r="629">
          <cell r="A629" t="str">
            <v>PERSONAL</v>
          </cell>
          <cell r="B629" t="str">
            <v xml:space="preserve">PERSONNEL </v>
          </cell>
          <cell r="C629" t="str">
            <v xml:space="preserve">PERSONNEL </v>
          </cell>
          <cell r="D629" t="str">
            <v xml:space="preserve">PESSOAL  </v>
          </cell>
        </row>
        <row r="630">
          <cell r="A630" t="str">
            <v>Salario bruto y provisiones</v>
          </cell>
          <cell r="B630" t="str">
            <v xml:space="preserve">Gross wage and provisions </v>
          </cell>
          <cell r="C630" t="str">
            <v xml:space="preserve">Salaire brut et provisions </v>
          </cell>
          <cell r="D630" t="str">
            <v xml:space="preserve">Salário e provisões brutos  </v>
          </cell>
        </row>
        <row r="631">
          <cell r="A631" t="str">
            <v>Seguridad Social</v>
          </cell>
          <cell r="B631" t="str">
            <v xml:space="preserve">Social Security </v>
          </cell>
          <cell r="C631" t="str">
            <v xml:space="preserve">Sécurité Sociale </v>
          </cell>
          <cell r="D631" t="str">
            <v xml:space="preserve">Segurança Social  </v>
          </cell>
        </row>
        <row r="632">
          <cell r="A632" t="str">
            <v>Ayudas (comida, vivienda…)</v>
          </cell>
          <cell r="B632" t="str">
            <v xml:space="preserve">Aids (eaten, house...) </v>
          </cell>
          <cell r="C632" t="str">
            <v xml:space="preserve">Aides (repas, logement...) </v>
          </cell>
          <cell r="D632" t="str">
            <v xml:space="preserve">Dae (dispositivo automático de entrada) (comidos, casa...)  </v>
          </cell>
        </row>
        <row r="633">
          <cell r="A633" t="str">
            <v>Cargos internas</v>
          </cell>
          <cell r="B633" t="str">
            <v xml:space="preserve">Internal positions </v>
          </cell>
          <cell r="C633" t="str">
            <v xml:space="preserve">Charges tu internes </v>
          </cell>
          <cell r="D633" t="str">
            <v xml:space="preserve">Posições internas  </v>
          </cell>
        </row>
        <row r="635">
          <cell r="A635" t="str">
            <v>VIAJES Y DESPLAZAMIENTOS</v>
          </cell>
          <cell r="B635" t="str">
            <v xml:space="preserve">TRIPS And DISPLACEMENTS </v>
          </cell>
          <cell r="C635" t="str">
            <v xml:space="preserve">VOYAGES et DÉPLACEMENTS </v>
          </cell>
          <cell r="D635" t="str">
            <v xml:space="preserve">DESENGATES E DESLOCAMENTOS  </v>
          </cell>
        </row>
        <row r="636">
          <cell r="A636" t="str">
            <v>Billetes</v>
          </cell>
          <cell r="B636" t="str">
            <v xml:space="preserve">Notes </v>
          </cell>
          <cell r="C636" t="str">
            <v xml:space="preserve">Billets </v>
          </cell>
          <cell r="D636" t="str">
            <v xml:space="preserve">Notas  </v>
          </cell>
        </row>
        <row r="637">
          <cell r="A637" t="str">
            <v>Vehiculos alquilados</v>
          </cell>
          <cell r="B637" t="str">
            <v xml:space="preserve">Vehiculos rented </v>
          </cell>
          <cell r="C637" t="str">
            <v xml:space="preserve">Véhicules loués </v>
          </cell>
          <cell r="D637" t="str">
            <v xml:space="preserve">Vehiculos alugou  </v>
          </cell>
        </row>
        <row r="638">
          <cell r="A638" t="str">
            <v>Taxis y abonos transportes</v>
          </cell>
          <cell r="B638" t="str">
            <v xml:space="preserve">Taxis and installments I transport </v>
          </cell>
          <cell r="C638" t="str">
            <v xml:space="preserve">Taxis et engrais transports </v>
          </cell>
          <cell r="D638" t="str">
            <v xml:space="preserve">Táxis e prestações que eu transporto  </v>
          </cell>
        </row>
        <row r="639">
          <cell r="A639" t="str">
            <v>Dietas</v>
          </cell>
          <cell r="B639" t="str">
            <v xml:space="preserve">Diets </v>
          </cell>
          <cell r="C639" t="str">
            <v xml:space="preserve">Régimes </v>
          </cell>
          <cell r="D639" t="str">
            <v xml:space="preserve">Dietas  </v>
          </cell>
        </row>
        <row r="640">
          <cell r="A640" t="str">
            <v>Comidas personal</v>
          </cell>
          <cell r="B640" t="str">
            <v xml:space="preserve">Meals personal </v>
          </cell>
          <cell r="C640" t="str">
            <v xml:space="preserve">Repas personnel </v>
          </cell>
          <cell r="D640" t="str">
            <v xml:space="preserve">Refeições pessoais  </v>
          </cell>
        </row>
        <row r="641">
          <cell r="A641" t="str">
            <v>Hoteles</v>
          </cell>
          <cell r="B641" t="str">
            <v xml:space="preserve">Hotels </v>
          </cell>
          <cell r="C641" t="str">
            <v xml:space="preserve">Hôtels </v>
          </cell>
          <cell r="D641" t="str">
            <v xml:space="preserve">Hotéis  </v>
          </cell>
        </row>
        <row r="642">
          <cell r="A642" t="str">
            <v>Kilometraje vehículo propio</v>
          </cell>
          <cell r="B642" t="str">
            <v xml:space="preserve">Kilometrage own vehicle </v>
          </cell>
          <cell r="C642" t="str">
            <v xml:space="preserve">Kilométrage véhicule propre </v>
          </cell>
          <cell r="D642" t="str">
            <v xml:space="preserve">Kilometrage possui o veículo  </v>
          </cell>
        </row>
        <row r="644">
          <cell r="A644" t="str">
            <v>ALQUILERES</v>
          </cell>
          <cell r="B644" t="str">
            <v xml:space="preserve">RENTS </v>
          </cell>
          <cell r="C644" t="str">
            <v xml:space="preserve">LOYERS </v>
          </cell>
          <cell r="D644" t="str">
            <v xml:space="preserve">ALUGUÉIS  </v>
          </cell>
        </row>
        <row r="645">
          <cell r="A645" t="str">
            <v>Alquiler oficina</v>
          </cell>
          <cell r="B645" t="str">
            <v xml:space="preserve">Rent office </v>
          </cell>
          <cell r="C645" t="str">
            <v xml:space="preserve">Loyer bureau </v>
          </cell>
          <cell r="D645" t="str">
            <v xml:space="preserve">Escritório do aluguel  </v>
          </cell>
        </row>
        <row r="646">
          <cell r="A646" t="str">
            <v>Otros alquileres</v>
          </cell>
          <cell r="B646" t="str">
            <v xml:space="preserve">Other rents </v>
          </cell>
          <cell r="C646" t="str">
            <v xml:space="preserve">Autres loyers </v>
          </cell>
          <cell r="D646" t="str">
            <v xml:space="preserve">Outros aluguéis  </v>
          </cell>
        </row>
        <row r="648">
          <cell r="A648" t="str">
            <v>COMUNICACIONES</v>
          </cell>
          <cell r="B648" t="str">
            <v xml:space="preserve">COMMUNICATIONS </v>
          </cell>
          <cell r="C648" t="str">
            <v xml:space="preserve">COMMUNICATIONS </v>
          </cell>
          <cell r="D648" t="str">
            <v xml:space="preserve">COMUNICAÇÕES  </v>
          </cell>
        </row>
        <row r="649">
          <cell r="A649" t="str">
            <v>Telefono y Fax</v>
          </cell>
          <cell r="B649" t="str">
            <v xml:space="preserve">I telephone and Fax </v>
          </cell>
          <cell r="C649" t="str">
            <v xml:space="preserve">Téléphone et Fax </v>
          </cell>
          <cell r="D649" t="str">
            <v xml:space="preserve">Eu telephone e fax  </v>
          </cell>
        </row>
        <row r="651">
          <cell r="A651" t="str">
            <v>INFORMATICA</v>
          </cell>
          <cell r="B651" t="str">
            <v xml:space="preserve">INFORMATICA </v>
          </cell>
          <cell r="C651" t="str">
            <v xml:space="preserve">INFORMATIQUE </v>
          </cell>
          <cell r="D651" t="str">
            <v xml:space="preserve">INFORMATICA  </v>
          </cell>
        </row>
        <row r="652">
          <cell r="A652" t="str">
            <v>Reparación y mantenimiento de equipos</v>
          </cell>
          <cell r="B652" t="str">
            <v xml:space="preserve">Repair and maintenance of equipment </v>
          </cell>
          <cell r="C652" t="str">
            <v xml:space="preserve">Réparation et maintien d'équipements </v>
          </cell>
          <cell r="D652" t="str">
            <v xml:space="preserve">Reparo e manutenção do equipamento  </v>
          </cell>
        </row>
        <row r="653">
          <cell r="A653" t="str">
            <v>Equipos informaticos</v>
          </cell>
          <cell r="B653" t="str">
            <v xml:space="preserve">Informaticos equipment </v>
          </cell>
          <cell r="C653" t="str">
            <v xml:space="preserve">Équipements informatiques </v>
          </cell>
          <cell r="D653" t="str">
            <v xml:space="preserve">Equipamento de Informaticos  </v>
          </cell>
        </row>
        <row r="655">
          <cell r="A655" t="str">
            <v>REPROGRAFIA Y MATERIAL OFICINA</v>
          </cell>
          <cell r="B655" t="str">
            <v xml:space="preserve">REPROGRAFIA And MATERIAL OFFICE </v>
          </cell>
          <cell r="C655" t="str">
            <v xml:space="preserve">REPROGRAFIA et BUREAU MATÉRIEL </v>
          </cell>
          <cell r="D655" t="str">
            <v xml:space="preserve">REPROGRAFIA E ESCRITÓRIO MATERIAL  </v>
          </cell>
        </row>
        <row r="656">
          <cell r="A656" t="str">
            <v>Material escritorio</v>
          </cell>
          <cell r="B656" t="str">
            <v xml:space="preserve">Material writing-desk </v>
          </cell>
          <cell r="C656" t="str">
            <v xml:space="preserve">Bureau matériel </v>
          </cell>
          <cell r="D656" t="str">
            <v xml:space="preserve">Escrita-mesa material  </v>
          </cell>
        </row>
        <row r="657">
          <cell r="A657" t="str">
            <v>Copias y Reproducciones</v>
          </cell>
          <cell r="B657" t="str">
            <v xml:space="preserve">Copies and Reproductions </v>
          </cell>
          <cell r="C657" t="str">
            <v xml:space="preserve">Copies et Reproductions </v>
          </cell>
          <cell r="D657" t="str">
            <v xml:space="preserve">Cópias e reproduções  </v>
          </cell>
        </row>
        <row r="658">
          <cell r="A658" t="str">
            <v>Otros</v>
          </cell>
          <cell r="B658" t="str">
            <v xml:space="preserve">Others </v>
          </cell>
          <cell r="C658" t="str">
            <v xml:space="preserve">D'autres </v>
          </cell>
          <cell r="D658" t="str">
            <v xml:space="preserve">Outros  </v>
          </cell>
        </row>
        <row r="660">
          <cell r="A660" t="str">
            <v>PROYECTOS Y ESTUDIOS</v>
          </cell>
          <cell r="B660" t="str">
            <v xml:space="preserve">PROJECTS And STUDIES </v>
          </cell>
          <cell r="C660" t="str">
            <v xml:space="preserve">PROJETS et ÉTUDES </v>
          </cell>
          <cell r="D660" t="str">
            <v xml:space="preserve">PROJETOS E ESTUDOS  </v>
          </cell>
        </row>
        <row r="661">
          <cell r="A661" t="str">
            <v>Gastos proyectos central</v>
          </cell>
          <cell r="B661" t="str">
            <v xml:space="preserve">Expenses projects central </v>
          </cell>
          <cell r="C661" t="str">
            <v xml:space="preserve">Frais projets central </v>
          </cell>
          <cell r="D661" t="str">
            <v xml:space="preserve">Projetos das despesas centrais  </v>
          </cell>
        </row>
        <row r="662">
          <cell r="A662" t="str">
            <v>Estudios Obras profesionales externos</v>
          </cell>
          <cell r="B662" t="str">
            <v xml:space="preserve">External studies professional Works </v>
          </cell>
          <cell r="C662" t="str">
            <v xml:space="preserve">Études Oeuvres professionnelles externes </v>
          </cell>
          <cell r="D662" t="str">
            <v xml:space="preserve">Trabalhos externos do profissional dos estudos  </v>
          </cell>
        </row>
        <row r="663">
          <cell r="A663" t="str">
            <v>Licitaciones</v>
          </cell>
          <cell r="B663" t="str">
            <v xml:space="preserve">Licitations </v>
          </cell>
          <cell r="C663" t="str">
            <v xml:space="preserve">Appels d'offres </v>
          </cell>
          <cell r="D663" t="str">
            <v xml:space="preserve">Licitations  </v>
          </cell>
        </row>
        <row r="664">
          <cell r="A664" t="str">
            <v>Compra de proyectos</v>
          </cell>
          <cell r="B664" t="str">
            <v xml:space="preserve">Purchase of projects </v>
          </cell>
          <cell r="C664" t="str">
            <v xml:space="preserve">Achat de projets </v>
          </cell>
          <cell r="D664" t="str">
            <v xml:space="preserve">Compra dos projetos  </v>
          </cell>
        </row>
        <row r="666">
          <cell r="A666" t="str">
            <v>SERVICIO DE TERCEROS</v>
          </cell>
          <cell r="B666" t="str">
            <v xml:space="preserve">SERVICE OF THIRD </v>
          </cell>
          <cell r="C666" t="str">
            <v xml:space="preserve">SERVICE DE TIERS </v>
          </cell>
          <cell r="D666" t="str">
            <v xml:space="preserve">SERVIÇO DO TERCEIRO  </v>
          </cell>
        </row>
        <row r="667">
          <cell r="A667" t="str">
            <v>Asesoramientos</v>
          </cell>
          <cell r="B667" t="str">
            <v xml:space="preserve">Advisings </v>
          </cell>
          <cell r="C667" t="str">
            <v xml:space="preserve">Consultations </v>
          </cell>
          <cell r="D667" t="str">
            <v xml:space="preserve">Advisings  </v>
          </cell>
        </row>
        <row r="668">
          <cell r="A668" t="str">
            <v>Selección de personal</v>
          </cell>
          <cell r="B668" t="str">
            <v xml:space="preserve">Selection of personnel </v>
          </cell>
          <cell r="C668" t="str">
            <v xml:space="preserve">Sélection de personnel </v>
          </cell>
          <cell r="D668" t="str">
            <v xml:space="preserve">Seleção do pessoal  </v>
          </cell>
        </row>
        <row r="669">
          <cell r="A669" t="str">
            <v>Prestaciones de personal</v>
          </cell>
          <cell r="B669" t="str">
            <v xml:space="preserve">Benefits of personnel </v>
          </cell>
          <cell r="C669" t="str">
            <v xml:space="preserve">Prestations de personnel </v>
          </cell>
          <cell r="D669" t="str">
            <v xml:space="preserve">Benefícios do pessoal  </v>
          </cell>
        </row>
        <row r="670">
          <cell r="A670" t="str">
            <v>Seguridad</v>
          </cell>
          <cell r="B670" t="str">
            <v xml:space="preserve">Security </v>
          </cell>
          <cell r="C670" t="str">
            <v xml:space="preserve">Sécurité </v>
          </cell>
          <cell r="D670" t="str">
            <v xml:space="preserve">Segurança  </v>
          </cell>
        </row>
        <row r="671">
          <cell r="A671" t="str">
            <v>Limpieza de oficina</v>
          </cell>
          <cell r="B671" t="str">
            <v xml:space="preserve">Cleaning of office </v>
          </cell>
          <cell r="C671" t="str">
            <v xml:space="preserve">Propreté de bureau </v>
          </cell>
          <cell r="D671" t="str">
            <v xml:space="preserve">Limpeza do escritório  </v>
          </cell>
        </row>
        <row r="672">
          <cell r="A672" t="str">
            <v>Mensajeros</v>
          </cell>
          <cell r="B672" t="str">
            <v xml:space="preserve">Messengers </v>
          </cell>
          <cell r="C672" t="str">
            <v xml:space="preserve">Messagers </v>
          </cell>
          <cell r="D672" t="str">
            <v xml:space="preserve">Mensageiros  </v>
          </cell>
        </row>
        <row r="674">
          <cell r="A674" t="str">
            <v>PUBLICIDAD Y ATENCIONES</v>
          </cell>
          <cell r="B674" t="str">
            <v xml:space="preserve">PUBLICITY And ATTENTIONS </v>
          </cell>
          <cell r="C674" t="str">
            <v xml:space="preserve">PUBLICITÉ Et ATTENTIONS </v>
          </cell>
          <cell r="D674" t="str">
            <v xml:space="preserve">PUBLICITY E ATENÇÕES  </v>
          </cell>
        </row>
        <row r="675">
          <cell r="A675" t="str">
            <v>Relaciones públicas y gastos representación</v>
          </cell>
          <cell r="B675" t="str">
            <v xml:space="preserve">Public relations and expenses representation </v>
          </cell>
          <cell r="C675" t="str">
            <v xml:space="preserve">Relations publiques et frais représentation </v>
          </cell>
          <cell r="D675" t="str">
            <v xml:space="preserve">Relações públicas e respresentação das despesas  </v>
          </cell>
        </row>
        <row r="676">
          <cell r="A676" t="str">
            <v>Publicidad y propaganda</v>
          </cell>
          <cell r="B676" t="str">
            <v xml:space="preserve">Publicity and advertising </v>
          </cell>
          <cell r="C676" t="str">
            <v xml:space="preserve">Publicité et publicité </v>
          </cell>
          <cell r="D676" t="str">
            <v xml:space="preserve">Publicity e propaganda  </v>
          </cell>
        </row>
        <row r="677">
          <cell r="A677" t="str">
            <v>Otros (obsequios y varios)</v>
          </cell>
          <cell r="B677" t="str">
            <v xml:space="preserve">Others (flatteries and several) </v>
          </cell>
          <cell r="C677" t="str">
            <v xml:space="preserve">D'autres (flatteries et plusieurs) </v>
          </cell>
          <cell r="D677" t="str">
            <v xml:space="preserve">Outros (flatteries e diversos)  </v>
          </cell>
        </row>
        <row r="679">
          <cell r="A679" t="str">
            <v>ASOCIACIONISMOS</v>
          </cell>
          <cell r="B679" t="str">
            <v xml:space="preserve">ASSOCIATIONISMS </v>
          </cell>
          <cell r="C679" t="str">
            <v xml:space="preserve">ASSOCIATIONNISMES </v>
          </cell>
          <cell r="D679" t="str">
            <v xml:space="preserve">ASSOCIATIONISMS  </v>
          </cell>
        </row>
        <row r="680">
          <cell r="A680" t="str">
            <v>Asociaciones</v>
          </cell>
          <cell r="B680" t="str">
            <v xml:space="preserve">Associations </v>
          </cell>
          <cell r="C680" t="str">
            <v xml:space="preserve">Associations </v>
          </cell>
          <cell r="D680" t="str">
            <v xml:space="preserve">Associações  </v>
          </cell>
        </row>
        <row r="682">
          <cell r="A682" t="str">
            <v>FORMACION</v>
          </cell>
          <cell r="B682" t="str">
            <v xml:space="preserve">FORMACION </v>
          </cell>
          <cell r="C682" t="str">
            <v xml:space="preserve">FORMATION </v>
          </cell>
          <cell r="D682" t="str">
            <v xml:space="preserve">FORMACION  </v>
          </cell>
        </row>
        <row r="683">
          <cell r="A683" t="str">
            <v>Cursos</v>
          </cell>
          <cell r="B683" t="str">
            <v xml:space="preserve">Courses </v>
          </cell>
          <cell r="C683" t="str">
            <v xml:space="preserve">Cours </v>
          </cell>
          <cell r="D683" t="str">
            <v xml:space="preserve">Cursos  </v>
          </cell>
        </row>
        <row r="685">
          <cell r="A685" t="str">
            <v>SEGUROS</v>
          </cell>
          <cell r="B685" t="str">
            <v xml:space="preserve">INSURANCES </v>
          </cell>
          <cell r="C685" t="str">
            <v xml:space="preserve">ASSURANCES </v>
          </cell>
          <cell r="D685" t="str">
            <v xml:space="preserve">SEGUROS  </v>
          </cell>
        </row>
        <row r="686">
          <cell r="A686" t="str">
            <v>Seguros de vida</v>
          </cell>
          <cell r="B686" t="str">
            <v xml:space="preserve">Insurances of life </v>
          </cell>
          <cell r="C686" t="str">
            <v xml:space="preserve">Assurances vie </v>
          </cell>
          <cell r="D686" t="str">
            <v xml:space="preserve">Seguros da vida  </v>
          </cell>
        </row>
        <row r="687">
          <cell r="A687" t="str">
            <v>Seguros RC</v>
          </cell>
          <cell r="B687" t="str">
            <v xml:space="preserve">Insurances RC </v>
          </cell>
          <cell r="C687" t="str">
            <v xml:space="preserve">Assurances RC </v>
          </cell>
          <cell r="D687" t="str">
            <v xml:space="preserve">Seguros RC  </v>
          </cell>
        </row>
        <row r="688">
          <cell r="A688" t="str">
            <v>Seguro de accidentes</v>
          </cell>
          <cell r="B688" t="str">
            <v xml:space="preserve">Surely of accidents </v>
          </cell>
          <cell r="C688" t="str">
            <v xml:space="preserve">Sûrement d'accidents </v>
          </cell>
          <cell r="D688" t="str">
            <v xml:space="preserve">Certamente dos acidentes  </v>
          </cell>
        </row>
        <row r="689">
          <cell r="A689" t="str">
            <v>RC altos cargos y varios</v>
          </cell>
          <cell r="B689" t="str">
            <v xml:space="preserve">RC high positions and several </v>
          </cell>
          <cell r="C689" t="str">
            <v xml:space="preserve">RC hautes charges et plusieurs </v>
          </cell>
          <cell r="D689" t="str">
            <v xml:space="preserve">Posições elevadas e diversas de RC  </v>
          </cell>
        </row>
        <row r="690">
          <cell r="A690" t="str">
            <v>Gastos varios</v>
          </cell>
          <cell r="B690" t="str">
            <v xml:space="preserve">Expenses several </v>
          </cell>
          <cell r="C690" t="str">
            <v xml:space="preserve">Frais plusieurs </v>
          </cell>
          <cell r="D690" t="str">
            <v xml:space="preserve">Despesas diversos  </v>
          </cell>
        </row>
        <row r="692">
          <cell r="A692" t="str">
            <v>TRIBUTOS</v>
          </cell>
          <cell r="B692" t="str">
            <v xml:space="preserve">TAXES </v>
          </cell>
          <cell r="C692" t="str">
            <v xml:space="preserve">IMPÔTS </v>
          </cell>
          <cell r="D692" t="str">
            <v xml:space="preserve">IMPOSTOS  </v>
          </cell>
        </row>
        <row r="693">
          <cell r="A693" t="str">
            <v>Impuestos locales</v>
          </cell>
          <cell r="B693" t="str">
            <v xml:space="preserve">Local taxes </v>
          </cell>
          <cell r="C693" t="str">
            <v xml:space="preserve">Impôts locaux </v>
          </cell>
          <cell r="D693" t="str">
            <v xml:space="preserve">Impostos locais  </v>
          </cell>
        </row>
        <row r="694">
          <cell r="A694" t="str">
            <v>Otros impuestos</v>
          </cell>
          <cell r="B694" t="str">
            <v xml:space="preserve">Other taxes </v>
          </cell>
          <cell r="C694" t="str">
            <v xml:space="preserve">Autres impôts </v>
          </cell>
          <cell r="D694" t="str">
            <v xml:space="preserve">Outros impostos  </v>
          </cell>
        </row>
        <row r="696">
          <cell r="A696" t="str">
            <v>GASTOS VARIOS</v>
          </cell>
          <cell r="B696" t="str">
            <v xml:space="preserve">EXPENSES SEVERAL </v>
          </cell>
          <cell r="C696" t="str">
            <v xml:space="preserve">FRAIS PLUSIEURS </v>
          </cell>
          <cell r="D696" t="str">
            <v xml:space="preserve">DESPESAS DIVERSOS  </v>
          </cell>
        </row>
        <row r="697">
          <cell r="A697" t="str">
            <v>Energía electrica</v>
          </cell>
          <cell r="B697" t="str">
            <v xml:space="preserve">Electrica energy </v>
          </cell>
          <cell r="C697" t="str">
            <v xml:space="preserve">Énergie électrique </v>
          </cell>
          <cell r="D697" t="str">
            <v xml:space="preserve">Energia de Electrica  </v>
          </cell>
        </row>
        <row r="698">
          <cell r="A698" t="str">
            <v>Notaria y Registro</v>
          </cell>
          <cell r="B698" t="str">
            <v xml:space="preserve">Notaria and Registro </v>
          </cell>
          <cell r="C698" t="str">
            <v xml:space="preserve">Notaria et Registre </v>
          </cell>
          <cell r="D698" t="str">
            <v xml:space="preserve">Notaria e Registro  </v>
          </cell>
        </row>
        <row r="699">
          <cell r="A699" t="str">
            <v>Conservación y prestación oficina</v>
          </cell>
          <cell r="B699" t="str">
            <v xml:space="preserve">Conservation and benefit office </v>
          </cell>
          <cell r="C699" t="str">
            <v xml:space="preserve">Conservation et prestation bureau </v>
          </cell>
          <cell r="D699" t="str">
            <v xml:space="preserve">Escritório do conservation e do benefício  </v>
          </cell>
        </row>
        <row r="700">
          <cell r="A700" t="str">
            <v>Suscripciones</v>
          </cell>
          <cell r="B700" t="str">
            <v xml:space="preserve">Subscriptions </v>
          </cell>
          <cell r="C700" t="str">
            <v xml:space="preserve">Abonnements </v>
          </cell>
          <cell r="D700" t="str">
            <v xml:space="preserve">Subscrições  </v>
          </cell>
        </row>
        <row r="701">
          <cell r="A701" t="str">
            <v>Otros gastos varios</v>
          </cell>
          <cell r="B701" t="str">
            <v xml:space="preserve">Other expenses several </v>
          </cell>
          <cell r="C701" t="str">
            <v xml:space="preserve">Autres frais plusieurs </v>
          </cell>
          <cell r="D701" t="str">
            <v xml:space="preserve">Outras despesas diversos  </v>
          </cell>
        </row>
        <row r="703">
          <cell r="A703" t="str">
            <v>AMORTIZACIONES</v>
          </cell>
          <cell r="B703" t="str">
            <v xml:space="preserve">AMORTIZATIONS </v>
          </cell>
          <cell r="C703" t="str">
            <v xml:space="preserve">AMORTISSEMENTS </v>
          </cell>
          <cell r="D703" t="str">
            <v xml:space="preserve">AMORTIZATIONS  </v>
          </cell>
        </row>
        <row r="705">
          <cell r="A705" t="str">
            <v>GASTOS FINANCIEROS</v>
          </cell>
          <cell r="B705" t="str">
            <v xml:space="preserve">FINANCIAL EXPENSES </v>
          </cell>
          <cell r="C705" t="str">
            <v xml:space="preserve">FRAIS FINANCIERS </v>
          </cell>
          <cell r="D705" t="str">
            <v xml:space="preserve">DESPESAS FINANCEIRAS  </v>
          </cell>
        </row>
        <row r="720">
          <cell r="A720" t="str">
            <v>CUADRO FLUJO FINANCIERO</v>
          </cell>
        </row>
        <row r="721">
          <cell r="A721" t="str">
            <v>DETALLE MENSUAL FLUJO FINANCIERO</v>
          </cell>
          <cell r="B721" t="str">
            <v xml:space="preserve">MONTHLY DETAIL FINANCIAL FLOW </v>
          </cell>
          <cell r="C721" t="str">
            <v xml:space="preserve">DÉTAIL MENSUEL FLUX FINANCIER </v>
          </cell>
          <cell r="D721" t="str">
            <v xml:space="preserve">FLUXO FINANCEIRO DO DETALHE MENSAL  </v>
          </cell>
        </row>
        <row r="722">
          <cell r="A722" t="str">
            <v>DESCRIPCIÓN</v>
          </cell>
          <cell r="B722" t="str">
            <v xml:space="preserve">DESCRIPTION </v>
          </cell>
          <cell r="C722" t="str">
            <v xml:space="preserve">DESCRIPTION </v>
          </cell>
          <cell r="D722" t="str">
            <v xml:space="preserve">DESCRIÇÃO  </v>
          </cell>
        </row>
        <row r="723">
          <cell r="A723" t="str">
            <v>PRESUPUESTO</v>
          </cell>
          <cell r="B723" t="str">
            <v xml:space="preserve">BUDGET </v>
          </cell>
          <cell r="C723" t="str">
            <v xml:space="preserve">BUDGET </v>
          </cell>
          <cell r="D723" t="str">
            <v xml:space="preserve">ORÇAMENTO  </v>
          </cell>
        </row>
        <row r="724">
          <cell r="A724" t="str">
            <v>REALIZADO</v>
          </cell>
          <cell r="B724" t="str">
            <v xml:space="preserve">MADE </v>
          </cell>
          <cell r="C724" t="str">
            <v xml:space="preserve">EFFECTUÉ </v>
          </cell>
          <cell r="D724" t="str">
            <v xml:space="preserve">FEITO  </v>
          </cell>
        </row>
        <row r="725">
          <cell r="A725" t="str">
            <v xml:space="preserve">DESVIACION </v>
          </cell>
          <cell r="B725" t="str">
            <v xml:space="preserve">DEVIATION  </v>
          </cell>
          <cell r="C725" t="str">
            <v xml:space="preserve">DÉVIATION  </v>
          </cell>
          <cell r="D725" t="str">
            <v xml:space="preserve">DESVIO   </v>
          </cell>
        </row>
        <row r="726">
          <cell r="A726" t="str">
            <v>SALDO FINAL</v>
          </cell>
          <cell r="B726" t="str">
            <v xml:space="preserve">FINAL BALANCE </v>
          </cell>
          <cell r="C726" t="str">
            <v xml:space="preserve">SOLDE FINAL </v>
          </cell>
          <cell r="D726" t="str">
            <v xml:space="preserve">BALANÇO FINAL  </v>
          </cell>
        </row>
        <row r="727">
          <cell r="A727" t="str">
            <v>ENERO</v>
          </cell>
          <cell r="B727" t="str">
            <v>JANUARY</v>
          </cell>
          <cell r="C727" t="str">
            <v xml:space="preserve">JANVIER </v>
          </cell>
          <cell r="D727" t="str">
            <v>JANEIRO</v>
          </cell>
        </row>
        <row r="728">
          <cell r="A728" t="str">
            <v>FEBRERO</v>
          </cell>
          <cell r="B728" t="str">
            <v>FEBRUARY</v>
          </cell>
          <cell r="C728" t="str">
            <v xml:space="preserve">FÉVRIER </v>
          </cell>
          <cell r="D728" t="str">
            <v>FEVEREIRO</v>
          </cell>
        </row>
        <row r="729">
          <cell r="A729" t="str">
            <v>MARZO</v>
          </cell>
          <cell r="B729" t="str">
            <v>MARCH</v>
          </cell>
          <cell r="C729" t="str">
            <v xml:space="preserve">MARS </v>
          </cell>
          <cell r="D729" t="str">
            <v>MARÇO</v>
          </cell>
        </row>
        <row r="730">
          <cell r="A730" t="str">
            <v>ABRIL</v>
          </cell>
          <cell r="B730" t="str">
            <v>APRIL</v>
          </cell>
          <cell r="C730" t="str">
            <v xml:space="preserve">AVRIL </v>
          </cell>
          <cell r="D730" t="str">
            <v>ABRIL</v>
          </cell>
        </row>
        <row r="731">
          <cell r="A731" t="str">
            <v>MAYO</v>
          </cell>
          <cell r="B731" t="str">
            <v>MAY</v>
          </cell>
          <cell r="C731" t="str">
            <v xml:space="preserve">MAI </v>
          </cell>
          <cell r="D731" t="str">
            <v>MAIO</v>
          </cell>
        </row>
        <row r="732">
          <cell r="A732" t="str">
            <v>JUNIO</v>
          </cell>
          <cell r="B732" t="str">
            <v>JUNE</v>
          </cell>
          <cell r="C732" t="str">
            <v xml:space="preserve">JUIN </v>
          </cell>
          <cell r="D732" t="str">
            <v>JUNHO</v>
          </cell>
        </row>
        <row r="733">
          <cell r="A733" t="str">
            <v>JULIO</v>
          </cell>
          <cell r="B733" t="str">
            <v>JULY</v>
          </cell>
          <cell r="C733" t="str">
            <v xml:space="preserve">JUILLET </v>
          </cell>
          <cell r="D733" t="str">
            <v>JULIO</v>
          </cell>
        </row>
        <row r="734">
          <cell r="A734" t="str">
            <v>AGOSTO</v>
          </cell>
          <cell r="B734" t="str">
            <v>AUGUST</v>
          </cell>
          <cell r="C734" t="str">
            <v xml:space="preserve">AOÛT </v>
          </cell>
          <cell r="D734" t="str">
            <v>AGOSTO</v>
          </cell>
        </row>
        <row r="735">
          <cell r="A735" t="str">
            <v>SEPTIEMBRE</v>
          </cell>
          <cell r="B735" t="str">
            <v>SEPTEMBER</v>
          </cell>
          <cell r="C735" t="str">
            <v xml:space="preserve">SEPTEMBRE </v>
          </cell>
          <cell r="D735" t="str">
            <v>SETEMBRO</v>
          </cell>
        </row>
        <row r="736">
          <cell r="A736" t="str">
            <v>OCTUBRE</v>
          </cell>
          <cell r="B736" t="str">
            <v>OCTOBER</v>
          </cell>
          <cell r="C736" t="str">
            <v xml:space="preserve">OCTOBRE </v>
          </cell>
          <cell r="D736" t="str">
            <v>OUTUBRO</v>
          </cell>
        </row>
        <row r="737">
          <cell r="A737" t="str">
            <v>NOVIEMBRE</v>
          </cell>
          <cell r="B737" t="str">
            <v>NOVEMBER</v>
          </cell>
          <cell r="C737" t="str">
            <v xml:space="preserve">NOVEMBRE </v>
          </cell>
          <cell r="D737" t="str">
            <v>NOVEMBRO</v>
          </cell>
        </row>
        <row r="738">
          <cell r="A738" t="str">
            <v>DICIEMBRE</v>
          </cell>
          <cell r="B738" t="str">
            <v>DECEMBER</v>
          </cell>
          <cell r="C738" t="str">
            <v xml:space="preserve">DÉCEMBRE </v>
          </cell>
          <cell r="D738" t="str">
            <v>DEZEMBRO</v>
          </cell>
        </row>
        <row r="739">
          <cell r="A739" t="str">
            <v>RESULTADO FINANCIERO NETO</v>
          </cell>
          <cell r="B739" t="str">
            <v xml:space="preserve">NET FINANCIAL RESULT </v>
          </cell>
          <cell r="C739" t="str">
            <v xml:space="preserve">RÉSULTAT FINANCIER NET </v>
          </cell>
          <cell r="D739" t="str">
            <v xml:space="preserve">RESULTADO FINANCEIRO LÍQUIDO  </v>
          </cell>
        </row>
        <row r="740">
          <cell r="A740" t="str">
            <v>INGRESOS FINANCIEROS</v>
          </cell>
          <cell r="B740" t="str">
            <v xml:space="preserve">FINANCIAL INCOME </v>
          </cell>
          <cell r="C740" t="str">
            <v xml:space="preserve">RECETTES FINANCIÈRES </v>
          </cell>
          <cell r="D740" t="str">
            <v xml:space="preserve">RENDA FINANCEIRA  </v>
          </cell>
        </row>
        <row r="741">
          <cell r="A741" t="str">
            <v>CONFIRMING</v>
          </cell>
          <cell r="B741" t="str">
            <v xml:space="preserve">CONFIRMING </v>
          </cell>
          <cell r="C741" t="str">
            <v xml:space="preserve">CONFIRMING </v>
          </cell>
          <cell r="D741" t="str">
            <v xml:space="preserve">CONFIRMAÇÃO  </v>
          </cell>
        </row>
        <row r="742">
          <cell r="A742" t="str">
            <v>EURODEPOSITOS</v>
          </cell>
          <cell r="B742" t="str">
            <v xml:space="preserve">EURODEPOSITOS </v>
          </cell>
          <cell r="C742" t="str">
            <v xml:space="preserve">EURODEPOSITOS </v>
          </cell>
          <cell r="D742" t="str">
            <v xml:space="preserve">EURODEPOSITOS  </v>
          </cell>
        </row>
        <row r="743">
          <cell r="A743" t="str">
            <v>DIVIDENDOS</v>
          </cell>
          <cell r="B743" t="str">
            <v xml:space="preserve">DIVIDENDS </v>
          </cell>
          <cell r="C743" t="str">
            <v xml:space="preserve">DIVIDENDES </v>
          </cell>
          <cell r="D743" t="str">
            <v xml:space="preserve">DIVIDENDOS  </v>
          </cell>
        </row>
        <row r="744">
          <cell r="A744" t="str">
            <v>PRESTAMOS A GRUPO</v>
          </cell>
          <cell r="B744" t="str">
            <v xml:space="preserve">WE LENT GROUP </v>
          </cell>
          <cell r="C744" t="str">
            <v xml:space="preserve">Nous PRÊTONS à GROUPE </v>
          </cell>
          <cell r="D744" t="str">
            <v xml:space="preserve">NÓS EMPRESTAMOS O GRUPO  </v>
          </cell>
        </row>
        <row r="745">
          <cell r="A745" t="str">
            <v>DESCUENTOS PRONTO PAGO</v>
          </cell>
          <cell r="B745" t="str">
            <v xml:space="preserve">DISCOUNTS SOON PAYMENT </v>
          </cell>
          <cell r="C745" t="str">
            <v xml:space="preserve">REMISES TÔT PAIEMENT </v>
          </cell>
          <cell r="D745" t="str">
            <v xml:space="preserve">DOS DISCONTOS PAGAMENTO LOGO  </v>
          </cell>
        </row>
        <row r="746">
          <cell r="A746" t="str">
            <v>OTROS INGRESOS</v>
          </cell>
          <cell r="B746" t="str">
            <v xml:space="preserve">OTHER INCOME </v>
          </cell>
          <cell r="C746" t="str">
            <v xml:space="preserve">AUTRES RECETTES </v>
          </cell>
          <cell r="D746" t="str">
            <v xml:space="preserve">A OUTRA RENDA  </v>
          </cell>
        </row>
        <row r="747">
          <cell r="A747" t="str">
            <v>UTES Y SUCURSALES</v>
          </cell>
          <cell r="B747" t="str">
            <v xml:space="preserve">UTES And BRANCHES </v>
          </cell>
          <cell r="C747" t="str">
            <v xml:space="preserve">UTES et SUCCURSALES </v>
          </cell>
          <cell r="D747" t="str">
            <v xml:space="preserve">UTES E FILIAIS  </v>
          </cell>
        </row>
        <row r="748">
          <cell r="A748" t="str">
            <v>DIFERENCIAS POSITIVAS DE CAMBIO</v>
          </cell>
          <cell r="B748" t="str">
            <v xml:space="preserve">POSITIVE DIFFERENCES OF EXCHANGE </v>
          </cell>
          <cell r="C748" t="str">
            <v xml:space="preserve">DIFFÉRENCES POSITIVES DE CHANGEMENT </v>
          </cell>
          <cell r="D748" t="str">
            <v xml:space="preserve">DIFERENÇAS DE TROCA POSITIVAS  </v>
          </cell>
        </row>
        <row r="749">
          <cell r="A749" t="str">
            <v>GASTOS FINANCIEROS</v>
          </cell>
          <cell r="B749" t="str">
            <v xml:space="preserve">FINANCIAL EXPENSES </v>
          </cell>
          <cell r="C749" t="str">
            <v xml:space="preserve">FRAIS FINANCIERS </v>
          </cell>
          <cell r="D749" t="str">
            <v xml:space="preserve">DESPESAS FINANCEIRAS  </v>
          </cell>
        </row>
        <row r="750">
          <cell r="A750" t="str">
            <v>CONFIRMING</v>
          </cell>
          <cell r="B750" t="str">
            <v xml:space="preserve">CONFIRMING </v>
          </cell>
          <cell r="C750" t="str">
            <v xml:space="preserve">CONFIRMING </v>
          </cell>
          <cell r="D750" t="str">
            <v xml:space="preserve">CONFIRMAÇÃO  </v>
          </cell>
        </row>
        <row r="751">
          <cell r="A751" t="str">
            <v>CREDITOS A LARGO PLAZO</v>
          </cell>
          <cell r="B751" t="str">
            <v xml:space="preserve">CREDITS In the long term </v>
          </cell>
          <cell r="C751" t="str">
            <v xml:space="preserve">CRÉDITS à LONG TERME </v>
          </cell>
          <cell r="D751" t="str">
            <v xml:space="preserve">CREDITOS no prazo  </v>
          </cell>
        </row>
        <row r="752">
          <cell r="A752" t="str">
            <v>CREDITOS A CORTO PLAZO</v>
          </cell>
          <cell r="B752" t="str">
            <v xml:space="preserve">CREDITS In the short term </v>
          </cell>
          <cell r="C752" t="str">
            <v xml:space="preserve">CRÉDITS à COURT TERME </v>
          </cell>
          <cell r="D752" t="str">
            <v xml:space="preserve">CREDITOS no termo curto  </v>
          </cell>
        </row>
        <row r="753">
          <cell r="A753" t="str">
            <v>FACTORING</v>
          </cell>
          <cell r="B753" t="str">
            <v xml:space="preserve">FACTORING </v>
          </cell>
          <cell r="C753" t="str">
            <v xml:space="preserve">FACTORING </v>
          </cell>
          <cell r="D753" t="str">
            <v xml:space="preserve">FATORAR  </v>
          </cell>
        </row>
        <row r="754">
          <cell r="A754" t="str">
            <v>NEGOCIACION EFECTOS</v>
          </cell>
          <cell r="B754" t="str">
            <v xml:space="preserve">NEGOTIATION EFFECTS </v>
          </cell>
          <cell r="C754" t="str">
            <v xml:space="preserve">NÉGOCIATION EFFETS </v>
          </cell>
          <cell r="D754" t="str">
            <v xml:space="preserve">EFEITOS DA NEGOCIAÇÃO  </v>
          </cell>
        </row>
        <row r="755">
          <cell r="A755" t="str">
            <v>DESCUENTO SOBRE VENTAS</v>
          </cell>
          <cell r="B755" t="str">
            <v xml:space="preserve">DISCOUNT ON SALES </v>
          </cell>
          <cell r="C755" t="str">
            <v xml:space="preserve">REMISE SUR LES VENTES </v>
          </cell>
          <cell r="D755" t="str">
            <v xml:space="preserve">DISCONTO EM VENDAS  </v>
          </cell>
        </row>
        <row r="756">
          <cell r="A756" t="str">
            <v>CREDITOS GRUPO</v>
          </cell>
          <cell r="B756" t="str">
            <v xml:space="preserve">CREDITOS GROUP </v>
          </cell>
          <cell r="C756" t="str">
            <v xml:space="preserve">CRÉDITS GROUPE </v>
          </cell>
          <cell r="D756" t="str">
            <v xml:space="preserve">GRUPO DE CREDITOS  </v>
          </cell>
        </row>
        <row r="757">
          <cell r="A757" t="str">
            <v>MOVIMIENTOS FONDOS</v>
          </cell>
          <cell r="B757" t="str">
            <v xml:space="preserve">MOVEMENTS FUNDS </v>
          </cell>
          <cell r="C757" t="str">
            <v xml:space="preserve">MOUVEMENTS FONDS </v>
          </cell>
          <cell r="D757" t="str">
            <v xml:space="preserve">FUNDOS DOS MOVIMENTOS  </v>
          </cell>
        </row>
        <row r="758">
          <cell r="A758" t="str">
            <v>AVALES Y GARANTIAS</v>
          </cell>
          <cell r="B758" t="str">
            <v xml:space="preserve">ENDORSEMENT And GARANTIAS </v>
          </cell>
          <cell r="C758" t="str">
            <v xml:space="preserve">APPROBATIONS et GARANTIES </v>
          </cell>
          <cell r="D758" t="str">
            <v xml:space="preserve">ENDOSSO E GARANTIAS  </v>
          </cell>
        </row>
        <row r="759">
          <cell r="A759" t="str">
            <v>AVALES NO BANCARIOS</v>
          </cell>
          <cell r="B759" t="str">
            <v xml:space="preserve">NONCBANKING ENDORSEMENT </v>
          </cell>
          <cell r="C759" t="str">
            <v xml:space="preserve">APPROBATIONS NON BANCAIRES </v>
          </cell>
          <cell r="D759" t="str">
            <v xml:space="preserve">ENDOSSO DE NONCBANKING  </v>
          </cell>
        </row>
        <row r="760">
          <cell r="A760" t="str">
            <v>NEGOCIACION PROV/CLIENTES</v>
          </cell>
          <cell r="B760" t="str">
            <v xml:space="preserve">NEGOTIATION PROV/CLIENTES </v>
          </cell>
          <cell r="C760" t="str">
            <v xml:space="preserve">NÉGOCIATION PROV/clients </v>
          </cell>
          <cell r="D760" t="str">
            <v xml:space="preserve">NEGOCIAÇÃO PROV/CLIENTES  </v>
          </cell>
        </row>
        <row r="761">
          <cell r="A761" t="str">
            <v>OTROS  GASTOS Y PROVISIONES</v>
          </cell>
          <cell r="B761" t="str">
            <v xml:space="preserve">OTHER EXPENSES And PROVISIONS </v>
          </cell>
          <cell r="C761" t="str">
            <v xml:space="preserve">AUTRES FRAIS et PROVISIONS </v>
          </cell>
          <cell r="D761" t="str">
            <v xml:space="preserve">OUTRAS DESPESAS E PROVISÕES  </v>
          </cell>
        </row>
        <row r="762">
          <cell r="A762" t="str">
            <v>DIFERENCIAS NEGATIVAS DE CAMBIO</v>
          </cell>
          <cell r="B762" t="str">
            <v xml:space="preserve">NEGATIVE DIFFERENCES OF EXCHANGE </v>
          </cell>
          <cell r="C762" t="str">
            <v xml:space="preserve">DIFFÉRENCES NÉGATIVES DE CHANGEMENT </v>
          </cell>
          <cell r="D762" t="str">
            <v xml:space="preserve">DIFERENÇAS DE TROCA NEGATIVAS  </v>
          </cell>
        </row>
        <row r="763">
          <cell r="A763" t="str">
            <v>PROVISION CARTERA VALORES</v>
          </cell>
          <cell r="B763" t="str">
            <v xml:space="preserve">PROVISION PORTFOLIO VALUES </v>
          </cell>
          <cell r="C763" t="str">
            <v xml:space="preserve">PROVISION PORTEFEUILLE VALEURS </v>
          </cell>
          <cell r="D763" t="str">
            <v xml:space="preserve">VALORES DO PORTFOLIO DA PROVISÃO  </v>
          </cell>
        </row>
        <row r="764">
          <cell r="A764" t="str">
            <v>PREVISION MENSUAL FLUJO FINANCIERO</v>
          </cell>
          <cell r="B764" t="str">
            <v xml:space="preserve">MONTHLY FORECAST FINANCIAL FLOW </v>
          </cell>
          <cell r="C764" t="str">
            <v xml:space="preserve">PRÉVISION MENSUELLE FLUX FINANCIER </v>
          </cell>
          <cell r="D764" t="str">
            <v xml:space="preserve">FLUXO FINANCEIRO DA PREVISÃO MENSAL  </v>
          </cell>
        </row>
        <row r="765">
          <cell r="A765" t="str">
            <v>MES +1</v>
          </cell>
          <cell r="B765" t="str">
            <v xml:space="preserve">MONTH +1 </v>
          </cell>
          <cell r="C765" t="str">
            <v xml:space="preserve">MOIS + 1 </v>
          </cell>
          <cell r="D765" t="str">
            <v xml:space="preserve">MÊS +1  </v>
          </cell>
        </row>
        <row r="781">
          <cell r="A781" t="str">
            <v>CUENTAS A PAGAR Y COBRAR</v>
          </cell>
        </row>
        <row r="782">
          <cell r="A782" t="str">
            <v>CUENTAS A PAGAR</v>
          </cell>
          <cell r="B782" t="str">
            <v xml:space="preserve">ACCOUNTS TO PAY </v>
          </cell>
          <cell r="C782" t="str">
            <v xml:space="preserve">COMPTES À PAYER </v>
          </cell>
          <cell r="D782" t="str">
            <v xml:space="preserve">CLIENTES A PAGAR  </v>
          </cell>
        </row>
        <row r="783">
          <cell r="A783" t="str">
            <v>SOCIEDAD</v>
          </cell>
          <cell r="B783" t="str">
            <v xml:space="preserve">COMPANY </v>
          </cell>
          <cell r="C783" t="str">
            <v xml:space="preserve">SOCIÉTÉ </v>
          </cell>
          <cell r="D783" t="str">
            <v xml:space="preserve">COMPANHIA  </v>
          </cell>
        </row>
        <row r="784">
          <cell r="A784" t="str">
            <v>TIPO SOCIEDAD</v>
          </cell>
          <cell r="B784" t="str">
            <v xml:space="preserve">TYPE COMPANY </v>
          </cell>
          <cell r="C784" t="str">
            <v xml:space="preserve">SOCIÉTÉ TYPE </v>
          </cell>
          <cell r="D784" t="str">
            <v xml:space="preserve">TIPO COMPANHIA  </v>
          </cell>
        </row>
        <row r="785">
          <cell r="A785" t="str">
            <v>PROVEEDORES</v>
          </cell>
          <cell r="B785" t="str">
            <v xml:space="preserve">SUPPLIERS </v>
          </cell>
          <cell r="C785" t="str">
            <v xml:space="preserve">FOURNISSEURS </v>
          </cell>
          <cell r="D785" t="str">
            <v xml:space="preserve">FORNECEDORES  </v>
          </cell>
        </row>
        <row r="786">
          <cell r="A786" t="str">
            <v>PRESTAMOS</v>
          </cell>
          <cell r="B786" t="str">
            <v xml:space="preserve">WE RENDERED </v>
          </cell>
          <cell r="C786" t="str">
            <v xml:space="preserve">Nous PRÊTONS </v>
          </cell>
          <cell r="D786" t="str">
            <v xml:space="preserve">NÓS RENDEMOS  </v>
          </cell>
        </row>
        <row r="787">
          <cell r="A787" t="str">
            <v>DIVIDENDOS</v>
          </cell>
          <cell r="B787" t="str">
            <v xml:space="preserve">DIVIDENDS </v>
          </cell>
          <cell r="C787" t="str">
            <v xml:space="preserve">DIVIDENDES </v>
          </cell>
          <cell r="D787" t="str">
            <v xml:space="preserve">DIVIDENDOS  </v>
          </cell>
        </row>
        <row r="788">
          <cell r="A788" t="str">
            <v>SUPLIDOS</v>
          </cell>
          <cell r="B788" t="str">
            <v xml:space="preserve">REPLACED </v>
          </cell>
          <cell r="C788" t="str">
            <v xml:space="preserve">SUPPLÉÉS </v>
          </cell>
          <cell r="D788" t="str">
            <v xml:space="preserve">SUBSTITUÍDO  </v>
          </cell>
        </row>
        <row r="789">
          <cell r="A789" t="str">
            <v>TOTAL</v>
          </cell>
          <cell r="B789" t="str">
            <v xml:space="preserve">TOTAL </v>
          </cell>
          <cell r="C789" t="str">
            <v xml:space="preserve">TOTAL </v>
          </cell>
          <cell r="D789" t="str">
            <v xml:space="preserve">TOTAL  </v>
          </cell>
        </row>
        <row r="790">
          <cell r="A790" t="str">
            <v>TOTAL (EUR)</v>
          </cell>
          <cell r="B790" t="str">
            <v xml:space="preserve">TOTAL (EUR) </v>
          </cell>
          <cell r="C790" t="str">
            <v xml:space="preserve">TOTAL (EUR) </v>
          </cell>
          <cell r="D790" t="str">
            <v xml:space="preserve">TOTAL (EUR)  </v>
          </cell>
        </row>
        <row r="791">
          <cell r="A791" t="str">
            <v>CUENTAS A COBRAR</v>
          </cell>
          <cell r="B791" t="str">
            <v xml:space="preserve">ACCOUNTS TO RECEIVE </v>
          </cell>
          <cell r="C791" t="str">
            <v xml:space="preserve">COMPTES À PERCEVOIR </v>
          </cell>
          <cell r="D791" t="str">
            <v xml:space="preserve">CLIENTES A RECEBER  </v>
          </cell>
        </row>
        <row r="792">
          <cell r="A792" t="str">
            <v>CLIENTES</v>
          </cell>
          <cell r="B792" t="str">
            <v xml:space="preserve">CLIENTS </v>
          </cell>
          <cell r="C792" t="str">
            <v xml:space="preserve">CLIENTS </v>
          </cell>
          <cell r="D792" t="str">
            <v xml:space="preserve">CLIENTES  </v>
          </cell>
        </row>
        <row r="800">
          <cell r="A800" t="str">
            <v>OPERACIONES SOCIEDADES GRUPO</v>
          </cell>
        </row>
        <row r="801">
          <cell r="A801" t="str">
            <v>OPERACIONES SOCIEDADES DEL GRUPO</v>
          </cell>
          <cell r="B801" t="str">
            <v xml:space="preserve">OPERATIONS COMPANIES OF THE GROUP </v>
          </cell>
          <cell r="C801" t="str">
            <v xml:space="preserve">OPÉRATIONS SOCIÉTÉS DU GROUPE </v>
          </cell>
          <cell r="D801" t="str">
            <v xml:space="preserve">COMPANHIAS DAS OPERAÇÕES DO GRUPO  </v>
          </cell>
        </row>
        <row r="802">
          <cell r="A802" t="str">
            <v>COSTES RECIBIDOS</v>
          </cell>
          <cell r="B802" t="str">
            <v xml:space="preserve">RECEIVED COSTS </v>
          </cell>
          <cell r="C802" t="str">
            <v xml:space="preserve">COÛTS REÇUS </v>
          </cell>
          <cell r="D802" t="str">
            <v xml:space="preserve">CUSTOS RECEBIDOS  </v>
          </cell>
        </row>
        <row r="803">
          <cell r="A803" t="str">
            <v>INGRESOS</v>
          </cell>
          <cell r="B803" t="str">
            <v xml:space="preserve">INCOME </v>
          </cell>
          <cell r="C803" t="str">
            <v xml:space="preserve">RECETTES </v>
          </cell>
          <cell r="D803" t="str">
            <v xml:space="preserve">RENDA  </v>
          </cell>
        </row>
        <row r="804">
          <cell r="A804" t="str">
            <v>SOCIEDAD</v>
          </cell>
          <cell r="B804" t="str">
            <v xml:space="preserve">COMPANY </v>
          </cell>
          <cell r="C804" t="str">
            <v xml:space="preserve">SOCIÉTÉ </v>
          </cell>
          <cell r="D804" t="str">
            <v xml:space="preserve">COMPANHIA  </v>
          </cell>
        </row>
        <row r="805">
          <cell r="A805" t="str">
            <v>MES</v>
          </cell>
          <cell r="B805" t="str">
            <v xml:space="preserve">MONTH </v>
          </cell>
          <cell r="C805" t="str">
            <v xml:space="preserve">MOIS </v>
          </cell>
          <cell r="D805" t="str">
            <v xml:space="preserve">MÊS  </v>
          </cell>
        </row>
        <row r="806">
          <cell r="A806" t="str">
            <v>APROVISIONAMIENTOS</v>
          </cell>
          <cell r="B806" t="str">
            <v xml:space="preserve">SUPPLYINGS </v>
          </cell>
          <cell r="C806" t="str">
            <v xml:space="preserve">APPROVISIONNEMENTS </v>
          </cell>
          <cell r="D806" t="str">
            <v xml:space="preserve">SUPPLYINGS  </v>
          </cell>
        </row>
        <row r="807">
          <cell r="A807" t="str">
            <v>SERVICIOS EXTERIORES</v>
          </cell>
          <cell r="B807" t="str">
            <v xml:space="preserve">OUTER SERVICES </v>
          </cell>
          <cell r="C807" t="str">
            <v xml:space="preserve">SERVICES EXTÉRIEURS </v>
          </cell>
          <cell r="D807" t="str">
            <v xml:space="preserve">SERVIÇOS EXTERIORES  </v>
          </cell>
        </row>
        <row r="808">
          <cell r="A808" t="str">
            <v>FINANCIEROS</v>
          </cell>
          <cell r="B808" t="str">
            <v xml:space="preserve">FINANCIERS </v>
          </cell>
          <cell r="C808" t="str">
            <v xml:space="preserve">FINANCIERS </v>
          </cell>
          <cell r="D808" t="str">
            <v xml:space="preserve">FINANCEIROS  </v>
          </cell>
        </row>
        <row r="809">
          <cell r="A809" t="str">
            <v>COMPRAS INMOVILIZADO</v>
          </cell>
          <cell r="B809" t="str">
            <v xml:space="preserve">IMMOBILIZED PURCHASES </v>
          </cell>
          <cell r="C809" t="str">
            <v xml:space="preserve">ACHATS IMMOBILISÉ </v>
          </cell>
          <cell r="D809" t="str">
            <v xml:space="preserve">COMPRAS IMMOBILIZED  </v>
          </cell>
        </row>
        <row r="810">
          <cell r="A810" t="str">
            <v>VENTAS</v>
          </cell>
          <cell r="B810" t="str">
            <v xml:space="preserve">SALES </v>
          </cell>
          <cell r="C810" t="str">
            <v xml:space="preserve">VENTES </v>
          </cell>
          <cell r="D810" t="str">
            <v xml:space="preserve">VENDAS  </v>
          </cell>
        </row>
        <row r="811">
          <cell r="A811" t="str">
            <v>PRESTACIONES DE SERVICIOS</v>
          </cell>
          <cell r="B811" t="str">
            <v xml:space="preserve">BENEFITS OF SERVICES </v>
          </cell>
          <cell r="C811" t="str">
            <v xml:space="preserve">PRESTATIONS DE SERVICES </v>
          </cell>
          <cell r="D811" t="str">
            <v xml:space="preserve">BENEFÍCIOS DOS SERVIÇOS  </v>
          </cell>
        </row>
        <row r="812">
          <cell r="A812" t="str">
            <v>DIVIDENDOS RECIBIDOS</v>
          </cell>
          <cell r="B812" t="str">
            <v xml:space="preserve">RECEIVED DIVIDENDS </v>
          </cell>
          <cell r="C812" t="str">
            <v xml:space="preserve">DIVIDENDES REÇUS </v>
          </cell>
          <cell r="D812" t="str">
            <v xml:space="preserve">DIVIDENDOS RECEBIDOS  </v>
          </cell>
        </row>
        <row r="813">
          <cell r="A813" t="str">
            <v>VENTAS INMOVILIZADO</v>
          </cell>
          <cell r="B813" t="str">
            <v xml:space="preserve">IMMOBILIZED SALES </v>
          </cell>
          <cell r="C813" t="str">
            <v xml:space="preserve">VENTES IMMOBILISÉ </v>
          </cell>
          <cell r="D813" t="str">
            <v xml:space="preserve">VENDAS IMMOBILIZED  </v>
          </cell>
        </row>
        <row r="820">
          <cell r="A820" t="str">
            <v>INTERCOMPAÑIAS</v>
          </cell>
        </row>
        <row r="821">
          <cell r="A821" t="str">
            <v>DETALLE DE INTERCOMPAÑIAS</v>
          </cell>
          <cell r="B821" t="str">
            <v xml:space="preserve">DETAIL DE INTERCOMPAÑIAS </v>
          </cell>
          <cell r="C821" t="str">
            <v xml:space="preserve">DÉTAIL DE INTERCOMPAÑIAS </v>
          </cell>
          <cell r="D821" t="str">
            <v xml:space="preserve">DETALHE DE INTERCOMPAÑIAS  </v>
          </cell>
        </row>
        <row r="822">
          <cell r="A822" t="str">
            <v>FECHA</v>
          </cell>
          <cell r="B822" t="str">
            <v xml:space="preserve">DATE </v>
          </cell>
          <cell r="C822" t="str">
            <v xml:space="preserve">DATE </v>
          </cell>
          <cell r="D822" t="str">
            <v xml:space="preserve">DATA  </v>
          </cell>
        </row>
        <row r="823">
          <cell r="A823" t="str">
            <v>DESCRIPCIÓN</v>
          </cell>
          <cell r="B823" t="str">
            <v xml:space="preserve">DESCRIPTION </v>
          </cell>
          <cell r="C823" t="str">
            <v xml:space="preserve">DESCRIPTION </v>
          </cell>
          <cell r="D823" t="str">
            <v xml:space="preserve">DESCRIÇÃO  </v>
          </cell>
        </row>
        <row r="824">
          <cell r="A824" t="str">
            <v>DEBE</v>
          </cell>
          <cell r="B824" t="str">
            <v xml:space="preserve">IT MUST </v>
          </cell>
          <cell r="C824" t="str">
            <v xml:space="preserve">Il DOIT </v>
          </cell>
          <cell r="D824" t="str">
            <v xml:space="preserve">DEVE  </v>
          </cell>
        </row>
        <row r="825">
          <cell r="A825" t="str">
            <v>HABER</v>
          </cell>
          <cell r="B825" t="str">
            <v xml:space="preserve">TO HAVE </v>
          </cell>
          <cell r="C825" t="str">
            <v xml:space="preserve">AVOIR </v>
          </cell>
          <cell r="D825" t="str">
            <v xml:space="preserve">PARA TER  </v>
          </cell>
        </row>
        <row r="826">
          <cell r="A826" t="str">
            <v>IMPORTE</v>
          </cell>
          <cell r="B826" t="str">
            <v xml:space="preserve">AMOUNT </v>
          </cell>
          <cell r="C826" t="str">
            <v xml:space="preserve">MONTANT </v>
          </cell>
          <cell r="D826" t="str">
            <v xml:space="preserve">Uma QUANTIDADE  </v>
          </cell>
        </row>
        <row r="827">
          <cell r="A827" t="str">
            <v>MONEDA</v>
          </cell>
          <cell r="B827" t="str">
            <v xml:space="preserve">CURRENCY </v>
          </cell>
          <cell r="C827" t="str">
            <v xml:space="preserve">MONNAIE </v>
          </cell>
          <cell r="D827" t="str">
            <v xml:space="preserve">MOEDA CORRENTE  </v>
          </cell>
        </row>
        <row r="828">
          <cell r="A828" t="str">
            <v>TIPO CAMBIO</v>
          </cell>
          <cell r="B828" t="str">
            <v xml:space="preserve">TYPE EXCHANGE </v>
          </cell>
          <cell r="C828" t="str">
            <v xml:space="preserve">CHANGEMENT TYPE </v>
          </cell>
          <cell r="D828" t="str">
            <v xml:space="preserve">DATILOGRAFE A TROCA  </v>
          </cell>
        </row>
        <row r="829">
          <cell r="A829" t="str">
            <v>SALDO FINAL (EUR)</v>
          </cell>
          <cell r="B829" t="str">
            <v xml:space="preserve">FINAL BALANCE (EUR) </v>
          </cell>
          <cell r="C829" t="str">
            <v xml:space="preserve">SOLDE FINAL (EUR) </v>
          </cell>
          <cell r="D829" t="str">
            <v xml:space="preserve">BALANÇO FINAL (EUR)  </v>
          </cell>
        </row>
        <row r="835">
          <cell r="A835" t="str">
            <v>CLIENTES</v>
          </cell>
        </row>
        <row r="836">
          <cell r="A836" t="str">
            <v>DETALLE DE LA CUENTA DE CLIENTES</v>
          </cell>
          <cell r="B836" t="str">
            <v xml:space="preserve">DETAIL OF THE ACCOUNT OF CLIENTS </v>
          </cell>
          <cell r="C836" t="str">
            <v xml:space="preserve">DÉTAIL DU COMPTE DE CLIENTS </v>
          </cell>
          <cell r="D836" t="str">
            <v xml:space="preserve">DETALHE DO CLIENTE DOS CLIENTES  </v>
          </cell>
        </row>
        <row r="837">
          <cell r="A837" t="str">
            <v>FECHA</v>
          </cell>
          <cell r="B837" t="str">
            <v xml:space="preserve">DATE </v>
          </cell>
          <cell r="C837" t="str">
            <v xml:space="preserve">DATE </v>
          </cell>
          <cell r="D837" t="str">
            <v xml:space="preserve">DATA  </v>
          </cell>
        </row>
        <row r="838">
          <cell r="A838" t="str">
            <v>PROYECTO</v>
          </cell>
          <cell r="B838" t="str">
            <v xml:space="preserve">PROJECT </v>
          </cell>
          <cell r="C838" t="str">
            <v xml:space="preserve">PROJET </v>
          </cell>
          <cell r="D838" t="str">
            <v xml:space="preserve">PROJETO  </v>
          </cell>
        </row>
        <row r="839">
          <cell r="A839" t="str">
            <v>DOCUMENTO</v>
          </cell>
          <cell r="B839" t="str">
            <v xml:space="preserve">DOCUMENT </v>
          </cell>
          <cell r="C839" t="str">
            <v xml:space="preserve">DOCUMENT </v>
          </cell>
          <cell r="D839" t="str">
            <v xml:space="preserve">ORIGINAL  </v>
          </cell>
        </row>
        <row r="840">
          <cell r="A840" t="str">
            <v>DESCRIPCION</v>
          </cell>
          <cell r="B840" t="str">
            <v xml:space="preserve">DESCRIPTION </v>
          </cell>
          <cell r="C840" t="str">
            <v xml:space="preserve">DESCRIPTION </v>
          </cell>
          <cell r="D840" t="str">
            <v xml:space="preserve">DESCRIÇÃO  </v>
          </cell>
        </row>
        <row r="841">
          <cell r="A841" t="str">
            <v>IMPORTE</v>
          </cell>
          <cell r="B841" t="str">
            <v xml:space="preserve">AMOUNT </v>
          </cell>
          <cell r="C841" t="str">
            <v xml:space="preserve">MONTANT </v>
          </cell>
          <cell r="D841" t="str">
            <v xml:space="preserve">Uma QUANTIDADE  </v>
          </cell>
        </row>
        <row r="842">
          <cell r="A842" t="str">
            <v>PAGADO</v>
          </cell>
          <cell r="B842" t="str">
            <v xml:space="preserve">PAID </v>
          </cell>
          <cell r="C842" t="str">
            <v xml:space="preserve">PAYÉ </v>
          </cell>
          <cell r="D842" t="str">
            <v xml:space="preserve">PAGO  </v>
          </cell>
        </row>
        <row r="843">
          <cell r="A843" t="str">
            <v>SALDO FINAL</v>
          </cell>
          <cell r="B843" t="str">
            <v xml:space="preserve">FINAL BALANCE </v>
          </cell>
          <cell r="C843" t="str">
            <v xml:space="preserve">SOLDE FINAL </v>
          </cell>
          <cell r="D843" t="str">
            <v xml:space="preserve">BALANÇO FINAL  </v>
          </cell>
        </row>
        <row r="844">
          <cell r="A844" t="str">
            <v>MONEDA</v>
          </cell>
          <cell r="B844" t="str">
            <v xml:space="preserve">CURRENCY </v>
          </cell>
          <cell r="C844" t="str">
            <v xml:space="preserve">MONNAIE </v>
          </cell>
          <cell r="D844" t="str">
            <v xml:space="preserve">MOEDA CORRENTE  </v>
          </cell>
        </row>
        <row r="845">
          <cell r="A845" t="str">
            <v>CAMBIO</v>
          </cell>
          <cell r="B845" t="str">
            <v xml:space="preserve">EXCHANGE </v>
          </cell>
          <cell r="C845" t="str">
            <v xml:space="preserve">CHANGEMENT </v>
          </cell>
          <cell r="D845" t="str">
            <v xml:space="preserve">TROCA  </v>
          </cell>
        </row>
        <row r="846">
          <cell r="A846" t="str">
            <v>SALDO FINAL (EUR)</v>
          </cell>
          <cell r="B846" t="str">
            <v xml:space="preserve">FINAL BALANCE (EUR) </v>
          </cell>
          <cell r="C846" t="str">
            <v xml:space="preserve">SOLDE FINAL (EUR) </v>
          </cell>
          <cell r="D846" t="str">
            <v xml:space="preserve">BALANÇO FINAL (EUR)  </v>
          </cell>
        </row>
        <row r="855">
          <cell r="A855" t="str">
            <v>PERSONAL CONTRATADO</v>
          </cell>
        </row>
        <row r="856">
          <cell r="A856" t="str">
            <v>LISTA DE PERSONAL CONTRATADO</v>
          </cell>
          <cell r="B856" t="str">
            <v xml:space="preserve">CONTRACTED LIST OF PERSONNEL </v>
          </cell>
          <cell r="C856" t="str">
            <v xml:space="preserve">LISTE DE PERSONNEL ENGAGÉ </v>
          </cell>
          <cell r="D856" t="str">
            <v xml:space="preserve">LISTA CONTRAÍDA DO PESSOAL  </v>
          </cell>
        </row>
        <row r="857">
          <cell r="A857" t="str">
            <v>PAIS</v>
          </cell>
          <cell r="B857" t="str">
            <v xml:space="preserve">PAIS </v>
          </cell>
          <cell r="C857" t="str">
            <v xml:space="preserve">PAYS </v>
          </cell>
          <cell r="D857" t="str">
            <v xml:space="preserve">PAIS  </v>
          </cell>
        </row>
        <row r="858">
          <cell r="A858" t="str">
            <v>EMPRESA</v>
          </cell>
          <cell r="B858" t="str">
            <v xml:space="preserve">COMPANY </v>
          </cell>
          <cell r="C858" t="str">
            <v xml:space="preserve">ENTREPRISE </v>
          </cell>
          <cell r="D858" t="str">
            <v xml:space="preserve">COMPANHIA  </v>
          </cell>
        </row>
        <row r="859">
          <cell r="A859" t="str">
            <v>DIVISION</v>
          </cell>
          <cell r="B859" t="str">
            <v xml:space="preserve">DIVISION </v>
          </cell>
          <cell r="C859" t="str">
            <v xml:space="preserve">DIVISION </v>
          </cell>
          <cell r="D859" t="str">
            <v xml:space="preserve">DIVISÃO  </v>
          </cell>
        </row>
        <row r="860">
          <cell r="A860" t="str">
            <v>APELLIDOS</v>
          </cell>
          <cell r="B860" t="str">
            <v xml:space="preserve">LAST NAMES </v>
          </cell>
          <cell r="C860" t="str">
            <v xml:space="preserve">NOMS DE FAMILLE </v>
          </cell>
          <cell r="D860" t="str">
            <v xml:space="preserve">ÚLTIMOS NOMES  </v>
          </cell>
        </row>
        <row r="861">
          <cell r="A861" t="str">
            <v>NOMBRE</v>
          </cell>
          <cell r="B861" t="str">
            <v xml:space="preserve">NAME </v>
          </cell>
          <cell r="C861" t="str">
            <v xml:space="preserve">NOM </v>
          </cell>
          <cell r="D861" t="str">
            <v xml:space="preserve">NOME  </v>
          </cell>
        </row>
        <row r="862">
          <cell r="A862" t="str">
            <v>FECHA INCORPORACION</v>
          </cell>
          <cell r="B862" t="str">
            <v xml:space="preserve">DATE INCORPORATION </v>
          </cell>
          <cell r="C862" t="str">
            <v xml:space="preserve">DATE INCORPORATION </v>
          </cell>
          <cell r="D862" t="str">
            <v xml:space="preserve">INCORPORAÇÃO DA DATA  </v>
          </cell>
        </row>
        <row r="863">
          <cell r="A863" t="str">
            <v>PUESTO TRABAJO</v>
          </cell>
          <cell r="B863" t="str">
            <v xml:space="preserve">POSITION WORK </v>
          </cell>
          <cell r="C863" t="str">
            <v xml:space="preserve">POSTE TRAVAIL </v>
          </cell>
          <cell r="D863" t="str">
            <v xml:space="preserve">POSICIONE O TRABALHO  </v>
          </cell>
        </row>
        <row r="864">
          <cell r="A864" t="str">
            <v>CATEGORIA</v>
          </cell>
          <cell r="B864" t="str">
            <v xml:space="preserve">CATEGORIA </v>
          </cell>
          <cell r="C864" t="str">
            <v xml:space="preserve">CATÉGORIE </v>
          </cell>
          <cell r="D864" t="str">
            <v xml:space="preserve">CATEGORIA  </v>
          </cell>
        </row>
        <row r="865">
          <cell r="A865" t="str">
            <v xml:space="preserve">REFERENCIA OBRA </v>
          </cell>
          <cell r="B865" t="str">
            <v xml:space="preserve">REFERENCE BUILDS  </v>
          </cell>
          <cell r="C865" t="str">
            <v xml:space="preserve">RÉFÉRENCE AGIT  </v>
          </cell>
          <cell r="D865" t="str">
            <v xml:space="preserve">REFERENCE CONFIGURAÇÕES   </v>
          </cell>
        </row>
        <row r="866">
          <cell r="A866" t="str">
            <v>RETRIBUCION ANUAL</v>
          </cell>
          <cell r="B866" t="str">
            <v xml:space="preserve">ANNUAL REPAYMENT </v>
          </cell>
          <cell r="C866" t="str">
            <v xml:space="preserve">REMBOURSEMENT ANNUEL </v>
          </cell>
          <cell r="D866" t="str">
            <v xml:space="preserve">REEMBOLSO ANUAL  </v>
          </cell>
        </row>
        <row r="867">
          <cell r="A867" t="str">
            <v>DIETAS</v>
          </cell>
          <cell r="B867" t="str">
            <v xml:space="preserve">DIETS </v>
          </cell>
          <cell r="C867" t="str">
            <v xml:space="preserve">RÉGIMES </v>
          </cell>
          <cell r="D867" t="str">
            <v xml:space="preserve">DIETAS  </v>
          </cell>
        </row>
        <row r="868">
          <cell r="A868" t="str">
            <v>RETRIBUCION ANUAL</v>
          </cell>
          <cell r="B868" t="str">
            <v xml:space="preserve">ANNUAL REPAYMENT </v>
          </cell>
          <cell r="C868" t="str">
            <v xml:space="preserve">REMBOURSEMENT ANNUEL </v>
          </cell>
          <cell r="D868" t="str">
            <v xml:space="preserve">REEMBOLSO ANUAL  </v>
          </cell>
        </row>
        <row r="875">
          <cell r="A875" t="str">
            <v>MAPA TESORERIA</v>
          </cell>
        </row>
        <row r="876">
          <cell r="A876" t="str">
            <v>DETALLE BANCARIO Y CAJA</v>
          </cell>
          <cell r="B876" t="str">
            <v xml:space="preserve">BANKING DETAIL And BOX </v>
          </cell>
          <cell r="C876" t="str">
            <v xml:space="preserve">DÉTAIL BANCAIRE et CAISSE </v>
          </cell>
          <cell r="D876" t="str">
            <v xml:space="preserve">DETALHE E CAIXA da OPERAÇÃO BANCÁRIA  </v>
          </cell>
        </row>
        <row r="877">
          <cell r="A877" t="str">
            <v>FECHA</v>
          </cell>
          <cell r="B877" t="str">
            <v xml:space="preserve">DATE </v>
          </cell>
          <cell r="C877" t="str">
            <v xml:space="preserve">DATE </v>
          </cell>
          <cell r="D877" t="str">
            <v xml:space="preserve">DATA  </v>
          </cell>
        </row>
        <row r="878">
          <cell r="A878" t="str">
            <v>TIPOLOGIA</v>
          </cell>
          <cell r="B878" t="str">
            <v xml:space="preserve">TIPOLOGIA </v>
          </cell>
          <cell r="C878" t="str">
            <v xml:space="preserve">TYPOLOGIE </v>
          </cell>
          <cell r="D878" t="str">
            <v xml:space="preserve">TIPOLOGIA  </v>
          </cell>
        </row>
        <row r="879">
          <cell r="A879" t="str">
            <v>CATEGORIA</v>
          </cell>
          <cell r="B879" t="str">
            <v xml:space="preserve">CATEGORIA </v>
          </cell>
          <cell r="C879" t="str">
            <v xml:space="preserve">CATÉGORIE </v>
          </cell>
          <cell r="D879" t="str">
            <v xml:space="preserve">CATEGORIA  </v>
          </cell>
        </row>
        <row r="880">
          <cell r="A880" t="str">
            <v>RECURSO</v>
          </cell>
          <cell r="B880" t="str">
            <v xml:space="preserve">RESOURCE </v>
          </cell>
          <cell r="C880" t="str">
            <v xml:space="preserve">RESSOURCE </v>
          </cell>
          <cell r="D880" t="str">
            <v xml:space="preserve">RECURSO  </v>
          </cell>
        </row>
        <row r="881">
          <cell r="A881" t="str">
            <v>NUMERO POLIZA</v>
          </cell>
          <cell r="B881" t="str">
            <v xml:space="preserve">I NUMBER POLIZA </v>
          </cell>
          <cell r="C881" t="str">
            <v xml:space="preserve">NOMBRE POLICE </v>
          </cell>
          <cell r="D881" t="str">
            <v xml:space="preserve">Mim NÚMERO POLIZA  </v>
          </cell>
        </row>
        <row r="882">
          <cell r="A882" t="str">
            <v>DESCRIPCIÓN</v>
          </cell>
          <cell r="B882" t="str">
            <v xml:space="preserve">DESCRIPTION </v>
          </cell>
          <cell r="C882" t="str">
            <v xml:space="preserve">DESCRIPTION </v>
          </cell>
          <cell r="D882" t="str">
            <v xml:space="preserve">DESCRIÇÃO  </v>
          </cell>
        </row>
        <row r="883">
          <cell r="A883" t="str">
            <v>INICIAL</v>
          </cell>
          <cell r="B883" t="str">
            <v xml:space="preserve">INITIAL </v>
          </cell>
          <cell r="C883" t="str">
            <v xml:space="preserve">INITIALE </v>
          </cell>
          <cell r="D883" t="str">
            <v xml:space="preserve">INICIAL  </v>
          </cell>
        </row>
        <row r="884">
          <cell r="A884" t="str">
            <v>SALIDA</v>
          </cell>
          <cell r="B884" t="str">
            <v xml:space="preserve">EXIT </v>
          </cell>
          <cell r="C884" t="str">
            <v xml:space="preserve">SORTIE </v>
          </cell>
          <cell r="D884" t="str">
            <v xml:space="preserve">SAÍDA  </v>
          </cell>
        </row>
        <row r="885">
          <cell r="A885" t="str">
            <v>ENTRADA</v>
          </cell>
          <cell r="B885" t="str">
            <v xml:space="preserve">ENTRANCE </v>
          </cell>
          <cell r="C885" t="str">
            <v xml:space="preserve">ENTRÉE </v>
          </cell>
          <cell r="D885" t="str">
            <v xml:space="preserve">ENTRADA  </v>
          </cell>
        </row>
        <row r="886">
          <cell r="A886" t="str">
            <v>SALDO  FINAL</v>
          </cell>
          <cell r="B886" t="str">
            <v xml:space="preserve">FINAL BALANCE </v>
          </cell>
          <cell r="C886" t="str">
            <v xml:space="preserve">SOLDE FINAL </v>
          </cell>
          <cell r="D886" t="str">
            <v xml:space="preserve">BALANÇO FINAL  </v>
          </cell>
        </row>
        <row r="887">
          <cell r="A887" t="str">
            <v>MONEDA</v>
          </cell>
          <cell r="B887" t="str">
            <v xml:space="preserve">CURRENCY </v>
          </cell>
          <cell r="C887" t="str">
            <v xml:space="preserve">MONNAIE </v>
          </cell>
          <cell r="D887" t="str">
            <v xml:space="preserve">MOEDA CORRENTE  </v>
          </cell>
        </row>
        <row r="888">
          <cell r="A888" t="str">
            <v>CAMBIO</v>
          </cell>
          <cell r="B888" t="str">
            <v xml:space="preserve">EXCHANGE </v>
          </cell>
          <cell r="C888" t="str">
            <v xml:space="preserve">CHANGEMENT </v>
          </cell>
          <cell r="D888" t="str">
            <v xml:space="preserve">TROCA  </v>
          </cell>
        </row>
        <row r="889">
          <cell r="A889" t="str">
            <v>SALDO FINAL (€)</v>
          </cell>
          <cell r="B889" t="str">
            <v xml:space="preserve">FINAL BALANCE (€) </v>
          </cell>
          <cell r="C889" t="str">
            <v xml:space="preserve">SOLDE FINAL (€) </v>
          </cell>
          <cell r="D889" t="str">
            <v xml:space="preserve">BALANÇO FINAL (€)  </v>
          </cell>
        </row>
        <row r="900">
          <cell r="A900" t="str">
            <v>CUADRO FLUJO TESORERIA</v>
          </cell>
        </row>
        <row r="901">
          <cell r="A901" t="str">
            <v>SITUACION DE TESORERIA</v>
          </cell>
          <cell r="B901" t="str">
            <v xml:space="preserve">TESORERIA SITUATION </v>
          </cell>
          <cell r="C901" t="str">
            <v xml:space="preserve">SITUATION DE TRÉSOR </v>
          </cell>
          <cell r="D901" t="str">
            <v xml:space="preserve">SITUAÇÃO DE TESORERIA  </v>
          </cell>
        </row>
        <row r="902">
          <cell r="A902" t="str">
            <v>ENERO</v>
          </cell>
          <cell r="B902" t="str">
            <v>JANUARY</v>
          </cell>
          <cell r="C902" t="str">
            <v xml:space="preserve">JANVIER </v>
          </cell>
          <cell r="D902" t="str">
            <v>JANEIRO</v>
          </cell>
        </row>
        <row r="903">
          <cell r="A903" t="str">
            <v>FEBRERO</v>
          </cell>
          <cell r="B903" t="str">
            <v>FEBRUARY</v>
          </cell>
          <cell r="C903" t="str">
            <v xml:space="preserve">FÉVRIER </v>
          </cell>
          <cell r="D903" t="str">
            <v>FEVEREIRO</v>
          </cell>
        </row>
        <row r="904">
          <cell r="A904" t="str">
            <v>MARZO</v>
          </cell>
          <cell r="B904" t="str">
            <v>MARCH</v>
          </cell>
          <cell r="C904" t="str">
            <v xml:space="preserve">MARS </v>
          </cell>
          <cell r="D904" t="str">
            <v>MARÇO</v>
          </cell>
        </row>
        <row r="905">
          <cell r="A905" t="str">
            <v>ABRIL</v>
          </cell>
          <cell r="B905" t="str">
            <v>APRIL</v>
          </cell>
          <cell r="C905" t="str">
            <v xml:space="preserve">AVRIL </v>
          </cell>
          <cell r="D905" t="str">
            <v>ABRIL</v>
          </cell>
        </row>
        <row r="906">
          <cell r="A906" t="str">
            <v>MAYO</v>
          </cell>
          <cell r="B906" t="str">
            <v>MAY</v>
          </cell>
          <cell r="C906" t="str">
            <v xml:space="preserve">MAI </v>
          </cell>
          <cell r="D906" t="str">
            <v>MAIO</v>
          </cell>
        </row>
        <row r="907">
          <cell r="A907" t="str">
            <v>JUNIO</v>
          </cell>
          <cell r="B907" t="str">
            <v>JUNE</v>
          </cell>
          <cell r="C907" t="str">
            <v xml:space="preserve">JUIN </v>
          </cell>
          <cell r="D907" t="str">
            <v>JUNHO</v>
          </cell>
        </row>
        <row r="908">
          <cell r="A908" t="str">
            <v>JULIO</v>
          </cell>
          <cell r="B908" t="str">
            <v>JULY</v>
          </cell>
          <cell r="C908" t="str">
            <v xml:space="preserve">JUILLET </v>
          </cell>
          <cell r="D908" t="str">
            <v>JULIO</v>
          </cell>
        </row>
        <row r="909">
          <cell r="A909" t="str">
            <v>AGOSTO</v>
          </cell>
          <cell r="B909" t="str">
            <v>AUGUST</v>
          </cell>
          <cell r="C909" t="str">
            <v xml:space="preserve">AOÛT </v>
          </cell>
          <cell r="D909" t="str">
            <v>AGOSTO</v>
          </cell>
        </row>
        <row r="910">
          <cell r="A910" t="str">
            <v>SEPTIEMBRE</v>
          </cell>
          <cell r="B910" t="str">
            <v>SEPTEMBER</v>
          </cell>
          <cell r="C910" t="str">
            <v xml:space="preserve">SEPTEMBRE </v>
          </cell>
          <cell r="D910" t="str">
            <v>SETEMBRO</v>
          </cell>
        </row>
        <row r="911">
          <cell r="A911" t="str">
            <v>OCTUBRE</v>
          </cell>
          <cell r="B911" t="str">
            <v>OCTOBER</v>
          </cell>
          <cell r="C911" t="str">
            <v xml:space="preserve">OCTOBRE </v>
          </cell>
          <cell r="D911" t="str">
            <v>OUTUBRO</v>
          </cell>
        </row>
        <row r="912">
          <cell r="A912" t="str">
            <v>NOVIEMBRE</v>
          </cell>
          <cell r="B912" t="str">
            <v>NOVEMBER</v>
          </cell>
          <cell r="C912" t="str">
            <v xml:space="preserve">NOVEMBRE </v>
          </cell>
          <cell r="D912" t="str">
            <v>NOVEMBRO</v>
          </cell>
        </row>
        <row r="913">
          <cell r="A913" t="str">
            <v>DICIEMBRE</v>
          </cell>
          <cell r="B913" t="str">
            <v>DECEMBER</v>
          </cell>
          <cell r="C913" t="str">
            <v xml:space="preserve">DÉCEMBRE </v>
          </cell>
          <cell r="D913" t="str">
            <v>DEZEMBRO</v>
          </cell>
        </row>
        <row r="914">
          <cell r="A914" t="str">
            <v>ENERO</v>
          </cell>
          <cell r="B914" t="str">
            <v>JANUARY</v>
          </cell>
          <cell r="C914" t="str">
            <v xml:space="preserve">JANVIER </v>
          </cell>
          <cell r="D914" t="str">
            <v>JANEIRO</v>
          </cell>
        </row>
        <row r="915">
          <cell r="A915" t="str">
            <v>FEBRERO</v>
          </cell>
          <cell r="B915" t="str">
            <v>FEBRUARY</v>
          </cell>
          <cell r="C915" t="str">
            <v xml:space="preserve">FÉVRIER </v>
          </cell>
          <cell r="D915" t="str">
            <v>FEVEREIRO</v>
          </cell>
        </row>
        <row r="916">
          <cell r="A916" t="str">
            <v>MARZO</v>
          </cell>
          <cell r="B916" t="str">
            <v>MARCH</v>
          </cell>
          <cell r="C916" t="str">
            <v xml:space="preserve">MARS </v>
          </cell>
          <cell r="D916" t="str">
            <v>MARÇO</v>
          </cell>
        </row>
        <row r="917">
          <cell r="A917" t="str">
            <v>ABRIL</v>
          </cell>
          <cell r="B917" t="str">
            <v>APRIL</v>
          </cell>
          <cell r="C917" t="str">
            <v xml:space="preserve">AVRIL </v>
          </cell>
          <cell r="D917" t="str">
            <v>ABRIL</v>
          </cell>
        </row>
        <row r="918">
          <cell r="A918" t="str">
            <v>MAYO</v>
          </cell>
          <cell r="B918" t="str">
            <v>MAY</v>
          </cell>
          <cell r="C918" t="str">
            <v xml:space="preserve">MAI </v>
          </cell>
          <cell r="D918" t="str">
            <v>MAIO</v>
          </cell>
        </row>
        <row r="919">
          <cell r="A919" t="str">
            <v>JUNIO</v>
          </cell>
          <cell r="B919" t="str">
            <v>JUNE</v>
          </cell>
          <cell r="C919" t="str">
            <v xml:space="preserve">JUIN </v>
          </cell>
          <cell r="D919" t="str">
            <v>JUNHO</v>
          </cell>
        </row>
        <row r="920">
          <cell r="A920" t="str">
            <v>JULIO</v>
          </cell>
          <cell r="B920" t="str">
            <v>JULY</v>
          </cell>
          <cell r="C920" t="str">
            <v xml:space="preserve">JUILLET </v>
          </cell>
          <cell r="D920" t="str">
            <v>JULIO</v>
          </cell>
        </row>
        <row r="921">
          <cell r="A921" t="str">
            <v>AGOSTO</v>
          </cell>
          <cell r="B921" t="str">
            <v>AUGUST</v>
          </cell>
          <cell r="C921" t="str">
            <v xml:space="preserve">AOÛT </v>
          </cell>
          <cell r="D921" t="str">
            <v>AGOSTO</v>
          </cell>
        </row>
        <row r="922">
          <cell r="A922" t="str">
            <v>SEPTIEMBRE</v>
          </cell>
          <cell r="B922" t="str">
            <v>SEPTEMBER</v>
          </cell>
          <cell r="C922" t="str">
            <v xml:space="preserve">SEPTEMBRE </v>
          </cell>
          <cell r="D922" t="str">
            <v>SETEMBRO</v>
          </cell>
        </row>
        <row r="923">
          <cell r="A923" t="str">
            <v>OCTUBRE</v>
          </cell>
          <cell r="B923" t="str">
            <v>OCTOBER</v>
          </cell>
          <cell r="C923" t="str">
            <v xml:space="preserve">OCTOBRE </v>
          </cell>
          <cell r="D923" t="str">
            <v>OUTUBRO</v>
          </cell>
        </row>
        <row r="924">
          <cell r="A924" t="str">
            <v>NOVIEMBRE</v>
          </cell>
          <cell r="B924" t="str">
            <v>NOVEMBER</v>
          </cell>
          <cell r="C924" t="str">
            <v xml:space="preserve">NOVEMBRE </v>
          </cell>
          <cell r="D924" t="str">
            <v>NOVEMBRO</v>
          </cell>
        </row>
        <row r="925">
          <cell r="A925" t="str">
            <v>DICIEMBRE</v>
          </cell>
          <cell r="B925" t="str">
            <v>DECEMBER</v>
          </cell>
          <cell r="C925" t="str">
            <v xml:space="preserve">DÉCEMBRE </v>
          </cell>
          <cell r="D925" t="str">
            <v>DEZEMBRO</v>
          </cell>
        </row>
        <row r="926">
          <cell r="A926" t="str">
            <v>PRESUPUESTO</v>
          </cell>
          <cell r="B926" t="str">
            <v xml:space="preserve">BUDGET </v>
          </cell>
          <cell r="C926" t="str">
            <v xml:space="preserve">BUDGET </v>
          </cell>
          <cell r="D926" t="str">
            <v xml:space="preserve">ORÇAMENTO  </v>
          </cell>
        </row>
        <row r="927">
          <cell r="A927" t="str">
            <v>REALIZADO</v>
          </cell>
          <cell r="B927" t="str">
            <v xml:space="preserve">MADE </v>
          </cell>
          <cell r="C927" t="str">
            <v xml:space="preserve">EFFECTUÉ </v>
          </cell>
          <cell r="D927" t="str">
            <v xml:space="preserve">FEITO  </v>
          </cell>
        </row>
        <row r="928">
          <cell r="A928" t="str">
            <v>DESVIACION</v>
          </cell>
          <cell r="B928" t="str">
            <v xml:space="preserve">DEVIATION </v>
          </cell>
          <cell r="C928" t="str">
            <v xml:space="preserve">DÉVIATION </v>
          </cell>
          <cell r="D928" t="str">
            <v xml:space="preserve">DESVIO  </v>
          </cell>
        </row>
        <row r="929">
          <cell r="A929" t="str">
            <v>TESORERIA ACUMULADA</v>
          </cell>
          <cell r="B929" t="str">
            <v xml:space="preserve">ACCUMULATED TESORERIA </v>
          </cell>
          <cell r="C929" t="str">
            <v xml:space="preserve">TRÉSOR ACCUMULÉ </v>
          </cell>
          <cell r="D929" t="str">
            <v xml:space="preserve">TESORERIA ACUMULADO  </v>
          </cell>
        </row>
        <row r="930">
          <cell r="A930" t="str">
            <v>TESORERIA NETA</v>
          </cell>
          <cell r="B930" t="str">
            <v xml:space="preserve">NET TESORERIA </v>
          </cell>
          <cell r="C930" t="str">
            <v xml:space="preserve">TRÉSOR NET </v>
          </cell>
          <cell r="D930" t="str">
            <v xml:space="preserve">REDE TESORERIA  </v>
          </cell>
        </row>
        <row r="931">
          <cell r="A931" t="str">
            <v>TESORERIA DE EXPLOTACION (COBROS - PAGOS)</v>
          </cell>
          <cell r="B931" t="str">
            <v xml:space="preserve">TESORERIA OF OPERATION (COLLECTIONS - PAYMENTS) </v>
          </cell>
          <cell r="C931" t="str">
            <v xml:space="preserve">TRÉSOR D'EXPLOITATION (ENCAISSEMENTS - PAIEMENTS) </v>
          </cell>
          <cell r="D931" t="str">
            <v xml:space="preserve">TESORERIA DA OPERAÇÃO (COLEÇÕES - PAGAMENTOS)  </v>
          </cell>
        </row>
        <row r="932">
          <cell r="A932" t="str">
            <v>TESORERIA OPERACIONES DE CAPITAL</v>
          </cell>
          <cell r="B932" t="str">
            <v xml:space="preserve">TESORERIA OPERATIONS OF CAPITAL </v>
          </cell>
          <cell r="C932" t="str">
            <v xml:space="preserve">TRÉSOR OPÉRATIONS DE CAPITAL </v>
          </cell>
          <cell r="D932" t="str">
            <v xml:space="preserve">OPERAÇÕES DE TESORERIA DO CAPITAL  </v>
          </cell>
        </row>
        <row r="933">
          <cell r="A933" t="str">
            <v>TESORERIA EXTRAORDINARIA</v>
          </cell>
          <cell r="B933" t="str">
            <v xml:space="preserve">EXTRAORDINARY TESORERIA </v>
          </cell>
          <cell r="C933" t="str">
            <v xml:space="preserve">TRÉSOR EXTRAORDINAIRE </v>
          </cell>
          <cell r="D933" t="str">
            <v xml:space="preserve">TESORERIA EXTRAORDINÁRIO  </v>
          </cell>
        </row>
        <row r="934">
          <cell r="A934" t="str">
            <v>TESORERIA RECURSOS FINANCIEROS L/P Y C/P</v>
          </cell>
          <cell r="B934" t="str">
            <v xml:space="preserve">TESORERIA FINANCIAL RESOURCES L/P And C/P </v>
          </cell>
          <cell r="C934" t="str">
            <v xml:space="preserve">TRÉSOR RESSOURCES FINANCIÈRES L/P et C/P </v>
          </cell>
          <cell r="D934" t="str">
            <v xml:space="preserve">RECURSOS FINANCEIROS L/P E C/P de TESORERIA  </v>
          </cell>
        </row>
        <row r="935">
          <cell r="A935" t="str">
            <v>SALDO FINAL</v>
          </cell>
          <cell r="B935" t="str">
            <v xml:space="preserve">FINAL BALANCE </v>
          </cell>
          <cell r="C935" t="str">
            <v xml:space="preserve">SOLDE FINAL </v>
          </cell>
          <cell r="D935" t="str">
            <v xml:space="preserve">BALANÇO FINAL  </v>
          </cell>
        </row>
        <row r="936">
          <cell r="A936" t="str">
            <v>SALDO FINAL (EUR)</v>
          </cell>
          <cell r="B936" t="str">
            <v xml:space="preserve">FINAL BALANCE (EUR) </v>
          </cell>
          <cell r="C936" t="str">
            <v xml:space="preserve">SOLDE FINAL (EUR) </v>
          </cell>
          <cell r="D936" t="str">
            <v xml:space="preserve">BALANÇO FINAL (EUR)  </v>
          </cell>
        </row>
        <row r="937">
          <cell r="A937" t="str">
            <v>SALDO INICIAL</v>
          </cell>
          <cell r="B937" t="str">
            <v xml:space="preserve">INITIAL BALANCE </v>
          </cell>
          <cell r="C937" t="str">
            <v xml:space="preserve">SOLDE INITIAL </v>
          </cell>
          <cell r="D937" t="str">
            <v xml:space="preserve">BALANÇO INICIAL  </v>
          </cell>
        </row>
        <row r="938">
          <cell r="A938" t="str">
            <v>DESCRIPCION</v>
          </cell>
          <cell r="B938" t="str">
            <v xml:space="preserve">DESCRIPTION </v>
          </cell>
          <cell r="C938" t="str">
            <v xml:space="preserve">DESCRIPTION </v>
          </cell>
          <cell r="D938" t="str">
            <v xml:space="preserve">DESCRIÇÃO  </v>
          </cell>
        </row>
        <row r="939">
          <cell r="A939" t="str">
            <v>COBROS</v>
          </cell>
          <cell r="B939" t="str">
            <v xml:space="preserve">COLLECTIONS </v>
          </cell>
          <cell r="C939" t="str">
            <v xml:space="preserve">ENCAISSEMENTS </v>
          </cell>
          <cell r="D939" t="str">
            <v xml:space="preserve">COLEÇÕES  </v>
          </cell>
        </row>
        <row r="940">
          <cell r="A940" t="str">
            <v>PAGOS</v>
          </cell>
          <cell r="B940" t="str">
            <v xml:space="preserve">PAYMENTS </v>
          </cell>
          <cell r="C940" t="str">
            <v xml:space="preserve">PAIEMENTS </v>
          </cell>
          <cell r="D940" t="str">
            <v xml:space="preserve">PAGAMENTOS  </v>
          </cell>
        </row>
        <row r="941">
          <cell r="A941" t="str">
            <v>PREVISION SITUACION TESORERIA</v>
          </cell>
          <cell r="B941" t="str">
            <v xml:space="preserve">FORECAST SITUATION TESORERIA </v>
          </cell>
          <cell r="C941" t="str">
            <v xml:space="preserve">PRÉVISION SITUATION TRÉSOR </v>
          </cell>
          <cell r="D941" t="str">
            <v xml:space="preserve">SITUAÇÃO TESORERIA DA PREVISÃO  </v>
          </cell>
        </row>
        <row r="942">
          <cell r="A942" t="str">
            <v>MES +1</v>
          </cell>
          <cell r="B942" t="str">
            <v xml:space="preserve">MONTH +1 </v>
          </cell>
          <cell r="C942" t="str">
            <v xml:space="preserve">MOIS + 1 </v>
          </cell>
          <cell r="D942" t="str">
            <v xml:space="preserve">MÊS +1  </v>
          </cell>
        </row>
        <row r="943">
          <cell r="A943" t="str">
            <v>MES +2</v>
          </cell>
          <cell r="B943" t="str">
            <v xml:space="preserve">MONTH +2 </v>
          </cell>
          <cell r="C943" t="str">
            <v xml:space="preserve">MOIS + 2 </v>
          </cell>
          <cell r="D943" t="str">
            <v xml:space="preserve">MÊS +2  </v>
          </cell>
        </row>
        <row r="944">
          <cell r="A944" t="str">
            <v>MES +3</v>
          </cell>
          <cell r="B944" t="str">
            <v xml:space="preserve">MONTH +3 </v>
          </cell>
          <cell r="C944" t="str">
            <v xml:space="preserve">MOIS + 3 </v>
          </cell>
          <cell r="D944" t="str">
            <v xml:space="preserve">MÊS +3  </v>
          </cell>
        </row>
        <row r="945">
          <cell r="A945" t="str">
            <v>MES Nº</v>
          </cell>
          <cell r="B945" t="str">
            <v xml:space="preserve">MONTH Nº </v>
          </cell>
          <cell r="C945" t="str">
            <v xml:space="preserve">MOIS Nº </v>
          </cell>
          <cell r="D945" t="str">
            <v xml:space="preserve">MÊS Nº  </v>
          </cell>
        </row>
        <row r="960">
          <cell r="A960" t="str">
            <v>SEGUIMIENTO DE OBRA</v>
          </cell>
        </row>
        <row r="961">
          <cell r="A961" t="str">
            <v>FICHA SEGUIMIENTO OBRA</v>
          </cell>
          <cell r="B961" t="str">
            <v xml:space="preserve">CARD PURSUIT BUILDS </v>
          </cell>
          <cell r="C961" t="str">
            <v xml:space="preserve">FICHE SUIVI AGIT </v>
          </cell>
          <cell r="D961" t="str">
            <v xml:space="preserve">CONFIGURAÇÕES DA PERSEGUIÇÃO DO CARTÃO  </v>
          </cell>
        </row>
        <row r="962">
          <cell r="A962" t="str">
            <v>OBRA</v>
          </cell>
          <cell r="B962" t="str">
            <v xml:space="preserve">WORK </v>
          </cell>
          <cell r="C962" t="str">
            <v xml:space="preserve">OEUVRE </v>
          </cell>
          <cell r="D962" t="str">
            <v xml:space="preserve">TRABALHO  </v>
          </cell>
        </row>
        <row r="963">
          <cell r="A963" t="str">
            <v>UBICACIÓN</v>
          </cell>
          <cell r="B963" t="str">
            <v xml:space="preserve">LOCATION </v>
          </cell>
          <cell r="C963" t="str">
            <v xml:space="preserve">SITUATION </v>
          </cell>
          <cell r="D963" t="str">
            <v xml:space="preserve">POSIÇÃO  </v>
          </cell>
        </row>
        <row r="964">
          <cell r="A964" t="str">
            <v>CLIENTE</v>
          </cell>
          <cell r="B964" t="str">
            <v xml:space="preserve">CLIENT </v>
          </cell>
          <cell r="C964" t="str">
            <v xml:space="preserve">CLIENT </v>
          </cell>
          <cell r="D964" t="str">
            <v xml:space="preserve">CLIENTE  </v>
          </cell>
        </row>
        <row r="965">
          <cell r="A965" t="str">
            <v>FECHA CONTRATO</v>
          </cell>
          <cell r="B965" t="str">
            <v xml:space="preserve">DATE CONTRACT </v>
          </cell>
          <cell r="C965" t="str">
            <v xml:space="preserve">DATE CONTRAT </v>
          </cell>
          <cell r="D965" t="str">
            <v xml:space="preserve">CONTRATO DA DATA  </v>
          </cell>
        </row>
        <row r="966">
          <cell r="A966" t="str">
            <v>FECHA ACTA REPLANTEO</v>
          </cell>
          <cell r="B966" t="str">
            <v xml:space="preserve">DATE ACT REFRAMING </v>
          </cell>
          <cell r="C966" t="str">
            <v xml:space="preserve">DATE ACTE REMISE EN QUESTION </v>
          </cell>
          <cell r="D966" t="str">
            <v xml:space="preserve">ATO REFRAMING DA DATA  </v>
          </cell>
        </row>
        <row r="967">
          <cell r="A967" t="str">
            <v>PLAZO</v>
          </cell>
          <cell r="B967" t="str">
            <v xml:space="preserve">TERM </v>
          </cell>
          <cell r="C967" t="str">
            <v xml:space="preserve">DÉLAI </v>
          </cell>
          <cell r="D967" t="str">
            <v xml:space="preserve">TERMO  </v>
          </cell>
        </row>
        <row r="968">
          <cell r="A968" t="str">
            <v>AUMENTOS PLAZOS</v>
          </cell>
          <cell r="B968" t="str">
            <v xml:space="preserve">INCREASES TERMS </v>
          </cell>
          <cell r="C968" t="str">
            <v xml:space="preserve">AUGMENTATIONS DÉLAIS </v>
          </cell>
          <cell r="D968" t="str">
            <v xml:space="preserve">TERMOS DOS AUMENTOS  </v>
          </cell>
        </row>
        <row r="969">
          <cell r="A969" t="str">
            <v>FECHA TERM. CONTRACTUAL</v>
          </cell>
          <cell r="B969" t="str">
            <v xml:space="preserve">DATE TERM. CONTRACTUAL </v>
          </cell>
          <cell r="C969" t="str">
            <v xml:space="preserve">DATE TERM. CONTRACTUEL </v>
          </cell>
          <cell r="D969" t="str">
            <v xml:space="preserve">TERMO DA DATA. CONTRACTUAL  </v>
          </cell>
        </row>
        <row r="970">
          <cell r="A970" t="str">
            <v>FECHA LICITACION</v>
          </cell>
          <cell r="B970" t="str">
            <v xml:space="preserve">DATE LICITATION </v>
          </cell>
          <cell r="C970" t="str">
            <v xml:space="preserve">DATE APPEL D'OFFRES </v>
          </cell>
          <cell r="D970" t="str">
            <v xml:space="preserve">DATA LICITATION  </v>
          </cell>
        </row>
        <row r="971">
          <cell r="A971" t="str">
            <v>FECHA ADJUDICACION</v>
          </cell>
          <cell r="B971" t="str">
            <v xml:space="preserve">DATE AWARDING </v>
          </cell>
          <cell r="C971" t="str">
            <v xml:space="preserve">DATE ADJUDICATION </v>
          </cell>
          <cell r="D971" t="str">
            <v xml:space="preserve">CONCEDER DA DATA  </v>
          </cell>
        </row>
        <row r="972">
          <cell r="A972" t="str">
            <v>FORMA ADJUDICACION</v>
          </cell>
          <cell r="B972" t="str">
            <v xml:space="preserve">IT FORMS AWARDING </v>
          </cell>
          <cell r="C972" t="str">
            <v xml:space="preserve">MANIÈRE ADJUDICATION </v>
          </cell>
          <cell r="D972" t="str">
            <v xml:space="preserve">ELE CONCEDER DO FORMS  </v>
          </cell>
        </row>
        <row r="973">
          <cell r="A973" t="str">
            <v>BAJA</v>
          </cell>
          <cell r="B973" t="str">
            <v xml:space="preserve">LOW </v>
          </cell>
          <cell r="C973" t="str">
            <v xml:space="preserve">BAISSE </v>
          </cell>
          <cell r="D973" t="str">
            <v xml:space="preserve">BAIXO  </v>
          </cell>
        </row>
        <row r="974">
          <cell r="A974" t="str">
            <v>FORMA REVISION</v>
          </cell>
          <cell r="B974" t="str">
            <v xml:space="preserve">IT FORMS REVISION </v>
          </cell>
          <cell r="C974" t="str">
            <v xml:space="preserve">MANIÈRE RÉVISION </v>
          </cell>
          <cell r="D974" t="str">
            <v xml:space="preserve">ELE REVISÃO DO FORMS  </v>
          </cell>
        </row>
        <row r="975">
          <cell r="A975" t="str">
            <v>ADJUDICACION</v>
          </cell>
          <cell r="B975" t="str">
            <v xml:space="preserve">AWARDING </v>
          </cell>
          <cell r="C975" t="str">
            <v xml:space="preserve">ADJUDICATION </v>
          </cell>
          <cell r="D975" t="str">
            <v xml:space="preserve">CONCEDER  </v>
          </cell>
        </row>
        <row r="976">
          <cell r="A976" t="str">
            <v>FORMA PAGO</v>
          </cell>
          <cell r="B976" t="str">
            <v xml:space="preserve">IT FORMS PAYMENT </v>
          </cell>
          <cell r="C976" t="str">
            <v xml:space="preserve">MANIÈRE PAIEMENT </v>
          </cell>
          <cell r="D976" t="str">
            <v xml:space="preserve">ELE PAGAMENTO DO FORMS  </v>
          </cell>
        </row>
        <row r="977">
          <cell r="A977" t="str">
            <v>PRESENTACION CERTIFICACIONES</v>
          </cell>
          <cell r="B977" t="str">
            <v xml:space="preserve">PRESENTATION CERTIFICATIONS </v>
          </cell>
          <cell r="C977" t="str">
            <v xml:space="preserve">PRÉSENTATION CERTIFICATIONS </v>
          </cell>
          <cell r="D977" t="str">
            <v xml:space="preserve">CERTIFICAÇÕES DA APRESENTAÇÃO  </v>
          </cell>
        </row>
        <row r="978">
          <cell r="A978" t="str">
            <v>PLAZO APROBAC. CERTIFICACIONES</v>
          </cell>
          <cell r="B978" t="str">
            <v xml:space="preserve">TERM APROBAC. CERTIFICATIONS </v>
          </cell>
          <cell r="C978" t="str">
            <v xml:space="preserve">DÉLAI APROBAC. CERTIFICATIONS </v>
          </cell>
          <cell r="D978" t="str">
            <v xml:space="preserve">TERMO APROBAC. CERTIFICAÇÕES  </v>
          </cell>
        </row>
        <row r="979">
          <cell r="A979" t="str">
            <v>PLAZO ACEPT. EFECTO</v>
          </cell>
          <cell r="B979" t="str">
            <v xml:space="preserve">TERM ACEPT. EFFECT </v>
          </cell>
          <cell r="C979" t="str">
            <v xml:space="preserve">DÉLAI ACEPT. EFFET </v>
          </cell>
          <cell r="D979" t="str">
            <v xml:space="preserve">TERMO ACEPT. EFEITO  </v>
          </cell>
        </row>
        <row r="980">
          <cell r="A980" t="str">
            <v>OBSERVACIONES</v>
          </cell>
          <cell r="B980" t="str">
            <v xml:space="preserve">OBSERVATIONS </v>
          </cell>
          <cell r="C980" t="str">
            <v xml:space="preserve">OBSERVATIONS </v>
          </cell>
          <cell r="D980" t="str">
            <v xml:space="preserve">OBSERVAÇÕES  </v>
          </cell>
        </row>
        <row r="981">
          <cell r="A981" t="str">
            <v>AVALES GARANTIA</v>
          </cell>
          <cell r="B981" t="str">
            <v xml:space="preserve">ENDORSEMENT GARANTIA </v>
          </cell>
          <cell r="C981" t="str">
            <v xml:space="preserve">APPROBATIONS GARANTIE </v>
          </cell>
          <cell r="D981" t="str">
            <v xml:space="preserve">ENDOSSO GARANTIA  </v>
          </cell>
        </row>
        <row r="982">
          <cell r="A982" t="str">
            <v>RETENCIONES</v>
          </cell>
          <cell r="B982" t="str">
            <v xml:space="preserve">RETENTIONS </v>
          </cell>
          <cell r="C982" t="str">
            <v xml:space="preserve">RETENUES </v>
          </cell>
          <cell r="D982" t="str">
            <v xml:space="preserve">RETENÇÕES  </v>
          </cell>
        </row>
        <row r="983">
          <cell r="A983" t="str">
            <v>PLAZO GARANTIA</v>
          </cell>
          <cell r="B983" t="str">
            <v xml:space="preserve">TERM GARANTIA </v>
          </cell>
          <cell r="C983" t="str">
            <v xml:space="preserve">DÉLAI GARANTIE </v>
          </cell>
          <cell r="D983" t="str">
            <v xml:space="preserve">TERMO GARANTIA  </v>
          </cell>
        </row>
        <row r="984">
          <cell r="A984" t="str">
            <v>FECHA REC. PROVISIONES</v>
          </cell>
          <cell r="B984" t="str">
            <v xml:space="preserve">DATE REC. PROVISIONS </v>
          </cell>
          <cell r="C984" t="str">
            <v xml:space="preserve">DATE REC. PROVISIONS </v>
          </cell>
          <cell r="D984" t="str">
            <v xml:space="preserve">DATA REC. PROVISÕES  </v>
          </cell>
        </row>
        <row r="985">
          <cell r="A985" t="str">
            <v>FECHA REC. DEFINITIVA</v>
          </cell>
          <cell r="B985" t="str">
            <v xml:space="preserve">DATE REC. DEFINITIVE </v>
          </cell>
          <cell r="C985" t="str">
            <v xml:space="preserve">DATE REC. DÉFINITIVE </v>
          </cell>
          <cell r="D985" t="str">
            <v xml:space="preserve">DATA REC. DEFINITIVE  </v>
          </cell>
        </row>
        <row r="986">
          <cell r="A986" t="str">
            <v>PENALIZACIONES</v>
          </cell>
          <cell r="B986" t="str">
            <v xml:space="preserve">PENALTIES </v>
          </cell>
          <cell r="C986" t="str">
            <v xml:space="preserve">PÉNALISATIONS </v>
          </cell>
          <cell r="D986" t="str">
            <v xml:space="preserve">PENALIDADES  </v>
          </cell>
        </row>
        <row r="1000">
          <cell r="A1000" t="str">
            <v>SEGUIMIENTO FACTURA OBRA</v>
          </cell>
        </row>
        <row r="1001">
          <cell r="A1001" t="str">
            <v>OBRA</v>
          </cell>
          <cell r="B1001" t="str">
            <v xml:space="preserve">WORK </v>
          </cell>
          <cell r="C1001" t="str">
            <v xml:space="preserve">OEUVRE </v>
          </cell>
          <cell r="D1001" t="str">
            <v xml:space="preserve">TRABALHO  </v>
          </cell>
        </row>
        <row r="1002">
          <cell r="A1002" t="str">
            <v>MES</v>
          </cell>
          <cell r="B1002" t="str">
            <v xml:space="preserve">MONTH </v>
          </cell>
          <cell r="C1002" t="str">
            <v xml:space="preserve">MOIS </v>
          </cell>
          <cell r="D1002" t="str">
            <v xml:space="preserve">MÊS  </v>
          </cell>
        </row>
        <row r="1003">
          <cell r="A1003" t="str">
            <v>FECHA</v>
          </cell>
          <cell r="B1003" t="str">
            <v xml:space="preserve">DATE </v>
          </cell>
          <cell r="C1003" t="str">
            <v xml:space="preserve">DATE </v>
          </cell>
          <cell r="D1003" t="str">
            <v xml:space="preserve">DATA  </v>
          </cell>
        </row>
        <row r="1004">
          <cell r="A1004" t="str">
            <v>FECHA PRESENTACION</v>
          </cell>
          <cell r="B1004" t="str">
            <v xml:space="preserve">DATE PRESENTATION </v>
          </cell>
          <cell r="C1004" t="str">
            <v xml:space="preserve">DATE PRÉSENTATION </v>
          </cell>
          <cell r="D1004" t="str">
            <v xml:space="preserve">APRESENTAÇÃO DA DATA  </v>
          </cell>
        </row>
        <row r="1005">
          <cell r="A1005" t="str">
            <v>FECHA APROBACION</v>
          </cell>
          <cell r="B1005" t="str">
            <v xml:space="preserve">DATE APPROVAL </v>
          </cell>
          <cell r="C1005" t="str">
            <v xml:space="preserve">DATE APPROBATION </v>
          </cell>
          <cell r="D1005" t="str">
            <v xml:space="preserve">APROVAÇÃ0 DA DATA  </v>
          </cell>
        </row>
        <row r="1006">
          <cell r="A1006" t="str">
            <v>FECHA ENVIO CENTRAL</v>
          </cell>
          <cell r="B1006" t="str">
            <v xml:space="preserve">CENTRAL DATE ENVIO </v>
          </cell>
          <cell r="C1006" t="str">
            <v xml:space="preserve">DATE ENVOI CENTRAL </v>
          </cell>
          <cell r="D1006" t="str">
            <v xml:space="preserve">DATA CENTRAL ENVIO  </v>
          </cell>
        </row>
        <row r="1007">
          <cell r="A1007" t="str">
            <v>OBRA EJECUTADA</v>
          </cell>
          <cell r="B1007" t="str">
            <v xml:space="preserve">EXECUTED WORK </v>
          </cell>
          <cell r="C1007" t="str">
            <v xml:space="preserve">OEUVRE EXÉCUTÉE </v>
          </cell>
          <cell r="D1007" t="str">
            <v xml:space="preserve">TRABALHO EXECUTADO  </v>
          </cell>
        </row>
        <row r="1008">
          <cell r="A1008" t="str">
            <v>REVISION PRECIOS</v>
          </cell>
          <cell r="B1008" t="str">
            <v xml:space="preserve">REVISION PRICES </v>
          </cell>
          <cell r="C1008" t="str">
            <v xml:space="preserve">RÉVISION PRIX </v>
          </cell>
          <cell r="D1008" t="str">
            <v xml:space="preserve">PREÇOS DA REVISÃO  </v>
          </cell>
        </row>
        <row r="1009">
          <cell r="A1009" t="str">
            <v>ANTICIPOS</v>
          </cell>
          <cell r="B1009" t="str">
            <v xml:space="preserve">ADVANCE PAYMENTS </v>
          </cell>
          <cell r="C1009" t="str">
            <v xml:space="preserve">AVANCES </v>
          </cell>
          <cell r="D1009" t="str">
            <v xml:space="preserve">PAGAMENTOS AVANÇADOS  </v>
          </cell>
        </row>
        <row r="1010">
          <cell r="A1010" t="str">
            <v>INGRESOS/GASTOS FINANCIEROS</v>
          </cell>
          <cell r="B1010" t="str">
            <v xml:space="preserve">FINANCIAL INGRESOS/GASTOS </v>
          </cell>
          <cell r="C1010" t="str">
            <v xml:space="preserve">RECETTES/frais FINANCIERS </v>
          </cell>
          <cell r="D1010" t="str">
            <v xml:space="preserve">INGRESOS/GASTOS FINANCEIRO  </v>
          </cell>
        </row>
        <row r="1011">
          <cell r="A1011" t="str">
            <v>RETENCIONES ANTICIPO IMPUESTOS</v>
          </cell>
          <cell r="B1011" t="str">
            <v xml:space="preserve">IMPOSED RETENTIONS ADVANCE PAYMENT </v>
          </cell>
          <cell r="C1011" t="str">
            <v xml:space="preserve">RETENUES AVANCE IMPOSÉS </v>
          </cell>
          <cell r="D1011" t="str">
            <v xml:space="preserve">PAGAMENTO AVANÇADO IMPOSTO DAS RETENÇÕES  </v>
          </cell>
        </row>
        <row r="1012">
          <cell r="A1012" t="str">
            <v>TASAS CERTIFICACION</v>
          </cell>
          <cell r="B1012" t="str">
            <v xml:space="preserve">RATES CERTIFICATION </v>
          </cell>
          <cell r="C1012" t="str">
            <v xml:space="preserve">TAXES CERTIFICATION </v>
          </cell>
          <cell r="D1012" t="str">
            <v xml:space="preserve">CERTIFICAÇÃO DAS TAXAS  </v>
          </cell>
        </row>
        <row r="1013">
          <cell r="A1013" t="str">
            <v>DESCUENTOS</v>
          </cell>
          <cell r="B1013" t="str">
            <v xml:space="preserve">DISCOUNTS </v>
          </cell>
          <cell r="C1013" t="str">
            <v xml:space="preserve">REMISES </v>
          </cell>
          <cell r="D1013" t="str">
            <v xml:space="preserve">DISCONTOS  </v>
          </cell>
        </row>
        <row r="1014">
          <cell r="A1014" t="str">
            <v>BASE IMPONIBLE</v>
          </cell>
          <cell r="B1014" t="str">
            <v xml:space="preserve">TAX BASIS </v>
          </cell>
          <cell r="C1014" t="str">
            <v xml:space="preserve">BASE IMPOSABLE </v>
          </cell>
          <cell r="D1014" t="str">
            <v xml:space="preserve">BASE DE IMPOSTO  </v>
          </cell>
        </row>
        <row r="1015">
          <cell r="A1015" t="str">
            <v>IMPORTE</v>
          </cell>
          <cell r="B1015" t="str">
            <v xml:space="preserve">AMOUNT </v>
          </cell>
          <cell r="C1015" t="str">
            <v xml:space="preserve">MONTANT </v>
          </cell>
          <cell r="D1015" t="str">
            <v xml:space="preserve">Uma QUANTIDADE  </v>
          </cell>
        </row>
        <row r="1016">
          <cell r="A1016" t="str">
            <v>TOTAL</v>
          </cell>
          <cell r="B1016" t="str">
            <v xml:space="preserve">TOTAL </v>
          </cell>
          <cell r="C1016" t="str">
            <v xml:space="preserve">TOTAL </v>
          </cell>
          <cell r="D1016" t="str">
            <v xml:space="preserve">TOTAL  </v>
          </cell>
        </row>
        <row r="1017">
          <cell r="A1017" t="str">
            <v>RETENCION</v>
          </cell>
          <cell r="B1017" t="str">
            <v xml:space="preserve">RETENTION </v>
          </cell>
          <cell r="C1017" t="str">
            <v xml:space="preserve">RETENUE </v>
          </cell>
          <cell r="D1017" t="str">
            <v xml:space="preserve">RETENÇÃO  </v>
          </cell>
        </row>
        <row r="1018">
          <cell r="A1018" t="str">
            <v>TOTAL A COBRAR</v>
          </cell>
          <cell r="B1018" t="str">
            <v xml:space="preserve">TOTAL TO RECEIVE </v>
          </cell>
          <cell r="C1018" t="str">
            <v xml:space="preserve">TOTAL À PERCEVOIR </v>
          </cell>
          <cell r="D1018" t="str">
            <v xml:space="preserve">TOTALIZE PARA RECEBER  </v>
          </cell>
        </row>
        <row r="1019">
          <cell r="A1019" t="str">
            <v>FECHA COBRO SEGÚN CONTRATO</v>
          </cell>
          <cell r="B1019" t="str">
            <v xml:space="preserve">DATE COLLECTION ACCORDING TO CONTRACT </v>
          </cell>
          <cell r="C1019" t="str">
            <v xml:space="preserve">DATE ENCAISSEMENT COMME CONTRAT </v>
          </cell>
          <cell r="D1019" t="str">
            <v xml:space="preserve">DATE A COLEÇÃO DE ACORDO COM O CONTRATO  </v>
          </cell>
        </row>
        <row r="1020">
          <cell r="A1020" t="str">
            <v>FECHA COBRO PREVISTA</v>
          </cell>
          <cell r="B1020" t="str">
            <v xml:space="preserve">PREDICTED DATE COLLECTION </v>
          </cell>
          <cell r="C1020" t="str">
            <v xml:space="preserve">DATE ENCAISSEMENT PRÉVUE </v>
          </cell>
          <cell r="D1020" t="str">
            <v xml:space="preserve">COLEÇÃO PREDITA DA DATA  </v>
          </cell>
        </row>
        <row r="1021">
          <cell r="A1021" t="str">
            <v>FECHA COBRO REAL</v>
          </cell>
          <cell r="B1021" t="str">
            <v xml:space="preserve">DATE REAL COLLECTION </v>
          </cell>
          <cell r="C1021" t="str">
            <v xml:space="preserve">DATE ENCAISSEMENT RÉEL </v>
          </cell>
          <cell r="D1021" t="str">
            <v xml:space="preserve">COLEÇÃO REAL DA DATA  </v>
          </cell>
        </row>
        <row r="1022">
          <cell r="A1022" t="str">
            <v>DEMORA COBRO</v>
          </cell>
          <cell r="B1022" t="str">
            <v xml:space="preserve">IT DELAYS COLLECTION </v>
          </cell>
          <cell r="C1022" t="str">
            <v xml:space="preserve">RETARD ENCAISSEMENT </v>
          </cell>
          <cell r="D1022" t="str">
            <v xml:space="preserve">ATRASA A COLEÇÃO  </v>
          </cell>
        </row>
        <row r="1023">
          <cell r="A1023" t="str">
            <v>NUEVA</v>
          </cell>
        </row>
        <row r="1036">
          <cell r="A1036" t="str">
            <v>CARTERA</v>
          </cell>
        </row>
        <row r="1037">
          <cell r="A1037" t="str">
            <v>OBRA</v>
          </cell>
          <cell r="B1037" t="str">
            <v xml:space="preserve">WORK </v>
          </cell>
          <cell r="C1037" t="str">
            <v xml:space="preserve">OEUVRE </v>
          </cell>
          <cell r="D1037" t="str">
            <v xml:space="preserve">TRABALHO  </v>
          </cell>
        </row>
        <row r="1038">
          <cell r="A1038" t="str">
            <v>DIVISION</v>
          </cell>
          <cell r="B1038" t="str">
            <v xml:space="preserve">DIVISION </v>
          </cell>
          <cell r="C1038" t="str">
            <v xml:space="preserve">DIVISION </v>
          </cell>
          <cell r="D1038" t="str">
            <v xml:space="preserve">DIVISÃO  </v>
          </cell>
        </row>
        <row r="1039">
          <cell r="A1039" t="str">
            <v>TIPO</v>
          </cell>
          <cell r="B1039" t="str">
            <v xml:space="preserve">TYPE </v>
          </cell>
          <cell r="C1039" t="str">
            <v xml:space="preserve">TAUX </v>
          </cell>
          <cell r="D1039" t="str">
            <v xml:space="preserve">TIPO  </v>
          </cell>
        </row>
        <row r="1040">
          <cell r="A1040" t="str">
            <v>CLIENTE</v>
          </cell>
          <cell r="B1040" t="str">
            <v xml:space="preserve">CLIENT </v>
          </cell>
          <cell r="C1040" t="str">
            <v xml:space="preserve">CLIENT </v>
          </cell>
          <cell r="D1040" t="str">
            <v xml:space="preserve">CLIENTE  </v>
          </cell>
        </row>
        <row r="1041">
          <cell r="A1041" t="str">
            <v>PRESUPUESTO INICIAL</v>
          </cell>
          <cell r="B1041" t="str">
            <v xml:space="preserve">INITIAL BUDGET </v>
          </cell>
          <cell r="C1041" t="str">
            <v xml:space="preserve">BUDGET INITIAL </v>
          </cell>
          <cell r="D1041" t="str">
            <v xml:space="preserve">ORÇAMENTO INICIAL  </v>
          </cell>
        </row>
        <row r="1042">
          <cell r="A1042" t="str">
            <v>AMPLIACIONES</v>
          </cell>
          <cell r="B1042" t="str">
            <v xml:space="preserve">EXTENSIONS </v>
          </cell>
          <cell r="C1042" t="str">
            <v xml:space="preserve">EXTENSIONS </v>
          </cell>
          <cell r="D1042" t="str">
            <v xml:space="preserve">EXTENSÕES  </v>
          </cell>
        </row>
        <row r="1043">
          <cell r="A1043" t="str">
            <v>VENTA FINAL</v>
          </cell>
          <cell r="B1043" t="str">
            <v xml:space="preserve">FINAL SALE </v>
          </cell>
          <cell r="C1043" t="str">
            <v xml:space="preserve">VENTE FINALE </v>
          </cell>
          <cell r="D1043" t="str">
            <v xml:space="preserve">VENDA FINAL  </v>
          </cell>
        </row>
        <row r="1044">
          <cell r="A1044" t="str">
            <v>EJECUTADO</v>
          </cell>
          <cell r="B1044" t="str">
            <v xml:space="preserve">EXECUTED </v>
          </cell>
          <cell r="C1044" t="str">
            <v xml:space="preserve">EXÉCUTÉ </v>
          </cell>
          <cell r="D1044" t="str">
            <v xml:space="preserve">EXECUTADO  </v>
          </cell>
        </row>
        <row r="1045">
          <cell r="A1045" t="str">
            <v>CARTERA DETALLE VENTAS</v>
          </cell>
          <cell r="B1045" t="str">
            <v xml:space="preserve">PORTFOLIO DETAILS SALES </v>
          </cell>
          <cell r="C1045" t="str">
            <v xml:space="preserve">PORTEFEUILLE DÉTAILLE DES VENTES </v>
          </cell>
          <cell r="D1045" t="str">
            <v xml:space="preserve">O PORTFOLIO DETALHA VENDAS  </v>
          </cell>
        </row>
      </sheetData>
      <sheetData sheetId="23" refreshError="1"/>
      <sheetData sheetId="24" refreshError="1"/>
      <sheetData sheetId="25" refreshError="1"/>
      <sheetData sheetId="26" refreshError="1"/>
      <sheetData sheetId="27" refreshError="1">
        <row r="1">
          <cell r="B1" t="str">
            <v>ISOLUX NICARAGUA</v>
          </cell>
          <cell r="G1" t="str">
            <v>TIPOS DE CAMBIO CIERRE</v>
          </cell>
        </row>
        <row r="3">
          <cell r="B3" t="str">
            <v>EURO</v>
          </cell>
          <cell r="C3" t="str">
            <v>DÓLAR</v>
          </cell>
          <cell r="D3" t="str">
            <v>CÓRDOBAS</v>
          </cell>
          <cell r="E3" t="str">
            <v>PESO CHILENO</v>
          </cell>
          <cell r="F3" t="str">
            <v>DINAR</v>
          </cell>
          <cell r="G3" t="str">
            <v>METICAL</v>
          </cell>
          <cell r="H3" t="str">
            <v>DIRHAM</v>
          </cell>
          <cell r="I3" t="str">
            <v>PESO MEXICANO</v>
          </cell>
          <cell r="J3" t="str">
            <v>RUPEE</v>
          </cell>
        </row>
        <row r="5">
          <cell r="A5">
            <v>37287</v>
          </cell>
          <cell r="B5">
            <v>1</v>
          </cell>
          <cell r="D5">
            <v>8.4029999999999994E-2</v>
          </cell>
          <cell r="G5">
            <v>5.092E-5</v>
          </cell>
          <cell r="H5">
            <v>9.8424999999999999E-2</v>
          </cell>
          <cell r="I5">
            <v>0.126885</v>
          </cell>
          <cell r="J5">
            <v>1.8884999999999999E-2</v>
          </cell>
        </row>
        <row r="6">
          <cell r="A6">
            <v>37315</v>
          </cell>
          <cell r="B6">
            <v>1</v>
          </cell>
          <cell r="D6">
            <v>8.362E-2</v>
          </cell>
          <cell r="G6">
            <v>5.0670000000000001E-5</v>
          </cell>
          <cell r="H6">
            <v>9.8060000000000008E-2</v>
          </cell>
          <cell r="I6">
            <v>0.126915</v>
          </cell>
          <cell r="J6">
            <v>1.9259999999999999E-2</v>
          </cell>
        </row>
        <row r="7">
          <cell r="A7">
            <v>37346</v>
          </cell>
          <cell r="B7">
            <v>1</v>
          </cell>
          <cell r="D7">
            <v>8.2030000000000006E-2</v>
          </cell>
          <cell r="G7">
            <v>5.0090000000000003E-5</v>
          </cell>
          <cell r="H7">
            <v>9.8330000000000001E-2</v>
          </cell>
          <cell r="I7">
            <v>0.12720500000000001</v>
          </cell>
          <cell r="J7">
            <v>1.8735000000000002E-2</v>
          </cell>
        </row>
        <row r="8">
          <cell r="A8">
            <v>37376</v>
          </cell>
          <cell r="B8">
            <v>1</v>
          </cell>
          <cell r="D8">
            <v>7.8920000000000004E-2</v>
          </cell>
          <cell r="G8">
            <v>4.7549999999999997E-5</v>
          </cell>
          <cell r="H8">
            <v>9.7019999999999995E-2</v>
          </cell>
          <cell r="I8">
            <v>0.11809500000000001</v>
          </cell>
          <cell r="J8">
            <v>1.8445E-2</v>
          </cell>
        </row>
        <row r="9">
          <cell r="A9">
            <v>37407</v>
          </cell>
          <cell r="B9">
            <v>1</v>
          </cell>
          <cell r="D9">
            <v>7.5300000000000006E-2</v>
          </cell>
          <cell r="G9">
            <v>4.5410000000000001E-5</v>
          </cell>
          <cell r="H9">
            <v>9.6284999999999996E-2</v>
          </cell>
          <cell r="I9">
            <v>0.10997999999999999</v>
          </cell>
          <cell r="J9">
            <v>1.7784999999999999E-2</v>
          </cell>
        </row>
        <row r="10">
          <cell r="A10">
            <v>37437</v>
          </cell>
          <cell r="B10">
            <v>1</v>
          </cell>
          <cell r="D10">
            <v>7.1065000000000003E-2</v>
          </cell>
          <cell r="G10">
            <v>4.2830000000000002E-5</v>
          </cell>
          <cell r="H10">
            <v>9.5415E-2</v>
          </cell>
          <cell r="I10">
            <v>0.101355</v>
          </cell>
          <cell r="J10">
            <v>1.6475E-2</v>
          </cell>
        </row>
        <row r="11">
          <cell r="A11">
            <v>37468</v>
          </cell>
          <cell r="B11">
            <v>1</v>
          </cell>
          <cell r="D11">
            <v>7.1260000000000004E-2</v>
          </cell>
          <cell r="G11">
            <v>4.3189999999999998E-5</v>
          </cell>
          <cell r="H11">
            <v>9.5610000000000001E-2</v>
          </cell>
          <cell r="I11">
            <v>0.10433000000000001</v>
          </cell>
          <cell r="J11">
            <v>1.6775000000000002E-2</v>
          </cell>
        </row>
        <row r="12">
          <cell r="A12">
            <v>37499</v>
          </cell>
          <cell r="B12">
            <v>1</v>
          </cell>
          <cell r="D12">
            <v>7.0949999999999999E-2</v>
          </cell>
          <cell r="G12">
            <v>4.35E-5</v>
          </cell>
          <cell r="H12">
            <v>9.5480000000000009E-2</v>
          </cell>
          <cell r="I12">
            <v>0.102425</v>
          </cell>
          <cell r="J12">
            <v>1.6795000000000001E-2</v>
          </cell>
        </row>
        <row r="13">
          <cell r="A13">
            <v>37529</v>
          </cell>
          <cell r="B13">
            <v>1</v>
          </cell>
          <cell r="D13">
            <v>7.0440000000000003E-2</v>
          </cell>
          <cell r="G13">
            <v>4.3380000000000001E-5</v>
          </cell>
          <cell r="H13">
            <v>9.5039999999999999E-2</v>
          </cell>
          <cell r="I13">
            <v>0.10007000000000001</v>
          </cell>
          <cell r="J13">
            <v>1.6879999999999999E-2</v>
          </cell>
        </row>
        <row r="14">
          <cell r="A14">
            <v>37560</v>
          </cell>
          <cell r="B14">
            <v>1</v>
          </cell>
          <cell r="D14">
            <v>7.0065000000000002E-2</v>
          </cell>
          <cell r="G14">
            <v>4.3519999999999997E-5</v>
          </cell>
          <cell r="H14">
            <v>9.5144999999999993E-2</v>
          </cell>
          <cell r="I14">
            <v>9.9714999999999998E-2</v>
          </cell>
          <cell r="J14">
            <v>1.6895E-2</v>
          </cell>
        </row>
        <row r="15">
          <cell r="A15">
            <v>37590</v>
          </cell>
          <cell r="B15">
            <v>1</v>
          </cell>
          <cell r="D15">
            <v>6.9114999999999996E-2</v>
          </cell>
          <cell r="G15">
            <v>4.3090000000000002E-5</v>
          </cell>
          <cell r="H15">
            <v>9.486E-2</v>
          </cell>
          <cell r="I15">
            <v>9.9114999999999995E-2</v>
          </cell>
          <cell r="J15">
            <v>1.6875000000000001E-2</v>
          </cell>
        </row>
        <row r="16">
          <cell r="A16">
            <v>37621</v>
          </cell>
          <cell r="B16">
            <v>1</v>
          </cell>
          <cell r="D16">
            <v>6.5475000000000005E-2</v>
          </cell>
          <cell r="G16">
            <v>4.0439999999999999E-5</v>
          </cell>
          <cell r="H16">
            <v>9.3774999999999997E-2</v>
          </cell>
          <cell r="I16">
            <v>9.1260000000000008E-2</v>
          </cell>
          <cell r="J16">
            <v>1.6045E-2</v>
          </cell>
        </row>
        <row r="17">
          <cell r="A17">
            <v>37652</v>
          </cell>
          <cell r="B17">
            <v>1</v>
          </cell>
          <cell r="D17">
            <v>6.3035000000000008E-2</v>
          </cell>
          <cell r="F17">
            <v>1.3032349999999999</v>
          </cell>
          <cell r="G17">
            <v>3.9780000000000002E-5</v>
          </cell>
          <cell r="H17">
            <v>9.2865000000000003E-2</v>
          </cell>
          <cell r="I17">
            <v>8.4515000000000007E-2</v>
          </cell>
          <cell r="J17">
            <v>1.5904999999999999E-2</v>
          </cell>
        </row>
        <row r="18">
          <cell r="A18">
            <v>37680</v>
          </cell>
          <cell r="B18">
            <v>1</v>
          </cell>
          <cell r="D18">
            <v>6.3064999999999996E-2</v>
          </cell>
          <cell r="F18">
            <v>1.3102050000000001</v>
          </cell>
          <cell r="G18">
            <v>3.9990000000000002E-5</v>
          </cell>
          <cell r="H18">
            <v>9.3429999999999999E-2</v>
          </cell>
          <cell r="I18">
            <v>8.4284999999999999E-2</v>
          </cell>
          <cell r="J18">
            <v>1.602E-2</v>
          </cell>
        </row>
        <row r="19">
          <cell r="A19">
            <v>37711</v>
          </cell>
          <cell r="B19">
            <v>1</v>
          </cell>
          <cell r="D19">
            <v>6.2835000000000002E-2</v>
          </cell>
          <cell r="F19">
            <v>1.3053049999999999</v>
          </cell>
          <cell r="G19">
            <v>3.9789999999999997E-5</v>
          </cell>
          <cell r="H19">
            <v>9.2865000000000003E-2</v>
          </cell>
          <cell r="I19">
            <v>8.6919999999999997E-2</v>
          </cell>
          <cell r="J19">
            <v>1.6045E-2</v>
          </cell>
        </row>
        <row r="20">
          <cell r="A20">
            <v>37741</v>
          </cell>
          <cell r="B20">
            <v>1</v>
          </cell>
          <cell r="D20">
            <v>6.1289999999999997E-2</v>
          </cell>
          <cell r="F20">
            <v>1.2716700000000001</v>
          </cell>
          <cell r="G20">
            <v>3.8534999999999996E-5</v>
          </cell>
          <cell r="H20">
            <v>9.2184999999999989E-2</v>
          </cell>
          <cell r="I20">
            <v>8.7705000000000005E-2</v>
          </cell>
          <cell r="J20">
            <v>1.5640000000000001E-2</v>
          </cell>
        </row>
        <row r="21">
          <cell r="A21">
            <v>37772</v>
          </cell>
          <cell r="B21">
            <v>1</v>
          </cell>
          <cell r="D21">
            <v>5.7010000000000005E-2</v>
          </cell>
          <cell r="F21">
            <v>1.1971799999999999</v>
          </cell>
          <cell r="G21">
            <v>3.6320000000000005E-5</v>
          </cell>
          <cell r="H21">
            <v>9.2124999999999999E-2</v>
          </cell>
          <cell r="I21">
            <v>8.2309999999999994E-2</v>
          </cell>
          <cell r="J21">
            <v>1.4749999999999999E-2</v>
          </cell>
        </row>
        <row r="22">
          <cell r="A22">
            <v>37802</v>
          </cell>
          <cell r="B22">
            <v>1</v>
          </cell>
          <cell r="D22">
            <v>5.8645000000000003E-2</v>
          </cell>
          <cell r="F22">
            <v>1.23319</v>
          </cell>
          <cell r="G22">
            <v>3.7335000000000001E-5</v>
          </cell>
          <cell r="H22">
            <v>9.2304999999999998E-2</v>
          </cell>
          <cell r="I22">
            <v>8.4010000000000001E-2</v>
          </cell>
          <cell r="J22">
            <v>1.5134999999999999E-2</v>
          </cell>
        </row>
        <row r="23">
          <cell r="A23">
            <v>37833</v>
          </cell>
          <cell r="B23">
            <v>1</v>
          </cell>
          <cell r="D23">
            <v>5.8459999999999998E-2</v>
          </cell>
          <cell r="F23">
            <v>1.243395</v>
          </cell>
          <cell r="G23">
            <v>3.7675000000000001E-5</v>
          </cell>
          <cell r="H23">
            <v>9.2460000000000001E-2</v>
          </cell>
          <cell r="I23">
            <v>8.4089999999999998E-2</v>
          </cell>
          <cell r="J23">
            <v>1.5259999999999999E-2</v>
          </cell>
        </row>
        <row r="24">
          <cell r="A24">
            <v>37864</v>
          </cell>
          <cell r="B24">
            <v>1</v>
          </cell>
          <cell r="D24">
            <v>6.0335E-2</v>
          </cell>
          <cell r="F24">
            <v>1.2842100000000001</v>
          </cell>
          <cell r="G24">
            <v>3.8985E-5</v>
          </cell>
          <cell r="H24">
            <v>9.3015E-2</v>
          </cell>
          <cell r="I24">
            <v>8.226E-2</v>
          </cell>
          <cell r="J24">
            <v>1.5800000000000002E-2</v>
          </cell>
        </row>
        <row r="25">
          <cell r="A25">
            <v>37894</v>
          </cell>
          <cell r="B25">
            <v>1</v>
          </cell>
          <cell r="D25">
            <v>5.6885000000000005E-2</v>
          </cell>
          <cell r="F25">
            <v>1.21608</v>
          </cell>
          <cell r="G25">
            <v>3.7760000000000004E-5</v>
          </cell>
          <cell r="H25">
            <v>9.1854999999999992E-2</v>
          </cell>
          <cell r="I25">
            <v>7.8575000000000006E-2</v>
          </cell>
          <cell r="J25">
            <v>1.4919999999999999E-2</v>
          </cell>
        </row>
        <row r="26">
          <cell r="A26">
            <v>37925</v>
          </cell>
          <cell r="B26">
            <v>1</v>
          </cell>
          <cell r="D26">
            <v>5.6169999999999998E-2</v>
          </cell>
          <cell r="F26">
            <v>1.21225</v>
          </cell>
          <cell r="G26">
            <v>3.6915000000000001E-5</v>
          </cell>
          <cell r="H26">
            <v>9.2274999999999996E-2</v>
          </cell>
          <cell r="I26">
            <v>7.7719999999999997E-2</v>
          </cell>
          <cell r="J26">
            <v>1.499E-2</v>
          </cell>
        </row>
        <row r="27">
          <cell r="A27">
            <v>37955</v>
          </cell>
          <cell r="B27">
            <v>1</v>
          </cell>
          <cell r="D27">
            <v>5.4345000000000004E-2</v>
          </cell>
          <cell r="F27">
            <v>1.1765099999999999</v>
          </cell>
          <cell r="G27">
            <v>3.6110000000000005E-5</v>
          </cell>
          <cell r="H27">
            <v>9.101999999999999E-2</v>
          </cell>
          <cell r="I27">
            <v>7.3255000000000001E-2</v>
          </cell>
          <cell r="J27">
            <v>1.4630000000000001E-2</v>
          </cell>
        </row>
        <row r="28">
          <cell r="A28">
            <v>37986</v>
          </cell>
          <cell r="B28">
            <v>1</v>
          </cell>
          <cell r="D28">
            <v>5.1619999999999999E-2</v>
          </cell>
          <cell r="F28">
            <v>1.12338</v>
          </cell>
          <cell r="G28">
            <v>3.4314999999999999E-5</v>
          </cell>
          <cell r="H28">
            <v>9.0120000000000006E-2</v>
          </cell>
          <cell r="I28">
            <v>7.0934999999999998E-2</v>
          </cell>
          <cell r="J28">
            <v>1.3909999999999999E-2</v>
          </cell>
        </row>
        <row r="29">
          <cell r="A29">
            <v>38017</v>
          </cell>
          <cell r="B29">
            <v>1</v>
          </cell>
          <cell r="D29">
            <v>5.2040000000000003E-2</v>
          </cell>
          <cell r="F29">
            <v>1.1362700000000001</v>
          </cell>
          <cell r="G29">
            <v>3.4795000000000001E-5</v>
          </cell>
          <cell r="H29">
            <v>9.0579999999999994E-2</v>
          </cell>
          <cell r="I29">
            <v>7.2410000000000002E-2</v>
          </cell>
          <cell r="J29">
            <v>1.4095E-2</v>
          </cell>
        </row>
        <row r="30">
          <cell r="A30">
            <v>38046</v>
          </cell>
          <cell r="B30">
            <v>1</v>
          </cell>
          <cell r="D30">
            <v>5.1449999999999996E-2</v>
          </cell>
          <cell r="F30">
            <v>1.12968</v>
          </cell>
          <cell r="G30">
            <v>3.4634999999999996E-5</v>
          </cell>
          <cell r="H30">
            <v>9.0395000000000003E-2</v>
          </cell>
          <cell r="I30">
            <v>7.2395000000000001E-2</v>
          </cell>
          <cell r="J30">
            <v>1.3979999999999999E-2</v>
          </cell>
        </row>
        <row r="31">
          <cell r="A31">
            <v>38077</v>
          </cell>
          <cell r="B31">
            <v>1</v>
          </cell>
          <cell r="D31">
            <v>5.2549999999999999E-2</v>
          </cell>
          <cell r="F31">
            <v>1.15848</v>
          </cell>
          <cell r="G31">
            <v>3.5320000000000001E-5</v>
          </cell>
          <cell r="H31">
            <v>9.1240000000000002E-2</v>
          </cell>
          <cell r="I31">
            <v>7.3374999999999996E-2</v>
          </cell>
          <cell r="J31">
            <v>1.4290000000000001E-2</v>
          </cell>
        </row>
        <row r="32">
          <cell r="A32">
            <v>38107</v>
          </cell>
          <cell r="B32">
            <v>1</v>
          </cell>
          <cell r="D32">
            <v>5.3265E-2</v>
          </cell>
          <cell r="F32">
            <v>1.1772899999999999</v>
          </cell>
          <cell r="G32">
            <v>3.6210000000000001E-5</v>
          </cell>
          <cell r="H32">
            <v>9.1045000000000001E-2</v>
          </cell>
          <cell r="I32">
            <v>7.3055000000000009E-2</v>
          </cell>
          <cell r="J32">
            <v>1.455E-2</v>
          </cell>
        </row>
        <row r="33">
          <cell r="A33">
            <v>38138</v>
          </cell>
          <cell r="B33">
            <v>1</v>
          </cell>
          <cell r="D33">
            <v>5.1900000000000002E-2</v>
          </cell>
          <cell r="F33">
            <v>1.1520999999999999</v>
          </cell>
          <cell r="G33">
            <v>3.5330000000000002E-5</v>
          </cell>
          <cell r="H33">
            <v>9.0760000000000007E-2</v>
          </cell>
          <cell r="I33">
            <v>7.152E-2</v>
          </cell>
          <cell r="J33">
            <v>1.4175E-2</v>
          </cell>
        </row>
        <row r="34">
          <cell r="A34">
            <v>38168</v>
          </cell>
          <cell r="B34">
            <v>1</v>
          </cell>
          <cell r="D34">
            <v>5.2309999999999995E-2</v>
          </cell>
          <cell r="F34">
            <v>1.1673</v>
          </cell>
          <cell r="G34">
            <v>3.6820000000000003E-5</v>
          </cell>
          <cell r="H34">
            <v>9.1425000000000006E-2</v>
          </cell>
          <cell r="I34">
            <v>7.1910000000000002E-2</v>
          </cell>
          <cell r="J34">
            <v>1.4255E-2</v>
          </cell>
        </row>
        <row r="35">
          <cell r="A35">
            <v>38199</v>
          </cell>
          <cell r="B35">
            <v>1</v>
          </cell>
          <cell r="D35">
            <v>5.2405E-2</v>
          </cell>
          <cell r="E35">
            <v>1.3025000000000001E-3</v>
          </cell>
          <cell r="F35">
            <v>1.17326</v>
          </cell>
          <cell r="G35">
            <v>3.7514999999999996E-5</v>
          </cell>
          <cell r="H35">
            <v>9.1315000000000007E-2</v>
          </cell>
          <cell r="I35">
            <v>7.2864999999999999E-2</v>
          </cell>
          <cell r="J35">
            <v>1.426E-2</v>
          </cell>
        </row>
        <row r="36">
          <cell r="A36">
            <v>38230</v>
          </cell>
          <cell r="B36">
            <v>1</v>
          </cell>
          <cell r="D36">
            <v>5.2055000000000004E-2</v>
          </cell>
          <cell r="E36">
            <v>1.3235E-3</v>
          </cell>
          <cell r="F36">
            <v>1.17035</v>
          </cell>
          <cell r="G36">
            <v>3.7829999999999995E-5</v>
          </cell>
          <cell r="H36">
            <v>9.1179999999999997E-2</v>
          </cell>
          <cell r="I36">
            <v>7.2745000000000004E-2</v>
          </cell>
          <cell r="J36">
            <v>1.4159999999999999E-2</v>
          </cell>
        </row>
        <row r="37">
          <cell r="A37">
            <v>38260</v>
          </cell>
          <cell r="B37">
            <v>1</v>
          </cell>
          <cell r="D37">
            <v>5.0634999999999999E-2</v>
          </cell>
          <cell r="E37">
            <v>1.343E-3</v>
          </cell>
          <cell r="F37">
            <v>1.14415</v>
          </cell>
          <cell r="G37">
            <v>3.8575000000000003E-5</v>
          </cell>
          <cell r="H37">
            <v>9.0719999999999995E-2</v>
          </cell>
          <cell r="I37">
            <v>7.1050000000000002E-2</v>
          </cell>
          <cell r="J37">
            <v>1.3725000000000001E-2</v>
          </cell>
        </row>
        <row r="38">
          <cell r="A38">
            <v>38291</v>
          </cell>
          <cell r="B38">
            <v>1</v>
          </cell>
          <cell r="D38">
            <v>4.8585000000000003E-2</v>
          </cell>
          <cell r="E38">
            <v>1.2745E-3</v>
          </cell>
          <cell r="F38">
            <v>1.1024799999999999</v>
          </cell>
          <cell r="G38">
            <v>3.8509999999999996E-5</v>
          </cell>
          <cell r="H38">
            <v>8.9895000000000003E-2</v>
          </cell>
          <cell r="I38">
            <v>6.7590000000000011E-2</v>
          </cell>
          <cell r="J38">
            <v>1.2805E-2</v>
          </cell>
        </row>
        <row r="39">
          <cell r="A39">
            <v>38321</v>
          </cell>
          <cell r="B39">
            <v>1</v>
          </cell>
          <cell r="D39">
            <v>4.6655000000000002E-2</v>
          </cell>
          <cell r="E39">
            <v>1.2785000000000001E-3</v>
          </cell>
          <cell r="F39">
            <v>1.062025</v>
          </cell>
          <cell r="G39">
            <v>3.8780000000000005E-5</v>
          </cell>
          <cell r="H39">
            <v>8.9545E-2</v>
          </cell>
          <cell r="I39">
            <v>6.6899999999999987E-2</v>
          </cell>
          <cell r="J39">
            <v>1.261E-2</v>
          </cell>
        </row>
        <row r="40">
          <cell r="A40">
            <v>38352</v>
          </cell>
          <cell r="B40">
            <v>1</v>
          </cell>
          <cell r="D40">
            <v>4.5275000000000003E-2</v>
          </cell>
          <cell r="E40">
            <v>1.3140000000000001E-3</v>
          </cell>
          <cell r="F40">
            <v>1.0339450000000001</v>
          </cell>
          <cell r="G40">
            <v>3.96E-5</v>
          </cell>
          <cell r="H40">
            <v>8.9124999999999996E-2</v>
          </cell>
          <cell r="I40">
            <v>6.5604999999999997E-2</v>
          </cell>
          <cell r="J40">
            <v>1.2334999999999999E-2</v>
          </cell>
        </row>
        <row r="41">
          <cell r="A41">
            <v>38383</v>
          </cell>
          <cell r="B41">
            <v>1</v>
          </cell>
          <cell r="D41">
            <v>4.7420000000000004E-2</v>
          </cell>
          <cell r="E41">
            <v>1.3105E-3</v>
          </cell>
          <cell r="F41">
            <v>1.0821749999999999</v>
          </cell>
          <cell r="G41">
            <v>4.1680000000000001E-5</v>
          </cell>
          <cell r="H41">
            <v>9.0090000000000003E-2</v>
          </cell>
          <cell r="I41">
            <v>6.8269999999999997E-2</v>
          </cell>
          <cell r="J41">
            <v>1.2959999999999999E-2</v>
          </cell>
        </row>
        <row r="42">
          <cell r="A42">
            <v>38411</v>
          </cell>
          <cell r="B42">
            <v>1</v>
          </cell>
          <cell r="D42">
            <v>4.65E-2</v>
          </cell>
          <cell r="E42">
            <v>1.3055E-3</v>
          </cell>
          <cell r="F42">
            <v>1.0650949999999999</v>
          </cell>
          <cell r="G42">
            <v>4.0884999999999999E-5</v>
          </cell>
          <cell r="H42">
            <v>8.9590000000000003E-2</v>
          </cell>
          <cell r="I42">
            <v>6.8159999999999998E-2</v>
          </cell>
          <cell r="J42">
            <v>1.2725E-2</v>
          </cell>
        </row>
        <row r="43">
          <cell r="A43">
            <v>38442</v>
          </cell>
          <cell r="B43">
            <v>1</v>
          </cell>
          <cell r="D43">
            <v>4.759E-2</v>
          </cell>
          <cell r="E43">
            <v>1.3194999999999999E-3</v>
          </cell>
          <cell r="F43">
            <v>1.0929600000000002</v>
          </cell>
          <cell r="G43">
            <v>4.1389999999999995E-5</v>
          </cell>
          <cell r="H43">
            <v>9.0315000000000006E-2</v>
          </cell>
          <cell r="I43">
            <v>6.9019999999999998E-2</v>
          </cell>
          <cell r="J43">
            <v>1.3035E-2</v>
          </cell>
        </row>
        <row r="44">
          <cell r="A44">
            <v>38472</v>
          </cell>
          <cell r="B44">
            <v>1</v>
          </cell>
          <cell r="D44">
            <v>4.7674999999999995E-2</v>
          </cell>
          <cell r="E44">
            <v>1.3345E-3</v>
          </cell>
          <cell r="F44">
            <v>1.09687</v>
          </cell>
          <cell r="G44">
            <v>3.6449999999999998E-5</v>
          </cell>
          <cell r="H44">
            <v>9.0084999999999998E-2</v>
          </cell>
          <cell r="I44">
            <v>7.0260000000000003E-2</v>
          </cell>
          <cell r="J44">
            <v>1.3065E-2</v>
          </cell>
        </row>
        <row r="45">
          <cell r="A45">
            <v>38503</v>
          </cell>
          <cell r="B45">
            <v>1</v>
          </cell>
          <cell r="D45">
            <v>4.913E-2</v>
          </cell>
          <cell r="E45">
            <v>1.382E-3</v>
          </cell>
          <cell r="F45">
            <v>1.1317849999999998</v>
          </cell>
          <cell r="G45">
            <v>3.3439999999999998E-5</v>
          </cell>
          <cell r="H45">
            <v>9.0499999999999997E-2</v>
          </cell>
          <cell r="I45">
            <v>7.3764999999999997E-2</v>
          </cell>
          <cell r="J45">
            <v>1.3610000000000001E-2</v>
          </cell>
        </row>
        <row r="46">
          <cell r="A46">
            <v>38533</v>
          </cell>
          <cell r="B46">
            <v>1</v>
          </cell>
          <cell r="D46">
            <v>5.0790000000000002E-2</v>
          </cell>
          <cell r="E46">
            <v>1.4304999999999999E-3</v>
          </cell>
          <cell r="F46">
            <v>1.1701299999999999</v>
          </cell>
          <cell r="G46">
            <v>3.3584999999999998E-5</v>
          </cell>
          <cell r="H46">
            <v>9.1689999999999994E-2</v>
          </cell>
          <cell r="I46">
            <v>7.7185000000000004E-2</v>
          </cell>
          <cell r="J46">
            <v>1.3885E-2</v>
          </cell>
        </row>
        <row r="47">
          <cell r="A47">
            <v>38564</v>
          </cell>
          <cell r="B47">
            <v>1</v>
          </cell>
          <cell r="D47">
            <v>5.0525E-2</v>
          </cell>
          <cell r="E47">
            <v>1.4599999999999999E-3</v>
          </cell>
          <cell r="F47">
            <v>1.1637500000000001</v>
          </cell>
          <cell r="G47">
            <v>3.3534999999999997E-5</v>
          </cell>
          <cell r="H47">
            <v>9.0959999999999999E-2</v>
          </cell>
          <cell r="I47">
            <v>7.7780000000000002E-2</v>
          </cell>
          <cell r="J47">
            <v>1.3819999999999999E-2</v>
          </cell>
        </row>
        <row r="48">
          <cell r="A48">
            <v>38595</v>
          </cell>
          <cell r="B48">
            <v>1</v>
          </cell>
          <cell r="D48">
            <v>4.9975000000000006E-2</v>
          </cell>
          <cell r="E48">
            <v>1.4954999999999999E-3</v>
          </cell>
          <cell r="F48">
            <v>1.1547499999999999</v>
          </cell>
          <cell r="G48">
            <v>3.3404999999999996E-5</v>
          </cell>
          <cell r="H48">
            <v>9.1005000000000003E-2</v>
          </cell>
          <cell r="I48">
            <v>7.5584999999999999E-2</v>
          </cell>
          <cell r="J48">
            <v>1.371E-2</v>
          </cell>
        </row>
        <row r="49">
          <cell r="A49">
            <v>38625</v>
          </cell>
          <cell r="B49">
            <v>1</v>
          </cell>
          <cell r="D49">
            <v>5.0714999999999996E-2</v>
          </cell>
          <cell r="E49">
            <v>1.5669999999999998E-3</v>
          </cell>
          <cell r="F49">
            <v>1.1705950000000001</v>
          </cell>
          <cell r="G49">
            <v>3.4054999999999998E-5</v>
          </cell>
          <cell r="H49">
            <v>9.1264999999999999E-2</v>
          </cell>
          <cell r="I49">
            <v>7.6880000000000004E-2</v>
          </cell>
          <cell r="J49">
            <v>1.3905000000000001E-2</v>
          </cell>
        </row>
        <row r="50">
          <cell r="A50">
            <v>38656</v>
          </cell>
          <cell r="B50">
            <v>1</v>
          </cell>
          <cell r="D50">
            <v>5.0765000000000005E-2</v>
          </cell>
          <cell r="E50">
            <v>1.526E-3</v>
          </cell>
          <cell r="F50">
            <v>1.1703049999999999</v>
          </cell>
          <cell r="G50">
            <v>3.1699999999999998E-5</v>
          </cell>
          <cell r="H50">
            <v>9.1560000000000002E-2</v>
          </cell>
          <cell r="I50">
            <v>7.6575000000000004E-2</v>
          </cell>
          <cell r="J50">
            <v>1.3875E-2</v>
          </cell>
        </row>
        <row r="51">
          <cell r="A51">
            <v>38686</v>
          </cell>
          <cell r="B51">
            <v>1</v>
          </cell>
          <cell r="D51">
            <v>5.1135E-2</v>
          </cell>
          <cell r="E51">
            <v>1.645E-3</v>
          </cell>
          <cell r="F51">
            <v>1.204925</v>
          </cell>
          <cell r="G51">
            <v>3.1859999999999997E-5</v>
          </cell>
          <cell r="H51">
            <v>9.2104999999999992E-2</v>
          </cell>
          <cell r="I51">
            <v>8.0494999999999997E-2</v>
          </cell>
          <cell r="J51">
            <v>1.4280000000000001E-2</v>
          </cell>
        </row>
        <row r="52">
          <cell r="A52">
            <v>38717</v>
          </cell>
          <cell r="B52">
            <v>1</v>
          </cell>
          <cell r="D52">
            <v>5.1445000000000005E-2</v>
          </cell>
          <cell r="E52">
            <v>1.6415000000000002E-3</v>
          </cell>
          <cell r="F52">
            <v>1.1917900000000001</v>
          </cell>
          <cell r="G52">
            <v>3.5670000000000002E-5</v>
          </cell>
          <cell r="H52">
            <v>9.1649999999999995E-2</v>
          </cell>
          <cell r="I52">
            <v>7.8449999999999992E-2</v>
          </cell>
          <cell r="J52">
            <v>1.4125E-2</v>
          </cell>
        </row>
        <row r="53">
          <cell r="A53">
            <v>38748</v>
          </cell>
        </row>
        <row r="54">
          <cell r="A54">
            <v>38776</v>
          </cell>
        </row>
        <row r="55">
          <cell r="A55">
            <v>38807</v>
          </cell>
        </row>
        <row r="56">
          <cell r="A56">
            <v>38837</v>
          </cell>
        </row>
        <row r="57">
          <cell r="A57">
            <v>38868</v>
          </cell>
        </row>
        <row r="58">
          <cell r="A58">
            <v>38898</v>
          </cell>
        </row>
        <row r="59">
          <cell r="A59">
            <v>38929</v>
          </cell>
        </row>
        <row r="60">
          <cell r="A60">
            <v>38960</v>
          </cell>
        </row>
        <row r="61">
          <cell r="A61">
            <v>38990</v>
          </cell>
        </row>
        <row r="62">
          <cell r="A62">
            <v>39021</v>
          </cell>
        </row>
        <row r="63">
          <cell r="A63">
            <v>39051</v>
          </cell>
        </row>
        <row r="64">
          <cell r="A64">
            <v>39082</v>
          </cell>
        </row>
      </sheetData>
      <sheetData sheetId="28" refreshError="1"/>
      <sheetData sheetId="29" refreshError="1"/>
      <sheetData sheetId="3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State's demand"/>
      <sheetName val="utilization"/>
      <sheetName val="prices"/>
      <sheetName val="FY99mix"/>
      <sheetName val="FY2000mix"/>
      <sheetName val="FY2001mix"/>
      <sheetName val="FY2002mix"/>
      <sheetName val="FY2003mix"/>
      <sheetName val="FY2004mix"/>
      <sheetName val="FY2005mix"/>
      <sheetName val="FY2006mix"/>
      <sheetName val="FY2007mix"/>
      <sheetName val="FY2008mix"/>
      <sheetName val="FY2009mix"/>
      <sheetName val="FY2010mix"/>
      <sheetName val="FY2011mix"/>
      <sheetName val="Freight Costs"/>
      <sheetName val="L&amp;T's market share"/>
      <sheetName val="Power"/>
      <sheetName val="FY2000pr"/>
      <sheetName val="FY2001pr"/>
      <sheetName val="FY2002pr"/>
      <sheetName val="FY2003pr"/>
      <sheetName val="FY2004pr"/>
      <sheetName val="FY2005pr"/>
      <sheetName val="FY2006pr"/>
      <sheetName val="FY2007pr"/>
      <sheetName val="FY2008pr"/>
      <sheetName val="FY2009pr"/>
      <sheetName val="FY2010pr"/>
      <sheetName val="FY2011pr"/>
      <sheetName val="DCF BY PLANT"/>
      <sheetName val="P&amp;L Workings"/>
      <sheetName val="P&amp;L and BS"/>
      <sheetName val="Inflation"/>
      <sheetName val="Blended Cements"/>
      <sheetName val="Outflow,IRR &amp; SENSIT"/>
      <sheetName val="Working Capital"/>
      <sheetName val="Loan Schedule"/>
      <sheetName val="US$ Financials"/>
      <sheetName val="Sheet2"/>
      <sheetName val="Cntrl Sheet"/>
      <sheetName val="DTPL"/>
      <sheetName val="B S"/>
      <sheetName val="N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1:R11"/>
  <sheetViews>
    <sheetView showGridLines="0" workbookViewId="0">
      <selection activeCell="B11" sqref="B11:R11"/>
    </sheetView>
  </sheetViews>
  <sheetFormatPr defaultRowHeight="15"/>
  <cols>
    <col min="1" max="1" width="11.28515625" customWidth="1"/>
    <col min="18" max="18" width="6.7109375" customWidth="1"/>
  </cols>
  <sheetData>
    <row r="11" spans="2:18" ht="27.75">
      <c r="B11" s="394" t="s">
        <v>275</v>
      </c>
      <c r="C11" s="395"/>
      <c r="D11" s="395"/>
      <c r="E11" s="395"/>
      <c r="F11" s="395"/>
      <c r="G11" s="395"/>
      <c r="H11" s="395"/>
      <c r="I11" s="395"/>
      <c r="J11" s="395"/>
      <c r="K11" s="395"/>
      <c r="L11" s="395"/>
      <c r="M11" s="395"/>
      <c r="N11" s="395"/>
      <c r="O11" s="395"/>
      <c r="P11" s="395"/>
      <c r="Q11" s="395"/>
      <c r="R11" s="395"/>
    </row>
  </sheetData>
  <mergeCells count="1">
    <mergeCell ref="B11:R1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05016-7F7C-4D39-BA98-E4EBDD82DA3A}">
  <dimension ref="A1"/>
  <sheetViews>
    <sheetView workbookViewId="0">
      <selection activeCell="F6" sqref="F6"/>
    </sheetView>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AN149"/>
  <sheetViews>
    <sheetView showGridLines="0" topLeftCell="A110" workbookViewId="0">
      <selection activeCell="C130" sqref="C130"/>
    </sheetView>
  </sheetViews>
  <sheetFormatPr defaultColWidth="9.140625" defaultRowHeight="13.5" outlineLevelRow="1"/>
  <cols>
    <col min="1" max="1" width="4.7109375" style="1" customWidth="1"/>
    <col min="2" max="2" width="33.28515625" style="1" customWidth="1"/>
    <col min="3" max="3" width="17" style="1" customWidth="1"/>
    <col min="4" max="4" width="19.42578125" style="1" customWidth="1"/>
    <col min="5" max="5" width="14.140625" style="1" bestFit="1" customWidth="1"/>
    <col min="6" max="6" width="10.5703125" style="1" customWidth="1"/>
    <col min="7" max="20" width="9.140625" style="1"/>
    <col min="21" max="39" width="9.140625" style="1" customWidth="1"/>
    <col min="40" max="16384" width="9.140625" style="1"/>
  </cols>
  <sheetData>
    <row r="1" spans="1:8" ht="21" customHeight="1" thickBot="1">
      <c r="B1" s="396" t="str">
        <f>Cover!B11</f>
        <v>Surat Hazira NH-6 Tollway Private Limited</v>
      </c>
      <c r="C1" s="397"/>
      <c r="D1" s="397"/>
      <c r="E1" s="398"/>
    </row>
    <row r="3" spans="1:8" s="98" customFormat="1" ht="15">
      <c r="B3" s="99" t="s">
        <v>0</v>
      </c>
      <c r="C3" s="100"/>
      <c r="D3" s="100"/>
      <c r="E3" s="100"/>
      <c r="F3" s="100"/>
    </row>
    <row r="4" spans="1:8">
      <c r="B4" s="178" t="s">
        <v>1</v>
      </c>
      <c r="C4" s="181">
        <v>4</v>
      </c>
      <c r="D4" s="166"/>
      <c r="E4" s="166"/>
      <c r="F4" s="166"/>
    </row>
    <row r="5" spans="1:8">
      <c r="B5" s="178" t="s">
        <v>2</v>
      </c>
      <c r="C5" s="182" t="s">
        <v>5</v>
      </c>
      <c r="D5" s="166"/>
      <c r="E5" s="166"/>
      <c r="F5" s="166"/>
    </row>
    <row r="6" spans="1:8">
      <c r="B6" s="178" t="s">
        <v>13</v>
      </c>
      <c r="C6" s="315">
        <v>1509.1</v>
      </c>
      <c r="D6" s="166"/>
      <c r="E6" s="166"/>
      <c r="F6" s="166"/>
    </row>
    <row r="7" spans="1:8">
      <c r="B7" s="178" t="s">
        <v>3</v>
      </c>
      <c r="C7" s="183">
        <v>103</v>
      </c>
      <c r="D7" s="184" t="s">
        <v>276</v>
      </c>
      <c r="E7" s="183">
        <v>29.1</v>
      </c>
      <c r="F7" s="185" t="s">
        <v>276</v>
      </c>
    </row>
    <row r="8" spans="1:8">
      <c r="B8" s="178" t="s">
        <v>6</v>
      </c>
      <c r="C8" s="183">
        <f>C7+E7-0.6</f>
        <v>131.5</v>
      </c>
      <c r="D8" s="184"/>
      <c r="E8" s="183"/>
      <c r="F8" s="185"/>
    </row>
    <row r="9" spans="1:8">
      <c r="B9" s="178" t="s">
        <v>4</v>
      </c>
      <c r="C9" s="186">
        <v>2</v>
      </c>
      <c r="D9" s="166"/>
      <c r="E9" s="166"/>
      <c r="F9" s="166"/>
    </row>
    <row r="10" spans="1:8">
      <c r="B10" s="101"/>
      <c r="C10" s="102"/>
      <c r="D10" s="4"/>
      <c r="E10" s="4"/>
      <c r="F10" s="4"/>
    </row>
    <row r="11" spans="1:8" s="98" customFormat="1" ht="15">
      <c r="B11" s="99" t="s">
        <v>7</v>
      </c>
      <c r="C11" s="103" t="s">
        <v>15</v>
      </c>
      <c r="D11" s="103" t="s">
        <v>16</v>
      </c>
      <c r="E11" s="100" t="s">
        <v>279</v>
      </c>
      <c r="F11" s="100" t="s">
        <v>280</v>
      </c>
      <c r="G11" s="98" t="s">
        <v>281</v>
      </c>
      <c r="H11" s="113" t="s">
        <v>6</v>
      </c>
    </row>
    <row r="12" spans="1:8">
      <c r="A12" s="4"/>
      <c r="B12" s="170" t="s">
        <v>277</v>
      </c>
      <c r="C12" s="183">
        <v>74.8</v>
      </c>
      <c r="D12" s="183">
        <v>52.469999999999992</v>
      </c>
      <c r="E12" s="183">
        <v>5.3</v>
      </c>
      <c r="F12" s="183">
        <v>11.23</v>
      </c>
      <c r="G12" s="183">
        <v>0</v>
      </c>
      <c r="H12" s="183">
        <f>SUM(D12:G12)</f>
        <v>68.999999999999986</v>
      </c>
    </row>
    <row r="13" spans="1:8">
      <c r="B13" s="170" t="s">
        <v>278</v>
      </c>
      <c r="C13" s="183">
        <v>5.45</v>
      </c>
      <c r="D13" s="183">
        <v>61.34</v>
      </c>
      <c r="E13" s="183">
        <v>0</v>
      </c>
      <c r="F13" s="183">
        <v>0</v>
      </c>
      <c r="G13" s="183">
        <v>1.1599999999999999</v>
      </c>
      <c r="H13" s="183">
        <f>SUM(D13:G13)</f>
        <v>62.5</v>
      </c>
    </row>
    <row r="14" spans="1:8">
      <c r="B14" s="328"/>
      <c r="C14" s="329"/>
      <c r="D14" s="329"/>
      <c r="E14" s="4"/>
      <c r="F14" s="4"/>
      <c r="G14" s="4"/>
      <c r="H14" s="4"/>
    </row>
    <row r="16" spans="1:8" s="98" customFormat="1" ht="15">
      <c r="B16" s="99" t="s">
        <v>8</v>
      </c>
      <c r="C16" s="104" t="s">
        <v>18</v>
      </c>
      <c r="D16" s="104" t="s">
        <v>27</v>
      </c>
      <c r="E16" s="104" t="s">
        <v>28</v>
      </c>
    </row>
    <row r="17" spans="2:5">
      <c r="B17" s="170" t="s">
        <v>9</v>
      </c>
      <c r="C17" s="187">
        <v>39862</v>
      </c>
      <c r="D17" s="188">
        <f>EOMONTH(DATE(YEAR(C17),CEILING(MONTH(C17),3),1),0)</f>
        <v>39903</v>
      </c>
      <c r="E17" s="188">
        <f>DATE(IF(MONTH(C17)&lt;=3,YEAR(C17),(YEAR(C17)+1)),3,31)</f>
        <v>39903</v>
      </c>
    </row>
    <row r="18" spans="2:5">
      <c r="B18" s="170" t="s">
        <v>10</v>
      </c>
      <c r="C18" s="187">
        <v>39951</v>
      </c>
      <c r="D18" s="188">
        <f t="shared" ref="D18:D25" si="0">EOMONTH(DATE(YEAR(C18),CEILING(MONTH(C18),3),1),0)</f>
        <v>39994</v>
      </c>
      <c r="E18" s="188">
        <f t="shared" ref="E18:E20" si="1">DATE(IF(MONTH(C18)&lt;=3,YEAR(C18),(YEAR(C18)+1)),3,31)</f>
        <v>40268</v>
      </c>
    </row>
    <row r="19" spans="2:5">
      <c r="B19" s="170" t="s">
        <v>11</v>
      </c>
      <c r="C19" s="187">
        <v>40268</v>
      </c>
      <c r="D19" s="188">
        <f t="shared" si="0"/>
        <v>40268</v>
      </c>
      <c r="E19" s="188">
        <f t="shared" si="1"/>
        <v>40268</v>
      </c>
    </row>
    <row r="20" spans="2:5">
      <c r="B20" s="170" t="s">
        <v>12</v>
      </c>
      <c r="C20" s="187">
        <f>C19</f>
        <v>40268</v>
      </c>
      <c r="D20" s="188">
        <f t="shared" si="0"/>
        <v>40268</v>
      </c>
      <c r="E20" s="188">
        <f t="shared" si="1"/>
        <v>40268</v>
      </c>
    </row>
    <row r="21" spans="2:5">
      <c r="B21" s="170" t="s">
        <v>14</v>
      </c>
      <c r="C21" s="314">
        <v>19</v>
      </c>
      <c r="D21" s="166"/>
      <c r="E21" s="166"/>
    </row>
    <row r="22" spans="2:5">
      <c r="B22" s="170" t="s">
        <v>282</v>
      </c>
      <c r="C22" s="314">
        <f>3.8+3/12</f>
        <v>4.05</v>
      </c>
      <c r="D22" s="166"/>
      <c r="E22" s="166"/>
    </row>
    <row r="23" spans="2:5">
      <c r="B23" s="178" t="s">
        <v>17</v>
      </c>
      <c r="C23" s="188">
        <f>C19 + (C21+C22) * 365.25-1</f>
        <v>48686.012499999997</v>
      </c>
      <c r="D23" s="188">
        <f t="shared" si="0"/>
        <v>48760</v>
      </c>
      <c r="E23" s="188">
        <f t="shared" ref="E23:E25" si="2">DATE(IF(MONTH(C23)&lt;=3,YEAR(C23),(YEAR(C23)+1)),3,31)</f>
        <v>49034</v>
      </c>
    </row>
    <row r="24" spans="2:5">
      <c r="B24" s="178" t="s">
        <v>22</v>
      </c>
      <c r="C24" s="188">
        <f>C19+910</f>
        <v>41178</v>
      </c>
      <c r="D24" s="188">
        <f t="shared" si="0"/>
        <v>41182</v>
      </c>
      <c r="E24" s="188">
        <f t="shared" si="2"/>
        <v>41364</v>
      </c>
    </row>
    <row r="25" spans="2:5">
      <c r="B25" s="178" t="s">
        <v>19</v>
      </c>
      <c r="C25" s="187">
        <v>42235</v>
      </c>
      <c r="D25" s="188">
        <f t="shared" si="0"/>
        <v>42277</v>
      </c>
      <c r="E25" s="188">
        <f t="shared" si="2"/>
        <v>42460</v>
      </c>
    </row>
    <row r="26" spans="2:5">
      <c r="B26" s="178" t="s">
        <v>20</v>
      </c>
      <c r="C26" s="189">
        <v>117.4</v>
      </c>
      <c r="D26" s="166"/>
      <c r="E26" s="166"/>
    </row>
    <row r="27" spans="2:5" hidden="1">
      <c r="B27" s="178" t="s">
        <v>268</v>
      </c>
      <c r="C27" s="190"/>
      <c r="D27" s="191"/>
      <c r="E27" s="191"/>
    </row>
    <row r="28" spans="2:5">
      <c r="B28" s="178" t="s">
        <v>199</v>
      </c>
      <c r="C28" s="192" t="s">
        <v>248</v>
      </c>
      <c r="D28" s="188"/>
      <c r="E28" s="188"/>
    </row>
    <row r="29" spans="2:5">
      <c r="B29" s="178" t="s">
        <v>255</v>
      </c>
      <c r="C29" s="189">
        <v>0</v>
      </c>
      <c r="D29" s="188"/>
      <c r="E29" s="188"/>
    </row>
    <row r="30" spans="2:5">
      <c r="B30" s="178" t="s">
        <v>21</v>
      </c>
      <c r="C30" s="189">
        <f>IF(C28="Yes",C8-C29,C8)</f>
        <v>131.5</v>
      </c>
      <c r="D30" s="166"/>
      <c r="E30" s="166"/>
    </row>
    <row r="31" spans="2:5">
      <c r="B31" s="178"/>
      <c r="C31" s="166"/>
      <c r="D31" s="166"/>
      <c r="E31" s="166"/>
    </row>
    <row r="32" spans="2:5" ht="15">
      <c r="D32" s="105"/>
    </row>
    <row r="33" spans="2:6" s="98" customFormat="1" ht="15">
      <c r="B33" s="99" t="s">
        <v>243</v>
      </c>
      <c r="C33" s="106"/>
    </row>
    <row r="34" spans="2:6" outlineLevel="1">
      <c r="C34" s="81"/>
    </row>
    <row r="35" spans="2:6" ht="15" outlineLevel="1">
      <c r="B35" s="193" t="s">
        <v>137</v>
      </c>
      <c r="C35" s="193"/>
      <c r="D35" s="166"/>
    </row>
    <row r="36" spans="2:6" ht="15" outlineLevel="1">
      <c r="B36" s="177" t="s">
        <v>138</v>
      </c>
      <c r="C36" s="194">
        <v>39453</v>
      </c>
      <c r="D36" s="166"/>
    </row>
    <row r="37" spans="2:6" outlineLevel="1">
      <c r="B37" s="195" t="s">
        <v>139</v>
      </c>
      <c r="C37" s="196">
        <v>5</v>
      </c>
      <c r="D37" s="195" t="s">
        <v>140</v>
      </c>
    </row>
    <row r="38" spans="2:6" outlineLevel="1">
      <c r="B38" s="195" t="s">
        <v>141</v>
      </c>
      <c r="C38" s="196">
        <v>1.5</v>
      </c>
      <c r="D38" s="195" t="s">
        <v>142</v>
      </c>
    </row>
    <row r="39" spans="2:6" outlineLevel="1">
      <c r="B39" s="195" t="s">
        <v>145</v>
      </c>
      <c r="C39" s="196">
        <f>2/3*50</f>
        <v>33.333333333333329</v>
      </c>
      <c r="D39" s="195" t="s">
        <v>146</v>
      </c>
    </row>
    <row r="40" spans="2:6" outlineLevel="1">
      <c r="B40" s="195" t="s">
        <v>143</v>
      </c>
      <c r="C40" s="197">
        <v>150</v>
      </c>
      <c r="D40" s="195" t="s">
        <v>144</v>
      </c>
    </row>
    <row r="41" spans="2:6" outlineLevel="1"/>
    <row r="42" spans="2:6" ht="15" outlineLevel="1">
      <c r="B42" s="198" t="s">
        <v>147</v>
      </c>
      <c r="C42" s="199" t="s">
        <v>148</v>
      </c>
      <c r="D42" s="199" t="s">
        <v>279</v>
      </c>
      <c r="E42" s="199" t="s">
        <v>280</v>
      </c>
      <c r="F42" s="199" t="s">
        <v>281</v>
      </c>
    </row>
    <row r="43" spans="2:6" outlineLevel="1">
      <c r="B43" s="200" t="s">
        <v>149</v>
      </c>
      <c r="C43" s="201">
        <v>0.65</v>
      </c>
      <c r="D43" s="201">
        <v>17</v>
      </c>
      <c r="E43" s="201">
        <v>25.75</v>
      </c>
      <c r="F43" s="201">
        <v>20</v>
      </c>
    </row>
    <row r="44" spans="2:6" outlineLevel="1">
      <c r="B44" s="200" t="s">
        <v>150</v>
      </c>
      <c r="C44" s="201">
        <v>1.05</v>
      </c>
      <c r="D44" s="201">
        <v>25.5</v>
      </c>
      <c r="E44" s="201">
        <v>38.75</v>
      </c>
      <c r="F44" s="201">
        <v>30</v>
      </c>
    </row>
    <row r="45" spans="2:6" outlineLevel="1">
      <c r="B45" s="200" t="s">
        <v>259</v>
      </c>
      <c r="C45" s="201">
        <v>2.2000000000000002</v>
      </c>
      <c r="D45" s="201">
        <v>51</v>
      </c>
      <c r="E45" s="201">
        <v>77.25</v>
      </c>
      <c r="F45" s="201">
        <v>60</v>
      </c>
    </row>
    <row r="46" spans="2:6" outlineLevel="1">
      <c r="B46" s="200" t="s">
        <v>260</v>
      </c>
      <c r="C46" s="201">
        <v>2.2000000000000002</v>
      </c>
      <c r="D46" s="201">
        <v>51</v>
      </c>
      <c r="E46" s="201">
        <v>77.25</v>
      </c>
      <c r="F46" s="201">
        <v>60</v>
      </c>
    </row>
    <row r="47" spans="2:6" outlineLevel="1">
      <c r="B47" s="200" t="s">
        <v>152</v>
      </c>
      <c r="C47" s="201">
        <v>3.45</v>
      </c>
      <c r="D47" s="201">
        <v>76</v>
      </c>
      <c r="E47" s="201">
        <v>115.5</v>
      </c>
      <c r="F47" s="201">
        <v>89.5</v>
      </c>
    </row>
    <row r="48" spans="2:6" outlineLevel="1">
      <c r="B48" s="200" t="s">
        <v>153</v>
      </c>
      <c r="C48" s="201">
        <v>4.2</v>
      </c>
      <c r="D48" s="201">
        <v>102</v>
      </c>
      <c r="E48" s="201">
        <v>154.5</v>
      </c>
      <c r="F48" s="201">
        <v>120</v>
      </c>
    </row>
    <row r="49" spans="2:29" outlineLevel="1"/>
    <row r="50" spans="2:29" ht="15" outlineLevel="1">
      <c r="B50" s="177" t="s">
        <v>157</v>
      </c>
      <c r="C50" s="202">
        <f>EOMONTH(C36,2)</f>
        <v>39538</v>
      </c>
    </row>
    <row r="51" spans="2:29" outlineLevel="1">
      <c r="B51" s="203" t="s">
        <v>156</v>
      </c>
      <c r="C51" s="204">
        <v>208.7</v>
      </c>
    </row>
    <row r="52" spans="2:29" ht="15" outlineLevel="1">
      <c r="B52" s="166"/>
      <c r="C52" s="166"/>
      <c r="D52" s="205"/>
      <c r="E52" s="166"/>
      <c r="F52" s="206">
        <f>Financials!D1</f>
        <v>43555</v>
      </c>
      <c r="G52" s="206">
        <f>EOMONTH(F52,12)</f>
        <v>43921</v>
      </c>
      <c r="H52" s="206">
        <f t="shared" ref="H52:AC52" si="3">EOMONTH(G52,12)</f>
        <v>44286</v>
      </c>
      <c r="I52" s="206">
        <f t="shared" si="3"/>
        <v>44651</v>
      </c>
      <c r="J52" s="206">
        <f t="shared" si="3"/>
        <v>45016</v>
      </c>
      <c r="K52" s="206">
        <f t="shared" si="3"/>
        <v>45382</v>
      </c>
      <c r="L52" s="206">
        <f t="shared" si="3"/>
        <v>45747</v>
      </c>
      <c r="M52" s="206">
        <f t="shared" si="3"/>
        <v>46112</v>
      </c>
      <c r="N52" s="206">
        <f t="shared" si="3"/>
        <v>46477</v>
      </c>
      <c r="O52" s="206">
        <f t="shared" si="3"/>
        <v>46843</v>
      </c>
      <c r="P52" s="206">
        <f t="shared" si="3"/>
        <v>47208</v>
      </c>
      <c r="Q52" s="206">
        <f t="shared" si="3"/>
        <v>47573</v>
      </c>
      <c r="R52" s="206">
        <f t="shared" si="3"/>
        <v>47938</v>
      </c>
      <c r="S52" s="206">
        <f t="shared" si="3"/>
        <v>48304</v>
      </c>
      <c r="T52" s="206">
        <f t="shared" si="3"/>
        <v>48669</v>
      </c>
      <c r="U52" s="206">
        <f t="shared" si="3"/>
        <v>49034</v>
      </c>
      <c r="V52" s="206">
        <f t="shared" si="3"/>
        <v>49399</v>
      </c>
      <c r="W52" s="206">
        <f t="shared" si="3"/>
        <v>49765</v>
      </c>
      <c r="X52" s="206">
        <f t="shared" si="3"/>
        <v>50130</v>
      </c>
      <c r="Y52" s="206">
        <f t="shared" si="3"/>
        <v>50495</v>
      </c>
      <c r="Z52" s="206">
        <f t="shared" si="3"/>
        <v>50860</v>
      </c>
      <c r="AA52" s="206">
        <f t="shared" si="3"/>
        <v>51226</v>
      </c>
      <c r="AB52" s="206">
        <f t="shared" si="3"/>
        <v>51591</v>
      </c>
      <c r="AC52" s="206">
        <f t="shared" si="3"/>
        <v>51956</v>
      </c>
    </row>
    <row r="53" spans="2:29" outlineLevel="1">
      <c r="B53" s="166" t="s">
        <v>305</v>
      </c>
      <c r="C53" s="166"/>
      <c r="D53" s="205"/>
      <c r="E53" s="166"/>
      <c r="F53" s="207">
        <v>3.579479140361097E-2</v>
      </c>
      <c r="G53" s="207">
        <v>3.458587244453204E-2</v>
      </c>
      <c r="H53" s="207">
        <v>2.7568922305764243E-2</v>
      </c>
      <c r="I53" s="207">
        <v>1.9512195121951237E-2</v>
      </c>
      <c r="J53" s="207">
        <v>0.142753919133396</v>
      </c>
      <c r="K53" s="237">
        <v>0.05</v>
      </c>
      <c r="L53" s="237">
        <v>0.04</v>
      </c>
      <c r="M53" s="237">
        <v>3.3000000000000002E-2</v>
      </c>
      <c r="N53" s="237">
        <v>3.3000000000000002E-2</v>
      </c>
      <c r="O53" s="237">
        <v>3.3000000000000002E-2</v>
      </c>
      <c r="P53" s="237">
        <v>3.3000000000000002E-2</v>
      </c>
      <c r="Q53" s="237">
        <v>3.3000000000000002E-2</v>
      </c>
      <c r="R53" s="237">
        <v>3.3000000000000002E-2</v>
      </c>
      <c r="S53" s="237">
        <v>3.3000000000000002E-2</v>
      </c>
      <c r="T53" s="237">
        <v>3.3000000000000002E-2</v>
      </c>
      <c r="U53" s="237">
        <v>3.3000000000000002E-2</v>
      </c>
      <c r="V53" s="237">
        <v>3.3000000000000002E-2</v>
      </c>
      <c r="W53" s="237">
        <v>3.3000000000000002E-2</v>
      </c>
      <c r="X53" s="237">
        <v>3.3000000000000002E-2</v>
      </c>
      <c r="Y53" s="237">
        <v>3.3000000000000002E-2</v>
      </c>
      <c r="Z53" s="237">
        <v>3.3000000000000002E-2</v>
      </c>
      <c r="AA53" s="237">
        <v>3.3000000000000002E-2</v>
      </c>
      <c r="AB53" s="237">
        <v>3.3000000000000002E-2</v>
      </c>
      <c r="AC53" s="237">
        <v>3.3000000000000002E-2</v>
      </c>
    </row>
    <row r="54" spans="2:29" outlineLevel="1">
      <c r="D54" s="82"/>
    </row>
    <row r="55" spans="2:29" ht="15" outlineLevel="1">
      <c r="B55" s="84" t="s">
        <v>315</v>
      </c>
      <c r="C55" s="84"/>
      <c r="D55" s="84"/>
    </row>
    <row r="56" spans="2:29" ht="15" outlineLevel="1">
      <c r="B56" s="210" t="s">
        <v>154</v>
      </c>
      <c r="C56" s="211" t="str">
        <f>$B12</f>
        <v>TP-1 (Mandal)</v>
      </c>
      <c r="D56" s="211" t="str">
        <f>$B13</f>
        <v>TP-2 (Bhatia)</v>
      </c>
      <c r="F56" s="81"/>
      <c r="G56" s="81"/>
    </row>
    <row r="57" spans="2:29" outlineLevel="1">
      <c r="B57" s="212" t="s">
        <v>149</v>
      </c>
      <c r="C57" s="213">
        <v>5392</v>
      </c>
      <c r="D57" s="213">
        <f>7078</f>
        <v>7078</v>
      </c>
      <c r="G57" s="81"/>
    </row>
    <row r="58" spans="2:29" outlineLevel="1">
      <c r="B58" s="212" t="s">
        <v>150</v>
      </c>
      <c r="C58" s="213">
        <v>333</v>
      </c>
      <c r="D58" s="213">
        <v>499</v>
      </c>
      <c r="F58" s="81"/>
      <c r="G58" s="81"/>
      <c r="I58" s="81"/>
    </row>
    <row r="59" spans="2:29" outlineLevel="1">
      <c r="B59" s="212" t="s">
        <v>259</v>
      </c>
      <c r="C59" s="213">
        <v>0</v>
      </c>
      <c r="D59" s="213">
        <v>0</v>
      </c>
      <c r="I59" s="81"/>
    </row>
    <row r="60" spans="2:29" outlineLevel="1">
      <c r="B60" s="212" t="s">
        <v>260</v>
      </c>
      <c r="C60" s="213">
        <v>1258</v>
      </c>
      <c r="D60" s="213">
        <v>575</v>
      </c>
    </row>
    <row r="61" spans="2:29" outlineLevel="1">
      <c r="B61" s="212" t="s">
        <v>152</v>
      </c>
      <c r="C61" s="213">
        <f>3140</f>
        <v>3140</v>
      </c>
      <c r="D61" s="213">
        <f>2715</f>
        <v>2715</v>
      </c>
    </row>
    <row r="62" spans="2:29" outlineLevel="1">
      <c r="B62" s="212" t="s">
        <v>153</v>
      </c>
      <c r="C62" s="213">
        <v>0</v>
      </c>
      <c r="D62" s="213">
        <v>0</v>
      </c>
    </row>
    <row r="63" spans="2:29" ht="15" outlineLevel="1">
      <c r="B63" s="210" t="s">
        <v>75</v>
      </c>
      <c r="C63" s="214">
        <f>SUM(C57:C62)</f>
        <v>10123</v>
      </c>
      <c r="D63" s="214">
        <f>SUM(D57:D62)</f>
        <v>10867</v>
      </c>
    </row>
    <row r="64" spans="2:29" outlineLevel="1">
      <c r="D64" s="82"/>
    </row>
    <row r="65" spans="2:38" ht="15" outlineLevel="1">
      <c r="B65" s="109" t="s">
        <v>249</v>
      </c>
      <c r="D65" s="82"/>
    </row>
    <row r="66" spans="2:38" ht="15" outlineLevel="1">
      <c r="B66" s="215" t="s">
        <v>173</v>
      </c>
      <c r="C66" s="166"/>
      <c r="D66" s="205"/>
      <c r="E66" s="166"/>
      <c r="F66" s="216"/>
      <c r="G66" s="338">
        <f>G52</f>
        <v>43921</v>
      </c>
      <c r="H66" s="338">
        <f t="shared" ref="H66:AD66" si="4">H52</f>
        <v>44286</v>
      </c>
      <c r="I66" s="338">
        <f t="shared" si="4"/>
        <v>44651</v>
      </c>
      <c r="J66" s="338">
        <f t="shared" si="4"/>
        <v>45016</v>
      </c>
      <c r="K66" s="338">
        <f t="shared" si="4"/>
        <v>45382</v>
      </c>
      <c r="L66" s="338">
        <f t="shared" si="4"/>
        <v>45747</v>
      </c>
      <c r="M66" s="338">
        <f t="shared" si="4"/>
        <v>46112</v>
      </c>
      <c r="N66" s="338">
        <f t="shared" si="4"/>
        <v>46477</v>
      </c>
      <c r="O66" s="338">
        <f t="shared" si="4"/>
        <v>46843</v>
      </c>
      <c r="P66" s="338">
        <f t="shared" si="4"/>
        <v>47208</v>
      </c>
      <c r="Q66" s="338">
        <f t="shared" si="4"/>
        <v>47573</v>
      </c>
      <c r="R66" s="338">
        <f t="shared" si="4"/>
        <v>47938</v>
      </c>
      <c r="S66" s="338">
        <f t="shared" si="4"/>
        <v>48304</v>
      </c>
      <c r="T66" s="338">
        <f t="shared" si="4"/>
        <v>48669</v>
      </c>
      <c r="U66" s="338">
        <f t="shared" si="4"/>
        <v>49034</v>
      </c>
      <c r="V66" s="338">
        <f t="shared" si="4"/>
        <v>49399</v>
      </c>
      <c r="W66" s="338">
        <f t="shared" si="4"/>
        <v>49765</v>
      </c>
      <c r="X66" s="338">
        <f t="shared" si="4"/>
        <v>50130</v>
      </c>
      <c r="Y66" s="338">
        <f t="shared" si="4"/>
        <v>50495</v>
      </c>
      <c r="Z66" s="338">
        <f t="shared" si="4"/>
        <v>50860</v>
      </c>
      <c r="AA66" s="338">
        <f t="shared" si="4"/>
        <v>51226</v>
      </c>
      <c r="AB66" s="338">
        <f t="shared" si="4"/>
        <v>51591</v>
      </c>
      <c r="AC66" s="338">
        <f t="shared" si="4"/>
        <v>51956</v>
      </c>
      <c r="AD66" s="338">
        <f t="shared" si="4"/>
        <v>0</v>
      </c>
      <c r="AE66" s="166"/>
      <c r="AF66" s="166"/>
      <c r="AG66" s="166"/>
      <c r="AH66" s="166"/>
      <c r="AI66" s="166"/>
      <c r="AJ66" s="166"/>
      <c r="AK66" s="166"/>
      <c r="AL66" s="166"/>
    </row>
    <row r="67" spans="2:38" outlineLevel="1">
      <c r="B67" s="212" t="s">
        <v>149</v>
      </c>
      <c r="C67" s="166"/>
      <c r="D67" s="205"/>
      <c r="E67" s="166"/>
      <c r="F67" s="207"/>
      <c r="G67" s="207"/>
      <c r="H67" s="207"/>
      <c r="I67" s="207">
        <v>0</v>
      </c>
      <c r="J67" s="207">
        <v>0.02</v>
      </c>
      <c r="K67" s="244">
        <v>0.02</v>
      </c>
      <c r="L67" s="244">
        <v>0.02</v>
      </c>
      <c r="M67" s="244">
        <v>0.02</v>
      </c>
      <c r="N67" s="244">
        <v>0.02</v>
      </c>
      <c r="O67" s="244">
        <v>0.02</v>
      </c>
      <c r="P67" s="244">
        <v>0.02</v>
      </c>
      <c r="Q67" s="244">
        <v>0.02</v>
      </c>
      <c r="R67" s="244">
        <v>0.02</v>
      </c>
      <c r="S67" s="244">
        <v>0.02</v>
      </c>
      <c r="T67" s="244">
        <v>0.02</v>
      </c>
      <c r="U67" s="207">
        <v>0.02</v>
      </c>
      <c r="V67" s="207">
        <v>0.02</v>
      </c>
      <c r="W67" s="207">
        <v>0.02</v>
      </c>
      <c r="X67" s="207">
        <v>0.02</v>
      </c>
      <c r="Y67" s="207">
        <v>0.02</v>
      </c>
      <c r="Z67" s="207">
        <v>0.02</v>
      </c>
      <c r="AA67" s="207">
        <v>0.02</v>
      </c>
      <c r="AB67" s="207">
        <v>0.02</v>
      </c>
      <c r="AC67" s="207">
        <v>0.02</v>
      </c>
      <c r="AD67" s="207">
        <v>0.02</v>
      </c>
      <c r="AE67" s="207">
        <v>0.02</v>
      </c>
      <c r="AF67" s="207">
        <v>0.02</v>
      </c>
      <c r="AG67" s="207">
        <v>0.02</v>
      </c>
      <c r="AH67" s="207">
        <v>0.02</v>
      </c>
      <c r="AI67" s="207">
        <v>0.02</v>
      </c>
      <c r="AJ67" s="207">
        <v>0.02</v>
      </c>
      <c r="AK67" s="207">
        <v>0.02</v>
      </c>
      <c r="AL67" s="207">
        <v>0.02</v>
      </c>
    </row>
    <row r="68" spans="2:38" outlineLevel="1">
      <c r="B68" s="212" t="s">
        <v>150</v>
      </c>
      <c r="C68" s="166"/>
      <c r="D68" s="205"/>
      <c r="E68" s="166"/>
      <c r="F68" s="207"/>
      <c r="G68" s="207"/>
      <c r="H68" s="207"/>
      <c r="I68" s="207">
        <v>0</v>
      </c>
      <c r="J68" s="207">
        <v>0.02</v>
      </c>
      <c r="K68" s="244">
        <v>0.02</v>
      </c>
      <c r="L68" s="244">
        <v>0.02</v>
      </c>
      <c r="M68" s="244">
        <v>0.02</v>
      </c>
      <c r="N68" s="244">
        <v>0.02</v>
      </c>
      <c r="O68" s="244">
        <v>0.02</v>
      </c>
      <c r="P68" s="244">
        <v>0.02</v>
      </c>
      <c r="Q68" s="244">
        <v>0.02</v>
      </c>
      <c r="R68" s="244">
        <v>0.02</v>
      </c>
      <c r="S68" s="244">
        <v>0.02</v>
      </c>
      <c r="T68" s="244">
        <v>0.02</v>
      </c>
      <c r="U68" s="207">
        <v>0.02</v>
      </c>
      <c r="V68" s="207">
        <v>0.02</v>
      </c>
      <c r="W68" s="207">
        <v>0.02</v>
      </c>
      <c r="X68" s="207">
        <v>0.02</v>
      </c>
      <c r="Y68" s="207">
        <v>0.02</v>
      </c>
      <c r="Z68" s="207">
        <v>0.02</v>
      </c>
      <c r="AA68" s="207">
        <v>0.02</v>
      </c>
      <c r="AB68" s="207">
        <v>0.02</v>
      </c>
      <c r="AC68" s="207">
        <v>0.02</v>
      </c>
      <c r="AD68" s="207">
        <v>0.02</v>
      </c>
      <c r="AE68" s="207">
        <v>0.02</v>
      </c>
      <c r="AF68" s="207">
        <v>0.02</v>
      </c>
      <c r="AG68" s="207">
        <v>0.02</v>
      </c>
      <c r="AH68" s="207">
        <v>0.02</v>
      </c>
      <c r="AI68" s="207">
        <v>0.02</v>
      </c>
      <c r="AJ68" s="207">
        <v>0.02</v>
      </c>
      <c r="AK68" s="207">
        <v>0.02</v>
      </c>
      <c r="AL68" s="207">
        <v>0.02</v>
      </c>
    </row>
    <row r="69" spans="2:38" outlineLevel="1">
      <c r="B69" s="212" t="s">
        <v>259</v>
      </c>
      <c r="C69" s="166"/>
      <c r="D69" s="205"/>
      <c r="E69" s="166"/>
      <c r="F69" s="207"/>
      <c r="G69" s="207"/>
      <c r="H69" s="207"/>
      <c r="I69" s="207">
        <v>0</v>
      </c>
      <c r="J69" s="207">
        <v>0.02</v>
      </c>
      <c r="K69" s="244">
        <v>0.02</v>
      </c>
      <c r="L69" s="244">
        <v>0.02</v>
      </c>
      <c r="M69" s="244">
        <v>0.02</v>
      </c>
      <c r="N69" s="244">
        <v>0.02</v>
      </c>
      <c r="O69" s="244">
        <v>0.02</v>
      </c>
      <c r="P69" s="244">
        <v>0.02</v>
      </c>
      <c r="Q69" s="244">
        <v>0.02</v>
      </c>
      <c r="R69" s="244">
        <v>0.02</v>
      </c>
      <c r="S69" s="244">
        <v>0.02</v>
      </c>
      <c r="T69" s="244">
        <v>0.02</v>
      </c>
      <c r="U69" s="207">
        <v>0.02</v>
      </c>
      <c r="V69" s="207">
        <v>0.02</v>
      </c>
      <c r="W69" s="207">
        <v>0.02</v>
      </c>
      <c r="X69" s="207">
        <v>0.02</v>
      </c>
      <c r="Y69" s="207">
        <v>0.02</v>
      </c>
      <c r="Z69" s="207">
        <v>0.02</v>
      </c>
      <c r="AA69" s="207">
        <v>0.02</v>
      </c>
      <c r="AB69" s="207">
        <v>0.02</v>
      </c>
      <c r="AC69" s="207">
        <v>0.02</v>
      </c>
      <c r="AD69" s="207">
        <v>0.02</v>
      </c>
      <c r="AE69" s="207">
        <v>0.02</v>
      </c>
      <c r="AF69" s="207">
        <v>0.02</v>
      </c>
      <c r="AG69" s="207">
        <v>0.02</v>
      </c>
      <c r="AH69" s="207">
        <v>0.02</v>
      </c>
      <c r="AI69" s="207">
        <v>0.02</v>
      </c>
      <c r="AJ69" s="207">
        <v>0.02</v>
      </c>
      <c r="AK69" s="207">
        <v>0.02</v>
      </c>
      <c r="AL69" s="207">
        <v>0.02</v>
      </c>
    </row>
    <row r="70" spans="2:38" outlineLevel="1">
      <c r="B70" s="212" t="s">
        <v>260</v>
      </c>
      <c r="C70" s="166"/>
      <c r="D70" s="205"/>
      <c r="E70" s="166"/>
      <c r="F70" s="207"/>
      <c r="G70" s="207"/>
      <c r="H70" s="207"/>
      <c r="I70" s="207">
        <v>0</v>
      </c>
      <c r="J70" s="207">
        <v>0.02</v>
      </c>
      <c r="K70" s="244">
        <v>0.02</v>
      </c>
      <c r="L70" s="244">
        <v>0.02</v>
      </c>
      <c r="M70" s="244">
        <v>0.02</v>
      </c>
      <c r="N70" s="244">
        <v>0.02</v>
      </c>
      <c r="O70" s="244">
        <v>0.02</v>
      </c>
      <c r="P70" s="244">
        <v>0.02</v>
      </c>
      <c r="Q70" s="244">
        <v>0.02</v>
      </c>
      <c r="R70" s="244">
        <v>0.02</v>
      </c>
      <c r="S70" s="244">
        <v>0.02</v>
      </c>
      <c r="T70" s="244">
        <v>0.02</v>
      </c>
      <c r="U70" s="207">
        <v>0.02</v>
      </c>
      <c r="V70" s="207">
        <v>0.02</v>
      </c>
      <c r="W70" s="207">
        <v>0.02</v>
      </c>
      <c r="X70" s="207">
        <v>0.02</v>
      </c>
      <c r="Y70" s="207">
        <v>0.02</v>
      </c>
      <c r="Z70" s="207">
        <v>0.02</v>
      </c>
      <c r="AA70" s="207">
        <v>0.02</v>
      </c>
      <c r="AB70" s="207">
        <v>0.02</v>
      </c>
      <c r="AC70" s="207">
        <v>0.02</v>
      </c>
      <c r="AD70" s="207">
        <v>0.02</v>
      </c>
      <c r="AE70" s="207">
        <v>0.02</v>
      </c>
      <c r="AF70" s="207">
        <v>0.02</v>
      </c>
      <c r="AG70" s="207">
        <v>0.02</v>
      </c>
      <c r="AH70" s="207">
        <v>0.02</v>
      </c>
      <c r="AI70" s="207">
        <v>0.02</v>
      </c>
      <c r="AJ70" s="207">
        <v>0.02</v>
      </c>
      <c r="AK70" s="207">
        <v>0.02</v>
      </c>
      <c r="AL70" s="207">
        <v>0.02</v>
      </c>
    </row>
    <row r="71" spans="2:38" outlineLevel="1">
      <c r="B71" s="212" t="s">
        <v>152</v>
      </c>
      <c r="C71" s="166"/>
      <c r="D71" s="205"/>
      <c r="E71" s="166"/>
      <c r="F71" s="207"/>
      <c r="G71" s="207"/>
      <c r="H71" s="207"/>
      <c r="I71" s="207">
        <v>0</v>
      </c>
      <c r="J71" s="207">
        <v>0.01</v>
      </c>
      <c r="K71" s="244">
        <v>0.01</v>
      </c>
      <c r="L71" s="244">
        <v>0.01</v>
      </c>
      <c r="M71" s="244">
        <v>0.01</v>
      </c>
      <c r="N71" s="244">
        <v>0.01</v>
      </c>
      <c r="O71" s="244">
        <v>0.01</v>
      </c>
      <c r="P71" s="244">
        <v>0.01</v>
      </c>
      <c r="Q71" s="244">
        <v>0.01</v>
      </c>
      <c r="R71" s="244">
        <v>0.01</v>
      </c>
      <c r="S71" s="244">
        <v>0.01</v>
      </c>
      <c r="T71" s="244">
        <v>0.01</v>
      </c>
      <c r="U71" s="207">
        <v>0.01</v>
      </c>
      <c r="V71" s="207">
        <v>0.01</v>
      </c>
      <c r="W71" s="207">
        <v>0.01</v>
      </c>
      <c r="X71" s="207">
        <v>0.01</v>
      </c>
      <c r="Y71" s="207">
        <v>0.01</v>
      </c>
      <c r="Z71" s="207">
        <v>0.01</v>
      </c>
      <c r="AA71" s="207">
        <v>0.01</v>
      </c>
      <c r="AB71" s="207">
        <v>0.01</v>
      </c>
      <c r="AC71" s="207">
        <v>0.01</v>
      </c>
      <c r="AD71" s="207">
        <v>0.01</v>
      </c>
      <c r="AE71" s="207">
        <v>0.01</v>
      </c>
      <c r="AF71" s="207">
        <v>0.01</v>
      </c>
      <c r="AG71" s="207">
        <v>0.01</v>
      </c>
      <c r="AH71" s="207">
        <v>0.01</v>
      </c>
      <c r="AI71" s="207">
        <v>0.01</v>
      </c>
      <c r="AJ71" s="207">
        <v>0.01</v>
      </c>
      <c r="AK71" s="207">
        <v>0.01</v>
      </c>
      <c r="AL71" s="207">
        <v>0.01</v>
      </c>
    </row>
    <row r="72" spans="2:38" outlineLevel="1">
      <c r="B72" s="212" t="s">
        <v>153</v>
      </c>
      <c r="C72" s="166"/>
      <c r="D72" s="205"/>
      <c r="E72" s="166"/>
      <c r="F72" s="207"/>
      <c r="G72" s="207"/>
      <c r="H72" s="207"/>
      <c r="I72" s="207">
        <v>0</v>
      </c>
      <c r="J72" s="207">
        <v>0.01</v>
      </c>
      <c r="K72" s="244">
        <v>0.01</v>
      </c>
      <c r="L72" s="244">
        <v>0.01</v>
      </c>
      <c r="M72" s="244">
        <v>0.01</v>
      </c>
      <c r="N72" s="244">
        <v>0.01</v>
      </c>
      <c r="O72" s="244">
        <v>0.01</v>
      </c>
      <c r="P72" s="244">
        <v>0.01</v>
      </c>
      <c r="Q72" s="244">
        <v>0.01</v>
      </c>
      <c r="R72" s="244">
        <v>0.01</v>
      </c>
      <c r="S72" s="244">
        <v>0.01</v>
      </c>
      <c r="T72" s="244">
        <v>0.01</v>
      </c>
      <c r="U72" s="207">
        <v>0.01</v>
      </c>
      <c r="V72" s="207">
        <v>0.01</v>
      </c>
      <c r="W72" s="207">
        <v>0.01</v>
      </c>
      <c r="X72" s="207">
        <v>0.01</v>
      </c>
      <c r="Y72" s="207">
        <v>0.01</v>
      </c>
      <c r="Z72" s="207">
        <v>0.01</v>
      </c>
      <c r="AA72" s="207">
        <v>0.01</v>
      </c>
      <c r="AB72" s="207">
        <v>0.01</v>
      </c>
      <c r="AC72" s="207">
        <v>0.01</v>
      </c>
      <c r="AD72" s="207">
        <v>0.01</v>
      </c>
      <c r="AE72" s="207">
        <v>0.01</v>
      </c>
      <c r="AF72" s="207">
        <v>0.01</v>
      </c>
      <c r="AG72" s="207">
        <v>0.01</v>
      </c>
      <c r="AH72" s="207">
        <v>0.01</v>
      </c>
      <c r="AI72" s="207">
        <v>0.01</v>
      </c>
      <c r="AJ72" s="207">
        <v>0.01</v>
      </c>
      <c r="AK72" s="207">
        <v>0.01</v>
      </c>
      <c r="AL72" s="207">
        <v>0.01</v>
      </c>
    </row>
    <row r="73" spans="2:38" outlineLevel="1">
      <c r="B73" s="87"/>
      <c r="D73" s="82"/>
    </row>
    <row r="74" spans="2:38" ht="15" outlineLevel="1">
      <c r="B74" s="215" t="s">
        <v>174</v>
      </c>
      <c r="C74" s="166"/>
      <c r="D74" s="205"/>
      <c r="E74" s="166"/>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row>
    <row r="75" spans="2:38" outlineLevel="1">
      <c r="B75" s="212" t="s">
        <v>149</v>
      </c>
      <c r="C75" s="166"/>
      <c r="D75" s="205"/>
      <c r="E75" s="166"/>
      <c r="F75" s="217"/>
      <c r="G75" s="217"/>
      <c r="H75" s="217"/>
      <c r="I75" s="217">
        <f>I67</f>
        <v>0</v>
      </c>
      <c r="J75" s="217">
        <f t="shared" ref="J75:AL80" si="5">J67</f>
        <v>0.02</v>
      </c>
      <c r="K75" s="348">
        <f t="shared" si="5"/>
        <v>0.02</v>
      </c>
      <c r="L75" s="348">
        <f t="shared" si="5"/>
        <v>0.02</v>
      </c>
      <c r="M75" s="348">
        <f t="shared" si="5"/>
        <v>0.02</v>
      </c>
      <c r="N75" s="348">
        <f t="shared" si="5"/>
        <v>0.02</v>
      </c>
      <c r="O75" s="348">
        <f t="shared" si="5"/>
        <v>0.02</v>
      </c>
      <c r="P75" s="348">
        <f t="shared" si="5"/>
        <v>0.02</v>
      </c>
      <c r="Q75" s="348">
        <f t="shared" si="5"/>
        <v>0.02</v>
      </c>
      <c r="R75" s="348">
        <f t="shared" si="5"/>
        <v>0.02</v>
      </c>
      <c r="S75" s="348">
        <f t="shared" si="5"/>
        <v>0.02</v>
      </c>
      <c r="T75" s="348">
        <f t="shared" si="5"/>
        <v>0.02</v>
      </c>
      <c r="U75" s="217">
        <f t="shared" si="5"/>
        <v>0.02</v>
      </c>
      <c r="V75" s="217">
        <f t="shared" si="5"/>
        <v>0.02</v>
      </c>
      <c r="W75" s="217">
        <f t="shared" si="5"/>
        <v>0.02</v>
      </c>
      <c r="X75" s="217">
        <f t="shared" si="5"/>
        <v>0.02</v>
      </c>
      <c r="Y75" s="217">
        <f t="shared" si="5"/>
        <v>0.02</v>
      </c>
      <c r="Z75" s="217">
        <f t="shared" si="5"/>
        <v>0.02</v>
      </c>
      <c r="AA75" s="217">
        <f t="shared" si="5"/>
        <v>0.02</v>
      </c>
      <c r="AB75" s="217">
        <f t="shared" si="5"/>
        <v>0.02</v>
      </c>
      <c r="AC75" s="217">
        <f t="shared" si="5"/>
        <v>0.02</v>
      </c>
      <c r="AD75" s="217">
        <f t="shared" si="5"/>
        <v>0.02</v>
      </c>
      <c r="AE75" s="217">
        <f t="shared" si="5"/>
        <v>0.02</v>
      </c>
      <c r="AF75" s="217">
        <f t="shared" si="5"/>
        <v>0.02</v>
      </c>
      <c r="AG75" s="217">
        <f t="shared" si="5"/>
        <v>0.02</v>
      </c>
      <c r="AH75" s="217">
        <f t="shared" si="5"/>
        <v>0.02</v>
      </c>
      <c r="AI75" s="217">
        <f t="shared" si="5"/>
        <v>0.02</v>
      </c>
      <c r="AJ75" s="217">
        <f t="shared" si="5"/>
        <v>0.02</v>
      </c>
      <c r="AK75" s="217">
        <f t="shared" si="5"/>
        <v>0.02</v>
      </c>
      <c r="AL75" s="217">
        <f t="shared" si="5"/>
        <v>0.02</v>
      </c>
    </row>
    <row r="76" spans="2:38" outlineLevel="1">
      <c r="B76" s="212" t="s">
        <v>150</v>
      </c>
      <c r="C76" s="166"/>
      <c r="D76" s="205"/>
      <c r="E76" s="166"/>
      <c r="F76" s="207"/>
      <c r="G76" s="217"/>
      <c r="H76" s="217"/>
      <c r="I76" s="217">
        <f t="shared" ref="I76:X80" si="6">I68</f>
        <v>0</v>
      </c>
      <c r="J76" s="217">
        <f t="shared" si="6"/>
        <v>0.02</v>
      </c>
      <c r="K76" s="348">
        <f t="shared" si="6"/>
        <v>0.02</v>
      </c>
      <c r="L76" s="348">
        <f t="shared" si="6"/>
        <v>0.02</v>
      </c>
      <c r="M76" s="348">
        <f t="shared" si="6"/>
        <v>0.02</v>
      </c>
      <c r="N76" s="348">
        <f t="shared" si="6"/>
        <v>0.02</v>
      </c>
      <c r="O76" s="348">
        <f t="shared" si="6"/>
        <v>0.02</v>
      </c>
      <c r="P76" s="348">
        <f t="shared" si="6"/>
        <v>0.02</v>
      </c>
      <c r="Q76" s="348">
        <f t="shared" si="6"/>
        <v>0.02</v>
      </c>
      <c r="R76" s="348">
        <f t="shared" si="6"/>
        <v>0.02</v>
      </c>
      <c r="S76" s="348">
        <f t="shared" si="6"/>
        <v>0.02</v>
      </c>
      <c r="T76" s="348">
        <f t="shared" si="6"/>
        <v>0.02</v>
      </c>
      <c r="U76" s="217">
        <f t="shared" si="6"/>
        <v>0.02</v>
      </c>
      <c r="V76" s="217">
        <f t="shared" si="6"/>
        <v>0.02</v>
      </c>
      <c r="W76" s="217">
        <f t="shared" si="6"/>
        <v>0.02</v>
      </c>
      <c r="X76" s="217">
        <f t="shared" si="6"/>
        <v>0.02</v>
      </c>
      <c r="Y76" s="217">
        <f t="shared" si="5"/>
        <v>0.02</v>
      </c>
      <c r="Z76" s="217">
        <f t="shared" si="5"/>
        <v>0.02</v>
      </c>
      <c r="AA76" s="217">
        <f t="shared" si="5"/>
        <v>0.02</v>
      </c>
      <c r="AB76" s="217">
        <f t="shared" si="5"/>
        <v>0.02</v>
      </c>
      <c r="AC76" s="217">
        <f t="shared" si="5"/>
        <v>0.02</v>
      </c>
      <c r="AD76" s="217">
        <f t="shared" si="5"/>
        <v>0.02</v>
      </c>
      <c r="AE76" s="217">
        <f t="shared" si="5"/>
        <v>0.02</v>
      </c>
      <c r="AF76" s="217">
        <f t="shared" si="5"/>
        <v>0.02</v>
      </c>
      <c r="AG76" s="217">
        <f t="shared" si="5"/>
        <v>0.02</v>
      </c>
      <c r="AH76" s="217">
        <f t="shared" si="5"/>
        <v>0.02</v>
      </c>
      <c r="AI76" s="217">
        <f t="shared" si="5"/>
        <v>0.02</v>
      </c>
      <c r="AJ76" s="217">
        <f t="shared" si="5"/>
        <v>0.02</v>
      </c>
      <c r="AK76" s="217">
        <f t="shared" si="5"/>
        <v>0.02</v>
      </c>
      <c r="AL76" s="217">
        <f t="shared" si="5"/>
        <v>0.02</v>
      </c>
    </row>
    <row r="77" spans="2:38" outlineLevel="1">
      <c r="B77" s="212" t="s">
        <v>259</v>
      </c>
      <c r="C77" s="166"/>
      <c r="D77" s="205"/>
      <c r="E77" s="166"/>
      <c r="F77" s="207"/>
      <c r="G77" s="217"/>
      <c r="H77" s="217"/>
      <c r="I77" s="217">
        <f t="shared" si="6"/>
        <v>0</v>
      </c>
      <c r="J77" s="217">
        <f t="shared" si="5"/>
        <v>0.02</v>
      </c>
      <c r="K77" s="348">
        <f t="shared" si="5"/>
        <v>0.02</v>
      </c>
      <c r="L77" s="348">
        <f t="shared" si="5"/>
        <v>0.02</v>
      </c>
      <c r="M77" s="348">
        <f t="shared" si="5"/>
        <v>0.02</v>
      </c>
      <c r="N77" s="348">
        <f t="shared" si="5"/>
        <v>0.02</v>
      </c>
      <c r="O77" s="348">
        <f t="shared" si="5"/>
        <v>0.02</v>
      </c>
      <c r="P77" s="348">
        <f t="shared" si="5"/>
        <v>0.02</v>
      </c>
      <c r="Q77" s="348">
        <f t="shared" si="5"/>
        <v>0.02</v>
      </c>
      <c r="R77" s="348">
        <f t="shared" si="5"/>
        <v>0.02</v>
      </c>
      <c r="S77" s="348">
        <f t="shared" si="5"/>
        <v>0.02</v>
      </c>
      <c r="T77" s="348">
        <f t="shared" si="5"/>
        <v>0.02</v>
      </c>
      <c r="U77" s="217">
        <f t="shared" si="5"/>
        <v>0.02</v>
      </c>
      <c r="V77" s="217">
        <f t="shared" si="5"/>
        <v>0.02</v>
      </c>
      <c r="W77" s="217">
        <f t="shared" si="5"/>
        <v>0.02</v>
      </c>
      <c r="X77" s="217">
        <f t="shared" si="5"/>
        <v>0.02</v>
      </c>
      <c r="Y77" s="217">
        <f t="shared" si="5"/>
        <v>0.02</v>
      </c>
      <c r="Z77" s="217">
        <f t="shared" si="5"/>
        <v>0.02</v>
      </c>
      <c r="AA77" s="217">
        <f t="shared" si="5"/>
        <v>0.02</v>
      </c>
      <c r="AB77" s="217">
        <f t="shared" si="5"/>
        <v>0.02</v>
      </c>
      <c r="AC77" s="217">
        <f t="shared" si="5"/>
        <v>0.02</v>
      </c>
      <c r="AD77" s="217">
        <f t="shared" si="5"/>
        <v>0.02</v>
      </c>
      <c r="AE77" s="217">
        <f t="shared" si="5"/>
        <v>0.02</v>
      </c>
      <c r="AF77" s="217">
        <f t="shared" si="5"/>
        <v>0.02</v>
      </c>
      <c r="AG77" s="217">
        <f t="shared" si="5"/>
        <v>0.02</v>
      </c>
      <c r="AH77" s="217">
        <f t="shared" si="5"/>
        <v>0.02</v>
      </c>
      <c r="AI77" s="217">
        <f t="shared" si="5"/>
        <v>0.02</v>
      </c>
      <c r="AJ77" s="217">
        <f t="shared" si="5"/>
        <v>0.02</v>
      </c>
      <c r="AK77" s="217">
        <f t="shared" si="5"/>
        <v>0.02</v>
      </c>
      <c r="AL77" s="217">
        <f t="shared" si="5"/>
        <v>0.02</v>
      </c>
    </row>
    <row r="78" spans="2:38" outlineLevel="1">
      <c r="B78" s="212" t="s">
        <v>260</v>
      </c>
      <c r="C78" s="166"/>
      <c r="D78" s="205"/>
      <c r="E78" s="166"/>
      <c r="F78" s="207"/>
      <c r="G78" s="217"/>
      <c r="H78" s="217"/>
      <c r="I78" s="217">
        <f t="shared" si="6"/>
        <v>0</v>
      </c>
      <c r="J78" s="217">
        <f t="shared" si="5"/>
        <v>0.02</v>
      </c>
      <c r="K78" s="348">
        <f t="shared" si="5"/>
        <v>0.02</v>
      </c>
      <c r="L78" s="348">
        <f t="shared" si="5"/>
        <v>0.02</v>
      </c>
      <c r="M78" s="348">
        <f t="shared" si="5"/>
        <v>0.02</v>
      </c>
      <c r="N78" s="348">
        <f t="shared" si="5"/>
        <v>0.02</v>
      </c>
      <c r="O78" s="348">
        <f t="shared" si="5"/>
        <v>0.02</v>
      </c>
      <c r="P78" s="348">
        <f t="shared" si="5"/>
        <v>0.02</v>
      </c>
      <c r="Q78" s="348">
        <f t="shared" si="5"/>
        <v>0.02</v>
      </c>
      <c r="R78" s="348">
        <f t="shared" si="5"/>
        <v>0.02</v>
      </c>
      <c r="S78" s="348">
        <f t="shared" si="5"/>
        <v>0.02</v>
      </c>
      <c r="T78" s="348">
        <f t="shared" si="5"/>
        <v>0.02</v>
      </c>
      <c r="U78" s="217">
        <f t="shared" si="5"/>
        <v>0.02</v>
      </c>
      <c r="V78" s="217">
        <f t="shared" si="5"/>
        <v>0.02</v>
      </c>
      <c r="W78" s="217">
        <f t="shared" si="5"/>
        <v>0.02</v>
      </c>
      <c r="X78" s="217">
        <f t="shared" si="5"/>
        <v>0.02</v>
      </c>
      <c r="Y78" s="217">
        <f t="shared" si="5"/>
        <v>0.02</v>
      </c>
      <c r="Z78" s="217">
        <f t="shared" si="5"/>
        <v>0.02</v>
      </c>
      <c r="AA78" s="217">
        <f t="shared" si="5"/>
        <v>0.02</v>
      </c>
      <c r="AB78" s="217">
        <f t="shared" si="5"/>
        <v>0.02</v>
      </c>
      <c r="AC78" s="217">
        <f t="shared" si="5"/>
        <v>0.02</v>
      </c>
      <c r="AD78" s="217">
        <f t="shared" si="5"/>
        <v>0.02</v>
      </c>
      <c r="AE78" s="217">
        <f t="shared" si="5"/>
        <v>0.02</v>
      </c>
      <c r="AF78" s="217">
        <f t="shared" si="5"/>
        <v>0.02</v>
      </c>
      <c r="AG78" s="217">
        <f t="shared" si="5"/>
        <v>0.02</v>
      </c>
      <c r="AH78" s="217">
        <f t="shared" si="5"/>
        <v>0.02</v>
      </c>
      <c r="AI78" s="217">
        <f t="shared" si="5"/>
        <v>0.02</v>
      </c>
      <c r="AJ78" s="217">
        <f t="shared" si="5"/>
        <v>0.02</v>
      </c>
      <c r="AK78" s="217">
        <f t="shared" si="5"/>
        <v>0.02</v>
      </c>
      <c r="AL78" s="217">
        <f t="shared" si="5"/>
        <v>0.02</v>
      </c>
    </row>
    <row r="79" spans="2:38" outlineLevel="1">
      <c r="B79" s="212" t="s">
        <v>152</v>
      </c>
      <c r="C79" s="166"/>
      <c r="D79" s="205"/>
      <c r="E79" s="166"/>
      <c r="F79" s="207"/>
      <c r="G79" s="217"/>
      <c r="H79" s="217"/>
      <c r="I79" s="217">
        <f t="shared" si="6"/>
        <v>0</v>
      </c>
      <c r="J79" s="217">
        <f t="shared" si="5"/>
        <v>0.01</v>
      </c>
      <c r="K79" s="348">
        <f t="shared" si="5"/>
        <v>0.01</v>
      </c>
      <c r="L79" s="348">
        <f t="shared" si="5"/>
        <v>0.01</v>
      </c>
      <c r="M79" s="348">
        <f t="shared" si="5"/>
        <v>0.01</v>
      </c>
      <c r="N79" s="348">
        <f t="shared" si="5"/>
        <v>0.01</v>
      </c>
      <c r="O79" s="348">
        <f t="shared" si="5"/>
        <v>0.01</v>
      </c>
      <c r="P79" s="348">
        <f t="shared" si="5"/>
        <v>0.01</v>
      </c>
      <c r="Q79" s="348">
        <f t="shared" si="5"/>
        <v>0.01</v>
      </c>
      <c r="R79" s="348">
        <f t="shared" si="5"/>
        <v>0.01</v>
      </c>
      <c r="S79" s="348">
        <f t="shared" si="5"/>
        <v>0.01</v>
      </c>
      <c r="T79" s="348">
        <f t="shared" si="5"/>
        <v>0.01</v>
      </c>
      <c r="U79" s="217">
        <f t="shared" si="5"/>
        <v>0.01</v>
      </c>
      <c r="V79" s="217">
        <f t="shared" si="5"/>
        <v>0.01</v>
      </c>
      <c r="W79" s="217">
        <f t="shared" si="5"/>
        <v>0.01</v>
      </c>
      <c r="X79" s="217">
        <f t="shared" si="5"/>
        <v>0.01</v>
      </c>
      <c r="Y79" s="217">
        <f t="shared" si="5"/>
        <v>0.01</v>
      </c>
      <c r="Z79" s="217">
        <f t="shared" si="5"/>
        <v>0.01</v>
      </c>
      <c r="AA79" s="217">
        <f t="shared" si="5"/>
        <v>0.01</v>
      </c>
      <c r="AB79" s="217">
        <f t="shared" si="5"/>
        <v>0.01</v>
      </c>
      <c r="AC79" s="217">
        <f t="shared" si="5"/>
        <v>0.01</v>
      </c>
      <c r="AD79" s="217">
        <f t="shared" si="5"/>
        <v>0.01</v>
      </c>
      <c r="AE79" s="217">
        <f t="shared" si="5"/>
        <v>0.01</v>
      </c>
      <c r="AF79" s="217">
        <f t="shared" si="5"/>
        <v>0.01</v>
      </c>
      <c r="AG79" s="217">
        <f t="shared" si="5"/>
        <v>0.01</v>
      </c>
      <c r="AH79" s="217">
        <f t="shared" si="5"/>
        <v>0.01</v>
      </c>
      <c r="AI79" s="217">
        <f t="shared" si="5"/>
        <v>0.01</v>
      </c>
      <c r="AJ79" s="217">
        <f t="shared" si="5"/>
        <v>0.01</v>
      </c>
      <c r="AK79" s="217">
        <f t="shared" si="5"/>
        <v>0.01</v>
      </c>
      <c r="AL79" s="217">
        <f t="shared" si="5"/>
        <v>0.01</v>
      </c>
    </row>
    <row r="80" spans="2:38" outlineLevel="1">
      <c r="B80" s="212" t="s">
        <v>153</v>
      </c>
      <c r="C80" s="166"/>
      <c r="D80" s="205"/>
      <c r="E80" s="166"/>
      <c r="F80" s="207"/>
      <c r="G80" s="217"/>
      <c r="H80" s="217"/>
      <c r="I80" s="217">
        <f t="shared" si="6"/>
        <v>0</v>
      </c>
      <c r="J80" s="217">
        <f t="shared" si="5"/>
        <v>0.01</v>
      </c>
      <c r="K80" s="348">
        <f t="shared" si="5"/>
        <v>0.01</v>
      </c>
      <c r="L80" s="348">
        <f t="shared" si="5"/>
        <v>0.01</v>
      </c>
      <c r="M80" s="348">
        <f t="shared" si="5"/>
        <v>0.01</v>
      </c>
      <c r="N80" s="348">
        <f t="shared" si="5"/>
        <v>0.01</v>
      </c>
      <c r="O80" s="348">
        <f t="shared" si="5"/>
        <v>0.01</v>
      </c>
      <c r="P80" s="348">
        <f t="shared" si="5"/>
        <v>0.01</v>
      </c>
      <c r="Q80" s="348">
        <f t="shared" si="5"/>
        <v>0.01</v>
      </c>
      <c r="R80" s="348">
        <f t="shared" si="5"/>
        <v>0.01</v>
      </c>
      <c r="S80" s="348">
        <f t="shared" si="5"/>
        <v>0.01</v>
      </c>
      <c r="T80" s="348">
        <f t="shared" si="5"/>
        <v>0.01</v>
      </c>
      <c r="U80" s="217">
        <f t="shared" si="5"/>
        <v>0.01</v>
      </c>
      <c r="V80" s="217">
        <f t="shared" si="5"/>
        <v>0.01</v>
      </c>
      <c r="W80" s="217">
        <f t="shared" si="5"/>
        <v>0.01</v>
      </c>
      <c r="X80" s="217">
        <f t="shared" si="5"/>
        <v>0.01</v>
      </c>
      <c r="Y80" s="217">
        <f t="shared" si="5"/>
        <v>0.01</v>
      </c>
      <c r="Z80" s="217">
        <f t="shared" si="5"/>
        <v>0.01</v>
      </c>
      <c r="AA80" s="217">
        <f t="shared" si="5"/>
        <v>0.01</v>
      </c>
      <c r="AB80" s="217">
        <f t="shared" si="5"/>
        <v>0.01</v>
      </c>
      <c r="AC80" s="217">
        <f t="shared" si="5"/>
        <v>0.01</v>
      </c>
      <c r="AD80" s="217">
        <f t="shared" si="5"/>
        <v>0.01</v>
      </c>
      <c r="AE80" s="217">
        <f t="shared" si="5"/>
        <v>0.01</v>
      </c>
      <c r="AF80" s="217">
        <f t="shared" si="5"/>
        <v>0.01</v>
      </c>
      <c r="AG80" s="217">
        <f t="shared" si="5"/>
        <v>0.01</v>
      </c>
      <c r="AH80" s="217">
        <f t="shared" si="5"/>
        <v>0.01</v>
      </c>
      <c r="AI80" s="217">
        <f t="shared" si="5"/>
        <v>0.01</v>
      </c>
      <c r="AJ80" s="217">
        <f t="shared" si="5"/>
        <v>0.01</v>
      </c>
      <c r="AK80" s="217">
        <f t="shared" si="5"/>
        <v>0.01</v>
      </c>
      <c r="AL80" s="217">
        <f t="shared" si="5"/>
        <v>0.01</v>
      </c>
    </row>
    <row r="81" spans="1:40" hidden="1" outlineLevel="1">
      <c r="B81" s="87"/>
      <c r="D81" s="82"/>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row>
    <row r="82" spans="1:40" ht="15" hidden="1" outlineLevel="1">
      <c r="B82" s="215" t="s">
        <v>196</v>
      </c>
      <c r="C82" s="166"/>
      <c r="D82" s="205"/>
      <c r="E82" s="166"/>
      <c r="F82" s="218"/>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row>
    <row r="83" spans="1:40" hidden="1" outlineLevel="1">
      <c r="B83" s="212" t="s">
        <v>149</v>
      </c>
      <c r="C83" s="166"/>
      <c r="D83" s="205"/>
      <c r="E83" s="166"/>
      <c r="F83" s="217"/>
      <c r="G83" s="217">
        <v>0</v>
      </c>
      <c r="H83" s="217">
        <v>0</v>
      </c>
      <c r="I83" s="217">
        <v>0</v>
      </c>
      <c r="J83" s="217">
        <v>0</v>
      </c>
      <c r="K83" s="217">
        <v>0</v>
      </c>
      <c r="L83" s="217">
        <v>0</v>
      </c>
      <c r="M83" s="217">
        <v>0</v>
      </c>
      <c r="N83" s="217">
        <v>0</v>
      </c>
      <c r="O83" s="217">
        <v>0</v>
      </c>
      <c r="P83" s="217">
        <v>0</v>
      </c>
      <c r="Q83" s="217">
        <v>0</v>
      </c>
      <c r="R83" s="217">
        <v>0</v>
      </c>
      <c r="S83" s="217">
        <v>0</v>
      </c>
      <c r="T83" s="217">
        <v>0</v>
      </c>
      <c r="U83" s="217">
        <v>0</v>
      </c>
      <c r="V83" s="217">
        <v>0</v>
      </c>
      <c r="W83" s="217">
        <v>0</v>
      </c>
      <c r="X83" s="217">
        <v>0</v>
      </c>
      <c r="Y83" s="217">
        <v>0</v>
      </c>
      <c r="Z83" s="217">
        <v>0</v>
      </c>
      <c r="AA83" s="217">
        <v>0</v>
      </c>
      <c r="AB83" s="217">
        <v>0</v>
      </c>
      <c r="AC83" s="217">
        <v>0</v>
      </c>
      <c r="AD83" s="217">
        <v>0</v>
      </c>
      <c r="AE83" s="217">
        <v>0</v>
      </c>
      <c r="AF83" s="217">
        <v>0</v>
      </c>
      <c r="AG83" s="217">
        <v>0</v>
      </c>
      <c r="AH83" s="217">
        <v>0</v>
      </c>
      <c r="AI83" s="217">
        <v>0</v>
      </c>
      <c r="AJ83" s="217">
        <v>0</v>
      </c>
      <c r="AK83" s="217">
        <v>0</v>
      </c>
      <c r="AL83" s="217">
        <v>0</v>
      </c>
    </row>
    <row r="84" spans="1:40" hidden="1" outlineLevel="1">
      <c r="B84" s="212" t="s">
        <v>150</v>
      </c>
      <c r="C84" s="166"/>
      <c r="D84" s="205"/>
      <c r="E84" s="166"/>
      <c r="F84" s="207"/>
      <c r="G84" s="217">
        <v>0</v>
      </c>
      <c r="H84" s="217">
        <v>0</v>
      </c>
      <c r="I84" s="217">
        <v>0</v>
      </c>
      <c r="J84" s="217">
        <v>0</v>
      </c>
      <c r="K84" s="217">
        <v>0</v>
      </c>
      <c r="L84" s="217">
        <v>0</v>
      </c>
      <c r="M84" s="217">
        <v>0</v>
      </c>
      <c r="N84" s="217">
        <v>0</v>
      </c>
      <c r="O84" s="217">
        <v>0</v>
      </c>
      <c r="P84" s="217">
        <v>0</v>
      </c>
      <c r="Q84" s="217">
        <v>0</v>
      </c>
      <c r="R84" s="217">
        <v>0</v>
      </c>
      <c r="S84" s="217">
        <v>0</v>
      </c>
      <c r="T84" s="217">
        <v>0</v>
      </c>
      <c r="U84" s="217">
        <v>0</v>
      </c>
      <c r="V84" s="217">
        <v>0</v>
      </c>
      <c r="W84" s="217">
        <v>0</v>
      </c>
      <c r="X84" s="217">
        <v>0</v>
      </c>
      <c r="Y84" s="217">
        <v>0</v>
      </c>
      <c r="Z84" s="217">
        <v>0</v>
      </c>
      <c r="AA84" s="217">
        <v>0</v>
      </c>
      <c r="AB84" s="217">
        <v>0</v>
      </c>
      <c r="AC84" s="217">
        <v>0</v>
      </c>
      <c r="AD84" s="217">
        <v>0</v>
      </c>
      <c r="AE84" s="217">
        <v>0</v>
      </c>
      <c r="AF84" s="217">
        <v>0</v>
      </c>
      <c r="AG84" s="217">
        <v>0</v>
      </c>
      <c r="AH84" s="217">
        <v>0</v>
      </c>
      <c r="AI84" s="217">
        <v>0</v>
      </c>
      <c r="AJ84" s="217">
        <v>0</v>
      </c>
      <c r="AK84" s="217">
        <v>0</v>
      </c>
      <c r="AL84" s="217">
        <v>0</v>
      </c>
    </row>
    <row r="85" spans="1:40" hidden="1" outlineLevel="1">
      <c r="B85" s="212" t="s">
        <v>259</v>
      </c>
      <c r="C85" s="166"/>
      <c r="D85" s="205"/>
      <c r="E85" s="166"/>
      <c r="F85" s="207"/>
      <c r="G85" s="217">
        <v>0</v>
      </c>
      <c r="H85" s="217">
        <v>0</v>
      </c>
      <c r="I85" s="217">
        <v>0</v>
      </c>
      <c r="J85" s="217">
        <v>0</v>
      </c>
      <c r="K85" s="217">
        <v>0</v>
      </c>
      <c r="L85" s="217">
        <v>0</v>
      </c>
      <c r="M85" s="217">
        <v>0</v>
      </c>
      <c r="N85" s="217">
        <v>0</v>
      </c>
      <c r="O85" s="217">
        <v>0</v>
      </c>
      <c r="P85" s="217">
        <v>0</v>
      </c>
      <c r="Q85" s="217">
        <v>0</v>
      </c>
      <c r="R85" s="217">
        <v>0</v>
      </c>
      <c r="S85" s="217">
        <v>0</v>
      </c>
      <c r="T85" s="217">
        <v>0</v>
      </c>
      <c r="U85" s="217">
        <v>0</v>
      </c>
      <c r="V85" s="217">
        <v>0</v>
      </c>
      <c r="W85" s="217">
        <v>0</v>
      </c>
      <c r="X85" s="217">
        <v>0</v>
      </c>
      <c r="Y85" s="217">
        <v>0</v>
      </c>
      <c r="Z85" s="217">
        <v>0</v>
      </c>
      <c r="AA85" s="217">
        <v>0</v>
      </c>
      <c r="AB85" s="217">
        <v>0</v>
      </c>
      <c r="AC85" s="217">
        <v>0</v>
      </c>
      <c r="AD85" s="217">
        <v>0</v>
      </c>
      <c r="AE85" s="217">
        <v>0</v>
      </c>
      <c r="AF85" s="217">
        <v>0</v>
      </c>
      <c r="AG85" s="217">
        <v>0</v>
      </c>
      <c r="AH85" s="217">
        <v>0</v>
      </c>
      <c r="AI85" s="217">
        <v>0</v>
      </c>
      <c r="AJ85" s="217">
        <v>0</v>
      </c>
      <c r="AK85" s="217">
        <v>0</v>
      </c>
      <c r="AL85" s="217">
        <v>0</v>
      </c>
    </row>
    <row r="86" spans="1:40" hidden="1" outlineLevel="1">
      <c r="B86" s="212" t="s">
        <v>260</v>
      </c>
      <c r="C86" s="166"/>
      <c r="D86" s="205"/>
      <c r="E86" s="166"/>
      <c r="F86" s="207"/>
      <c r="G86" s="217">
        <v>0</v>
      </c>
      <c r="H86" s="217">
        <v>0</v>
      </c>
      <c r="I86" s="217">
        <v>0</v>
      </c>
      <c r="J86" s="217">
        <v>0</v>
      </c>
      <c r="K86" s="217">
        <v>0</v>
      </c>
      <c r="L86" s="217">
        <v>0</v>
      </c>
      <c r="M86" s="217">
        <v>0</v>
      </c>
      <c r="N86" s="217">
        <v>0</v>
      </c>
      <c r="O86" s="217">
        <v>0</v>
      </c>
      <c r="P86" s="217">
        <v>0</v>
      </c>
      <c r="Q86" s="217">
        <v>0</v>
      </c>
      <c r="R86" s="217">
        <v>0</v>
      </c>
      <c r="S86" s="217">
        <v>0</v>
      </c>
      <c r="T86" s="217">
        <v>0</v>
      </c>
      <c r="U86" s="217">
        <v>0</v>
      </c>
      <c r="V86" s="217">
        <v>0</v>
      </c>
      <c r="W86" s="217">
        <v>0</v>
      </c>
      <c r="X86" s="217">
        <v>0</v>
      </c>
      <c r="Y86" s="217">
        <v>0</v>
      </c>
      <c r="Z86" s="217">
        <v>0</v>
      </c>
      <c r="AA86" s="217">
        <v>0</v>
      </c>
      <c r="AB86" s="217">
        <v>0</v>
      </c>
      <c r="AC86" s="217">
        <v>0</v>
      </c>
      <c r="AD86" s="217">
        <v>0</v>
      </c>
      <c r="AE86" s="217">
        <v>0</v>
      </c>
      <c r="AF86" s="217">
        <v>0</v>
      </c>
      <c r="AG86" s="217">
        <v>0</v>
      </c>
      <c r="AH86" s="217">
        <v>0</v>
      </c>
      <c r="AI86" s="217">
        <v>0</v>
      </c>
      <c r="AJ86" s="217">
        <v>0</v>
      </c>
      <c r="AK86" s="217">
        <v>0</v>
      </c>
      <c r="AL86" s="217">
        <v>0</v>
      </c>
    </row>
    <row r="87" spans="1:40" hidden="1" outlineLevel="1">
      <c r="B87" s="212" t="s">
        <v>152</v>
      </c>
      <c r="C87" s="166"/>
      <c r="D87" s="205"/>
      <c r="E87" s="166"/>
      <c r="F87" s="207"/>
      <c r="G87" s="217">
        <v>0</v>
      </c>
      <c r="H87" s="217">
        <v>0</v>
      </c>
      <c r="I87" s="217">
        <v>0</v>
      </c>
      <c r="J87" s="217">
        <v>0</v>
      </c>
      <c r="K87" s="217">
        <v>0</v>
      </c>
      <c r="L87" s="217">
        <v>0</v>
      </c>
      <c r="M87" s="217">
        <v>0</v>
      </c>
      <c r="N87" s="217">
        <v>0</v>
      </c>
      <c r="O87" s="217">
        <v>0</v>
      </c>
      <c r="P87" s="217">
        <v>0</v>
      </c>
      <c r="Q87" s="217">
        <v>0</v>
      </c>
      <c r="R87" s="217">
        <v>0</v>
      </c>
      <c r="S87" s="217">
        <v>0</v>
      </c>
      <c r="T87" s="217">
        <v>0</v>
      </c>
      <c r="U87" s="217">
        <v>0</v>
      </c>
      <c r="V87" s="217">
        <v>0</v>
      </c>
      <c r="W87" s="217">
        <v>0</v>
      </c>
      <c r="X87" s="217">
        <v>0</v>
      </c>
      <c r="Y87" s="217">
        <v>0</v>
      </c>
      <c r="Z87" s="217">
        <v>0</v>
      </c>
      <c r="AA87" s="217">
        <v>0</v>
      </c>
      <c r="AB87" s="217">
        <v>0</v>
      </c>
      <c r="AC87" s="217">
        <v>0</v>
      </c>
      <c r="AD87" s="217">
        <v>0</v>
      </c>
      <c r="AE87" s="217">
        <v>0</v>
      </c>
      <c r="AF87" s="217">
        <v>0</v>
      </c>
      <c r="AG87" s="217">
        <v>0</v>
      </c>
      <c r="AH87" s="217">
        <v>0</v>
      </c>
      <c r="AI87" s="217">
        <v>0</v>
      </c>
      <c r="AJ87" s="217">
        <v>0</v>
      </c>
      <c r="AK87" s="217">
        <v>0</v>
      </c>
      <c r="AL87" s="217">
        <v>0</v>
      </c>
    </row>
    <row r="88" spans="1:40" hidden="1" outlineLevel="1">
      <c r="B88" s="212" t="s">
        <v>153</v>
      </c>
      <c r="C88" s="166"/>
      <c r="D88" s="205"/>
      <c r="E88" s="166"/>
      <c r="F88" s="207"/>
      <c r="G88" s="217">
        <v>0</v>
      </c>
      <c r="H88" s="217">
        <v>0</v>
      </c>
      <c r="I88" s="217">
        <v>0</v>
      </c>
      <c r="J88" s="217">
        <v>0</v>
      </c>
      <c r="K88" s="217">
        <v>0</v>
      </c>
      <c r="L88" s="217">
        <v>0</v>
      </c>
      <c r="M88" s="217">
        <v>0</v>
      </c>
      <c r="N88" s="217">
        <v>0</v>
      </c>
      <c r="O88" s="217">
        <v>0</v>
      </c>
      <c r="P88" s="217">
        <v>0</v>
      </c>
      <c r="Q88" s="217">
        <v>0</v>
      </c>
      <c r="R88" s="217">
        <v>0</v>
      </c>
      <c r="S88" s="217">
        <v>0</v>
      </c>
      <c r="T88" s="217">
        <v>0</v>
      </c>
      <c r="U88" s="217">
        <v>0</v>
      </c>
      <c r="V88" s="217">
        <v>0</v>
      </c>
      <c r="W88" s="217">
        <v>0</v>
      </c>
      <c r="X88" s="217">
        <v>0</v>
      </c>
      <c r="Y88" s="217">
        <v>0</v>
      </c>
      <c r="Z88" s="217">
        <v>0</v>
      </c>
      <c r="AA88" s="217">
        <v>0</v>
      </c>
      <c r="AB88" s="217">
        <v>0</v>
      </c>
      <c r="AC88" s="217">
        <v>0</v>
      </c>
      <c r="AD88" s="217">
        <v>0</v>
      </c>
      <c r="AE88" s="217">
        <v>0</v>
      </c>
      <c r="AF88" s="217">
        <v>0</v>
      </c>
      <c r="AG88" s="217">
        <v>0</v>
      </c>
      <c r="AH88" s="217">
        <v>0</v>
      </c>
      <c r="AI88" s="217">
        <v>0</v>
      </c>
      <c r="AJ88" s="217">
        <v>0</v>
      </c>
      <c r="AK88" s="217">
        <v>0</v>
      </c>
      <c r="AL88" s="217">
        <v>0</v>
      </c>
    </row>
    <row r="89" spans="1:40" outlineLevel="1">
      <c r="D89" s="82"/>
    </row>
    <row r="90" spans="1:40" ht="15" outlineLevel="1">
      <c r="A90" s="73"/>
      <c r="B90" s="70"/>
      <c r="C90" s="370"/>
      <c r="D90" s="371"/>
      <c r="E90" s="371"/>
      <c r="F90" s="371"/>
      <c r="G90" s="73"/>
      <c r="I90" s="81"/>
      <c r="J90" s="81"/>
      <c r="K90" s="81"/>
      <c r="L90" s="81"/>
      <c r="M90" s="81"/>
      <c r="N90" s="81"/>
      <c r="O90" s="81"/>
      <c r="P90" s="81"/>
      <c r="Q90" s="81"/>
      <c r="R90" s="81"/>
      <c r="S90" s="81"/>
      <c r="T90" s="81"/>
      <c r="AN90" s="81">
        <v>17</v>
      </c>
    </row>
    <row r="91" spans="1:40" outlineLevel="1">
      <c r="A91" s="73"/>
      <c r="B91" s="73"/>
      <c r="C91" s="372"/>
      <c r="D91" s="371"/>
      <c r="E91" s="73"/>
      <c r="F91" s="73"/>
      <c r="G91" s="73"/>
      <c r="J91" s="378"/>
      <c r="K91" s="378"/>
      <c r="L91" s="378"/>
      <c r="M91" s="378"/>
      <c r="N91" s="378"/>
      <c r="O91" s="378"/>
      <c r="P91" s="378"/>
      <c r="Q91" s="378"/>
      <c r="R91" s="378"/>
      <c r="S91" s="378"/>
      <c r="T91" s="378"/>
      <c r="U91" s="378"/>
    </row>
    <row r="92" spans="1:40" outlineLevel="1">
      <c r="D92" s="82"/>
    </row>
    <row r="93" spans="1:40" outlineLevel="1">
      <c r="B93" s="166" t="s">
        <v>244</v>
      </c>
      <c r="C93" s="166"/>
      <c r="D93" s="205"/>
    </row>
    <row r="94" spans="1:40" outlineLevel="1">
      <c r="B94" s="166" t="s">
        <v>18</v>
      </c>
      <c r="C94" s="219">
        <v>43374</v>
      </c>
      <c r="D94" s="205"/>
    </row>
    <row r="95" spans="1:40" outlineLevel="1">
      <c r="B95" s="166" t="s">
        <v>245</v>
      </c>
      <c r="C95" s="166">
        <v>37920</v>
      </c>
      <c r="D95" s="205" t="s">
        <v>246</v>
      </c>
    </row>
    <row r="96" spans="1:40" outlineLevel="1">
      <c r="B96" s="166"/>
      <c r="C96" s="166"/>
      <c r="D96" s="205"/>
    </row>
    <row r="97" spans="2:29" outlineLevel="1">
      <c r="B97" s="166" t="s">
        <v>247</v>
      </c>
      <c r="C97" s="166">
        <v>120000</v>
      </c>
      <c r="D97" s="205" t="s">
        <v>246</v>
      </c>
    </row>
    <row r="98" spans="2:29" outlineLevel="1">
      <c r="D98" s="82"/>
    </row>
    <row r="99" spans="2:29" outlineLevel="1">
      <c r="D99" s="82"/>
    </row>
    <row r="100" spans="2:29">
      <c r="D100" s="82"/>
    </row>
    <row r="101" spans="2:29" s="98" customFormat="1" ht="15">
      <c r="B101" s="99" t="s">
        <v>80</v>
      </c>
      <c r="D101" s="111"/>
    </row>
    <row r="102" spans="2:29" ht="15" outlineLevel="1">
      <c r="D102" s="105"/>
      <c r="F102" s="30" t="s">
        <v>81</v>
      </c>
      <c r="I102" s="374">
        <f>I66</f>
        <v>44651</v>
      </c>
      <c r="J102" s="374">
        <f t="shared" ref="J102:T102" si="7">J66</f>
        <v>45016</v>
      </c>
      <c r="K102" s="374">
        <f t="shared" si="7"/>
        <v>45382</v>
      </c>
      <c r="L102" s="374">
        <f t="shared" si="7"/>
        <v>45747</v>
      </c>
      <c r="M102" s="374">
        <f t="shared" si="7"/>
        <v>46112</v>
      </c>
      <c r="N102" s="374">
        <f t="shared" si="7"/>
        <v>46477</v>
      </c>
      <c r="O102" s="374">
        <f t="shared" si="7"/>
        <v>46843</v>
      </c>
      <c r="P102" s="374">
        <f t="shared" si="7"/>
        <v>47208</v>
      </c>
      <c r="Q102" s="374">
        <f t="shared" si="7"/>
        <v>47573</v>
      </c>
      <c r="R102" s="374">
        <f t="shared" si="7"/>
        <v>47938</v>
      </c>
      <c r="S102" s="374">
        <f t="shared" si="7"/>
        <v>48304</v>
      </c>
      <c r="T102" s="374">
        <f t="shared" si="7"/>
        <v>48669</v>
      </c>
    </row>
    <row r="103" spans="2:29" outlineLevel="1">
      <c r="B103" s="166" t="s">
        <v>78</v>
      </c>
      <c r="C103" s="185"/>
      <c r="D103" s="373"/>
      <c r="E103" s="166"/>
      <c r="F103" s="208"/>
      <c r="G103" s="208"/>
      <c r="H103" s="208"/>
      <c r="I103" s="208">
        <v>0.05</v>
      </c>
      <c r="J103" s="209">
        <f t="shared" ref="J103:AC103" si="8">I103</f>
        <v>0.05</v>
      </c>
      <c r="K103" s="209">
        <f t="shared" si="8"/>
        <v>0.05</v>
      </c>
      <c r="L103" s="209">
        <f t="shared" si="8"/>
        <v>0.05</v>
      </c>
      <c r="M103" s="209">
        <f t="shared" si="8"/>
        <v>0.05</v>
      </c>
      <c r="N103" s="209">
        <f t="shared" si="8"/>
        <v>0.05</v>
      </c>
      <c r="O103" s="209">
        <f t="shared" si="8"/>
        <v>0.05</v>
      </c>
      <c r="P103" s="209">
        <f t="shared" si="8"/>
        <v>0.05</v>
      </c>
      <c r="Q103" s="209">
        <f t="shared" si="8"/>
        <v>0.05</v>
      </c>
      <c r="R103" s="209">
        <f t="shared" si="8"/>
        <v>0.05</v>
      </c>
      <c r="S103" s="209">
        <f t="shared" si="8"/>
        <v>0.05</v>
      </c>
      <c r="T103" s="209">
        <f t="shared" si="8"/>
        <v>0.05</v>
      </c>
      <c r="U103" s="209">
        <f t="shared" si="8"/>
        <v>0.05</v>
      </c>
      <c r="V103" s="209">
        <f t="shared" si="8"/>
        <v>0.05</v>
      </c>
      <c r="W103" s="209">
        <f t="shared" si="8"/>
        <v>0.05</v>
      </c>
      <c r="X103" s="209">
        <f t="shared" si="8"/>
        <v>0.05</v>
      </c>
      <c r="Y103" s="209">
        <f t="shared" si="8"/>
        <v>0.05</v>
      </c>
      <c r="Z103" s="209">
        <f t="shared" si="8"/>
        <v>0.05</v>
      </c>
      <c r="AA103" s="209">
        <f t="shared" si="8"/>
        <v>0.05</v>
      </c>
      <c r="AB103" s="209">
        <f t="shared" si="8"/>
        <v>0.05</v>
      </c>
      <c r="AC103" s="209">
        <f t="shared" si="8"/>
        <v>0.05</v>
      </c>
    </row>
    <row r="104" spans="2:29" outlineLevel="1">
      <c r="B104" s="166" t="s">
        <v>79</v>
      </c>
      <c r="C104" s="185"/>
      <c r="D104" s="373"/>
      <c r="E104" s="166"/>
      <c r="F104" s="208"/>
      <c r="G104" s="208"/>
      <c r="H104" s="208"/>
      <c r="I104" s="208">
        <v>0.1</v>
      </c>
      <c r="J104" s="209">
        <f t="shared" ref="J104:AC106" si="9">I104</f>
        <v>0.1</v>
      </c>
      <c r="K104" s="209">
        <f t="shared" si="9"/>
        <v>0.1</v>
      </c>
      <c r="L104" s="209">
        <f t="shared" si="9"/>
        <v>0.1</v>
      </c>
      <c r="M104" s="209">
        <f t="shared" si="9"/>
        <v>0.1</v>
      </c>
      <c r="N104" s="209">
        <f t="shared" si="9"/>
        <v>0.1</v>
      </c>
      <c r="O104" s="209">
        <f t="shared" si="9"/>
        <v>0.1</v>
      </c>
      <c r="P104" s="209">
        <f t="shared" si="9"/>
        <v>0.1</v>
      </c>
      <c r="Q104" s="209">
        <f t="shared" si="9"/>
        <v>0.1</v>
      </c>
      <c r="R104" s="209">
        <f t="shared" si="9"/>
        <v>0.1</v>
      </c>
      <c r="S104" s="209">
        <f t="shared" si="9"/>
        <v>0.1</v>
      </c>
      <c r="T104" s="209">
        <f t="shared" si="9"/>
        <v>0.1</v>
      </c>
      <c r="U104" s="209">
        <f t="shared" si="9"/>
        <v>0.1</v>
      </c>
      <c r="V104" s="209">
        <f t="shared" si="9"/>
        <v>0.1</v>
      </c>
      <c r="W104" s="209">
        <f t="shared" si="9"/>
        <v>0.1</v>
      </c>
      <c r="X104" s="209">
        <f t="shared" si="9"/>
        <v>0.1</v>
      </c>
      <c r="Y104" s="209">
        <f t="shared" si="9"/>
        <v>0.1</v>
      </c>
      <c r="Z104" s="209">
        <f t="shared" si="9"/>
        <v>0.1</v>
      </c>
      <c r="AA104" s="209">
        <f t="shared" si="9"/>
        <v>0.1</v>
      </c>
      <c r="AB104" s="209">
        <f t="shared" si="9"/>
        <v>0.1</v>
      </c>
      <c r="AC104" s="209">
        <f t="shared" si="9"/>
        <v>0.1</v>
      </c>
    </row>
    <row r="105" spans="2:29" outlineLevel="1">
      <c r="B105" s="166" t="s">
        <v>69</v>
      </c>
      <c r="C105" s="185"/>
      <c r="D105" s="373"/>
      <c r="E105" s="166"/>
      <c r="F105" s="208"/>
      <c r="G105" s="208"/>
      <c r="H105" s="208"/>
      <c r="I105" s="208">
        <f>I103</f>
        <v>0.05</v>
      </c>
      <c r="J105" s="209">
        <f t="shared" si="9"/>
        <v>0.05</v>
      </c>
      <c r="K105" s="209">
        <f t="shared" si="9"/>
        <v>0.05</v>
      </c>
      <c r="L105" s="209">
        <f t="shared" si="9"/>
        <v>0.05</v>
      </c>
      <c r="M105" s="209">
        <f t="shared" si="9"/>
        <v>0.05</v>
      </c>
      <c r="N105" s="209">
        <f t="shared" si="9"/>
        <v>0.05</v>
      </c>
      <c r="O105" s="209">
        <f t="shared" si="9"/>
        <v>0.05</v>
      </c>
      <c r="P105" s="209">
        <f t="shared" si="9"/>
        <v>0.05</v>
      </c>
      <c r="Q105" s="209">
        <f t="shared" si="9"/>
        <v>0.05</v>
      </c>
      <c r="R105" s="209">
        <f t="shared" si="9"/>
        <v>0.05</v>
      </c>
      <c r="S105" s="209">
        <f t="shared" si="9"/>
        <v>0.05</v>
      </c>
      <c r="T105" s="209">
        <f t="shared" si="9"/>
        <v>0.05</v>
      </c>
      <c r="U105" s="209">
        <f t="shared" si="9"/>
        <v>0.05</v>
      </c>
      <c r="V105" s="209">
        <f t="shared" si="9"/>
        <v>0.05</v>
      </c>
      <c r="W105" s="209">
        <f t="shared" si="9"/>
        <v>0.05</v>
      </c>
      <c r="X105" s="209">
        <f t="shared" si="9"/>
        <v>0.05</v>
      </c>
      <c r="Y105" s="209">
        <f t="shared" si="9"/>
        <v>0.05</v>
      </c>
      <c r="Z105" s="209">
        <f t="shared" si="9"/>
        <v>0.05</v>
      </c>
      <c r="AA105" s="209">
        <f t="shared" si="9"/>
        <v>0.05</v>
      </c>
      <c r="AB105" s="209">
        <f t="shared" si="9"/>
        <v>0.05</v>
      </c>
      <c r="AC105" s="209">
        <f t="shared" si="9"/>
        <v>0.05</v>
      </c>
    </row>
    <row r="106" spans="2:29" outlineLevel="1">
      <c r="B106" s="166" t="s">
        <v>253</v>
      </c>
      <c r="C106" s="185"/>
      <c r="D106" s="373"/>
      <c r="E106" s="166"/>
      <c r="F106" s="208"/>
      <c r="G106" s="208"/>
      <c r="H106" s="208"/>
      <c r="I106" s="208">
        <v>0.05</v>
      </c>
      <c r="J106" s="209">
        <f t="shared" si="9"/>
        <v>0.05</v>
      </c>
      <c r="K106" s="209">
        <f t="shared" si="9"/>
        <v>0.05</v>
      </c>
      <c r="L106" s="209">
        <f t="shared" si="9"/>
        <v>0.05</v>
      </c>
      <c r="M106" s="209">
        <f t="shared" si="9"/>
        <v>0.05</v>
      </c>
      <c r="N106" s="209">
        <f t="shared" si="9"/>
        <v>0.05</v>
      </c>
      <c r="O106" s="209">
        <f t="shared" si="9"/>
        <v>0.05</v>
      </c>
      <c r="P106" s="209">
        <f t="shared" si="9"/>
        <v>0.05</v>
      </c>
      <c r="Q106" s="209">
        <f t="shared" si="9"/>
        <v>0.05</v>
      </c>
      <c r="R106" s="209">
        <f t="shared" si="9"/>
        <v>0.05</v>
      </c>
      <c r="S106" s="209">
        <f t="shared" si="9"/>
        <v>0.05</v>
      </c>
      <c r="T106" s="209">
        <f t="shared" si="9"/>
        <v>0.05</v>
      </c>
      <c r="U106" s="209">
        <f t="shared" si="9"/>
        <v>0.05</v>
      </c>
      <c r="V106" s="209">
        <f t="shared" si="9"/>
        <v>0.05</v>
      </c>
      <c r="W106" s="209">
        <f t="shared" si="9"/>
        <v>0.05</v>
      </c>
      <c r="X106" s="209">
        <f t="shared" si="9"/>
        <v>0.05</v>
      </c>
      <c r="Y106" s="209">
        <f t="shared" si="9"/>
        <v>0.05</v>
      </c>
      <c r="Z106" s="209">
        <f t="shared" si="9"/>
        <v>0.05</v>
      </c>
      <c r="AA106" s="209">
        <f t="shared" si="9"/>
        <v>0.05</v>
      </c>
      <c r="AB106" s="209">
        <f t="shared" si="9"/>
        <v>0.05</v>
      </c>
      <c r="AC106" s="209">
        <f t="shared" si="9"/>
        <v>0.05</v>
      </c>
    </row>
    <row r="107" spans="2:29" outlineLevel="1"/>
    <row r="108" spans="2:29" outlineLevel="1">
      <c r="B108" s="4"/>
      <c r="C108" s="342"/>
      <c r="D108" s="343"/>
    </row>
    <row r="110" spans="2:29" s="98" customFormat="1" ht="15">
      <c r="B110" s="344" t="s">
        <v>82</v>
      </c>
      <c r="C110" s="344" t="s">
        <v>293</v>
      </c>
    </row>
    <row r="111" spans="2:29" ht="15">
      <c r="B111" s="199" t="s">
        <v>83</v>
      </c>
      <c r="C111" s="316" t="s">
        <v>292</v>
      </c>
    </row>
    <row r="112" spans="2:29" outlineLevel="1">
      <c r="B112" s="221">
        <f>DATE(2021,3,31)</f>
        <v>44286</v>
      </c>
      <c r="C112" s="331">
        <v>0</v>
      </c>
      <c r="D112" s="341"/>
    </row>
    <row r="113" spans="1:5" outlineLevel="1">
      <c r="B113" s="221">
        <f>EOMONTH(B112,12)</f>
        <v>44651</v>
      </c>
      <c r="C113" s="331">
        <v>0</v>
      </c>
      <c r="D113" s="120"/>
    </row>
    <row r="114" spans="1:5" outlineLevel="1">
      <c r="B114" s="221">
        <f>EOMONTH(B113,12)</f>
        <v>45016</v>
      </c>
      <c r="C114" s="331">
        <f>200</f>
        <v>200</v>
      </c>
      <c r="D114" s="341"/>
    </row>
    <row r="115" spans="1:5" outlineLevel="1">
      <c r="B115" s="221">
        <f t="shared" ref="B115:B124" si="10">EOMONTH(B114,12)</f>
        <v>45382</v>
      </c>
      <c r="C115" s="331">
        <v>1.5</v>
      </c>
      <c r="D115" s="120"/>
    </row>
    <row r="116" spans="1:5" outlineLevel="1">
      <c r="B116" s="221">
        <f t="shared" si="10"/>
        <v>45747</v>
      </c>
      <c r="C116" s="331">
        <v>1.6861321802701068</v>
      </c>
      <c r="D116" s="120"/>
    </row>
    <row r="117" spans="1:5" outlineLevel="1">
      <c r="B117" s="222">
        <f t="shared" si="10"/>
        <v>46112</v>
      </c>
      <c r="C117" s="332">
        <v>1.7485815202801107</v>
      </c>
      <c r="D117" s="120"/>
    </row>
    <row r="118" spans="1:5" outlineLevel="1">
      <c r="B118" s="222">
        <f t="shared" si="10"/>
        <v>46477</v>
      </c>
      <c r="C118" s="332">
        <v>1.4237689515009073</v>
      </c>
      <c r="D118" s="120"/>
    </row>
    <row r="119" spans="1:5" outlineLevel="1">
      <c r="B119" s="222">
        <f t="shared" si="10"/>
        <v>46843</v>
      </c>
      <c r="C119" s="332">
        <f>(1.1*131.5*1.05^5)/2</f>
        <v>92.307064007812514</v>
      </c>
      <c r="D119" s="120"/>
    </row>
    <row r="120" spans="1:5" outlineLevel="1">
      <c r="B120" s="222">
        <f t="shared" si="10"/>
        <v>47208</v>
      </c>
      <c r="C120" s="332">
        <f>(1.1*131.5*1.05^6)/2</f>
        <v>96.922417208203129</v>
      </c>
      <c r="D120" s="120"/>
    </row>
    <row r="121" spans="1:5" outlineLevel="1">
      <c r="B121" s="222">
        <f t="shared" si="10"/>
        <v>47573</v>
      </c>
      <c r="C121" s="332">
        <v>1.5</v>
      </c>
      <c r="D121" s="120"/>
    </row>
    <row r="122" spans="1:5" outlineLevel="1">
      <c r="B122" s="221">
        <f t="shared" si="10"/>
        <v>47938</v>
      </c>
      <c r="C122" s="331">
        <v>2.6353106088003768</v>
      </c>
      <c r="D122" s="120"/>
    </row>
    <row r="123" spans="1:5" outlineLevel="1">
      <c r="B123" s="221">
        <f t="shared" si="10"/>
        <v>48304</v>
      </c>
      <c r="C123" s="331">
        <v>0</v>
      </c>
      <c r="D123" s="120"/>
    </row>
    <row r="124" spans="1:5" outlineLevel="1">
      <c r="B124" s="221">
        <f t="shared" si="10"/>
        <v>48669</v>
      </c>
      <c r="C124" s="332">
        <f>(1.1*131.5*1.05^10)/2</f>
        <v>117.80980388167846</v>
      </c>
      <c r="D124" s="120"/>
    </row>
    <row r="125" spans="1:5" outlineLevel="1">
      <c r="C125" s="81"/>
    </row>
    <row r="126" spans="1:5" ht="15" outlineLevel="1">
      <c r="A126" s="98"/>
      <c r="B126" s="344" t="s">
        <v>316</v>
      </c>
      <c r="C126" s="344"/>
      <c r="D126" s="98"/>
      <c r="E126" s="98"/>
    </row>
    <row r="127" spans="1:5" outlineLevel="1"/>
    <row r="128" spans="1:5" ht="15" outlineLevel="1">
      <c r="B128" s="389">
        <f>B114</f>
        <v>45016</v>
      </c>
      <c r="C128" s="331">
        <v>43.43</v>
      </c>
    </row>
    <row r="129" spans="2:7" outlineLevel="1"/>
    <row r="130" spans="2:7" outlineLevel="1"/>
    <row r="131" spans="2:7" outlineLevel="1"/>
    <row r="132" spans="2:7">
      <c r="B132" s="14"/>
    </row>
    <row r="133" spans="2:7" s="98" customFormat="1" ht="15">
      <c r="B133" s="114" t="s">
        <v>76</v>
      </c>
    </row>
    <row r="134" spans="2:7" ht="15" outlineLevel="1">
      <c r="B134" s="30" t="s">
        <v>286</v>
      </c>
      <c r="C134" s="376">
        <v>1136.19</v>
      </c>
    </row>
    <row r="135" spans="2:7" ht="15" outlineLevel="1">
      <c r="B135" s="30"/>
    </row>
    <row r="136" spans="2:7" ht="15" outlineLevel="1">
      <c r="B136" s="30" t="s">
        <v>205</v>
      </c>
    </row>
    <row r="137" spans="2:7" outlineLevel="1">
      <c r="B137" s="166" t="s">
        <v>204</v>
      </c>
      <c r="C137" s="207">
        <v>9.5000000000000001E-2</v>
      </c>
    </row>
    <row r="138" spans="2:7" outlineLevel="1">
      <c r="B138" s="166" t="s">
        <v>133</v>
      </c>
      <c r="C138" s="207">
        <v>1E-4</v>
      </c>
    </row>
    <row r="141" spans="2:7" s="98" customFormat="1" ht="15">
      <c r="B141" s="114" t="s">
        <v>228</v>
      </c>
    </row>
    <row r="142" spans="2:7" ht="15" outlineLevel="1">
      <c r="B142" s="30" t="s">
        <v>228</v>
      </c>
    </row>
    <row r="143" spans="2:7" outlineLevel="1">
      <c r="B143" s="223" t="s">
        <v>269</v>
      </c>
      <c r="C143" s="224">
        <f>DATE(2021,4,1)</f>
        <v>44287</v>
      </c>
      <c r="D143" s="225"/>
      <c r="G143" s="93"/>
    </row>
    <row r="144" spans="2:7" outlineLevel="1">
      <c r="B144" s="223" t="s">
        <v>232</v>
      </c>
      <c r="C144" s="226">
        <f>IF(MONTH(C143)&lt;=3,DATE(YEAR(C143),3,31),DATE(YEAR(C143)+1,3,31))</f>
        <v>44651</v>
      </c>
      <c r="D144" s="225"/>
      <c r="G144" s="83"/>
    </row>
    <row r="145" spans="2:7" outlineLevel="1">
      <c r="B145" s="223" t="s">
        <v>232</v>
      </c>
      <c r="C145" s="224">
        <f>EOMONTH(C144,9*12)</f>
        <v>47938</v>
      </c>
      <c r="D145" s="225"/>
      <c r="G145" s="83"/>
    </row>
    <row r="146" spans="2:7" outlineLevel="1">
      <c r="B146" s="223" t="s">
        <v>103</v>
      </c>
      <c r="C146" s="227">
        <f>(30%*(1+12%))*(1+4%)</f>
        <v>0.34944000000000003</v>
      </c>
      <c r="D146" s="225"/>
    </row>
    <row r="147" spans="2:7" outlineLevel="1">
      <c r="B147" s="223" t="s">
        <v>229</v>
      </c>
      <c r="C147" s="227">
        <f>18.5%*(1+12%)*(1+4%)</f>
        <v>0.21548800000000004</v>
      </c>
      <c r="D147" s="225"/>
    </row>
    <row r="148" spans="2:7" outlineLevel="1">
      <c r="B148" s="223" t="s">
        <v>230</v>
      </c>
      <c r="C148" s="228">
        <v>15</v>
      </c>
      <c r="D148" s="225" t="s">
        <v>231</v>
      </c>
      <c r="G148" s="83"/>
    </row>
    <row r="149" spans="2:7" outlineLevel="1">
      <c r="B149" s="166" t="s">
        <v>238</v>
      </c>
      <c r="C149" s="229">
        <v>0.2056</v>
      </c>
      <c r="D149" s="166"/>
    </row>
  </sheetData>
  <mergeCells count="1">
    <mergeCell ref="B1:E1"/>
  </mergeCells>
  <dataValidations disablePrompts="1" count="1">
    <dataValidation type="list" allowBlank="1" showInputMessage="1" showErrorMessage="1" sqref="C28" xr:uid="{00000000-0002-0000-0100-000000000000}">
      <formula1>"Yes,No"</formula1>
    </dataValidation>
  </dataValidations>
  <pageMargins left="0.7" right="0.7" top="0.75" bottom="0.75" header="0.3" footer="0.3"/>
  <pageSetup orientation="portrait" r:id="rId1"/>
  <ignoredErrors>
    <ignoredError sqref="H12:H13"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sheetPr>
  <dimension ref="A1:AM136"/>
  <sheetViews>
    <sheetView showGridLines="0" tabSelected="1" workbookViewId="0">
      <pane xSplit="3" ySplit="4" topLeftCell="D5" activePane="bottomRight" state="frozen"/>
      <selection pane="topRight" activeCell="D1" sqref="D1"/>
      <selection pane="bottomLeft" activeCell="A5" sqref="A5"/>
      <selection pane="bottomRight" activeCell="N76" sqref="N76"/>
    </sheetView>
  </sheetViews>
  <sheetFormatPr defaultColWidth="9.140625" defaultRowHeight="13.5"/>
  <cols>
    <col min="1" max="1" width="10.28515625" style="1" bestFit="1" customWidth="1"/>
    <col min="2" max="2" width="36.140625" style="1" bestFit="1" customWidth="1"/>
    <col min="3" max="3" width="9.28515625" style="1" customWidth="1"/>
    <col min="4" max="4" width="10.85546875" style="162" bestFit="1" customWidth="1"/>
    <col min="5" max="6" width="11.140625" style="162" bestFit="1" customWidth="1"/>
    <col min="7" max="16" width="10.42578125" style="162" bestFit="1" customWidth="1"/>
    <col min="17" max="17" width="11.28515625" style="162" bestFit="1" customWidth="1"/>
    <col min="18" max="20" width="10.42578125" style="162" bestFit="1" customWidth="1"/>
    <col min="21" max="27" width="11.5703125" style="162" bestFit="1" customWidth="1"/>
    <col min="28" max="37" width="10" style="1" hidden="1" customWidth="1"/>
    <col min="38" max="38" width="9.140625" style="1" customWidth="1"/>
    <col min="39" max="16384" width="9.140625" style="1"/>
  </cols>
  <sheetData>
    <row r="1" spans="1:39" ht="15">
      <c r="B1" s="138" t="s">
        <v>23</v>
      </c>
      <c r="C1" s="139"/>
      <c r="D1" s="140">
        <v>43555</v>
      </c>
      <c r="E1" s="140">
        <v>43921</v>
      </c>
      <c r="F1" s="140">
        <f t="shared" ref="F1:S1" si="0">EOMONTH(E1,12)</f>
        <v>44286</v>
      </c>
      <c r="G1" s="140">
        <f t="shared" si="0"/>
        <v>44651</v>
      </c>
      <c r="H1" s="140">
        <f t="shared" si="0"/>
        <v>45016</v>
      </c>
      <c r="I1" s="140">
        <f t="shared" si="0"/>
        <v>45382</v>
      </c>
      <c r="J1" s="140">
        <f t="shared" si="0"/>
        <v>45747</v>
      </c>
      <c r="K1" s="140">
        <f t="shared" si="0"/>
        <v>46112</v>
      </c>
      <c r="L1" s="140">
        <f t="shared" si="0"/>
        <v>46477</v>
      </c>
      <c r="M1" s="140">
        <f t="shared" si="0"/>
        <v>46843</v>
      </c>
      <c r="N1" s="140">
        <f t="shared" si="0"/>
        <v>47208</v>
      </c>
      <c r="O1" s="140">
        <f t="shared" si="0"/>
        <v>47573</v>
      </c>
      <c r="P1" s="140">
        <f t="shared" si="0"/>
        <v>47938</v>
      </c>
      <c r="Q1" s="140">
        <f t="shared" si="0"/>
        <v>48304</v>
      </c>
      <c r="R1" s="140">
        <f t="shared" si="0"/>
        <v>48669</v>
      </c>
      <c r="S1" s="140">
        <f t="shared" si="0"/>
        <v>49034</v>
      </c>
      <c r="T1" s="321"/>
      <c r="U1" s="321"/>
      <c r="V1" s="321"/>
      <c r="W1" s="321"/>
      <c r="X1" s="321"/>
      <c r="Y1" s="321"/>
      <c r="Z1" s="321"/>
      <c r="AA1" s="321"/>
      <c r="AB1" s="16"/>
      <c r="AC1" s="16"/>
      <c r="AD1" s="16"/>
      <c r="AE1" s="16"/>
      <c r="AF1" s="16"/>
      <c r="AG1" s="16"/>
      <c r="AH1" s="16"/>
      <c r="AI1" s="16"/>
      <c r="AJ1" s="16"/>
      <c r="AK1" s="16"/>
      <c r="AL1" s="73"/>
      <c r="AM1" s="73"/>
    </row>
    <row r="2" spans="1:39" ht="15">
      <c r="B2" s="141" t="s">
        <v>24</v>
      </c>
      <c r="C2" s="142"/>
      <c r="D2" s="143">
        <f>IF(YEAR(D$1)&lt;=YEAR(Input!$E$23),IF(MOD(YEAR(D1),4)=0,366,365),0)</f>
        <v>365</v>
      </c>
      <c r="E2" s="384">
        <f>IF(YEAR(E$1)&lt;=YEAR([187]Input!$E$23),IF(MOD(YEAR(E1),4)=0,366,365),0)</f>
        <v>366</v>
      </c>
      <c r="F2" s="143">
        <f>IF(YEAR(F$1)&lt;=YEAR(Input!$E$23),IF(MOD(YEAR(F1),4)=0,366,365),0)</f>
        <v>365</v>
      </c>
      <c r="G2" s="143">
        <f>IF(YEAR(G$1)&lt;=YEAR(Input!$E$23),IF(MOD(YEAR(G1),4)=0,366,365),0)</f>
        <v>365</v>
      </c>
      <c r="H2" s="143">
        <f>IF(YEAR(H$1)&lt;=YEAR(Input!$E$23),IF(MOD(YEAR(H1),4)=0,366,365),0)</f>
        <v>365</v>
      </c>
      <c r="I2" s="143">
        <f>IF(YEAR(I$1)&lt;=YEAR(Input!$E$23),IF(MOD(YEAR(I1),4)=0,366,365),0)</f>
        <v>366</v>
      </c>
      <c r="J2" s="143">
        <f>IF(YEAR(J$1)&lt;=YEAR(Input!$E$23),IF(MOD(YEAR(J1),4)=0,366,365),0)</f>
        <v>365</v>
      </c>
      <c r="K2" s="143">
        <f>IF(YEAR(K$1)&lt;=YEAR(Input!$E$23),IF(MOD(YEAR(K1),4)=0,366,365),0)</f>
        <v>365</v>
      </c>
      <c r="L2" s="143">
        <f>IF(YEAR(L$1)&lt;=YEAR(Input!$E$23),IF(MOD(YEAR(L1),4)=0,366,365),0)</f>
        <v>365</v>
      </c>
      <c r="M2" s="143">
        <f>IF(YEAR(M$1)&lt;=YEAR(Input!$E$23),IF(MOD(YEAR(M1),4)=0,366,365),0)</f>
        <v>366</v>
      </c>
      <c r="N2" s="143">
        <f>IF(YEAR(N$1)&lt;=YEAR(Input!$E$23),IF(MOD(YEAR(N1),4)=0,366,365),0)</f>
        <v>365</v>
      </c>
      <c r="O2" s="143">
        <f>IF(YEAR(O$1)&lt;=YEAR(Input!$E$23),IF(MOD(YEAR(O1),4)=0,366,365),0)</f>
        <v>365</v>
      </c>
      <c r="P2" s="143">
        <f>IF(YEAR(P$1)&lt;=YEAR(Input!$E$23),IF(MOD(YEAR(P1),4)=0,366,365),0)</f>
        <v>365</v>
      </c>
      <c r="Q2" s="143">
        <f>IF(YEAR(Q$1)&lt;=YEAR(Input!$E$23),IF(MOD(YEAR(Q1),4)=0,366,365),0)</f>
        <v>366</v>
      </c>
      <c r="R2" s="143">
        <f>IF(YEAR(R$1)&lt;=YEAR(Input!$E$23),IF(MOD(YEAR(R1),4)=0,366,365),0)</f>
        <v>365</v>
      </c>
      <c r="S2" s="143">
        <f>IF(YEAR(S$1)&lt;=YEAR(Input!$E$23),IF(MOD(YEAR(S1),4)=0,366,365),0)</f>
        <v>365</v>
      </c>
      <c r="T2" s="322"/>
      <c r="U2" s="322"/>
      <c r="V2" s="322"/>
      <c r="W2" s="322"/>
      <c r="X2" s="322"/>
      <c r="Y2" s="322"/>
      <c r="Z2" s="322"/>
      <c r="AA2" s="322"/>
      <c r="AB2" s="38"/>
      <c r="AC2" s="38"/>
      <c r="AD2" s="38"/>
      <c r="AE2" s="38"/>
      <c r="AF2" s="38"/>
      <c r="AG2" s="38"/>
      <c r="AH2" s="38"/>
      <c r="AI2" s="38"/>
      <c r="AJ2" s="38"/>
      <c r="AK2" s="38"/>
      <c r="AL2" s="73"/>
      <c r="AM2" s="73"/>
    </row>
    <row r="3" spans="1:39" ht="15">
      <c r="B3" s="141" t="s">
        <v>25</v>
      </c>
      <c r="C3" s="142"/>
      <c r="D3" s="143">
        <f>IF(YEAR(D$1)=YEAR(Input!$E$23),Financials!AD$1-Input!$C$23,Financials!D$2)</f>
        <v>365</v>
      </c>
      <c r="E3" s="384">
        <f>IF(YEAR(E$1)=YEAR([187]Input!$E$23),[187]Financials!AE$1-[187]Input!$C$23,[187]Financials!E$2)</f>
        <v>366</v>
      </c>
      <c r="F3" s="384">
        <f>IF(YEAR(F$1)=YEAR(Input!$E$23),Financials!AF$1-Input!$C$23,Financials!F$2)-19</f>
        <v>346</v>
      </c>
      <c r="G3" s="143">
        <f>IF(YEAR(G$1)=YEAR(Input!$E$23),Financials!AG$1-Input!$C$23,Financials!G$2)</f>
        <v>365</v>
      </c>
      <c r="H3" s="143">
        <f>IF(YEAR(H$1)=YEAR(Input!$E$23),Financials!AH$1-Input!$C$23,Financials!H$2)</f>
        <v>365</v>
      </c>
      <c r="I3" s="143">
        <f>IF(YEAR(I$1)=YEAR(Input!$E$23),Financials!AI$1-Input!$C$23,Financials!I$2)</f>
        <v>366</v>
      </c>
      <c r="J3" s="143">
        <f>IF(YEAR(J$1)=YEAR(Input!$E$23),Financials!AJ$1-Input!$C$23,Financials!J$2)</f>
        <v>365</v>
      </c>
      <c r="K3" s="143">
        <f>IF(YEAR(K$1)=YEAR(Input!$E$23),Financials!AK$1-Input!$C$23,Financials!K$2)</f>
        <v>365</v>
      </c>
      <c r="L3" s="143">
        <f>IF(YEAR(L$1)=YEAR(Input!$E$23),Financials!AL$1-Input!$C$23,Financials!L$2)</f>
        <v>365</v>
      </c>
      <c r="M3" s="143">
        <f>IF(YEAR(M$1)=YEAR(Input!$E$23),Financials!AM$1-Input!$C$23,Financials!M$2)</f>
        <v>366</v>
      </c>
      <c r="N3" s="143">
        <f>IF(YEAR(N$1)=YEAR(Input!$E$23),Financials!AN$1-Input!$C$23,Financials!N$2)</f>
        <v>365</v>
      </c>
      <c r="O3" s="143">
        <f>IF(YEAR(O$1)=YEAR(Input!$E$23),Financials!AO$1-Input!$C$23,Financials!O$2)</f>
        <v>365</v>
      </c>
      <c r="P3" s="143">
        <f>IF(YEAR(P$1)=YEAR(Input!$E$23),Financials!AP$1-Input!$C$23,Financials!P$2)</f>
        <v>365</v>
      </c>
      <c r="Q3" s="143">
        <f>IF(YEAR(Q$1)=YEAR(Input!$E$23),Financials!AQ$1-Input!$C$23,Financials!Q$2)</f>
        <v>366</v>
      </c>
      <c r="R3" s="143">
        <f>ROUND(IF(YEAR(R$1)=YEAR(Input!$E$23),Input!$C$23-Q1,Financials!R$2),0)</f>
        <v>365</v>
      </c>
      <c r="S3" s="143">
        <f>ROUND(IF(YEAR(S$1)=YEAR(Input!$E$23),Input!$C$23-R1,Financials!S$2),0)</f>
        <v>17</v>
      </c>
      <c r="T3" s="322"/>
      <c r="U3" s="322"/>
      <c r="V3" s="322"/>
      <c r="W3" s="322"/>
      <c r="X3" s="322"/>
      <c r="Y3" s="322"/>
      <c r="Z3" s="322"/>
      <c r="AA3" s="322"/>
      <c r="AB3" s="38"/>
      <c r="AC3" s="38"/>
      <c r="AD3" s="38"/>
      <c r="AE3" s="38"/>
      <c r="AF3" s="38"/>
      <c r="AG3" s="38"/>
      <c r="AH3" s="38"/>
      <c r="AI3" s="38"/>
      <c r="AJ3" s="38"/>
      <c r="AK3" s="38"/>
      <c r="AL3" s="73"/>
      <c r="AM3" s="73"/>
    </row>
    <row r="4" spans="1:39" ht="15.75" thickBot="1">
      <c r="B4" s="144" t="s">
        <v>26</v>
      </c>
      <c r="C4" s="145"/>
      <c r="D4" s="146" t="s">
        <v>298</v>
      </c>
      <c r="E4" s="146" t="str">
        <f>D4</f>
        <v>(Actual)</v>
      </c>
      <c r="F4" s="146" t="str">
        <f>E4</f>
        <v>(Actual)</v>
      </c>
      <c r="G4" s="146" t="s">
        <v>312</v>
      </c>
      <c r="H4" s="146" t="s">
        <v>71</v>
      </c>
      <c r="I4" s="146" t="str">
        <f t="shared" ref="I4:S4" si="1">H4</f>
        <v>(Proj.)</v>
      </c>
      <c r="J4" s="146" t="str">
        <f t="shared" si="1"/>
        <v>(Proj.)</v>
      </c>
      <c r="K4" s="146" t="str">
        <f t="shared" si="1"/>
        <v>(Proj.)</v>
      </c>
      <c r="L4" s="146" t="str">
        <f t="shared" si="1"/>
        <v>(Proj.)</v>
      </c>
      <c r="M4" s="146" t="str">
        <f t="shared" si="1"/>
        <v>(Proj.)</v>
      </c>
      <c r="N4" s="146" t="str">
        <f t="shared" si="1"/>
        <v>(Proj.)</v>
      </c>
      <c r="O4" s="146" t="str">
        <f t="shared" si="1"/>
        <v>(Proj.)</v>
      </c>
      <c r="P4" s="146" t="str">
        <f t="shared" si="1"/>
        <v>(Proj.)</v>
      </c>
      <c r="Q4" s="146" t="str">
        <f t="shared" si="1"/>
        <v>(Proj.)</v>
      </c>
      <c r="R4" s="146" t="str">
        <f t="shared" si="1"/>
        <v>(Proj.)</v>
      </c>
      <c r="S4" s="146" t="str">
        <f t="shared" si="1"/>
        <v>(Proj.)</v>
      </c>
      <c r="T4" s="323"/>
      <c r="U4" s="323"/>
      <c r="V4" s="323"/>
      <c r="W4" s="323"/>
      <c r="X4" s="323"/>
      <c r="Y4" s="323"/>
      <c r="Z4" s="323"/>
      <c r="AA4" s="323"/>
      <c r="AB4" s="163"/>
      <c r="AC4" s="163"/>
      <c r="AD4" s="163"/>
      <c r="AE4" s="163"/>
      <c r="AF4" s="163"/>
      <c r="AG4" s="163"/>
      <c r="AH4" s="163"/>
      <c r="AI4" s="163"/>
      <c r="AJ4" s="163"/>
      <c r="AK4" s="163"/>
      <c r="AL4" s="73"/>
      <c r="AM4" s="73"/>
    </row>
    <row r="5" spans="1:39" ht="14.25" thickBot="1">
      <c r="D5" s="147"/>
      <c r="E5" s="340"/>
      <c r="F5" s="340"/>
      <c r="G5" s="340"/>
      <c r="H5" s="340">
        <f>H7/G7-1</f>
        <v>0.11419107828267117</v>
      </c>
      <c r="I5" s="340">
        <f t="shared" ref="I5:R5" si="2">I7/H7-1</f>
        <v>6.835567351738514E-2</v>
      </c>
      <c r="J5" s="340">
        <f t="shared" si="2"/>
        <v>5.4844874823545275E-2</v>
      </c>
      <c r="K5" s="340">
        <f t="shared" si="2"/>
        <v>5.5414615080930041E-2</v>
      </c>
      <c r="L5" s="340">
        <f t="shared" si="2"/>
        <v>5.29565001578709E-2</v>
      </c>
      <c r="M5" s="340">
        <f t="shared" si="2"/>
        <v>5.7924320682990249E-2</v>
      </c>
      <c r="N5" s="340">
        <f t="shared" si="2"/>
        <v>4.8073962505501111E-2</v>
      </c>
      <c r="O5" s="340">
        <f t="shared" si="2"/>
        <v>5.3040784110558903E-2</v>
      </c>
      <c r="P5" s="340">
        <f t="shared" si="2"/>
        <v>5.7154889252428509E-2</v>
      </c>
      <c r="Q5" s="340">
        <f t="shared" si="2"/>
        <v>5.4118252389596888E-2</v>
      </c>
      <c r="R5" s="340">
        <f t="shared" si="2"/>
        <v>5.1115428285071873E-2</v>
      </c>
      <c r="S5" s="340"/>
      <c r="T5" s="324"/>
      <c r="U5" s="324"/>
      <c r="V5" s="324"/>
      <c r="W5" s="324"/>
      <c r="X5" s="324"/>
      <c r="Y5" s="324"/>
      <c r="Z5" s="324"/>
      <c r="AA5" s="324"/>
      <c r="AB5" s="73"/>
      <c r="AC5" s="73"/>
      <c r="AD5" s="73"/>
      <c r="AE5" s="73"/>
      <c r="AF5" s="73"/>
      <c r="AG5" s="73"/>
      <c r="AH5" s="73"/>
      <c r="AI5" s="73"/>
      <c r="AJ5" s="73"/>
      <c r="AK5" s="73"/>
      <c r="AL5" s="73"/>
      <c r="AM5" s="73"/>
    </row>
    <row r="6" spans="1:39" ht="15">
      <c r="B6" s="5" t="s">
        <v>29</v>
      </c>
      <c r="C6" s="148"/>
      <c r="D6" s="339"/>
      <c r="E6" s="339"/>
      <c r="F6" s="339"/>
      <c r="G6" s="339"/>
      <c r="H6" s="339"/>
      <c r="I6" s="339"/>
      <c r="J6" s="339"/>
      <c r="K6" s="339"/>
      <c r="L6" s="339"/>
      <c r="M6" s="339"/>
      <c r="N6" s="339"/>
      <c r="O6" s="339"/>
      <c r="P6" s="339"/>
      <c r="Q6" s="339"/>
      <c r="R6" s="339"/>
      <c r="S6" s="339"/>
      <c r="T6" s="322"/>
      <c r="U6" s="322"/>
      <c r="V6" s="322"/>
      <c r="W6" s="322"/>
      <c r="X6" s="322"/>
      <c r="Y6" s="322"/>
      <c r="Z6" s="322"/>
      <c r="AA6" s="322"/>
      <c r="AB6" s="73"/>
      <c r="AC6" s="73"/>
      <c r="AD6" s="73"/>
      <c r="AE6" s="73"/>
      <c r="AF6" s="73"/>
      <c r="AG6" s="73"/>
      <c r="AH6" s="73"/>
      <c r="AI6" s="73"/>
      <c r="AJ6" s="73"/>
      <c r="AK6" s="73"/>
      <c r="AL6" s="73"/>
      <c r="AM6" s="73"/>
    </row>
    <row r="7" spans="1:39" s="2" customFormat="1">
      <c r="A7" s="1"/>
      <c r="B7" s="299" t="s">
        <v>30</v>
      </c>
      <c r="C7" s="166"/>
      <c r="D7" s="168">
        <v>169.27</v>
      </c>
      <c r="E7" s="168">
        <v>162.15</v>
      </c>
      <c r="F7" s="168">
        <v>169.95704899999998</v>
      </c>
      <c r="G7" s="168">
        <v>185.28209749999999</v>
      </c>
      <c r="H7" s="168">
        <f>'Traffic and Toll'!J308</f>
        <v>206.43966</v>
      </c>
      <c r="I7" s="168">
        <f>'Traffic and Toll'!K308</f>
        <v>220.55098199999998</v>
      </c>
      <c r="J7" s="168">
        <f>'Traffic and Toll'!L308</f>
        <v>232.64707299999998</v>
      </c>
      <c r="K7" s="168">
        <f>'Traffic and Toll'!M308</f>
        <v>245.53912099999999</v>
      </c>
      <c r="L7" s="168">
        <f>'Traffic and Toll'!N308</f>
        <v>258.5420135</v>
      </c>
      <c r="M7" s="168">
        <f>'Traffic and Toll'!O308</f>
        <v>273.51788399999998</v>
      </c>
      <c r="N7" s="168">
        <f>'Traffic and Toll'!P308</f>
        <v>286.66697249999999</v>
      </c>
      <c r="O7" s="168">
        <f>'Traffic and Toll'!Q308</f>
        <v>301.87201349999998</v>
      </c>
      <c r="P7" s="168">
        <f>'Traffic and Toll'!R308</f>
        <v>319.12547500000005</v>
      </c>
      <c r="Q7" s="168">
        <f>'Traffic and Toll'!S308</f>
        <v>336.39598800000005</v>
      </c>
      <c r="R7" s="168">
        <f>'Traffic and Toll'!T308</f>
        <v>353.59101299999998</v>
      </c>
      <c r="S7" s="168">
        <f>'Traffic and Toll'!U308</f>
        <v>17.542400999999998</v>
      </c>
      <c r="T7" s="325"/>
      <c r="U7" s="325"/>
      <c r="V7" s="325"/>
      <c r="W7" s="325"/>
      <c r="X7" s="325"/>
      <c r="Y7" s="325"/>
      <c r="Z7" s="325"/>
      <c r="AA7" s="325"/>
      <c r="AB7" s="69"/>
      <c r="AC7" s="69"/>
      <c r="AD7" s="69"/>
      <c r="AE7" s="69"/>
      <c r="AF7" s="69"/>
      <c r="AG7" s="69"/>
      <c r="AH7" s="69"/>
      <c r="AI7" s="69"/>
      <c r="AJ7" s="69"/>
      <c r="AK7" s="69"/>
      <c r="AL7" s="69"/>
      <c r="AM7" s="69"/>
    </row>
    <row r="8" spans="1:39" s="2" customFormat="1">
      <c r="A8" s="1"/>
      <c r="B8" s="299" t="s">
        <v>31</v>
      </c>
      <c r="C8" s="166"/>
      <c r="D8" s="168"/>
      <c r="E8" s="168"/>
      <c r="F8" s="168"/>
      <c r="G8" s="168"/>
      <c r="H8" s="168"/>
      <c r="I8" s="168"/>
      <c r="J8" s="168">
        <f>AVERAGE(I76,J76)*6%*1</f>
        <v>2.2278876356005939</v>
      </c>
      <c r="K8" s="168">
        <f t="shared" ref="K8:S8" si="3">AVERAGE(J76,K76)*6%*1</f>
        <v>3.3399579732005908</v>
      </c>
      <c r="L8" s="168">
        <f t="shared" si="3"/>
        <v>5.5738430254639608</v>
      </c>
      <c r="M8" s="168">
        <f t="shared" si="3"/>
        <v>5.0909736031013582</v>
      </c>
      <c r="N8" s="168">
        <f t="shared" si="3"/>
        <v>1.7431447330376919</v>
      </c>
      <c r="O8" s="168">
        <f t="shared" si="3"/>
        <v>0.86958835867859074</v>
      </c>
      <c r="P8" s="168">
        <f t="shared" si="3"/>
        <v>2.5747057577717607</v>
      </c>
      <c r="Q8" s="168">
        <f t="shared" si="3"/>
        <v>4.3248231568649329</v>
      </c>
      <c r="R8" s="168">
        <f t="shared" si="3"/>
        <v>2.6197057577717624</v>
      </c>
      <c r="S8" s="168">
        <f t="shared" si="3"/>
        <v>0</v>
      </c>
      <c r="T8" s="325"/>
      <c r="U8" s="325"/>
      <c r="V8" s="325"/>
      <c r="W8" s="325"/>
      <c r="X8" s="325"/>
      <c r="Y8" s="325"/>
      <c r="Z8" s="325"/>
      <c r="AA8" s="325"/>
      <c r="AB8" s="69"/>
      <c r="AC8" s="69"/>
      <c r="AD8" s="69"/>
      <c r="AE8" s="69"/>
      <c r="AF8" s="69"/>
      <c r="AG8" s="69"/>
      <c r="AH8" s="69"/>
      <c r="AI8" s="69"/>
      <c r="AJ8" s="69"/>
      <c r="AK8" s="69"/>
      <c r="AL8" s="69"/>
      <c r="AM8" s="69"/>
    </row>
    <row r="9" spans="1:39" s="2" customFormat="1" ht="15">
      <c r="A9" s="1"/>
      <c r="B9" s="300" t="s">
        <v>254</v>
      </c>
      <c r="C9" s="166"/>
      <c r="D9" s="169">
        <f t="shared" ref="D9:R9" si="4">SUM(D7:D8)</f>
        <v>169.27</v>
      </c>
      <c r="E9" s="169">
        <f t="shared" si="4"/>
        <v>162.15</v>
      </c>
      <c r="F9" s="169">
        <f t="shared" si="4"/>
        <v>169.95704899999998</v>
      </c>
      <c r="G9" s="169">
        <f t="shared" si="4"/>
        <v>185.28209749999999</v>
      </c>
      <c r="H9" s="169">
        <f t="shared" si="4"/>
        <v>206.43966</v>
      </c>
      <c r="I9" s="169">
        <f t="shared" si="4"/>
        <v>220.55098199999998</v>
      </c>
      <c r="J9" s="169">
        <f t="shared" si="4"/>
        <v>234.87496063560056</v>
      </c>
      <c r="K9" s="169">
        <f t="shared" si="4"/>
        <v>248.87907897320059</v>
      </c>
      <c r="L9" s="169">
        <f t="shared" si="4"/>
        <v>264.11585652546398</v>
      </c>
      <c r="M9" s="169">
        <f t="shared" si="4"/>
        <v>278.60885760310134</v>
      </c>
      <c r="N9" s="169">
        <f t="shared" si="4"/>
        <v>288.41011723303768</v>
      </c>
      <c r="O9" s="169">
        <f t="shared" si="4"/>
        <v>302.74160185867856</v>
      </c>
      <c r="P9" s="169">
        <f t="shared" si="4"/>
        <v>321.70018075777182</v>
      </c>
      <c r="Q9" s="169">
        <f t="shared" si="4"/>
        <v>340.72081115686495</v>
      </c>
      <c r="R9" s="320">
        <f t="shared" si="4"/>
        <v>356.21071875777176</v>
      </c>
      <c r="S9" s="320">
        <f t="shared" ref="S9" si="5">SUM(S7:S8)</f>
        <v>17.542400999999998</v>
      </c>
      <c r="T9" s="326"/>
      <c r="U9" s="326"/>
      <c r="V9" s="326"/>
      <c r="W9" s="326"/>
      <c r="X9" s="326"/>
      <c r="Y9" s="326"/>
      <c r="Z9" s="326"/>
      <c r="AA9" s="326"/>
      <c r="AB9" s="69"/>
      <c r="AC9" s="69"/>
      <c r="AD9" s="69"/>
      <c r="AE9" s="69"/>
      <c r="AF9" s="69"/>
      <c r="AG9" s="69"/>
      <c r="AH9" s="69"/>
      <c r="AI9" s="69"/>
      <c r="AJ9" s="69"/>
      <c r="AK9" s="69"/>
      <c r="AL9" s="69"/>
      <c r="AM9" s="69"/>
    </row>
    <row r="10" spans="1:39" s="2" customFormat="1" ht="15">
      <c r="A10" s="1"/>
      <c r="B10" s="300"/>
      <c r="C10" s="166"/>
      <c r="D10" s="169"/>
      <c r="E10" s="169"/>
      <c r="F10" s="169"/>
      <c r="G10" s="169"/>
      <c r="H10" s="169"/>
      <c r="I10" s="169"/>
      <c r="J10" s="169"/>
      <c r="K10" s="169"/>
      <c r="L10" s="169"/>
      <c r="M10" s="169"/>
      <c r="N10" s="169"/>
      <c r="O10" s="169"/>
      <c r="P10" s="169"/>
      <c r="Q10" s="169"/>
      <c r="R10" s="320"/>
      <c r="S10" s="320"/>
      <c r="T10" s="326"/>
      <c r="U10" s="326"/>
      <c r="V10" s="326"/>
      <c r="W10" s="326"/>
      <c r="X10" s="326"/>
      <c r="Y10" s="326"/>
      <c r="Z10" s="326"/>
      <c r="AA10" s="326"/>
      <c r="AB10" s="69"/>
      <c r="AC10" s="69"/>
      <c r="AD10" s="69"/>
      <c r="AE10" s="69"/>
      <c r="AF10" s="69"/>
      <c r="AG10" s="69"/>
      <c r="AH10" s="69"/>
      <c r="AI10" s="69"/>
      <c r="AJ10" s="69"/>
      <c r="AK10" s="69"/>
      <c r="AL10" s="69"/>
      <c r="AM10" s="69"/>
    </row>
    <row r="11" spans="1:39" s="2" customFormat="1">
      <c r="A11" s="1"/>
      <c r="B11" s="299" t="s">
        <v>31</v>
      </c>
      <c r="C11" s="166"/>
      <c r="D11" s="168">
        <f>60.66+0.67</f>
        <v>61.33</v>
      </c>
      <c r="E11" s="168">
        <f>45.43+1.9</f>
        <v>47.33</v>
      </c>
      <c r="F11" s="168">
        <v>1.25</v>
      </c>
      <c r="G11" s="168">
        <v>0.72227030000000003</v>
      </c>
      <c r="H11" s="168"/>
      <c r="I11" s="168"/>
      <c r="J11" s="168"/>
      <c r="K11" s="168"/>
      <c r="L11" s="168"/>
      <c r="M11" s="168"/>
      <c r="N11" s="168"/>
      <c r="O11" s="168"/>
      <c r="P11" s="168"/>
      <c r="Q11" s="168"/>
      <c r="R11" s="319"/>
      <c r="S11" s="319"/>
      <c r="T11" s="325"/>
      <c r="U11" s="325"/>
      <c r="V11" s="325"/>
      <c r="W11" s="325"/>
      <c r="X11" s="325"/>
      <c r="Y11" s="325"/>
      <c r="Z11" s="325"/>
      <c r="AA11" s="325"/>
      <c r="AB11" s="69"/>
      <c r="AC11" s="69"/>
      <c r="AD11" s="69"/>
      <c r="AE11" s="69"/>
      <c r="AF11" s="69"/>
      <c r="AG11" s="69"/>
      <c r="AH11" s="69"/>
      <c r="AI11" s="69"/>
      <c r="AJ11" s="69"/>
      <c r="AK11" s="69"/>
      <c r="AL11" s="69"/>
      <c r="AM11" s="69"/>
    </row>
    <row r="12" spans="1:39" s="2" customFormat="1" ht="15">
      <c r="A12" s="1"/>
      <c r="B12" s="301" t="s">
        <v>32</v>
      </c>
      <c r="C12" s="166"/>
      <c r="D12" s="169">
        <f>SUM(D9:D11)</f>
        <v>230.60000000000002</v>
      </c>
      <c r="E12" s="169">
        <f t="shared" ref="E12" si="6">SUM(E9:E11)</f>
        <v>209.48000000000002</v>
      </c>
      <c r="F12" s="169">
        <f t="shared" ref="F12:R12" si="7">SUM(F9:F11)</f>
        <v>171.20704899999998</v>
      </c>
      <c r="G12" s="169">
        <f t="shared" si="7"/>
        <v>186.00436779999998</v>
      </c>
      <c r="H12" s="169">
        <f t="shared" si="7"/>
        <v>206.43966</v>
      </c>
      <c r="I12" s="169">
        <f t="shared" si="7"/>
        <v>220.55098199999998</v>
      </c>
      <c r="J12" s="169">
        <f t="shared" si="7"/>
        <v>234.87496063560056</v>
      </c>
      <c r="K12" s="169">
        <f t="shared" si="7"/>
        <v>248.87907897320059</v>
      </c>
      <c r="L12" s="169">
        <f t="shared" si="7"/>
        <v>264.11585652546398</v>
      </c>
      <c r="M12" s="169">
        <f t="shared" si="7"/>
        <v>278.60885760310134</v>
      </c>
      <c r="N12" s="169">
        <f t="shared" si="7"/>
        <v>288.41011723303768</v>
      </c>
      <c r="O12" s="169">
        <f t="shared" si="7"/>
        <v>302.74160185867856</v>
      </c>
      <c r="P12" s="169">
        <f t="shared" si="7"/>
        <v>321.70018075777182</v>
      </c>
      <c r="Q12" s="169">
        <f t="shared" si="7"/>
        <v>340.72081115686495</v>
      </c>
      <c r="R12" s="320">
        <f t="shared" si="7"/>
        <v>356.21071875777176</v>
      </c>
      <c r="S12" s="320">
        <f t="shared" ref="S12" si="8">SUM(S9:S11)</f>
        <v>17.542400999999998</v>
      </c>
      <c r="T12" s="326"/>
      <c r="U12" s="326"/>
      <c r="V12" s="326"/>
      <c r="W12" s="326"/>
      <c r="X12" s="326"/>
      <c r="Y12" s="326"/>
      <c r="Z12" s="326"/>
      <c r="AA12" s="326"/>
      <c r="AB12" s="155"/>
      <c r="AC12" s="155"/>
      <c r="AD12" s="155"/>
      <c r="AE12" s="155"/>
      <c r="AF12" s="155"/>
      <c r="AG12" s="155"/>
      <c r="AH12" s="155"/>
      <c r="AI12" s="155"/>
      <c r="AJ12" s="155"/>
      <c r="AK12" s="155"/>
      <c r="AL12" s="69"/>
      <c r="AM12" s="69"/>
    </row>
    <row r="13" spans="1:39" s="2" customFormat="1">
      <c r="A13" s="1"/>
      <c r="B13" s="302"/>
      <c r="C13" s="166"/>
      <c r="D13" s="168"/>
      <c r="E13" s="168"/>
      <c r="F13" s="168"/>
      <c r="G13" s="385"/>
      <c r="H13" s="385"/>
      <c r="I13" s="385"/>
      <c r="J13" s="385"/>
      <c r="K13" s="385"/>
      <c r="L13" s="168"/>
      <c r="M13" s="168"/>
      <c r="N13" s="168"/>
      <c r="O13" s="168"/>
      <c r="P13" s="168"/>
      <c r="Q13" s="168"/>
      <c r="R13" s="319"/>
      <c r="S13" s="319"/>
      <c r="T13" s="325"/>
      <c r="U13" s="325"/>
      <c r="V13" s="325"/>
      <c r="W13" s="325"/>
      <c r="X13" s="325"/>
      <c r="Y13" s="325"/>
      <c r="Z13" s="325"/>
      <c r="AA13" s="325"/>
      <c r="AB13" s="69"/>
      <c r="AC13" s="69"/>
      <c r="AD13" s="69"/>
      <c r="AE13" s="69"/>
      <c r="AF13" s="69"/>
      <c r="AG13" s="69"/>
      <c r="AH13" s="69"/>
      <c r="AI13" s="69"/>
      <c r="AJ13" s="69"/>
      <c r="AK13" s="69"/>
      <c r="AL13" s="69"/>
      <c r="AM13" s="69"/>
    </row>
    <row r="14" spans="1:39" s="2" customFormat="1">
      <c r="A14" s="1"/>
      <c r="B14" s="303" t="s">
        <v>201</v>
      </c>
      <c r="C14" s="166"/>
      <c r="D14" s="168">
        <v>23.75</v>
      </c>
      <c r="E14" s="171">
        <v>19.84</v>
      </c>
      <c r="F14" s="168">
        <v>32.46</v>
      </c>
      <c r="G14" s="168">
        <v>28.755754172918738</v>
      </c>
      <c r="H14" s="168">
        <f>G14*(1+Input!J103)*IFERROR(H$3/H$2,0)</f>
        <v>30.193541881564677</v>
      </c>
      <c r="I14" s="168">
        <f>H14*(1+Input!K103)*IFERROR(I$3/I$2,0)</f>
        <v>31.703218975642912</v>
      </c>
      <c r="J14" s="168">
        <f>I14*(1+Input!L103)*IFERROR(J$3/J$2,0)</f>
        <v>33.288379924425058</v>
      </c>
      <c r="K14" s="168">
        <f>J14*(1+Input!M103)*IFERROR(K$3/K$2,0)</f>
        <v>34.952798920646316</v>
      </c>
      <c r="L14" s="168">
        <f>K14*(1+Input!N103)*IFERROR(L$3/L$2,0)</f>
        <v>36.700438866678631</v>
      </c>
      <c r="M14" s="168">
        <f>L14*(1+Input!O103)*IFERROR(M$3/M$2,0)</f>
        <v>38.535460810012566</v>
      </c>
      <c r="N14" s="168">
        <f>M14*(1+Input!P103)*IFERROR(N$3/N$2,0)</f>
        <v>40.462233850513194</v>
      </c>
      <c r="O14" s="168">
        <f>N14*(1+Input!Q103)*IFERROR(O$3/O$2,0)</f>
        <v>42.485345543038854</v>
      </c>
      <c r="P14" s="168">
        <f>O14*(1+Input!R103)*IFERROR(P$3/P$2,0)</f>
        <v>44.609612820190797</v>
      </c>
      <c r="Q14" s="168">
        <f>P14*(1+Input!S103)*IFERROR(Q$3/Q$2,0)</f>
        <v>46.84009346120034</v>
      </c>
      <c r="R14" s="319">
        <f>Q14*(1+Input!T103)*IFERROR(R$3/R$2,0)</f>
        <v>49.182098134260357</v>
      </c>
      <c r="S14" s="319">
        <f>R14*(1+Input!U103)*IFERROR(S$3/S$2,0)</f>
        <v>2.4052067169768425</v>
      </c>
      <c r="T14" s="325"/>
      <c r="U14" s="325"/>
      <c r="V14" s="325"/>
      <c r="W14" s="325"/>
      <c r="X14" s="325"/>
      <c r="Y14" s="325"/>
      <c r="Z14" s="325"/>
      <c r="AA14" s="325"/>
      <c r="AB14" s="69"/>
      <c r="AC14" s="69"/>
      <c r="AD14" s="69"/>
      <c r="AE14" s="69"/>
      <c r="AF14" s="69"/>
      <c r="AG14" s="69"/>
      <c r="AH14" s="69"/>
      <c r="AI14" s="69"/>
      <c r="AJ14" s="69"/>
      <c r="AK14" s="69"/>
      <c r="AL14" s="69"/>
      <c r="AM14" s="69"/>
    </row>
    <row r="15" spans="1:39" s="2" customFormat="1">
      <c r="A15" s="1"/>
      <c r="B15" s="303" t="s">
        <v>79</v>
      </c>
      <c r="C15" s="166"/>
      <c r="D15" s="168">
        <v>9.52</v>
      </c>
      <c r="E15" s="171">
        <v>9.98</v>
      </c>
      <c r="F15" s="168">
        <v>9.26</v>
      </c>
      <c r="G15" s="168">
        <v>9.7795945</v>
      </c>
      <c r="H15" s="168">
        <f>G15*(1+Input!J104)*IFERROR(H$3/H$2,0)</f>
        <v>10.75755395</v>
      </c>
      <c r="I15" s="168">
        <f>H15*(1+Input!K104)*IFERROR(I$3/I$2,0)</f>
        <v>11.833309345000002</v>
      </c>
      <c r="J15" s="168">
        <f>I15*(1+Input!L104)*IFERROR(J$3/J$2,0)</f>
        <v>13.016640279500002</v>
      </c>
      <c r="K15" s="168">
        <f>J15*(1+Input!M104)*IFERROR(K$3/K$2,0)</f>
        <v>14.318304307450004</v>
      </c>
      <c r="L15" s="168">
        <f>K15*(1+Input!N104)*IFERROR(L$3/L$2,0)</f>
        <v>15.750134738195007</v>
      </c>
      <c r="M15" s="168">
        <f>L15*(1+Input!O104)*IFERROR(M$3/M$2,0)</f>
        <v>17.325148212014508</v>
      </c>
      <c r="N15" s="168">
        <f>M15*(1+Input!P104)*IFERROR(N$3/N$2,0)</f>
        <v>19.05766303321596</v>
      </c>
      <c r="O15" s="168">
        <f>N15*(1+Input!Q104)*IFERROR(O$3/O$2,0)</f>
        <v>20.963429336537558</v>
      </c>
      <c r="P15" s="168">
        <f>O15*(1+Input!R104)*IFERROR(P$3/P$2,0)</f>
        <v>23.059772270191317</v>
      </c>
      <c r="Q15" s="168">
        <f>P15*(1+Input!S104)*IFERROR(Q$3/Q$2,0)</f>
        <v>25.365749497210452</v>
      </c>
      <c r="R15" s="319">
        <f>Q15*(1+Input!T104)*IFERROR(R$3/R$2,0)</f>
        <v>27.902324446931498</v>
      </c>
      <c r="S15" s="319">
        <f>R15*(1+Input!U104)*IFERROR(S$3/S$2,0)</f>
        <v>1.4295163483770386</v>
      </c>
      <c r="T15" s="325"/>
      <c r="U15" s="325"/>
      <c r="V15" s="325"/>
      <c r="W15" s="325"/>
      <c r="X15" s="325"/>
      <c r="Y15" s="325"/>
      <c r="Z15" s="325"/>
      <c r="AA15" s="325"/>
      <c r="AB15" s="69"/>
      <c r="AC15" s="69"/>
      <c r="AD15" s="69"/>
      <c r="AE15" s="69"/>
      <c r="AF15" s="69"/>
      <c r="AG15" s="69"/>
      <c r="AH15" s="69"/>
      <c r="AI15" s="69"/>
      <c r="AJ15" s="69"/>
      <c r="AK15" s="69"/>
      <c r="AL15" s="69"/>
      <c r="AM15" s="69"/>
    </row>
    <row r="16" spans="1:39" s="2" customFormat="1" ht="15">
      <c r="A16" s="1"/>
      <c r="B16" s="303" t="s">
        <v>69</v>
      </c>
      <c r="C16" s="166"/>
      <c r="D16" s="168">
        <v>0</v>
      </c>
      <c r="E16" s="171">
        <f>[187]Input!D105</f>
        <v>0</v>
      </c>
      <c r="F16" s="168">
        <f>Input!D105</f>
        <v>0</v>
      </c>
      <c r="G16" s="168">
        <v>0</v>
      </c>
      <c r="H16" s="168">
        <v>0</v>
      </c>
      <c r="I16" s="168">
        <f>H16*(1+Input!K105)*IFERROR(I$3/I$2,0)</f>
        <v>0</v>
      </c>
      <c r="J16" s="168">
        <f>I16*(1+Input!L105)*IFERROR(J$3/J$2,0)</f>
        <v>0</v>
      </c>
      <c r="K16" s="168">
        <f>J16*(1+Input!M105)*IFERROR(K$3/K$2,0)</f>
        <v>0</v>
      </c>
      <c r="L16" s="168">
        <f>K16*(1+Input!N105)*IFERROR(L$3/L$2,0)</f>
        <v>0</v>
      </c>
      <c r="M16" s="168">
        <f>L16*(1+Input!O105)*IFERROR(M$3/M$2,0)</f>
        <v>0</v>
      </c>
      <c r="N16" s="168">
        <f>M16*(1+Input!P105)*IFERROR(N$3/N$2,0)</f>
        <v>0</v>
      </c>
      <c r="O16" s="168">
        <f>N16*(1+Input!Q105)*IFERROR(O$3/O$2,0)</f>
        <v>0</v>
      </c>
      <c r="P16" s="168">
        <f>O16*(1+Input!R105)*IFERROR(P$3/P$2,0)</f>
        <v>0</v>
      </c>
      <c r="Q16" s="168">
        <f>P16*(1+Input!S105)*IFERROR(Q$3/Q$2,0)</f>
        <v>0</v>
      </c>
      <c r="R16" s="319">
        <f>Q16*(1+Input!T105)*IFERROR(R$3/R$2,0)</f>
        <v>0</v>
      </c>
      <c r="S16" s="319">
        <f>R16*(1+Input!U105)*IFERROR(S$3/S$2,0)</f>
        <v>0</v>
      </c>
      <c r="T16" s="325"/>
      <c r="U16" s="325"/>
      <c r="V16" s="325"/>
      <c r="W16" s="325"/>
      <c r="X16" s="325"/>
      <c r="Y16" s="325"/>
      <c r="Z16" s="325"/>
      <c r="AA16" s="325"/>
      <c r="AB16" s="69"/>
      <c r="AC16" s="69"/>
      <c r="AD16" s="69"/>
      <c r="AE16" s="69"/>
      <c r="AF16" s="69"/>
      <c r="AG16" s="69"/>
      <c r="AH16" s="69"/>
      <c r="AI16" s="69"/>
      <c r="AJ16" s="69"/>
      <c r="AK16" s="155"/>
      <c r="AL16" s="69"/>
      <c r="AM16" s="69"/>
    </row>
    <row r="17" spans="1:39" s="2" customFormat="1">
      <c r="A17" s="1"/>
      <c r="B17" s="303" t="str">
        <f>Input!B106</f>
        <v>Other Expense</v>
      </c>
      <c r="C17" s="166"/>
      <c r="D17" s="168">
        <v>4.34</v>
      </c>
      <c r="E17" s="171">
        <v>0.67</v>
      </c>
      <c r="F17" s="168">
        <f>4185480.78/10^7</f>
        <v>0.41854807799999999</v>
      </c>
      <c r="G17" s="168">
        <v>4.2524562480000005</v>
      </c>
      <c r="H17" s="168">
        <f>G17*(1+Input!J106)*IFERROR(H$3/H$2,0)</f>
        <v>4.4650790604000008</v>
      </c>
      <c r="I17" s="168">
        <f>H17*(1+Input!K106)*IFERROR(I$3/I$2,0)</f>
        <v>4.6883330134200012</v>
      </c>
      <c r="J17" s="168">
        <f>I17*(1+Input!L106)*IFERROR(J$3/J$2,0)</f>
        <v>4.9227496640910013</v>
      </c>
      <c r="K17" s="168">
        <f>J17*(1+Input!M106)*IFERROR(K$3/K$2,0)</f>
        <v>5.1688871472955515</v>
      </c>
      <c r="L17" s="168">
        <f>K17*(1+Input!N106)*IFERROR(L$3/L$2,0)</f>
        <v>5.4273315046603292</v>
      </c>
      <c r="M17" s="168">
        <f>L17*(1+Input!O106)*IFERROR(M$3/M$2,0)</f>
        <v>5.6986980798933455</v>
      </c>
      <c r="N17" s="168">
        <f>M17*(1+Input!P106)*IFERROR(N$3/N$2,0)</f>
        <v>5.9836329838880129</v>
      </c>
      <c r="O17" s="168">
        <f>N17*(1+Input!Q106)*IFERROR(O$3/O$2,0)</f>
        <v>6.2828146330824142</v>
      </c>
      <c r="P17" s="168">
        <f>O17*(1+Input!R106)*IFERROR(P$3/P$2,0)</f>
        <v>6.5969553647365355</v>
      </c>
      <c r="Q17" s="168">
        <f>P17*(1+Input!S106)*IFERROR(Q$3/Q$2,0)</f>
        <v>6.9268031329733626</v>
      </c>
      <c r="R17" s="319">
        <f>Q17*(1+Input!T106)*IFERROR(R$3/R$2,0)</f>
        <v>7.2731432896220314</v>
      </c>
      <c r="S17" s="319">
        <f>R17*(1+Input!U106)*IFERROR(S$3/S$2,0)</f>
        <v>0.35568659649247469</v>
      </c>
      <c r="T17" s="325"/>
      <c r="U17" s="325"/>
      <c r="V17" s="325"/>
      <c r="W17" s="325"/>
      <c r="X17" s="325"/>
      <c r="Y17" s="325"/>
      <c r="Z17" s="325"/>
      <c r="AA17" s="325"/>
      <c r="AB17" s="69"/>
      <c r="AC17" s="69"/>
      <c r="AD17" s="69"/>
      <c r="AE17" s="69"/>
      <c r="AF17" s="69"/>
      <c r="AG17" s="69"/>
      <c r="AH17" s="69"/>
      <c r="AI17" s="69"/>
      <c r="AJ17" s="69"/>
      <c r="AK17" s="69"/>
      <c r="AL17" s="69"/>
      <c r="AM17" s="69"/>
    </row>
    <row r="18" spans="1:39" s="2" customFormat="1">
      <c r="A18" s="1"/>
      <c r="B18" s="303" t="s">
        <v>70</v>
      </c>
      <c r="C18" s="166"/>
      <c r="D18" s="168">
        <v>1.82</v>
      </c>
      <c r="E18" s="168">
        <v>1.98</v>
      </c>
      <c r="F18" s="168">
        <v>8.7100000000000009</v>
      </c>
      <c r="G18" s="168">
        <f>14.8258928494542+8.85</f>
        <v>23.6758928494542</v>
      </c>
      <c r="H18" s="168">
        <f>SUMIF('Other Schedules'!$I$2:$AO$2,H$1,'Other Schedules'!$I$114:$AO$114)</f>
        <v>161.45301598162706</v>
      </c>
      <c r="I18" s="168">
        <f>SUMIF('Other Schedules'!$I$2:$AO$2,I$1,'Other Schedules'!$I$114:$AO$114)</f>
        <v>0</v>
      </c>
      <c r="J18" s="168">
        <f>SUMIF('Other Schedules'!$I$2:$AO$2,J$1,'Other Schedules'!$I$114:$AO$114)</f>
        <v>38.817592773613342</v>
      </c>
      <c r="K18" s="168">
        <f>SUMIF('Other Schedules'!$I$2:$AO$2,K$1,'Other Schedules'!$I$114:$AO$114)</f>
        <v>38.817592773613342</v>
      </c>
      <c r="L18" s="168">
        <f>SUMIF('Other Schedules'!$I$2:$AO$2,L$1,'Other Schedules'!$I$114:$AO$114)</f>
        <v>38.817592773613342</v>
      </c>
      <c r="M18" s="168">
        <f>SUMIF('Other Schedules'!$I$2:$AO$2,M$1,'Other Schedules'!$I$114:$AO$114)</f>
        <v>38.817592773613342</v>
      </c>
      <c r="N18" s="168">
        <f>SUMIF('Other Schedules'!$I$2:$AO$2,N$1,'Other Schedules'!$I$114:$AO$114)</f>
        <v>38.817592773613342</v>
      </c>
      <c r="O18" s="168">
        <f>SUMIF('Other Schedules'!$I$2:$AO$2,O$1,'Other Schedules'!$I$114:$AO$114)</f>
        <v>30.486278622619693</v>
      </c>
      <c r="P18" s="168">
        <f>SUMIF('Other Schedules'!$I$2:$AO$2,P$1,'Other Schedules'!$I$114:$AO$114)</f>
        <v>30.486278622619693</v>
      </c>
      <c r="Q18" s="168">
        <f>SUMIF('Other Schedules'!$I$2:$AO$2,Q$1,'Other Schedules'!$I$114:$AO$114)</f>
        <v>30.48627862261975</v>
      </c>
      <c r="R18" s="319">
        <f>SUMIF('Other Schedules'!$I$2:$AO$2,R$1,'Other Schedules'!$I$114:$AO$114)</f>
        <v>30.486278622619693</v>
      </c>
      <c r="S18" s="319">
        <f>SUMIF('Other Schedules'!$I$2:$AO$2,S$1,'Other Schedules'!$I$114:$AO$114)</f>
        <v>0</v>
      </c>
      <c r="T18" s="325"/>
      <c r="U18" s="325"/>
      <c r="V18" s="325"/>
      <c r="W18" s="325"/>
      <c r="X18" s="325"/>
      <c r="Y18" s="325"/>
      <c r="Z18" s="325"/>
      <c r="AA18" s="325"/>
      <c r="AB18" s="69"/>
      <c r="AC18" s="69"/>
      <c r="AD18" s="69"/>
      <c r="AE18" s="69"/>
      <c r="AF18" s="69"/>
      <c r="AG18" s="69"/>
      <c r="AH18" s="69"/>
      <c r="AI18" s="69"/>
      <c r="AJ18" s="69"/>
      <c r="AK18" s="69"/>
      <c r="AL18" s="69"/>
      <c r="AM18" s="69"/>
    </row>
    <row r="19" spans="1:39" s="2" customFormat="1">
      <c r="A19" s="1"/>
      <c r="B19" s="303" t="s">
        <v>47</v>
      </c>
      <c r="C19" s="166"/>
      <c r="D19" s="168"/>
      <c r="E19" s="168"/>
      <c r="F19" s="168"/>
      <c r="G19" s="168"/>
      <c r="H19" s="168"/>
      <c r="I19" s="168"/>
      <c r="J19" s="168"/>
      <c r="K19" s="168"/>
      <c r="L19" s="168"/>
      <c r="M19" s="168"/>
      <c r="N19" s="168"/>
      <c r="O19" s="168"/>
      <c r="P19" s="168"/>
      <c r="Q19" s="168"/>
      <c r="R19" s="319"/>
      <c r="S19" s="319"/>
      <c r="T19" s="325"/>
      <c r="U19" s="325"/>
      <c r="V19" s="325"/>
      <c r="W19" s="325"/>
      <c r="X19" s="325"/>
      <c r="Y19" s="325"/>
      <c r="Z19" s="325"/>
      <c r="AA19" s="325"/>
      <c r="AB19" s="69"/>
      <c r="AC19" s="69"/>
      <c r="AD19" s="69"/>
      <c r="AE19" s="69"/>
      <c r="AF19" s="69"/>
      <c r="AG19" s="69"/>
      <c r="AH19" s="69"/>
      <c r="AI19" s="69"/>
      <c r="AJ19" s="69"/>
      <c r="AK19" s="69"/>
      <c r="AL19" s="69"/>
      <c r="AM19" s="69"/>
    </row>
    <row r="20" spans="1:39" s="2" customFormat="1" ht="15">
      <c r="A20" s="1"/>
      <c r="B20" s="304" t="s">
        <v>33</v>
      </c>
      <c r="C20" s="166"/>
      <c r="D20" s="169">
        <f t="shared" ref="D20:H20" si="9">SUM(D14:D19)</f>
        <v>39.43</v>
      </c>
      <c r="E20" s="169">
        <f t="shared" si="9"/>
        <v>32.47</v>
      </c>
      <c r="F20" s="169">
        <f t="shared" si="9"/>
        <v>50.848548078</v>
      </c>
      <c r="G20" s="169">
        <f t="shared" si="9"/>
        <v>66.463697770372931</v>
      </c>
      <c r="H20" s="169">
        <f t="shared" si="9"/>
        <v>206.86919087359175</v>
      </c>
      <c r="I20" s="169">
        <f t="shared" ref="I20:R20" si="10">SUM(I14:I19)</f>
        <v>48.224861334062915</v>
      </c>
      <c r="J20" s="169">
        <f t="shared" si="10"/>
        <v>90.045362641629396</v>
      </c>
      <c r="K20" s="169">
        <f t="shared" si="10"/>
        <v>93.257583149005214</v>
      </c>
      <c r="L20" s="169">
        <f t="shared" si="10"/>
        <v>96.695497883147311</v>
      </c>
      <c r="M20" s="169">
        <f t="shared" si="10"/>
        <v>100.37689987553377</v>
      </c>
      <c r="N20" s="169">
        <f t="shared" si="10"/>
        <v>104.3211226412305</v>
      </c>
      <c r="O20" s="169">
        <f t="shared" si="10"/>
        <v>100.21786813527852</v>
      </c>
      <c r="P20" s="169">
        <f t="shared" si="10"/>
        <v>104.75261907773834</v>
      </c>
      <c r="Q20" s="169">
        <f t="shared" si="10"/>
        <v>109.6189247140039</v>
      </c>
      <c r="R20" s="320">
        <f t="shared" si="10"/>
        <v>114.84384449343358</v>
      </c>
      <c r="S20" s="320">
        <f t="shared" ref="S20" si="11">SUM(S14:S19)</f>
        <v>4.1904096618463553</v>
      </c>
      <c r="T20" s="326"/>
      <c r="U20" s="326"/>
      <c r="V20" s="326"/>
      <c r="W20" s="326"/>
      <c r="X20" s="326"/>
      <c r="Y20" s="326"/>
      <c r="Z20" s="326"/>
      <c r="AA20" s="326"/>
      <c r="AB20" s="155"/>
      <c r="AC20" s="155"/>
      <c r="AD20" s="155"/>
      <c r="AE20" s="155"/>
      <c r="AF20" s="155"/>
      <c r="AG20" s="155"/>
      <c r="AH20" s="155"/>
      <c r="AI20" s="155"/>
      <c r="AJ20" s="155"/>
      <c r="AK20" s="155"/>
      <c r="AL20" s="69"/>
      <c r="AM20" s="69"/>
    </row>
    <row r="21" spans="1:39" s="2" customFormat="1">
      <c r="A21" s="1"/>
      <c r="B21" s="305"/>
      <c r="C21" s="166"/>
      <c r="D21" s="168"/>
      <c r="E21" s="168"/>
      <c r="F21" s="168"/>
      <c r="G21" s="168"/>
      <c r="H21" s="168"/>
      <c r="I21" s="168"/>
      <c r="J21" s="168"/>
      <c r="K21" s="168"/>
      <c r="L21" s="168"/>
      <c r="M21" s="168"/>
      <c r="N21" s="168"/>
      <c r="O21" s="168"/>
      <c r="P21" s="168"/>
      <c r="Q21" s="168"/>
      <c r="R21" s="319"/>
      <c r="S21" s="319"/>
      <c r="T21" s="325"/>
      <c r="U21" s="325"/>
      <c r="V21" s="325"/>
      <c r="W21" s="325"/>
      <c r="X21" s="325"/>
      <c r="Y21" s="325"/>
      <c r="Z21" s="325"/>
      <c r="AA21" s="325"/>
      <c r="AB21" s="69"/>
      <c r="AC21" s="69"/>
      <c r="AD21" s="69"/>
      <c r="AE21" s="69"/>
      <c r="AF21" s="69"/>
      <c r="AG21" s="69"/>
      <c r="AH21" s="69"/>
      <c r="AI21" s="69"/>
      <c r="AJ21" s="69"/>
      <c r="AK21" s="69"/>
      <c r="AL21" s="69"/>
      <c r="AM21" s="69"/>
    </row>
    <row r="22" spans="1:39" s="2" customFormat="1" ht="15">
      <c r="A22" s="1"/>
      <c r="B22" s="304" t="s">
        <v>34</v>
      </c>
      <c r="C22" s="166"/>
      <c r="D22" s="169">
        <f t="shared" ref="D22:H22" si="12">D12-D20</f>
        <v>191.17000000000002</v>
      </c>
      <c r="E22" s="169">
        <f t="shared" si="12"/>
        <v>177.01000000000002</v>
      </c>
      <c r="F22" s="169">
        <f t="shared" si="12"/>
        <v>120.35850092199999</v>
      </c>
      <c r="G22" s="169">
        <f t="shared" si="12"/>
        <v>119.54067002962705</v>
      </c>
      <c r="H22" s="169">
        <f t="shared" si="12"/>
        <v>-0.42953087359174447</v>
      </c>
      <c r="I22" s="169">
        <f t="shared" ref="I22:R22" si="13">I12-I20</f>
        <v>172.32612066593705</v>
      </c>
      <c r="J22" s="169">
        <f t="shared" si="13"/>
        <v>144.82959799397116</v>
      </c>
      <c r="K22" s="169">
        <f t="shared" si="13"/>
        <v>155.62149582419539</v>
      </c>
      <c r="L22" s="169">
        <f t="shared" si="13"/>
        <v>167.42035864231667</v>
      </c>
      <c r="M22" s="169">
        <f t="shared" si="13"/>
        <v>178.23195772756759</v>
      </c>
      <c r="N22" s="169">
        <f t="shared" si="13"/>
        <v>184.08899459180719</v>
      </c>
      <c r="O22" s="169">
        <f t="shared" si="13"/>
        <v>202.52373372340003</v>
      </c>
      <c r="P22" s="169">
        <f t="shared" si="13"/>
        <v>216.94756168003346</v>
      </c>
      <c r="Q22" s="169">
        <f t="shared" si="13"/>
        <v>231.10188644286106</v>
      </c>
      <c r="R22" s="320">
        <f t="shared" si="13"/>
        <v>241.36687426433818</v>
      </c>
      <c r="S22" s="320">
        <f t="shared" ref="S22" si="14">S12-S20</f>
        <v>13.351991338153642</v>
      </c>
      <c r="T22" s="326"/>
      <c r="U22" s="326"/>
      <c r="V22" s="326"/>
      <c r="W22" s="326"/>
      <c r="X22" s="326"/>
      <c r="Y22" s="326"/>
      <c r="Z22" s="326"/>
      <c r="AA22" s="326"/>
      <c r="AB22" s="69"/>
      <c r="AC22" s="69"/>
      <c r="AD22" s="69"/>
      <c r="AE22" s="69"/>
      <c r="AF22" s="69"/>
      <c r="AG22" s="69"/>
      <c r="AH22" s="69"/>
      <c r="AI22" s="69"/>
      <c r="AJ22" s="69"/>
      <c r="AK22" s="69"/>
      <c r="AL22" s="69"/>
      <c r="AM22" s="69"/>
    </row>
    <row r="23" spans="1:39" s="2" customFormat="1" ht="9" customHeight="1">
      <c r="A23" s="1"/>
      <c r="B23" s="304"/>
      <c r="C23" s="166"/>
      <c r="D23" s="168"/>
      <c r="E23" s="168"/>
      <c r="F23" s="168"/>
      <c r="G23" s="168"/>
      <c r="H23" s="168"/>
      <c r="I23" s="168"/>
      <c r="J23" s="168"/>
      <c r="K23" s="168"/>
      <c r="L23" s="168"/>
      <c r="M23" s="168"/>
      <c r="N23" s="168"/>
      <c r="O23" s="168"/>
      <c r="P23" s="168"/>
      <c r="Q23" s="168"/>
      <c r="R23" s="319"/>
      <c r="S23" s="319"/>
      <c r="T23" s="325"/>
      <c r="U23" s="325"/>
      <c r="V23" s="325"/>
      <c r="W23" s="325"/>
      <c r="X23" s="325"/>
      <c r="Y23" s="325"/>
      <c r="Z23" s="325"/>
      <c r="AA23" s="325"/>
      <c r="AB23" s="69"/>
      <c r="AC23" s="69"/>
      <c r="AD23" s="69"/>
      <c r="AE23" s="69"/>
      <c r="AF23" s="69"/>
      <c r="AG23" s="69"/>
      <c r="AH23" s="69"/>
      <c r="AI23" s="69"/>
      <c r="AJ23" s="69"/>
      <c r="AK23" s="69"/>
      <c r="AL23" s="69"/>
      <c r="AM23" s="69"/>
    </row>
    <row r="24" spans="1:39" s="2" customFormat="1">
      <c r="A24" s="115"/>
      <c r="B24" s="305"/>
      <c r="C24" s="166"/>
      <c r="D24" s="168"/>
      <c r="E24" s="168"/>
      <c r="F24" s="168"/>
      <c r="G24" s="168"/>
      <c r="H24" s="168"/>
      <c r="I24" s="168"/>
      <c r="J24" s="168"/>
      <c r="K24" s="168"/>
      <c r="L24" s="168"/>
      <c r="M24" s="168"/>
      <c r="N24" s="168"/>
      <c r="O24" s="168"/>
      <c r="P24" s="168"/>
      <c r="Q24" s="168"/>
      <c r="R24" s="319"/>
      <c r="S24" s="319"/>
      <c r="T24" s="325"/>
      <c r="U24" s="325"/>
      <c r="V24" s="325"/>
      <c r="W24" s="325"/>
      <c r="X24" s="325"/>
      <c r="Y24" s="325"/>
      <c r="Z24" s="325"/>
      <c r="AA24" s="325"/>
      <c r="AB24" s="69"/>
      <c r="AC24" s="69"/>
      <c r="AD24" s="69"/>
      <c r="AE24" s="69"/>
      <c r="AF24" s="69"/>
      <c r="AG24" s="69"/>
      <c r="AH24" s="69"/>
      <c r="AI24" s="69"/>
      <c r="AJ24" s="69"/>
      <c r="AK24" s="69"/>
      <c r="AL24" s="69"/>
      <c r="AM24" s="69"/>
    </row>
    <row r="25" spans="1:39" s="2" customFormat="1">
      <c r="A25" s="37"/>
      <c r="B25" s="305" t="s">
        <v>77</v>
      </c>
      <c r="C25" s="166"/>
      <c r="D25" s="168">
        <v>116.53</v>
      </c>
      <c r="E25" s="168">
        <v>89.74</v>
      </c>
      <c r="F25" s="168">
        <f>1177914494.05874/10^7</f>
        <v>117.79144940587399</v>
      </c>
      <c r="G25" s="168">
        <v>87.735052307094975</v>
      </c>
      <c r="H25" s="168">
        <f>SUMIF('Other Schedules'!$I$2:$AO$2,H1,'Other Schedules'!$I$74:$AO$74)</f>
        <v>96.457532674718593</v>
      </c>
      <c r="I25" s="168">
        <f>SUMIF('Other Schedules'!$I$2:$AO$2,I1,'Other Schedules'!$I$74:$AO$74)</f>
        <v>103.05095228652415</v>
      </c>
      <c r="J25" s="168">
        <f>SUMIF('Other Schedules'!$I$2:$AO$2,J1,'Other Schedules'!$I$74:$AO$74)</f>
        <v>108.70276886512572</v>
      </c>
      <c r="K25" s="168">
        <f>SUMIF('Other Schedules'!$I$2:$AO$2,K1,'Other Schedules'!$I$74:$AO$74)</f>
        <v>114.72649096001797</v>
      </c>
      <c r="L25" s="168">
        <f>SUMIF('Other Schedules'!$I$2:$AO$2,L1,'Other Schedules'!$I$74:$AO$74)</f>
        <v>120.80200439665414</v>
      </c>
      <c r="M25" s="168">
        <f>SUMIF('Other Schedules'!$I$2:$AO$2,M1,'Other Schedules'!$I$74:$AO$74)</f>
        <v>127.79937843847392</v>
      </c>
      <c r="N25" s="168">
        <f>SUMIF('Other Schedules'!$I$2:$AO$2,N1,'Other Schedules'!$I$74:$AO$74)</f>
        <v>133.94320096575149</v>
      </c>
      <c r="O25" s="168">
        <f>SUMIF('Other Schedules'!$I$2:$AO$2,O1,'Other Schedules'!$I$74:$AO$74)</f>
        <v>141.04765337125309</v>
      </c>
      <c r="P25" s="168">
        <f>SUMIF('Other Schedules'!$I$2:$AO$2,P1,'Other Schedules'!$I$74:$AO$74)</f>
        <v>149.10921637900196</v>
      </c>
      <c r="Q25" s="168">
        <f>SUMIF('Other Schedules'!$I$2:$AO$2,Q1,'Other Schedules'!$I$74:$AO$74)</f>
        <v>157.17874658461579</v>
      </c>
      <c r="R25" s="319">
        <f>SUMIF('Other Schedules'!$I$2:$AO$2,R1,'Other Schedules'!$I$74:$AO$74)</f>
        <v>165.21300553359924</v>
      </c>
      <c r="S25" s="319">
        <f>SUMIF('Other Schedules'!$I$2:$AO$2,S1,'Other Schedules'!$I$74:$AO$74)</f>
        <v>8.1965680317944525</v>
      </c>
      <c r="T25" s="325"/>
      <c r="U25" s="325"/>
      <c r="V25" s="325"/>
      <c r="W25" s="325"/>
      <c r="X25" s="325"/>
      <c r="Y25" s="325"/>
      <c r="Z25" s="325"/>
      <c r="AA25" s="325"/>
      <c r="AB25" s="69"/>
      <c r="AC25" s="69"/>
      <c r="AD25" s="69"/>
      <c r="AE25" s="69"/>
      <c r="AF25" s="69"/>
      <c r="AG25" s="69"/>
      <c r="AH25" s="69"/>
      <c r="AI25" s="69"/>
      <c r="AJ25" s="69"/>
      <c r="AK25" s="69"/>
      <c r="AL25" s="69"/>
      <c r="AM25" s="69"/>
    </row>
    <row r="26" spans="1:39" s="2" customFormat="1">
      <c r="A26" s="1"/>
      <c r="B26" s="305" t="s">
        <v>284</v>
      </c>
      <c r="C26" s="166"/>
      <c r="D26" s="168">
        <f>7.03+71.53+23.32</f>
        <v>101.88</v>
      </c>
      <c r="E26" s="168">
        <f>7.83+78.83+26.21+0.088</f>
        <v>112.958</v>
      </c>
      <c r="F26" s="168">
        <f>2287300345.45645/10^7-F18-F27+705.28-405.31</f>
        <v>413.87003454564496</v>
      </c>
      <c r="G26" s="168">
        <v>86.998906970100904</v>
      </c>
      <c r="H26" s="168"/>
      <c r="I26" s="168"/>
      <c r="J26" s="168"/>
      <c r="K26" s="168"/>
      <c r="L26" s="168"/>
      <c r="M26" s="168"/>
      <c r="N26" s="168"/>
      <c r="O26" s="168"/>
      <c r="P26" s="168"/>
      <c r="Q26" s="168"/>
      <c r="R26" s="319"/>
      <c r="S26" s="319"/>
      <c r="T26" s="325"/>
      <c r="U26" s="325"/>
      <c r="V26" s="325"/>
      <c r="W26" s="325"/>
      <c r="X26" s="325"/>
      <c r="Y26" s="325"/>
      <c r="Z26" s="325"/>
      <c r="AA26" s="325"/>
      <c r="AB26" s="69"/>
      <c r="AC26" s="69"/>
      <c r="AD26" s="69"/>
      <c r="AE26" s="69"/>
      <c r="AF26" s="69"/>
      <c r="AG26" s="69"/>
      <c r="AH26" s="69"/>
      <c r="AI26" s="69"/>
      <c r="AJ26" s="69"/>
      <c r="AK26" s="69"/>
      <c r="AL26" s="69"/>
      <c r="AM26" s="69"/>
    </row>
    <row r="27" spans="1:39" s="2" customFormat="1">
      <c r="A27" s="1"/>
      <c r="B27" s="305" t="s">
        <v>38</v>
      </c>
      <c r="C27" s="166"/>
      <c r="D27" s="168">
        <f>222.56-D26</f>
        <v>120.68</v>
      </c>
      <c r="E27" s="168">
        <f>227.11-E26</f>
        <v>114.15200000000002</v>
      </c>
      <c r="F27" s="168">
        <f>105.97+0.15</f>
        <v>106.12</v>
      </c>
      <c r="G27" s="168">
        <v>96.028147899999993</v>
      </c>
      <c r="H27" s="168">
        <f>SUMIF('Debt Schedule'!$E$2:$BA$2,H1,'Debt Schedule'!$E$34:$BA$34)</f>
        <v>91.69</v>
      </c>
      <c r="I27" s="168">
        <f>SUMIF('Debt Schedule'!$E$2:$BA$2,I1,'Debt Schedule'!$E$34:$BA$34)</f>
        <v>78.61</v>
      </c>
      <c r="J27" s="168">
        <f>SUMIF('Debt Schedule'!$E$2:$BA$2,J1,'Debt Schedule'!$E$34:$BA$34)</f>
        <v>63.279999999999994</v>
      </c>
      <c r="K27" s="168">
        <f>SUMIF('Debt Schedule'!$E$2:$BA$2,K1,'Debt Schedule'!$E$34:$BA$34)</f>
        <v>44.08</v>
      </c>
      <c r="L27" s="168">
        <f>SUMIF('Debt Schedule'!$E$2:$BA$2,L1,'Debt Schedule'!$E$34:$BA$34)</f>
        <v>17.700000000000003</v>
      </c>
      <c r="M27" s="168">
        <f>SUMIF('Debt Schedule'!$E$2:$BA$2,M1,'Debt Schedule'!$E$34:$BA$34)</f>
        <v>9.0000000000000011E-2</v>
      </c>
      <c r="N27" s="168">
        <f>SUMIF('Debt Schedule'!$E$2:$BA$2,N1,'Debt Schedule'!$E$34:$BA$34)</f>
        <v>0.03</v>
      </c>
      <c r="O27" s="168">
        <f>SUMIF('Debt Schedule'!$E$2:$BA$2,O1,'Debt Schedule'!$E$34:$BA$34)</f>
        <v>0</v>
      </c>
      <c r="P27" s="168">
        <f>SUMIF('Debt Schedule'!$E$2:$BA$2,P1,'Debt Schedule'!$E$34:$BA$34)</f>
        <v>0</v>
      </c>
      <c r="Q27" s="168">
        <f>SUMIF('Debt Schedule'!$E$2:$BA$2,Q1,'Debt Schedule'!$E$34:$BA$34)</f>
        <v>0</v>
      </c>
      <c r="R27" s="168">
        <f>SUMIF('Debt Schedule'!$E$2:$BA$2,R1,'Debt Schedule'!$E$34:$BA$34)</f>
        <v>0</v>
      </c>
      <c r="S27" s="168">
        <f>SUMIF('Debt Schedule'!$E$2:$BA$2,S1,'Debt Schedule'!$E$34:$BA$34)</f>
        <v>0</v>
      </c>
      <c r="T27" s="325"/>
      <c r="U27" s="325"/>
      <c r="V27" s="325"/>
      <c r="W27" s="325"/>
      <c r="X27" s="325"/>
      <c r="Y27" s="325"/>
      <c r="Z27" s="325"/>
      <c r="AA27" s="325"/>
      <c r="AB27" s="69"/>
      <c r="AC27" s="69"/>
      <c r="AD27" s="69"/>
      <c r="AE27" s="69"/>
      <c r="AF27" s="69"/>
      <c r="AG27" s="69"/>
      <c r="AH27" s="69"/>
      <c r="AI27" s="69"/>
      <c r="AJ27" s="69"/>
      <c r="AK27" s="69"/>
      <c r="AL27" s="69"/>
      <c r="AM27" s="69"/>
    </row>
    <row r="28" spans="1:39" s="2" customFormat="1">
      <c r="A28" s="1"/>
      <c r="B28" s="302"/>
      <c r="C28" s="166"/>
      <c r="D28" s="168"/>
      <c r="E28" s="168"/>
      <c r="F28" s="168"/>
      <c r="G28" s="168"/>
      <c r="H28" s="168"/>
      <c r="I28" s="168"/>
      <c r="J28" s="168"/>
      <c r="K28" s="168"/>
      <c r="L28" s="168"/>
      <c r="M28" s="168"/>
      <c r="N28" s="168"/>
      <c r="O28" s="168"/>
      <c r="P28" s="168"/>
      <c r="Q28" s="168"/>
      <c r="R28" s="319"/>
      <c r="S28" s="319"/>
      <c r="T28" s="325"/>
      <c r="U28" s="325"/>
      <c r="V28" s="325"/>
      <c r="W28" s="325"/>
      <c r="X28" s="325"/>
      <c r="Y28" s="325"/>
      <c r="Z28" s="325"/>
      <c r="AA28" s="325"/>
      <c r="AB28" s="69"/>
      <c r="AC28" s="69"/>
      <c r="AD28" s="69"/>
      <c r="AE28" s="69"/>
      <c r="AF28" s="69"/>
      <c r="AG28" s="69"/>
      <c r="AH28" s="69"/>
      <c r="AI28" s="69"/>
      <c r="AJ28" s="69"/>
      <c r="AK28" s="69"/>
      <c r="AL28" s="69"/>
      <c r="AM28" s="69"/>
    </row>
    <row r="29" spans="1:39" s="2" customFormat="1" ht="15">
      <c r="A29" s="1"/>
      <c r="B29" s="301" t="s">
        <v>35</v>
      </c>
      <c r="C29" s="166"/>
      <c r="D29" s="168">
        <f t="shared" ref="D29:R29" si="15">D22+D24-D25-D26-D27</f>
        <v>-147.91999999999999</v>
      </c>
      <c r="E29" s="168">
        <f t="shared" si="15"/>
        <v>-139.83999999999997</v>
      </c>
      <c r="F29" s="168">
        <f t="shared" si="15"/>
        <v>-517.42298302951895</v>
      </c>
      <c r="G29" s="168">
        <f t="shared" si="15"/>
        <v>-151.22143714756882</v>
      </c>
      <c r="H29" s="168">
        <f t="shared" si="15"/>
        <v>-188.57706354831032</v>
      </c>
      <c r="I29" s="168">
        <f t="shared" si="15"/>
        <v>-9.3348316205870958</v>
      </c>
      <c r="J29" s="168">
        <f t="shared" si="15"/>
        <v>-27.153170871154551</v>
      </c>
      <c r="K29" s="168">
        <f t="shared" si="15"/>
        <v>-3.1849951358225752</v>
      </c>
      <c r="L29" s="168">
        <f t="shared" si="15"/>
        <v>28.918354245662528</v>
      </c>
      <c r="M29" s="168">
        <f t="shared" si="15"/>
        <v>50.342579289093663</v>
      </c>
      <c r="N29" s="168">
        <f t="shared" si="15"/>
        <v>50.115793626055705</v>
      </c>
      <c r="O29" s="168">
        <f t="shared" si="15"/>
        <v>61.476080352146937</v>
      </c>
      <c r="P29" s="168">
        <f t="shared" si="15"/>
        <v>67.838345301031495</v>
      </c>
      <c r="Q29" s="168">
        <f t="shared" si="15"/>
        <v>73.923139858245264</v>
      </c>
      <c r="R29" s="319">
        <f t="shared" si="15"/>
        <v>76.153868730738935</v>
      </c>
      <c r="S29" s="319">
        <f t="shared" ref="S29" si="16">S22+S24-S25-S26-S27</f>
        <v>5.1554233063591894</v>
      </c>
      <c r="T29" s="325"/>
      <c r="U29" s="325"/>
      <c r="V29" s="325"/>
      <c r="W29" s="325"/>
      <c r="X29" s="325"/>
      <c r="Y29" s="325"/>
      <c r="Z29" s="325"/>
      <c r="AA29" s="325"/>
      <c r="AB29" s="69"/>
      <c r="AC29" s="69"/>
      <c r="AD29" s="69"/>
      <c r="AE29" s="69"/>
      <c r="AF29" s="69"/>
      <c r="AG29" s="69"/>
      <c r="AH29" s="69"/>
      <c r="AI29" s="69"/>
      <c r="AJ29" s="69"/>
      <c r="AK29" s="69"/>
      <c r="AL29" s="69"/>
      <c r="AM29" s="69"/>
    </row>
    <row r="30" spans="1:39" s="2" customFormat="1">
      <c r="A30" s="1"/>
      <c r="B30" s="302" t="s">
        <v>36</v>
      </c>
      <c r="C30" s="166"/>
      <c r="D30" s="168">
        <f>SUMIF('Other Schedules'!$I$2:$AO$2,D$1,'Other Schedules'!$I$60:$AO$60)</f>
        <v>0</v>
      </c>
      <c r="E30" s="168">
        <f>SUMIF('[187]Other Schedules'!$I$2:$AO$2,E$1,'[187]Other Schedules'!$I$60:$AO$60)</f>
        <v>0</v>
      </c>
      <c r="F30" s="168">
        <f>SUMIF('Other Schedules'!$I$2:$AO$2,F$1,'Other Schedules'!$I$60:$AO$60)</f>
        <v>0</v>
      </c>
      <c r="G30" s="168">
        <f>SUMIF('Other Schedules'!$I$2:$AO$2,G$1,'Other Schedules'!$I$60:$AO$60)</f>
        <v>0</v>
      </c>
      <c r="H30" s="168">
        <f>SUMIF('Other Schedules'!$I$2:$AO$2,H$1,'Other Schedules'!$I$60:$AO$60)</f>
        <v>0</v>
      </c>
      <c r="I30" s="168">
        <f>SUMIF('Other Schedules'!$I$2:$AO$2,I$1,'Other Schedules'!$I$60:$AO$60)</f>
        <v>0</v>
      </c>
      <c r="J30" s="168">
        <f>SUMIF('Other Schedules'!$I$2:$AO$2,J$1,'Other Schedules'!$I$60:$AO$60)</f>
        <v>0</v>
      </c>
      <c r="K30" s="168">
        <f>SUMIF('Other Schedules'!$I$2:$AO$2,K$1,'Other Schedules'!$I$60:$AO$60)</f>
        <v>0</v>
      </c>
      <c r="L30" s="168">
        <f>SUMIF('Other Schedules'!$I$2:$AO$2,L$1,'Other Schedules'!$I$60:$AO$60)</f>
        <v>0</v>
      </c>
      <c r="M30" s="168">
        <f>SUMIF('Other Schedules'!$I$2:$AO$2,M$1,'Other Schedules'!$I$60:$AO$60)</f>
        <v>0</v>
      </c>
      <c r="N30" s="168">
        <f>SUMIF('Other Schedules'!$I$2:$AO$2,N$1,'Other Schedules'!$I$60:$AO$60)</f>
        <v>0</v>
      </c>
      <c r="O30" s="168">
        <f>SUMIF('Other Schedules'!$I$2:$AO$2,O$1,'Other Schedules'!$I$60:$AO$60)</f>
        <v>0</v>
      </c>
      <c r="P30" s="168">
        <f>SUMIF('Other Schedules'!$I$2:$AO$2,P$1,'Other Schedules'!$I$60:$AO$60)</f>
        <v>0</v>
      </c>
      <c r="Q30" s="168">
        <f>SUMIF('Other Schedules'!$I$2:$AO$2,Q$1,'Other Schedules'!$I$60:$AO$60)</f>
        <v>0</v>
      </c>
      <c r="R30" s="319">
        <f>SUMIF('Other Schedules'!$I$2:$AO$2,R$1,'Other Schedules'!$I$60:$AO$60)</f>
        <v>14.461643049501602</v>
      </c>
      <c r="S30" s="319">
        <f>SUMIF('Other Schedules'!$I$2:$AO$2,S$1,'Other Schedules'!$I$60:$AO$60)</f>
        <v>1.1109318574407292</v>
      </c>
      <c r="T30" s="325"/>
      <c r="U30" s="325"/>
      <c r="V30" s="325"/>
      <c r="W30" s="325"/>
      <c r="X30" s="325"/>
      <c r="Y30" s="325"/>
      <c r="Z30" s="325"/>
      <c r="AA30" s="325"/>
      <c r="AB30" s="69"/>
      <c r="AC30" s="69"/>
      <c r="AD30" s="69"/>
      <c r="AE30" s="69"/>
      <c r="AF30" s="69"/>
      <c r="AG30" s="69"/>
      <c r="AH30" s="69"/>
      <c r="AI30" s="69"/>
      <c r="AJ30" s="69"/>
      <c r="AK30" s="69"/>
      <c r="AL30" s="69"/>
      <c r="AM30" s="69"/>
    </row>
    <row r="31" spans="1:39" s="2" customFormat="1">
      <c r="A31" s="1"/>
      <c r="B31" s="302" t="s">
        <v>285</v>
      </c>
      <c r="C31" s="166"/>
      <c r="D31" s="168">
        <v>137.69</v>
      </c>
      <c r="E31" s="168"/>
      <c r="F31" s="168"/>
      <c r="G31" s="168"/>
      <c r="H31" s="168">
        <f>Input!C128</f>
        <v>43.43</v>
      </c>
      <c r="I31" s="168"/>
      <c r="J31" s="168"/>
      <c r="K31" s="168"/>
      <c r="L31" s="168"/>
      <c r="M31" s="168"/>
      <c r="N31" s="168"/>
      <c r="O31" s="168"/>
      <c r="P31" s="168"/>
      <c r="Q31" s="168"/>
      <c r="R31" s="319"/>
      <c r="S31" s="319"/>
      <c r="T31" s="325"/>
      <c r="U31" s="325"/>
      <c r="V31" s="325"/>
      <c r="W31" s="325"/>
      <c r="X31" s="325"/>
      <c r="Y31" s="325"/>
      <c r="Z31" s="325"/>
      <c r="AA31" s="325"/>
      <c r="AB31" s="69"/>
      <c r="AC31" s="69"/>
      <c r="AD31" s="69"/>
      <c r="AE31" s="69"/>
      <c r="AF31" s="69"/>
      <c r="AG31" s="69"/>
      <c r="AH31" s="69"/>
      <c r="AI31" s="69"/>
      <c r="AJ31" s="69"/>
      <c r="AK31" s="69"/>
      <c r="AL31" s="69"/>
      <c r="AM31" s="69"/>
    </row>
    <row r="32" spans="1:39" s="2" customFormat="1" ht="15.75" thickBot="1">
      <c r="A32" s="1"/>
      <c r="B32" s="164" t="s">
        <v>37</v>
      </c>
      <c r="C32" s="157"/>
      <c r="D32" s="165">
        <f>D29-D30+D31</f>
        <v>-10.22999999999999</v>
      </c>
      <c r="E32" s="165">
        <f t="shared" ref="E32" si="17">E29-E30-E31</f>
        <v>-139.83999999999997</v>
      </c>
      <c r="F32" s="165">
        <f t="shared" ref="F32:R32" si="18">F29-F30-F31</f>
        <v>-517.42298302951895</v>
      </c>
      <c r="G32" s="165">
        <f t="shared" si="18"/>
        <v>-151.22143714756882</v>
      </c>
      <c r="H32" s="165">
        <f t="shared" si="18"/>
        <v>-232.00706354831033</v>
      </c>
      <c r="I32" s="165">
        <f t="shared" si="18"/>
        <v>-9.3348316205870958</v>
      </c>
      <c r="J32" s="165">
        <f t="shared" si="18"/>
        <v>-27.153170871154551</v>
      </c>
      <c r="K32" s="165">
        <f t="shared" si="18"/>
        <v>-3.1849951358225752</v>
      </c>
      <c r="L32" s="165">
        <f t="shared" si="18"/>
        <v>28.918354245662528</v>
      </c>
      <c r="M32" s="165">
        <f t="shared" si="18"/>
        <v>50.342579289093663</v>
      </c>
      <c r="N32" s="165">
        <f t="shared" si="18"/>
        <v>50.115793626055705</v>
      </c>
      <c r="O32" s="165">
        <f t="shared" si="18"/>
        <v>61.476080352146937</v>
      </c>
      <c r="P32" s="165">
        <f t="shared" si="18"/>
        <v>67.838345301031495</v>
      </c>
      <c r="Q32" s="165">
        <f t="shared" si="18"/>
        <v>73.923139858245264</v>
      </c>
      <c r="R32" s="165">
        <f t="shared" si="18"/>
        <v>61.692225681237332</v>
      </c>
      <c r="S32" s="165">
        <f t="shared" ref="S32" si="19">S29-S30-S31</f>
        <v>4.0444914489184605</v>
      </c>
      <c r="T32" s="326"/>
      <c r="U32" s="326"/>
      <c r="V32" s="326"/>
      <c r="W32" s="326"/>
      <c r="X32" s="326"/>
      <c r="Y32" s="326"/>
      <c r="Z32" s="326"/>
      <c r="AA32" s="326"/>
      <c r="AB32" s="155"/>
      <c r="AC32" s="155"/>
      <c r="AD32" s="155"/>
      <c r="AE32" s="155"/>
      <c r="AF32" s="155"/>
      <c r="AG32" s="155"/>
      <c r="AH32" s="155"/>
      <c r="AI32" s="155"/>
      <c r="AJ32" s="155"/>
      <c r="AK32" s="155"/>
      <c r="AL32" s="69"/>
      <c r="AM32" s="69"/>
    </row>
    <row r="33" spans="1:39" s="2" customFormat="1" ht="15.75" thickBot="1">
      <c r="A33" s="1"/>
      <c r="B33" s="149"/>
      <c r="C33" s="96"/>
      <c r="D33" s="150"/>
      <c r="E33" s="150"/>
      <c r="F33" s="150"/>
      <c r="G33" s="150"/>
      <c r="H33" s="150"/>
      <c r="I33" s="150"/>
      <c r="J33" s="150"/>
      <c r="K33" s="150"/>
      <c r="L33" s="150"/>
      <c r="M33" s="150"/>
      <c r="N33" s="150"/>
      <c r="O33" s="150"/>
      <c r="P33" s="150"/>
      <c r="Q33" s="150"/>
      <c r="R33" s="150"/>
      <c r="S33" s="150"/>
      <c r="T33" s="326"/>
      <c r="U33" s="326"/>
      <c r="V33" s="326"/>
      <c r="W33" s="326"/>
      <c r="X33" s="326"/>
      <c r="Y33" s="326"/>
      <c r="Z33" s="326"/>
      <c r="AA33" s="326"/>
      <c r="AB33" s="155"/>
      <c r="AC33" s="155"/>
      <c r="AD33" s="155"/>
      <c r="AE33" s="155"/>
      <c r="AF33" s="155"/>
      <c r="AG33" s="155"/>
      <c r="AH33" s="155"/>
      <c r="AI33" s="155"/>
      <c r="AJ33" s="155"/>
      <c r="AK33" s="155"/>
      <c r="AL33" s="69"/>
      <c r="AM33" s="69"/>
    </row>
    <row r="34" spans="1:39" ht="14.25" thickBot="1">
      <c r="D34" s="151"/>
      <c r="E34" s="151"/>
      <c r="F34" s="151"/>
      <c r="G34" s="151"/>
      <c r="H34" s="151"/>
      <c r="I34" s="151"/>
      <c r="J34" s="151"/>
      <c r="K34" s="151"/>
      <c r="L34" s="151"/>
      <c r="M34" s="151"/>
      <c r="N34" s="151"/>
      <c r="O34" s="151"/>
      <c r="P34" s="151"/>
      <c r="Q34" s="151"/>
      <c r="R34" s="151"/>
      <c r="S34" s="151"/>
      <c r="T34" s="325"/>
      <c r="U34" s="325"/>
      <c r="V34" s="325"/>
      <c r="W34" s="325"/>
      <c r="X34" s="325"/>
      <c r="Y34" s="325"/>
      <c r="Z34" s="325"/>
      <c r="AA34" s="325"/>
      <c r="AB34" s="73"/>
      <c r="AC34" s="73"/>
      <c r="AD34" s="73"/>
      <c r="AE34" s="73"/>
      <c r="AF34" s="73"/>
      <c r="AG34" s="73"/>
      <c r="AH34" s="73"/>
      <c r="AI34" s="73"/>
      <c r="AJ34" s="73"/>
      <c r="AK34" s="73"/>
      <c r="AL34" s="73"/>
      <c r="AM34" s="73"/>
    </row>
    <row r="35" spans="1:39" ht="15">
      <c r="B35" s="152" t="s">
        <v>39</v>
      </c>
      <c r="C35" s="148"/>
      <c r="D35" s="153"/>
      <c r="E35" s="153"/>
      <c r="F35" s="153"/>
      <c r="G35" s="153"/>
      <c r="H35" s="153"/>
      <c r="I35" s="153"/>
      <c r="J35" s="153"/>
      <c r="K35" s="153"/>
      <c r="L35" s="153"/>
      <c r="M35" s="153"/>
      <c r="N35" s="153"/>
      <c r="O35" s="153"/>
      <c r="P35" s="153"/>
      <c r="Q35" s="153"/>
      <c r="R35" s="153"/>
      <c r="S35" s="153"/>
      <c r="T35" s="325"/>
      <c r="U35" s="325"/>
      <c r="V35" s="325"/>
      <c r="W35" s="325"/>
      <c r="X35" s="325"/>
      <c r="Y35" s="325"/>
      <c r="Z35" s="325"/>
      <c r="AA35" s="325"/>
      <c r="AB35" s="73"/>
      <c r="AC35" s="73"/>
      <c r="AD35" s="73"/>
      <c r="AE35" s="73"/>
      <c r="AF35" s="73"/>
      <c r="AG35" s="73"/>
      <c r="AH35" s="73"/>
      <c r="AI35" s="73"/>
      <c r="AJ35" s="73"/>
      <c r="AK35" s="73"/>
      <c r="AL35" s="73"/>
      <c r="AM35" s="73"/>
    </row>
    <row r="36" spans="1:39" ht="15">
      <c r="B36" s="125" t="s">
        <v>44</v>
      </c>
      <c r="C36" s="4"/>
      <c r="D36" s="97"/>
      <c r="E36" s="97"/>
      <c r="F36" s="97"/>
      <c r="G36" s="97"/>
      <c r="H36" s="97"/>
      <c r="I36" s="97"/>
      <c r="J36" s="97"/>
      <c r="K36" s="97"/>
      <c r="L36" s="97"/>
      <c r="M36" s="97"/>
      <c r="N36" s="97"/>
      <c r="O36" s="97"/>
      <c r="P36" s="97"/>
      <c r="Q36" s="97"/>
      <c r="R36" s="97"/>
      <c r="S36" s="97"/>
      <c r="T36" s="325"/>
      <c r="U36" s="325"/>
      <c r="V36" s="325"/>
      <c r="W36" s="325"/>
      <c r="X36" s="325"/>
      <c r="Y36" s="325"/>
      <c r="Z36" s="325"/>
      <c r="AA36" s="325"/>
      <c r="AB36" s="73"/>
      <c r="AC36" s="73"/>
      <c r="AD36" s="73"/>
      <c r="AE36" s="73"/>
      <c r="AF36" s="73"/>
      <c r="AG36" s="73"/>
      <c r="AH36" s="73"/>
      <c r="AI36" s="73"/>
      <c r="AJ36" s="73"/>
      <c r="AK36" s="73"/>
      <c r="AL36" s="73"/>
      <c r="AM36" s="73"/>
    </row>
    <row r="37" spans="1:39" ht="15">
      <c r="B37" s="306" t="s">
        <v>43</v>
      </c>
      <c r="C37" s="166"/>
      <c r="D37" s="169">
        <f t="shared" ref="D37:R37" si="20">SUM(D38:D40)</f>
        <v>101.94</v>
      </c>
      <c r="E37" s="169">
        <f t="shared" si="20"/>
        <v>-37.779999999999973</v>
      </c>
      <c r="F37" s="169">
        <f t="shared" si="20"/>
        <v>-555.20298302951892</v>
      </c>
      <c r="G37" s="169">
        <f t="shared" si="20"/>
        <v>-706.36442017708782</v>
      </c>
      <c r="H37" s="169">
        <f t="shared" si="20"/>
        <v>-938.37148372539809</v>
      </c>
      <c r="I37" s="169">
        <f t="shared" si="20"/>
        <v>-947.7063153459851</v>
      </c>
      <c r="J37" s="169">
        <f t="shared" si="20"/>
        <v>-974.85948621713965</v>
      </c>
      <c r="K37" s="169">
        <f t="shared" si="20"/>
        <v>-978.04448135296229</v>
      </c>
      <c r="L37" s="169">
        <f t="shared" si="20"/>
        <v>-949.12612710729968</v>
      </c>
      <c r="M37" s="169">
        <f t="shared" si="20"/>
        <v>-898.78354781820599</v>
      </c>
      <c r="N37" s="169">
        <f t="shared" si="20"/>
        <v>-848.66775419215037</v>
      </c>
      <c r="O37" s="169">
        <f t="shared" si="20"/>
        <v>-787.19167384000343</v>
      </c>
      <c r="P37" s="169">
        <f t="shared" si="20"/>
        <v>-719.35332853897194</v>
      </c>
      <c r="Q37" s="169">
        <f t="shared" si="20"/>
        <v>-645.43018868072659</v>
      </c>
      <c r="R37" s="320">
        <f t="shared" si="20"/>
        <v>-583.73796299948913</v>
      </c>
      <c r="S37" s="320">
        <f t="shared" ref="S37" si="21">SUM(S38:S40)</f>
        <v>-579.69347155057062</v>
      </c>
      <c r="T37" s="326"/>
      <c r="U37" s="326"/>
      <c r="V37" s="326"/>
      <c r="W37" s="326"/>
      <c r="X37" s="326"/>
      <c r="Y37" s="326"/>
      <c r="Z37" s="326"/>
      <c r="AA37" s="326"/>
      <c r="AB37" s="155"/>
      <c r="AC37" s="155"/>
      <c r="AD37" s="155"/>
      <c r="AE37" s="155"/>
      <c r="AF37" s="155"/>
      <c r="AG37" s="155"/>
      <c r="AH37" s="155"/>
      <c r="AI37" s="155"/>
      <c r="AJ37" s="155"/>
      <c r="AK37" s="155"/>
      <c r="AL37" s="73"/>
      <c r="AM37" s="73"/>
    </row>
    <row r="38" spans="1:39">
      <c r="B38" s="307" t="s">
        <v>40</v>
      </c>
      <c r="C38" s="166"/>
      <c r="D38" s="168">
        <v>88.57</v>
      </c>
      <c r="E38" s="168">
        <v>88.57</v>
      </c>
      <c r="F38" s="168">
        <f t="shared" ref="F38:S38" si="22">E38+F99</f>
        <v>88.57</v>
      </c>
      <c r="G38" s="168">
        <f t="shared" si="22"/>
        <v>88.57</v>
      </c>
      <c r="H38" s="168">
        <f t="shared" si="22"/>
        <v>88.57</v>
      </c>
      <c r="I38" s="168">
        <f t="shared" si="22"/>
        <v>88.57</v>
      </c>
      <c r="J38" s="168">
        <f t="shared" si="22"/>
        <v>88.57</v>
      </c>
      <c r="K38" s="168">
        <f t="shared" si="22"/>
        <v>88.57</v>
      </c>
      <c r="L38" s="168">
        <f t="shared" si="22"/>
        <v>88.57</v>
      </c>
      <c r="M38" s="168">
        <f t="shared" si="22"/>
        <v>88.57</v>
      </c>
      <c r="N38" s="168">
        <f t="shared" si="22"/>
        <v>88.57</v>
      </c>
      <c r="O38" s="168">
        <f t="shared" si="22"/>
        <v>88.57</v>
      </c>
      <c r="P38" s="168">
        <f t="shared" si="22"/>
        <v>88.57</v>
      </c>
      <c r="Q38" s="168">
        <f t="shared" si="22"/>
        <v>88.57</v>
      </c>
      <c r="R38" s="319">
        <f t="shared" si="22"/>
        <v>88.57</v>
      </c>
      <c r="S38" s="319">
        <f t="shared" si="22"/>
        <v>88.57</v>
      </c>
      <c r="T38" s="325"/>
      <c r="U38" s="325"/>
      <c r="V38" s="325"/>
      <c r="W38" s="325"/>
      <c r="X38" s="325"/>
      <c r="Y38" s="325"/>
      <c r="Z38" s="325"/>
      <c r="AA38" s="325"/>
      <c r="AB38" s="69"/>
      <c r="AC38" s="69"/>
      <c r="AD38" s="69"/>
      <c r="AE38" s="69"/>
      <c r="AF38" s="69"/>
      <c r="AG38" s="69"/>
      <c r="AH38" s="69"/>
      <c r="AI38" s="69"/>
      <c r="AJ38" s="69"/>
      <c r="AK38" s="69"/>
      <c r="AL38" s="73"/>
      <c r="AM38" s="73"/>
    </row>
    <row r="39" spans="1:39">
      <c r="B39" s="307" t="s">
        <v>41</v>
      </c>
      <c r="C39" s="166"/>
      <c r="D39" s="168">
        <v>346.25</v>
      </c>
      <c r="E39" s="168">
        <v>346.25</v>
      </c>
      <c r="F39" s="168">
        <f t="shared" ref="F39:S39" si="23">E39+F100</f>
        <v>346.25</v>
      </c>
      <c r="G39" s="168">
        <f t="shared" si="23"/>
        <v>346.25</v>
      </c>
      <c r="H39" s="168">
        <f t="shared" si="23"/>
        <v>346.25</v>
      </c>
      <c r="I39" s="168">
        <f t="shared" si="23"/>
        <v>346.25</v>
      </c>
      <c r="J39" s="168">
        <f t="shared" si="23"/>
        <v>346.25</v>
      </c>
      <c r="K39" s="168">
        <f t="shared" si="23"/>
        <v>346.25</v>
      </c>
      <c r="L39" s="168">
        <f t="shared" si="23"/>
        <v>346.25</v>
      </c>
      <c r="M39" s="168">
        <f t="shared" si="23"/>
        <v>346.25</v>
      </c>
      <c r="N39" s="168">
        <f t="shared" si="23"/>
        <v>346.25</v>
      </c>
      <c r="O39" s="168">
        <f t="shared" si="23"/>
        <v>346.25</v>
      </c>
      <c r="P39" s="168">
        <f t="shared" si="23"/>
        <v>346.25</v>
      </c>
      <c r="Q39" s="168">
        <f t="shared" si="23"/>
        <v>346.25</v>
      </c>
      <c r="R39" s="319">
        <f t="shared" si="23"/>
        <v>346.25</v>
      </c>
      <c r="S39" s="319">
        <f t="shared" si="23"/>
        <v>346.25</v>
      </c>
      <c r="T39" s="325"/>
      <c r="U39" s="325"/>
      <c r="V39" s="325"/>
      <c r="W39" s="325"/>
      <c r="X39" s="325"/>
      <c r="Y39" s="325"/>
      <c r="Z39" s="325"/>
      <c r="AA39" s="325"/>
      <c r="AB39" s="69"/>
      <c r="AC39" s="69"/>
      <c r="AD39" s="69"/>
      <c r="AE39" s="69"/>
      <c r="AF39" s="69"/>
      <c r="AG39" s="69"/>
      <c r="AH39" s="69"/>
      <c r="AI39" s="69"/>
      <c r="AJ39" s="69"/>
      <c r="AK39" s="69"/>
      <c r="AL39" s="73"/>
      <c r="AM39" s="73"/>
    </row>
    <row r="40" spans="1:39">
      <c r="B40" s="307" t="s">
        <v>42</v>
      </c>
      <c r="C40" s="166"/>
      <c r="D40" s="171">
        <v>-332.88</v>
      </c>
      <c r="E40" s="168">
        <f>D40+E32+0.12</f>
        <v>-472.59999999999997</v>
      </c>
      <c r="F40" s="168">
        <f t="shared" ref="F40:S40" si="24">E40+F32</f>
        <v>-990.02298302951885</v>
      </c>
      <c r="G40" s="387">
        <f>F40+G32+0.06</f>
        <v>-1141.1844201770878</v>
      </c>
      <c r="H40" s="168">
        <f t="shared" si="24"/>
        <v>-1373.191483725398</v>
      </c>
      <c r="I40" s="168">
        <f t="shared" si="24"/>
        <v>-1382.526315345985</v>
      </c>
      <c r="J40" s="168">
        <f t="shared" si="24"/>
        <v>-1409.6794862171396</v>
      </c>
      <c r="K40" s="168">
        <f t="shared" si="24"/>
        <v>-1412.8644813529622</v>
      </c>
      <c r="L40" s="168">
        <f t="shared" si="24"/>
        <v>-1383.9461271072996</v>
      </c>
      <c r="M40" s="168">
        <f t="shared" si="24"/>
        <v>-1333.6035478182059</v>
      </c>
      <c r="N40" s="168">
        <f t="shared" si="24"/>
        <v>-1283.4877541921503</v>
      </c>
      <c r="O40" s="168">
        <f t="shared" si="24"/>
        <v>-1222.0116738400034</v>
      </c>
      <c r="P40" s="168">
        <f t="shared" si="24"/>
        <v>-1154.1733285389719</v>
      </c>
      <c r="Q40" s="168">
        <f t="shared" si="24"/>
        <v>-1080.2501886807265</v>
      </c>
      <c r="R40" s="319">
        <f t="shared" si="24"/>
        <v>-1018.5579629994892</v>
      </c>
      <c r="S40" s="319">
        <f t="shared" si="24"/>
        <v>-1014.5134715505707</v>
      </c>
      <c r="T40" s="325"/>
      <c r="U40" s="325"/>
      <c r="V40" s="325"/>
      <c r="W40" s="325"/>
      <c r="X40" s="325"/>
      <c r="Y40" s="325"/>
      <c r="Z40" s="325"/>
      <c r="AA40" s="325"/>
      <c r="AB40" s="69"/>
      <c r="AC40" s="69"/>
      <c r="AD40" s="69"/>
      <c r="AE40" s="69"/>
      <c r="AF40" s="69"/>
      <c r="AG40" s="69"/>
      <c r="AH40" s="69"/>
      <c r="AI40" s="69"/>
      <c r="AJ40" s="69"/>
      <c r="AK40" s="69"/>
      <c r="AL40" s="73"/>
      <c r="AM40" s="73"/>
    </row>
    <row r="41" spans="1:39">
      <c r="B41" s="308"/>
      <c r="C41" s="166"/>
      <c r="D41" s="168"/>
      <c r="E41" s="168"/>
      <c r="F41" s="168"/>
      <c r="G41" s="168"/>
      <c r="H41" s="168"/>
      <c r="I41" s="168"/>
      <c r="J41" s="168"/>
      <c r="K41" s="168"/>
      <c r="L41" s="168"/>
      <c r="M41" s="168"/>
      <c r="N41" s="168"/>
      <c r="O41" s="168"/>
      <c r="P41" s="168"/>
      <c r="Q41" s="168"/>
      <c r="R41" s="319"/>
      <c r="S41" s="319"/>
      <c r="T41" s="325"/>
      <c r="U41" s="325"/>
      <c r="V41" s="325"/>
      <c r="W41" s="325"/>
      <c r="X41" s="325"/>
      <c r="Y41" s="325"/>
      <c r="Z41" s="325"/>
      <c r="AA41" s="325"/>
      <c r="AB41" s="69"/>
      <c r="AC41" s="69"/>
      <c r="AD41" s="69"/>
      <c r="AE41" s="69"/>
      <c r="AF41" s="69"/>
      <c r="AG41" s="69"/>
      <c r="AH41" s="69"/>
      <c r="AI41" s="69"/>
      <c r="AJ41" s="69"/>
      <c r="AK41" s="69"/>
      <c r="AL41" s="73"/>
      <c r="AM41" s="73"/>
    </row>
    <row r="42" spans="1:39" ht="15">
      <c r="B42" s="306" t="s">
        <v>45</v>
      </c>
      <c r="C42" s="166"/>
      <c r="D42" s="169">
        <f t="shared" ref="D42:R42" si="25">SUM(D43:D47)</f>
        <v>2123.2800000000002</v>
      </c>
      <c r="E42" s="169">
        <f t="shared" si="25"/>
        <v>2146.0013000000004</v>
      </c>
      <c r="F42" s="169">
        <f t="shared" si="25"/>
        <v>1756.5617351120995</v>
      </c>
      <c r="G42" s="169">
        <f t="shared" si="25"/>
        <v>1743.3554773573728</v>
      </c>
      <c r="H42" s="169">
        <f t="shared" si="25"/>
        <v>1521.4884933389999</v>
      </c>
      <c r="I42" s="169">
        <f t="shared" si="25"/>
        <v>1369.2884933389998</v>
      </c>
      <c r="J42" s="169">
        <f t="shared" si="25"/>
        <v>1218.0599539323432</v>
      </c>
      <c r="K42" s="169">
        <f t="shared" si="25"/>
        <v>1019.6689651856765</v>
      </c>
      <c r="L42" s="169">
        <f t="shared" si="25"/>
        <v>761.31278900778887</v>
      </c>
      <c r="M42" s="169">
        <f t="shared" si="25"/>
        <v>139.72831777358962</v>
      </c>
      <c r="N42" s="169">
        <f t="shared" si="25"/>
        <v>2.9792142999999882</v>
      </c>
      <c r="O42" s="169">
        <f t="shared" si="25"/>
        <v>31.965492922619681</v>
      </c>
      <c r="P42" s="169">
        <f t="shared" si="25"/>
        <v>59.816460936439</v>
      </c>
      <c r="Q42" s="169">
        <f t="shared" si="25"/>
        <v>90.302739559058736</v>
      </c>
      <c r="R42" s="320">
        <f t="shared" si="25"/>
        <v>2.9792142999999882</v>
      </c>
      <c r="S42" s="320">
        <f t="shared" ref="S42" si="26">SUM(S43:S47)</f>
        <v>2.9792142999999882</v>
      </c>
      <c r="T42" s="326"/>
      <c r="U42" s="326"/>
      <c r="V42" s="326"/>
      <c r="W42" s="326"/>
      <c r="X42" s="326"/>
      <c r="Y42" s="326"/>
      <c r="Z42" s="326"/>
      <c r="AA42" s="326"/>
      <c r="AB42" s="155"/>
      <c r="AC42" s="155"/>
      <c r="AD42" s="155"/>
      <c r="AE42" s="155"/>
      <c r="AF42" s="155"/>
      <c r="AG42" s="155"/>
      <c r="AH42" s="155"/>
      <c r="AI42" s="155"/>
      <c r="AJ42" s="155"/>
      <c r="AK42" s="155"/>
      <c r="AL42" s="73"/>
      <c r="AM42" s="73"/>
    </row>
    <row r="43" spans="1:39">
      <c r="A43" s="37"/>
      <c r="B43" s="307" t="s">
        <v>46</v>
      </c>
      <c r="C43" s="166"/>
      <c r="D43" s="168">
        <f>1046.66+144.76</f>
        <v>1191.42</v>
      </c>
      <c r="E43" s="168">
        <f>863.38+138.96+141.34-22.25</f>
        <v>1121.43</v>
      </c>
      <c r="F43" s="168">
        <v>1064.4730480000001</v>
      </c>
      <c r="G43" s="168">
        <v>1010.1558529</v>
      </c>
      <c r="H43" s="168">
        <f t="shared" ref="H43:S43" si="27">G43+H104</f>
        <v>870.26585290000003</v>
      </c>
      <c r="I43" s="168">
        <f t="shared" si="27"/>
        <v>719.56585289999998</v>
      </c>
      <c r="J43" s="168">
        <f t="shared" si="27"/>
        <v>531.20585289999997</v>
      </c>
      <c r="K43" s="168">
        <f t="shared" si="27"/>
        <v>295.74585289999999</v>
      </c>
      <c r="L43" s="168">
        <f t="shared" si="27"/>
        <v>-4.1471000000115055E-3</v>
      </c>
      <c r="M43" s="168">
        <f t="shared" si="27"/>
        <v>-4.1471000000115055E-3</v>
      </c>
      <c r="N43" s="168">
        <f t="shared" si="27"/>
        <v>-4.1471000000115055E-3</v>
      </c>
      <c r="O43" s="168">
        <f t="shared" si="27"/>
        <v>-4.1471000000115055E-3</v>
      </c>
      <c r="P43" s="168">
        <f t="shared" si="27"/>
        <v>-4.1471000000115055E-3</v>
      </c>
      <c r="Q43" s="168">
        <f t="shared" si="27"/>
        <v>-4.1471000000115055E-3</v>
      </c>
      <c r="R43" s="168">
        <f t="shared" si="27"/>
        <v>-4.1471000000115055E-3</v>
      </c>
      <c r="S43" s="168">
        <f t="shared" si="27"/>
        <v>-4.1471000000115055E-3</v>
      </c>
      <c r="T43" s="325"/>
      <c r="U43" s="325"/>
      <c r="V43" s="325"/>
      <c r="W43" s="325"/>
      <c r="X43" s="325"/>
      <c r="Y43" s="325"/>
      <c r="Z43" s="325"/>
      <c r="AA43" s="325"/>
      <c r="AB43" s="69"/>
      <c r="AC43" s="69"/>
      <c r="AD43" s="69"/>
      <c r="AE43" s="69"/>
      <c r="AF43" s="69"/>
      <c r="AG43" s="69"/>
      <c r="AH43" s="69"/>
      <c r="AI43" s="69"/>
      <c r="AJ43" s="69"/>
      <c r="AK43" s="69"/>
      <c r="AL43" s="73"/>
      <c r="AM43" s="73"/>
    </row>
    <row r="44" spans="1:39">
      <c r="A44" s="37"/>
      <c r="B44" s="307" t="s">
        <v>286</v>
      </c>
      <c r="C44" s="166"/>
      <c r="D44" s="168">
        <f>724.48+100.04</f>
        <v>824.52</v>
      </c>
      <c r="E44" s="168">
        <f>793.31+109.55+22.25</f>
        <v>925.1099999999999</v>
      </c>
      <c r="F44" s="168">
        <v>590.62995978382958</v>
      </c>
      <c r="G44" s="168">
        <v>646.73927903899994</v>
      </c>
      <c r="H44" s="168">
        <f t="shared" ref="H44:S44" si="28">G44+IF((G44+H105)&gt;0,H105,-G44)</f>
        <v>646.73927903899994</v>
      </c>
      <c r="I44" s="168">
        <f t="shared" si="28"/>
        <v>646.73927903899994</v>
      </c>
      <c r="J44" s="168">
        <f t="shared" si="28"/>
        <v>646.73927903899994</v>
      </c>
      <c r="K44" s="168">
        <f t="shared" si="28"/>
        <v>646.73927903899994</v>
      </c>
      <c r="L44" s="168">
        <f t="shared" si="28"/>
        <v>646.73927903899994</v>
      </c>
      <c r="M44" s="168">
        <f t="shared" si="28"/>
        <v>78.644279038999912</v>
      </c>
      <c r="N44" s="168">
        <f t="shared" si="28"/>
        <v>0</v>
      </c>
      <c r="O44" s="168">
        <f t="shared" si="28"/>
        <v>0</v>
      </c>
      <c r="P44" s="168">
        <f t="shared" si="28"/>
        <v>0</v>
      </c>
      <c r="Q44" s="168">
        <f t="shared" si="28"/>
        <v>0</v>
      </c>
      <c r="R44" s="168">
        <f t="shared" si="28"/>
        <v>0</v>
      </c>
      <c r="S44" s="168">
        <f t="shared" si="28"/>
        <v>0</v>
      </c>
      <c r="T44" s="325"/>
      <c r="U44" s="325"/>
      <c r="V44" s="325"/>
      <c r="W44" s="325"/>
      <c r="X44" s="325"/>
      <c r="Y44" s="325"/>
      <c r="Z44" s="325"/>
      <c r="AA44" s="325"/>
      <c r="AB44" s="69"/>
      <c r="AC44" s="69"/>
      <c r="AD44" s="69"/>
      <c r="AE44" s="69"/>
      <c r="AF44" s="69"/>
      <c r="AG44" s="69"/>
      <c r="AH44" s="69"/>
      <c r="AI44" s="69"/>
      <c r="AJ44" s="69"/>
      <c r="AK44" s="69"/>
      <c r="AL44" s="73"/>
      <c r="AM44" s="73"/>
    </row>
    <row r="45" spans="1:39">
      <c r="A45" s="37"/>
      <c r="B45" s="307" t="s">
        <v>219</v>
      </c>
      <c r="C45" s="166"/>
      <c r="D45" s="168">
        <v>87.04</v>
      </c>
      <c r="E45" s="168">
        <f>56.24+40.62</f>
        <v>96.86</v>
      </c>
      <c r="F45" s="168">
        <v>98.39097292826996</v>
      </c>
      <c r="G45" s="168">
        <v>83.47698401837296</v>
      </c>
      <c r="H45" s="168">
        <f t="shared" ref="H45:I45" si="29">G45+H88+H89</f>
        <v>1.5</v>
      </c>
      <c r="I45" s="168">
        <f t="shared" si="29"/>
        <v>0</v>
      </c>
      <c r="J45" s="168">
        <f t="shared" ref="J45" si="30">I45+J88+J89</f>
        <v>37.131460593343235</v>
      </c>
      <c r="K45" s="168">
        <f t="shared" ref="K45" si="31">J45+K88+K89</f>
        <v>74.200471846676464</v>
      </c>
      <c r="L45" s="168">
        <f t="shared" ref="L45" si="32">K45+L88+L89</f>
        <v>111.5942956687889</v>
      </c>
      <c r="M45" s="168">
        <f t="shared" ref="M45" si="33">L45+M88+M89</f>
        <v>58.10482443458973</v>
      </c>
      <c r="N45" s="168">
        <f t="shared" ref="N45" si="34">M45+N88+N89</f>
        <v>0</v>
      </c>
      <c r="O45" s="168">
        <f t="shared" ref="O45" si="35">N45+O88+O89</f>
        <v>28.986278622619693</v>
      </c>
      <c r="P45" s="168">
        <f t="shared" ref="P45" si="36">O45+P88+P89</f>
        <v>56.837246636439012</v>
      </c>
      <c r="Q45" s="168">
        <f t="shared" ref="Q45" si="37">P45+Q88+Q89</f>
        <v>87.323525259058755</v>
      </c>
      <c r="R45" s="168">
        <f t="shared" ref="R45:S45" si="38">Q45+R88+R89</f>
        <v>0</v>
      </c>
      <c r="S45" s="168">
        <f t="shared" si="38"/>
        <v>0</v>
      </c>
      <c r="T45" s="325"/>
      <c r="U45" s="325"/>
      <c r="V45" s="325"/>
      <c r="W45" s="325"/>
      <c r="X45" s="325"/>
      <c r="Y45" s="325"/>
      <c r="Z45" s="325"/>
      <c r="AA45" s="325"/>
      <c r="AB45" s="69"/>
      <c r="AC45" s="69"/>
      <c r="AD45" s="69"/>
      <c r="AE45" s="69"/>
      <c r="AF45" s="69"/>
      <c r="AG45" s="69"/>
      <c r="AH45" s="69"/>
      <c r="AI45" s="69"/>
      <c r="AJ45" s="69"/>
      <c r="AK45" s="69"/>
      <c r="AL45" s="73"/>
      <c r="AM45" s="73"/>
    </row>
    <row r="46" spans="1:39">
      <c r="A46" s="37"/>
      <c r="B46" s="307" t="s">
        <v>287</v>
      </c>
      <c r="C46" s="166"/>
      <c r="D46" s="168">
        <v>18.11</v>
      </c>
      <c r="E46" s="168">
        <v>0.61</v>
      </c>
      <c r="F46" s="168">
        <v>0.41870000000000002</v>
      </c>
      <c r="G46" s="168">
        <v>0.44209999999999999</v>
      </c>
      <c r="H46" s="168">
        <f t="shared" ref="H46:S46" si="39">G46</f>
        <v>0.44209999999999999</v>
      </c>
      <c r="I46" s="168">
        <f t="shared" si="39"/>
        <v>0.44209999999999999</v>
      </c>
      <c r="J46" s="168">
        <f t="shared" si="39"/>
        <v>0.44209999999999999</v>
      </c>
      <c r="K46" s="168">
        <f t="shared" si="39"/>
        <v>0.44209999999999999</v>
      </c>
      <c r="L46" s="168">
        <f t="shared" si="39"/>
        <v>0.44209999999999999</v>
      </c>
      <c r="M46" s="168">
        <f t="shared" si="39"/>
        <v>0.44209999999999999</v>
      </c>
      <c r="N46" s="168">
        <f t="shared" si="39"/>
        <v>0.44209999999999999</v>
      </c>
      <c r="O46" s="168">
        <f t="shared" si="39"/>
        <v>0.44209999999999999</v>
      </c>
      <c r="P46" s="168">
        <f t="shared" si="39"/>
        <v>0.44209999999999999</v>
      </c>
      <c r="Q46" s="168">
        <f t="shared" si="39"/>
        <v>0.44209999999999999</v>
      </c>
      <c r="R46" s="319">
        <f t="shared" si="39"/>
        <v>0.44209999999999999</v>
      </c>
      <c r="S46" s="319">
        <f t="shared" si="39"/>
        <v>0.44209999999999999</v>
      </c>
      <c r="T46" s="325"/>
      <c r="U46" s="325"/>
      <c r="V46" s="325"/>
      <c r="W46" s="325"/>
      <c r="X46" s="325"/>
      <c r="Y46" s="325"/>
      <c r="Z46" s="325"/>
      <c r="AA46" s="325"/>
      <c r="AB46" s="69"/>
      <c r="AC46" s="69"/>
      <c r="AD46" s="69"/>
      <c r="AE46" s="69"/>
      <c r="AF46" s="69"/>
      <c r="AG46" s="69"/>
      <c r="AH46" s="69"/>
      <c r="AI46" s="69"/>
      <c r="AJ46" s="69"/>
      <c r="AK46" s="69"/>
      <c r="AL46" s="73"/>
      <c r="AM46" s="73"/>
    </row>
    <row r="47" spans="1:39">
      <c r="A47" s="154"/>
      <c r="B47" s="307" t="s">
        <v>47</v>
      </c>
      <c r="C47" s="166"/>
      <c r="D47" s="168">
        <f>1.27+0.92</f>
        <v>2.19</v>
      </c>
      <c r="E47" s="168">
        <f>1.2013+0.79</f>
        <v>1.9913000000000001</v>
      </c>
      <c r="F47" s="168">
        <v>2.6490543999999998</v>
      </c>
      <c r="G47" s="168">
        <v>2.5412613999999998</v>
      </c>
      <c r="H47" s="168">
        <f t="shared" ref="H47:S47" si="40">G47</f>
        <v>2.5412613999999998</v>
      </c>
      <c r="I47" s="168">
        <f t="shared" si="40"/>
        <v>2.5412613999999998</v>
      </c>
      <c r="J47" s="168">
        <f t="shared" si="40"/>
        <v>2.5412613999999998</v>
      </c>
      <c r="K47" s="168">
        <f t="shared" si="40"/>
        <v>2.5412613999999998</v>
      </c>
      <c r="L47" s="168">
        <f t="shared" si="40"/>
        <v>2.5412613999999998</v>
      </c>
      <c r="M47" s="168">
        <f t="shared" si="40"/>
        <v>2.5412613999999998</v>
      </c>
      <c r="N47" s="168">
        <f t="shared" si="40"/>
        <v>2.5412613999999998</v>
      </c>
      <c r="O47" s="168">
        <f t="shared" si="40"/>
        <v>2.5412613999999998</v>
      </c>
      <c r="P47" s="168">
        <f t="shared" si="40"/>
        <v>2.5412613999999998</v>
      </c>
      <c r="Q47" s="168">
        <f t="shared" si="40"/>
        <v>2.5412613999999998</v>
      </c>
      <c r="R47" s="319">
        <f t="shared" si="40"/>
        <v>2.5412613999999998</v>
      </c>
      <c r="S47" s="319">
        <f t="shared" si="40"/>
        <v>2.5412613999999998</v>
      </c>
      <c r="T47" s="325"/>
      <c r="U47" s="325"/>
      <c r="V47" s="325"/>
      <c r="W47" s="325"/>
      <c r="X47" s="325"/>
      <c r="Y47" s="325"/>
      <c r="Z47" s="325"/>
      <c r="AA47" s="325"/>
      <c r="AB47" s="69"/>
      <c r="AC47" s="69"/>
      <c r="AD47" s="69"/>
      <c r="AE47" s="69"/>
      <c r="AF47" s="69"/>
      <c r="AG47" s="69"/>
      <c r="AH47" s="69"/>
      <c r="AI47" s="69"/>
      <c r="AJ47" s="69"/>
      <c r="AK47" s="69"/>
      <c r="AL47" s="73"/>
      <c r="AM47" s="73"/>
    </row>
    <row r="48" spans="1:39">
      <c r="B48" s="308"/>
      <c r="C48" s="166"/>
      <c r="D48" s="168"/>
      <c r="E48" s="168"/>
      <c r="F48" s="168"/>
      <c r="G48" s="168"/>
      <c r="H48" s="168"/>
      <c r="I48" s="168"/>
      <c r="J48" s="168"/>
      <c r="K48" s="168"/>
      <c r="L48" s="168"/>
      <c r="M48" s="168"/>
      <c r="N48" s="168"/>
      <c r="O48" s="168"/>
      <c r="P48" s="168"/>
      <c r="Q48" s="168"/>
      <c r="R48" s="319"/>
      <c r="S48" s="319"/>
      <c r="T48" s="325"/>
      <c r="U48" s="325"/>
      <c r="V48" s="325"/>
      <c r="W48" s="325"/>
      <c r="X48" s="325"/>
      <c r="Y48" s="325"/>
      <c r="Z48" s="325"/>
      <c r="AA48" s="325"/>
      <c r="AB48" s="69"/>
      <c r="AC48" s="69"/>
      <c r="AD48" s="69"/>
      <c r="AE48" s="69"/>
      <c r="AF48" s="69"/>
      <c r="AG48" s="69"/>
      <c r="AH48" s="69"/>
      <c r="AI48" s="69"/>
      <c r="AJ48" s="69"/>
      <c r="AK48" s="69"/>
      <c r="AL48" s="73"/>
      <c r="AM48" s="73"/>
    </row>
    <row r="49" spans="1:39" ht="15">
      <c r="B49" s="306" t="s">
        <v>49</v>
      </c>
      <c r="C49" s="166"/>
      <c r="D49" s="169">
        <f t="shared" ref="D49:R49" si="41">SUM(D50:D55)</f>
        <v>288.63</v>
      </c>
      <c r="E49" s="169">
        <f t="shared" si="41"/>
        <v>333.71999999999997</v>
      </c>
      <c r="F49" s="169">
        <f t="shared" si="41"/>
        <v>357.25616422400003</v>
      </c>
      <c r="G49" s="169">
        <f t="shared" si="41"/>
        <v>406.61653026900007</v>
      </c>
      <c r="H49" s="169">
        <f t="shared" si="41"/>
        <v>371.77226109200006</v>
      </c>
      <c r="I49" s="169">
        <f t="shared" si="41"/>
        <v>371.77226109200006</v>
      </c>
      <c r="J49" s="169">
        <f t="shared" si="41"/>
        <v>371.77226109200006</v>
      </c>
      <c r="K49" s="169">
        <f t="shared" si="41"/>
        <v>371.77226109200006</v>
      </c>
      <c r="L49" s="169">
        <f t="shared" si="41"/>
        <v>371.77226109200006</v>
      </c>
      <c r="M49" s="169">
        <f t="shared" si="41"/>
        <v>371.77226109200006</v>
      </c>
      <c r="N49" s="169">
        <f t="shared" si="41"/>
        <v>-117.67845986899984</v>
      </c>
      <c r="O49" s="169">
        <f t="shared" si="41"/>
        <v>-117.67845986899984</v>
      </c>
      <c r="P49" s="169">
        <f t="shared" si="41"/>
        <v>-117.67845986899984</v>
      </c>
      <c r="Q49" s="169">
        <f t="shared" si="41"/>
        <v>-117.67845986899984</v>
      </c>
      <c r="R49" s="320">
        <f t="shared" si="41"/>
        <v>-135.23461436099984</v>
      </c>
      <c r="S49" s="320">
        <f t="shared" ref="S49" si="42">SUM(S50:S55)</f>
        <v>-135.23461436099984</v>
      </c>
      <c r="T49" s="326"/>
      <c r="U49" s="326"/>
      <c r="V49" s="326"/>
      <c r="W49" s="326"/>
      <c r="X49" s="326"/>
      <c r="Y49" s="326"/>
      <c r="Z49" s="326"/>
      <c r="AA49" s="326"/>
      <c r="AB49" s="155"/>
      <c r="AC49" s="155"/>
      <c r="AD49" s="155"/>
      <c r="AE49" s="155"/>
      <c r="AF49" s="155"/>
      <c r="AG49" s="155"/>
      <c r="AH49" s="155"/>
      <c r="AI49" s="155"/>
      <c r="AJ49" s="155"/>
      <c r="AK49" s="155"/>
      <c r="AL49" s="73"/>
      <c r="AM49" s="73"/>
    </row>
    <row r="50" spans="1:39">
      <c r="A50" s="37"/>
      <c r="B50" s="307" t="s">
        <v>50</v>
      </c>
      <c r="C50" s="166"/>
      <c r="D50" s="168"/>
      <c r="E50" s="168"/>
      <c r="F50" s="168"/>
      <c r="G50" s="168"/>
      <c r="H50" s="168"/>
      <c r="I50" s="168"/>
      <c r="J50" s="168"/>
      <c r="K50" s="168"/>
      <c r="L50" s="168"/>
      <c r="M50" s="168"/>
      <c r="N50" s="168"/>
      <c r="O50" s="168"/>
      <c r="P50" s="168"/>
      <c r="Q50" s="168"/>
      <c r="R50" s="319"/>
      <c r="S50" s="319"/>
      <c r="T50" s="325"/>
      <c r="U50" s="325"/>
      <c r="V50" s="325"/>
      <c r="W50" s="325"/>
      <c r="X50" s="325"/>
      <c r="Y50" s="325"/>
      <c r="Z50" s="325"/>
      <c r="AA50" s="325"/>
      <c r="AB50" s="69"/>
      <c r="AC50" s="69"/>
      <c r="AD50" s="69"/>
      <c r="AE50" s="69"/>
      <c r="AF50" s="69"/>
      <c r="AG50" s="69"/>
      <c r="AH50" s="69"/>
      <c r="AI50" s="69"/>
      <c r="AJ50" s="69"/>
      <c r="AK50" s="69"/>
      <c r="AL50" s="73"/>
      <c r="AM50" s="73"/>
    </row>
    <row r="51" spans="1:39">
      <c r="B51" s="307" t="s">
        <v>51</v>
      </c>
      <c r="C51" s="166"/>
      <c r="D51" s="168"/>
      <c r="E51" s="168"/>
      <c r="F51" s="168"/>
      <c r="G51" s="168"/>
      <c r="H51" s="168"/>
      <c r="I51" s="168"/>
      <c r="J51" s="168"/>
      <c r="K51" s="168"/>
      <c r="L51" s="168"/>
      <c r="M51" s="168"/>
      <c r="N51" s="168"/>
      <c r="O51" s="168"/>
      <c r="P51" s="168"/>
      <c r="Q51" s="168"/>
      <c r="R51" s="319"/>
      <c r="S51" s="319"/>
      <c r="T51" s="325"/>
      <c r="U51" s="325"/>
      <c r="V51" s="325"/>
      <c r="W51" s="325"/>
      <c r="X51" s="325"/>
      <c r="Y51" s="325"/>
      <c r="Z51" s="325"/>
      <c r="AA51" s="325"/>
      <c r="AB51" s="69"/>
      <c r="AC51" s="69"/>
      <c r="AD51" s="69"/>
      <c r="AE51" s="69"/>
      <c r="AF51" s="69"/>
      <c r="AG51" s="69"/>
      <c r="AH51" s="69"/>
      <c r="AI51" s="69"/>
      <c r="AJ51" s="69"/>
      <c r="AK51" s="69"/>
      <c r="AL51" s="73"/>
      <c r="AM51" s="73"/>
    </row>
    <row r="52" spans="1:39">
      <c r="B52" s="307" t="s">
        <v>288</v>
      </c>
      <c r="C52" s="166"/>
      <c r="D52" s="168">
        <f>245.5+23.32-0.09</f>
        <v>268.73</v>
      </c>
      <c r="E52" s="168">
        <f>245.5+49.53+0.25</f>
        <v>295.27999999999997</v>
      </c>
      <c r="F52" s="168">
        <f>323.0607997+0.19</f>
        <v>323.25079970000002</v>
      </c>
      <c r="G52" s="168">
        <f>353.7515761+0.35</f>
        <v>354.10157610000005</v>
      </c>
      <c r="H52" s="168">
        <f t="shared" ref="H52:S52" si="43">G52+IF(G44&gt;(H105*-1),0,G44+H105)</f>
        <v>354.10157610000005</v>
      </c>
      <c r="I52" s="168">
        <f t="shared" si="43"/>
        <v>354.10157610000005</v>
      </c>
      <c r="J52" s="168">
        <f t="shared" si="43"/>
        <v>354.10157610000005</v>
      </c>
      <c r="K52" s="168">
        <f t="shared" si="43"/>
        <v>354.10157610000005</v>
      </c>
      <c r="L52" s="168">
        <f t="shared" si="43"/>
        <v>354.10157610000005</v>
      </c>
      <c r="M52" s="168">
        <f t="shared" si="43"/>
        <v>354.10157610000005</v>
      </c>
      <c r="N52" s="168">
        <f t="shared" si="43"/>
        <v>-135.34914486099984</v>
      </c>
      <c r="O52" s="168">
        <f t="shared" si="43"/>
        <v>-135.34914486099984</v>
      </c>
      <c r="P52" s="168">
        <f t="shared" si="43"/>
        <v>-135.34914486099984</v>
      </c>
      <c r="Q52" s="168">
        <f t="shared" si="43"/>
        <v>-135.34914486099984</v>
      </c>
      <c r="R52" s="168">
        <f t="shared" si="43"/>
        <v>-135.34914486099984</v>
      </c>
      <c r="S52" s="168">
        <f t="shared" si="43"/>
        <v>-135.34914486099984</v>
      </c>
      <c r="T52" s="325"/>
      <c r="U52" s="325"/>
      <c r="V52" s="325"/>
      <c r="W52" s="325"/>
      <c r="X52" s="325"/>
      <c r="Y52" s="325"/>
      <c r="Z52" s="325"/>
      <c r="AA52" s="325"/>
      <c r="AB52" s="69"/>
      <c r="AC52" s="69"/>
      <c r="AD52" s="69"/>
      <c r="AE52" s="69"/>
      <c r="AF52" s="69"/>
      <c r="AG52" s="69"/>
      <c r="AH52" s="69"/>
      <c r="AI52" s="69"/>
      <c r="AJ52" s="69"/>
      <c r="AK52" s="69"/>
      <c r="AL52" s="73"/>
      <c r="AM52" s="73"/>
    </row>
    <row r="53" spans="1:39">
      <c r="B53" s="307" t="s">
        <v>52</v>
      </c>
      <c r="C53" s="166"/>
      <c r="D53" s="168">
        <f>11.81+1.33+6.25+0.14</f>
        <v>19.53</v>
      </c>
      <c r="E53" s="168">
        <f>12.7+18.5+3.74+3.13</f>
        <v>38.07</v>
      </c>
      <c r="F53" s="168">
        <v>30.711993942999996</v>
      </c>
      <c r="G53" s="168">
        <v>34.844269177000001</v>
      </c>
      <c r="H53" s="168">
        <f t="shared" ref="H53:S53" si="44">G53+H95</f>
        <v>0</v>
      </c>
      <c r="I53" s="168">
        <f t="shared" si="44"/>
        <v>0</v>
      </c>
      <c r="J53" s="168">
        <f t="shared" si="44"/>
        <v>0</v>
      </c>
      <c r="K53" s="168">
        <f t="shared" si="44"/>
        <v>0</v>
      </c>
      <c r="L53" s="168">
        <f t="shared" si="44"/>
        <v>0</v>
      </c>
      <c r="M53" s="168">
        <f t="shared" si="44"/>
        <v>0</v>
      </c>
      <c r="N53" s="168">
        <f t="shared" si="44"/>
        <v>0</v>
      </c>
      <c r="O53" s="168">
        <f t="shared" si="44"/>
        <v>0</v>
      </c>
      <c r="P53" s="168">
        <f t="shared" si="44"/>
        <v>0</v>
      </c>
      <c r="Q53" s="168">
        <f t="shared" si="44"/>
        <v>0</v>
      </c>
      <c r="R53" s="168">
        <f t="shared" si="44"/>
        <v>0</v>
      </c>
      <c r="S53" s="168">
        <f t="shared" si="44"/>
        <v>0</v>
      </c>
      <c r="T53" s="325"/>
      <c r="U53" s="325"/>
      <c r="V53" s="325"/>
      <c r="W53" s="325"/>
      <c r="X53" s="325"/>
      <c r="Y53" s="325"/>
      <c r="Z53" s="325"/>
      <c r="AA53" s="325"/>
      <c r="AB53" s="69"/>
      <c r="AC53" s="69"/>
      <c r="AD53" s="69"/>
      <c r="AE53" s="69"/>
      <c r="AF53" s="69"/>
      <c r="AG53" s="69"/>
      <c r="AH53" s="69"/>
      <c r="AI53" s="69"/>
      <c r="AJ53" s="69"/>
      <c r="AK53" s="69"/>
      <c r="AL53" s="73"/>
      <c r="AM53" s="73"/>
    </row>
    <row r="54" spans="1:39">
      <c r="B54" s="307" t="s">
        <v>53</v>
      </c>
      <c r="C54" s="166"/>
      <c r="D54" s="168">
        <v>0.31</v>
      </c>
      <c r="E54" s="168">
        <v>0.31</v>
      </c>
      <c r="F54" s="168">
        <v>3.1833705809999997</v>
      </c>
      <c r="G54" s="168">
        <v>17.556154492000008</v>
      </c>
      <c r="H54" s="168">
        <f>G54+H94</f>
        <v>17.556154492000008</v>
      </c>
      <c r="I54" s="168">
        <f t="shared" ref="I54:S54" si="45">H54+I94</f>
        <v>17.556154492000008</v>
      </c>
      <c r="J54" s="168">
        <f t="shared" si="45"/>
        <v>17.556154492000008</v>
      </c>
      <c r="K54" s="168">
        <f t="shared" si="45"/>
        <v>17.556154492000008</v>
      </c>
      <c r="L54" s="168">
        <f t="shared" si="45"/>
        <v>17.556154492000008</v>
      </c>
      <c r="M54" s="168">
        <f t="shared" si="45"/>
        <v>17.556154492000008</v>
      </c>
      <c r="N54" s="168">
        <f t="shared" si="45"/>
        <v>17.556154492000008</v>
      </c>
      <c r="O54" s="168">
        <f t="shared" si="45"/>
        <v>17.556154492000008</v>
      </c>
      <c r="P54" s="168">
        <f t="shared" si="45"/>
        <v>17.556154492000008</v>
      </c>
      <c r="Q54" s="168">
        <f t="shared" si="45"/>
        <v>17.556154492000008</v>
      </c>
      <c r="R54" s="168">
        <f t="shared" si="45"/>
        <v>0</v>
      </c>
      <c r="S54" s="168">
        <f t="shared" si="45"/>
        <v>0</v>
      </c>
      <c r="T54" s="325"/>
      <c r="U54" s="325"/>
      <c r="V54" s="325"/>
      <c r="W54" s="325"/>
      <c r="X54" s="325"/>
      <c r="Y54" s="325"/>
      <c r="Z54" s="325"/>
      <c r="AA54" s="325"/>
      <c r="AB54" s="69"/>
      <c r="AC54" s="69"/>
      <c r="AD54" s="69"/>
      <c r="AE54" s="69"/>
      <c r="AF54" s="69"/>
      <c r="AG54" s="69"/>
      <c r="AH54" s="69"/>
      <c r="AI54" s="69"/>
      <c r="AJ54" s="69"/>
      <c r="AK54" s="69"/>
      <c r="AL54" s="73"/>
      <c r="AM54" s="73"/>
    </row>
    <row r="55" spans="1:39">
      <c r="B55" s="307" t="s">
        <v>55</v>
      </c>
      <c r="C55" s="166"/>
      <c r="D55" s="168">
        <v>0.06</v>
      </c>
      <c r="E55" s="168">
        <f t="shared" ref="E55" si="46">D55</f>
        <v>0.06</v>
      </c>
      <c r="F55" s="168">
        <v>0.11</v>
      </c>
      <c r="G55" s="168">
        <v>0.11453049999999999</v>
      </c>
      <c r="H55" s="168">
        <f t="shared" ref="H55:S55" si="47">G55</f>
        <v>0.11453049999999999</v>
      </c>
      <c r="I55" s="168">
        <f t="shared" si="47"/>
        <v>0.11453049999999999</v>
      </c>
      <c r="J55" s="168">
        <f t="shared" si="47"/>
        <v>0.11453049999999999</v>
      </c>
      <c r="K55" s="168">
        <f t="shared" si="47"/>
        <v>0.11453049999999999</v>
      </c>
      <c r="L55" s="168">
        <f t="shared" si="47"/>
        <v>0.11453049999999999</v>
      </c>
      <c r="M55" s="168">
        <f t="shared" si="47"/>
        <v>0.11453049999999999</v>
      </c>
      <c r="N55" s="168">
        <f t="shared" si="47"/>
        <v>0.11453049999999999</v>
      </c>
      <c r="O55" s="168">
        <f t="shared" si="47"/>
        <v>0.11453049999999999</v>
      </c>
      <c r="P55" s="168">
        <f t="shared" si="47"/>
        <v>0.11453049999999999</v>
      </c>
      <c r="Q55" s="168">
        <f t="shared" si="47"/>
        <v>0.11453049999999999</v>
      </c>
      <c r="R55" s="319">
        <f t="shared" si="47"/>
        <v>0.11453049999999999</v>
      </c>
      <c r="S55" s="319">
        <f t="shared" si="47"/>
        <v>0.11453049999999999</v>
      </c>
      <c r="T55" s="325"/>
      <c r="U55" s="325"/>
      <c r="V55" s="325"/>
      <c r="W55" s="325"/>
      <c r="X55" s="325"/>
      <c r="Y55" s="325"/>
      <c r="Z55" s="325"/>
      <c r="AA55" s="325"/>
      <c r="AB55" s="69"/>
      <c r="AC55" s="69"/>
      <c r="AD55" s="69"/>
      <c r="AE55" s="69"/>
      <c r="AF55" s="69"/>
      <c r="AG55" s="69"/>
      <c r="AH55" s="69"/>
      <c r="AI55" s="69"/>
      <c r="AJ55" s="69"/>
      <c r="AK55" s="69"/>
      <c r="AL55" s="73"/>
      <c r="AM55" s="73"/>
    </row>
    <row r="56" spans="1:39">
      <c r="B56" s="308"/>
      <c r="C56" s="166"/>
      <c r="D56" s="168"/>
      <c r="E56" s="168"/>
      <c r="F56" s="168"/>
      <c r="G56" s="168"/>
      <c r="H56" s="168"/>
      <c r="I56" s="168"/>
      <c r="J56" s="168"/>
      <c r="K56" s="168"/>
      <c r="L56" s="168"/>
      <c r="M56" s="168"/>
      <c r="N56" s="168"/>
      <c r="O56" s="168"/>
      <c r="P56" s="168"/>
      <c r="Q56" s="168"/>
      <c r="R56" s="319"/>
      <c r="S56" s="319"/>
      <c r="T56" s="325"/>
      <c r="U56" s="325"/>
      <c r="V56" s="325"/>
      <c r="W56" s="325"/>
      <c r="X56" s="325"/>
      <c r="Y56" s="325"/>
      <c r="Z56" s="325"/>
      <c r="AA56" s="325"/>
      <c r="AB56" s="69"/>
      <c r="AC56" s="69"/>
      <c r="AD56" s="69"/>
      <c r="AE56" s="69"/>
      <c r="AF56" s="69"/>
      <c r="AG56" s="69"/>
      <c r="AH56" s="69"/>
      <c r="AI56" s="69"/>
      <c r="AJ56" s="69"/>
      <c r="AK56" s="69"/>
      <c r="AL56" s="73"/>
      <c r="AM56" s="73"/>
    </row>
    <row r="57" spans="1:39" ht="15.75" thickBot="1">
      <c r="A57" s="37"/>
      <c r="B57" s="174" t="s">
        <v>54</v>
      </c>
      <c r="C57" s="175"/>
      <c r="D57" s="176">
        <f t="shared" ref="D57:R57" si="48">SUM(D37,D42,D49)</f>
        <v>2513.8500000000004</v>
      </c>
      <c r="E57" s="176">
        <f t="shared" si="48"/>
        <v>2441.9413</v>
      </c>
      <c r="F57" s="176">
        <f t="shared" si="48"/>
        <v>1558.6149163065807</v>
      </c>
      <c r="G57" s="388">
        <f t="shared" si="48"/>
        <v>1443.6075874492851</v>
      </c>
      <c r="H57" s="176">
        <f t="shared" si="48"/>
        <v>954.8892707056018</v>
      </c>
      <c r="I57" s="176">
        <f t="shared" si="48"/>
        <v>793.35443908501475</v>
      </c>
      <c r="J57" s="176">
        <f t="shared" si="48"/>
        <v>614.97272880720357</v>
      </c>
      <c r="K57" s="176">
        <f t="shared" si="48"/>
        <v>413.39674492471426</v>
      </c>
      <c r="L57" s="176">
        <f t="shared" si="48"/>
        <v>183.95892299248925</v>
      </c>
      <c r="M57" s="176">
        <f t="shared" si="48"/>
        <v>-387.28296895261627</v>
      </c>
      <c r="N57" s="176">
        <f t="shared" si="48"/>
        <v>-963.36699976115028</v>
      </c>
      <c r="O57" s="176">
        <f t="shared" si="48"/>
        <v>-872.90464078638365</v>
      </c>
      <c r="P57" s="176">
        <f t="shared" si="48"/>
        <v>-777.21532747153287</v>
      </c>
      <c r="Q57" s="176">
        <f t="shared" si="48"/>
        <v>-672.80590899066772</v>
      </c>
      <c r="R57" s="176">
        <f t="shared" si="48"/>
        <v>-715.99336306048895</v>
      </c>
      <c r="S57" s="176">
        <f t="shared" ref="S57" si="49">SUM(S37,S42,S49)</f>
        <v>-711.94887161157044</v>
      </c>
      <c r="T57" s="326"/>
      <c r="U57" s="326"/>
      <c r="V57" s="326"/>
      <c r="W57" s="326"/>
      <c r="X57" s="326"/>
      <c r="Y57" s="326"/>
      <c r="Z57" s="326"/>
      <c r="AA57" s="326"/>
      <c r="AB57" s="155"/>
      <c r="AC57" s="155"/>
      <c r="AD57" s="155"/>
      <c r="AE57" s="155"/>
      <c r="AF57" s="155"/>
      <c r="AG57" s="155"/>
      <c r="AH57" s="155"/>
      <c r="AI57" s="155"/>
      <c r="AJ57" s="155"/>
      <c r="AK57" s="155"/>
      <c r="AL57" s="73"/>
      <c r="AM57" s="73"/>
    </row>
    <row r="58" spans="1:39" ht="14.25" thickTop="1">
      <c r="B58" s="131"/>
      <c r="C58" s="4"/>
      <c r="D58" s="97"/>
      <c r="E58" s="97"/>
      <c r="F58" s="97"/>
      <c r="G58" s="97"/>
      <c r="H58" s="390"/>
      <c r="I58" s="97"/>
      <c r="J58" s="97"/>
      <c r="K58" s="97"/>
      <c r="L58" s="97"/>
      <c r="M58" s="97"/>
      <c r="N58" s="97"/>
      <c r="O58" s="97"/>
      <c r="P58" s="97"/>
      <c r="Q58" s="97"/>
      <c r="R58" s="97"/>
      <c r="S58" s="97"/>
      <c r="T58" s="325"/>
      <c r="U58" s="325"/>
      <c r="V58" s="325"/>
      <c r="W58" s="325"/>
      <c r="X58" s="325"/>
      <c r="Y58" s="325"/>
      <c r="Z58" s="325"/>
      <c r="AA58" s="325"/>
      <c r="AB58" s="69"/>
      <c r="AC58" s="69"/>
      <c r="AD58" s="69"/>
      <c r="AE58" s="69"/>
      <c r="AF58" s="69"/>
      <c r="AG58" s="69"/>
      <c r="AH58" s="69"/>
      <c r="AI58" s="69"/>
      <c r="AJ58" s="69"/>
      <c r="AK58" s="69"/>
      <c r="AL58" s="73"/>
      <c r="AM58" s="73"/>
    </row>
    <row r="59" spans="1:39" ht="15">
      <c r="B59" s="306" t="s">
        <v>56</v>
      </c>
      <c r="C59" s="166"/>
      <c r="D59" s="168"/>
      <c r="E59" s="168"/>
      <c r="F59" s="168"/>
      <c r="G59" s="168"/>
      <c r="H59" s="168"/>
      <c r="I59" s="168"/>
      <c r="J59" s="168"/>
      <c r="K59" s="168"/>
      <c r="L59" s="168"/>
      <c r="M59" s="168"/>
      <c r="N59" s="168"/>
      <c r="O59" s="168"/>
      <c r="P59" s="168"/>
      <c r="Q59" s="168"/>
      <c r="R59" s="319"/>
      <c r="S59" s="319"/>
      <c r="T59" s="325"/>
      <c r="U59" s="325"/>
      <c r="V59" s="325"/>
      <c r="W59" s="325"/>
      <c r="X59" s="325"/>
      <c r="Y59" s="325"/>
      <c r="Z59" s="325"/>
      <c r="AA59" s="325"/>
      <c r="AB59" s="69"/>
      <c r="AC59" s="69"/>
      <c r="AD59" s="69"/>
      <c r="AE59" s="69"/>
      <c r="AF59" s="69"/>
      <c r="AG59" s="69"/>
      <c r="AH59" s="69"/>
      <c r="AI59" s="69"/>
      <c r="AJ59" s="69"/>
      <c r="AK59" s="69"/>
      <c r="AL59" s="73"/>
      <c r="AM59" s="73"/>
    </row>
    <row r="60" spans="1:39">
      <c r="B60" s="308"/>
      <c r="C60" s="166"/>
      <c r="D60" s="168"/>
      <c r="E60" s="168"/>
      <c r="F60" s="168"/>
      <c r="G60" s="168"/>
      <c r="H60" s="168"/>
      <c r="I60" s="168"/>
      <c r="J60" s="168"/>
      <c r="K60" s="168"/>
      <c r="L60" s="168"/>
      <c r="M60" s="168"/>
      <c r="N60" s="168"/>
      <c r="O60" s="168"/>
      <c r="P60" s="168"/>
      <c r="Q60" s="168"/>
      <c r="R60" s="319"/>
      <c r="S60" s="319"/>
      <c r="T60" s="325"/>
      <c r="U60" s="325"/>
      <c r="V60" s="325"/>
      <c r="W60" s="325"/>
      <c r="X60" s="325"/>
      <c r="Y60" s="325"/>
      <c r="Z60" s="325"/>
      <c r="AA60" s="325"/>
      <c r="AB60" s="69"/>
      <c r="AC60" s="69"/>
      <c r="AD60" s="69"/>
      <c r="AE60" s="69"/>
      <c r="AF60" s="69"/>
      <c r="AG60" s="69"/>
      <c r="AH60" s="69"/>
      <c r="AI60" s="69"/>
      <c r="AJ60" s="69"/>
      <c r="AK60" s="69"/>
      <c r="AL60" s="73"/>
      <c r="AM60" s="73"/>
    </row>
    <row r="61" spans="1:39">
      <c r="B61" s="307" t="s">
        <v>57</v>
      </c>
      <c r="C61" s="166"/>
      <c r="D61" s="168">
        <f>1.25+2673.06</f>
        <v>2674.31</v>
      </c>
      <c r="E61" s="168">
        <f>1.31+2674.76+1.08</f>
        <v>2677.15</v>
      </c>
      <c r="F61" s="168">
        <v>2677.1505000249995</v>
      </c>
      <c r="G61" s="168">
        <v>2676.2780558401355</v>
      </c>
      <c r="H61" s="168">
        <f t="shared" ref="H61:S61" si="50">G61</f>
        <v>2676.2780558401355</v>
      </c>
      <c r="I61" s="168">
        <f t="shared" si="50"/>
        <v>2676.2780558401355</v>
      </c>
      <c r="J61" s="168">
        <f t="shared" si="50"/>
        <v>2676.2780558401355</v>
      </c>
      <c r="K61" s="168">
        <f t="shared" si="50"/>
        <v>2676.2780558401355</v>
      </c>
      <c r="L61" s="168">
        <f t="shared" si="50"/>
        <v>2676.2780558401355</v>
      </c>
      <c r="M61" s="168">
        <f t="shared" si="50"/>
        <v>2676.2780558401355</v>
      </c>
      <c r="N61" s="168">
        <f t="shared" si="50"/>
        <v>2676.2780558401355</v>
      </c>
      <c r="O61" s="168">
        <f t="shared" si="50"/>
        <v>2676.2780558401355</v>
      </c>
      <c r="P61" s="168">
        <f t="shared" si="50"/>
        <v>2676.2780558401355</v>
      </c>
      <c r="Q61" s="168">
        <f t="shared" si="50"/>
        <v>2676.2780558401355</v>
      </c>
      <c r="R61" s="168">
        <f t="shared" si="50"/>
        <v>2676.2780558401355</v>
      </c>
      <c r="S61" s="168">
        <f t="shared" si="50"/>
        <v>2676.2780558401355</v>
      </c>
      <c r="T61" s="325"/>
      <c r="U61" s="325"/>
      <c r="V61" s="325"/>
      <c r="W61" s="325"/>
      <c r="X61" s="325"/>
      <c r="Y61" s="325"/>
      <c r="Z61" s="325"/>
      <c r="AA61" s="325"/>
      <c r="AB61" s="69"/>
      <c r="AC61" s="69"/>
      <c r="AD61" s="69"/>
      <c r="AE61" s="69"/>
      <c r="AF61" s="69"/>
      <c r="AG61" s="69"/>
      <c r="AH61" s="69"/>
      <c r="AI61" s="69"/>
      <c r="AJ61" s="69"/>
      <c r="AK61" s="69"/>
      <c r="AL61" s="73"/>
      <c r="AM61" s="73"/>
    </row>
    <row r="62" spans="1:39">
      <c r="B62" s="307" t="s">
        <v>58</v>
      </c>
      <c r="C62" s="166"/>
      <c r="D62" s="168">
        <f>0.65+250.07</f>
        <v>250.72</v>
      </c>
      <c r="E62" s="168">
        <f>0.81+339+0.26</f>
        <v>340.07</v>
      </c>
      <c r="F62" s="168">
        <v>1163.1274682553092</v>
      </c>
      <c r="G62" s="168">
        <v>1250.0505373526046</v>
      </c>
      <c r="H62" s="168">
        <f t="shared" ref="H62:S62" si="51">G62+H85</f>
        <v>1346.5080700273231</v>
      </c>
      <c r="I62" s="168">
        <f t="shared" si="51"/>
        <v>1449.5590223138472</v>
      </c>
      <c r="J62" s="168">
        <f t="shared" si="51"/>
        <v>1558.261791178973</v>
      </c>
      <c r="K62" s="168">
        <f t="shared" si="51"/>
        <v>1672.9882821389911</v>
      </c>
      <c r="L62" s="168">
        <f t="shared" si="51"/>
        <v>1793.7902865356452</v>
      </c>
      <c r="M62" s="168">
        <f t="shared" si="51"/>
        <v>1921.5896649741192</v>
      </c>
      <c r="N62" s="168">
        <f t="shared" si="51"/>
        <v>2055.5328659398706</v>
      </c>
      <c r="O62" s="168">
        <f t="shared" si="51"/>
        <v>2196.5805193111237</v>
      </c>
      <c r="P62" s="168">
        <f t="shared" si="51"/>
        <v>2345.6897356901254</v>
      </c>
      <c r="Q62" s="168">
        <f t="shared" si="51"/>
        <v>2502.8684822747414</v>
      </c>
      <c r="R62" s="168">
        <f t="shared" si="51"/>
        <v>2668.0814878083406</v>
      </c>
      <c r="S62" s="168">
        <f t="shared" si="51"/>
        <v>2676.278055840135</v>
      </c>
      <c r="T62" s="325"/>
      <c r="U62" s="325"/>
      <c r="V62" s="325"/>
      <c r="W62" s="325"/>
      <c r="X62" s="325"/>
      <c r="Y62" s="325"/>
      <c r="Z62" s="325"/>
      <c r="AA62" s="325"/>
      <c r="AB62" s="69"/>
      <c r="AC62" s="69"/>
      <c r="AD62" s="69"/>
      <c r="AE62" s="69"/>
      <c r="AF62" s="69"/>
      <c r="AG62" s="69"/>
      <c r="AH62" s="69"/>
      <c r="AI62" s="69"/>
      <c r="AJ62" s="69"/>
      <c r="AK62" s="69"/>
      <c r="AL62" s="73"/>
      <c r="AM62" s="73"/>
    </row>
    <row r="63" spans="1:39" ht="15">
      <c r="B63" s="309" t="s">
        <v>59</v>
      </c>
      <c r="C63" s="177"/>
      <c r="D63" s="169">
        <f t="shared" ref="D63:F63" si="52">D61-D62</f>
        <v>2423.59</v>
      </c>
      <c r="E63" s="169">
        <f t="shared" si="52"/>
        <v>2337.08</v>
      </c>
      <c r="F63" s="169">
        <f t="shared" si="52"/>
        <v>1514.0230317696903</v>
      </c>
      <c r="G63" s="169">
        <f t="shared" ref="G63:R63" si="53">G61-G62</f>
        <v>1426.2275184875309</v>
      </c>
      <c r="H63" s="169">
        <f t="shared" si="53"/>
        <v>1329.7699858128124</v>
      </c>
      <c r="I63" s="169">
        <f t="shared" si="53"/>
        <v>1226.7190335262883</v>
      </c>
      <c r="J63" s="169">
        <f t="shared" si="53"/>
        <v>1118.0162646611625</v>
      </c>
      <c r="K63" s="169">
        <f t="shared" si="53"/>
        <v>1003.2897737011444</v>
      </c>
      <c r="L63" s="169">
        <f t="shared" si="53"/>
        <v>882.48776930449026</v>
      </c>
      <c r="M63" s="169">
        <f t="shared" si="53"/>
        <v>754.68839086601633</v>
      </c>
      <c r="N63" s="169">
        <f t="shared" si="53"/>
        <v>620.7451899002649</v>
      </c>
      <c r="O63" s="169">
        <f t="shared" si="53"/>
        <v>479.69753652901181</v>
      </c>
      <c r="P63" s="169">
        <f t="shared" si="53"/>
        <v>330.58832015001008</v>
      </c>
      <c r="Q63" s="169">
        <f t="shared" si="53"/>
        <v>173.40957356539411</v>
      </c>
      <c r="R63" s="169">
        <f t="shared" si="53"/>
        <v>8.1965680317948681</v>
      </c>
      <c r="S63" s="169">
        <f t="shared" ref="S63" si="54">S61-S62</f>
        <v>0</v>
      </c>
      <c r="T63" s="326"/>
      <c r="U63" s="326"/>
      <c r="V63" s="326"/>
      <c r="W63" s="326"/>
      <c r="X63" s="326"/>
      <c r="Y63" s="326"/>
      <c r="Z63" s="326"/>
      <c r="AA63" s="326"/>
      <c r="AB63" s="69"/>
      <c r="AC63" s="69"/>
      <c r="AD63" s="69"/>
      <c r="AE63" s="69"/>
      <c r="AF63" s="69"/>
      <c r="AG63" s="69"/>
      <c r="AH63" s="69"/>
      <c r="AI63" s="69"/>
      <c r="AJ63" s="69"/>
      <c r="AK63" s="69"/>
      <c r="AL63" s="73"/>
      <c r="AM63" s="73"/>
    </row>
    <row r="64" spans="1:39" ht="15">
      <c r="B64" s="309"/>
      <c r="C64" s="177"/>
      <c r="D64" s="169"/>
      <c r="E64" s="169"/>
      <c r="F64" s="169"/>
      <c r="G64" s="169"/>
      <c r="H64" s="169"/>
      <c r="I64" s="169"/>
      <c r="J64" s="169"/>
      <c r="K64" s="169"/>
      <c r="L64" s="169"/>
      <c r="M64" s="169"/>
      <c r="N64" s="169"/>
      <c r="O64" s="169"/>
      <c r="P64" s="169"/>
      <c r="Q64" s="169"/>
      <c r="R64" s="320"/>
      <c r="S64" s="320"/>
      <c r="T64" s="326"/>
      <c r="U64" s="326"/>
      <c r="V64" s="326"/>
      <c r="W64" s="326"/>
      <c r="X64" s="326"/>
      <c r="Y64" s="326"/>
      <c r="Z64" s="326"/>
      <c r="AA64" s="326"/>
      <c r="AB64" s="69"/>
      <c r="AC64" s="69"/>
      <c r="AD64" s="69"/>
      <c r="AE64" s="69"/>
      <c r="AF64" s="69"/>
      <c r="AG64" s="69"/>
      <c r="AH64" s="69"/>
      <c r="AI64" s="69"/>
      <c r="AJ64" s="69"/>
      <c r="AK64" s="69"/>
      <c r="AL64" s="73"/>
      <c r="AM64" s="73"/>
    </row>
    <row r="65" spans="1:39">
      <c r="B65" s="308"/>
      <c r="C65" s="166"/>
      <c r="D65" s="168"/>
      <c r="E65" s="168"/>
      <c r="F65" s="168"/>
      <c r="G65" s="168"/>
      <c r="H65" s="168"/>
      <c r="I65" s="168"/>
      <c r="J65" s="168"/>
      <c r="K65" s="168"/>
      <c r="L65" s="168"/>
      <c r="M65" s="168"/>
      <c r="N65" s="168"/>
      <c r="O65" s="168"/>
      <c r="P65" s="168"/>
      <c r="Q65" s="168"/>
      <c r="R65" s="319"/>
      <c r="S65" s="319"/>
      <c r="T65" s="325"/>
      <c r="U65" s="325"/>
      <c r="V65" s="325"/>
      <c r="W65" s="325"/>
      <c r="X65" s="325"/>
      <c r="Y65" s="325"/>
      <c r="Z65" s="325"/>
      <c r="AA65" s="325"/>
      <c r="AB65" s="69"/>
      <c r="AC65" s="69"/>
      <c r="AD65" s="69"/>
      <c r="AE65" s="69"/>
      <c r="AF65" s="69"/>
      <c r="AG65" s="69"/>
      <c r="AH65" s="69"/>
      <c r="AI65" s="69"/>
      <c r="AJ65" s="69"/>
      <c r="AK65" s="69"/>
      <c r="AL65" s="73"/>
      <c r="AM65" s="73"/>
    </row>
    <row r="66" spans="1:39" ht="15">
      <c r="A66" s="92"/>
      <c r="B66" s="306" t="s">
        <v>261</v>
      </c>
      <c r="C66" s="177"/>
      <c r="D66" s="169">
        <f t="shared" ref="D66:R66" si="55">D63+D64</f>
        <v>2423.59</v>
      </c>
      <c r="E66" s="169">
        <f t="shared" si="55"/>
        <v>2337.08</v>
      </c>
      <c r="F66" s="169">
        <f t="shared" si="55"/>
        <v>1514.0230317696903</v>
      </c>
      <c r="G66" s="169">
        <f t="shared" si="55"/>
        <v>1426.2275184875309</v>
      </c>
      <c r="H66" s="169">
        <f t="shared" si="55"/>
        <v>1329.7699858128124</v>
      </c>
      <c r="I66" s="169">
        <f t="shared" si="55"/>
        <v>1226.7190335262883</v>
      </c>
      <c r="J66" s="169">
        <f t="shared" si="55"/>
        <v>1118.0162646611625</v>
      </c>
      <c r="K66" s="169">
        <f t="shared" si="55"/>
        <v>1003.2897737011444</v>
      </c>
      <c r="L66" s="169">
        <f t="shared" si="55"/>
        <v>882.48776930449026</v>
      </c>
      <c r="M66" s="169">
        <f t="shared" si="55"/>
        <v>754.68839086601633</v>
      </c>
      <c r="N66" s="169">
        <f t="shared" si="55"/>
        <v>620.7451899002649</v>
      </c>
      <c r="O66" s="169">
        <f t="shared" si="55"/>
        <v>479.69753652901181</v>
      </c>
      <c r="P66" s="169">
        <f t="shared" si="55"/>
        <v>330.58832015001008</v>
      </c>
      <c r="Q66" s="169">
        <f t="shared" si="55"/>
        <v>173.40957356539411</v>
      </c>
      <c r="R66" s="320">
        <f t="shared" si="55"/>
        <v>8.1965680317948681</v>
      </c>
      <c r="S66" s="320">
        <f t="shared" ref="S66" si="56">S63+S64</f>
        <v>0</v>
      </c>
      <c r="T66" s="326"/>
      <c r="U66" s="326"/>
      <c r="V66" s="326"/>
      <c r="W66" s="326"/>
      <c r="X66" s="326"/>
      <c r="Y66" s="326"/>
      <c r="Z66" s="326"/>
      <c r="AA66" s="326"/>
      <c r="AB66" s="155"/>
      <c r="AC66" s="155"/>
      <c r="AD66" s="155"/>
      <c r="AE66" s="155"/>
      <c r="AF66" s="155"/>
      <c r="AG66" s="155"/>
      <c r="AH66" s="155"/>
      <c r="AI66" s="155"/>
      <c r="AJ66" s="155"/>
      <c r="AK66" s="155"/>
      <c r="AL66" s="73"/>
      <c r="AM66" s="73"/>
    </row>
    <row r="67" spans="1:39" ht="9" customHeight="1">
      <c r="B67" s="308"/>
      <c r="C67" s="166"/>
      <c r="D67" s="168"/>
      <c r="E67" s="168"/>
      <c r="F67" s="168"/>
      <c r="G67" s="168"/>
      <c r="H67" s="168"/>
      <c r="I67" s="168"/>
      <c r="J67" s="168"/>
      <c r="K67" s="168"/>
      <c r="L67" s="168"/>
      <c r="M67" s="168"/>
      <c r="N67" s="168"/>
      <c r="O67" s="168"/>
      <c r="P67" s="168"/>
      <c r="Q67" s="168"/>
      <c r="R67" s="319"/>
      <c r="S67" s="319"/>
      <c r="T67" s="325"/>
      <c r="U67" s="325"/>
      <c r="V67" s="325"/>
      <c r="W67" s="325"/>
      <c r="X67" s="325"/>
      <c r="Y67" s="325"/>
      <c r="Z67" s="325"/>
      <c r="AA67" s="325"/>
      <c r="AB67" s="69"/>
      <c r="AC67" s="69"/>
      <c r="AD67" s="69"/>
      <c r="AE67" s="69"/>
      <c r="AF67" s="69"/>
      <c r="AG67" s="69"/>
      <c r="AH67" s="69"/>
      <c r="AI67" s="69"/>
      <c r="AJ67" s="69"/>
      <c r="AK67" s="69"/>
      <c r="AL67" s="73"/>
      <c r="AM67" s="73"/>
    </row>
    <row r="68" spans="1:39" ht="15">
      <c r="B68" s="310" t="s">
        <v>289</v>
      </c>
      <c r="C68" s="177"/>
      <c r="D68" s="169">
        <v>0.54</v>
      </c>
      <c r="E68" s="169">
        <v>0.54</v>
      </c>
      <c r="F68" s="169">
        <f t="shared" ref="F68:S68" si="57">MAX(E68-F90,0)</f>
        <v>0.54</v>
      </c>
      <c r="G68" s="169">
        <v>0.59010799999999997</v>
      </c>
      <c r="H68" s="169">
        <f t="shared" si="57"/>
        <v>0.59010799999999997</v>
      </c>
      <c r="I68" s="169">
        <f t="shared" si="57"/>
        <v>0.59010799999999997</v>
      </c>
      <c r="J68" s="169">
        <f t="shared" si="57"/>
        <v>0.59010799999999997</v>
      </c>
      <c r="K68" s="169">
        <f t="shared" si="57"/>
        <v>0.59010799999999997</v>
      </c>
      <c r="L68" s="169">
        <f t="shared" si="57"/>
        <v>0.59010799999999997</v>
      </c>
      <c r="M68" s="169">
        <f t="shared" si="57"/>
        <v>0.59010799999999997</v>
      </c>
      <c r="N68" s="169">
        <f t="shared" si="57"/>
        <v>0.59010799999999997</v>
      </c>
      <c r="O68" s="169">
        <f t="shared" si="57"/>
        <v>0.59010799999999997</v>
      </c>
      <c r="P68" s="169">
        <f t="shared" si="57"/>
        <v>0.59010799999999997</v>
      </c>
      <c r="Q68" s="169">
        <f t="shared" si="57"/>
        <v>0.59010799999999997</v>
      </c>
      <c r="R68" s="320">
        <f t="shared" si="57"/>
        <v>0.59010799999999997</v>
      </c>
      <c r="S68" s="320">
        <f t="shared" si="57"/>
        <v>0.59010799999999997</v>
      </c>
      <c r="T68" s="326"/>
      <c r="U68" s="326"/>
      <c r="V68" s="326"/>
      <c r="W68" s="326"/>
      <c r="X68" s="326"/>
      <c r="Y68" s="326"/>
      <c r="Z68" s="326"/>
      <c r="AA68" s="326"/>
      <c r="AB68" s="155"/>
      <c r="AC68" s="155"/>
      <c r="AD68" s="155"/>
      <c r="AE68" s="155"/>
      <c r="AF68" s="155"/>
      <c r="AG68" s="155"/>
      <c r="AH68" s="155"/>
      <c r="AI68" s="155"/>
      <c r="AJ68" s="155"/>
      <c r="AK68" s="155"/>
      <c r="AL68" s="73"/>
      <c r="AM68" s="73"/>
    </row>
    <row r="69" spans="1:39" ht="9" customHeight="1">
      <c r="B69" s="308"/>
      <c r="C69" s="166"/>
      <c r="D69" s="168"/>
      <c r="E69" s="168"/>
      <c r="F69" s="168"/>
      <c r="G69" s="168"/>
      <c r="H69" s="168"/>
      <c r="I69" s="168"/>
      <c r="J69" s="168"/>
      <c r="K69" s="168"/>
      <c r="L69" s="168"/>
      <c r="M69" s="168"/>
      <c r="N69" s="168"/>
      <c r="O69" s="168"/>
      <c r="P69" s="168"/>
      <c r="Q69" s="168"/>
      <c r="R69" s="319"/>
      <c r="S69" s="319"/>
      <c r="T69" s="325"/>
      <c r="U69" s="325"/>
      <c r="V69" s="325"/>
      <c r="W69" s="325"/>
      <c r="X69" s="325"/>
      <c r="Y69" s="325"/>
      <c r="Z69" s="325"/>
      <c r="AA69" s="325"/>
      <c r="AB69" s="69"/>
      <c r="AC69" s="69"/>
      <c r="AD69" s="69"/>
      <c r="AE69" s="69"/>
      <c r="AF69" s="69"/>
      <c r="AG69" s="69"/>
      <c r="AH69" s="69"/>
      <c r="AI69" s="69"/>
      <c r="AJ69" s="69"/>
      <c r="AK69" s="69"/>
      <c r="AL69" s="73"/>
      <c r="AM69" s="73"/>
    </row>
    <row r="70" spans="1:39" ht="15">
      <c r="B70" s="306" t="s">
        <v>60</v>
      </c>
      <c r="C70" s="166"/>
      <c r="D70" s="169">
        <f t="shared" ref="D70:R70" si="58">SUM(D71:D77)</f>
        <v>89.72</v>
      </c>
      <c r="E70" s="169">
        <f t="shared" si="58"/>
        <v>104.32</v>
      </c>
      <c r="F70" s="169">
        <f t="shared" si="58"/>
        <v>44.05178012000006</v>
      </c>
      <c r="G70" s="169">
        <f t="shared" si="58"/>
        <v>16.819367613999983</v>
      </c>
      <c r="H70" s="169">
        <f t="shared" si="58"/>
        <v>-375.44141645496467</v>
      </c>
      <c r="I70" s="169">
        <f t="shared" si="58"/>
        <v>-433.92529578902759</v>
      </c>
      <c r="J70" s="169">
        <f t="shared" si="58"/>
        <v>-503.6042372017132</v>
      </c>
      <c r="K70" s="169">
        <f t="shared" si="58"/>
        <v>-590.45373012418452</v>
      </c>
      <c r="L70" s="169">
        <f t="shared" si="58"/>
        <v>-699.08954765975523</v>
      </c>
      <c r="M70" s="169">
        <f t="shared" si="58"/>
        <v>-1142.5320611663872</v>
      </c>
      <c r="N70" s="169">
        <f t="shared" si="58"/>
        <v>-1584.6728910091695</v>
      </c>
      <c r="O70" s="169">
        <f t="shared" si="58"/>
        <v>-1353.1628786631497</v>
      </c>
      <c r="P70" s="169">
        <f t="shared" si="58"/>
        <v>-1108.364348969297</v>
      </c>
      <c r="Q70" s="169">
        <f t="shared" si="58"/>
        <v>-846.77618390381599</v>
      </c>
      <c r="R70" s="320">
        <f t="shared" si="58"/>
        <v>-724.7506324400382</v>
      </c>
      <c r="S70" s="320">
        <f t="shared" ref="S70" si="59">SUM(S71:S77)</f>
        <v>-712.50957295932528</v>
      </c>
      <c r="T70" s="326"/>
      <c r="U70" s="326"/>
      <c r="V70" s="326"/>
      <c r="W70" s="326"/>
      <c r="X70" s="326"/>
      <c r="Y70" s="326"/>
      <c r="Z70" s="326"/>
      <c r="AA70" s="326"/>
      <c r="AB70" s="155"/>
      <c r="AC70" s="155"/>
      <c r="AD70" s="155"/>
      <c r="AE70" s="155"/>
      <c r="AF70" s="155"/>
      <c r="AG70" s="155"/>
      <c r="AH70" s="155"/>
      <c r="AI70" s="155"/>
      <c r="AJ70" s="155"/>
      <c r="AK70" s="155"/>
      <c r="AL70" s="73"/>
      <c r="AM70" s="73"/>
    </row>
    <row r="71" spans="1:39">
      <c r="B71" s="307" t="s">
        <v>61</v>
      </c>
      <c r="C71" s="166"/>
      <c r="D71" s="168">
        <v>7.08</v>
      </c>
      <c r="E71" s="168">
        <v>3.5</v>
      </c>
      <c r="F71" s="168">
        <v>0.1878505</v>
      </c>
      <c r="G71" s="168">
        <v>0.119769718</v>
      </c>
      <c r="H71" s="168">
        <f t="shared" ref="H71:S71" si="60">G71</f>
        <v>0.119769718</v>
      </c>
      <c r="I71" s="168">
        <f t="shared" si="60"/>
        <v>0.119769718</v>
      </c>
      <c r="J71" s="168">
        <f t="shared" si="60"/>
        <v>0.119769718</v>
      </c>
      <c r="K71" s="168">
        <f t="shared" si="60"/>
        <v>0.119769718</v>
      </c>
      <c r="L71" s="168">
        <f t="shared" si="60"/>
        <v>0.119769718</v>
      </c>
      <c r="M71" s="168">
        <f t="shared" si="60"/>
        <v>0.119769718</v>
      </c>
      <c r="N71" s="168">
        <f t="shared" si="60"/>
        <v>0.119769718</v>
      </c>
      <c r="O71" s="168">
        <f t="shared" si="60"/>
        <v>0.119769718</v>
      </c>
      <c r="P71" s="168">
        <f t="shared" si="60"/>
        <v>0.119769718</v>
      </c>
      <c r="Q71" s="168">
        <f t="shared" si="60"/>
        <v>0.119769718</v>
      </c>
      <c r="R71" s="319">
        <f t="shared" si="60"/>
        <v>0.119769718</v>
      </c>
      <c r="S71" s="319">
        <f t="shared" si="60"/>
        <v>0.119769718</v>
      </c>
      <c r="T71" s="325"/>
      <c r="U71" s="325"/>
      <c r="V71" s="325"/>
      <c r="W71" s="325"/>
      <c r="X71" s="325"/>
      <c r="Y71" s="325"/>
      <c r="Z71" s="325"/>
      <c r="AA71" s="325"/>
      <c r="AB71" s="69"/>
      <c r="AC71" s="69"/>
      <c r="AD71" s="69"/>
      <c r="AE71" s="69"/>
      <c r="AF71" s="69"/>
      <c r="AG71" s="69"/>
      <c r="AH71" s="69"/>
      <c r="AI71" s="69"/>
      <c r="AJ71" s="69"/>
      <c r="AK71" s="69"/>
      <c r="AL71" s="73"/>
      <c r="AM71" s="73"/>
    </row>
    <row r="72" spans="1:39">
      <c r="B72" s="307" t="s">
        <v>290</v>
      </c>
      <c r="C72" s="166"/>
      <c r="D72" s="168">
        <v>7.61</v>
      </c>
      <c r="E72" s="168">
        <v>22.49</v>
      </c>
      <c r="F72" s="168">
        <v>9.9455978999999992</v>
      </c>
      <c r="G72" s="168">
        <v>2.0967085000000001</v>
      </c>
      <c r="H72" s="168">
        <f t="shared" ref="H72:S72" si="61">G72-H93</f>
        <v>2.0967085000000001</v>
      </c>
      <c r="I72" s="168">
        <f t="shared" si="61"/>
        <v>2.0967085000000001</v>
      </c>
      <c r="J72" s="168">
        <f t="shared" si="61"/>
        <v>2.0967085000000001</v>
      </c>
      <c r="K72" s="168">
        <f t="shared" si="61"/>
        <v>2.0967085000000001</v>
      </c>
      <c r="L72" s="168">
        <f t="shared" si="61"/>
        <v>2.0967085000000001</v>
      </c>
      <c r="M72" s="168">
        <f t="shared" si="61"/>
        <v>2.0967085000000001</v>
      </c>
      <c r="N72" s="168">
        <f t="shared" si="61"/>
        <v>2.0967085000000001</v>
      </c>
      <c r="O72" s="168">
        <f t="shared" si="61"/>
        <v>2.0967085000000001</v>
      </c>
      <c r="P72" s="168">
        <f t="shared" si="61"/>
        <v>2.0967085000000001</v>
      </c>
      <c r="Q72" s="168">
        <f t="shared" si="61"/>
        <v>2.0967085000000001</v>
      </c>
      <c r="R72" s="168">
        <f t="shared" si="61"/>
        <v>2.0967085000000001</v>
      </c>
      <c r="S72" s="168">
        <f t="shared" si="61"/>
        <v>2.0967085000000001</v>
      </c>
      <c r="T72" s="325"/>
      <c r="U72" s="325"/>
      <c r="V72" s="325"/>
      <c r="W72" s="325"/>
      <c r="X72" s="325"/>
      <c r="Y72" s="325"/>
      <c r="Z72" s="325"/>
      <c r="AA72" s="325"/>
      <c r="AB72" s="69"/>
      <c r="AC72" s="69"/>
      <c r="AD72" s="69"/>
      <c r="AE72" s="69"/>
      <c r="AF72" s="69"/>
      <c r="AG72" s="69"/>
      <c r="AH72" s="69"/>
      <c r="AI72" s="69"/>
      <c r="AJ72" s="69"/>
      <c r="AK72" s="69"/>
      <c r="AL72" s="73"/>
      <c r="AM72" s="73"/>
    </row>
    <row r="73" spans="1:39">
      <c r="B73" s="307" t="s">
        <v>62</v>
      </c>
      <c r="C73" s="166"/>
      <c r="D73" s="168">
        <f>1.9+1</f>
        <v>2.9</v>
      </c>
      <c r="E73" s="168">
        <f>2.53+1.24</f>
        <v>3.7699999999999996</v>
      </c>
      <c r="F73" s="168">
        <v>19.619615400000001</v>
      </c>
      <c r="G73" s="168">
        <v>1.6983216000000001</v>
      </c>
      <c r="H73" s="168">
        <f t="shared" ref="H73:S73" si="62">G73</f>
        <v>1.6983216000000001</v>
      </c>
      <c r="I73" s="168">
        <f t="shared" si="62"/>
        <v>1.6983216000000001</v>
      </c>
      <c r="J73" s="168">
        <f t="shared" si="62"/>
        <v>1.6983216000000001</v>
      </c>
      <c r="K73" s="168">
        <f t="shared" si="62"/>
        <v>1.6983216000000001</v>
      </c>
      <c r="L73" s="168">
        <f t="shared" si="62"/>
        <v>1.6983216000000001</v>
      </c>
      <c r="M73" s="168">
        <f t="shared" si="62"/>
        <v>1.6983216000000001</v>
      </c>
      <c r="N73" s="168">
        <f t="shared" si="62"/>
        <v>1.6983216000000001</v>
      </c>
      <c r="O73" s="168">
        <f t="shared" si="62"/>
        <v>1.6983216000000001</v>
      </c>
      <c r="P73" s="168">
        <f t="shared" si="62"/>
        <v>1.6983216000000001</v>
      </c>
      <c r="Q73" s="168">
        <f t="shared" si="62"/>
        <v>1.6983216000000001</v>
      </c>
      <c r="R73" s="168">
        <f t="shared" si="62"/>
        <v>1.6983216000000001</v>
      </c>
      <c r="S73" s="168">
        <f t="shared" si="62"/>
        <v>1.6983216000000001</v>
      </c>
      <c r="T73" s="325"/>
      <c r="U73" s="325"/>
      <c r="V73" s="325"/>
      <c r="W73" s="325"/>
      <c r="X73" s="325"/>
      <c r="Y73" s="325"/>
      <c r="Z73" s="325"/>
      <c r="AA73" s="325"/>
      <c r="AB73" s="69"/>
      <c r="AC73" s="69"/>
      <c r="AD73" s="69"/>
      <c r="AE73" s="69"/>
      <c r="AF73" s="69"/>
      <c r="AG73" s="69"/>
      <c r="AH73" s="69"/>
      <c r="AI73" s="69"/>
      <c r="AJ73" s="69"/>
      <c r="AK73" s="69"/>
      <c r="AL73" s="73"/>
      <c r="AM73" s="73"/>
    </row>
    <row r="74" spans="1:39">
      <c r="B74" s="307" t="s">
        <v>63</v>
      </c>
      <c r="C74" s="166"/>
      <c r="D74" s="168"/>
      <c r="E74" s="168"/>
      <c r="F74" s="168"/>
      <c r="G74" s="168"/>
      <c r="H74" s="168"/>
      <c r="I74" s="168"/>
      <c r="J74" s="168"/>
      <c r="K74" s="168"/>
      <c r="L74" s="168"/>
      <c r="M74" s="168"/>
      <c r="N74" s="168"/>
      <c r="O74" s="168"/>
      <c r="P74" s="168"/>
      <c r="Q74" s="168"/>
      <c r="R74" s="319"/>
      <c r="S74" s="319"/>
      <c r="T74" s="325"/>
      <c r="U74" s="325"/>
      <c r="V74" s="325"/>
      <c r="W74" s="325"/>
      <c r="X74" s="325"/>
      <c r="Y74" s="325"/>
      <c r="Z74" s="325"/>
      <c r="AA74" s="325"/>
      <c r="AB74" s="69"/>
      <c r="AC74" s="69"/>
      <c r="AD74" s="69"/>
      <c r="AE74" s="69"/>
      <c r="AF74" s="69"/>
      <c r="AG74" s="69"/>
      <c r="AH74" s="69"/>
      <c r="AI74" s="69"/>
      <c r="AJ74" s="69"/>
      <c r="AK74" s="69"/>
      <c r="AL74" s="73"/>
      <c r="AM74" s="73"/>
    </row>
    <row r="75" spans="1:39">
      <c r="B75" s="311" t="s">
        <v>64</v>
      </c>
      <c r="C75" s="166"/>
      <c r="D75" s="168">
        <f>19.13+53</f>
        <v>72.13</v>
      </c>
      <c r="E75" s="168">
        <f>17.35+57.21</f>
        <v>74.56</v>
      </c>
      <c r="F75" s="168">
        <v>14.298716320000061</v>
      </c>
      <c r="G75" s="168">
        <v>12.904567795999982</v>
      </c>
      <c r="H75" s="168">
        <f t="shared" ref="H75:R75" si="63">H119</f>
        <v>-379.35621627296467</v>
      </c>
      <c r="I75" s="168">
        <f t="shared" si="63"/>
        <v>-437.84009560702759</v>
      </c>
      <c r="J75" s="168">
        <f t="shared" si="63"/>
        <v>-544.65049761305647</v>
      </c>
      <c r="K75" s="168">
        <f t="shared" si="63"/>
        <v>-668.56900178886099</v>
      </c>
      <c r="L75" s="168">
        <f t="shared" si="63"/>
        <v>-814.59864314654419</v>
      </c>
      <c r="M75" s="168">
        <f t="shared" si="63"/>
        <v>-1204.5516854189768</v>
      </c>
      <c r="N75" s="168">
        <f t="shared" si="63"/>
        <v>-1588.5876908271694</v>
      </c>
      <c r="O75" s="168">
        <f t="shared" si="63"/>
        <v>-1386.0639571037693</v>
      </c>
      <c r="P75" s="168">
        <f t="shared" si="63"/>
        <v>-1169.1163954237359</v>
      </c>
      <c r="Q75" s="168">
        <f t="shared" si="63"/>
        <v>-938.01450898087478</v>
      </c>
      <c r="R75" s="319">
        <f t="shared" si="63"/>
        <v>-728.66543225803821</v>
      </c>
      <c r="S75" s="319">
        <f t="shared" ref="S75" si="64">S119</f>
        <v>-716.42437277732529</v>
      </c>
      <c r="T75" s="325"/>
      <c r="U75" s="325"/>
      <c r="V75" s="325"/>
      <c r="W75" s="325"/>
      <c r="X75" s="325"/>
      <c r="Y75" s="325"/>
      <c r="Z75" s="325"/>
      <c r="AA75" s="325"/>
      <c r="AB75" s="69"/>
      <c r="AC75" s="69"/>
      <c r="AD75" s="69"/>
      <c r="AE75" s="69"/>
      <c r="AF75" s="69"/>
      <c r="AG75" s="69"/>
      <c r="AH75" s="69"/>
      <c r="AI75" s="69"/>
      <c r="AJ75" s="69"/>
      <c r="AK75" s="69"/>
      <c r="AL75" s="73"/>
      <c r="AM75" s="73"/>
    </row>
    <row r="76" spans="1:39">
      <c r="A76" s="37"/>
      <c r="B76" s="311" t="s">
        <v>65</v>
      </c>
      <c r="C76" s="166"/>
      <c r="D76" s="168">
        <v>0</v>
      </c>
      <c r="E76" s="168"/>
      <c r="F76" s="168"/>
      <c r="G76" s="168"/>
      <c r="H76" s="168"/>
      <c r="I76" s="168"/>
      <c r="J76" s="168">
        <f>SUMIF('Other Schedules'!$I$2:$AO$2,J$1,'Other Schedules'!$I$125:$AO$125)</f>
        <v>37.131460593343235</v>
      </c>
      <c r="K76" s="168">
        <f>SUMIF('Other Schedules'!$I$2:$AO$2,K$1,'Other Schedules'!$I$125:$AO$125)</f>
        <v>74.200471846676464</v>
      </c>
      <c r="L76" s="168">
        <f>SUMIF('Other Schedules'!$I$2:$AO$2,L$1,'Other Schedules'!$I$125:$AO$125)</f>
        <v>111.5942956687889</v>
      </c>
      <c r="M76" s="168">
        <f>SUMIF('Other Schedules'!$I$2:$AO$2,M$1,'Other Schedules'!$I$125:$AO$125)</f>
        <v>58.10482443458973</v>
      </c>
      <c r="N76" s="168">
        <f>SUMIF('Other Schedules'!$I$2:$AO$2,N$1,'Other Schedules'!$I$125:$AO$125)</f>
        <v>0</v>
      </c>
      <c r="O76" s="168">
        <f>SUMIF('Other Schedules'!$I$2:$AO$2,O$1,'Other Schedules'!$I$125:$AO$125)</f>
        <v>28.986278622619693</v>
      </c>
      <c r="P76" s="168">
        <f>SUMIF('Other Schedules'!$I$2:$AO$2,P$1,'Other Schedules'!$I$125:$AO$125)</f>
        <v>56.837246636439012</v>
      </c>
      <c r="Q76" s="168">
        <f>SUMIF('Other Schedules'!$I$2:$AO$2,Q$1,'Other Schedules'!$I$125:$AO$125)</f>
        <v>87.323525259058755</v>
      </c>
      <c r="R76" s="168">
        <f>SUMIF('Other Schedules'!$I$2:$AO$2,R$1,'Other Schedules'!$I$125:$AO$125)</f>
        <v>0</v>
      </c>
      <c r="S76" s="168">
        <f>SUMIF('Other Schedules'!$I$2:$AO$2,S$1,'Other Schedules'!$I$125:$AO$125)</f>
        <v>0</v>
      </c>
      <c r="T76" s="325"/>
      <c r="U76" s="325"/>
      <c r="V76" s="325"/>
      <c r="W76" s="325"/>
      <c r="X76" s="325"/>
      <c r="Y76" s="325"/>
      <c r="Z76" s="325"/>
      <c r="AA76" s="325"/>
      <c r="AB76" s="69"/>
      <c r="AC76" s="69"/>
      <c r="AD76" s="69"/>
      <c r="AE76" s="69"/>
      <c r="AF76" s="69"/>
      <c r="AG76" s="69"/>
      <c r="AH76" s="69"/>
      <c r="AI76" s="69"/>
      <c r="AJ76" s="69"/>
      <c r="AK76" s="69"/>
      <c r="AL76" s="73"/>
      <c r="AM76" s="73"/>
    </row>
    <row r="77" spans="1:39">
      <c r="B77" s="311" t="s">
        <v>66</v>
      </c>
      <c r="C77" s="166"/>
      <c r="D77" s="168">
        <v>0</v>
      </c>
      <c r="E77" s="168">
        <f t="shared" ref="E77" si="65">ROUND(D77-E117,2)</f>
        <v>0</v>
      </c>
      <c r="F77" s="168">
        <f t="shared" ref="F77:S77" si="66">ROUND(E77-F117,2)</f>
        <v>0</v>
      </c>
      <c r="G77" s="168">
        <f t="shared" si="66"/>
        <v>0</v>
      </c>
      <c r="H77" s="168">
        <f t="shared" si="66"/>
        <v>0</v>
      </c>
      <c r="I77" s="168">
        <f t="shared" si="66"/>
        <v>0</v>
      </c>
      <c r="J77" s="168">
        <f t="shared" si="66"/>
        <v>0</v>
      </c>
      <c r="K77" s="168">
        <f t="shared" si="66"/>
        <v>0</v>
      </c>
      <c r="L77" s="168">
        <f t="shared" si="66"/>
        <v>0</v>
      </c>
      <c r="M77" s="168">
        <f t="shared" si="66"/>
        <v>0</v>
      </c>
      <c r="N77" s="168">
        <f t="shared" si="66"/>
        <v>0</v>
      </c>
      <c r="O77" s="168">
        <f t="shared" si="66"/>
        <v>0</v>
      </c>
      <c r="P77" s="168">
        <f t="shared" si="66"/>
        <v>0</v>
      </c>
      <c r="Q77" s="168">
        <f t="shared" si="66"/>
        <v>0</v>
      </c>
      <c r="R77" s="319">
        <f t="shared" si="66"/>
        <v>0</v>
      </c>
      <c r="S77" s="319">
        <f t="shared" si="66"/>
        <v>0</v>
      </c>
      <c r="T77" s="325"/>
      <c r="U77" s="325"/>
      <c r="V77" s="325"/>
      <c r="W77" s="325"/>
      <c r="X77" s="325"/>
      <c r="Y77" s="325"/>
      <c r="Z77" s="325"/>
      <c r="AA77" s="325"/>
      <c r="AB77" s="69"/>
      <c r="AC77" s="69"/>
      <c r="AD77" s="69"/>
      <c r="AE77" s="69"/>
      <c r="AF77" s="69"/>
      <c r="AG77" s="69"/>
      <c r="AH77" s="69"/>
      <c r="AI77" s="69"/>
      <c r="AJ77" s="69"/>
      <c r="AK77" s="69"/>
      <c r="AL77" s="73"/>
      <c r="AM77" s="73"/>
    </row>
    <row r="78" spans="1:39">
      <c r="B78" s="308"/>
      <c r="C78" s="166"/>
      <c r="D78" s="168"/>
      <c r="E78" s="168"/>
      <c r="F78" s="168"/>
      <c r="G78" s="168"/>
      <c r="H78" s="168"/>
      <c r="I78" s="168"/>
      <c r="J78" s="168"/>
      <c r="K78" s="168"/>
      <c r="L78" s="168"/>
      <c r="M78" s="168"/>
      <c r="N78" s="168"/>
      <c r="O78" s="168"/>
      <c r="P78" s="168"/>
      <c r="Q78" s="168"/>
      <c r="R78" s="319"/>
      <c r="S78" s="319"/>
      <c r="T78" s="325"/>
      <c r="U78" s="325"/>
      <c r="V78" s="325"/>
      <c r="W78" s="325"/>
      <c r="X78" s="325"/>
      <c r="Y78" s="325"/>
      <c r="Z78" s="325"/>
      <c r="AA78" s="325"/>
      <c r="AB78" s="69"/>
      <c r="AC78" s="69"/>
      <c r="AD78" s="69"/>
      <c r="AE78" s="69"/>
      <c r="AF78" s="69"/>
      <c r="AG78" s="69"/>
      <c r="AH78" s="69"/>
      <c r="AI78" s="69"/>
      <c r="AJ78" s="69"/>
      <c r="AK78" s="69"/>
      <c r="AL78" s="73"/>
      <c r="AM78" s="73"/>
    </row>
    <row r="79" spans="1:39" ht="15.75" thickBot="1">
      <c r="B79" s="156" t="s">
        <v>67</v>
      </c>
      <c r="C79" s="179"/>
      <c r="D79" s="165">
        <f t="shared" ref="D79:R79" si="67">SUM(D66,D68,D70)</f>
        <v>2513.85</v>
      </c>
      <c r="E79" s="165">
        <f t="shared" si="67"/>
        <v>2441.94</v>
      </c>
      <c r="F79" s="165">
        <f t="shared" si="67"/>
        <v>1558.6148118896904</v>
      </c>
      <c r="G79" s="165">
        <f t="shared" si="67"/>
        <v>1443.6369941015309</v>
      </c>
      <c r="H79" s="165">
        <f t="shared" si="67"/>
        <v>954.91867735784786</v>
      </c>
      <c r="I79" s="165">
        <f t="shared" si="67"/>
        <v>793.3838457372608</v>
      </c>
      <c r="J79" s="165">
        <f t="shared" si="67"/>
        <v>615.00213545944939</v>
      </c>
      <c r="K79" s="165">
        <f t="shared" si="67"/>
        <v>413.42615157695991</v>
      </c>
      <c r="L79" s="165">
        <f t="shared" si="67"/>
        <v>183.98832964473502</v>
      </c>
      <c r="M79" s="165">
        <f t="shared" si="67"/>
        <v>-387.25356230037085</v>
      </c>
      <c r="N79" s="165">
        <f t="shared" si="67"/>
        <v>-963.33759310890457</v>
      </c>
      <c r="O79" s="165">
        <f t="shared" si="67"/>
        <v>-872.87523413413794</v>
      </c>
      <c r="P79" s="165">
        <f t="shared" si="67"/>
        <v>-777.18592081928693</v>
      </c>
      <c r="Q79" s="165">
        <f t="shared" si="67"/>
        <v>-672.77650233842189</v>
      </c>
      <c r="R79" s="165">
        <f t="shared" si="67"/>
        <v>-715.96395640824335</v>
      </c>
      <c r="S79" s="165">
        <f t="shared" ref="S79" si="68">SUM(S66,S68,S70)</f>
        <v>-711.9194649593253</v>
      </c>
      <c r="T79" s="326"/>
      <c r="U79" s="326"/>
      <c r="V79" s="326"/>
      <c r="W79" s="326"/>
      <c r="X79" s="326"/>
      <c r="Y79" s="326"/>
      <c r="Z79" s="326"/>
      <c r="AA79" s="326"/>
      <c r="AB79" s="155"/>
      <c r="AC79" s="155"/>
      <c r="AD79" s="155"/>
      <c r="AE79" s="155"/>
      <c r="AF79" s="155"/>
      <c r="AG79" s="155"/>
      <c r="AH79" s="155"/>
      <c r="AI79" s="155"/>
      <c r="AJ79" s="155"/>
      <c r="AK79" s="155"/>
      <c r="AL79" s="73"/>
      <c r="AM79" s="73"/>
    </row>
    <row r="80" spans="1:39" ht="15.75" thickBot="1">
      <c r="B80" s="156" t="s">
        <v>68</v>
      </c>
      <c r="C80" s="157"/>
      <c r="D80" s="158" t="str">
        <f t="shared" ref="D80:R80" si="69">IF(AND((D57-D79)&lt;0.05,(D57-D79)&gt;-0.05),"OK","Error")</f>
        <v>OK</v>
      </c>
      <c r="E80" s="158" t="str">
        <f t="shared" si="69"/>
        <v>OK</v>
      </c>
      <c r="F80" s="158" t="str">
        <f t="shared" si="69"/>
        <v>OK</v>
      </c>
      <c r="G80" s="158" t="str">
        <f t="shared" si="69"/>
        <v>OK</v>
      </c>
      <c r="H80" s="158" t="str">
        <f t="shared" si="69"/>
        <v>OK</v>
      </c>
      <c r="I80" s="158" t="str">
        <f t="shared" si="69"/>
        <v>OK</v>
      </c>
      <c r="J80" s="158" t="str">
        <f t="shared" si="69"/>
        <v>OK</v>
      </c>
      <c r="K80" s="158" t="str">
        <f t="shared" si="69"/>
        <v>OK</v>
      </c>
      <c r="L80" s="158" t="str">
        <f t="shared" si="69"/>
        <v>OK</v>
      </c>
      <c r="M80" s="158" t="str">
        <f t="shared" si="69"/>
        <v>OK</v>
      </c>
      <c r="N80" s="158" t="str">
        <f t="shared" si="69"/>
        <v>OK</v>
      </c>
      <c r="O80" s="158" t="str">
        <f t="shared" si="69"/>
        <v>OK</v>
      </c>
      <c r="P80" s="158" t="str">
        <f t="shared" si="69"/>
        <v>OK</v>
      </c>
      <c r="Q80" s="158" t="str">
        <f t="shared" si="69"/>
        <v>OK</v>
      </c>
      <c r="R80" s="158" t="str">
        <f t="shared" si="69"/>
        <v>OK</v>
      </c>
      <c r="S80" s="158" t="str">
        <f t="shared" ref="S80" si="70">IF(AND((S57-S79)&lt;0.05,(S57-S79)&gt;-0.05),"OK","Error")</f>
        <v>OK</v>
      </c>
      <c r="T80" s="325"/>
      <c r="U80" s="325"/>
      <c r="V80" s="325"/>
      <c r="W80" s="325"/>
      <c r="X80" s="325"/>
      <c r="Y80" s="325"/>
      <c r="Z80" s="325"/>
      <c r="AA80" s="325"/>
      <c r="AB80" s="327"/>
      <c r="AC80" s="327"/>
      <c r="AD80" s="327"/>
      <c r="AE80" s="327"/>
      <c r="AF80" s="327"/>
      <c r="AG80" s="327"/>
      <c r="AH80" s="327"/>
      <c r="AI80" s="327"/>
      <c r="AJ80" s="327"/>
      <c r="AK80" s="327"/>
      <c r="AL80" s="73"/>
      <c r="AM80" s="73"/>
    </row>
    <row r="81" spans="2:39" ht="14.25" thickBot="1">
      <c r="D81" s="330"/>
      <c r="E81" s="330"/>
      <c r="F81" s="159"/>
      <c r="G81" s="159"/>
      <c r="H81" s="159"/>
      <c r="I81" s="159"/>
      <c r="J81" s="159"/>
      <c r="K81" s="159"/>
      <c r="L81" s="159"/>
      <c r="M81" s="159"/>
      <c r="N81" s="159"/>
      <c r="O81" s="159"/>
      <c r="P81" s="159"/>
      <c r="Q81" s="159"/>
      <c r="R81" s="159"/>
      <c r="S81" s="159"/>
      <c r="T81" s="325"/>
      <c r="U81" s="325"/>
      <c r="V81" s="325"/>
      <c r="W81" s="325"/>
      <c r="X81" s="325"/>
      <c r="Y81" s="325"/>
      <c r="Z81" s="325"/>
      <c r="AA81" s="325"/>
      <c r="AB81" s="73"/>
      <c r="AC81" s="73"/>
      <c r="AD81" s="73"/>
      <c r="AE81" s="73"/>
      <c r="AF81" s="73"/>
      <c r="AG81" s="73"/>
      <c r="AH81" s="73"/>
      <c r="AI81" s="73"/>
      <c r="AJ81" s="73"/>
      <c r="AK81" s="73"/>
      <c r="AL81" s="73"/>
      <c r="AM81" s="73"/>
    </row>
    <row r="82" spans="2:39" ht="15">
      <c r="B82" s="152" t="s">
        <v>212</v>
      </c>
      <c r="C82" s="148"/>
      <c r="D82" s="160"/>
      <c r="E82" s="160"/>
      <c r="F82" s="160"/>
      <c r="G82" s="160"/>
      <c r="H82" s="160"/>
      <c r="I82" s="160"/>
      <c r="J82" s="160"/>
      <c r="K82" s="160"/>
      <c r="L82" s="160"/>
      <c r="M82" s="160"/>
      <c r="N82" s="160"/>
      <c r="O82" s="160"/>
      <c r="P82" s="160"/>
      <c r="Q82" s="160"/>
      <c r="R82" s="160"/>
      <c r="S82" s="160"/>
      <c r="T82" s="325"/>
      <c r="U82" s="325"/>
      <c r="V82" s="325"/>
      <c r="W82" s="325"/>
      <c r="X82" s="325"/>
      <c r="Y82" s="325"/>
      <c r="Z82" s="325"/>
      <c r="AA82" s="325"/>
      <c r="AB82" s="73"/>
      <c r="AC82" s="73"/>
      <c r="AD82" s="73"/>
      <c r="AE82" s="73"/>
      <c r="AF82" s="73"/>
      <c r="AG82" s="73"/>
      <c r="AH82" s="73"/>
      <c r="AI82" s="73"/>
      <c r="AJ82" s="73"/>
      <c r="AK82" s="73"/>
      <c r="AL82" s="73"/>
      <c r="AM82" s="73"/>
    </row>
    <row r="83" spans="2:39" ht="15">
      <c r="B83" s="304" t="s">
        <v>213</v>
      </c>
      <c r="C83" s="166"/>
      <c r="D83" s="168"/>
      <c r="E83" s="168"/>
      <c r="F83" s="168"/>
      <c r="G83" s="168"/>
      <c r="H83" s="168"/>
      <c r="I83" s="168"/>
      <c r="J83" s="168"/>
      <c r="K83" s="168"/>
      <c r="L83" s="168"/>
      <c r="M83" s="168"/>
      <c r="N83" s="168"/>
      <c r="O83" s="168"/>
      <c r="P83" s="168"/>
      <c r="Q83" s="168"/>
      <c r="R83" s="319"/>
      <c r="S83" s="319"/>
      <c r="T83" s="325"/>
      <c r="U83" s="325"/>
      <c r="V83" s="325"/>
      <c r="W83" s="325"/>
      <c r="X83" s="325"/>
      <c r="Y83" s="325"/>
      <c r="Z83" s="325"/>
      <c r="AA83" s="325"/>
      <c r="AB83" s="73"/>
      <c r="AC83" s="73"/>
      <c r="AD83" s="73"/>
      <c r="AE83" s="73"/>
      <c r="AF83" s="73"/>
      <c r="AG83" s="73"/>
      <c r="AH83" s="73"/>
      <c r="AI83" s="73"/>
      <c r="AJ83" s="73"/>
      <c r="AK83" s="73"/>
      <c r="AL83" s="73"/>
      <c r="AM83" s="73"/>
    </row>
    <row r="84" spans="2:39">
      <c r="B84" s="303" t="s">
        <v>37</v>
      </c>
      <c r="C84" s="166"/>
      <c r="D84" s="168"/>
      <c r="E84" s="168"/>
      <c r="F84" s="168"/>
      <c r="G84" s="168"/>
      <c r="H84" s="168">
        <f t="shared" ref="H84:R84" si="71">H32</f>
        <v>-232.00706354831033</v>
      </c>
      <c r="I84" s="168">
        <f t="shared" si="71"/>
        <v>-9.3348316205870958</v>
      </c>
      <c r="J84" s="168">
        <f t="shared" si="71"/>
        <v>-27.153170871154551</v>
      </c>
      <c r="K84" s="168">
        <f t="shared" si="71"/>
        <v>-3.1849951358225752</v>
      </c>
      <c r="L84" s="168">
        <f t="shared" si="71"/>
        <v>28.918354245662528</v>
      </c>
      <c r="M84" s="168">
        <f t="shared" si="71"/>
        <v>50.342579289093663</v>
      </c>
      <c r="N84" s="168">
        <f t="shared" si="71"/>
        <v>50.115793626055705</v>
      </c>
      <c r="O84" s="168">
        <f t="shared" si="71"/>
        <v>61.476080352146937</v>
      </c>
      <c r="P84" s="168">
        <f t="shared" si="71"/>
        <v>67.838345301031495</v>
      </c>
      <c r="Q84" s="168">
        <f t="shared" si="71"/>
        <v>73.923139858245264</v>
      </c>
      <c r="R84" s="319">
        <f t="shared" si="71"/>
        <v>61.692225681237332</v>
      </c>
      <c r="S84" s="319">
        <f t="shared" ref="S84" si="72">S32</f>
        <v>4.0444914489184605</v>
      </c>
      <c r="T84" s="325"/>
      <c r="U84" s="325"/>
      <c r="V84" s="325"/>
      <c r="W84" s="325"/>
      <c r="X84" s="325"/>
      <c r="Y84" s="325"/>
      <c r="Z84" s="325"/>
      <c r="AA84" s="325"/>
      <c r="AB84" s="69"/>
      <c r="AC84" s="69"/>
      <c r="AD84" s="69"/>
      <c r="AE84" s="69"/>
      <c r="AF84" s="69"/>
      <c r="AG84" s="69"/>
      <c r="AH84" s="69"/>
      <c r="AI84" s="69"/>
      <c r="AJ84" s="69"/>
      <c r="AK84" s="69"/>
      <c r="AL84" s="73"/>
      <c r="AM84" s="73"/>
    </row>
    <row r="85" spans="2:39">
      <c r="B85" s="303" t="s">
        <v>77</v>
      </c>
      <c r="C85" s="166"/>
      <c r="D85" s="168"/>
      <c r="E85" s="168"/>
      <c r="F85" s="168"/>
      <c r="G85" s="168"/>
      <c r="H85" s="168">
        <f t="shared" ref="H85:R85" si="73">H25</f>
        <v>96.457532674718593</v>
      </c>
      <c r="I85" s="168">
        <f t="shared" si="73"/>
        <v>103.05095228652415</v>
      </c>
      <c r="J85" s="168">
        <f t="shared" si="73"/>
        <v>108.70276886512572</v>
      </c>
      <c r="K85" s="168">
        <f t="shared" si="73"/>
        <v>114.72649096001797</v>
      </c>
      <c r="L85" s="168">
        <f t="shared" si="73"/>
        <v>120.80200439665414</v>
      </c>
      <c r="M85" s="168">
        <f t="shared" si="73"/>
        <v>127.79937843847392</v>
      </c>
      <c r="N85" s="168">
        <f t="shared" si="73"/>
        <v>133.94320096575149</v>
      </c>
      <c r="O85" s="168">
        <f t="shared" si="73"/>
        <v>141.04765337125309</v>
      </c>
      <c r="P85" s="168">
        <f t="shared" si="73"/>
        <v>149.10921637900196</v>
      </c>
      <c r="Q85" s="168">
        <f t="shared" si="73"/>
        <v>157.17874658461579</v>
      </c>
      <c r="R85" s="319">
        <f t="shared" si="73"/>
        <v>165.21300553359924</v>
      </c>
      <c r="S85" s="319">
        <f t="shared" ref="S85" si="74">S25</f>
        <v>8.1965680317944525</v>
      </c>
      <c r="T85" s="325"/>
      <c r="U85" s="325"/>
      <c r="V85" s="325"/>
      <c r="W85" s="325"/>
      <c r="X85" s="325"/>
      <c r="Y85" s="325"/>
      <c r="Z85" s="325"/>
      <c r="AA85" s="325"/>
      <c r="AB85" s="69"/>
      <c r="AC85" s="69"/>
      <c r="AD85" s="69"/>
      <c r="AE85" s="69"/>
      <c r="AF85" s="69"/>
      <c r="AG85" s="69"/>
      <c r="AH85" s="69"/>
      <c r="AI85" s="69"/>
      <c r="AJ85" s="69"/>
      <c r="AK85" s="69"/>
      <c r="AL85" s="73"/>
      <c r="AM85" s="73"/>
    </row>
    <row r="86" spans="2:39">
      <c r="B86" s="303" t="s">
        <v>208</v>
      </c>
      <c r="C86" s="166"/>
      <c r="D86" s="168"/>
      <c r="E86" s="168"/>
      <c r="F86" s="168"/>
      <c r="G86" s="168"/>
      <c r="H86" s="168">
        <f t="shared" ref="H86:R86" si="75">H27</f>
        <v>91.69</v>
      </c>
      <c r="I86" s="168">
        <f t="shared" si="75"/>
        <v>78.61</v>
      </c>
      <c r="J86" s="168">
        <f t="shared" si="75"/>
        <v>63.279999999999994</v>
      </c>
      <c r="K86" s="168">
        <f t="shared" si="75"/>
        <v>44.08</v>
      </c>
      <c r="L86" s="168">
        <f t="shared" si="75"/>
        <v>17.700000000000003</v>
      </c>
      <c r="M86" s="168">
        <f t="shared" si="75"/>
        <v>9.0000000000000011E-2</v>
      </c>
      <c r="N86" s="168">
        <f t="shared" si="75"/>
        <v>0.03</v>
      </c>
      <c r="O86" s="168">
        <f t="shared" si="75"/>
        <v>0</v>
      </c>
      <c r="P86" s="168">
        <f t="shared" si="75"/>
        <v>0</v>
      </c>
      <c r="Q86" s="168">
        <f t="shared" si="75"/>
        <v>0</v>
      </c>
      <c r="R86" s="319">
        <f t="shared" si="75"/>
        <v>0</v>
      </c>
      <c r="S86" s="319">
        <f t="shared" ref="S86" si="76">S27</f>
        <v>0</v>
      </c>
      <c r="T86" s="325"/>
      <c r="U86" s="325"/>
      <c r="V86" s="325"/>
      <c r="W86" s="325"/>
      <c r="X86" s="325"/>
      <c r="Y86" s="325"/>
      <c r="Z86" s="325"/>
      <c r="AA86" s="325"/>
      <c r="AB86" s="69"/>
      <c r="AC86" s="69"/>
      <c r="AD86" s="69"/>
      <c r="AE86" s="69"/>
      <c r="AF86" s="69"/>
      <c r="AG86" s="69"/>
      <c r="AH86" s="69"/>
      <c r="AI86" s="69"/>
      <c r="AJ86" s="69"/>
      <c r="AK86" s="69"/>
      <c r="AL86" s="73"/>
      <c r="AM86" s="73"/>
    </row>
    <row r="87" spans="2:39" hidden="1">
      <c r="B87" s="303"/>
      <c r="C87" s="166"/>
      <c r="D87" s="168"/>
      <c r="E87" s="168"/>
      <c r="F87" s="168"/>
      <c r="G87" s="168"/>
      <c r="H87" s="168"/>
      <c r="I87" s="168"/>
      <c r="J87" s="168"/>
      <c r="K87" s="168"/>
      <c r="L87" s="168"/>
      <c r="M87" s="168"/>
      <c r="N87" s="168"/>
      <c r="O87" s="168"/>
      <c r="P87" s="168"/>
      <c r="Q87" s="168"/>
      <c r="R87" s="319"/>
      <c r="S87" s="319"/>
      <c r="T87" s="325"/>
      <c r="U87" s="325"/>
      <c r="V87" s="325"/>
      <c r="W87" s="325"/>
      <c r="X87" s="325"/>
      <c r="Y87" s="325"/>
      <c r="Z87" s="325"/>
      <c r="AA87" s="325"/>
      <c r="AB87" s="69"/>
      <c r="AC87" s="69"/>
      <c r="AD87" s="69"/>
      <c r="AE87" s="69"/>
      <c r="AF87" s="69"/>
      <c r="AG87" s="69"/>
      <c r="AH87" s="69"/>
      <c r="AI87" s="69"/>
      <c r="AJ87" s="69"/>
      <c r="AK87" s="69"/>
      <c r="AL87" s="73"/>
      <c r="AM87" s="73"/>
    </row>
    <row r="88" spans="2:39">
      <c r="B88" s="307" t="s">
        <v>219</v>
      </c>
      <c r="C88" s="166"/>
      <c r="D88" s="168"/>
      <c r="E88" s="168"/>
      <c r="F88" s="168"/>
      <c r="G88" s="168"/>
      <c r="H88" s="168">
        <f t="shared" ref="H88" si="77">H18</f>
        <v>161.45301598162706</v>
      </c>
      <c r="I88" s="168">
        <f t="shared" ref="I88:R88" si="78">I18</f>
        <v>0</v>
      </c>
      <c r="J88" s="168">
        <f t="shared" si="78"/>
        <v>38.817592773613342</v>
      </c>
      <c r="K88" s="168">
        <f t="shared" si="78"/>
        <v>38.817592773613342</v>
      </c>
      <c r="L88" s="168">
        <f t="shared" si="78"/>
        <v>38.817592773613342</v>
      </c>
      <c r="M88" s="168">
        <f t="shared" si="78"/>
        <v>38.817592773613342</v>
      </c>
      <c r="N88" s="168">
        <f t="shared" si="78"/>
        <v>38.817592773613342</v>
      </c>
      <c r="O88" s="168">
        <f t="shared" si="78"/>
        <v>30.486278622619693</v>
      </c>
      <c r="P88" s="168">
        <f t="shared" si="78"/>
        <v>30.486278622619693</v>
      </c>
      <c r="Q88" s="168">
        <f t="shared" si="78"/>
        <v>30.48627862261975</v>
      </c>
      <c r="R88" s="319">
        <f t="shared" si="78"/>
        <v>30.486278622619693</v>
      </c>
      <c r="S88" s="319">
        <f t="shared" ref="S88" si="79">S18</f>
        <v>0</v>
      </c>
      <c r="T88" s="325"/>
      <c r="U88" s="325"/>
      <c r="V88" s="325"/>
      <c r="W88" s="325"/>
      <c r="X88" s="325"/>
      <c r="Y88" s="325"/>
      <c r="Z88" s="325"/>
      <c r="AA88" s="325"/>
      <c r="AB88" s="69"/>
      <c r="AC88" s="69"/>
      <c r="AD88" s="69"/>
      <c r="AE88" s="69"/>
      <c r="AF88" s="69"/>
      <c r="AG88" s="69"/>
      <c r="AH88" s="69"/>
      <c r="AI88" s="69"/>
      <c r="AJ88" s="69"/>
      <c r="AK88" s="69"/>
      <c r="AL88" s="73"/>
      <c r="AM88" s="73"/>
    </row>
    <row r="89" spans="2:39">
      <c r="B89" s="307" t="s">
        <v>220</v>
      </c>
      <c r="C89" s="166"/>
      <c r="D89" s="168"/>
      <c r="E89" s="168"/>
      <c r="F89" s="168"/>
      <c r="G89" s="168"/>
      <c r="H89" s="168">
        <f>'Other Schedules'!L111*-1</f>
        <v>-243.43</v>
      </c>
      <c r="I89" s="168">
        <f>'Other Schedules'!M111*-1</f>
        <v>-1.5</v>
      </c>
      <c r="J89" s="168">
        <f>'Other Schedules'!N111*-1</f>
        <v>-1.6861321802701068</v>
      </c>
      <c r="K89" s="168">
        <f>'Other Schedules'!O111*-1</f>
        <v>-1.7485815202801107</v>
      </c>
      <c r="L89" s="168">
        <f>'Other Schedules'!P111*-1</f>
        <v>-1.4237689515009073</v>
      </c>
      <c r="M89" s="168">
        <f>'Other Schedules'!Q111*-1</f>
        <v>-92.307064007812514</v>
      </c>
      <c r="N89" s="168">
        <f>'Other Schedules'!R111*-1</f>
        <v>-96.922417208203129</v>
      </c>
      <c r="O89" s="168">
        <f>'Other Schedules'!S111*-1</f>
        <v>-1.5</v>
      </c>
      <c r="P89" s="168">
        <f>'Other Schedules'!T111*-1</f>
        <v>-2.6353106088003768</v>
      </c>
      <c r="Q89" s="168">
        <f>'Other Schedules'!U111*-1</f>
        <v>0</v>
      </c>
      <c r="R89" s="168">
        <f>'Other Schedules'!V111*-1</f>
        <v>-117.80980388167846</v>
      </c>
      <c r="S89" s="168">
        <f>'Other Schedules'!W111*-1</f>
        <v>0</v>
      </c>
      <c r="T89" s="325"/>
      <c r="U89" s="325"/>
      <c r="V89" s="325"/>
      <c r="W89" s="325"/>
      <c r="X89" s="325"/>
      <c r="Y89" s="325"/>
      <c r="Z89" s="325"/>
      <c r="AA89" s="325"/>
      <c r="AB89" s="69"/>
      <c r="AC89" s="69"/>
      <c r="AD89" s="69"/>
      <c r="AE89" s="69"/>
      <c r="AF89" s="69"/>
      <c r="AG89" s="69"/>
      <c r="AH89" s="69"/>
      <c r="AI89" s="69"/>
      <c r="AJ89" s="69"/>
      <c r="AK89" s="69"/>
      <c r="AL89" s="73"/>
      <c r="AM89" s="73"/>
    </row>
    <row r="90" spans="2:39">
      <c r="B90" s="307" t="s">
        <v>256</v>
      </c>
      <c r="C90" s="166"/>
      <c r="D90" s="168"/>
      <c r="E90" s="168"/>
      <c r="F90" s="168"/>
      <c r="G90" s="168"/>
      <c r="H90" s="168"/>
      <c r="I90" s="168"/>
      <c r="J90" s="168"/>
      <c r="K90" s="168"/>
      <c r="L90" s="168"/>
      <c r="M90" s="168"/>
      <c r="N90" s="168"/>
      <c r="O90" s="168"/>
      <c r="P90" s="168"/>
      <c r="Q90" s="168"/>
      <c r="R90" s="319"/>
      <c r="S90" s="319"/>
      <c r="T90" s="325"/>
      <c r="U90" s="325"/>
      <c r="V90" s="325"/>
      <c r="W90" s="325"/>
      <c r="X90" s="325"/>
      <c r="Y90" s="325"/>
      <c r="Z90" s="325"/>
      <c r="AA90" s="325"/>
      <c r="AB90" s="69"/>
      <c r="AC90" s="69"/>
      <c r="AD90" s="69"/>
      <c r="AE90" s="69"/>
      <c r="AF90" s="69"/>
      <c r="AG90" s="69"/>
      <c r="AH90" s="69"/>
      <c r="AI90" s="69"/>
      <c r="AJ90" s="69"/>
      <c r="AK90" s="69"/>
      <c r="AL90" s="73"/>
      <c r="AM90" s="73"/>
    </row>
    <row r="91" spans="2:39">
      <c r="B91" s="307" t="s">
        <v>257</v>
      </c>
      <c r="C91" s="166"/>
      <c r="D91" s="168"/>
      <c r="E91" s="168"/>
      <c r="F91" s="168"/>
      <c r="G91" s="168"/>
      <c r="H91" s="168"/>
      <c r="I91" s="168"/>
      <c r="J91" s="168"/>
      <c r="K91" s="168"/>
      <c r="L91" s="168"/>
      <c r="M91" s="168"/>
      <c r="N91" s="168"/>
      <c r="O91" s="168"/>
      <c r="P91" s="168"/>
      <c r="Q91" s="168"/>
      <c r="R91" s="319"/>
      <c r="S91" s="319"/>
      <c r="T91" s="325"/>
      <c r="U91" s="325"/>
      <c r="V91" s="325"/>
      <c r="W91" s="325"/>
      <c r="X91" s="325"/>
      <c r="Y91" s="325"/>
      <c r="Z91" s="325"/>
      <c r="AA91" s="325"/>
      <c r="AB91" s="69"/>
      <c r="AC91" s="69"/>
      <c r="AD91" s="69"/>
      <c r="AE91" s="69"/>
      <c r="AF91" s="69"/>
      <c r="AG91" s="69"/>
      <c r="AH91" s="69"/>
      <c r="AI91" s="69"/>
      <c r="AJ91" s="69"/>
      <c r="AK91" s="69"/>
      <c r="AL91" s="73"/>
      <c r="AM91" s="73"/>
    </row>
    <row r="92" spans="2:39">
      <c r="B92" s="307" t="s">
        <v>48</v>
      </c>
      <c r="C92" s="166"/>
      <c r="D92" s="168"/>
      <c r="E92" s="168"/>
      <c r="F92" s="391"/>
      <c r="G92" s="391"/>
      <c r="H92" s="168"/>
      <c r="I92" s="168"/>
      <c r="J92" s="168"/>
      <c r="K92" s="168"/>
      <c r="L92" s="168"/>
      <c r="M92" s="168"/>
      <c r="N92" s="168"/>
      <c r="O92" s="168"/>
      <c r="P92" s="168"/>
      <c r="Q92" s="168"/>
      <c r="R92" s="319"/>
      <c r="S92" s="319"/>
      <c r="T92" s="325"/>
      <c r="U92" s="325"/>
      <c r="V92" s="325"/>
      <c r="W92" s="325"/>
      <c r="X92" s="325"/>
      <c r="Y92" s="325"/>
      <c r="Z92" s="325"/>
      <c r="AA92" s="325"/>
      <c r="AB92" s="69"/>
      <c r="AC92" s="69"/>
      <c r="AD92" s="69"/>
      <c r="AE92" s="69"/>
      <c r="AF92" s="69"/>
      <c r="AG92" s="69"/>
      <c r="AH92" s="69"/>
      <c r="AI92" s="69"/>
      <c r="AJ92" s="69"/>
      <c r="AK92" s="69"/>
      <c r="AL92" s="73"/>
      <c r="AM92" s="73"/>
    </row>
    <row r="93" spans="2:39">
      <c r="B93" s="307" t="s">
        <v>306</v>
      </c>
      <c r="C93" s="166"/>
      <c r="D93" s="168"/>
      <c r="E93" s="168"/>
      <c r="F93" s="392"/>
      <c r="G93" s="391"/>
      <c r="H93" s="168"/>
      <c r="I93" s="168"/>
      <c r="J93" s="168"/>
      <c r="K93" s="168"/>
      <c r="L93" s="168"/>
      <c r="M93" s="168"/>
      <c r="N93" s="168"/>
      <c r="O93" s="168"/>
      <c r="P93" s="168"/>
      <c r="Q93" s="168"/>
      <c r="R93" s="319"/>
      <c r="S93" s="319"/>
      <c r="T93" s="325"/>
      <c r="U93" s="325"/>
      <c r="V93" s="325"/>
      <c r="W93" s="325"/>
      <c r="X93" s="325"/>
      <c r="Y93" s="325"/>
      <c r="Z93" s="325"/>
      <c r="AA93" s="325"/>
      <c r="AB93" s="69"/>
      <c r="AC93" s="69"/>
      <c r="AD93" s="69"/>
      <c r="AE93" s="69"/>
      <c r="AF93" s="69"/>
      <c r="AG93" s="69"/>
      <c r="AH93" s="69"/>
      <c r="AI93" s="69"/>
      <c r="AJ93" s="69"/>
      <c r="AK93" s="69"/>
      <c r="AL93" s="73"/>
      <c r="AM93" s="73"/>
    </row>
    <row r="94" spans="2:39">
      <c r="B94" s="307" t="s">
        <v>53</v>
      </c>
      <c r="C94" s="166"/>
      <c r="D94" s="168"/>
      <c r="E94" s="168"/>
      <c r="F94" s="391"/>
      <c r="G94" s="391"/>
      <c r="H94" s="168"/>
      <c r="I94" s="168"/>
      <c r="J94" s="168"/>
      <c r="K94" s="168"/>
      <c r="L94" s="168"/>
      <c r="M94" s="168"/>
      <c r="N94" s="168"/>
      <c r="O94" s="168"/>
      <c r="P94" s="168"/>
      <c r="Q94" s="168"/>
      <c r="R94" s="319">
        <f>Q54*-1</f>
        <v>-17.556154492000008</v>
      </c>
      <c r="S94" s="319"/>
      <c r="T94" s="325"/>
      <c r="U94" s="325"/>
      <c r="V94" s="325"/>
      <c r="W94" s="325"/>
      <c r="X94" s="325"/>
      <c r="Y94" s="325"/>
      <c r="Z94" s="325"/>
      <c r="AA94" s="325"/>
      <c r="AB94" s="69"/>
      <c r="AC94" s="69"/>
      <c r="AD94" s="69"/>
      <c r="AE94" s="69"/>
      <c r="AF94" s="69"/>
      <c r="AG94" s="69"/>
      <c r="AH94" s="69"/>
      <c r="AI94" s="69"/>
      <c r="AJ94" s="69"/>
      <c r="AK94" s="69"/>
      <c r="AL94" s="73"/>
      <c r="AM94" s="73"/>
    </row>
    <row r="95" spans="2:39" ht="15">
      <c r="B95" s="303" t="s">
        <v>52</v>
      </c>
      <c r="C95" s="166"/>
      <c r="D95" s="171"/>
      <c r="E95" s="168"/>
      <c r="F95" s="391"/>
      <c r="G95" s="392"/>
      <c r="H95" s="168">
        <f>-G53</f>
        <v>-34.844269177000001</v>
      </c>
      <c r="I95" s="168"/>
      <c r="J95" s="168"/>
      <c r="K95" s="168"/>
      <c r="L95" s="168"/>
      <c r="M95" s="168"/>
      <c r="N95" s="168"/>
      <c r="O95" s="168"/>
      <c r="P95" s="168"/>
      <c r="Q95" s="168"/>
      <c r="R95" s="375">
        <f>Q53*-1</f>
        <v>0</v>
      </c>
      <c r="S95" s="319"/>
      <c r="T95" s="325"/>
      <c r="U95" s="325"/>
      <c r="V95" s="325"/>
      <c r="W95" s="325"/>
      <c r="X95" s="325"/>
      <c r="Y95" s="325"/>
      <c r="Z95" s="325"/>
      <c r="AA95" s="325"/>
      <c r="AB95" s="73"/>
      <c r="AC95" s="73"/>
      <c r="AD95" s="73"/>
      <c r="AE95" s="73"/>
      <c r="AF95" s="73"/>
      <c r="AG95" s="73"/>
      <c r="AH95" s="73"/>
      <c r="AI95" s="73"/>
      <c r="AJ95" s="73"/>
      <c r="AK95" s="73"/>
      <c r="AL95" s="73"/>
      <c r="AM95" s="73"/>
    </row>
    <row r="96" spans="2:39" ht="15">
      <c r="B96" s="312" t="s">
        <v>213</v>
      </c>
      <c r="C96" s="166"/>
      <c r="D96" s="169"/>
      <c r="E96" s="169"/>
      <c r="F96" s="393"/>
      <c r="G96" s="393"/>
      <c r="H96" s="169">
        <f t="shared" ref="H96:R96" si="80">SUM(H84:H95)</f>
        <v>-160.68078406896467</v>
      </c>
      <c r="I96" s="169">
        <f t="shared" si="80"/>
        <v>170.82612066593705</v>
      </c>
      <c r="J96" s="169">
        <f t="shared" si="80"/>
        <v>181.9610585873144</v>
      </c>
      <c r="K96" s="169">
        <f t="shared" si="80"/>
        <v>192.69050707752862</v>
      </c>
      <c r="L96" s="169">
        <f t="shared" si="80"/>
        <v>204.81418246442911</v>
      </c>
      <c r="M96" s="169">
        <f t="shared" si="80"/>
        <v>124.74248649336842</v>
      </c>
      <c r="N96" s="169">
        <f t="shared" si="80"/>
        <v>125.98417015721741</v>
      </c>
      <c r="O96" s="169">
        <f t="shared" si="80"/>
        <v>231.51001234601972</v>
      </c>
      <c r="P96" s="169">
        <f t="shared" si="80"/>
        <v>244.79852969385277</v>
      </c>
      <c r="Q96" s="169">
        <f t="shared" si="80"/>
        <v>261.58816506548078</v>
      </c>
      <c r="R96" s="320">
        <f t="shared" si="80"/>
        <v>122.0255514637778</v>
      </c>
      <c r="S96" s="320">
        <f t="shared" ref="S96" si="81">SUM(S84:S95)</f>
        <v>12.241059480712913</v>
      </c>
      <c r="T96" s="326"/>
      <c r="U96" s="326"/>
      <c r="V96" s="326"/>
      <c r="W96" s="326"/>
      <c r="X96" s="326"/>
      <c r="Y96" s="326"/>
      <c r="Z96" s="326"/>
      <c r="AA96" s="326"/>
      <c r="AB96" s="155"/>
      <c r="AC96" s="155"/>
      <c r="AD96" s="155"/>
      <c r="AE96" s="155"/>
      <c r="AF96" s="155"/>
      <c r="AG96" s="155"/>
      <c r="AH96" s="155"/>
      <c r="AI96" s="155"/>
      <c r="AJ96" s="155"/>
      <c r="AK96" s="155"/>
      <c r="AL96" s="73"/>
      <c r="AM96" s="73"/>
    </row>
    <row r="97" spans="1:39">
      <c r="B97" s="302"/>
      <c r="C97" s="166"/>
      <c r="D97" s="168"/>
      <c r="E97" s="168"/>
      <c r="F97" s="391"/>
      <c r="G97" s="391"/>
      <c r="H97" s="168"/>
      <c r="I97" s="168"/>
      <c r="J97" s="168"/>
      <c r="K97" s="168"/>
      <c r="L97" s="168"/>
      <c r="M97" s="168"/>
      <c r="N97" s="168"/>
      <c r="O97" s="168"/>
      <c r="P97" s="168"/>
      <c r="Q97" s="168"/>
      <c r="R97" s="319"/>
      <c r="S97" s="319"/>
      <c r="T97" s="325"/>
      <c r="U97" s="325"/>
      <c r="V97" s="325"/>
      <c r="W97" s="325"/>
      <c r="X97" s="325"/>
      <c r="Y97" s="325"/>
      <c r="Z97" s="325"/>
      <c r="AA97" s="325"/>
      <c r="AB97" s="73"/>
      <c r="AC97" s="73"/>
      <c r="AD97" s="73"/>
      <c r="AE97" s="73"/>
      <c r="AF97" s="73"/>
      <c r="AG97" s="73"/>
      <c r="AH97" s="73"/>
      <c r="AI97" s="73"/>
      <c r="AJ97" s="73"/>
      <c r="AK97" s="73"/>
      <c r="AL97" s="73"/>
      <c r="AM97" s="73"/>
    </row>
    <row r="98" spans="1:39" ht="15">
      <c r="B98" s="304" t="s">
        <v>214</v>
      </c>
      <c r="C98" s="166"/>
      <c r="D98" s="168"/>
      <c r="E98" s="168"/>
      <c r="F98" s="168"/>
      <c r="G98" s="168"/>
      <c r="H98" s="168"/>
      <c r="I98" s="168"/>
      <c r="J98" s="168"/>
      <c r="K98" s="168"/>
      <c r="L98" s="168"/>
      <c r="M98" s="168"/>
      <c r="N98" s="168"/>
      <c r="O98" s="168"/>
      <c r="P98" s="168"/>
      <c r="Q98" s="168"/>
      <c r="R98" s="319"/>
      <c r="S98" s="319"/>
      <c r="T98" s="325"/>
      <c r="U98" s="325"/>
      <c r="V98" s="325"/>
      <c r="W98" s="325"/>
      <c r="X98" s="325"/>
      <c r="Y98" s="325"/>
      <c r="Z98" s="325"/>
      <c r="AA98" s="325"/>
      <c r="AB98" s="73"/>
      <c r="AC98" s="73"/>
      <c r="AD98" s="73"/>
      <c r="AE98" s="73"/>
      <c r="AF98" s="73"/>
      <c r="AG98" s="73"/>
      <c r="AH98" s="73"/>
      <c r="AI98" s="73"/>
      <c r="AJ98" s="73"/>
      <c r="AK98" s="73"/>
      <c r="AL98" s="73"/>
      <c r="AM98" s="73"/>
    </row>
    <row r="99" spans="1:39">
      <c r="B99" s="307" t="s">
        <v>40</v>
      </c>
      <c r="C99" s="166"/>
      <c r="D99" s="168"/>
      <c r="E99" s="168"/>
      <c r="F99" s="168"/>
      <c r="G99" s="168"/>
      <c r="H99" s="168"/>
      <c r="I99" s="168"/>
      <c r="J99" s="168"/>
      <c r="K99" s="168"/>
      <c r="L99" s="168"/>
      <c r="M99" s="168"/>
      <c r="N99" s="168"/>
      <c r="O99" s="168"/>
      <c r="P99" s="168"/>
      <c r="Q99" s="168"/>
      <c r="R99" s="319"/>
      <c r="S99" s="319"/>
      <c r="T99" s="325"/>
      <c r="U99" s="325"/>
      <c r="V99" s="325"/>
      <c r="W99" s="325"/>
      <c r="X99" s="325"/>
      <c r="Y99" s="325"/>
      <c r="Z99" s="325"/>
      <c r="AA99" s="325"/>
      <c r="AB99" s="69"/>
      <c r="AC99" s="69"/>
      <c r="AD99" s="69"/>
      <c r="AE99" s="69"/>
      <c r="AF99" s="69"/>
      <c r="AG99" s="69"/>
      <c r="AH99" s="69"/>
      <c r="AI99" s="69"/>
      <c r="AJ99" s="69"/>
      <c r="AK99" s="69"/>
      <c r="AL99" s="73"/>
      <c r="AM99" s="73"/>
    </row>
    <row r="100" spans="1:39">
      <c r="B100" s="307" t="s">
        <v>41</v>
      </c>
      <c r="C100" s="166"/>
      <c r="D100" s="168"/>
      <c r="E100" s="168"/>
      <c r="F100" s="168"/>
      <c r="G100" s="168"/>
      <c r="H100" s="168"/>
      <c r="I100" s="168"/>
      <c r="J100" s="168"/>
      <c r="K100" s="168"/>
      <c r="L100" s="168"/>
      <c r="M100" s="168"/>
      <c r="N100" s="168"/>
      <c r="O100" s="168"/>
      <c r="P100" s="168"/>
      <c r="Q100" s="168"/>
      <c r="R100" s="319"/>
      <c r="S100" s="319"/>
      <c r="T100" s="325"/>
      <c r="U100" s="325"/>
      <c r="V100" s="325"/>
      <c r="W100" s="325"/>
      <c r="X100" s="325"/>
      <c r="Y100" s="325"/>
      <c r="Z100" s="325"/>
      <c r="AA100" s="325"/>
      <c r="AB100" s="69"/>
      <c r="AC100" s="69"/>
      <c r="AD100" s="69"/>
      <c r="AE100" s="69"/>
      <c r="AF100" s="69"/>
      <c r="AG100" s="69"/>
      <c r="AH100" s="69"/>
      <c r="AI100" s="69"/>
      <c r="AJ100" s="69"/>
      <c r="AK100" s="69"/>
      <c r="AL100" s="73"/>
      <c r="AM100" s="73"/>
    </row>
    <row r="101" spans="1:39">
      <c r="B101" s="307" t="s">
        <v>224</v>
      </c>
      <c r="C101" s="166"/>
      <c r="D101" s="168"/>
      <c r="E101" s="168"/>
      <c r="F101" s="168"/>
      <c r="G101" s="168"/>
      <c r="H101" s="168"/>
      <c r="I101" s="168"/>
      <c r="J101" s="168"/>
      <c r="K101" s="168"/>
      <c r="L101" s="168"/>
      <c r="M101" s="168"/>
      <c r="N101" s="168"/>
      <c r="O101" s="168"/>
      <c r="P101" s="168"/>
      <c r="Q101" s="168"/>
      <c r="R101" s="319"/>
      <c r="S101" s="319"/>
      <c r="T101" s="325"/>
      <c r="U101" s="325"/>
      <c r="V101" s="325"/>
      <c r="W101" s="325"/>
      <c r="X101" s="325"/>
      <c r="Y101" s="325"/>
      <c r="Z101" s="325"/>
      <c r="AA101" s="325"/>
      <c r="AB101" s="69"/>
      <c r="AC101" s="69"/>
      <c r="AD101" s="69"/>
      <c r="AE101" s="69"/>
      <c r="AF101" s="69"/>
      <c r="AG101" s="69"/>
      <c r="AH101" s="69"/>
      <c r="AI101" s="69"/>
      <c r="AJ101" s="69"/>
      <c r="AK101" s="69"/>
      <c r="AL101" s="73"/>
      <c r="AM101" s="73"/>
    </row>
    <row r="102" spans="1:39">
      <c r="B102" s="307" t="s">
        <v>221</v>
      </c>
      <c r="C102" s="166"/>
      <c r="D102" s="168"/>
      <c r="E102" s="168"/>
      <c r="F102" s="168"/>
      <c r="G102" s="168"/>
      <c r="H102" s="168">
        <f>SUMIF('Debt Schedule'!$E$2:$BA$2,H$1,'Debt Schedule'!$E$10:$BA$10)+SUMIF('Debt Schedule'!$E$2:$BA$2,H$1,'Debt Schedule'!$E$17:$BA$17)</f>
        <v>0</v>
      </c>
      <c r="I102" s="168">
        <f>SUMIF('Debt Schedule'!$E$2:$BA$2,I$1,'Debt Schedule'!$E$10:$BA$10)+SUMIF('Debt Schedule'!$E$2:$BA$2,I$1,'Debt Schedule'!$E$17:$BA$17)</f>
        <v>0</v>
      </c>
      <c r="J102" s="168">
        <f>SUMIF('Debt Schedule'!$E$2:$BA$2,J$1,'Debt Schedule'!$E$10:$BA$10)+SUMIF('Debt Schedule'!$E$2:$BA$2,J$1,'Debt Schedule'!$E$17:$BA$17)</f>
        <v>0</v>
      </c>
      <c r="K102" s="168">
        <f>SUMIF('Debt Schedule'!$E$2:$BA$2,K$1,'Debt Schedule'!$E$10:$BA$10)+SUMIF('Debt Schedule'!$E$2:$BA$2,K$1,'Debt Schedule'!$E$17:$BA$17)</f>
        <v>0</v>
      </c>
      <c r="L102" s="168">
        <f>SUMIF('Debt Schedule'!$E$2:$BA$2,L$1,'Debt Schedule'!$E$10:$BA$10)+SUMIF('Debt Schedule'!$E$2:$BA$2,L$1,'Debt Schedule'!$E$17:$BA$17)</f>
        <v>0</v>
      </c>
      <c r="M102" s="168">
        <f>SUMIF('Debt Schedule'!$E$2:$BA$2,M$1,'Debt Schedule'!$E$10:$BA$10)+SUMIF('Debt Schedule'!$E$2:$BA$2,M$1,'Debt Schedule'!$E$17:$BA$17)</f>
        <v>0</v>
      </c>
      <c r="N102" s="168">
        <f>SUMIF('Debt Schedule'!$E$2:$BA$2,N$1,'Debt Schedule'!$E$10:$BA$10)+SUMIF('Debt Schedule'!$E$2:$BA$2,N$1,'Debt Schedule'!$E$17:$BA$17)</f>
        <v>0</v>
      </c>
      <c r="O102" s="168">
        <f>SUMIF('Debt Schedule'!$E$2:$BA$2,O$1,'Debt Schedule'!$E$10:$BA$10)+SUMIF('Debt Schedule'!$E$2:$BA$2,O$1,'Debt Schedule'!$E$17:$BA$17)</f>
        <v>0</v>
      </c>
      <c r="P102" s="168">
        <f>SUMIF('Debt Schedule'!$E$2:$BA$2,P$1,'Debt Schedule'!$E$10:$BA$10)+SUMIF('Debt Schedule'!$E$2:$BA$2,P$1,'Debt Schedule'!$E$17:$BA$17)</f>
        <v>0</v>
      </c>
      <c r="Q102" s="168">
        <f>SUMIF('Debt Schedule'!$E$2:$BA$2,Q$1,'Debt Schedule'!$E$10:$BA$10)+SUMIF('Debt Schedule'!$E$2:$BA$2,Q$1,'Debt Schedule'!$E$17:$BA$17)</f>
        <v>0</v>
      </c>
      <c r="R102" s="319">
        <f>SUMIF('Debt Schedule'!$E$2:$BA$2,R$1,'Debt Schedule'!$E$10:$BA$10)+SUMIF('Debt Schedule'!$E$2:$BA$2,R$1,'Debt Schedule'!$E$17:$BA$17)</f>
        <v>0</v>
      </c>
      <c r="S102" s="319">
        <f>SUMIF('Debt Schedule'!$E$2:$BA$2,S$1,'Debt Schedule'!$E$10:$BA$10)+SUMIF('Debt Schedule'!$E$2:$BA$2,S$1,'Debt Schedule'!$E$17:$BA$17)</f>
        <v>0</v>
      </c>
      <c r="T102" s="325"/>
      <c r="U102" s="325"/>
      <c r="V102" s="325"/>
      <c r="W102" s="325"/>
      <c r="X102" s="325"/>
      <c r="Y102" s="325"/>
      <c r="Z102" s="325"/>
      <c r="AA102" s="325"/>
      <c r="AB102" s="69"/>
      <c r="AC102" s="69"/>
      <c r="AD102" s="69"/>
      <c r="AE102" s="69"/>
      <c r="AF102" s="69"/>
      <c r="AG102" s="69"/>
      <c r="AH102" s="69"/>
      <c r="AI102" s="69"/>
      <c r="AJ102" s="69"/>
      <c r="AK102" s="69"/>
      <c r="AL102" s="73"/>
      <c r="AM102" s="73"/>
    </row>
    <row r="103" spans="1:39">
      <c r="B103" s="307" t="s">
        <v>222</v>
      </c>
      <c r="C103" s="166"/>
      <c r="D103" s="168"/>
      <c r="E103" s="168"/>
      <c r="F103" s="168"/>
      <c r="G103" s="168"/>
      <c r="H103" s="168"/>
      <c r="I103" s="168"/>
      <c r="J103" s="168"/>
      <c r="K103" s="168"/>
      <c r="L103" s="168"/>
      <c r="M103" s="168"/>
      <c r="N103" s="168"/>
      <c r="O103" s="168"/>
      <c r="P103" s="168"/>
      <c r="Q103" s="168"/>
      <c r="R103" s="319"/>
      <c r="S103" s="319"/>
      <c r="T103" s="325"/>
      <c r="U103" s="325"/>
      <c r="V103" s="325"/>
      <c r="W103" s="325"/>
      <c r="X103" s="325"/>
      <c r="Y103" s="325"/>
      <c r="Z103" s="325"/>
      <c r="AA103" s="325"/>
      <c r="AB103" s="69"/>
      <c r="AC103" s="69"/>
      <c r="AD103" s="69"/>
      <c r="AE103" s="69"/>
      <c r="AF103" s="69"/>
      <c r="AG103" s="69"/>
      <c r="AH103" s="69"/>
      <c r="AI103" s="69"/>
      <c r="AJ103" s="69"/>
      <c r="AK103" s="69"/>
      <c r="AL103" s="73"/>
      <c r="AM103" s="73"/>
    </row>
    <row r="104" spans="1:39">
      <c r="B104" s="307" t="s">
        <v>223</v>
      </c>
      <c r="C104" s="166"/>
      <c r="D104" s="171"/>
      <c r="E104" s="168"/>
      <c r="F104" s="168"/>
      <c r="G104" s="168"/>
      <c r="H104" s="168">
        <f>(SUMIF('Debt Schedule'!$E$2:$BA$2,H$1,'Debt Schedule'!$E$11:$BA$11)+SUMIF('Debt Schedule'!$E$2:$BA$2,H$1,'Debt Schedule'!$E$18:$BA$18))*-1</f>
        <v>-139.88999999999999</v>
      </c>
      <c r="I104" s="168">
        <f>(SUMIF('Debt Schedule'!$E$2:$BA$2,I$1,'Debt Schedule'!$E$11:$BA$11)+SUMIF('Debt Schedule'!$E$2:$BA$2,I$1,'Debt Schedule'!$E$18:$BA$18))*-1</f>
        <v>-150.69999999999999</v>
      </c>
      <c r="J104" s="168">
        <f>(SUMIF('Debt Schedule'!$E$2:$BA$2,J$1,'Debt Schedule'!$E$11:$BA$11)+SUMIF('Debt Schedule'!$E$2:$BA$2,J$1,'Debt Schedule'!$E$18:$BA$18))*-1</f>
        <v>-188.35999999999999</v>
      </c>
      <c r="K104" s="168">
        <f>(SUMIF('Debt Schedule'!$E$2:$BA$2,K$1,'Debt Schedule'!$E$11:$BA$11)+SUMIF('Debt Schedule'!$E$2:$BA$2,K$1,'Debt Schedule'!$E$18:$BA$18))*-1</f>
        <v>-235.45999999999998</v>
      </c>
      <c r="L104" s="168">
        <f>(SUMIF('Debt Schedule'!$E$2:$BA$2,L$1,'Debt Schedule'!$E$11:$BA$11)+SUMIF('Debt Schedule'!$E$2:$BA$2,L$1,'Debt Schedule'!$E$18:$BA$18))*-1</f>
        <v>-295.75</v>
      </c>
      <c r="M104" s="168">
        <f>(SUMIF('Debt Schedule'!$E$2:$BA$2,M$1,'Debt Schedule'!$E$11:$BA$11)+SUMIF('Debt Schedule'!$E$2:$BA$2,M$1,'Debt Schedule'!$E$18:$BA$18))*-1</f>
        <v>0</v>
      </c>
      <c r="N104" s="168">
        <f>(SUMIF('Debt Schedule'!$E$2:$BA$2,N$1,'Debt Schedule'!$E$11:$BA$11)+SUMIF('Debt Schedule'!$E$2:$BA$2,N$1,'Debt Schedule'!$E$18:$BA$18))*-1</f>
        <v>0</v>
      </c>
      <c r="O104" s="168">
        <f>(SUMIF('Debt Schedule'!$E$2:$BA$2,O$1,'Debt Schedule'!$E$11:$BA$11)+SUMIF('Debt Schedule'!$E$2:$BA$2,O$1,'Debt Schedule'!$E$18:$BA$18))*-1</f>
        <v>0</v>
      </c>
      <c r="P104" s="168">
        <f>(SUMIF('Debt Schedule'!$E$2:$BA$2,P$1,'Debt Schedule'!$E$11:$BA$11)+SUMIF('Debt Schedule'!$E$2:$BA$2,P$1,'Debt Schedule'!$E$18:$BA$18))*-1</f>
        <v>0</v>
      </c>
      <c r="Q104" s="168">
        <f>(SUMIF('Debt Schedule'!$E$2:$BA$2,Q$1,'Debt Schedule'!$E$11:$BA$11)+SUMIF('Debt Schedule'!$E$2:$BA$2,Q$1,'Debt Schedule'!$E$18:$BA$18))*-1</f>
        <v>0</v>
      </c>
      <c r="R104" s="319">
        <f>(SUMIF('Debt Schedule'!$E$2:$BA$2,R$1,'Debt Schedule'!$E$11:$BA$11)+SUMIF('Debt Schedule'!$E$2:$BA$2,R$1,'Debt Schedule'!$E$18:$BA$18))*-1</f>
        <v>0</v>
      </c>
      <c r="S104" s="319">
        <f>(SUMIF('Debt Schedule'!$E$2:$BA$2,S$1,'Debt Schedule'!$E$11:$BA$11)+SUMIF('Debt Schedule'!$E$2:$BA$2,S$1,'Debt Schedule'!$E$18:$BA$18))*-1</f>
        <v>0</v>
      </c>
      <c r="T104" s="325"/>
      <c r="U104" s="325"/>
      <c r="V104" s="325"/>
      <c r="W104" s="325"/>
      <c r="X104" s="325"/>
      <c r="Y104" s="325"/>
      <c r="Z104" s="325"/>
      <c r="AA104" s="325"/>
      <c r="AB104" s="69"/>
      <c r="AC104" s="69"/>
      <c r="AD104" s="69"/>
      <c r="AE104" s="69"/>
      <c r="AF104" s="69"/>
      <c r="AG104" s="69"/>
      <c r="AH104" s="69"/>
      <c r="AI104" s="69"/>
      <c r="AJ104" s="69"/>
      <c r="AK104" s="69"/>
      <c r="AL104" s="73"/>
      <c r="AM104" s="73"/>
    </row>
    <row r="105" spans="1:39">
      <c r="B105" s="307" t="s">
        <v>308</v>
      </c>
      <c r="C105" s="166"/>
      <c r="D105" s="168"/>
      <c r="E105" s="168"/>
      <c r="F105" s="168"/>
      <c r="G105" s="168"/>
      <c r="H105" s="168">
        <f>SUMIF('Debt Schedule'!$E$2:$BA$2,H$1,'Debt Schedule'!$E$25:$BA$25)*-1</f>
        <v>0</v>
      </c>
      <c r="I105" s="168">
        <f>SUMIF('Debt Schedule'!$E$2:$BA$2,I$1,'Debt Schedule'!$E$25:$BA$25)*-1</f>
        <v>0</v>
      </c>
      <c r="J105" s="168">
        <f>SUMIF('Debt Schedule'!$E$2:$BA$2,J$1,'Debt Schedule'!$E$25:$BA$25)*-1</f>
        <v>0</v>
      </c>
      <c r="K105" s="168">
        <f>SUMIF('Debt Schedule'!$E$2:$BA$2,K$1,'Debt Schedule'!$E$25:$BA$25)*-1</f>
        <v>0</v>
      </c>
      <c r="L105" s="168">
        <f>SUMIF('Debt Schedule'!$E$2:$BA$2,L$1,'Debt Schedule'!$E$25:$BA$25)*-1</f>
        <v>0</v>
      </c>
      <c r="M105" s="168">
        <f>SUMIF('Debt Schedule'!$E$2:$BA$2,M$1,'Debt Schedule'!$E$25:$BA$25)*-1</f>
        <v>-568.09500000000003</v>
      </c>
      <c r="N105" s="168">
        <f>SUMIF('Debt Schedule'!$E$2:$BA$2,N$1,'Debt Schedule'!$E$25:$BA$25)*-1</f>
        <v>-568.0949999999998</v>
      </c>
      <c r="O105" s="168">
        <f>SUMIF('Debt Schedule'!$E$2:$BA$2,O$1,'Debt Schedule'!$E$25:$BA$25)*-1</f>
        <v>0</v>
      </c>
      <c r="P105" s="168">
        <f>SUMIF('Debt Schedule'!$E$2:$BA$2,P$1,'Debt Schedule'!$E$25:$BA$25)*-1</f>
        <v>0</v>
      </c>
      <c r="Q105" s="168">
        <f>SUMIF('Debt Schedule'!$E$2:$BA$2,Q$1,'Debt Schedule'!$E$25:$BA$25)*-1</f>
        <v>0</v>
      </c>
      <c r="R105" s="319">
        <f>SUMIF('Debt Schedule'!$E$2:$BA$2,R$1,'Debt Schedule'!$E$25:$BA$25)*-1</f>
        <v>0</v>
      </c>
      <c r="S105" s="319">
        <f>SUMIF('Debt Schedule'!$E$2:$BA$2,S$1,'Debt Schedule'!$E$25:$BA$25)*-1</f>
        <v>0</v>
      </c>
      <c r="T105" s="325"/>
      <c r="U105" s="325"/>
      <c r="V105" s="325"/>
      <c r="W105" s="325"/>
      <c r="X105" s="325"/>
      <c r="Y105" s="325"/>
      <c r="Z105" s="325"/>
      <c r="AA105" s="325"/>
      <c r="AB105" s="69"/>
      <c r="AC105" s="69"/>
      <c r="AD105" s="69"/>
      <c r="AE105" s="69"/>
      <c r="AF105" s="69"/>
      <c r="AG105" s="69"/>
      <c r="AH105" s="69"/>
      <c r="AI105" s="69"/>
      <c r="AJ105" s="69"/>
      <c r="AK105" s="69"/>
      <c r="AL105" s="73"/>
      <c r="AM105" s="73"/>
    </row>
    <row r="106" spans="1:39">
      <c r="B106" s="307" t="s">
        <v>208</v>
      </c>
      <c r="C106" s="166"/>
      <c r="D106" s="168"/>
      <c r="E106" s="168"/>
      <c r="F106" s="168"/>
      <c r="G106" s="168"/>
      <c r="H106" s="168">
        <f t="shared" ref="H106:S106" si="82">H86*-1</f>
        <v>-91.69</v>
      </c>
      <c r="I106" s="168">
        <f t="shared" si="82"/>
        <v>-78.61</v>
      </c>
      <c r="J106" s="168">
        <f t="shared" si="82"/>
        <v>-63.279999999999994</v>
      </c>
      <c r="K106" s="168">
        <f t="shared" si="82"/>
        <v>-44.08</v>
      </c>
      <c r="L106" s="168">
        <f t="shared" si="82"/>
        <v>-17.700000000000003</v>
      </c>
      <c r="M106" s="168">
        <f t="shared" si="82"/>
        <v>-9.0000000000000011E-2</v>
      </c>
      <c r="N106" s="168">
        <f t="shared" si="82"/>
        <v>-0.03</v>
      </c>
      <c r="O106" s="168">
        <f t="shared" si="82"/>
        <v>0</v>
      </c>
      <c r="P106" s="168">
        <f t="shared" si="82"/>
        <v>0</v>
      </c>
      <c r="Q106" s="168">
        <f t="shared" si="82"/>
        <v>0</v>
      </c>
      <c r="R106" s="319">
        <f t="shared" si="82"/>
        <v>0</v>
      </c>
      <c r="S106" s="319">
        <f t="shared" si="82"/>
        <v>0</v>
      </c>
      <c r="T106" s="325"/>
      <c r="U106" s="325"/>
      <c r="V106" s="325"/>
      <c r="W106" s="325"/>
      <c r="X106" s="325"/>
      <c r="Y106" s="325"/>
      <c r="Z106" s="325"/>
      <c r="AA106" s="325"/>
      <c r="AB106" s="69"/>
      <c r="AC106" s="69"/>
      <c r="AD106" s="69"/>
      <c r="AE106" s="69"/>
      <c r="AF106" s="69"/>
      <c r="AG106" s="69"/>
      <c r="AH106" s="69"/>
      <c r="AI106" s="69"/>
      <c r="AJ106" s="69"/>
      <c r="AK106" s="69"/>
      <c r="AL106" s="73"/>
      <c r="AM106" s="73"/>
    </row>
    <row r="107" spans="1:39" ht="15">
      <c r="B107" s="312" t="s">
        <v>214</v>
      </c>
      <c r="C107" s="166"/>
      <c r="D107" s="169"/>
      <c r="E107" s="169"/>
      <c r="F107" s="169"/>
      <c r="G107" s="169"/>
      <c r="H107" s="169">
        <f t="shared" ref="H107:S107" si="83">SUM(H99:H106)</f>
        <v>-231.57999999999998</v>
      </c>
      <c r="I107" s="169">
        <f t="shared" si="83"/>
        <v>-229.31</v>
      </c>
      <c r="J107" s="169">
        <f t="shared" si="83"/>
        <v>-251.64</v>
      </c>
      <c r="K107" s="169">
        <f t="shared" si="83"/>
        <v>-279.53999999999996</v>
      </c>
      <c r="L107" s="169">
        <f t="shared" si="83"/>
        <v>-313.45</v>
      </c>
      <c r="M107" s="169">
        <f t="shared" si="83"/>
        <v>-568.18500000000006</v>
      </c>
      <c r="N107" s="169">
        <f t="shared" si="83"/>
        <v>-568.12499999999977</v>
      </c>
      <c r="O107" s="169">
        <f t="shared" si="83"/>
        <v>0</v>
      </c>
      <c r="P107" s="169">
        <f t="shared" si="83"/>
        <v>0</v>
      </c>
      <c r="Q107" s="169">
        <f t="shared" si="83"/>
        <v>0</v>
      </c>
      <c r="R107" s="320">
        <f t="shared" si="83"/>
        <v>0</v>
      </c>
      <c r="S107" s="320">
        <f t="shared" si="83"/>
        <v>0</v>
      </c>
      <c r="T107" s="326"/>
      <c r="U107" s="326"/>
      <c r="V107" s="326"/>
      <c r="W107" s="326"/>
      <c r="X107" s="326"/>
      <c r="Y107" s="326"/>
      <c r="Z107" s="326"/>
      <c r="AA107" s="326"/>
      <c r="AB107" s="155"/>
      <c r="AC107" s="155"/>
      <c r="AD107" s="155"/>
      <c r="AE107" s="155"/>
      <c r="AF107" s="155"/>
      <c r="AG107" s="155"/>
      <c r="AH107" s="155"/>
      <c r="AI107" s="155"/>
      <c r="AJ107" s="155"/>
      <c r="AK107" s="155"/>
      <c r="AL107" s="73"/>
      <c r="AM107" s="73"/>
    </row>
    <row r="108" spans="1:39">
      <c r="B108" s="302"/>
      <c r="C108" s="166"/>
      <c r="D108" s="168"/>
      <c r="E108" s="168"/>
      <c r="F108" s="168"/>
      <c r="G108" s="168"/>
      <c r="H108" s="168"/>
      <c r="I108" s="168"/>
      <c r="J108" s="168"/>
      <c r="K108" s="168"/>
      <c r="L108" s="168"/>
      <c r="M108" s="168"/>
      <c r="N108" s="168"/>
      <c r="O108" s="168"/>
      <c r="P108" s="168"/>
      <c r="Q108" s="168"/>
      <c r="R108" s="319"/>
      <c r="S108" s="319"/>
      <c r="T108" s="325"/>
      <c r="U108" s="325"/>
      <c r="V108" s="325"/>
      <c r="W108" s="325"/>
      <c r="X108" s="325"/>
      <c r="Y108" s="325"/>
      <c r="Z108" s="325"/>
      <c r="AA108" s="325"/>
      <c r="AB108" s="73"/>
      <c r="AC108" s="73"/>
      <c r="AD108" s="73"/>
      <c r="AE108" s="73"/>
      <c r="AF108" s="73"/>
      <c r="AG108" s="73"/>
      <c r="AH108" s="73"/>
      <c r="AI108" s="73"/>
      <c r="AJ108" s="73"/>
      <c r="AK108" s="73"/>
      <c r="AL108" s="73"/>
      <c r="AM108" s="73"/>
    </row>
    <row r="109" spans="1:39" ht="15">
      <c r="A109" s="37"/>
      <c r="B109" s="304" t="s">
        <v>215</v>
      </c>
      <c r="C109" s="166"/>
      <c r="D109" s="168"/>
      <c r="E109" s="168"/>
      <c r="F109" s="168"/>
      <c r="G109" s="168"/>
      <c r="H109" s="168"/>
      <c r="I109" s="168"/>
      <c r="J109" s="168"/>
      <c r="K109" s="168"/>
      <c r="L109" s="168"/>
      <c r="M109" s="168"/>
      <c r="N109" s="168"/>
      <c r="O109" s="168"/>
      <c r="P109" s="168"/>
      <c r="Q109" s="168"/>
      <c r="R109" s="319"/>
      <c r="S109" s="319"/>
      <c r="T109" s="325"/>
      <c r="U109" s="325"/>
      <c r="V109" s="325"/>
      <c r="W109" s="325"/>
      <c r="X109" s="325"/>
      <c r="Y109" s="325"/>
      <c r="Z109" s="325"/>
      <c r="AA109" s="325"/>
      <c r="AB109" s="73"/>
      <c r="AC109" s="73"/>
      <c r="AD109" s="73"/>
      <c r="AE109" s="73"/>
      <c r="AF109" s="73"/>
      <c r="AG109" s="73"/>
      <c r="AH109" s="73"/>
      <c r="AI109" s="73"/>
      <c r="AJ109" s="73"/>
      <c r="AK109" s="73"/>
      <c r="AL109" s="73"/>
      <c r="AM109" s="73"/>
    </row>
    <row r="110" spans="1:39">
      <c r="A110" s="37"/>
      <c r="B110" s="307" t="s">
        <v>226</v>
      </c>
      <c r="C110" s="166"/>
      <c r="D110" s="168"/>
      <c r="E110" s="168"/>
      <c r="F110" s="168"/>
      <c r="G110" s="168"/>
      <c r="H110" s="168"/>
      <c r="I110" s="168"/>
      <c r="J110" s="168"/>
      <c r="K110" s="168"/>
      <c r="L110" s="168"/>
      <c r="M110" s="168"/>
      <c r="N110" s="168"/>
      <c r="O110" s="168"/>
      <c r="P110" s="168"/>
      <c r="Q110" s="168"/>
      <c r="R110" s="319"/>
      <c r="S110" s="319"/>
      <c r="T110" s="325"/>
      <c r="U110" s="325"/>
      <c r="V110" s="325"/>
      <c r="W110" s="325"/>
      <c r="X110" s="325"/>
      <c r="Y110" s="325"/>
      <c r="Z110" s="325"/>
      <c r="AA110" s="325"/>
      <c r="AB110" s="69"/>
      <c r="AC110" s="69"/>
      <c r="AD110" s="69"/>
      <c r="AE110" s="69"/>
      <c r="AF110" s="69"/>
      <c r="AG110" s="69"/>
      <c r="AH110" s="69"/>
      <c r="AI110" s="69"/>
      <c r="AJ110" s="69"/>
      <c r="AK110" s="69"/>
      <c r="AL110" s="73"/>
      <c r="AM110" s="73"/>
    </row>
    <row r="111" spans="1:39">
      <c r="B111" s="307"/>
      <c r="C111" s="166"/>
      <c r="D111" s="168"/>
      <c r="E111" s="168"/>
      <c r="F111" s="168"/>
      <c r="G111" s="168"/>
      <c r="H111" s="168"/>
      <c r="I111" s="168"/>
      <c r="J111" s="168"/>
      <c r="K111" s="168"/>
      <c r="L111" s="168"/>
      <c r="M111" s="168"/>
      <c r="N111" s="168"/>
      <c r="O111" s="168"/>
      <c r="P111" s="168"/>
      <c r="Q111" s="168"/>
      <c r="R111" s="319"/>
      <c r="S111" s="319"/>
      <c r="T111" s="325"/>
      <c r="U111" s="325"/>
      <c r="V111" s="325"/>
      <c r="W111" s="325"/>
      <c r="X111" s="325"/>
      <c r="Y111" s="325"/>
      <c r="Z111" s="325"/>
      <c r="AA111" s="325"/>
      <c r="AB111" s="73"/>
      <c r="AC111" s="73"/>
      <c r="AD111" s="73"/>
      <c r="AE111" s="73"/>
      <c r="AF111" s="73"/>
      <c r="AG111" s="73"/>
      <c r="AH111" s="73"/>
      <c r="AI111" s="73"/>
      <c r="AJ111" s="73"/>
      <c r="AK111" s="73"/>
      <c r="AL111" s="73"/>
      <c r="AM111" s="73"/>
    </row>
    <row r="112" spans="1:39" ht="15">
      <c r="A112" s="37"/>
      <c r="B112" s="312" t="s">
        <v>215</v>
      </c>
      <c r="C112" s="166"/>
      <c r="D112" s="169"/>
      <c r="E112" s="169"/>
      <c r="F112" s="169"/>
      <c r="G112" s="169"/>
      <c r="H112" s="169">
        <f t="shared" ref="H112:R112" si="84">SUM(H110:H111)</f>
        <v>0</v>
      </c>
      <c r="I112" s="169">
        <f t="shared" si="84"/>
        <v>0</v>
      </c>
      <c r="J112" s="169">
        <f t="shared" si="84"/>
        <v>0</v>
      </c>
      <c r="K112" s="169">
        <f t="shared" si="84"/>
        <v>0</v>
      </c>
      <c r="L112" s="169">
        <f t="shared" si="84"/>
        <v>0</v>
      </c>
      <c r="M112" s="169">
        <f t="shared" si="84"/>
        <v>0</v>
      </c>
      <c r="N112" s="169">
        <f t="shared" si="84"/>
        <v>0</v>
      </c>
      <c r="O112" s="169">
        <f t="shared" si="84"/>
        <v>0</v>
      </c>
      <c r="P112" s="169">
        <f t="shared" si="84"/>
        <v>0</v>
      </c>
      <c r="Q112" s="169">
        <f t="shared" si="84"/>
        <v>0</v>
      </c>
      <c r="R112" s="320">
        <f t="shared" si="84"/>
        <v>0</v>
      </c>
      <c r="S112" s="320">
        <f t="shared" ref="S112" si="85">SUM(S110:S111)</f>
        <v>0</v>
      </c>
      <c r="T112" s="326"/>
      <c r="U112" s="326"/>
      <c r="V112" s="326"/>
      <c r="W112" s="326"/>
      <c r="X112" s="326"/>
      <c r="Y112" s="326"/>
      <c r="Z112" s="326"/>
      <c r="AA112" s="326"/>
      <c r="AB112" s="155"/>
      <c r="AC112" s="155"/>
      <c r="AD112" s="155"/>
      <c r="AE112" s="155"/>
      <c r="AF112" s="155"/>
      <c r="AG112" s="155"/>
      <c r="AH112" s="155"/>
      <c r="AI112" s="155"/>
      <c r="AJ112" s="155"/>
      <c r="AK112" s="155"/>
      <c r="AL112" s="73"/>
      <c r="AM112" s="73"/>
    </row>
    <row r="113" spans="2:39">
      <c r="B113" s="302"/>
      <c r="C113" s="166"/>
      <c r="D113" s="168"/>
      <c r="E113" s="168"/>
      <c r="F113" s="168"/>
      <c r="G113" s="168"/>
      <c r="H113" s="168"/>
      <c r="I113" s="168"/>
      <c r="J113" s="168"/>
      <c r="K113" s="168"/>
      <c r="L113" s="168"/>
      <c r="M113" s="168"/>
      <c r="N113" s="168"/>
      <c r="O113" s="168"/>
      <c r="P113" s="168"/>
      <c r="Q113" s="168"/>
      <c r="R113" s="319"/>
      <c r="S113" s="319"/>
      <c r="T113" s="325"/>
      <c r="U113" s="325"/>
      <c r="V113" s="325"/>
      <c r="W113" s="325"/>
      <c r="X113" s="325"/>
      <c r="Y113" s="325"/>
      <c r="Z113" s="325"/>
      <c r="AA113" s="325"/>
      <c r="AB113" s="73"/>
      <c r="AC113" s="73"/>
      <c r="AD113" s="73"/>
      <c r="AE113" s="73"/>
      <c r="AF113" s="73"/>
      <c r="AG113" s="73"/>
      <c r="AH113" s="73"/>
      <c r="AI113" s="73"/>
      <c r="AJ113" s="73"/>
      <c r="AK113" s="73"/>
      <c r="AL113" s="73"/>
      <c r="AM113" s="73"/>
    </row>
    <row r="114" spans="2:39">
      <c r="B114" s="308" t="s">
        <v>216</v>
      </c>
      <c r="C114" s="166"/>
      <c r="D114" s="168"/>
      <c r="E114" s="168"/>
      <c r="F114" s="168"/>
      <c r="G114" s="168"/>
      <c r="H114" s="168">
        <f t="shared" ref="H114:S114" si="86">G119</f>
        <v>12.904567795999982</v>
      </c>
      <c r="I114" s="168">
        <f t="shared" si="86"/>
        <v>-379.35621627296467</v>
      </c>
      <c r="J114" s="168">
        <f t="shared" si="86"/>
        <v>-437.84009560702759</v>
      </c>
      <c r="K114" s="168">
        <f t="shared" si="86"/>
        <v>-544.65049761305647</v>
      </c>
      <c r="L114" s="168">
        <f t="shared" si="86"/>
        <v>-668.56900178886099</v>
      </c>
      <c r="M114" s="168">
        <f t="shared" si="86"/>
        <v>-814.59864314654419</v>
      </c>
      <c r="N114" s="168">
        <f t="shared" si="86"/>
        <v>-1204.5516854189768</v>
      </c>
      <c r="O114" s="168">
        <f t="shared" si="86"/>
        <v>-1588.5876908271694</v>
      </c>
      <c r="P114" s="168">
        <f t="shared" si="86"/>
        <v>-1386.0639571037693</v>
      </c>
      <c r="Q114" s="168">
        <f t="shared" si="86"/>
        <v>-1169.1163954237359</v>
      </c>
      <c r="R114" s="319">
        <f t="shared" si="86"/>
        <v>-938.01450898087478</v>
      </c>
      <c r="S114" s="319">
        <f t="shared" si="86"/>
        <v>-728.66543225803821</v>
      </c>
      <c r="T114" s="325"/>
      <c r="U114" s="325"/>
      <c r="V114" s="325"/>
      <c r="W114" s="325"/>
      <c r="X114" s="325"/>
      <c r="Y114" s="325"/>
      <c r="Z114" s="325"/>
      <c r="AA114" s="325"/>
      <c r="AB114" s="69"/>
      <c r="AC114" s="69"/>
      <c r="AD114" s="69"/>
      <c r="AE114" s="69"/>
      <c r="AF114" s="69"/>
      <c r="AG114" s="69"/>
      <c r="AH114" s="69"/>
      <c r="AI114" s="69"/>
      <c r="AJ114" s="69"/>
      <c r="AK114" s="69"/>
      <c r="AL114" s="73"/>
      <c r="AM114" s="73"/>
    </row>
    <row r="115" spans="2:39" ht="15">
      <c r="B115" s="308" t="s">
        <v>217</v>
      </c>
      <c r="C115" s="166"/>
      <c r="D115" s="169"/>
      <c r="E115" s="169"/>
      <c r="F115" s="169"/>
      <c r="G115" s="169"/>
      <c r="H115" s="169">
        <f t="shared" ref="H115:S115" si="87">SUM(H96,H107,H112)</f>
        <v>-392.26078406896465</v>
      </c>
      <c r="I115" s="169">
        <f t="shared" si="87"/>
        <v>-58.483879334062948</v>
      </c>
      <c r="J115" s="169">
        <f t="shared" si="87"/>
        <v>-69.678941412685589</v>
      </c>
      <c r="K115" s="169">
        <f t="shared" si="87"/>
        <v>-86.849492922471342</v>
      </c>
      <c r="L115" s="169">
        <f t="shared" si="87"/>
        <v>-108.63581753557088</v>
      </c>
      <c r="M115" s="169">
        <f t="shared" si="87"/>
        <v>-443.44251350663166</v>
      </c>
      <c r="N115" s="169">
        <f t="shared" si="87"/>
        <v>-442.14082984278235</v>
      </c>
      <c r="O115" s="169">
        <f t="shared" si="87"/>
        <v>231.51001234601972</v>
      </c>
      <c r="P115" s="169">
        <f t="shared" si="87"/>
        <v>244.79852969385277</v>
      </c>
      <c r="Q115" s="169">
        <f t="shared" si="87"/>
        <v>261.58816506548078</v>
      </c>
      <c r="R115" s="320">
        <f t="shared" si="87"/>
        <v>122.0255514637778</v>
      </c>
      <c r="S115" s="320">
        <f t="shared" si="87"/>
        <v>12.241059480712913</v>
      </c>
      <c r="T115" s="326"/>
      <c r="U115" s="326"/>
      <c r="V115" s="326"/>
      <c r="W115" s="326"/>
      <c r="X115" s="326"/>
      <c r="Y115" s="326"/>
      <c r="Z115" s="326"/>
      <c r="AA115" s="326"/>
      <c r="AB115" s="155"/>
      <c r="AC115" s="155"/>
      <c r="AD115" s="155"/>
      <c r="AE115" s="155"/>
      <c r="AF115" s="155"/>
      <c r="AG115" s="155"/>
      <c r="AH115" s="155"/>
      <c r="AI115" s="155"/>
      <c r="AJ115" s="155"/>
      <c r="AK115" s="155"/>
      <c r="AL115" s="73"/>
      <c r="AM115" s="73"/>
    </row>
    <row r="116" spans="2:39" ht="15">
      <c r="B116" s="313" t="s">
        <v>303</v>
      </c>
      <c r="C116" s="166"/>
      <c r="D116" s="169"/>
      <c r="E116" s="169"/>
      <c r="F116" s="169"/>
      <c r="G116" s="169"/>
      <c r="H116" s="169">
        <f>SUMIF('Other Schedules'!$I$2:$AO$2,H$1,'Other Schedules'!$I$123:$AO$123)*-1 + SUMIF('Other Schedules'!$I$2:$AO$2,H$1,'Other Schedules'!$I$124:$AO$124)*-1</f>
        <v>0</v>
      </c>
      <c r="I116" s="169">
        <f>SUMIF('Other Schedules'!$I$2:$AO$2,I$1,'Other Schedules'!$I$123:$AO$123)*-1 + SUMIF('Other Schedules'!$I$2:$AO$2,I$1,'Other Schedules'!$I$124:$AO$124)*-1</f>
        <v>0</v>
      </c>
      <c r="J116" s="169">
        <f>SUMIF('Other Schedules'!$I$2:$AO$2,J$1,'Other Schedules'!$I$123:$AO$123)*-1 + SUMIF('Other Schedules'!$I$2:$AO$2,J$1,'Other Schedules'!$I$124:$AO$124)*-1</f>
        <v>-37.131460593343235</v>
      </c>
      <c r="K116" s="169">
        <f>SUMIF('Other Schedules'!$I$2:$AO$2,K$1,'Other Schedules'!$I$123:$AO$123)*-1 + SUMIF('Other Schedules'!$I$2:$AO$2,K$1,'Other Schedules'!$I$124:$AO$124)*-1</f>
        <v>-37.06901125333323</v>
      </c>
      <c r="L116" s="169">
        <f>SUMIF('Other Schedules'!$I$2:$AO$2,L$1,'Other Schedules'!$I$123:$AO$123)*-1 + SUMIF('Other Schedules'!$I$2:$AO$2,L$1,'Other Schedules'!$I$124:$AO$124)*-1</f>
        <v>-37.393823822112438</v>
      </c>
      <c r="M116" s="169">
        <f>SUMIF('Other Schedules'!$I$2:$AO$2,M$1,'Other Schedules'!$I$123:$AO$123)*-1 + SUMIF('Other Schedules'!$I$2:$AO$2,M$1,'Other Schedules'!$I$124:$AO$124)*-1</f>
        <v>53.489471234199172</v>
      </c>
      <c r="N116" s="169">
        <f>SUMIF('Other Schedules'!$I$2:$AO$2,N$1,'Other Schedules'!$I$123:$AO$123)*-1 + SUMIF('Other Schedules'!$I$2:$AO$2,N$1,'Other Schedules'!$I$124:$AO$124)*-1</f>
        <v>58.104824434589787</v>
      </c>
      <c r="O116" s="169">
        <f>SUMIF('Other Schedules'!$I$2:$AO$2,O$1,'Other Schedules'!$I$123:$AO$123)*-1 + SUMIF('Other Schedules'!$I$2:$AO$2,O$1,'Other Schedules'!$I$124:$AO$124)*-1</f>
        <v>-28.986278622619693</v>
      </c>
      <c r="P116" s="169">
        <f>SUMIF('Other Schedules'!$I$2:$AO$2,P$1,'Other Schedules'!$I$123:$AO$123)*-1 + SUMIF('Other Schedules'!$I$2:$AO$2,P$1,'Other Schedules'!$I$124:$AO$124)*-1</f>
        <v>-27.850968013819315</v>
      </c>
      <c r="Q116" s="169">
        <f>SUMIF('Other Schedules'!$I$2:$AO$2,Q$1,'Other Schedules'!$I$123:$AO$123)*-1 + SUMIF('Other Schedules'!$I$2:$AO$2,Q$1,'Other Schedules'!$I$124:$AO$124)*-1</f>
        <v>-30.48627862261975</v>
      </c>
      <c r="R116" s="169">
        <f>SUMIF('Other Schedules'!$I$2:$AO$2,R$1,'Other Schedules'!$I$123:$AO$123)*-1 + SUMIF('Other Schedules'!$I$2:$AO$2,R$1,'Other Schedules'!$I$124:$AO$124)*-1</f>
        <v>87.323525259058769</v>
      </c>
      <c r="S116" s="169">
        <f>SUMIF('Other Schedules'!$I$2:$AO$2,S$1,'Other Schedules'!$I$123:$AO$123)*-1 + SUMIF('Other Schedules'!$I$2:$AO$2,S$1,'Other Schedules'!$I$124:$AO$124)*-1</f>
        <v>0</v>
      </c>
      <c r="T116" s="326"/>
      <c r="U116" s="326"/>
      <c r="V116" s="326"/>
      <c r="W116" s="326"/>
      <c r="X116" s="326"/>
      <c r="Y116" s="326"/>
      <c r="Z116" s="326"/>
      <c r="AA116" s="326"/>
      <c r="AB116" s="155"/>
      <c r="AC116" s="155"/>
      <c r="AD116" s="155"/>
      <c r="AE116" s="155"/>
      <c r="AF116" s="155"/>
      <c r="AG116" s="155"/>
      <c r="AH116" s="155"/>
      <c r="AI116" s="155"/>
      <c r="AJ116" s="155"/>
      <c r="AK116" s="155"/>
      <c r="AL116" s="73"/>
      <c r="AM116" s="73"/>
    </row>
    <row r="117" spans="2:39" ht="15">
      <c r="B117" s="313"/>
      <c r="C117" s="166"/>
      <c r="D117" s="169"/>
      <c r="E117" s="169"/>
      <c r="F117" s="169"/>
      <c r="G117" s="169"/>
      <c r="H117" s="169"/>
      <c r="I117" s="169"/>
      <c r="J117" s="169"/>
      <c r="K117" s="169"/>
      <c r="L117" s="169"/>
      <c r="M117" s="169"/>
      <c r="N117" s="169"/>
      <c r="O117" s="169"/>
      <c r="P117" s="169"/>
      <c r="Q117" s="169"/>
      <c r="R117" s="320"/>
      <c r="S117" s="320"/>
      <c r="T117" s="326"/>
      <c r="U117" s="326"/>
      <c r="V117" s="326"/>
      <c r="W117" s="326"/>
      <c r="X117" s="326"/>
      <c r="Y117" s="326"/>
      <c r="Z117" s="326"/>
      <c r="AA117" s="326"/>
      <c r="AB117" s="155"/>
      <c r="AC117" s="155"/>
      <c r="AD117" s="155"/>
      <c r="AE117" s="155"/>
      <c r="AF117" s="155"/>
      <c r="AG117" s="155"/>
      <c r="AH117" s="155"/>
      <c r="AI117" s="155"/>
      <c r="AJ117" s="155"/>
      <c r="AK117" s="155"/>
      <c r="AL117" s="73"/>
      <c r="AM117" s="73"/>
    </row>
    <row r="118" spans="2:39" ht="15">
      <c r="B118" s="308"/>
      <c r="C118" s="166"/>
      <c r="D118" s="169"/>
      <c r="E118" s="169"/>
      <c r="F118" s="169"/>
      <c r="G118" s="169"/>
      <c r="H118" s="169"/>
      <c r="I118" s="169"/>
      <c r="J118" s="169"/>
      <c r="K118" s="169"/>
      <c r="L118" s="169"/>
      <c r="M118" s="169"/>
      <c r="N118" s="169"/>
      <c r="O118" s="169"/>
      <c r="P118" s="169"/>
      <c r="Q118" s="169"/>
      <c r="R118" s="320"/>
      <c r="S118" s="320"/>
      <c r="T118" s="326"/>
      <c r="U118" s="326"/>
      <c r="V118" s="326"/>
      <c r="W118" s="326"/>
      <c r="X118" s="326"/>
      <c r="Y118" s="326"/>
      <c r="Z118" s="326"/>
      <c r="AA118" s="326"/>
      <c r="AB118" s="155"/>
      <c r="AC118" s="155"/>
      <c r="AD118" s="155"/>
      <c r="AE118" s="155"/>
      <c r="AF118" s="155"/>
      <c r="AG118" s="155"/>
      <c r="AH118" s="155"/>
      <c r="AI118" s="155"/>
      <c r="AJ118" s="155"/>
      <c r="AK118" s="155"/>
      <c r="AL118" s="73"/>
      <c r="AM118" s="73"/>
    </row>
    <row r="119" spans="2:39" ht="15.75" thickBot="1">
      <c r="B119" s="180" t="s">
        <v>218</v>
      </c>
      <c r="C119" s="157"/>
      <c r="D119" s="165"/>
      <c r="E119" s="165"/>
      <c r="F119" s="165"/>
      <c r="G119" s="165">
        <f>G75</f>
        <v>12.904567795999982</v>
      </c>
      <c r="H119" s="165">
        <f t="shared" ref="H119:R119" si="88">SUM(H114:H117)</f>
        <v>-379.35621627296467</v>
      </c>
      <c r="I119" s="165">
        <f t="shared" si="88"/>
        <v>-437.84009560702759</v>
      </c>
      <c r="J119" s="165">
        <f t="shared" si="88"/>
        <v>-544.65049761305647</v>
      </c>
      <c r="K119" s="165">
        <f t="shared" si="88"/>
        <v>-668.56900178886099</v>
      </c>
      <c r="L119" s="165">
        <f t="shared" si="88"/>
        <v>-814.59864314654419</v>
      </c>
      <c r="M119" s="165">
        <f t="shared" si="88"/>
        <v>-1204.5516854189768</v>
      </c>
      <c r="N119" s="165">
        <f t="shared" si="88"/>
        <v>-1588.5876908271694</v>
      </c>
      <c r="O119" s="165">
        <f t="shared" si="88"/>
        <v>-1386.0639571037693</v>
      </c>
      <c r="P119" s="165">
        <f t="shared" si="88"/>
        <v>-1169.1163954237359</v>
      </c>
      <c r="Q119" s="165">
        <f t="shared" si="88"/>
        <v>-938.01450898087478</v>
      </c>
      <c r="R119" s="165">
        <f t="shared" si="88"/>
        <v>-728.66543225803821</v>
      </c>
      <c r="S119" s="165">
        <f t="shared" ref="S119" si="89">SUM(S114:S117)</f>
        <v>-716.42437277732529</v>
      </c>
      <c r="T119" s="326"/>
      <c r="U119" s="326"/>
      <c r="V119" s="326"/>
      <c r="W119" s="326"/>
      <c r="X119" s="326"/>
      <c r="Y119" s="326"/>
      <c r="Z119" s="326"/>
      <c r="AA119" s="326"/>
      <c r="AB119" s="155"/>
      <c r="AC119" s="155"/>
      <c r="AD119" s="155"/>
      <c r="AE119" s="155"/>
      <c r="AF119" s="155"/>
      <c r="AG119" s="155"/>
      <c r="AH119" s="155"/>
      <c r="AI119" s="155"/>
      <c r="AJ119" s="155"/>
      <c r="AK119" s="155"/>
      <c r="AL119" s="73"/>
      <c r="AM119" s="73"/>
    </row>
    <row r="120" spans="2:39">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c r="AA120" s="161"/>
    </row>
    <row r="121" spans="2:39">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c r="AA121" s="161"/>
    </row>
    <row r="122" spans="2:39">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c r="AA122" s="161"/>
    </row>
    <row r="123" spans="2:39">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c r="AA123" s="161"/>
    </row>
    <row r="124" spans="2:39">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c r="AA124" s="161"/>
    </row>
    <row r="125" spans="2:39">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c r="AA125" s="161"/>
    </row>
    <row r="126" spans="2:39">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c r="AA126" s="161"/>
    </row>
    <row r="127" spans="2:39">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c r="AA127" s="161"/>
    </row>
    <row r="128" spans="2:39">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c r="AA128" s="161"/>
    </row>
    <row r="129" spans="4:27">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c r="AA129" s="161"/>
    </row>
    <row r="130" spans="4:27">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c r="AA130" s="161"/>
    </row>
    <row r="131" spans="4:27">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c r="AA131" s="161"/>
    </row>
    <row r="132" spans="4:27">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c r="AA132" s="161"/>
    </row>
    <row r="133" spans="4:27">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c r="AA133" s="161"/>
    </row>
    <row r="134" spans="4:27">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c r="AA134" s="161"/>
    </row>
    <row r="135" spans="4:27">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c r="AA135" s="161"/>
    </row>
    <row r="136" spans="4:27">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c r="AA136" s="161"/>
    </row>
  </sheetData>
  <conditionalFormatting sqref="D80 F80:AK80">
    <cfRule type="cellIs" dxfId="6" priority="3" operator="equal">
      <formula>"Error"</formula>
    </cfRule>
    <cfRule type="cellIs" dxfId="5" priority="4" operator="equal">
      <formula>"OK"</formula>
    </cfRule>
  </conditionalFormatting>
  <conditionalFormatting sqref="E80">
    <cfRule type="cellIs" dxfId="4" priority="1" operator="equal">
      <formula>"Error"</formula>
    </cfRule>
    <cfRule type="cellIs" dxfId="3" priority="2" operator="equal">
      <formula>"OK"</formula>
    </cfRule>
  </conditionalFormatting>
  <pageMargins left="0.7" right="0.7" top="0.75" bottom="0.75" header="0.3" footer="0.3"/>
  <pageSetup orientation="portrait" horizontalDpi="1200" verticalDpi="1200" r:id="rId1"/>
  <ignoredErrors>
    <ignoredError sqref="H53:S53 H72:S72" formula="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R24"/>
  <sheetViews>
    <sheetView showGridLines="0" zoomScaleNormal="100" workbookViewId="0">
      <pane ySplit="2" topLeftCell="A3" activePane="bottomLeft" state="frozen"/>
      <selection pane="bottomLeft" activeCell="F12" sqref="F12"/>
    </sheetView>
  </sheetViews>
  <sheetFormatPr defaultColWidth="9.140625" defaultRowHeight="13.5"/>
  <cols>
    <col min="1" max="1" width="9.140625" style="1"/>
    <col min="2" max="2" width="34.5703125" style="1" customWidth="1"/>
    <col min="3" max="3" width="11" style="1" bestFit="1" customWidth="1"/>
    <col min="4" max="4" width="10" style="1" bestFit="1" customWidth="1"/>
    <col min="5" max="5" width="10.140625" style="1" bestFit="1" customWidth="1"/>
    <col min="6" max="14" width="9.5703125" style="1" bestFit="1" customWidth="1"/>
    <col min="15" max="15" width="9.140625" style="1" bestFit="1" customWidth="1"/>
    <col min="16" max="16" width="9.5703125" style="1" bestFit="1" customWidth="1"/>
    <col min="17" max="17" width="10.42578125" style="1" bestFit="1" customWidth="1"/>
    <col min="18" max="16384" width="9.140625" style="1"/>
  </cols>
  <sheetData>
    <row r="1" spans="1:18" ht="15">
      <c r="B1" s="40" t="s">
        <v>184</v>
      </c>
      <c r="C1" s="91"/>
      <c r="D1" s="8"/>
      <c r="E1" s="8">
        <v>44286</v>
      </c>
      <c r="F1" s="8">
        <f t="shared" ref="F1:R1" si="0">EOMONTH(E1,12)</f>
        <v>44651</v>
      </c>
      <c r="G1" s="8">
        <f t="shared" si="0"/>
        <v>45016</v>
      </c>
      <c r="H1" s="8">
        <f t="shared" si="0"/>
        <v>45382</v>
      </c>
      <c r="I1" s="8">
        <f t="shared" si="0"/>
        <v>45747</v>
      </c>
      <c r="J1" s="8">
        <f t="shared" si="0"/>
        <v>46112</v>
      </c>
      <c r="K1" s="8">
        <f t="shared" si="0"/>
        <v>46477</v>
      </c>
      <c r="L1" s="8">
        <f t="shared" si="0"/>
        <v>46843</v>
      </c>
      <c r="M1" s="8">
        <f t="shared" si="0"/>
        <v>47208</v>
      </c>
      <c r="N1" s="8">
        <f t="shared" si="0"/>
        <v>47573</v>
      </c>
      <c r="O1" s="8">
        <f t="shared" si="0"/>
        <v>47938</v>
      </c>
      <c r="P1" s="8">
        <f t="shared" si="0"/>
        <v>48304</v>
      </c>
      <c r="Q1" s="8">
        <f t="shared" si="0"/>
        <v>48669</v>
      </c>
      <c r="R1" s="8">
        <f t="shared" si="0"/>
        <v>49034</v>
      </c>
    </row>
    <row r="2" spans="1:18" ht="15.75" thickBot="1">
      <c r="B2" s="42" t="s">
        <v>202</v>
      </c>
      <c r="C2" s="33"/>
      <c r="D2" s="80"/>
      <c r="E2" s="80">
        <f>IF(YEAR(E$1)&lt;=YEAR([188]Input!$E$22),IF(MOD(YEAR(E1),4)=0,366,365),0)</f>
        <v>365</v>
      </c>
      <c r="F2" s="80">
        <f>IF(YEAR(F$1)&lt;=YEAR([188]Input!$E$22),IF(MOD(YEAR(F1),4)=0,366,365),0)</f>
        <v>365</v>
      </c>
      <c r="G2" s="80">
        <f>IF(YEAR(G$1)&lt;=YEAR([188]Input!$E$22),IF(MOD(YEAR(G1),4)=0,366,365),0)</f>
        <v>365</v>
      </c>
      <c r="H2" s="80">
        <f>IF(YEAR(H$1)&lt;=YEAR([188]Input!$E$22),IF(MOD(YEAR(H1),4)=0,366,365),0)</f>
        <v>366</v>
      </c>
      <c r="I2" s="80">
        <f>IF(YEAR(I$1)&lt;=YEAR([188]Input!$E$22),IF(MOD(YEAR(I1),4)=0,366,365),0)</f>
        <v>365</v>
      </c>
      <c r="J2" s="80">
        <f>IF(YEAR(J$1)&lt;=YEAR([188]Input!$E$22),IF(MOD(YEAR(J1),4)=0,366,365),0)</f>
        <v>365</v>
      </c>
      <c r="K2" s="80">
        <f>IF(YEAR(K$1)&lt;=YEAR([188]Input!$E$22),IF(MOD(YEAR(K1),4)=0,366,365),0)</f>
        <v>365</v>
      </c>
      <c r="L2" s="80">
        <f>IF(YEAR(L$1)&lt;=YEAR([188]Input!$E$22),IF(MOD(YEAR(L1),4)=0,366,365),0)</f>
        <v>366</v>
      </c>
      <c r="M2" s="80">
        <f>IF(YEAR(M$1)&lt;=YEAR([188]Input!$E$22),IF(MOD(YEAR(M1),4)=0,366,365),0)</f>
        <v>365</v>
      </c>
      <c r="N2" s="80">
        <f>IF(YEAR(N$1)&lt;=YEAR([188]Input!$E$22),IF(MOD(YEAR(N1),4)=0,366,365),0)</f>
        <v>365</v>
      </c>
      <c r="O2" s="80">
        <f>IF(YEAR(O$1)&lt;=YEAR([188]Input!$E$22),IF(MOD(YEAR(O1),4)=0,366,365),0)</f>
        <v>365</v>
      </c>
      <c r="P2" s="80">
        <f>IF(YEAR(P$1)&lt;=YEAR([188]Input!$E$22),IF(MOD(YEAR(P1),4)=0,366,365),0)</f>
        <v>366</v>
      </c>
      <c r="Q2" s="80">
        <f>IF(YEAR(Q$1)&lt;=YEAR([188]Input!$E$22),IF(MOD(YEAR(Q1),4)=0,366,365),0)</f>
        <v>365</v>
      </c>
      <c r="R2" s="80">
        <f>IF(YEAR(R$1)&lt;=YEAR([188]Input!$E$22),IF(MOD(YEAR(R1),4)=0,366,365),0)</f>
        <v>365</v>
      </c>
    </row>
    <row r="6" spans="1:18" ht="15">
      <c r="B6" s="29" t="s">
        <v>291</v>
      </c>
    </row>
    <row r="7" spans="1:18" ht="15">
      <c r="D7" s="334"/>
      <c r="E7" s="334"/>
      <c r="F7" s="334">
        <v>44742</v>
      </c>
      <c r="G7" s="334">
        <f t="shared" ref="E7:Q7" si="1">G1</f>
        <v>45016</v>
      </c>
      <c r="H7" s="334">
        <f t="shared" si="1"/>
        <v>45382</v>
      </c>
      <c r="I7" s="334">
        <f t="shared" si="1"/>
        <v>45747</v>
      </c>
      <c r="J7" s="334">
        <f t="shared" si="1"/>
        <v>46112</v>
      </c>
      <c r="K7" s="334">
        <f t="shared" si="1"/>
        <v>46477</v>
      </c>
      <c r="L7" s="334">
        <f t="shared" si="1"/>
        <v>46843</v>
      </c>
      <c r="M7" s="334">
        <f t="shared" si="1"/>
        <v>47208</v>
      </c>
      <c r="N7" s="334">
        <f t="shared" si="1"/>
        <v>47573</v>
      </c>
      <c r="O7" s="334">
        <f t="shared" si="1"/>
        <v>47938</v>
      </c>
      <c r="P7" s="334">
        <f t="shared" si="1"/>
        <v>48304</v>
      </c>
      <c r="Q7" s="334">
        <f t="shared" si="1"/>
        <v>48669</v>
      </c>
      <c r="R7" s="334">
        <f t="shared" ref="R7" si="2">R1</f>
        <v>49034</v>
      </c>
    </row>
    <row r="8" spans="1:18">
      <c r="B8" s="166" t="s">
        <v>294</v>
      </c>
      <c r="C8" s="166"/>
      <c r="D8" s="216"/>
      <c r="E8" s="216"/>
      <c r="F8" s="216"/>
      <c r="G8" s="216">
        <f>Financials!H9*3/4</f>
        <v>154.829745</v>
      </c>
      <c r="H8" s="216">
        <f>Financials!I9</f>
        <v>220.55098199999998</v>
      </c>
      <c r="I8" s="216">
        <f>Financials!J9</f>
        <v>234.87496063560056</v>
      </c>
      <c r="J8" s="216">
        <f>Financials!K9</f>
        <v>248.87907897320059</v>
      </c>
      <c r="K8" s="216">
        <f>Financials!L9</f>
        <v>264.11585652546398</v>
      </c>
      <c r="L8" s="216">
        <f>Financials!M9</f>
        <v>278.60885760310134</v>
      </c>
      <c r="M8" s="216">
        <f>Financials!N9</f>
        <v>288.41011723303768</v>
      </c>
      <c r="N8" s="216">
        <f>Financials!O9</f>
        <v>302.74160185867856</v>
      </c>
      <c r="O8" s="216">
        <f>Financials!P9</f>
        <v>321.70018075777182</v>
      </c>
      <c r="P8" s="216">
        <f>Financials!Q9</f>
        <v>340.72081115686495</v>
      </c>
      <c r="Q8" s="216">
        <f>Financials!R9</f>
        <v>356.21071875777176</v>
      </c>
      <c r="R8" s="216">
        <f>Financials!S9</f>
        <v>17.542400999999998</v>
      </c>
    </row>
    <row r="9" spans="1:18">
      <c r="B9" s="166" t="s">
        <v>295</v>
      </c>
      <c r="C9" s="166"/>
      <c r="D9" s="216"/>
      <c r="E9" s="216"/>
      <c r="F9" s="216"/>
      <c r="G9" s="216">
        <f>SUM(Financials!H14:H17)*-1*3/4</f>
        <v>-34.062131168973508</v>
      </c>
      <c r="H9" s="216">
        <f>SUM(Financials!I14:I17)*-1</f>
        <v>-48.224861334062915</v>
      </c>
      <c r="I9" s="216">
        <f>SUM(Financials!J14:J17)*-1</f>
        <v>-51.227769868016061</v>
      </c>
      <c r="J9" s="216">
        <f>SUM(Financials!K14:K17)*-1</f>
        <v>-54.439990375391872</v>
      </c>
      <c r="K9" s="216">
        <f>SUM(Financials!L14:L17)*-1</f>
        <v>-57.87790510953397</v>
      </c>
      <c r="L9" s="216">
        <f>SUM(Financials!M14:M17)*-1</f>
        <v>-61.559307101920425</v>
      </c>
      <c r="M9" s="216">
        <f>SUM(Financials!N14:N17)*-1</f>
        <v>-65.503529867617161</v>
      </c>
      <c r="N9" s="216">
        <f>SUM(Financials!O14:O17)*-1</f>
        <v>-69.731589512658829</v>
      </c>
      <c r="O9" s="216">
        <f>SUM(Financials!P14:P17)*-1</f>
        <v>-74.266340455118652</v>
      </c>
      <c r="P9" s="216">
        <f>SUM(Financials!Q14:Q17)*-1</f>
        <v>-79.132646091384146</v>
      </c>
      <c r="Q9" s="216">
        <f>SUM(Financials!R14:R17)*-1</f>
        <v>-84.357565870813886</v>
      </c>
      <c r="R9" s="216">
        <f>SUM(Financials!S14:S17)*-1</f>
        <v>-4.1904096618463553</v>
      </c>
    </row>
    <row r="10" spans="1:18">
      <c r="B10" s="166" t="s">
        <v>318</v>
      </c>
      <c r="C10" s="166"/>
      <c r="D10" s="216"/>
      <c r="E10" s="216"/>
      <c r="F10" s="216"/>
      <c r="G10" s="216">
        <f>Financials!H31*-1</f>
        <v>-43.43</v>
      </c>
      <c r="H10" s="216"/>
      <c r="I10" s="216"/>
      <c r="J10" s="216"/>
      <c r="K10" s="216"/>
      <c r="L10" s="216"/>
      <c r="M10" s="216"/>
      <c r="N10" s="216"/>
      <c r="O10" s="216"/>
      <c r="P10" s="216"/>
      <c r="Q10" s="216"/>
      <c r="R10" s="216"/>
    </row>
    <row r="11" spans="1:18">
      <c r="B11" s="166" t="s">
        <v>220</v>
      </c>
      <c r="C11" s="166"/>
      <c r="D11" s="216"/>
      <c r="E11" s="216"/>
      <c r="F11" s="216"/>
      <c r="G11" s="216">
        <f>'Other Schedules'!L111*-1</f>
        <v>-243.43</v>
      </c>
      <c r="H11" s="216">
        <f>'Other Schedules'!M111*-1</f>
        <v>-1.5</v>
      </c>
      <c r="I11" s="216">
        <f>'Other Schedules'!N111*-1</f>
        <v>-1.6861321802701068</v>
      </c>
      <c r="J11" s="216">
        <f>'Other Schedules'!O111*-1</f>
        <v>-1.7485815202801107</v>
      </c>
      <c r="K11" s="216">
        <f>'Other Schedules'!P111*-1</f>
        <v>-1.4237689515009073</v>
      </c>
      <c r="L11" s="216">
        <f>'Other Schedules'!Q111*-1</f>
        <v>-92.307064007812514</v>
      </c>
      <c r="M11" s="216">
        <f>'Other Schedules'!R111*-1</f>
        <v>-96.922417208203129</v>
      </c>
      <c r="N11" s="216">
        <f>'Other Schedules'!S111*-1</f>
        <v>-1.5</v>
      </c>
      <c r="O11" s="216">
        <f>'Other Schedules'!T111*-1</f>
        <v>-2.6353106088003768</v>
      </c>
      <c r="P11" s="216">
        <f>'Other Schedules'!U111*-1</f>
        <v>0</v>
      </c>
      <c r="Q11" s="216">
        <f>'Other Schedules'!V111*-1</f>
        <v>-117.80980388167846</v>
      </c>
      <c r="R11" s="216">
        <f>'Other Schedules'!W111*-1</f>
        <v>0</v>
      </c>
    </row>
    <row r="12" spans="1:18">
      <c r="A12" s="1">
        <v>1</v>
      </c>
      <c r="B12" s="166" t="s">
        <v>302</v>
      </c>
      <c r="C12" s="166"/>
      <c r="D12" s="216"/>
      <c r="E12" s="216"/>
      <c r="F12" s="216"/>
      <c r="G12" s="216"/>
      <c r="H12" s="216"/>
      <c r="I12" s="216">
        <f xml:space="preserve"> -1 * SUM('Other Schedules'!N$123:N$124)*$A$12</f>
        <v>-37.131460593343235</v>
      </c>
      <c r="J12" s="216">
        <f xml:space="preserve"> -1 * SUM('Other Schedules'!O$123:O$124)*$A$12</f>
        <v>-37.06901125333323</v>
      </c>
      <c r="K12" s="216">
        <f xml:space="preserve"> -1 * SUM('Other Schedules'!P$123:P$124)*$A$12</f>
        <v>-37.393823822112438</v>
      </c>
      <c r="L12" s="216">
        <f xml:space="preserve"> -1 * SUM('Other Schedules'!Q$123:Q$124)*$A$12</f>
        <v>53.489471234199172</v>
      </c>
      <c r="M12" s="216">
        <f xml:space="preserve"> -1 * SUM('Other Schedules'!R$123:R$124)*$A$12</f>
        <v>58.104824434589787</v>
      </c>
      <c r="N12" s="216">
        <f xml:space="preserve"> -1 * SUM('Other Schedules'!S$123:S$124)*$A$12</f>
        <v>-28.986278622619693</v>
      </c>
      <c r="O12" s="216">
        <f xml:space="preserve"> -1 * SUM('Other Schedules'!T$123:T$124)*$A$12</f>
        <v>-27.850968013819315</v>
      </c>
      <c r="P12" s="216">
        <f xml:space="preserve"> -1 * SUM('Other Schedules'!U$123:U$124)*$A$12</f>
        <v>-30.48627862261975</v>
      </c>
      <c r="Q12" s="216">
        <f xml:space="preserve"> -1 * SUM('Other Schedules'!V$123:V$124)*$A$12</f>
        <v>87.323525259058769</v>
      </c>
      <c r="R12" s="216">
        <f xml:space="preserve"> -1 * SUM('Other Schedules'!W$123:W$124)*$A$12</f>
        <v>0</v>
      </c>
    </row>
    <row r="13" spans="1:18">
      <c r="B13" s="166" t="s">
        <v>307</v>
      </c>
      <c r="C13" s="166"/>
      <c r="D13" s="216"/>
      <c r="E13" s="216"/>
      <c r="F13" s="216"/>
      <c r="G13" s="216">
        <f>SUM(Financials!H92:H95)</f>
        <v>-34.844269177000001</v>
      </c>
      <c r="H13" s="216">
        <f>SUM(Financials!I92:I95)</f>
        <v>0</v>
      </c>
      <c r="I13" s="216">
        <f>SUM(Financials!J92:J95)</f>
        <v>0</v>
      </c>
      <c r="J13" s="216">
        <f>SUM(Financials!K92:K95)</f>
        <v>0</v>
      </c>
      <c r="K13" s="216">
        <f>SUM(Financials!L92:L95)</f>
        <v>0</v>
      </c>
      <c r="L13" s="216">
        <f>SUM(Financials!M92:M95)</f>
        <v>0</v>
      </c>
      <c r="M13" s="216">
        <f>SUM(Financials!N92:N95)</f>
        <v>0</v>
      </c>
      <c r="N13" s="216">
        <f>SUM(Financials!O92:O95)</f>
        <v>0</v>
      </c>
      <c r="O13" s="216">
        <f>SUM(Financials!P92:P95)</f>
        <v>0</v>
      </c>
      <c r="P13" s="216">
        <f>SUM(Financials!Q92:Q95)</f>
        <v>0</v>
      </c>
      <c r="Q13" s="216">
        <f>SUM(Financials!R92:R95)+7.64</f>
        <v>-9.9161544920000075</v>
      </c>
      <c r="R13" s="216">
        <f>SUM(Financials!S92:S95)</f>
        <v>0</v>
      </c>
    </row>
    <row r="14" spans="1:18" ht="15">
      <c r="B14" s="177" t="s">
        <v>296</v>
      </c>
      <c r="C14" s="166"/>
      <c r="D14" s="216">
        <v>0</v>
      </c>
      <c r="E14" s="235">
        <f t="shared" ref="E14:R14" si="3">SUM(E8:E13)</f>
        <v>0</v>
      </c>
      <c r="F14" s="235">
        <f t="shared" si="3"/>
        <v>0</v>
      </c>
      <c r="G14" s="235">
        <f t="shared" si="3"/>
        <v>-200.93665534597352</v>
      </c>
      <c r="H14" s="235">
        <f t="shared" si="3"/>
        <v>170.82612066593705</v>
      </c>
      <c r="I14" s="235">
        <f t="shared" si="3"/>
        <v>144.82959799397116</v>
      </c>
      <c r="J14" s="235">
        <f t="shared" si="3"/>
        <v>155.62149582419539</v>
      </c>
      <c r="K14" s="235">
        <f t="shared" si="3"/>
        <v>167.42035864231667</v>
      </c>
      <c r="L14" s="235">
        <f t="shared" si="3"/>
        <v>178.23195772756759</v>
      </c>
      <c r="M14" s="235">
        <f t="shared" si="3"/>
        <v>184.08899459180719</v>
      </c>
      <c r="N14" s="235">
        <f t="shared" si="3"/>
        <v>202.52373372340003</v>
      </c>
      <c r="O14" s="235">
        <f t="shared" si="3"/>
        <v>216.94756168003346</v>
      </c>
      <c r="P14" s="235">
        <f t="shared" si="3"/>
        <v>231.10188644286103</v>
      </c>
      <c r="Q14" s="235">
        <f t="shared" si="3"/>
        <v>231.4507197723382</v>
      </c>
      <c r="R14" s="235">
        <f t="shared" si="3"/>
        <v>13.351991338153642</v>
      </c>
    </row>
    <row r="15" spans="1:18" ht="15">
      <c r="B15" s="3"/>
      <c r="C15" s="3"/>
      <c r="D15" s="44"/>
      <c r="E15" s="44"/>
      <c r="F15" s="44"/>
      <c r="G15" s="44"/>
      <c r="H15" s="44"/>
      <c r="I15" s="44"/>
      <c r="J15" s="44"/>
      <c r="K15" s="44"/>
      <c r="L15" s="44"/>
      <c r="M15" s="44"/>
      <c r="N15" s="44"/>
      <c r="O15" s="44"/>
      <c r="P15" s="44"/>
      <c r="Q15" s="44"/>
    </row>
    <row r="16" spans="1:18" ht="15">
      <c r="B16" s="30" t="s">
        <v>309</v>
      </c>
      <c r="C16" s="386">
        <v>13</v>
      </c>
    </row>
    <row r="17" spans="2:18" ht="15">
      <c r="B17" s="379"/>
      <c r="C17" s="380" t="s">
        <v>310</v>
      </c>
      <c r="D17" s="381" t="s">
        <v>311</v>
      </c>
      <c r="E17" s="81"/>
      <c r="F17" s="81"/>
      <c r="G17" s="81"/>
      <c r="H17" s="81"/>
      <c r="I17" s="81"/>
      <c r="J17" s="81"/>
      <c r="K17" s="81"/>
      <c r="L17" s="81"/>
      <c r="M17" s="81"/>
      <c r="N17" s="81"/>
      <c r="O17" s="81"/>
      <c r="P17" s="81"/>
      <c r="Q17" s="81"/>
      <c r="R17" s="81"/>
    </row>
    <row r="18" spans="2:18" ht="15">
      <c r="B18" s="383" t="s">
        <v>317</v>
      </c>
      <c r="C18" s="382">
        <f>XNPV(C16%,F14:R14,F7:R7)</f>
        <v>707.14704684674803</v>
      </c>
      <c r="D18" s="382">
        <f>XNPV(C16%,F14:O14,F7:O7)</f>
        <v>571.71565844449185</v>
      </c>
    </row>
    <row r="19" spans="2:18">
      <c r="C19" s="377"/>
    </row>
    <row r="20" spans="2:18">
      <c r="B20" s="1" t="s">
        <v>313</v>
      </c>
      <c r="C20" s="81">
        <v>2145.3769381420943</v>
      </c>
    </row>
    <row r="21" spans="2:18">
      <c r="B21" s="1" t="s">
        <v>314</v>
      </c>
      <c r="C21" s="378">
        <f>C18/C20</f>
        <v>0.32961436019683349</v>
      </c>
    </row>
    <row r="22" spans="2:18">
      <c r="C22" s="378"/>
    </row>
    <row r="24" spans="2:18">
      <c r="C24" s="83"/>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T353"/>
  <sheetViews>
    <sheetView showGridLines="0" workbookViewId="0">
      <pane xSplit="2" ySplit="3" topLeftCell="C244" activePane="bottomRight" state="frozen"/>
      <selection pane="topRight" activeCell="C1" sqref="C1"/>
      <selection pane="bottomLeft" activeCell="A4" sqref="A4"/>
      <selection pane="bottomRight" activeCell="I340" sqref="I340"/>
    </sheetView>
  </sheetViews>
  <sheetFormatPr defaultColWidth="9.140625" defaultRowHeight="13.5" outlineLevelRow="2"/>
  <cols>
    <col min="1" max="1" width="9.140625" style="1"/>
    <col min="2" max="2" width="29.140625" style="1" bestFit="1" customWidth="1"/>
    <col min="3" max="3" width="13" style="1" customWidth="1"/>
    <col min="4" max="4" width="19.7109375" style="1" bestFit="1" customWidth="1"/>
    <col min="5" max="6" width="14.7109375" style="1" bestFit="1" customWidth="1"/>
    <col min="7" max="7" width="10.28515625" style="1" bestFit="1" customWidth="1"/>
    <col min="8" max="8" width="14.5703125" style="1" bestFit="1" customWidth="1"/>
    <col min="9" max="9" width="13.7109375" style="1" customWidth="1"/>
    <col min="10" max="10" width="10.28515625" style="1" bestFit="1" customWidth="1"/>
    <col min="11" max="11" width="14.28515625" style="1" bestFit="1" customWidth="1"/>
    <col min="12" max="20" width="10.28515625" style="1" bestFit="1" customWidth="1"/>
    <col min="21" max="35" width="10.28515625" style="73" bestFit="1" customWidth="1"/>
    <col min="36" max="38" width="11.140625" style="73" bestFit="1" customWidth="1"/>
    <col min="39" max="39" width="9.5703125" style="73" bestFit="1" customWidth="1"/>
    <col min="40" max="46" width="9.140625" style="73"/>
    <col min="47" max="16384" width="9.140625" style="1"/>
  </cols>
  <sheetData>
    <row r="1" spans="2:39" ht="15">
      <c r="B1" s="41" t="s">
        <v>184</v>
      </c>
      <c r="C1" s="8"/>
      <c r="D1" s="8"/>
      <c r="E1" s="8"/>
      <c r="F1" s="8">
        <f>Financials!D1</f>
        <v>43555</v>
      </c>
      <c r="G1" s="8">
        <f>Financials!E1</f>
        <v>43921</v>
      </c>
      <c r="H1" s="8">
        <f>Financials!F1</f>
        <v>44286</v>
      </c>
      <c r="I1" s="8">
        <f>Financials!G1</f>
        <v>44651</v>
      </c>
      <c r="J1" s="8">
        <f>Financials!H1</f>
        <v>45016</v>
      </c>
      <c r="K1" s="8">
        <f>Financials!I1</f>
        <v>45382</v>
      </c>
      <c r="L1" s="8">
        <f>Financials!J1</f>
        <v>45747</v>
      </c>
      <c r="M1" s="8">
        <f>Financials!K1</f>
        <v>46112</v>
      </c>
      <c r="N1" s="8">
        <f>Financials!L1</f>
        <v>46477</v>
      </c>
      <c r="O1" s="8">
        <f>Financials!M1</f>
        <v>46843</v>
      </c>
      <c r="P1" s="8">
        <f>Financials!N1</f>
        <v>47208</v>
      </c>
      <c r="Q1" s="8">
        <f>Financials!O1</f>
        <v>47573</v>
      </c>
      <c r="R1" s="8">
        <f>Financials!P1</f>
        <v>47938</v>
      </c>
      <c r="S1" s="8">
        <f>Financials!Q1</f>
        <v>48304</v>
      </c>
      <c r="T1" s="8">
        <f>Financials!R1</f>
        <v>48669</v>
      </c>
      <c r="U1" s="8">
        <f>Financials!S1</f>
        <v>49034</v>
      </c>
      <c r="V1" s="16"/>
      <c r="W1" s="16"/>
      <c r="X1" s="16"/>
      <c r="Y1" s="16"/>
      <c r="Z1" s="16"/>
      <c r="AA1" s="16"/>
      <c r="AB1" s="16"/>
      <c r="AC1" s="16"/>
      <c r="AD1" s="16"/>
      <c r="AE1" s="16"/>
      <c r="AF1" s="16"/>
      <c r="AG1" s="16"/>
      <c r="AH1" s="16"/>
      <c r="AI1" s="16"/>
      <c r="AJ1" s="16"/>
      <c r="AK1" s="16"/>
      <c r="AL1" s="16"/>
      <c r="AM1" s="16"/>
    </row>
    <row r="2" spans="2:39" ht="15">
      <c r="B2" s="41" t="s">
        <v>159</v>
      </c>
      <c r="C2" s="10"/>
      <c r="D2" s="10"/>
      <c r="E2" s="10"/>
      <c r="F2" s="10">
        <f>Financials!D3</f>
        <v>365</v>
      </c>
      <c r="G2" s="10">
        <f>Financials!E3</f>
        <v>366</v>
      </c>
      <c r="H2" s="337">
        <f>Financials!F3</f>
        <v>346</v>
      </c>
      <c r="I2" s="10">
        <f>Financials!G3</f>
        <v>365</v>
      </c>
      <c r="J2" s="10">
        <f>Financials!H3</f>
        <v>365</v>
      </c>
      <c r="K2" s="10">
        <f>Financials!I3</f>
        <v>366</v>
      </c>
      <c r="L2" s="10">
        <f>Financials!J3</f>
        <v>365</v>
      </c>
      <c r="M2" s="10">
        <f>Financials!K3</f>
        <v>365</v>
      </c>
      <c r="N2" s="10">
        <f>Financials!L3</f>
        <v>365</v>
      </c>
      <c r="O2" s="10">
        <f>Financials!M3</f>
        <v>366</v>
      </c>
      <c r="P2" s="10">
        <f>Financials!N3</f>
        <v>365</v>
      </c>
      <c r="Q2" s="10">
        <f>Financials!O3</f>
        <v>365</v>
      </c>
      <c r="R2" s="10">
        <f>Financials!P3</f>
        <v>365</v>
      </c>
      <c r="S2" s="10">
        <f>Financials!Q3</f>
        <v>366</v>
      </c>
      <c r="T2" s="10">
        <f>Financials!R3</f>
        <v>365</v>
      </c>
      <c r="U2" s="10">
        <f>Financials!S3</f>
        <v>17</v>
      </c>
      <c r="V2" s="38"/>
      <c r="W2" s="38"/>
      <c r="X2" s="38"/>
      <c r="Y2" s="38"/>
      <c r="Z2" s="38"/>
      <c r="AA2" s="38"/>
      <c r="AB2" s="38"/>
      <c r="AC2" s="38"/>
      <c r="AD2" s="38"/>
      <c r="AE2" s="38"/>
      <c r="AF2" s="38"/>
      <c r="AG2" s="38"/>
      <c r="AH2" s="38"/>
      <c r="AI2" s="38"/>
      <c r="AJ2" s="38"/>
      <c r="AK2" s="38"/>
      <c r="AL2" s="38"/>
      <c r="AM2" s="38"/>
    </row>
    <row r="3" spans="2:39" ht="15">
      <c r="B3" s="41" t="s">
        <v>198</v>
      </c>
      <c r="C3" s="10"/>
      <c r="D3" s="10"/>
      <c r="E3" s="10"/>
      <c r="F3" s="10">
        <f t="shared" ref="F3:T3" si="0">ROUND(F2/30,0)</f>
        <v>12</v>
      </c>
      <c r="G3" s="10">
        <f t="shared" si="0"/>
        <v>12</v>
      </c>
      <c r="H3" s="10">
        <f t="shared" si="0"/>
        <v>12</v>
      </c>
      <c r="I3" s="10">
        <f t="shared" si="0"/>
        <v>12</v>
      </c>
      <c r="J3" s="10">
        <f t="shared" si="0"/>
        <v>12</v>
      </c>
      <c r="K3" s="10">
        <f t="shared" si="0"/>
        <v>12</v>
      </c>
      <c r="L3" s="10">
        <f t="shared" si="0"/>
        <v>12</v>
      </c>
      <c r="M3" s="10">
        <f t="shared" si="0"/>
        <v>12</v>
      </c>
      <c r="N3" s="10">
        <f t="shared" si="0"/>
        <v>12</v>
      </c>
      <c r="O3" s="10">
        <f t="shared" si="0"/>
        <v>12</v>
      </c>
      <c r="P3" s="10">
        <f t="shared" si="0"/>
        <v>12</v>
      </c>
      <c r="Q3" s="10">
        <f t="shared" si="0"/>
        <v>12</v>
      </c>
      <c r="R3" s="10">
        <f t="shared" si="0"/>
        <v>12</v>
      </c>
      <c r="S3" s="10">
        <f t="shared" si="0"/>
        <v>12</v>
      </c>
      <c r="T3" s="10">
        <f t="shared" si="0"/>
        <v>12</v>
      </c>
      <c r="U3" s="10">
        <f t="shared" ref="U3" si="1">ROUND(U2/30,0)</f>
        <v>1</v>
      </c>
      <c r="V3" s="38"/>
      <c r="W3" s="38"/>
      <c r="X3" s="38"/>
      <c r="Y3" s="38"/>
      <c r="Z3" s="38"/>
      <c r="AA3" s="38"/>
      <c r="AB3" s="38"/>
      <c r="AC3" s="38"/>
      <c r="AD3" s="38"/>
      <c r="AE3" s="38"/>
      <c r="AF3" s="38"/>
      <c r="AG3" s="38"/>
      <c r="AH3" s="38"/>
      <c r="AI3" s="38"/>
      <c r="AJ3" s="38"/>
      <c r="AK3" s="38"/>
      <c r="AL3" s="38"/>
      <c r="AM3" s="38"/>
    </row>
    <row r="4" spans="2:39">
      <c r="U4" s="1"/>
    </row>
    <row r="5" spans="2:39" ht="15">
      <c r="B5" s="177" t="s">
        <v>283</v>
      </c>
      <c r="C5" s="316" t="str">
        <f>Input!B12</f>
        <v>TP-1 (Mandal)</v>
      </c>
      <c r="D5" s="316" t="str">
        <f>Input!E11</f>
        <v>Bajipura By</v>
      </c>
      <c r="E5" s="316" t="str">
        <f>Input!F11</f>
        <v>Vyara By</v>
      </c>
      <c r="F5" s="316" t="str">
        <f>Input!B13</f>
        <v>TP-2 (Bhatia)</v>
      </c>
      <c r="G5" s="316" t="str">
        <f>Input!G11</f>
        <v>Sachin Fly</v>
      </c>
      <c r="H5" s="316">
        <f>Input!B14</f>
        <v>0</v>
      </c>
      <c r="I5" s="177" t="s">
        <v>136</v>
      </c>
      <c r="U5" s="1"/>
    </row>
    <row r="6" spans="2:39">
      <c r="B6" s="166" t="s">
        <v>134</v>
      </c>
      <c r="C6" s="238">
        <f>Input!C12</f>
        <v>74.8</v>
      </c>
      <c r="D6" s="238"/>
      <c r="E6" s="238"/>
      <c r="F6" s="238">
        <f>Input!C13</f>
        <v>5.45</v>
      </c>
      <c r="G6" s="238"/>
      <c r="H6" s="238">
        <f>Input!C14</f>
        <v>0</v>
      </c>
      <c r="I6" s="166"/>
      <c r="U6" s="1"/>
    </row>
    <row r="7" spans="2:39" ht="15">
      <c r="B7" s="166" t="s">
        <v>135</v>
      </c>
      <c r="C7" s="238">
        <f>Input!$D12</f>
        <v>52.469999999999992</v>
      </c>
      <c r="D7" s="238">
        <f>Input!E12</f>
        <v>5.3</v>
      </c>
      <c r="E7" s="238">
        <f>Input!F12</f>
        <v>11.23</v>
      </c>
      <c r="F7" s="238">
        <f>Input!$D13</f>
        <v>61.34</v>
      </c>
      <c r="G7" s="238">
        <f>Input!G13</f>
        <v>1.1599999999999999</v>
      </c>
      <c r="H7" s="238">
        <f>Input!$D14</f>
        <v>0</v>
      </c>
      <c r="I7" s="239">
        <f>SUM(C7:H7)</f>
        <v>131.49999999999997</v>
      </c>
      <c r="U7" s="1"/>
    </row>
    <row r="8" spans="2:39">
      <c r="U8" s="1"/>
    </row>
    <row r="9" spans="2:39" ht="15">
      <c r="B9" s="84" t="s">
        <v>137</v>
      </c>
      <c r="C9" s="84"/>
      <c r="D9" s="84"/>
      <c r="E9" s="84"/>
      <c r="F9" s="84"/>
      <c r="G9" s="84"/>
      <c r="H9" s="84"/>
      <c r="I9" s="84"/>
      <c r="J9" s="84"/>
      <c r="K9" s="84"/>
      <c r="L9" s="84"/>
      <c r="M9" s="84"/>
      <c r="N9" s="84"/>
      <c r="O9" s="84"/>
      <c r="P9" s="84"/>
      <c r="Q9" s="84"/>
      <c r="R9" s="84"/>
      <c r="S9" s="84"/>
      <c r="T9" s="84"/>
      <c r="U9" s="84"/>
      <c r="V9" s="70"/>
      <c r="W9" s="70"/>
      <c r="X9" s="70"/>
      <c r="Y9" s="70"/>
      <c r="Z9" s="70"/>
      <c r="AA9" s="70"/>
      <c r="AB9" s="70"/>
      <c r="AC9" s="70"/>
      <c r="AD9" s="70"/>
      <c r="AE9" s="70"/>
      <c r="AF9" s="70"/>
      <c r="AG9" s="70"/>
      <c r="AH9" s="70"/>
      <c r="AI9" s="70"/>
      <c r="AJ9" s="70"/>
      <c r="AK9" s="70"/>
      <c r="AL9" s="70"/>
      <c r="AM9" s="70"/>
    </row>
    <row r="10" spans="2:39">
      <c r="U10" s="1"/>
    </row>
    <row r="11" spans="2:39" ht="15">
      <c r="B11" s="177" t="s">
        <v>138</v>
      </c>
      <c r="C11" s="240">
        <f>Input!C36</f>
        <v>39453</v>
      </c>
      <c r="D11" s="166"/>
      <c r="U11" s="1"/>
    </row>
    <row r="12" spans="2:39">
      <c r="B12" s="195" t="s">
        <v>139</v>
      </c>
      <c r="C12" s="241">
        <f>Input!C37</f>
        <v>5</v>
      </c>
      <c r="D12" s="195" t="str">
        <f>Input!D37</f>
        <v>Rupee</v>
      </c>
      <c r="U12" s="1"/>
    </row>
    <row r="13" spans="2:39">
      <c r="B13" s="195" t="s">
        <v>141</v>
      </c>
      <c r="C13" s="241">
        <f>Input!C38</f>
        <v>1.5</v>
      </c>
      <c r="D13" s="195" t="str">
        <f>Input!D38</f>
        <v>Times Single Trip Toll</v>
      </c>
      <c r="U13" s="1"/>
    </row>
    <row r="14" spans="2:39">
      <c r="B14" s="195" t="s">
        <v>145</v>
      </c>
      <c r="C14" s="241">
        <f>Input!C39</f>
        <v>33.333333333333329</v>
      </c>
      <c r="D14" s="195" t="str">
        <f>Input!D39</f>
        <v>Times single Trip Toll</v>
      </c>
      <c r="U14" s="1"/>
    </row>
    <row r="15" spans="2:39">
      <c r="B15" s="195" t="s">
        <v>143</v>
      </c>
      <c r="C15" s="241">
        <f>Input!C40</f>
        <v>150</v>
      </c>
      <c r="D15" s="195" t="str">
        <f>Input!D40</f>
        <v>Rs. Monthly Pass</v>
      </c>
      <c r="U15" s="1"/>
    </row>
    <row r="16" spans="2:39">
      <c r="U16" s="1"/>
    </row>
    <row r="17" spans="2:39" ht="15">
      <c r="B17" s="198" t="s">
        <v>147</v>
      </c>
      <c r="C17" s="317" t="str">
        <f>Input!C42</f>
        <v>Rs/km</v>
      </c>
      <c r="D17" s="317" t="str">
        <f>Input!D42</f>
        <v>Bajipura By</v>
      </c>
      <c r="E17" s="317" t="str">
        <f>Input!E42</f>
        <v>Vyara By</v>
      </c>
      <c r="F17" s="317" t="str">
        <f>Input!F42</f>
        <v>Sachin Fly</v>
      </c>
      <c r="U17" s="1"/>
    </row>
    <row r="18" spans="2:39">
      <c r="B18" s="200" t="s">
        <v>149</v>
      </c>
      <c r="C18" s="242">
        <f>Input!C43</f>
        <v>0.65</v>
      </c>
      <c r="D18" s="242">
        <f>Input!D43</f>
        <v>17</v>
      </c>
      <c r="E18" s="242">
        <f>Input!E43</f>
        <v>25.75</v>
      </c>
      <c r="F18" s="242">
        <f>Input!F43</f>
        <v>20</v>
      </c>
      <c r="U18" s="1"/>
    </row>
    <row r="19" spans="2:39">
      <c r="B19" s="200" t="s">
        <v>150</v>
      </c>
      <c r="C19" s="242">
        <f>Input!C44</f>
        <v>1.05</v>
      </c>
      <c r="D19" s="242">
        <f>Input!D44</f>
        <v>25.5</v>
      </c>
      <c r="E19" s="242">
        <f>Input!E44</f>
        <v>38.75</v>
      </c>
      <c r="F19" s="242">
        <f>Input!F44</f>
        <v>30</v>
      </c>
      <c r="U19" s="1"/>
    </row>
    <row r="20" spans="2:39">
      <c r="B20" s="200" t="s">
        <v>259</v>
      </c>
      <c r="C20" s="242">
        <f>Input!C45</f>
        <v>2.2000000000000002</v>
      </c>
      <c r="D20" s="242">
        <f>Input!D45</f>
        <v>51</v>
      </c>
      <c r="E20" s="242">
        <f>Input!E45</f>
        <v>77.25</v>
      </c>
      <c r="F20" s="242">
        <f>Input!F45</f>
        <v>60</v>
      </c>
      <c r="U20" s="1"/>
    </row>
    <row r="21" spans="2:39">
      <c r="B21" s="200" t="s">
        <v>263</v>
      </c>
      <c r="C21" s="242">
        <f>Input!C46</f>
        <v>2.2000000000000002</v>
      </c>
      <c r="D21" s="242">
        <f>Input!D46</f>
        <v>51</v>
      </c>
      <c r="E21" s="242">
        <f>Input!E46</f>
        <v>77.25</v>
      </c>
      <c r="F21" s="242">
        <f>Input!F46</f>
        <v>60</v>
      </c>
      <c r="U21" s="1"/>
    </row>
    <row r="22" spans="2:39">
      <c r="B22" s="200" t="s">
        <v>152</v>
      </c>
      <c r="C22" s="242">
        <f>Input!C47</f>
        <v>3.45</v>
      </c>
      <c r="D22" s="242">
        <f>Input!D47</f>
        <v>76</v>
      </c>
      <c r="E22" s="242">
        <f>Input!E47</f>
        <v>115.5</v>
      </c>
      <c r="F22" s="242">
        <f>Input!F47</f>
        <v>89.5</v>
      </c>
      <c r="U22" s="1"/>
    </row>
    <row r="23" spans="2:39" ht="15">
      <c r="B23" s="200" t="s">
        <v>153</v>
      </c>
      <c r="C23" s="242">
        <f>Input!C48</f>
        <v>4.2</v>
      </c>
      <c r="D23" s="242">
        <f>Input!D48</f>
        <v>102</v>
      </c>
      <c r="E23" s="242">
        <f>Input!E48</f>
        <v>154.5</v>
      </c>
      <c r="F23" s="242">
        <f>Input!F48</f>
        <v>120</v>
      </c>
      <c r="H23" s="318"/>
      <c r="U23" s="1"/>
    </row>
    <row r="24" spans="2:39">
      <c r="G24" s="83"/>
      <c r="H24" s="83"/>
      <c r="U24" s="1"/>
    </row>
    <row r="25" spans="2:39" ht="15">
      <c r="B25" s="85" t="s">
        <v>155</v>
      </c>
      <c r="C25" s="85"/>
      <c r="D25" s="85"/>
      <c r="E25" s="85"/>
      <c r="F25" s="85"/>
      <c r="G25" s="85"/>
      <c r="H25" s="85"/>
      <c r="I25" s="85"/>
      <c r="J25" s="85"/>
      <c r="K25" s="85"/>
      <c r="L25" s="85"/>
      <c r="M25" s="85"/>
      <c r="N25" s="85"/>
      <c r="O25" s="85"/>
      <c r="P25" s="85"/>
      <c r="Q25" s="85"/>
      <c r="R25" s="85"/>
      <c r="S25" s="85"/>
      <c r="T25" s="85"/>
      <c r="U25" s="85"/>
      <c r="V25" s="359"/>
      <c r="W25" s="359"/>
      <c r="X25" s="359"/>
      <c r="Y25" s="359"/>
      <c r="Z25" s="359"/>
      <c r="AA25" s="359"/>
      <c r="AB25" s="359"/>
      <c r="AC25" s="359"/>
      <c r="AD25" s="359"/>
      <c r="AE25" s="359"/>
      <c r="AF25" s="359"/>
      <c r="AG25" s="359"/>
      <c r="AH25" s="359"/>
      <c r="AI25" s="359"/>
      <c r="AJ25" s="359"/>
      <c r="AK25" s="359"/>
      <c r="AL25" s="359"/>
      <c r="AM25" s="359"/>
    </row>
    <row r="26" spans="2:39">
      <c r="H26" s="81">
        <f>123*C29*D29</f>
        <v>378.051939</v>
      </c>
      <c r="I26" s="81">
        <f>124.5*C29*D29</f>
        <v>382.6623285</v>
      </c>
      <c r="J26" s="83"/>
      <c r="U26" s="1"/>
    </row>
    <row r="27" spans="2:39" ht="15" outlineLevel="1">
      <c r="B27" s="177" t="s">
        <v>157</v>
      </c>
      <c r="C27" s="202">
        <f>EOMONTH(C11,2)</f>
        <v>39538</v>
      </c>
      <c r="D27" s="166"/>
      <c r="E27" s="202">
        <f>DATE(2018,3,31)</f>
        <v>43190</v>
      </c>
      <c r="F27" s="202">
        <f>EOMONTH(E27,12)</f>
        <v>43555</v>
      </c>
      <c r="G27" s="202">
        <f t="shared" ref="G27:U27" si="2">EOMONTH(F27,12)</f>
        <v>43921</v>
      </c>
      <c r="H27" s="202">
        <f t="shared" si="2"/>
        <v>44286</v>
      </c>
      <c r="I27" s="202">
        <f t="shared" si="2"/>
        <v>44651</v>
      </c>
      <c r="J27" s="202">
        <f t="shared" si="2"/>
        <v>45016</v>
      </c>
      <c r="K27" s="202">
        <f t="shared" si="2"/>
        <v>45382</v>
      </c>
      <c r="L27" s="202">
        <f t="shared" si="2"/>
        <v>45747</v>
      </c>
      <c r="M27" s="202">
        <f t="shared" si="2"/>
        <v>46112</v>
      </c>
      <c r="N27" s="202">
        <f t="shared" si="2"/>
        <v>46477</v>
      </c>
      <c r="O27" s="202">
        <f t="shared" si="2"/>
        <v>46843</v>
      </c>
      <c r="P27" s="202">
        <f t="shared" si="2"/>
        <v>47208</v>
      </c>
      <c r="Q27" s="202">
        <f t="shared" si="2"/>
        <v>47573</v>
      </c>
      <c r="R27" s="202">
        <f t="shared" si="2"/>
        <v>47938</v>
      </c>
      <c r="S27" s="202">
        <f t="shared" si="2"/>
        <v>48304</v>
      </c>
      <c r="T27" s="349">
        <f t="shared" si="2"/>
        <v>48669</v>
      </c>
      <c r="U27" s="349">
        <f t="shared" si="2"/>
        <v>49034</v>
      </c>
      <c r="V27" s="360"/>
      <c r="W27" s="360"/>
      <c r="X27" s="360"/>
      <c r="Y27" s="360"/>
      <c r="Z27" s="360"/>
      <c r="AA27" s="360"/>
      <c r="AB27" s="360"/>
      <c r="AC27" s="360"/>
      <c r="AD27" s="360"/>
      <c r="AE27" s="360"/>
      <c r="AF27" s="360"/>
      <c r="AG27" s="360"/>
      <c r="AH27" s="360"/>
      <c r="AI27" s="360"/>
      <c r="AJ27" s="360"/>
      <c r="AK27" s="360"/>
      <c r="AL27" s="360"/>
      <c r="AM27" s="360"/>
    </row>
    <row r="28" spans="2:39" outlineLevel="1">
      <c r="B28" s="166" t="s">
        <v>156</v>
      </c>
      <c r="C28" s="166">
        <f>Input!C51</f>
        <v>208.7</v>
      </c>
      <c r="D28" s="166"/>
      <c r="E28" s="231">
        <v>343.32089999999999</v>
      </c>
      <c r="F28" s="231">
        <v>355.61</v>
      </c>
      <c r="G28" s="231">
        <f>119.7*C29*D29</f>
        <v>367.90908210000003</v>
      </c>
      <c r="H28" s="231">
        <f t="shared" ref="H28:U28" si="3">G28*(1+H29)</f>
        <v>378.05193899999995</v>
      </c>
      <c r="I28" s="231">
        <f t="shared" si="3"/>
        <v>385.42856219999993</v>
      </c>
      <c r="J28" s="231">
        <f t="shared" si="3"/>
        <v>440.44999999999982</v>
      </c>
      <c r="K28" s="231">
        <f t="shared" si="3"/>
        <v>462.47249999999985</v>
      </c>
      <c r="L28" s="231">
        <f t="shared" si="3"/>
        <v>480.97139999999985</v>
      </c>
      <c r="M28" s="231">
        <f t="shared" si="3"/>
        <v>496.84345619999982</v>
      </c>
      <c r="N28" s="231">
        <f t="shared" si="3"/>
        <v>513.23929025459972</v>
      </c>
      <c r="O28" s="231">
        <f t="shared" si="3"/>
        <v>530.17618683300145</v>
      </c>
      <c r="P28" s="231">
        <f t="shared" si="3"/>
        <v>547.67200099849049</v>
      </c>
      <c r="Q28" s="231">
        <f t="shared" si="3"/>
        <v>565.74517703144068</v>
      </c>
      <c r="R28" s="231">
        <f t="shared" si="3"/>
        <v>584.41476787347813</v>
      </c>
      <c r="S28" s="231">
        <f t="shared" si="3"/>
        <v>603.7004552133028</v>
      </c>
      <c r="T28" s="350">
        <f t="shared" si="3"/>
        <v>623.62257023534175</v>
      </c>
      <c r="U28" s="350">
        <f t="shared" si="3"/>
        <v>644.20211505310795</v>
      </c>
      <c r="V28" s="361"/>
      <c r="W28" s="361"/>
      <c r="X28" s="361"/>
      <c r="Y28" s="361"/>
      <c r="Z28" s="361"/>
      <c r="AA28" s="361"/>
      <c r="AB28" s="361"/>
      <c r="AC28" s="361"/>
      <c r="AD28" s="361"/>
      <c r="AE28" s="361"/>
      <c r="AF28" s="361"/>
      <c r="AG28" s="361"/>
      <c r="AH28" s="361"/>
      <c r="AI28" s="361"/>
      <c r="AJ28" s="361"/>
      <c r="AK28" s="361"/>
      <c r="AL28" s="361"/>
      <c r="AM28" s="361"/>
    </row>
    <row r="29" spans="2:39" outlineLevel="1">
      <c r="B29" s="166" t="s">
        <v>158</v>
      </c>
      <c r="C29" s="166">
        <v>1.873</v>
      </c>
      <c r="D29" s="166">
        <v>1.641</v>
      </c>
      <c r="E29" s="243"/>
      <c r="F29" s="244">
        <f>Input!F53</f>
        <v>3.579479140361097E-2</v>
      </c>
      <c r="G29" s="244">
        <f>Input!G53</f>
        <v>3.458587244453204E-2</v>
      </c>
      <c r="H29" s="244">
        <f>Input!H53</f>
        <v>2.7568922305764243E-2</v>
      </c>
      <c r="I29" s="244">
        <f>Input!I53</f>
        <v>1.9512195121951237E-2</v>
      </c>
      <c r="J29" s="244">
        <f>Input!J53</f>
        <v>0.142753919133396</v>
      </c>
      <c r="K29" s="244">
        <f>Input!K53</f>
        <v>0.05</v>
      </c>
      <c r="L29" s="244">
        <f>Input!L53</f>
        <v>0.04</v>
      </c>
      <c r="M29" s="244">
        <f>Input!M53</f>
        <v>3.3000000000000002E-2</v>
      </c>
      <c r="N29" s="244">
        <f>Input!N53</f>
        <v>3.3000000000000002E-2</v>
      </c>
      <c r="O29" s="244">
        <f>Input!O53</f>
        <v>3.3000000000000002E-2</v>
      </c>
      <c r="P29" s="244">
        <f>Input!P53</f>
        <v>3.3000000000000002E-2</v>
      </c>
      <c r="Q29" s="244">
        <f>Input!Q53</f>
        <v>3.3000000000000002E-2</v>
      </c>
      <c r="R29" s="244">
        <f>Input!R53</f>
        <v>3.3000000000000002E-2</v>
      </c>
      <c r="S29" s="244">
        <f>Input!S53</f>
        <v>3.3000000000000002E-2</v>
      </c>
      <c r="T29" s="351">
        <f>Input!T53</f>
        <v>3.3000000000000002E-2</v>
      </c>
      <c r="U29" s="351">
        <f>Input!U53</f>
        <v>3.3000000000000002E-2</v>
      </c>
      <c r="V29" s="362"/>
      <c r="W29" s="362"/>
      <c r="X29" s="362"/>
      <c r="Y29" s="362"/>
      <c r="Z29" s="362"/>
      <c r="AA29" s="362"/>
      <c r="AB29" s="362"/>
      <c r="AC29" s="362"/>
      <c r="AD29" s="362"/>
      <c r="AE29" s="362"/>
      <c r="AF29" s="362"/>
      <c r="AG29" s="362"/>
      <c r="AH29" s="362"/>
      <c r="AI29" s="362"/>
      <c r="AJ29" s="362"/>
      <c r="AK29" s="362"/>
      <c r="AL29" s="362"/>
      <c r="AM29" s="362"/>
    </row>
    <row r="30" spans="2:39" outlineLevel="1">
      <c r="U30" s="1"/>
    </row>
    <row r="31" spans="2:39" ht="15" outlineLevel="1">
      <c r="B31" s="177" t="s">
        <v>160</v>
      </c>
      <c r="C31" s="166"/>
      <c r="D31" s="166"/>
      <c r="E31" s="231">
        <f>(1+3%*(YEAR(E27)-YEAR($C$27)))*(1+40%*(E28/$C$28-1))</f>
        <v>1.6354234211787255</v>
      </c>
      <c r="F31" s="231">
        <f t="shared" ref="F31:T31" si="4">(1+3%*(YEAR(F27)-YEAR($C$27)))*(1+40%*(F28/$C$28-1))</f>
        <v>1.7044902731193101</v>
      </c>
      <c r="G31" s="231">
        <f t="shared" si="4"/>
        <v>1.7749963615831337</v>
      </c>
      <c r="H31" s="231">
        <f t="shared" si="4"/>
        <v>1.8411723913943459</v>
      </c>
      <c r="I31" s="231">
        <f t="shared" si="4"/>
        <v>1.9009862162414946</v>
      </c>
      <c r="J31" s="231">
        <f t="shared" si="4"/>
        <v>2.0940584571154766</v>
      </c>
      <c r="K31" s="231">
        <f t="shared" si="4"/>
        <v>2.1998529947292762</v>
      </c>
      <c r="L31" s="231">
        <f t="shared" si="4"/>
        <v>2.2979823938667945</v>
      </c>
      <c r="M31" s="231">
        <f t="shared" si="4"/>
        <v>2.3904857164312405</v>
      </c>
      <c r="N31" s="231">
        <f t="shared" si="4"/>
        <v>2.4863903894580188</v>
      </c>
      <c r="O31" s="231">
        <f t="shared" si="4"/>
        <v>2.5858397679593725</v>
      </c>
      <c r="P31" s="231">
        <f t="shared" si="4"/>
        <v>2.6889829643076948</v>
      </c>
      <c r="Q31" s="231">
        <f t="shared" si="4"/>
        <v>2.7959750721076984</v>
      </c>
      <c r="R31" s="231">
        <f t="shared" si="4"/>
        <v>2.9069773985743712</v>
      </c>
      <c r="S31" s="231">
        <f t="shared" si="4"/>
        <v>3.0221577057343185</v>
      </c>
      <c r="T31" s="350">
        <f t="shared" si="4"/>
        <v>3.1416904607797758</v>
      </c>
      <c r="U31" s="350">
        <f t="shared" ref="U31" si="5">(1+3%*(YEAR(U27)-YEAR($C$27)))*(1+40%*(U28/$C$28-1))</f>
        <v>3.2657570959166886</v>
      </c>
      <c r="V31" s="361"/>
      <c r="W31" s="361"/>
      <c r="X31" s="361"/>
      <c r="Y31" s="361"/>
      <c r="Z31" s="361"/>
      <c r="AA31" s="361"/>
      <c r="AB31" s="361"/>
      <c r="AC31" s="361"/>
      <c r="AD31" s="361"/>
      <c r="AE31" s="361"/>
      <c r="AF31" s="361"/>
      <c r="AG31" s="361"/>
      <c r="AH31" s="361"/>
      <c r="AI31" s="361"/>
      <c r="AJ31" s="361"/>
      <c r="AK31" s="361"/>
      <c r="AL31" s="361"/>
      <c r="AM31" s="361"/>
    </row>
    <row r="32" spans="2:39" outlineLevel="1">
      <c r="U32" s="1"/>
    </row>
    <row r="33" spans="2:39" ht="15" outlineLevel="1">
      <c r="B33" s="86" t="s">
        <v>161</v>
      </c>
      <c r="C33" s="86" t="s">
        <v>167</v>
      </c>
      <c r="D33" s="86"/>
      <c r="E33" s="86"/>
      <c r="F33" s="86"/>
      <c r="G33" s="86"/>
      <c r="H33" s="86"/>
      <c r="I33" s="86"/>
      <c r="J33" s="86"/>
      <c r="K33" s="86"/>
      <c r="L33" s="86"/>
      <c r="M33" s="86"/>
      <c r="N33" s="86"/>
      <c r="O33" s="86"/>
      <c r="P33" s="86"/>
      <c r="Q33" s="86"/>
      <c r="R33" s="86"/>
      <c r="S33" s="86"/>
      <c r="T33" s="86"/>
      <c r="U33" s="86"/>
      <c r="V33" s="70"/>
      <c r="W33" s="70"/>
      <c r="X33" s="70"/>
      <c r="Y33" s="70"/>
      <c r="Z33" s="70"/>
      <c r="AA33" s="70"/>
      <c r="AB33" s="70"/>
      <c r="AC33" s="70"/>
      <c r="AD33" s="70"/>
      <c r="AE33" s="70"/>
      <c r="AF33" s="70"/>
      <c r="AG33" s="70"/>
      <c r="AH33" s="70"/>
      <c r="AI33" s="70"/>
      <c r="AJ33" s="70"/>
      <c r="AK33" s="70"/>
      <c r="AL33" s="70"/>
      <c r="AM33" s="70"/>
    </row>
    <row r="34" spans="2:39" ht="15" outlineLevel="2">
      <c r="B34" s="84" t="s">
        <v>162</v>
      </c>
      <c r="C34" s="84"/>
      <c r="D34" s="84"/>
      <c r="E34" s="84"/>
      <c r="F34" s="84"/>
      <c r="G34" s="84"/>
      <c r="H34" s="84"/>
      <c r="I34" s="84"/>
      <c r="J34" s="84"/>
      <c r="K34" s="84"/>
      <c r="L34" s="84"/>
      <c r="M34" s="84"/>
      <c r="N34" s="84"/>
      <c r="O34" s="84"/>
      <c r="P34" s="84"/>
      <c r="Q34" s="84"/>
      <c r="R34" s="84"/>
      <c r="S34" s="84"/>
      <c r="T34" s="84"/>
      <c r="U34" s="84"/>
      <c r="V34" s="70"/>
      <c r="W34" s="70"/>
      <c r="X34" s="70"/>
      <c r="Y34" s="70"/>
      <c r="Z34" s="70"/>
      <c r="AA34" s="70"/>
      <c r="AB34" s="70"/>
      <c r="AC34" s="70"/>
      <c r="AD34" s="70"/>
      <c r="AE34" s="70"/>
      <c r="AF34" s="70"/>
      <c r="AG34" s="70"/>
      <c r="AH34" s="70"/>
      <c r="AI34" s="70"/>
      <c r="AJ34" s="70"/>
      <c r="AK34" s="70"/>
      <c r="AL34" s="70"/>
      <c r="AM34" s="70"/>
    </row>
    <row r="35" spans="2:39" outlineLevel="2">
      <c r="B35" s="212" t="s">
        <v>149</v>
      </c>
      <c r="C35" s="166"/>
      <c r="D35" s="166"/>
      <c r="E35" s="166"/>
      <c r="F35" s="166">
        <f t="shared" ref="F35:T40" si="6">MROUND($C18*$C$7*F$31+SUM($D18:$E18)*F$31,$C$12)</f>
        <v>130</v>
      </c>
      <c r="G35" s="166">
        <f t="shared" si="6"/>
        <v>135</v>
      </c>
      <c r="H35" s="166">
        <f t="shared" si="6"/>
        <v>140</v>
      </c>
      <c r="I35" s="166">
        <f t="shared" si="6"/>
        <v>145</v>
      </c>
      <c r="J35" s="166">
        <f t="shared" si="6"/>
        <v>160</v>
      </c>
      <c r="K35" s="166">
        <f t="shared" si="6"/>
        <v>170</v>
      </c>
      <c r="L35" s="166">
        <f t="shared" si="6"/>
        <v>175</v>
      </c>
      <c r="M35" s="166">
        <f t="shared" si="6"/>
        <v>185</v>
      </c>
      <c r="N35" s="166">
        <f t="shared" si="6"/>
        <v>190</v>
      </c>
      <c r="O35" s="166">
        <f t="shared" si="6"/>
        <v>200</v>
      </c>
      <c r="P35" s="166">
        <f t="shared" si="6"/>
        <v>205</v>
      </c>
      <c r="Q35" s="166">
        <f t="shared" si="6"/>
        <v>215</v>
      </c>
      <c r="R35" s="166">
        <f t="shared" si="6"/>
        <v>225</v>
      </c>
      <c r="S35" s="166">
        <f t="shared" si="6"/>
        <v>230</v>
      </c>
      <c r="T35" s="352">
        <f t="shared" si="6"/>
        <v>240</v>
      </c>
      <c r="U35" s="352">
        <f t="shared" ref="U35" si="7">MROUND($C18*$C$7*U$31+SUM($D18:$E18)*U$31,$C$12)</f>
        <v>250</v>
      </c>
    </row>
    <row r="36" spans="2:39" outlineLevel="2">
      <c r="B36" s="212" t="s">
        <v>150</v>
      </c>
      <c r="C36" s="166"/>
      <c r="D36" s="166"/>
      <c r="E36" s="166"/>
      <c r="F36" s="166">
        <f t="shared" ref="F36:T36" si="8">MROUND($C19*$C$7*F$31+SUM($D19:$E19)*F$31,$C$12)</f>
        <v>205</v>
      </c>
      <c r="G36" s="166">
        <f t="shared" si="8"/>
        <v>210</v>
      </c>
      <c r="H36" s="166">
        <f t="shared" si="8"/>
        <v>220</v>
      </c>
      <c r="I36" s="166">
        <f t="shared" si="8"/>
        <v>225</v>
      </c>
      <c r="J36" s="166">
        <f t="shared" si="8"/>
        <v>250</v>
      </c>
      <c r="K36" s="166">
        <f t="shared" si="8"/>
        <v>265</v>
      </c>
      <c r="L36" s="166">
        <f t="shared" si="8"/>
        <v>275</v>
      </c>
      <c r="M36" s="166">
        <f t="shared" si="8"/>
        <v>285</v>
      </c>
      <c r="N36" s="166">
        <f t="shared" si="8"/>
        <v>295</v>
      </c>
      <c r="O36" s="166">
        <f t="shared" si="8"/>
        <v>310</v>
      </c>
      <c r="P36" s="166">
        <f t="shared" si="8"/>
        <v>320</v>
      </c>
      <c r="Q36" s="166">
        <f t="shared" si="8"/>
        <v>335</v>
      </c>
      <c r="R36" s="166">
        <f t="shared" si="8"/>
        <v>345</v>
      </c>
      <c r="S36" s="166">
        <f t="shared" si="8"/>
        <v>360</v>
      </c>
      <c r="T36" s="352">
        <f t="shared" si="8"/>
        <v>375</v>
      </c>
      <c r="U36" s="352">
        <f t="shared" ref="U36" si="9">MROUND($C19*$C$7*U$31+SUM($D19:$E19)*U$31,$C$12)</f>
        <v>390</v>
      </c>
    </row>
    <row r="37" spans="2:39" outlineLevel="2">
      <c r="B37" s="212" t="s">
        <v>259</v>
      </c>
      <c r="C37" s="166"/>
      <c r="D37" s="166"/>
      <c r="E37" s="166"/>
      <c r="F37" s="166">
        <f t="shared" si="6"/>
        <v>415</v>
      </c>
      <c r="G37" s="166">
        <f t="shared" si="6"/>
        <v>435</v>
      </c>
      <c r="H37" s="166">
        <f t="shared" si="6"/>
        <v>450</v>
      </c>
      <c r="I37" s="166">
        <f t="shared" si="6"/>
        <v>465</v>
      </c>
      <c r="J37" s="166">
        <f t="shared" si="6"/>
        <v>510</v>
      </c>
      <c r="K37" s="166">
        <f t="shared" si="6"/>
        <v>535</v>
      </c>
      <c r="L37" s="166">
        <f t="shared" si="6"/>
        <v>560</v>
      </c>
      <c r="M37" s="166">
        <f t="shared" si="6"/>
        <v>585</v>
      </c>
      <c r="N37" s="166">
        <f t="shared" si="6"/>
        <v>605</v>
      </c>
      <c r="O37" s="166">
        <f t="shared" si="6"/>
        <v>630</v>
      </c>
      <c r="P37" s="166">
        <f t="shared" si="6"/>
        <v>655</v>
      </c>
      <c r="Q37" s="166">
        <f t="shared" si="6"/>
        <v>680</v>
      </c>
      <c r="R37" s="166">
        <f t="shared" si="6"/>
        <v>710</v>
      </c>
      <c r="S37" s="166">
        <f t="shared" si="6"/>
        <v>735</v>
      </c>
      <c r="T37" s="352">
        <f t="shared" si="6"/>
        <v>765</v>
      </c>
      <c r="U37" s="352">
        <f t="shared" ref="U37" si="10">MROUND($C20*$C$7*U$31+SUM($D20:$E20)*U$31,$C$12)</f>
        <v>795</v>
      </c>
    </row>
    <row r="38" spans="2:39" outlineLevel="2">
      <c r="B38" s="212" t="s">
        <v>263</v>
      </c>
      <c r="C38" s="166"/>
      <c r="D38" s="166"/>
      <c r="E38" s="166"/>
      <c r="F38" s="166">
        <f t="shared" si="6"/>
        <v>415</v>
      </c>
      <c r="G38" s="166">
        <f t="shared" si="6"/>
        <v>435</v>
      </c>
      <c r="H38" s="166">
        <f t="shared" si="6"/>
        <v>450</v>
      </c>
      <c r="I38" s="166">
        <f t="shared" si="6"/>
        <v>465</v>
      </c>
      <c r="J38" s="166">
        <f t="shared" si="6"/>
        <v>510</v>
      </c>
      <c r="K38" s="166">
        <f t="shared" si="6"/>
        <v>535</v>
      </c>
      <c r="L38" s="166">
        <f t="shared" si="6"/>
        <v>560</v>
      </c>
      <c r="M38" s="166">
        <f t="shared" si="6"/>
        <v>585</v>
      </c>
      <c r="N38" s="166">
        <f t="shared" si="6"/>
        <v>605</v>
      </c>
      <c r="O38" s="166">
        <f t="shared" si="6"/>
        <v>630</v>
      </c>
      <c r="P38" s="166">
        <f t="shared" si="6"/>
        <v>655</v>
      </c>
      <c r="Q38" s="166">
        <f t="shared" si="6"/>
        <v>680</v>
      </c>
      <c r="R38" s="166">
        <f t="shared" si="6"/>
        <v>710</v>
      </c>
      <c r="S38" s="166">
        <f t="shared" si="6"/>
        <v>735</v>
      </c>
      <c r="T38" s="352">
        <f t="shared" si="6"/>
        <v>765</v>
      </c>
      <c r="U38" s="352">
        <f t="shared" ref="U38" si="11">MROUND($C21*$C$7*U$31+SUM($D21:$E21)*U$31,$C$12)</f>
        <v>795</v>
      </c>
    </row>
    <row r="39" spans="2:39" outlineLevel="2">
      <c r="B39" s="212" t="s">
        <v>152</v>
      </c>
      <c r="C39" s="166"/>
      <c r="D39" s="166"/>
      <c r="E39" s="166"/>
      <c r="F39" s="166">
        <f t="shared" si="6"/>
        <v>635</v>
      </c>
      <c r="G39" s="166">
        <f t="shared" si="6"/>
        <v>660</v>
      </c>
      <c r="H39" s="166">
        <f t="shared" si="6"/>
        <v>685</v>
      </c>
      <c r="I39" s="166">
        <f t="shared" si="6"/>
        <v>710</v>
      </c>
      <c r="J39" s="166">
        <f t="shared" si="6"/>
        <v>780</v>
      </c>
      <c r="K39" s="166">
        <f t="shared" si="6"/>
        <v>820</v>
      </c>
      <c r="L39" s="166">
        <f t="shared" si="6"/>
        <v>855</v>
      </c>
      <c r="M39" s="166">
        <f t="shared" si="6"/>
        <v>890</v>
      </c>
      <c r="N39" s="166">
        <f t="shared" si="6"/>
        <v>925</v>
      </c>
      <c r="O39" s="166">
        <f t="shared" si="6"/>
        <v>965</v>
      </c>
      <c r="P39" s="166">
        <f t="shared" si="6"/>
        <v>1000</v>
      </c>
      <c r="Q39" s="166">
        <f t="shared" si="6"/>
        <v>1040</v>
      </c>
      <c r="R39" s="166">
        <f t="shared" si="6"/>
        <v>1085</v>
      </c>
      <c r="S39" s="166">
        <f t="shared" si="6"/>
        <v>1125</v>
      </c>
      <c r="T39" s="352">
        <f t="shared" si="6"/>
        <v>1170</v>
      </c>
      <c r="U39" s="352">
        <f t="shared" ref="U39" si="12">MROUND($C22*$C$7*U$31+SUM($D22:$E22)*U$31,$C$12)</f>
        <v>1215</v>
      </c>
    </row>
    <row r="40" spans="2:39" outlineLevel="2">
      <c r="B40" s="212" t="s">
        <v>153</v>
      </c>
      <c r="C40" s="166"/>
      <c r="D40" s="166"/>
      <c r="E40" s="166"/>
      <c r="F40" s="166">
        <f t="shared" si="6"/>
        <v>815</v>
      </c>
      <c r="G40" s="166">
        <f t="shared" si="6"/>
        <v>845</v>
      </c>
      <c r="H40" s="166">
        <f t="shared" si="6"/>
        <v>880</v>
      </c>
      <c r="I40" s="166">
        <f t="shared" si="6"/>
        <v>905</v>
      </c>
      <c r="J40" s="166">
        <f t="shared" si="6"/>
        <v>1000</v>
      </c>
      <c r="K40" s="166">
        <f t="shared" si="6"/>
        <v>1050</v>
      </c>
      <c r="L40" s="166">
        <f t="shared" si="6"/>
        <v>1095</v>
      </c>
      <c r="M40" s="166">
        <f t="shared" si="6"/>
        <v>1140</v>
      </c>
      <c r="N40" s="166">
        <f t="shared" si="6"/>
        <v>1185</v>
      </c>
      <c r="O40" s="166">
        <f t="shared" si="6"/>
        <v>1235</v>
      </c>
      <c r="P40" s="166">
        <f t="shared" si="6"/>
        <v>1280</v>
      </c>
      <c r="Q40" s="166">
        <f t="shared" si="6"/>
        <v>1335</v>
      </c>
      <c r="R40" s="166">
        <f t="shared" si="6"/>
        <v>1385</v>
      </c>
      <c r="S40" s="166">
        <f t="shared" si="6"/>
        <v>1440</v>
      </c>
      <c r="T40" s="352">
        <f t="shared" si="6"/>
        <v>1500</v>
      </c>
      <c r="U40" s="352">
        <f t="shared" ref="U40" si="13">MROUND($C23*$C$7*U$31+SUM($D23:$E23)*U$31,$C$12)</f>
        <v>1555</v>
      </c>
    </row>
    <row r="41" spans="2:39" outlineLevel="2">
      <c r="B41" s="87"/>
      <c r="U41" s="1"/>
    </row>
    <row r="42" spans="2:39" ht="15" outlineLevel="2">
      <c r="B42" s="84" t="s">
        <v>227</v>
      </c>
      <c r="C42" s="84"/>
      <c r="D42" s="84"/>
      <c r="E42" s="84"/>
      <c r="F42" s="84"/>
      <c r="G42" s="84"/>
      <c r="H42" s="84"/>
      <c r="I42" s="84"/>
      <c r="J42" s="84"/>
      <c r="K42" s="84"/>
      <c r="L42" s="84"/>
      <c r="M42" s="84"/>
      <c r="N42" s="84"/>
      <c r="O42" s="84"/>
      <c r="P42" s="84"/>
      <c r="Q42" s="84"/>
      <c r="R42" s="84"/>
      <c r="S42" s="84"/>
      <c r="T42" s="84"/>
      <c r="U42" s="84"/>
      <c r="V42" s="70"/>
      <c r="W42" s="70"/>
      <c r="X42" s="70"/>
      <c r="Y42" s="70"/>
      <c r="Z42" s="70"/>
      <c r="AA42" s="70"/>
      <c r="AB42" s="70"/>
      <c r="AC42" s="70"/>
      <c r="AD42" s="70"/>
      <c r="AE42" s="70"/>
      <c r="AF42" s="70"/>
      <c r="AG42" s="70"/>
      <c r="AH42" s="70"/>
      <c r="AI42" s="70"/>
      <c r="AJ42" s="70"/>
      <c r="AK42" s="70"/>
      <c r="AL42" s="70"/>
      <c r="AM42" s="70"/>
    </row>
    <row r="43" spans="2:39" outlineLevel="2">
      <c r="B43" s="212" t="s">
        <v>149</v>
      </c>
      <c r="C43" s="166"/>
      <c r="D43" s="166"/>
      <c r="E43" s="166"/>
      <c r="F43" s="166">
        <f t="shared" ref="F43:T48" si="14">MROUND($C18*$C$7*F$31*$C$13+$C$13*SUM($D18:$E18)*F$31,$C$12)</f>
        <v>195</v>
      </c>
      <c r="G43" s="166">
        <f t="shared" si="14"/>
        <v>205</v>
      </c>
      <c r="H43" s="166">
        <f t="shared" si="14"/>
        <v>210</v>
      </c>
      <c r="I43" s="166">
        <f t="shared" si="14"/>
        <v>220</v>
      </c>
      <c r="J43" s="166">
        <f t="shared" si="14"/>
        <v>240</v>
      </c>
      <c r="K43" s="166">
        <f t="shared" si="14"/>
        <v>255</v>
      </c>
      <c r="L43" s="166">
        <f t="shared" si="14"/>
        <v>265</v>
      </c>
      <c r="M43" s="166">
        <f t="shared" si="14"/>
        <v>275</v>
      </c>
      <c r="N43" s="166">
        <f t="shared" si="14"/>
        <v>285</v>
      </c>
      <c r="O43" s="166">
        <f t="shared" si="14"/>
        <v>300</v>
      </c>
      <c r="P43" s="166">
        <f t="shared" si="14"/>
        <v>310</v>
      </c>
      <c r="Q43" s="166">
        <f t="shared" si="14"/>
        <v>320</v>
      </c>
      <c r="R43" s="166">
        <f t="shared" si="14"/>
        <v>335</v>
      </c>
      <c r="S43" s="166">
        <f t="shared" si="14"/>
        <v>350</v>
      </c>
      <c r="T43" s="352">
        <f t="shared" si="14"/>
        <v>360</v>
      </c>
      <c r="U43" s="352">
        <f t="shared" ref="U43" si="15">MROUND($C18*$C$7*U$31*$C$13+$C$13*SUM($D18:$E18)*U$31,$C$12)</f>
        <v>375</v>
      </c>
    </row>
    <row r="44" spans="2:39" outlineLevel="2">
      <c r="B44" s="212" t="s">
        <v>150</v>
      </c>
      <c r="C44" s="166"/>
      <c r="D44" s="166"/>
      <c r="E44" s="166"/>
      <c r="F44" s="166">
        <f t="shared" ref="F44:T44" si="16">MROUND($C19*$C$7*F$31*$C$13+$C$13*SUM($D19:$E19)*F$31,$C$12)</f>
        <v>305</v>
      </c>
      <c r="G44" s="166">
        <f t="shared" si="16"/>
        <v>320</v>
      </c>
      <c r="H44" s="166">
        <f t="shared" si="16"/>
        <v>330</v>
      </c>
      <c r="I44" s="166">
        <f t="shared" si="16"/>
        <v>340</v>
      </c>
      <c r="J44" s="166">
        <f t="shared" si="16"/>
        <v>375</v>
      </c>
      <c r="K44" s="166">
        <f t="shared" si="16"/>
        <v>395</v>
      </c>
      <c r="L44" s="166">
        <f t="shared" si="16"/>
        <v>410</v>
      </c>
      <c r="M44" s="166">
        <f t="shared" si="16"/>
        <v>430</v>
      </c>
      <c r="N44" s="166">
        <f t="shared" si="16"/>
        <v>445</v>
      </c>
      <c r="O44" s="166">
        <f t="shared" si="16"/>
        <v>465</v>
      </c>
      <c r="P44" s="166">
        <f t="shared" si="16"/>
        <v>480</v>
      </c>
      <c r="Q44" s="166">
        <f t="shared" si="16"/>
        <v>500</v>
      </c>
      <c r="R44" s="166">
        <f t="shared" si="16"/>
        <v>520</v>
      </c>
      <c r="S44" s="166">
        <f t="shared" si="16"/>
        <v>540</v>
      </c>
      <c r="T44" s="352">
        <f t="shared" si="16"/>
        <v>560</v>
      </c>
      <c r="U44" s="352">
        <f t="shared" ref="U44" si="17">MROUND($C19*$C$7*U$31*$C$13+$C$13*SUM($D19:$E19)*U$31,$C$12)</f>
        <v>585</v>
      </c>
    </row>
    <row r="45" spans="2:39" outlineLevel="2">
      <c r="B45" s="212" t="s">
        <v>259</v>
      </c>
      <c r="C45" s="166"/>
      <c r="D45" s="166"/>
      <c r="E45" s="166"/>
      <c r="F45" s="166">
        <f t="shared" si="14"/>
        <v>625</v>
      </c>
      <c r="G45" s="166">
        <f t="shared" si="14"/>
        <v>650</v>
      </c>
      <c r="H45" s="166">
        <f t="shared" si="14"/>
        <v>675</v>
      </c>
      <c r="I45" s="166">
        <f t="shared" si="14"/>
        <v>695</v>
      </c>
      <c r="J45" s="166">
        <f t="shared" si="14"/>
        <v>765</v>
      </c>
      <c r="K45" s="166">
        <f t="shared" si="14"/>
        <v>805</v>
      </c>
      <c r="L45" s="166">
        <f t="shared" si="14"/>
        <v>840</v>
      </c>
      <c r="M45" s="166">
        <f t="shared" si="14"/>
        <v>875</v>
      </c>
      <c r="N45" s="166">
        <f t="shared" si="14"/>
        <v>910</v>
      </c>
      <c r="O45" s="166">
        <f t="shared" si="14"/>
        <v>945</v>
      </c>
      <c r="P45" s="166">
        <f t="shared" si="14"/>
        <v>985</v>
      </c>
      <c r="Q45" s="166">
        <f t="shared" si="14"/>
        <v>1020</v>
      </c>
      <c r="R45" s="166">
        <f t="shared" si="14"/>
        <v>1065</v>
      </c>
      <c r="S45" s="166">
        <f t="shared" si="14"/>
        <v>1105</v>
      </c>
      <c r="T45" s="352">
        <f t="shared" si="14"/>
        <v>1150</v>
      </c>
      <c r="U45" s="352">
        <f t="shared" ref="U45" si="18">MROUND($C20*$C$7*U$31*$C$13+$C$13*SUM($D20:$E20)*U$31,$C$12)</f>
        <v>1195</v>
      </c>
    </row>
    <row r="46" spans="2:39" outlineLevel="2">
      <c r="B46" s="212" t="s">
        <v>263</v>
      </c>
      <c r="C46" s="166"/>
      <c r="D46" s="166"/>
      <c r="E46" s="166"/>
      <c r="F46" s="166">
        <f t="shared" si="14"/>
        <v>625</v>
      </c>
      <c r="G46" s="166">
        <f t="shared" si="14"/>
        <v>650</v>
      </c>
      <c r="H46" s="166">
        <f t="shared" si="14"/>
        <v>675</v>
      </c>
      <c r="I46" s="166">
        <f t="shared" si="14"/>
        <v>695</v>
      </c>
      <c r="J46" s="166">
        <f t="shared" si="14"/>
        <v>765</v>
      </c>
      <c r="K46" s="166">
        <f t="shared" si="14"/>
        <v>805</v>
      </c>
      <c r="L46" s="166">
        <f t="shared" si="14"/>
        <v>840</v>
      </c>
      <c r="M46" s="166">
        <f t="shared" si="14"/>
        <v>875</v>
      </c>
      <c r="N46" s="166">
        <f t="shared" si="14"/>
        <v>910</v>
      </c>
      <c r="O46" s="166">
        <f t="shared" si="14"/>
        <v>945</v>
      </c>
      <c r="P46" s="166">
        <f t="shared" si="14"/>
        <v>985</v>
      </c>
      <c r="Q46" s="166">
        <f t="shared" si="14"/>
        <v>1020</v>
      </c>
      <c r="R46" s="166">
        <f t="shared" si="14"/>
        <v>1065</v>
      </c>
      <c r="S46" s="166">
        <f t="shared" si="14"/>
        <v>1105</v>
      </c>
      <c r="T46" s="352">
        <f t="shared" si="14"/>
        <v>1150</v>
      </c>
      <c r="U46" s="352">
        <f t="shared" ref="U46" si="19">MROUND($C21*$C$7*U$31*$C$13+$C$13*SUM($D21:$E21)*U$31,$C$12)</f>
        <v>1195</v>
      </c>
    </row>
    <row r="47" spans="2:39" outlineLevel="2">
      <c r="B47" s="212" t="s">
        <v>152</v>
      </c>
      <c r="C47" s="166"/>
      <c r="D47" s="166"/>
      <c r="E47" s="166"/>
      <c r="F47" s="166">
        <f t="shared" si="14"/>
        <v>950</v>
      </c>
      <c r="G47" s="166">
        <f t="shared" si="14"/>
        <v>990</v>
      </c>
      <c r="H47" s="166">
        <f t="shared" si="14"/>
        <v>1030</v>
      </c>
      <c r="I47" s="166">
        <f t="shared" si="14"/>
        <v>1060</v>
      </c>
      <c r="J47" s="166">
        <f t="shared" si="14"/>
        <v>1170</v>
      </c>
      <c r="K47" s="166">
        <f t="shared" si="14"/>
        <v>1230</v>
      </c>
      <c r="L47" s="166">
        <f t="shared" si="14"/>
        <v>1285</v>
      </c>
      <c r="M47" s="166">
        <f t="shared" si="14"/>
        <v>1335</v>
      </c>
      <c r="N47" s="166">
        <f t="shared" si="14"/>
        <v>1390</v>
      </c>
      <c r="O47" s="166">
        <f t="shared" si="14"/>
        <v>1445</v>
      </c>
      <c r="P47" s="166">
        <f t="shared" si="14"/>
        <v>1505</v>
      </c>
      <c r="Q47" s="166">
        <f t="shared" si="14"/>
        <v>1560</v>
      </c>
      <c r="R47" s="166">
        <f t="shared" si="14"/>
        <v>1625</v>
      </c>
      <c r="S47" s="166">
        <f t="shared" si="14"/>
        <v>1690</v>
      </c>
      <c r="T47" s="352">
        <f t="shared" si="14"/>
        <v>1755</v>
      </c>
      <c r="U47" s="352">
        <f t="shared" ref="U47" si="20">MROUND($C22*$C$7*U$31*$C$13+$C$13*SUM($D22:$E22)*U$31,$C$12)</f>
        <v>1825</v>
      </c>
    </row>
    <row r="48" spans="2:39" outlineLevel="2">
      <c r="B48" s="212" t="s">
        <v>153</v>
      </c>
      <c r="C48" s="166"/>
      <c r="D48" s="166"/>
      <c r="E48" s="166"/>
      <c r="F48" s="166">
        <f t="shared" si="14"/>
        <v>1220</v>
      </c>
      <c r="G48" s="166">
        <f t="shared" si="14"/>
        <v>1270</v>
      </c>
      <c r="H48" s="166">
        <f t="shared" si="14"/>
        <v>1315</v>
      </c>
      <c r="I48" s="166">
        <f t="shared" si="14"/>
        <v>1360</v>
      </c>
      <c r="J48" s="166">
        <f t="shared" si="14"/>
        <v>1500</v>
      </c>
      <c r="K48" s="166">
        <f t="shared" si="14"/>
        <v>1575</v>
      </c>
      <c r="L48" s="166">
        <f t="shared" si="14"/>
        <v>1645</v>
      </c>
      <c r="M48" s="166">
        <f t="shared" si="14"/>
        <v>1710</v>
      </c>
      <c r="N48" s="166">
        <f t="shared" si="14"/>
        <v>1780</v>
      </c>
      <c r="O48" s="166">
        <f t="shared" si="14"/>
        <v>1850</v>
      </c>
      <c r="P48" s="166">
        <f t="shared" si="14"/>
        <v>1925</v>
      </c>
      <c r="Q48" s="166">
        <f t="shared" si="14"/>
        <v>2000</v>
      </c>
      <c r="R48" s="166">
        <f t="shared" si="14"/>
        <v>2080</v>
      </c>
      <c r="S48" s="166">
        <f t="shared" si="14"/>
        <v>2160</v>
      </c>
      <c r="T48" s="352">
        <f t="shared" si="14"/>
        <v>2245</v>
      </c>
      <c r="U48" s="352">
        <f t="shared" ref="U48" si="21">MROUND($C23*$C$7*U$31*$C$13+$C$13*SUM($D23:$E23)*U$31,$C$12)</f>
        <v>2335</v>
      </c>
    </row>
    <row r="49" spans="2:39" outlineLevel="2">
      <c r="B49" s="87"/>
      <c r="U49" s="1"/>
    </row>
    <row r="50" spans="2:39" ht="15" outlineLevel="2">
      <c r="B50" s="84" t="s">
        <v>164</v>
      </c>
      <c r="C50" s="84"/>
      <c r="D50" s="84"/>
      <c r="E50" s="84"/>
      <c r="F50" s="84"/>
      <c r="G50" s="84"/>
      <c r="H50" s="84"/>
      <c r="I50" s="84"/>
      <c r="J50" s="84"/>
      <c r="K50" s="84"/>
      <c r="L50" s="84"/>
      <c r="M50" s="84"/>
      <c r="N50" s="84"/>
      <c r="O50" s="84"/>
      <c r="P50" s="84"/>
      <c r="Q50" s="84"/>
      <c r="R50" s="84"/>
      <c r="S50" s="84"/>
      <c r="T50" s="84"/>
      <c r="U50" s="84"/>
      <c r="V50" s="70"/>
      <c r="W50" s="70"/>
      <c r="X50" s="70"/>
      <c r="Y50" s="70"/>
      <c r="Z50" s="70"/>
      <c r="AA50" s="70"/>
      <c r="AB50" s="70"/>
      <c r="AC50" s="70"/>
      <c r="AD50" s="70"/>
      <c r="AE50" s="70"/>
      <c r="AF50" s="70"/>
      <c r="AG50" s="70"/>
      <c r="AH50" s="70"/>
      <c r="AI50" s="70"/>
      <c r="AJ50" s="70"/>
      <c r="AK50" s="70"/>
      <c r="AL50" s="70"/>
      <c r="AM50" s="70"/>
    </row>
    <row r="51" spans="2:39" outlineLevel="2">
      <c r="B51" s="212" t="s">
        <v>149</v>
      </c>
      <c r="C51" s="166"/>
      <c r="D51" s="166"/>
      <c r="E51" s="245"/>
      <c r="F51" s="245">
        <f t="shared" ref="F51:T56" si="22">MROUND($C18*$C$7*F$31*$C$14+$C$14*SUM($D18:$E18)*F$31,$C$12)</f>
        <v>4365</v>
      </c>
      <c r="G51" s="245">
        <f t="shared" si="22"/>
        <v>4545</v>
      </c>
      <c r="H51" s="245">
        <f t="shared" si="22"/>
        <v>4715</v>
      </c>
      <c r="I51" s="245">
        <f t="shared" si="22"/>
        <v>4870</v>
      </c>
      <c r="J51" s="245">
        <f t="shared" si="22"/>
        <v>5365</v>
      </c>
      <c r="K51" s="245">
        <f t="shared" si="22"/>
        <v>5635</v>
      </c>
      <c r="L51" s="245">
        <f t="shared" si="22"/>
        <v>5885</v>
      </c>
      <c r="M51" s="245">
        <f t="shared" si="22"/>
        <v>6125</v>
      </c>
      <c r="N51" s="245">
        <f t="shared" si="22"/>
        <v>6370</v>
      </c>
      <c r="O51" s="245">
        <f t="shared" si="22"/>
        <v>6625</v>
      </c>
      <c r="P51" s="245">
        <f t="shared" si="22"/>
        <v>6890</v>
      </c>
      <c r="Q51" s="245">
        <f t="shared" si="22"/>
        <v>7165</v>
      </c>
      <c r="R51" s="245">
        <f t="shared" si="22"/>
        <v>7445</v>
      </c>
      <c r="S51" s="245">
        <f t="shared" si="22"/>
        <v>7740</v>
      </c>
      <c r="T51" s="353">
        <f t="shared" si="22"/>
        <v>8050</v>
      </c>
      <c r="U51" s="353">
        <f t="shared" ref="U51" si="23">MROUND($C18*$C$7*U$31*$C$14+$C$14*SUM($D18:$E18)*U$31,$C$12)</f>
        <v>8365</v>
      </c>
      <c r="V51" s="363"/>
      <c r="W51" s="363"/>
      <c r="X51" s="363"/>
      <c r="Y51" s="363"/>
      <c r="Z51" s="363"/>
      <c r="AA51" s="363"/>
      <c r="AB51" s="363"/>
      <c r="AC51" s="363"/>
      <c r="AD51" s="363"/>
      <c r="AE51" s="363"/>
      <c r="AF51" s="363"/>
      <c r="AG51" s="363"/>
      <c r="AH51" s="363"/>
      <c r="AI51" s="363"/>
      <c r="AJ51" s="363"/>
      <c r="AK51" s="363"/>
      <c r="AL51" s="363"/>
    </row>
    <row r="52" spans="2:39" outlineLevel="2">
      <c r="B52" s="212" t="s">
        <v>150</v>
      </c>
      <c r="C52" s="166"/>
      <c r="D52" s="166"/>
      <c r="E52" s="245"/>
      <c r="F52" s="245">
        <f t="shared" ref="F52:T52" si="24">MROUND($C19*$C$7*F$31*$C$14+$C$14*SUM($D19:$E19)*F$31,$C$12)</f>
        <v>6780</v>
      </c>
      <c r="G52" s="245">
        <f t="shared" si="24"/>
        <v>7060</v>
      </c>
      <c r="H52" s="245">
        <f t="shared" si="24"/>
        <v>7325</v>
      </c>
      <c r="I52" s="245">
        <f t="shared" si="24"/>
        <v>7560</v>
      </c>
      <c r="J52" s="245">
        <f t="shared" si="24"/>
        <v>8330</v>
      </c>
      <c r="K52" s="245">
        <f t="shared" si="24"/>
        <v>8750</v>
      </c>
      <c r="L52" s="245">
        <f t="shared" si="24"/>
        <v>9140</v>
      </c>
      <c r="M52" s="245">
        <f t="shared" si="24"/>
        <v>9510</v>
      </c>
      <c r="N52" s="245">
        <f t="shared" si="24"/>
        <v>9890</v>
      </c>
      <c r="O52" s="245">
        <f t="shared" si="24"/>
        <v>10285</v>
      </c>
      <c r="P52" s="245">
        <f t="shared" si="24"/>
        <v>10695</v>
      </c>
      <c r="Q52" s="245">
        <f t="shared" si="24"/>
        <v>11125</v>
      </c>
      <c r="R52" s="245">
        <f t="shared" si="24"/>
        <v>11565</v>
      </c>
      <c r="S52" s="245">
        <f t="shared" si="24"/>
        <v>12020</v>
      </c>
      <c r="T52" s="353">
        <f t="shared" si="24"/>
        <v>12500</v>
      </c>
      <c r="U52" s="353">
        <f t="shared" ref="U52" si="25">MROUND($C19*$C$7*U$31*$C$14+$C$14*SUM($D19:$E19)*U$31,$C$12)</f>
        <v>12990</v>
      </c>
      <c r="V52" s="363"/>
      <c r="W52" s="363"/>
      <c r="X52" s="363"/>
      <c r="Y52" s="363"/>
      <c r="Z52" s="363"/>
      <c r="AA52" s="363"/>
      <c r="AB52" s="363"/>
      <c r="AC52" s="363"/>
      <c r="AD52" s="363"/>
      <c r="AE52" s="363"/>
      <c r="AF52" s="363"/>
      <c r="AG52" s="363"/>
      <c r="AH52" s="363"/>
      <c r="AI52" s="363"/>
      <c r="AJ52" s="363"/>
      <c r="AK52" s="363"/>
      <c r="AL52" s="363"/>
    </row>
    <row r="53" spans="2:39" outlineLevel="2">
      <c r="B53" s="212" t="s">
        <v>259</v>
      </c>
      <c r="C53" s="166"/>
      <c r="D53" s="166"/>
      <c r="E53" s="245"/>
      <c r="F53" s="245">
        <f t="shared" si="22"/>
        <v>13845</v>
      </c>
      <c r="G53" s="245">
        <f t="shared" si="22"/>
        <v>14420</v>
      </c>
      <c r="H53" s="245">
        <f t="shared" si="22"/>
        <v>14955</v>
      </c>
      <c r="I53" s="245">
        <f t="shared" si="22"/>
        <v>15440</v>
      </c>
      <c r="J53" s="245">
        <f t="shared" si="22"/>
        <v>17010</v>
      </c>
      <c r="K53" s="245">
        <f t="shared" si="22"/>
        <v>17870</v>
      </c>
      <c r="L53" s="245">
        <f t="shared" si="22"/>
        <v>18665</v>
      </c>
      <c r="M53" s="245">
        <f t="shared" si="22"/>
        <v>19415</v>
      </c>
      <c r="N53" s="245">
        <f t="shared" si="22"/>
        <v>20195</v>
      </c>
      <c r="O53" s="245">
        <f t="shared" si="22"/>
        <v>21005</v>
      </c>
      <c r="P53" s="245">
        <f t="shared" si="22"/>
        <v>21840</v>
      </c>
      <c r="Q53" s="245">
        <f t="shared" si="22"/>
        <v>22710</v>
      </c>
      <c r="R53" s="245">
        <f t="shared" si="22"/>
        <v>23615</v>
      </c>
      <c r="S53" s="245">
        <f t="shared" si="22"/>
        <v>24550</v>
      </c>
      <c r="T53" s="353">
        <f t="shared" si="22"/>
        <v>25520</v>
      </c>
      <c r="U53" s="353">
        <f t="shared" ref="U53" si="26">MROUND($C20*$C$7*U$31*$C$14+$C$14*SUM($D20:$E20)*U$31,$C$12)</f>
        <v>26525</v>
      </c>
      <c r="V53" s="363"/>
      <c r="W53" s="363"/>
      <c r="X53" s="363"/>
      <c r="Y53" s="363"/>
      <c r="Z53" s="363"/>
      <c r="AA53" s="363"/>
      <c r="AB53" s="363"/>
      <c r="AC53" s="363"/>
      <c r="AD53" s="363"/>
      <c r="AE53" s="363"/>
      <c r="AF53" s="363"/>
      <c r="AG53" s="363"/>
      <c r="AH53" s="363"/>
      <c r="AI53" s="363"/>
      <c r="AJ53" s="363"/>
      <c r="AK53" s="363"/>
      <c r="AL53" s="363"/>
    </row>
    <row r="54" spans="2:39" outlineLevel="2">
      <c r="B54" s="212" t="s">
        <v>263</v>
      </c>
      <c r="C54" s="166"/>
      <c r="D54" s="166"/>
      <c r="E54" s="245"/>
      <c r="F54" s="245">
        <f t="shared" si="22"/>
        <v>13845</v>
      </c>
      <c r="G54" s="245">
        <f t="shared" si="22"/>
        <v>14420</v>
      </c>
      <c r="H54" s="245">
        <f t="shared" si="22"/>
        <v>14955</v>
      </c>
      <c r="I54" s="245">
        <f t="shared" si="22"/>
        <v>15440</v>
      </c>
      <c r="J54" s="245">
        <f t="shared" si="22"/>
        <v>17010</v>
      </c>
      <c r="K54" s="245">
        <f t="shared" si="22"/>
        <v>17870</v>
      </c>
      <c r="L54" s="245">
        <f t="shared" si="22"/>
        <v>18665</v>
      </c>
      <c r="M54" s="245">
        <f t="shared" si="22"/>
        <v>19415</v>
      </c>
      <c r="N54" s="245">
        <f t="shared" si="22"/>
        <v>20195</v>
      </c>
      <c r="O54" s="245">
        <f t="shared" si="22"/>
        <v>21005</v>
      </c>
      <c r="P54" s="245">
        <f t="shared" si="22"/>
        <v>21840</v>
      </c>
      <c r="Q54" s="245">
        <f t="shared" si="22"/>
        <v>22710</v>
      </c>
      <c r="R54" s="245">
        <f t="shared" si="22"/>
        <v>23615</v>
      </c>
      <c r="S54" s="245">
        <f t="shared" si="22"/>
        <v>24550</v>
      </c>
      <c r="T54" s="353">
        <f t="shared" si="22"/>
        <v>25520</v>
      </c>
      <c r="U54" s="353">
        <f t="shared" ref="U54" si="27">MROUND($C21*$C$7*U$31*$C$14+$C$14*SUM($D21:$E21)*U$31,$C$12)</f>
        <v>26525</v>
      </c>
      <c r="V54" s="363"/>
      <c r="W54" s="363"/>
      <c r="X54" s="363"/>
      <c r="Y54" s="363"/>
      <c r="Z54" s="363"/>
      <c r="AA54" s="363"/>
      <c r="AB54" s="363"/>
      <c r="AC54" s="363"/>
      <c r="AD54" s="363"/>
      <c r="AE54" s="363"/>
      <c r="AF54" s="363"/>
      <c r="AG54" s="363"/>
      <c r="AH54" s="363"/>
      <c r="AI54" s="363"/>
      <c r="AJ54" s="363"/>
      <c r="AK54" s="363"/>
      <c r="AL54" s="363"/>
    </row>
    <row r="55" spans="2:39" outlineLevel="2">
      <c r="B55" s="212" t="s">
        <v>152</v>
      </c>
      <c r="C55" s="166"/>
      <c r="D55" s="166"/>
      <c r="E55" s="245"/>
      <c r="F55" s="245">
        <f t="shared" si="22"/>
        <v>21165</v>
      </c>
      <c r="G55" s="245">
        <f t="shared" si="22"/>
        <v>22040</v>
      </c>
      <c r="H55" s="245">
        <f t="shared" si="22"/>
        <v>22865</v>
      </c>
      <c r="I55" s="245">
        <f t="shared" si="22"/>
        <v>23605</v>
      </c>
      <c r="J55" s="245">
        <f t="shared" si="22"/>
        <v>26005</v>
      </c>
      <c r="K55" s="245">
        <f t="shared" si="22"/>
        <v>27315</v>
      </c>
      <c r="L55" s="245">
        <f t="shared" si="22"/>
        <v>28535</v>
      </c>
      <c r="M55" s="245">
        <f t="shared" si="22"/>
        <v>29685</v>
      </c>
      <c r="N55" s="245">
        <f t="shared" si="22"/>
        <v>30875</v>
      </c>
      <c r="O55" s="245">
        <f t="shared" si="22"/>
        <v>32110</v>
      </c>
      <c r="P55" s="245">
        <f t="shared" si="22"/>
        <v>33390</v>
      </c>
      <c r="Q55" s="245">
        <f t="shared" si="22"/>
        <v>34720</v>
      </c>
      <c r="R55" s="245">
        <f t="shared" si="22"/>
        <v>36095</v>
      </c>
      <c r="S55" s="245">
        <f t="shared" si="22"/>
        <v>37525</v>
      </c>
      <c r="T55" s="353">
        <f t="shared" si="22"/>
        <v>39010</v>
      </c>
      <c r="U55" s="353">
        <f t="shared" ref="U55" si="28">MROUND($C22*$C$7*U$31*$C$14+$C$14*SUM($D22:$E22)*U$31,$C$12)</f>
        <v>40550</v>
      </c>
      <c r="V55" s="363"/>
      <c r="W55" s="363"/>
      <c r="X55" s="363"/>
      <c r="Y55" s="363"/>
      <c r="Z55" s="363"/>
      <c r="AA55" s="363"/>
      <c r="AB55" s="363"/>
      <c r="AC55" s="363"/>
      <c r="AD55" s="363"/>
      <c r="AE55" s="363"/>
      <c r="AF55" s="363"/>
      <c r="AG55" s="363"/>
      <c r="AH55" s="363"/>
      <c r="AI55" s="363"/>
      <c r="AJ55" s="363"/>
      <c r="AK55" s="363"/>
      <c r="AL55" s="363"/>
    </row>
    <row r="56" spans="2:39" outlineLevel="2">
      <c r="B56" s="212" t="s">
        <v>153</v>
      </c>
      <c r="C56" s="166"/>
      <c r="D56" s="166"/>
      <c r="E56" s="245"/>
      <c r="F56" s="245">
        <f t="shared" si="22"/>
        <v>27095</v>
      </c>
      <c r="G56" s="245">
        <f t="shared" si="22"/>
        <v>28215</v>
      </c>
      <c r="H56" s="245">
        <f t="shared" si="22"/>
        <v>29265</v>
      </c>
      <c r="I56" s="245">
        <f t="shared" si="22"/>
        <v>30220</v>
      </c>
      <c r="J56" s="245">
        <f t="shared" si="22"/>
        <v>33285</v>
      </c>
      <c r="K56" s="245">
        <f t="shared" si="22"/>
        <v>34970</v>
      </c>
      <c r="L56" s="245">
        <f t="shared" si="22"/>
        <v>36530</v>
      </c>
      <c r="M56" s="245">
        <f t="shared" si="22"/>
        <v>38000</v>
      </c>
      <c r="N56" s="245">
        <f t="shared" si="22"/>
        <v>39525</v>
      </c>
      <c r="O56" s="245">
        <f t="shared" si="22"/>
        <v>41105</v>
      </c>
      <c r="P56" s="245">
        <f t="shared" si="22"/>
        <v>42745</v>
      </c>
      <c r="Q56" s="245">
        <f t="shared" si="22"/>
        <v>44445</v>
      </c>
      <c r="R56" s="245">
        <f t="shared" si="22"/>
        <v>46210</v>
      </c>
      <c r="S56" s="245">
        <f t="shared" si="22"/>
        <v>48040</v>
      </c>
      <c r="T56" s="353">
        <f t="shared" si="22"/>
        <v>49940</v>
      </c>
      <c r="U56" s="353">
        <f t="shared" ref="U56" si="29">MROUND($C23*$C$7*U$31*$C$14+$C$14*SUM($D23:$E23)*U$31,$C$12)</f>
        <v>51910</v>
      </c>
      <c r="V56" s="363"/>
      <c r="W56" s="363"/>
      <c r="X56" s="363"/>
      <c r="Y56" s="363"/>
      <c r="Z56" s="363"/>
      <c r="AA56" s="363"/>
      <c r="AB56" s="363"/>
      <c r="AC56" s="363"/>
      <c r="AD56" s="363"/>
      <c r="AE56" s="363"/>
      <c r="AF56" s="363"/>
      <c r="AG56" s="363"/>
      <c r="AH56" s="363"/>
      <c r="AI56" s="363"/>
      <c r="AJ56" s="363"/>
      <c r="AK56" s="363"/>
      <c r="AL56" s="363"/>
    </row>
    <row r="57" spans="2:39" outlineLevel="2">
      <c r="B57" s="87"/>
      <c r="G57" s="93"/>
      <c r="U57" s="1"/>
    </row>
    <row r="58" spans="2:39" ht="15" outlineLevel="2">
      <c r="B58" s="84" t="s">
        <v>165</v>
      </c>
      <c r="C58" s="84"/>
      <c r="D58" s="84"/>
      <c r="E58" s="84"/>
      <c r="F58" s="84"/>
      <c r="G58" s="84"/>
      <c r="H58" s="84"/>
      <c r="I58" s="84"/>
      <c r="J58" s="84"/>
      <c r="K58" s="84"/>
      <c r="L58" s="84"/>
      <c r="M58" s="84"/>
      <c r="N58" s="84"/>
      <c r="O58" s="84"/>
      <c r="P58" s="84"/>
      <c r="Q58" s="84"/>
      <c r="R58" s="84"/>
      <c r="S58" s="84"/>
      <c r="T58" s="84"/>
      <c r="U58" s="84"/>
      <c r="V58" s="70"/>
      <c r="W58" s="70"/>
      <c r="X58" s="70"/>
      <c r="Y58" s="70"/>
      <c r="Z58" s="70"/>
      <c r="AA58" s="70"/>
      <c r="AB58" s="70"/>
      <c r="AC58" s="70"/>
      <c r="AD58" s="70"/>
      <c r="AE58" s="70"/>
      <c r="AF58" s="70"/>
      <c r="AG58" s="70"/>
      <c r="AH58" s="70"/>
      <c r="AI58" s="70"/>
      <c r="AJ58" s="70"/>
      <c r="AK58" s="70"/>
      <c r="AL58" s="70"/>
      <c r="AM58" s="70"/>
    </row>
    <row r="59" spans="2:39" outlineLevel="2">
      <c r="B59" s="212" t="s">
        <v>149</v>
      </c>
      <c r="C59" s="166"/>
      <c r="D59" s="166"/>
      <c r="E59" s="166"/>
      <c r="F59" s="166">
        <f t="shared" ref="F59:U59" si="30">MROUND($C$15*F$31,$C$12)</f>
        <v>255</v>
      </c>
      <c r="G59" s="166">
        <f t="shared" si="30"/>
        <v>265</v>
      </c>
      <c r="H59" s="166">
        <f t="shared" si="30"/>
        <v>275</v>
      </c>
      <c r="I59" s="166">
        <f t="shared" si="30"/>
        <v>285</v>
      </c>
      <c r="J59" s="166">
        <f t="shared" si="30"/>
        <v>315</v>
      </c>
      <c r="K59" s="166">
        <f t="shared" si="30"/>
        <v>330</v>
      </c>
      <c r="L59" s="166">
        <f t="shared" si="30"/>
        <v>345</v>
      </c>
      <c r="M59" s="166">
        <f t="shared" si="30"/>
        <v>360</v>
      </c>
      <c r="N59" s="166">
        <f t="shared" si="30"/>
        <v>375</v>
      </c>
      <c r="O59" s="166">
        <f t="shared" si="30"/>
        <v>390</v>
      </c>
      <c r="P59" s="166">
        <f t="shared" si="30"/>
        <v>405</v>
      </c>
      <c r="Q59" s="166">
        <f t="shared" si="30"/>
        <v>420</v>
      </c>
      <c r="R59" s="166">
        <f t="shared" si="30"/>
        <v>435</v>
      </c>
      <c r="S59" s="166">
        <f t="shared" si="30"/>
        <v>455</v>
      </c>
      <c r="T59" s="352">
        <f t="shared" si="30"/>
        <v>470</v>
      </c>
      <c r="U59" s="352">
        <f t="shared" si="30"/>
        <v>490</v>
      </c>
    </row>
    <row r="60" spans="2:39" outlineLevel="2">
      <c r="B60" s="87"/>
      <c r="U60" s="1"/>
    </row>
    <row r="61" spans="2:39" ht="15" outlineLevel="2">
      <c r="B61" s="84" t="s">
        <v>264</v>
      </c>
      <c r="U61" s="1"/>
    </row>
    <row r="62" spans="2:39" outlineLevel="2">
      <c r="B62" s="212" t="s">
        <v>259</v>
      </c>
      <c r="C62" s="166"/>
      <c r="D62" s="166"/>
      <c r="E62" s="166"/>
      <c r="F62" s="166"/>
      <c r="G62" s="166"/>
      <c r="H62" s="166"/>
      <c r="I62" s="166"/>
      <c r="J62" s="166"/>
      <c r="K62" s="166"/>
      <c r="L62" s="166"/>
      <c r="M62" s="166"/>
      <c r="N62" s="166"/>
      <c r="O62" s="166"/>
      <c r="P62" s="166"/>
      <c r="Q62" s="166"/>
      <c r="R62" s="166"/>
      <c r="S62" s="166"/>
      <c r="T62" s="352"/>
      <c r="U62" s="352"/>
    </row>
    <row r="63" spans="2:39" outlineLevel="2">
      <c r="B63" s="212" t="s">
        <v>263</v>
      </c>
      <c r="C63" s="166"/>
      <c r="D63" s="166"/>
      <c r="E63" s="166"/>
      <c r="F63" s="166"/>
      <c r="G63" s="166"/>
      <c r="H63" s="166"/>
      <c r="I63" s="166"/>
      <c r="J63" s="166"/>
      <c r="K63" s="166"/>
      <c r="L63" s="166"/>
      <c r="M63" s="166"/>
      <c r="N63" s="166"/>
      <c r="O63" s="166"/>
      <c r="P63" s="166"/>
      <c r="Q63" s="166"/>
      <c r="R63" s="166"/>
      <c r="S63" s="166"/>
      <c r="T63" s="352"/>
      <c r="U63" s="352"/>
    </row>
    <row r="64" spans="2:39" outlineLevel="2">
      <c r="B64" s="212" t="s">
        <v>152</v>
      </c>
      <c r="C64" s="166"/>
      <c r="D64" s="166"/>
      <c r="E64" s="166"/>
      <c r="F64" s="166"/>
      <c r="G64" s="166"/>
      <c r="H64" s="166"/>
      <c r="I64" s="166"/>
      <c r="J64" s="166"/>
      <c r="K64" s="166"/>
      <c r="L64" s="166"/>
      <c r="M64" s="166"/>
      <c r="N64" s="166"/>
      <c r="O64" s="166"/>
      <c r="P64" s="166"/>
      <c r="Q64" s="166"/>
      <c r="R64" s="166"/>
      <c r="S64" s="166"/>
      <c r="T64" s="352"/>
      <c r="U64" s="352"/>
    </row>
    <row r="65" spans="2:39" outlineLevel="1">
      <c r="B65" s="87"/>
      <c r="U65" s="1"/>
    </row>
    <row r="66" spans="2:39" ht="15" outlineLevel="1">
      <c r="B66" s="86" t="s">
        <v>166</v>
      </c>
      <c r="U66" s="1"/>
    </row>
    <row r="67" spans="2:39" ht="15" outlineLevel="2">
      <c r="B67" s="84" t="s">
        <v>162</v>
      </c>
      <c r="C67" s="84"/>
      <c r="D67" s="84"/>
      <c r="E67" s="84"/>
      <c r="F67" s="84"/>
      <c r="G67" s="84"/>
      <c r="H67" s="84"/>
      <c r="I67" s="84"/>
      <c r="J67" s="84"/>
      <c r="K67" s="84"/>
      <c r="L67" s="84"/>
      <c r="M67" s="84"/>
      <c r="N67" s="84"/>
      <c r="O67" s="84"/>
      <c r="P67" s="84"/>
      <c r="Q67" s="84"/>
      <c r="R67" s="84"/>
      <c r="S67" s="84"/>
      <c r="T67" s="84"/>
      <c r="U67" s="84"/>
      <c r="V67" s="70"/>
      <c r="W67" s="70"/>
      <c r="X67" s="70"/>
      <c r="Y67" s="70"/>
      <c r="Z67" s="70"/>
      <c r="AA67" s="70"/>
      <c r="AB67" s="70"/>
      <c r="AC67" s="70"/>
      <c r="AD67" s="70"/>
      <c r="AE67" s="70"/>
      <c r="AF67" s="70"/>
      <c r="AG67" s="70"/>
      <c r="AH67" s="70"/>
      <c r="AI67" s="70"/>
      <c r="AJ67" s="70"/>
      <c r="AK67" s="70"/>
      <c r="AL67" s="70"/>
      <c r="AM67" s="70"/>
    </row>
    <row r="68" spans="2:39" outlineLevel="2">
      <c r="B68" s="212" t="s">
        <v>149</v>
      </c>
      <c r="C68" s="166"/>
      <c r="D68" s="166"/>
      <c r="E68" s="166"/>
      <c r="F68" s="166">
        <f t="shared" ref="F68:T73" si="31">MROUND($C18*$F$7*F$31+$F18*F$31,$C$12)</f>
        <v>100</v>
      </c>
      <c r="G68" s="166">
        <f t="shared" si="31"/>
        <v>105</v>
      </c>
      <c r="H68" s="166">
        <f t="shared" si="31"/>
        <v>110</v>
      </c>
      <c r="I68" s="166">
        <f t="shared" si="31"/>
        <v>115</v>
      </c>
      <c r="J68" s="166">
        <f t="shared" si="31"/>
        <v>125</v>
      </c>
      <c r="K68" s="166">
        <f t="shared" si="31"/>
        <v>130</v>
      </c>
      <c r="L68" s="166">
        <f t="shared" si="31"/>
        <v>140</v>
      </c>
      <c r="M68" s="166">
        <f t="shared" si="31"/>
        <v>145</v>
      </c>
      <c r="N68" s="166">
        <f t="shared" si="31"/>
        <v>150</v>
      </c>
      <c r="O68" s="166">
        <f t="shared" si="31"/>
        <v>155</v>
      </c>
      <c r="P68" s="166">
        <f t="shared" si="31"/>
        <v>160</v>
      </c>
      <c r="Q68" s="166">
        <f t="shared" si="31"/>
        <v>165</v>
      </c>
      <c r="R68" s="166">
        <f t="shared" si="31"/>
        <v>175</v>
      </c>
      <c r="S68" s="166">
        <f t="shared" si="31"/>
        <v>180</v>
      </c>
      <c r="T68" s="352">
        <f t="shared" si="31"/>
        <v>190</v>
      </c>
      <c r="U68" s="352">
        <f t="shared" ref="U68" si="32">MROUND($C18*$F$7*U$31+$F18*U$31,$C$12)</f>
        <v>195</v>
      </c>
    </row>
    <row r="69" spans="2:39" outlineLevel="2">
      <c r="B69" s="212" t="s">
        <v>150</v>
      </c>
      <c r="C69" s="166"/>
      <c r="D69" s="166"/>
      <c r="E69" s="166"/>
      <c r="F69" s="166">
        <f t="shared" ref="F69:T69" si="33">MROUND($C19*$F$7*F$31+$F19*F$31,$C$12)</f>
        <v>160</v>
      </c>
      <c r="G69" s="166">
        <f t="shared" si="33"/>
        <v>170</v>
      </c>
      <c r="H69" s="166">
        <f t="shared" si="33"/>
        <v>175</v>
      </c>
      <c r="I69" s="166">
        <f t="shared" si="33"/>
        <v>180</v>
      </c>
      <c r="J69" s="166">
        <f t="shared" si="33"/>
        <v>200</v>
      </c>
      <c r="K69" s="166">
        <f t="shared" si="33"/>
        <v>210</v>
      </c>
      <c r="L69" s="166">
        <f t="shared" si="33"/>
        <v>215</v>
      </c>
      <c r="M69" s="166">
        <f t="shared" si="33"/>
        <v>225</v>
      </c>
      <c r="N69" s="166">
        <f t="shared" si="33"/>
        <v>235</v>
      </c>
      <c r="O69" s="166">
        <f t="shared" si="33"/>
        <v>245</v>
      </c>
      <c r="P69" s="166">
        <f t="shared" si="33"/>
        <v>255</v>
      </c>
      <c r="Q69" s="166">
        <f t="shared" si="33"/>
        <v>265</v>
      </c>
      <c r="R69" s="166">
        <f t="shared" si="33"/>
        <v>275</v>
      </c>
      <c r="S69" s="166">
        <f t="shared" si="33"/>
        <v>285</v>
      </c>
      <c r="T69" s="352">
        <f t="shared" si="33"/>
        <v>295</v>
      </c>
      <c r="U69" s="352">
        <f t="shared" ref="U69" si="34">MROUND($C19*$F$7*U$31+$F19*U$31,$C$12)</f>
        <v>310</v>
      </c>
    </row>
    <row r="70" spans="2:39" outlineLevel="2">
      <c r="B70" s="212" t="s">
        <v>259</v>
      </c>
      <c r="C70" s="166"/>
      <c r="D70" s="166"/>
      <c r="E70" s="166"/>
      <c r="F70" s="166">
        <f t="shared" si="31"/>
        <v>330</v>
      </c>
      <c r="G70" s="166">
        <f t="shared" si="31"/>
        <v>345</v>
      </c>
      <c r="H70" s="166">
        <f t="shared" si="31"/>
        <v>360</v>
      </c>
      <c r="I70" s="166">
        <f t="shared" si="31"/>
        <v>370</v>
      </c>
      <c r="J70" s="166">
        <f t="shared" si="31"/>
        <v>410</v>
      </c>
      <c r="K70" s="166">
        <f t="shared" si="31"/>
        <v>430</v>
      </c>
      <c r="L70" s="166">
        <f t="shared" si="31"/>
        <v>450</v>
      </c>
      <c r="M70" s="166">
        <f t="shared" si="31"/>
        <v>465</v>
      </c>
      <c r="N70" s="166">
        <f t="shared" si="31"/>
        <v>485</v>
      </c>
      <c r="O70" s="166">
        <f t="shared" si="31"/>
        <v>505</v>
      </c>
      <c r="P70" s="166">
        <f t="shared" si="31"/>
        <v>525</v>
      </c>
      <c r="Q70" s="166">
        <f t="shared" si="31"/>
        <v>545</v>
      </c>
      <c r="R70" s="166">
        <f t="shared" si="31"/>
        <v>565</v>
      </c>
      <c r="S70" s="166">
        <f t="shared" si="31"/>
        <v>590</v>
      </c>
      <c r="T70" s="352">
        <f t="shared" si="31"/>
        <v>610</v>
      </c>
      <c r="U70" s="352">
        <f t="shared" ref="U70" si="35">MROUND($C20*$F$7*U$31+$F20*U$31,$C$12)</f>
        <v>635</v>
      </c>
    </row>
    <row r="71" spans="2:39" outlineLevel="2">
      <c r="B71" s="212" t="s">
        <v>263</v>
      </c>
      <c r="C71" s="166"/>
      <c r="D71" s="166"/>
      <c r="E71" s="166"/>
      <c r="F71" s="166">
        <f t="shared" si="31"/>
        <v>330</v>
      </c>
      <c r="G71" s="166">
        <f t="shared" si="31"/>
        <v>345</v>
      </c>
      <c r="H71" s="166">
        <f t="shared" si="31"/>
        <v>360</v>
      </c>
      <c r="I71" s="166">
        <f t="shared" si="31"/>
        <v>370</v>
      </c>
      <c r="J71" s="166">
        <f t="shared" si="31"/>
        <v>410</v>
      </c>
      <c r="K71" s="166">
        <f t="shared" si="31"/>
        <v>430</v>
      </c>
      <c r="L71" s="166">
        <f t="shared" si="31"/>
        <v>450</v>
      </c>
      <c r="M71" s="166">
        <f t="shared" si="31"/>
        <v>465</v>
      </c>
      <c r="N71" s="166">
        <f t="shared" si="31"/>
        <v>485</v>
      </c>
      <c r="O71" s="166">
        <f t="shared" si="31"/>
        <v>505</v>
      </c>
      <c r="P71" s="166">
        <f t="shared" si="31"/>
        <v>525</v>
      </c>
      <c r="Q71" s="166">
        <f t="shared" si="31"/>
        <v>545</v>
      </c>
      <c r="R71" s="166">
        <f t="shared" si="31"/>
        <v>565</v>
      </c>
      <c r="S71" s="166">
        <f t="shared" si="31"/>
        <v>590</v>
      </c>
      <c r="T71" s="352">
        <f t="shared" si="31"/>
        <v>610</v>
      </c>
      <c r="U71" s="352">
        <f t="shared" ref="U71" si="36">MROUND($C21*$F$7*U$31+$F21*U$31,$C$12)</f>
        <v>635</v>
      </c>
    </row>
    <row r="72" spans="2:39" outlineLevel="2">
      <c r="B72" s="212" t="s">
        <v>152</v>
      </c>
      <c r="C72" s="166"/>
      <c r="D72" s="166"/>
      <c r="E72" s="166"/>
      <c r="F72" s="166">
        <f t="shared" si="31"/>
        <v>515</v>
      </c>
      <c r="G72" s="166">
        <f t="shared" si="31"/>
        <v>535</v>
      </c>
      <c r="H72" s="166">
        <f t="shared" si="31"/>
        <v>555</v>
      </c>
      <c r="I72" s="166">
        <f t="shared" si="31"/>
        <v>570</v>
      </c>
      <c r="J72" s="166">
        <f t="shared" si="31"/>
        <v>630</v>
      </c>
      <c r="K72" s="166">
        <f t="shared" si="31"/>
        <v>660</v>
      </c>
      <c r="L72" s="166">
        <f t="shared" si="31"/>
        <v>690</v>
      </c>
      <c r="M72" s="166">
        <f t="shared" si="31"/>
        <v>720</v>
      </c>
      <c r="N72" s="166">
        <f t="shared" si="31"/>
        <v>750</v>
      </c>
      <c r="O72" s="166">
        <f t="shared" si="31"/>
        <v>780</v>
      </c>
      <c r="P72" s="166">
        <f t="shared" si="31"/>
        <v>810</v>
      </c>
      <c r="Q72" s="166">
        <f t="shared" si="31"/>
        <v>840</v>
      </c>
      <c r="R72" s="166">
        <f t="shared" si="31"/>
        <v>875</v>
      </c>
      <c r="S72" s="166">
        <f t="shared" si="31"/>
        <v>910</v>
      </c>
      <c r="T72" s="352">
        <f t="shared" si="31"/>
        <v>945</v>
      </c>
      <c r="U72" s="352">
        <f t="shared" ref="U72" si="37">MROUND($C22*$F$7*U$31+$F22*U$31,$C$12)</f>
        <v>985</v>
      </c>
    </row>
    <row r="73" spans="2:39" outlineLevel="2">
      <c r="B73" s="212" t="s">
        <v>153</v>
      </c>
      <c r="C73" s="166"/>
      <c r="D73" s="166"/>
      <c r="E73" s="166"/>
      <c r="F73" s="166">
        <f t="shared" si="31"/>
        <v>645</v>
      </c>
      <c r="G73" s="166">
        <f t="shared" si="31"/>
        <v>670</v>
      </c>
      <c r="H73" s="166">
        <f t="shared" si="31"/>
        <v>695</v>
      </c>
      <c r="I73" s="166">
        <f t="shared" si="31"/>
        <v>720</v>
      </c>
      <c r="J73" s="166">
        <f t="shared" si="31"/>
        <v>790</v>
      </c>
      <c r="K73" s="166">
        <f t="shared" si="31"/>
        <v>830</v>
      </c>
      <c r="L73" s="166">
        <f t="shared" si="31"/>
        <v>870</v>
      </c>
      <c r="M73" s="166">
        <f t="shared" si="31"/>
        <v>905</v>
      </c>
      <c r="N73" s="166">
        <f t="shared" si="31"/>
        <v>940</v>
      </c>
      <c r="O73" s="166">
        <f t="shared" si="31"/>
        <v>975</v>
      </c>
      <c r="P73" s="166">
        <f t="shared" si="31"/>
        <v>1015</v>
      </c>
      <c r="Q73" s="166">
        <f t="shared" si="31"/>
        <v>1055</v>
      </c>
      <c r="R73" s="166">
        <f t="shared" si="31"/>
        <v>1100</v>
      </c>
      <c r="S73" s="166">
        <f t="shared" si="31"/>
        <v>1140</v>
      </c>
      <c r="T73" s="352">
        <f t="shared" si="31"/>
        <v>1185</v>
      </c>
      <c r="U73" s="352">
        <f t="shared" ref="U73" si="38">MROUND($C23*$F$7*U$31+$F23*U$31,$C$12)</f>
        <v>1235</v>
      </c>
    </row>
    <row r="74" spans="2:39" outlineLevel="2">
      <c r="B74" s="87"/>
      <c r="U74" s="1"/>
    </row>
    <row r="75" spans="2:39" ht="15" outlineLevel="2">
      <c r="B75" s="84" t="s">
        <v>227</v>
      </c>
      <c r="C75" s="84"/>
      <c r="D75" s="84"/>
      <c r="E75" s="84"/>
      <c r="F75" s="84"/>
      <c r="G75" s="84"/>
      <c r="H75" s="84"/>
      <c r="I75" s="84"/>
      <c r="J75" s="84"/>
      <c r="K75" s="84"/>
      <c r="L75" s="84"/>
      <c r="M75" s="84"/>
      <c r="N75" s="84"/>
      <c r="O75" s="84"/>
      <c r="P75" s="84"/>
      <c r="Q75" s="84"/>
      <c r="R75" s="84"/>
      <c r="S75" s="84"/>
      <c r="T75" s="84"/>
      <c r="U75" s="84"/>
      <c r="V75" s="70"/>
      <c r="W75" s="70"/>
      <c r="X75" s="70"/>
      <c r="Y75" s="70"/>
      <c r="Z75" s="70"/>
      <c r="AA75" s="70"/>
      <c r="AB75" s="70"/>
      <c r="AC75" s="70"/>
      <c r="AD75" s="70"/>
      <c r="AE75" s="70"/>
      <c r="AF75" s="70"/>
      <c r="AG75" s="70"/>
      <c r="AH75" s="70"/>
      <c r="AI75" s="70"/>
      <c r="AJ75" s="70"/>
      <c r="AK75" s="70"/>
      <c r="AL75" s="70"/>
      <c r="AM75" s="70"/>
    </row>
    <row r="76" spans="2:39" outlineLevel="2">
      <c r="B76" s="212" t="s">
        <v>149</v>
      </c>
      <c r="C76" s="166"/>
      <c r="D76" s="166"/>
      <c r="E76" s="166"/>
      <c r="F76" s="166">
        <f t="shared" ref="F76:T81" si="39">MROUND($C18*$F$7*F$31*$C$13+$F18*F$31*$C$13,$C$12)</f>
        <v>155</v>
      </c>
      <c r="G76" s="166">
        <f t="shared" si="39"/>
        <v>160</v>
      </c>
      <c r="H76" s="166">
        <f t="shared" si="39"/>
        <v>165</v>
      </c>
      <c r="I76" s="166">
        <f t="shared" si="39"/>
        <v>170</v>
      </c>
      <c r="J76" s="166">
        <f t="shared" si="39"/>
        <v>190</v>
      </c>
      <c r="K76" s="166">
        <f t="shared" si="39"/>
        <v>200</v>
      </c>
      <c r="L76" s="166">
        <f t="shared" si="39"/>
        <v>205</v>
      </c>
      <c r="M76" s="166">
        <f t="shared" si="39"/>
        <v>215</v>
      </c>
      <c r="N76" s="166">
        <f t="shared" si="39"/>
        <v>225</v>
      </c>
      <c r="O76" s="166">
        <f t="shared" si="39"/>
        <v>230</v>
      </c>
      <c r="P76" s="166">
        <f t="shared" si="39"/>
        <v>240</v>
      </c>
      <c r="Q76" s="166">
        <f t="shared" si="39"/>
        <v>250</v>
      </c>
      <c r="R76" s="166">
        <f t="shared" si="39"/>
        <v>260</v>
      </c>
      <c r="S76" s="166">
        <f t="shared" si="39"/>
        <v>270</v>
      </c>
      <c r="T76" s="352">
        <f t="shared" si="39"/>
        <v>280</v>
      </c>
      <c r="U76" s="352">
        <f t="shared" ref="U76" si="40">MROUND($C18*$F$7*U$31*$C$13+$F18*U$31*$C$13,$C$12)</f>
        <v>295</v>
      </c>
    </row>
    <row r="77" spans="2:39" outlineLevel="2">
      <c r="B77" s="212" t="s">
        <v>150</v>
      </c>
      <c r="C77" s="166"/>
      <c r="D77" s="166"/>
      <c r="E77" s="166"/>
      <c r="F77" s="166">
        <f t="shared" ref="F77:T77" si="41">MROUND($C19*$F$7*F$31*$C$13+$F19*F$31*$C$13,$C$12)</f>
        <v>240</v>
      </c>
      <c r="G77" s="166">
        <f t="shared" si="41"/>
        <v>250</v>
      </c>
      <c r="H77" s="166">
        <f t="shared" si="41"/>
        <v>260</v>
      </c>
      <c r="I77" s="166">
        <f t="shared" si="41"/>
        <v>270</v>
      </c>
      <c r="J77" s="166">
        <f t="shared" si="41"/>
        <v>295</v>
      </c>
      <c r="K77" s="166">
        <f t="shared" si="41"/>
        <v>310</v>
      </c>
      <c r="L77" s="166">
        <f t="shared" si="41"/>
        <v>325</v>
      </c>
      <c r="M77" s="166">
        <f t="shared" si="41"/>
        <v>340</v>
      </c>
      <c r="N77" s="166">
        <f t="shared" si="41"/>
        <v>350</v>
      </c>
      <c r="O77" s="166">
        <f t="shared" si="41"/>
        <v>365</v>
      </c>
      <c r="P77" s="166">
        <f t="shared" si="41"/>
        <v>380</v>
      </c>
      <c r="Q77" s="166">
        <f t="shared" si="41"/>
        <v>395</v>
      </c>
      <c r="R77" s="166">
        <f t="shared" si="41"/>
        <v>410</v>
      </c>
      <c r="S77" s="166">
        <f t="shared" si="41"/>
        <v>430</v>
      </c>
      <c r="T77" s="352">
        <f t="shared" si="41"/>
        <v>445</v>
      </c>
      <c r="U77" s="352">
        <f t="shared" ref="U77" si="42">MROUND($C19*$F$7*U$31*$C$13+$F19*U$31*$C$13,$C$12)</f>
        <v>460</v>
      </c>
    </row>
    <row r="78" spans="2:39" outlineLevel="2">
      <c r="B78" s="212" t="s">
        <v>259</v>
      </c>
      <c r="C78" s="166"/>
      <c r="D78" s="166"/>
      <c r="E78" s="166"/>
      <c r="F78" s="166">
        <f t="shared" si="39"/>
        <v>500</v>
      </c>
      <c r="G78" s="166">
        <f t="shared" si="39"/>
        <v>520</v>
      </c>
      <c r="H78" s="166">
        <f t="shared" si="39"/>
        <v>540</v>
      </c>
      <c r="I78" s="166">
        <f t="shared" si="39"/>
        <v>555</v>
      </c>
      <c r="J78" s="166">
        <f t="shared" si="39"/>
        <v>610</v>
      </c>
      <c r="K78" s="166">
        <f t="shared" si="39"/>
        <v>645</v>
      </c>
      <c r="L78" s="166">
        <f t="shared" si="39"/>
        <v>670</v>
      </c>
      <c r="M78" s="166">
        <f t="shared" si="39"/>
        <v>700</v>
      </c>
      <c r="N78" s="166">
        <f t="shared" si="39"/>
        <v>725</v>
      </c>
      <c r="O78" s="166">
        <f t="shared" si="39"/>
        <v>755</v>
      </c>
      <c r="P78" s="166">
        <f t="shared" si="39"/>
        <v>785</v>
      </c>
      <c r="Q78" s="166">
        <f t="shared" si="39"/>
        <v>820</v>
      </c>
      <c r="R78" s="166">
        <f t="shared" si="39"/>
        <v>850</v>
      </c>
      <c r="S78" s="166">
        <f t="shared" si="39"/>
        <v>885</v>
      </c>
      <c r="T78" s="352">
        <f t="shared" si="39"/>
        <v>920</v>
      </c>
      <c r="U78" s="352">
        <f t="shared" ref="U78" si="43">MROUND($C20*$F$7*U$31*$C$13+$F20*U$31*$C$13,$C$12)</f>
        <v>955</v>
      </c>
    </row>
    <row r="79" spans="2:39" outlineLevel="2">
      <c r="B79" s="212" t="s">
        <v>263</v>
      </c>
      <c r="C79" s="166"/>
      <c r="D79" s="166"/>
      <c r="E79" s="166"/>
      <c r="F79" s="166">
        <f t="shared" si="39"/>
        <v>500</v>
      </c>
      <c r="G79" s="166">
        <f t="shared" si="39"/>
        <v>520</v>
      </c>
      <c r="H79" s="166">
        <f t="shared" si="39"/>
        <v>540</v>
      </c>
      <c r="I79" s="166">
        <f t="shared" si="39"/>
        <v>555</v>
      </c>
      <c r="J79" s="166">
        <f t="shared" si="39"/>
        <v>610</v>
      </c>
      <c r="K79" s="166">
        <f t="shared" si="39"/>
        <v>645</v>
      </c>
      <c r="L79" s="166">
        <f t="shared" si="39"/>
        <v>670</v>
      </c>
      <c r="M79" s="166">
        <f t="shared" si="39"/>
        <v>700</v>
      </c>
      <c r="N79" s="166">
        <f t="shared" si="39"/>
        <v>725</v>
      </c>
      <c r="O79" s="166">
        <f t="shared" si="39"/>
        <v>755</v>
      </c>
      <c r="P79" s="166">
        <f t="shared" si="39"/>
        <v>785</v>
      </c>
      <c r="Q79" s="166">
        <f t="shared" si="39"/>
        <v>820</v>
      </c>
      <c r="R79" s="166">
        <f t="shared" si="39"/>
        <v>850</v>
      </c>
      <c r="S79" s="166">
        <f t="shared" si="39"/>
        <v>885</v>
      </c>
      <c r="T79" s="352">
        <f t="shared" si="39"/>
        <v>920</v>
      </c>
      <c r="U79" s="352">
        <f t="shared" ref="U79" si="44">MROUND($C21*$F$7*U$31*$C$13+$F21*U$31*$C$13,$C$12)</f>
        <v>955</v>
      </c>
    </row>
    <row r="80" spans="2:39" outlineLevel="2">
      <c r="B80" s="212" t="s">
        <v>152</v>
      </c>
      <c r="C80" s="166"/>
      <c r="D80" s="166"/>
      <c r="E80" s="166"/>
      <c r="F80" s="166">
        <f t="shared" si="39"/>
        <v>770</v>
      </c>
      <c r="G80" s="166">
        <f t="shared" si="39"/>
        <v>800</v>
      </c>
      <c r="H80" s="166">
        <f t="shared" si="39"/>
        <v>830</v>
      </c>
      <c r="I80" s="166">
        <f t="shared" si="39"/>
        <v>860</v>
      </c>
      <c r="J80" s="166">
        <f t="shared" si="39"/>
        <v>945</v>
      </c>
      <c r="K80" s="166">
        <f t="shared" si="39"/>
        <v>995</v>
      </c>
      <c r="L80" s="166">
        <f t="shared" si="39"/>
        <v>1040</v>
      </c>
      <c r="M80" s="166">
        <f t="shared" si="39"/>
        <v>1080</v>
      </c>
      <c r="N80" s="166">
        <f t="shared" si="39"/>
        <v>1125</v>
      </c>
      <c r="O80" s="166">
        <f t="shared" si="39"/>
        <v>1170</v>
      </c>
      <c r="P80" s="166">
        <f t="shared" si="39"/>
        <v>1215</v>
      </c>
      <c r="Q80" s="166">
        <f t="shared" si="39"/>
        <v>1265</v>
      </c>
      <c r="R80" s="166">
        <f t="shared" si="39"/>
        <v>1315</v>
      </c>
      <c r="S80" s="166">
        <f t="shared" si="39"/>
        <v>1365</v>
      </c>
      <c r="T80" s="352">
        <f t="shared" si="39"/>
        <v>1420</v>
      </c>
      <c r="U80" s="352">
        <f t="shared" ref="U80" si="45">MROUND($C22*$F$7*U$31*$C$13+$F22*U$31*$C$13,$C$12)</f>
        <v>1475</v>
      </c>
    </row>
    <row r="81" spans="2:39" outlineLevel="2">
      <c r="B81" s="212" t="s">
        <v>153</v>
      </c>
      <c r="C81" s="166"/>
      <c r="D81" s="166"/>
      <c r="E81" s="166"/>
      <c r="F81" s="166">
        <f t="shared" si="39"/>
        <v>965</v>
      </c>
      <c r="G81" s="166">
        <f t="shared" si="39"/>
        <v>1005</v>
      </c>
      <c r="H81" s="166">
        <f t="shared" si="39"/>
        <v>1045</v>
      </c>
      <c r="I81" s="166">
        <f t="shared" si="39"/>
        <v>1075</v>
      </c>
      <c r="J81" s="166">
        <f t="shared" si="39"/>
        <v>1185</v>
      </c>
      <c r="K81" s="166">
        <f t="shared" si="39"/>
        <v>1245</v>
      </c>
      <c r="L81" s="166">
        <f t="shared" si="39"/>
        <v>1300</v>
      </c>
      <c r="M81" s="166">
        <f t="shared" si="39"/>
        <v>1355</v>
      </c>
      <c r="N81" s="166">
        <f t="shared" si="39"/>
        <v>1410</v>
      </c>
      <c r="O81" s="166">
        <f t="shared" si="39"/>
        <v>1465</v>
      </c>
      <c r="P81" s="166">
        <f t="shared" si="39"/>
        <v>1525</v>
      </c>
      <c r="Q81" s="166">
        <f t="shared" si="39"/>
        <v>1585</v>
      </c>
      <c r="R81" s="166">
        <f t="shared" si="39"/>
        <v>1645</v>
      </c>
      <c r="S81" s="166">
        <f t="shared" si="39"/>
        <v>1710</v>
      </c>
      <c r="T81" s="352">
        <f t="shared" si="39"/>
        <v>1780</v>
      </c>
      <c r="U81" s="352">
        <f t="shared" ref="U81" si="46">MROUND($C23*$F$7*U$31*$C$13+$F23*U$31*$C$13,$C$12)</f>
        <v>1850</v>
      </c>
    </row>
    <row r="82" spans="2:39" outlineLevel="2">
      <c r="U82" s="1"/>
    </row>
    <row r="83" spans="2:39" ht="15" outlineLevel="2">
      <c r="B83" s="84" t="s">
        <v>164</v>
      </c>
      <c r="C83" s="84"/>
      <c r="D83" s="84"/>
      <c r="E83" s="84"/>
      <c r="F83" s="84"/>
      <c r="G83" s="84"/>
      <c r="H83" s="84"/>
      <c r="I83" s="84"/>
      <c r="J83" s="84"/>
      <c r="K83" s="84"/>
      <c r="L83" s="84"/>
      <c r="M83" s="84"/>
      <c r="N83" s="84"/>
      <c r="O83" s="84"/>
      <c r="P83" s="84"/>
      <c r="Q83" s="84"/>
      <c r="R83" s="84"/>
      <c r="S83" s="84"/>
      <c r="T83" s="84"/>
      <c r="U83" s="84"/>
      <c r="V83" s="70"/>
      <c r="W83" s="70"/>
      <c r="X83" s="70"/>
      <c r="Y83" s="70"/>
      <c r="Z83" s="70"/>
      <c r="AA83" s="70"/>
      <c r="AB83" s="70"/>
      <c r="AC83" s="70"/>
      <c r="AD83" s="70"/>
      <c r="AE83" s="70"/>
      <c r="AF83" s="70"/>
      <c r="AG83" s="70"/>
      <c r="AH83" s="70"/>
      <c r="AI83" s="70"/>
      <c r="AJ83" s="70"/>
      <c r="AK83" s="70"/>
      <c r="AL83" s="70"/>
      <c r="AM83" s="70"/>
    </row>
    <row r="84" spans="2:39" outlineLevel="2">
      <c r="B84" s="212" t="s">
        <v>149</v>
      </c>
      <c r="C84" s="166"/>
      <c r="D84" s="166"/>
      <c r="E84" s="245"/>
      <c r="F84" s="245">
        <f t="shared" ref="F84:T89" si="47">MROUND($C18*$F$7*F$31*$C$14++$F18*F$31*$C$14,$C$12)</f>
        <v>3400</v>
      </c>
      <c r="G84" s="245">
        <f t="shared" si="47"/>
        <v>3540</v>
      </c>
      <c r="H84" s="245">
        <f t="shared" si="47"/>
        <v>3675</v>
      </c>
      <c r="I84" s="245">
        <f t="shared" si="47"/>
        <v>3795</v>
      </c>
      <c r="J84" s="245">
        <f t="shared" si="47"/>
        <v>4180</v>
      </c>
      <c r="K84" s="245">
        <f t="shared" si="47"/>
        <v>4390</v>
      </c>
      <c r="L84" s="245">
        <f t="shared" si="47"/>
        <v>4585</v>
      </c>
      <c r="M84" s="245">
        <f t="shared" si="47"/>
        <v>4770</v>
      </c>
      <c r="N84" s="245">
        <f t="shared" si="47"/>
        <v>4960</v>
      </c>
      <c r="O84" s="245">
        <f t="shared" si="47"/>
        <v>5160</v>
      </c>
      <c r="P84" s="245">
        <f t="shared" si="47"/>
        <v>5365</v>
      </c>
      <c r="Q84" s="245">
        <f t="shared" si="47"/>
        <v>5580</v>
      </c>
      <c r="R84" s="245">
        <f t="shared" si="47"/>
        <v>5800</v>
      </c>
      <c r="S84" s="245">
        <f t="shared" si="47"/>
        <v>6030</v>
      </c>
      <c r="T84" s="353">
        <f t="shared" si="47"/>
        <v>6270</v>
      </c>
      <c r="U84" s="353">
        <f t="shared" ref="U84" si="48">MROUND($C18*$F$7*U$31*$C$14++$F18*U$31*$C$14,$C$12)</f>
        <v>6515</v>
      </c>
      <c r="V84" s="363"/>
      <c r="W84" s="363"/>
      <c r="X84" s="363"/>
      <c r="Y84" s="363"/>
      <c r="Z84" s="363"/>
      <c r="AA84" s="363"/>
      <c r="AB84" s="363"/>
      <c r="AC84" s="363"/>
      <c r="AD84" s="363"/>
      <c r="AE84" s="363"/>
      <c r="AF84" s="363"/>
      <c r="AG84" s="363"/>
      <c r="AH84" s="363"/>
      <c r="AI84" s="363"/>
      <c r="AJ84" s="363"/>
      <c r="AK84" s="363"/>
      <c r="AL84" s="363"/>
    </row>
    <row r="85" spans="2:39" outlineLevel="2">
      <c r="B85" s="212" t="s">
        <v>150</v>
      </c>
      <c r="C85" s="166"/>
      <c r="D85" s="166"/>
      <c r="E85" s="245"/>
      <c r="F85" s="245">
        <f t="shared" ref="F85:T85" si="49">MROUND($C19*$F$7*F$31*$C$14++$F19*F$31*$C$14,$C$12)</f>
        <v>5365</v>
      </c>
      <c r="G85" s="245">
        <f t="shared" si="49"/>
        <v>5585</v>
      </c>
      <c r="H85" s="245">
        <f t="shared" si="49"/>
        <v>5795</v>
      </c>
      <c r="I85" s="245">
        <f t="shared" si="49"/>
        <v>5980</v>
      </c>
      <c r="J85" s="245">
        <f t="shared" si="49"/>
        <v>6590</v>
      </c>
      <c r="K85" s="245">
        <f t="shared" si="49"/>
        <v>6925</v>
      </c>
      <c r="L85" s="245">
        <f t="shared" si="49"/>
        <v>7230</v>
      </c>
      <c r="M85" s="245">
        <f t="shared" si="49"/>
        <v>7525</v>
      </c>
      <c r="N85" s="245">
        <f t="shared" si="49"/>
        <v>7825</v>
      </c>
      <c r="O85" s="245">
        <f t="shared" si="49"/>
        <v>8135</v>
      </c>
      <c r="P85" s="245">
        <f t="shared" si="49"/>
        <v>8460</v>
      </c>
      <c r="Q85" s="245">
        <f t="shared" si="49"/>
        <v>8800</v>
      </c>
      <c r="R85" s="245">
        <f t="shared" si="49"/>
        <v>9150</v>
      </c>
      <c r="S85" s="245">
        <f t="shared" si="49"/>
        <v>9510</v>
      </c>
      <c r="T85" s="353">
        <f t="shared" si="49"/>
        <v>9885</v>
      </c>
      <c r="U85" s="353">
        <f t="shared" ref="U85" si="50">MROUND($C19*$F$7*U$31*$C$14++$F19*U$31*$C$14,$C$12)</f>
        <v>10275</v>
      </c>
      <c r="V85" s="363"/>
      <c r="W85" s="363"/>
      <c r="X85" s="363"/>
      <c r="Y85" s="363"/>
      <c r="Z85" s="363"/>
      <c r="AA85" s="363"/>
      <c r="AB85" s="363"/>
      <c r="AC85" s="363"/>
      <c r="AD85" s="363"/>
      <c r="AE85" s="363"/>
      <c r="AF85" s="363"/>
      <c r="AG85" s="363"/>
      <c r="AH85" s="363"/>
      <c r="AI85" s="363"/>
      <c r="AJ85" s="363"/>
      <c r="AK85" s="363"/>
      <c r="AL85" s="363"/>
    </row>
    <row r="86" spans="2:39" outlineLevel="2">
      <c r="B86" s="212" t="s">
        <v>259</v>
      </c>
      <c r="C86" s="166"/>
      <c r="D86" s="166"/>
      <c r="E86" s="245"/>
      <c r="F86" s="245">
        <f t="shared" si="47"/>
        <v>11075</v>
      </c>
      <c r="G86" s="245">
        <f t="shared" si="47"/>
        <v>11535</v>
      </c>
      <c r="H86" s="245">
        <f t="shared" si="47"/>
        <v>11965</v>
      </c>
      <c r="I86" s="245">
        <f t="shared" si="47"/>
        <v>12355</v>
      </c>
      <c r="J86" s="245">
        <f t="shared" si="47"/>
        <v>13610</v>
      </c>
      <c r="K86" s="245">
        <f t="shared" si="47"/>
        <v>14295</v>
      </c>
      <c r="L86" s="245">
        <f t="shared" si="47"/>
        <v>14935</v>
      </c>
      <c r="M86" s="245">
        <f t="shared" si="47"/>
        <v>15535</v>
      </c>
      <c r="N86" s="245">
        <f t="shared" si="47"/>
        <v>16155</v>
      </c>
      <c r="O86" s="245">
        <f t="shared" si="47"/>
        <v>16805</v>
      </c>
      <c r="P86" s="245">
        <f t="shared" si="47"/>
        <v>17475</v>
      </c>
      <c r="Q86" s="245">
        <f t="shared" si="47"/>
        <v>18170</v>
      </c>
      <c r="R86" s="245">
        <f t="shared" si="47"/>
        <v>18890</v>
      </c>
      <c r="S86" s="245">
        <f t="shared" si="47"/>
        <v>19640</v>
      </c>
      <c r="T86" s="353">
        <f t="shared" si="47"/>
        <v>20415</v>
      </c>
      <c r="U86" s="353">
        <f t="shared" ref="U86" si="51">MROUND($C20*$F$7*U$31*$C$14++$F20*U$31*$C$14,$C$12)</f>
        <v>21220</v>
      </c>
      <c r="V86" s="363"/>
      <c r="W86" s="363"/>
      <c r="X86" s="363"/>
      <c r="Y86" s="363"/>
      <c r="Z86" s="363"/>
      <c r="AA86" s="363"/>
      <c r="AB86" s="363"/>
      <c r="AC86" s="363"/>
      <c r="AD86" s="363"/>
      <c r="AE86" s="363"/>
      <c r="AF86" s="363"/>
      <c r="AG86" s="363"/>
      <c r="AH86" s="363"/>
      <c r="AI86" s="363"/>
      <c r="AJ86" s="363"/>
      <c r="AK86" s="363"/>
      <c r="AL86" s="363"/>
    </row>
    <row r="87" spans="2:39" outlineLevel="2">
      <c r="B87" s="212" t="s">
        <v>263</v>
      </c>
      <c r="C87" s="166"/>
      <c r="D87" s="166"/>
      <c r="E87" s="245"/>
      <c r="F87" s="245">
        <f t="shared" si="47"/>
        <v>11075</v>
      </c>
      <c r="G87" s="245">
        <f t="shared" si="47"/>
        <v>11535</v>
      </c>
      <c r="H87" s="245">
        <f t="shared" si="47"/>
        <v>11965</v>
      </c>
      <c r="I87" s="245">
        <f t="shared" si="47"/>
        <v>12355</v>
      </c>
      <c r="J87" s="245">
        <f t="shared" si="47"/>
        <v>13610</v>
      </c>
      <c r="K87" s="245">
        <f t="shared" si="47"/>
        <v>14295</v>
      </c>
      <c r="L87" s="245">
        <f t="shared" si="47"/>
        <v>14935</v>
      </c>
      <c r="M87" s="245">
        <f t="shared" si="47"/>
        <v>15535</v>
      </c>
      <c r="N87" s="245">
        <f t="shared" si="47"/>
        <v>16155</v>
      </c>
      <c r="O87" s="245">
        <f t="shared" si="47"/>
        <v>16805</v>
      </c>
      <c r="P87" s="245">
        <f t="shared" si="47"/>
        <v>17475</v>
      </c>
      <c r="Q87" s="245">
        <f t="shared" si="47"/>
        <v>18170</v>
      </c>
      <c r="R87" s="245">
        <f t="shared" si="47"/>
        <v>18890</v>
      </c>
      <c r="S87" s="245">
        <f t="shared" si="47"/>
        <v>19640</v>
      </c>
      <c r="T87" s="353">
        <f t="shared" si="47"/>
        <v>20415</v>
      </c>
      <c r="U87" s="353">
        <f t="shared" ref="U87" si="52">MROUND($C21*$F$7*U$31*$C$14++$F21*U$31*$C$14,$C$12)</f>
        <v>21220</v>
      </c>
      <c r="V87" s="363"/>
      <c r="W87" s="363"/>
      <c r="X87" s="363"/>
      <c r="Y87" s="363"/>
      <c r="Z87" s="363"/>
      <c r="AA87" s="363"/>
      <c r="AB87" s="363"/>
      <c r="AC87" s="363"/>
      <c r="AD87" s="363"/>
      <c r="AE87" s="363"/>
      <c r="AF87" s="363"/>
      <c r="AG87" s="363"/>
      <c r="AH87" s="363"/>
      <c r="AI87" s="363"/>
      <c r="AJ87" s="363"/>
      <c r="AK87" s="363"/>
      <c r="AL87" s="363"/>
    </row>
    <row r="88" spans="2:39" outlineLevel="2">
      <c r="B88" s="212" t="s">
        <v>152</v>
      </c>
      <c r="C88" s="166"/>
      <c r="D88" s="166"/>
      <c r="E88" s="245"/>
      <c r="F88" s="245">
        <f t="shared" si="47"/>
        <v>17110</v>
      </c>
      <c r="G88" s="245">
        <f t="shared" si="47"/>
        <v>17815</v>
      </c>
      <c r="H88" s="245">
        <f t="shared" si="47"/>
        <v>18480</v>
      </c>
      <c r="I88" s="245">
        <f t="shared" si="47"/>
        <v>19080</v>
      </c>
      <c r="J88" s="245">
        <f t="shared" si="47"/>
        <v>21020</v>
      </c>
      <c r="K88" s="245">
        <f t="shared" si="47"/>
        <v>22080</v>
      </c>
      <c r="L88" s="245">
        <f t="shared" si="47"/>
        <v>23065</v>
      </c>
      <c r="M88" s="245">
        <f t="shared" si="47"/>
        <v>23995</v>
      </c>
      <c r="N88" s="245">
        <f t="shared" si="47"/>
        <v>24955</v>
      </c>
      <c r="O88" s="245">
        <f t="shared" si="47"/>
        <v>25955</v>
      </c>
      <c r="P88" s="245">
        <f t="shared" si="47"/>
        <v>26990</v>
      </c>
      <c r="Q88" s="245">
        <f t="shared" si="47"/>
        <v>28065</v>
      </c>
      <c r="R88" s="245">
        <f t="shared" si="47"/>
        <v>29180</v>
      </c>
      <c r="S88" s="245">
        <f t="shared" si="47"/>
        <v>30335</v>
      </c>
      <c r="T88" s="353">
        <f t="shared" si="47"/>
        <v>31535</v>
      </c>
      <c r="U88" s="353">
        <f t="shared" ref="U88" si="53">MROUND($C22*$F$7*U$31*$C$14++$F22*U$31*$C$14,$C$12)</f>
        <v>32780</v>
      </c>
      <c r="V88" s="363"/>
      <c r="W88" s="363"/>
      <c r="X88" s="363"/>
      <c r="Y88" s="363"/>
      <c r="Z88" s="363"/>
      <c r="AA88" s="363"/>
      <c r="AB88" s="363"/>
      <c r="AC88" s="363"/>
      <c r="AD88" s="363"/>
      <c r="AE88" s="363"/>
      <c r="AF88" s="363"/>
      <c r="AG88" s="363"/>
      <c r="AH88" s="363"/>
      <c r="AI88" s="363"/>
      <c r="AJ88" s="363"/>
      <c r="AK88" s="363"/>
      <c r="AL88" s="363"/>
    </row>
    <row r="89" spans="2:39" outlineLevel="2">
      <c r="B89" s="212" t="s">
        <v>153</v>
      </c>
      <c r="C89" s="166"/>
      <c r="D89" s="166"/>
      <c r="E89" s="245"/>
      <c r="F89" s="245">
        <f t="shared" si="47"/>
        <v>21455</v>
      </c>
      <c r="G89" s="245">
        <f t="shared" si="47"/>
        <v>22345</v>
      </c>
      <c r="H89" s="245">
        <f t="shared" si="47"/>
        <v>23175</v>
      </c>
      <c r="I89" s="245">
        <f t="shared" si="47"/>
        <v>23930</v>
      </c>
      <c r="J89" s="245">
        <f t="shared" si="47"/>
        <v>26360</v>
      </c>
      <c r="K89" s="245">
        <f t="shared" si="47"/>
        <v>27690</v>
      </c>
      <c r="L89" s="245">
        <f t="shared" si="47"/>
        <v>28925</v>
      </c>
      <c r="M89" s="245">
        <f t="shared" si="47"/>
        <v>30090</v>
      </c>
      <c r="N89" s="245">
        <f t="shared" si="47"/>
        <v>31300</v>
      </c>
      <c r="O89" s="245">
        <f t="shared" si="47"/>
        <v>32550</v>
      </c>
      <c r="P89" s="245">
        <f t="shared" si="47"/>
        <v>33850</v>
      </c>
      <c r="Q89" s="245">
        <f t="shared" si="47"/>
        <v>35195</v>
      </c>
      <c r="R89" s="245">
        <f t="shared" si="47"/>
        <v>36590</v>
      </c>
      <c r="S89" s="245">
        <f t="shared" si="47"/>
        <v>38040</v>
      </c>
      <c r="T89" s="353">
        <f t="shared" si="47"/>
        <v>39545</v>
      </c>
      <c r="U89" s="353">
        <f t="shared" ref="U89" si="54">MROUND($C23*$F$7*U$31*$C$14++$F23*U$31*$C$14,$C$12)</f>
        <v>41110</v>
      </c>
      <c r="V89" s="363"/>
      <c r="W89" s="363"/>
      <c r="X89" s="363"/>
      <c r="Y89" s="363"/>
      <c r="Z89" s="363"/>
      <c r="AA89" s="363"/>
      <c r="AB89" s="363"/>
      <c r="AC89" s="363"/>
      <c r="AD89" s="363"/>
      <c r="AE89" s="363"/>
      <c r="AF89" s="363"/>
      <c r="AG89" s="363"/>
      <c r="AH89" s="363"/>
      <c r="AI89" s="363"/>
      <c r="AJ89" s="363"/>
      <c r="AK89" s="363"/>
      <c r="AL89" s="363"/>
    </row>
    <row r="90" spans="2:39" outlineLevel="2">
      <c r="U90" s="1"/>
    </row>
    <row r="91" spans="2:39" ht="15" outlineLevel="2">
      <c r="B91" s="84" t="s">
        <v>165</v>
      </c>
      <c r="C91" s="84"/>
      <c r="D91" s="84"/>
      <c r="E91" s="84"/>
      <c r="F91" s="84"/>
      <c r="G91" s="84"/>
      <c r="H91" s="84"/>
      <c r="I91" s="84"/>
      <c r="J91" s="84"/>
      <c r="K91" s="84"/>
      <c r="L91" s="84"/>
      <c r="M91" s="84"/>
      <c r="N91" s="84"/>
      <c r="O91" s="84"/>
      <c r="P91" s="84"/>
      <c r="Q91" s="84"/>
      <c r="R91" s="84"/>
      <c r="S91" s="84"/>
      <c r="T91" s="84"/>
      <c r="U91" s="84"/>
      <c r="V91" s="70"/>
      <c r="W91" s="70"/>
      <c r="X91" s="70"/>
      <c r="Y91" s="70"/>
      <c r="Z91" s="70"/>
      <c r="AA91" s="70"/>
      <c r="AB91" s="70"/>
      <c r="AC91" s="70"/>
      <c r="AD91" s="70"/>
      <c r="AE91" s="70"/>
      <c r="AF91" s="70"/>
      <c r="AG91" s="70"/>
      <c r="AH91" s="70"/>
      <c r="AI91" s="70"/>
      <c r="AJ91" s="70"/>
      <c r="AK91" s="70"/>
      <c r="AL91" s="70"/>
      <c r="AM91" s="70"/>
    </row>
    <row r="92" spans="2:39" outlineLevel="2">
      <c r="B92" s="212" t="s">
        <v>149</v>
      </c>
      <c r="C92" s="166"/>
      <c r="D92" s="166"/>
      <c r="E92" s="166"/>
      <c r="F92" s="166">
        <f t="shared" ref="F92:T92" si="55">F59</f>
        <v>255</v>
      </c>
      <c r="G92" s="166">
        <f t="shared" si="55"/>
        <v>265</v>
      </c>
      <c r="H92" s="166">
        <f t="shared" si="55"/>
        <v>275</v>
      </c>
      <c r="I92" s="166">
        <f t="shared" si="55"/>
        <v>285</v>
      </c>
      <c r="J92" s="166">
        <f t="shared" si="55"/>
        <v>315</v>
      </c>
      <c r="K92" s="166">
        <f t="shared" si="55"/>
        <v>330</v>
      </c>
      <c r="L92" s="166">
        <f t="shared" si="55"/>
        <v>345</v>
      </c>
      <c r="M92" s="166">
        <f t="shared" si="55"/>
        <v>360</v>
      </c>
      <c r="N92" s="166">
        <f t="shared" si="55"/>
        <v>375</v>
      </c>
      <c r="O92" s="166">
        <f t="shared" si="55"/>
        <v>390</v>
      </c>
      <c r="P92" s="166">
        <f t="shared" si="55"/>
        <v>405</v>
      </c>
      <c r="Q92" s="166">
        <f t="shared" si="55"/>
        <v>420</v>
      </c>
      <c r="R92" s="166">
        <f t="shared" si="55"/>
        <v>435</v>
      </c>
      <c r="S92" s="166">
        <f t="shared" si="55"/>
        <v>455</v>
      </c>
      <c r="T92" s="352">
        <f t="shared" si="55"/>
        <v>470</v>
      </c>
      <c r="U92" s="352">
        <f t="shared" ref="U92" si="56">U59</f>
        <v>490</v>
      </c>
    </row>
    <row r="93" spans="2:39" outlineLevel="2">
      <c r="U93" s="1"/>
    </row>
    <row r="94" spans="2:39" ht="15" outlineLevel="2">
      <c r="B94" s="84" t="str">
        <f>B277</f>
        <v>Local Concession</v>
      </c>
      <c r="U94" s="1"/>
    </row>
    <row r="95" spans="2:39" outlineLevel="2">
      <c r="B95" s="212" t="s">
        <v>299</v>
      </c>
      <c r="C95" s="166"/>
      <c r="D95" s="166"/>
      <c r="E95" s="166"/>
      <c r="F95" s="166">
        <v>0</v>
      </c>
      <c r="G95" s="335">
        <v>20</v>
      </c>
      <c r="H95" s="335">
        <v>20</v>
      </c>
      <c r="I95" s="335">
        <v>20</v>
      </c>
      <c r="J95" s="335">
        <v>20</v>
      </c>
      <c r="K95" s="335">
        <v>20</v>
      </c>
      <c r="L95" s="335">
        <v>20</v>
      </c>
      <c r="M95" s="335">
        <v>20</v>
      </c>
      <c r="N95" s="335">
        <v>20</v>
      </c>
      <c r="O95" s="335">
        <v>20</v>
      </c>
      <c r="P95" s="335">
        <v>20</v>
      </c>
      <c r="Q95" s="335">
        <v>20</v>
      </c>
      <c r="R95" s="335">
        <v>20</v>
      </c>
      <c r="S95" s="335">
        <v>20</v>
      </c>
      <c r="T95" s="354">
        <v>20</v>
      </c>
      <c r="U95" s="354">
        <v>20</v>
      </c>
      <c r="V95" s="364"/>
      <c r="W95" s="364"/>
      <c r="X95" s="364"/>
      <c r="Y95" s="364"/>
      <c r="Z95" s="364"/>
      <c r="AA95" s="364"/>
      <c r="AB95" s="364"/>
      <c r="AC95" s="364"/>
      <c r="AD95" s="364"/>
      <c r="AE95" s="364"/>
      <c r="AF95" s="364"/>
      <c r="AG95" s="364"/>
      <c r="AH95" s="364"/>
      <c r="AI95" s="364"/>
      <c r="AJ95" s="364"/>
      <c r="AK95" s="364"/>
      <c r="AL95" s="364"/>
    </row>
    <row r="96" spans="2:39" outlineLevel="2">
      <c r="U96" s="1"/>
    </row>
    <row r="97" spans="2:39" ht="15" outlineLevel="2">
      <c r="B97" s="84" t="s">
        <v>300</v>
      </c>
      <c r="U97" s="1"/>
    </row>
    <row r="98" spans="2:39" outlineLevel="2">
      <c r="B98" s="212" t="s">
        <v>150</v>
      </c>
      <c r="C98" s="166"/>
      <c r="D98" s="166"/>
      <c r="E98" s="166"/>
      <c r="F98" s="166">
        <v>0</v>
      </c>
      <c r="G98" s="166">
        <v>0</v>
      </c>
      <c r="H98" s="166">
        <v>0</v>
      </c>
      <c r="I98" s="166">
        <v>0</v>
      </c>
      <c r="J98" s="166">
        <v>0</v>
      </c>
      <c r="K98" s="166">
        <v>0</v>
      </c>
      <c r="L98" s="166">
        <v>0</v>
      </c>
      <c r="M98" s="166">
        <v>0</v>
      </c>
      <c r="N98" s="166">
        <v>0</v>
      </c>
      <c r="O98" s="166">
        <v>0</v>
      </c>
      <c r="P98" s="166">
        <v>0</v>
      </c>
      <c r="Q98" s="166">
        <v>0</v>
      </c>
      <c r="R98" s="166">
        <v>0</v>
      </c>
      <c r="S98" s="166">
        <v>0</v>
      </c>
      <c r="T98" s="352">
        <v>0</v>
      </c>
      <c r="U98" s="352">
        <v>0</v>
      </c>
    </row>
    <row r="99" spans="2:39" outlineLevel="2">
      <c r="B99" s="212" t="s">
        <v>259</v>
      </c>
      <c r="C99" s="166"/>
      <c r="D99" s="166"/>
      <c r="E99" s="166"/>
      <c r="F99" s="166">
        <v>0</v>
      </c>
      <c r="G99" s="166">
        <v>0</v>
      </c>
      <c r="H99" s="166">
        <v>0</v>
      </c>
      <c r="I99" s="166">
        <v>0</v>
      </c>
      <c r="J99" s="166">
        <v>0</v>
      </c>
      <c r="K99" s="166">
        <v>0</v>
      </c>
      <c r="L99" s="166">
        <v>0</v>
      </c>
      <c r="M99" s="166">
        <v>0</v>
      </c>
      <c r="N99" s="166">
        <v>0</v>
      </c>
      <c r="O99" s="166">
        <v>0</v>
      </c>
      <c r="P99" s="166">
        <v>0</v>
      </c>
      <c r="Q99" s="166">
        <v>0</v>
      </c>
      <c r="R99" s="166">
        <v>0</v>
      </c>
      <c r="S99" s="166">
        <v>0</v>
      </c>
      <c r="T99" s="352">
        <v>0</v>
      </c>
      <c r="U99" s="352">
        <v>0</v>
      </c>
    </row>
    <row r="100" spans="2:39" outlineLevel="2">
      <c r="B100" s="212" t="s">
        <v>152</v>
      </c>
      <c r="C100" s="166"/>
      <c r="D100" s="166"/>
      <c r="E100" s="166"/>
      <c r="F100" s="166">
        <v>0</v>
      </c>
      <c r="G100" s="166">
        <v>0</v>
      </c>
      <c r="H100" s="166">
        <v>0</v>
      </c>
      <c r="I100" s="166">
        <v>0</v>
      </c>
      <c r="J100" s="166">
        <v>0</v>
      </c>
      <c r="K100" s="166">
        <v>0</v>
      </c>
      <c r="L100" s="166">
        <v>0</v>
      </c>
      <c r="M100" s="166">
        <v>0</v>
      </c>
      <c r="N100" s="166">
        <v>0</v>
      </c>
      <c r="O100" s="166">
        <v>0</v>
      </c>
      <c r="P100" s="166">
        <v>0</v>
      </c>
      <c r="Q100" s="166">
        <v>0</v>
      </c>
      <c r="R100" s="166">
        <v>0</v>
      </c>
      <c r="S100" s="166">
        <v>0</v>
      </c>
      <c r="T100" s="352">
        <v>0</v>
      </c>
      <c r="U100" s="352">
        <v>0</v>
      </c>
    </row>
    <row r="101" spans="2:39" outlineLevel="2">
      <c r="U101" s="1"/>
    </row>
    <row r="102" spans="2:39" outlineLevel="1">
      <c r="U102" s="1"/>
    </row>
    <row r="103" spans="2:39">
      <c r="U103" s="1"/>
    </row>
    <row r="104" spans="2:39" ht="15">
      <c r="B104" s="85" t="s">
        <v>168</v>
      </c>
      <c r="C104" s="85"/>
      <c r="D104" s="85"/>
      <c r="E104" s="85"/>
      <c r="F104" s="85"/>
      <c r="G104" s="85"/>
      <c r="H104" s="85"/>
      <c r="I104" s="85"/>
      <c r="J104" s="85"/>
      <c r="K104" s="85"/>
      <c r="L104" s="85"/>
      <c r="M104" s="85"/>
      <c r="N104" s="85"/>
      <c r="O104" s="85"/>
      <c r="P104" s="85"/>
      <c r="Q104" s="85"/>
      <c r="R104" s="85"/>
      <c r="S104" s="85"/>
      <c r="T104" s="85"/>
      <c r="U104" s="85"/>
      <c r="V104" s="359"/>
      <c r="W104" s="359"/>
      <c r="X104" s="359"/>
      <c r="Y104" s="359"/>
      <c r="Z104" s="359"/>
      <c r="AA104" s="359"/>
      <c r="AB104" s="359"/>
      <c r="AC104" s="359"/>
      <c r="AD104" s="359"/>
      <c r="AE104" s="359"/>
      <c r="AF104" s="359"/>
      <c r="AG104" s="359"/>
      <c r="AH104" s="359"/>
      <c r="AI104" s="359"/>
      <c r="AJ104" s="359"/>
      <c r="AK104" s="359"/>
      <c r="AL104" s="359"/>
      <c r="AM104" s="359"/>
    </row>
    <row r="105" spans="2:39" ht="15">
      <c r="B105" s="84" t="s">
        <v>169</v>
      </c>
      <c r="C105" s="84"/>
      <c r="D105" s="84"/>
      <c r="E105" s="84"/>
      <c r="F105" s="84"/>
      <c r="G105" s="84"/>
      <c r="H105" s="84"/>
      <c r="I105" s="84"/>
      <c r="J105" s="84"/>
      <c r="K105" s="84"/>
      <c r="L105" s="84"/>
      <c r="M105" s="84"/>
      <c r="N105" s="84"/>
      <c r="O105" s="84"/>
      <c r="P105" s="84"/>
      <c r="Q105" s="84"/>
      <c r="R105" s="84"/>
      <c r="S105" s="84"/>
      <c r="T105" s="84"/>
      <c r="U105" s="84"/>
      <c r="V105" s="70"/>
      <c r="W105" s="70"/>
      <c r="X105" s="70"/>
      <c r="Y105" s="70"/>
      <c r="Z105" s="70"/>
      <c r="AA105" s="70"/>
      <c r="AB105" s="70"/>
      <c r="AC105" s="70"/>
      <c r="AD105" s="70"/>
      <c r="AE105" s="70"/>
      <c r="AF105" s="70"/>
      <c r="AG105" s="70"/>
      <c r="AH105" s="70"/>
      <c r="AI105" s="70"/>
      <c r="AJ105" s="70"/>
      <c r="AK105" s="70"/>
      <c r="AL105" s="70"/>
      <c r="AM105" s="70"/>
    </row>
    <row r="106" spans="2:39" ht="15">
      <c r="B106" s="86" t="s">
        <v>170</v>
      </c>
      <c r="C106" s="86"/>
      <c r="D106" s="86"/>
      <c r="E106" s="86"/>
      <c r="F106" s="86"/>
      <c r="G106" s="86"/>
      <c r="H106" s="86"/>
      <c r="I106" s="86"/>
      <c r="J106" s="86"/>
      <c r="K106" s="86"/>
      <c r="L106" s="86"/>
      <c r="M106" s="86"/>
      <c r="N106" s="86"/>
      <c r="O106" s="86"/>
      <c r="P106" s="86"/>
      <c r="Q106" s="86"/>
      <c r="R106" s="86"/>
      <c r="S106" s="86"/>
      <c r="T106" s="86"/>
      <c r="U106" s="86"/>
      <c r="V106" s="70"/>
      <c r="W106" s="70"/>
      <c r="X106" s="70"/>
      <c r="Y106" s="70"/>
      <c r="Z106" s="70"/>
      <c r="AA106" s="70"/>
      <c r="AB106" s="70"/>
      <c r="AC106" s="70"/>
      <c r="AD106" s="70"/>
      <c r="AE106" s="70"/>
      <c r="AF106" s="70"/>
      <c r="AG106" s="70"/>
      <c r="AH106" s="70"/>
      <c r="AI106" s="70"/>
      <c r="AJ106" s="70"/>
      <c r="AK106" s="70"/>
      <c r="AL106" s="70"/>
      <c r="AM106" s="70"/>
    </row>
    <row r="107" spans="2:39">
      <c r="U107" s="1"/>
    </row>
    <row r="108" spans="2:39" ht="15" outlineLevel="1">
      <c r="B108" s="84" t="s">
        <v>262</v>
      </c>
      <c r="C108" s="84"/>
      <c r="D108" s="84"/>
      <c r="E108" s="84"/>
      <c r="F108" s="84"/>
      <c r="G108" s="84"/>
      <c r="H108" s="84"/>
      <c r="I108" s="84"/>
      <c r="J108" s="84"/>
      <c r="K108" s="84"/>
      <c r="L108" s="84"/>
      <c r="M108" s="84"/>
      <c r="N108" s="84"/>
      <c r="O108" s="84"/>
      <c r="P108" s="84"/>
      <c r="Q108" s="84"/>
      <c r="R108" s="84"/>
      <c r="S108" s="84"/>
      <c r="T108" s="84"/>
      <c r="U108" s="84"/>
      <c r="V108" s="70"/>
      <c r="W108" s="70"/>
      <c r="X108" s="70"/>
      <c r="Y108" s="70"/>
      <c r="Z108" s="70"/>
      <c r="AA108" s="70"/>
      <c r="AB108" s="70"/>
      <c r="AC108" s="70"/>
      <c r="AD108" s="70"/>
      <c r="AE108" s="70"/>
      <c r="AF108" s="70"/>
      <c r="AG108" s="70"/>
      <c r="AH108" s="70"/>
      <c r="AI108" s="70"/>
      <c r="AJ108" s="70"/>
      <c r="AK108" s="70"/>
      <c r="AL108" s="70"/>
      <c r="AM108" s="70"/>
    </row>
    <row r="109" spans="2:39" ht="15" outlineLevel="1">
      <c r="B109" s="210" t="s">
        <v>154</v>
      </c>
      <c r="C109" s="211" t="str">
        <f>C5</f>
        <v>TP-1 (Mandal)</v>
      </c>
      <c r="D109" s="211" t="str">
        <f>F5</f>
        <v>TP-2 (Bhatia)</v>
      </c>
      <c r="E109" s="211">
        <f>H5</f>
        <v>0</v>
      </c>
      <c r="U109" s="1"/>
    </row>
    <row r="110" spans="2:39" outlineLevel="1">
      <c r="B110" s="212" t="s">
        <v>149</v>
      </c>
      <c r="C110" s="246">
        <f>Input!C57</f>
        <v>5392</v>
      </c>
      <c r="D110" s="246">
        <f>Input!D57</f>
        <v>7078</v>
      </c>
      <c r="E110" s="246">
        <f>Input!E57</f>
        <v>0</v>
      </c>
      <c r="G110" s="116"/>
      <c r="U110" s="1"/>
    </row>
    <row r="111" spans="2:39" outlineLevel="1">
      <c r="B111" s="212" t="s">
        <v>150</v>
      </c>
      <c r="C111" s="246">
        <f>Input!C58</f>
        <v>333</v>
      </c>
      <c r="D111" s="246">
        <f>Input!D58</f>
        <v>499</v>
      </c>
      <c r="E111" s="246">
        <f>Input!E58</f>
        <v>0</v>
      </c>
      <c r="G111" s="116"/>
      <c r="U111" s="1"/>
    </row>
    <row r="112" spans="2:39" outlineLevel="1">
      <c r="B112" s="212" t="s">
        <v>259</v>
      </c>
      <c r="C112" s="246">
        <f>Input!C59</f>
        <v>0</v>
      </c>
      <c r="D112" s="246">
        <f>Input!D59</f>
        <v>0</v>
      </c>
      <c r="E112" s="246">
        <f>Input!E59</f>
        <v>0</v>
      </c>
      <c r="G112" s="116"/>
      <c r="U112" s="1"/>
    </row>
    <row r="113" spans="2:39" outlineLevel="1">
      <c r="B113" s="212" t="s">
        <v>263</v>
      </c>
      <c r="C113" s="246">
        <f>Input!C60</f>
        <v>1258</v>
      </c>
      <c r="D113" s="246">
        <f>Input!D60</f>
        <v>575</v>
      </c>
      <c r="E113" s="246">
        <f>Input!E60</f>
        <v>0</v>
      </c>
      <c r="G113" s="116"/>
      <c r="U113" s="1"/>
    </row>
    <row r="114" spans="2:39" outlineLevel="1">
      <c r="B114" s="212" t="s">
        <v>152</v>
      </c>
      <c r="C114" s="246">
        <f>Input!C61</f>
        <v>3140</v>
      </c>
      <c r="D114" s="246">
        <f>Input!D61</f>
        <v>2715</v>
      </c>
      <c r="E114" s="246">
        <f>Input!E61</f>
        <v>0</v>
      </c>
      <c r="G114" s="116"/>
      <c r="U114" s="1"/>
    </row>
    <row r="115" spans="2:39" outlineLevel="1">
      <c r="B115" s="212" t="s">
        <v>153</v>
      </c>
      <c r="C115" s="246">
        <f>Input!C62</f>
        <v>0</v>
      </c>
      <c r="D115" s="246">
        <f>Input!D62</f>
        <v>0</v>
      </c>
      <c r="E115" s="246">
        <f>Input!E62</f>
        <v>0</v>
      </c>
      <c r="G115" s="116"/>
      <c r="U115" s="1"/>
    </row>
    <row r="116" spans="2:39" ht="15" outlineLevel="1">
      <c r="B116" s="210" t="s">
        <v>75</v>
      </c>
      <c r="C116" s="214">
        <f>SUM(C110:C115)</f>
        <v>10123</v>
      </c>
      <c r="D116" s="214">
        <f t="shared" ref="D116:E116" si="57">SUM(D110:D115)</f>
        <v>10867</v>
      </c>
      <c r="E116" s="214">
        <f t="shared" si="57"/>
        <v>0</v>
      </c>
      <c r="G116" s="116"/>
      <c r="U116" s="1"/>
    </row>
    <row r="117" spans="2:39" ht="15" outlineLevel="1">
      <c r="B117" s="107"/>
      <c r="C117" s="108"/>
      <c r="D117" s="108"/>
      <c r="E117" s="108"/>
      <c r="U117" s="1"/>
    </row>
    <row r="118" spans="2:39" ht="15" outlineLevel="1">
      <c r="B118" s="84" t="s">
        <v>162</v>
      </c>
      <c r="C118" s="84"/>
      <c r="D118" s="84"/>
      <c r="E118" s="84"/>
      <c r="F118" s="84"/>
      <c r="G118" s="84"/>
      <c r="H118" s="84"/>
      <c r="I118" s="84"/>
      <c r="J118" s="84"/>
      <c r="K118" s="84"/>
      <c r="L118" s="84"/>
      <c r="M118" s="84"/>
      <c r="N118" s="84"/>
      <c r="O118" s="84"/>
      <c r="P118" s="84"/>
      <c r="Q118" s="84"/>
      <c r="R118" s="84"/>
      <c r="S118" s="84"/>
      <c r="T118" s="84"/>
      <c r="U118" s="84"/>
      <c r="V118" s="70"/>
      <c r="W118" s="70"/>
      <c r="X118" s="70"/>
      <c r="Y118" s="70"/>
      <c r="Z118" s="70"/>
      <c r="AA118" s="70"/>
      <c r="AB118" s="70"/>
      <c r="AC118" s="70"/>
      <c r="AD118" s="70"/>
      <c r="AE118" s="70"/>
      <c r="AF118" s="70"/>
      <c r="AG118" s="70"/>
      <c r="AH118" s="70"/>
      <c r="AI118" s="70"/>
      <c r="AJ118" s="70"/>
      <c r="AK118" s="70"/>
      <c r="AL118" s="70"/>
      <c r="AM118" s="70"/>
    </row>
    <row r="119" spans="2:39" ht="15" outlineLevel="1">
      <c r="B119" s="172"/>
      <c r="C119" s="172"/>
      <c r="D119" s="172"/>
      <c r="E119" s="247" t="str">
        <f>C5</f>
        <v>TP-1 (Mandal)</v>
      </c>
      <c r="F119" s="247" t="s">
        <v>171</v>
      </c>
      <c r="G119" s="247"/>
      <c r="H119" s="247" t="str">
        <f>F5</f>
        <v>TP-2 (Bhatia)</v>
      </c>
      <c r="I119" s="247" t="s">
        <v>171</v>
      </c>
      <c r="J119" s="247"/>
      <c r="K119" s="247">
        <f>H5</f>
        <v>0</v>
      </c>
      <c r="L119" s="247" t="s">
        <v>171</v>
      </c>
      <c r="U119" s="1"/>
    </row>
    <row r="120" spans="2:39" ht="15" outlineLevel="1">
      <c r="B120" s="212" t="s">
        <v>149</v>
      </c>
      <c r="C120" s="166"/>
      <c r="D120" s="248">
        <f>E120+E129+E138+E147+E150+E158+E166</f>
        <v>0.6150000000000001</v>
      </c>
      <c r="E120" s="249">
        <v>0.23</v>
      </c>
      <c r="F120" s="250">
        <v>1</v>
      </c>
      <c r="G120" s="248">
        <f>H120+H129+H138+H147+H150+H158+H166</f>
        <v>0.67499999999999993</v>
      </c>
      <c r="H120" s="251">
        <v>0.28999999999999998</v>
      </c>
      <c r="I120" s="250">
        <v>1</v>
      </c>
      <c r="J120" s="248">
        <f>K120+K129+K138+K147+K150+K158+K166</f>
        <v>0</v>
      </c>
      <c r="K120" s="251">
        <v>0</v>
      </c>
      <c r="L120" s="250">
        <v>1</v>
      </c>
      <c r="U120" s="1"/>
    </row>
    <row r="121" spans="2:39" ht="15" outlineLevel="1">
      <c r="B121" s="212" t="s">
        <v>150</v>
      </c>
      <c r="C121" s="166"/>
      <c r="D121" s="248">
        <f>E121+E130+E139+E151+E159+E167</f>
        <v>0.93026234102156857</v>
      </c>
      <c r="E121" s="249">
        <v>0.30198323216403822</v>
      </c>
      <c r="F121" s="250">
        <v>1</v>
      </c>
      <c r="G121" s="248">
        <f>H121+H130+H139+H151+H159+H167</f>
        <v>0.95389909734243572</v>
      </c>
      <c r="H121" s="251">
        <v>0.23524186262865432</v>
      </c>
      <c r="I121" s="250">
        <v>1</v>
      </c>
      <c r="J121" s="248">
        <f>K121+K130+K139+K151+K159+K167</f>
        <v>0</v>
      </c>
      <c r="K121" s="251">
        <v>0</v>
      </c>
      <c r="L121" s="250">
        <v>1</v>
      </c>
      <c r="U121" s="1"/>
    </row>
    <row r="122" spans="2:39" ht="15" outlineLevel="1">
      <c r="B122" s="212" t="s">
        <v>259</v>
      </c>
      <c r="C122" s="166"/>
      <c r="D122" s="248">
        <f t="shared" ref="D122:D125" si="58">E122+E131+E140+E152+E160+E168</f>
        <v>0</v>
      </c>
      <c r="E122" s="249">
        <v>0</v>
      </c>
      <c r="F122" s="250">
        <v>1</v>
      </c>
      <c r="G122" s="248">
        <f t="shared" ref="G122:G125" si="59">H122+H131+H140+H152+H160+H168</f>
        <v>0</v>
      </c>
      <c r="H122" s="251">
        <v>0</v>
      </c>
      <c r="I122" s="250">
        <v>1</v>
      </c>
      <c r="J122" s="248">
        <f t="shared" ref="J122:J125" si="60">K122+K131+K140+K152+K160+K168</f>
        <v>0</v>
      </c>
      <c r="K122" s="251">
        <v>0</v>
      </c>
      <c r="L122" s="250">
        <v>1</v>
      </c>
      <c r="U122" s="1"/>
    </row>
    <row r="123" spans="2:39" ht="15" outlineLevel="1">
      <c r="B123" s="212" t="s">
        <v>263</v>
      </c>
      <c r="C123" s="166"/>
      <c r="D123" s="248">
        <f t="shared" si="58"/>
        <v>0.9554287571693687</v>
      </c>
      <c r="E123" s="249">
        <v>0.39008365479761392</v>
      </c>
      <c r="F123" s="250">
        <v>1</v>
      </c>
      <c r="G123" s="248">
        <f t="shared" si="59"/>
        <v>0.98768954547754839</v>
      </c>
      <c r="H123" s="251">
        <v>0.33265605239345908</v>
      </c>
      <c r="I123" s="250">
        <v>1</v>
      </c>
      <c r="J123" s="248">
        <f t="shared" si="60"/>
        <v>0</v>
      </c>
      <c r="K123" s="251">
        <v>0</v>
      </c>
      <c r="L123" s="250">
        <v>1</v>
      </c>
      <c r="U123" s="1"/>
    </row>
    <row r="124" spans="2:39" ht="15" outlineLevel="1">
      <c r="B124" s="212" t="s">
        <v>152</v>
      </c>
      <c r="C124" s="166"/>
      <c r="D124" s="248">
        <f t="shared" si="58"/>
        <v>0.98257604614454885</v>
      </c>
      <c r="E124" s="249">
        <v>0.84038632487157738</v>
      </c>
      <c r="F124" s="250">
        <v>1</v>
      </c>
      <c r="G124" s="248">
        <f t="shared" si="59"/>
        <v>0.99293814921204493</v>
      </c>
      <c r="H124" s="251">
        <v>0.46566745843558466</v>
      </c>
      <c r="I124" s="250">
        <v>1</v>
      </c>
      <c r="J124" s="248">
        <f t="shared" si="60"/>
        <v>0</v>
      </c>
      <c r="K124" s="251">
        <v>0</v>
      </c>
      <c r="L124" s="250">
        <v>1</v>
      </c>
      <c r="U124" s="1"/>
    </row>
    <row r="125" spans="2:39" ht="15" outlineLevel="1">
      <c r="B125" s="212" t="s">
        <v>153</v>
      </c>
      <c r="C125" s="166"/>
      <c r="D125" s="248">
        <f t="shared" si="58"/>
        <v>1</v>
      </c>
      <c r="E125" s="249">
        <v>1</v>
      </c>
      <c r="F125" s="250">
        <v>1</v>
      </c>
      <c r="G125" s="248">
        <f t="shared" si="59"/>
        <v>1</v>
      </c>
      <c r="H125" s="251">
        <v>1</v>
      </c>
      <c r="I125" s="250">
        <v>1</v>
      </c>
      <c r="J125" s="248">
        <f t="shared" si="60"/>
        <v>0</v>
      </c>
      <c r="K125" s="251">
        <v>0</v>
      </c>
      <c r="L125" s="250">
        <v>1</v>
      </c>
      <c r="U125" s="1"/>
    </row>
    <row r="126" spans="2:39" outlineLevel="1">
      <c r="E126" s="4"/>
      <c r="F126" s="117"/>
      <c r="G126" s="117"/>
      <c r="H126" s="117"/>
      <c r="I126" s="4"/>
      <c r="J126" s="117"/>
      <c r="K126" s="117"/>
      <c r="L126" s="4"/>
      <c r="U126" s="1"/>
    </row>
    <row r="127" spans="2:39" ht="15" outlineLevel="1">
      <c r="B127" s="84" t="s">
        <v>227</v>
      </c>
      <c r="C127" s="84"/>
      <c r="D127" s="84"/>
      <c r="E127" s="84"/>
      <c r="F127" s="84"/>
      <c r="G127" s="84"/>
      <c r="H127" s="84"/>
      <c r="I127" s="84"/>
      <c r="J127" s="84"/>
      <c r="K127" s="84"/>
      <c r="L127" s="84"/>
      <c r="M127" s="84"/>
      <c r="N127" s="84"/>
      <c r="O127" s="84"/>
      <c r="P127" s="84"/>
      <c r="Q127" s="84"/>
      <c r="R127" s="84"/>
      <c r="S127" s="84"/>
      <c r="T127" s="84"/>
      <c r="U127" s="84"/>
      <c r="V127" s="70"/>
      <c r="W127" s="70"/>
      <c r="X127" s="70"/>
      <c r="Y127" s="70"/>
      <c r="Z127" s="70"/>
      <c r="AA127" s="70"/>
      <c r="AB127" s="70"/>
      <c r="AC127" s="70"/>
      <c r="AD127" s="70"/>
      <c r="AE127" s="70"/>
      <c r="AF127" s="70"/>
      <c r="AG127" s="70"/>
      <c r="AH127" s="70"/>
      <c r="AI127" s="70"/>
      <c r="AJ127" s="70"/>
      <c r="AK127" s="70"/>
      <c r="AL127" s="70"/>
      <c r="AM127" s="70"/>
    </row>
    <row r="128" spans="2:39" ht="15" outlineLevel="1">
      <c r="B128" s="172"/>
      <c r="C128" s="172"/>
      <c r="D128" s="172"/>
      <c r="E128" s="247" t="str">
        <f>E119</f>
        <v>TP-1 (Mandal)</v>
      </c>
      <c r="F128" s="247" t="s">
        <v>171</v>
      </c>
      <c r="G128" s="247"/>
      <c r="H128" s="247" t="str">
        <f>H119</f>
        <v>TP-2 (Bhatia)</v>
      </c>
      <c r="I128" s="247" t="s">
        <v>171</v>
      </c>
      <c r="J128" s="247"/>
      <c r="K128" s="247">
        <f>K119</f>
        <v>0</v>
      </c>
      <c r="L128" s="247" t="s">
        <v>171</v>
      </c>
      <c r="U128" s="1"/>
    </row>
    <row r="129" spans="2:39" ht="15" outlineLevel="1">
      <c r="B129" s="212" t="s">
        <v>149</v>
      </c>
      <c r="C129" s="166"/>
      <c r="D129" s="166"/>
      <c r="E129" s="249">
        <v>0.31</v>
      </c>
      <c r="F129" s="250">
        <v>2</v>
      </c>
      <c r="G129" s="252"/>
      <c r="H129" s="251">
        <v>0.31</v>
      </c>
      <c r="I129" s="250">
        <v>2</v>
      </c>
      <c r="J129" s="252"/>
      <c r="K129" s="251">
        <v>0</v>
      </c>
      <c r="L129" s="250">
        <v>2</v>
      </c>
      <c r="U129" s="1"/>
    </row>
    <row r="130" spans="2:39" ht="15" outlineLevel="1">
      <c r="B130" s="212" t="s">
        <v>150</v>
      </c>
      <c r="C130" s="166"/>
      <c r="D130" s="166"/>
      <c r="E130" s="249">
        <v>0.62750662413537239</v>
      </c>
      <c r="F130" s="250">
        <v>2</v>
      </c>
      <c r="G130" s="252"/>
      <c r="H130" s="251">
        <v>0.71165103262102802</v>
      </c>
      <c r="I130" s="250">
        <v>2</v>
      </c>
      <c r="J130" s="252"/>
      <c r="K130" s="251">
        <v>0</v>
      </c>
      <c r="L130" s="250">
        <v>2</v>
      </c>
      <c r="U130" s="1"/>
    </row>
    <row r="131" spans="2:39" ht="15" outlineLevel="1">
      <c r="B131" s="212" t="s">
        <v>259</v>
      </c>
      <c r="C131" s="166"/>
      <c r="D131" s="166"/>
      <c r="E131" s="249">
        <v>0</v>
      </c>
      <c r="F131" s="250">
        <v>2</v>
      </c>
      <c r="G131" s="252"/>
      <c r="H131" s="251">
        <v>0</v>
      </c>
      <c r="I131" s="250">
        <v>2</v>
      </c>
      <c r="J131" s="252"/>
      <c r="K131" s="251">
        <v>0</v>
      </c>
      <c r="L131" s="250">
        <v>2</v>
      </c>
      <c r="U131" s="1"/>
    </row>
    <row r="132" spans="2:39" ht="15" outlineLevel="1">
      <c r="B132" s="212" t="s">
        <v>263</v>
      </c>
      <c r="C132" s="166"/>
      <c r="D132" s="166"/>
      <c r="E132" s="249">
        <v>0.56534510237175473</v>
      </c>
      <c r="F132" s="250">
        <v>2</v>
      </c>
      <c r="G132" s="252"/>
      <c r="H132" s="251">
        <v>0.6508993786458882</v>
      </c>
      <c r="I132" s="250">
        <v>2</v>
      </c>
      <c r="J132" s="252"/>
      <c r="K132" s="251">
        <v>0</v>
      </c>
      <c r="L132" s="250">
        <v>2</v>
      </c>
      <c r="U132" s="1"/>
    </row>
    <row r="133" spans="2:39" ht="15" outlineLevel="1">
      <c r="B133" s="212" t="s">
        <v>152</v>
      </c>
      <c r="C133" s="166"/>
      <c r="D133" s="166"/>
      <c r="E133" s="249">
        <v>0.14218972127297144</v>
      </c>
      <c r="F133" s="250">
        <v>2</v>
      </c>
      <c r="G133" s="252"/>
      <c r="H133" s="251">
        <v>0.52593604336294053</v>
      </c>
      <c r="I133" s="250">
        <v>2</v>
      </c>
      <c r="J133" s="252"/>
      <c r="K133" s="251">
        <v>0</v>
      </c>
      <c r="L133" s="250">
        <v>2</v>
      </c>
      <c r="U133" s="1"/>
    </row>
    <row r="134" spans="2:39" ht="15" outlineLevel="1">
      <c r="B134" s="212" t="s">
        <v>153</v>
      </c>
      <c r="C134" s="166"/>
      <c r="D134" s="166"/>
      <c r="E134" s="249">
        <v>0</v>
      </c>
      <c r="F134" s="250">
        <v>2</v>
      </c>
      <c r="G134" s="252"/>
      <c r="H134" s="251">
        <v>0</v>
      </c>
      <c r="I134" s="250">
        <v>2</v>
      </c>
      <c r="J134" s="252"/>
      <c r="K134" s="251">
        <v>0</v>
      </c>
      <c r="L134" s="250">
        <v>2</v>
      </c>
      <c r="U134" s="1"/>
    </row>
    <row r="135" spans="2:39" outlineLevel="1">
      <c r="B135" s="87"/>
      <c r="E135" s="118"/>
      <c r="F135" s="119"/>
      <c r="G135" s="117"/>
      <c r="H135" s="117"/>
      <c r="I135" s="119"/>
      <c r="J135" s="117"/>
      <c r="K135" s="117"/>
      <c r="L135" s="119"/>
      <c r="U135" s="1"/>
    </row>
    <row r="136" spans="2:39" ht="15" outlineLevel="1">
      <c r="B136" s="84" t="s">
        <v>164</v>
      </c>
      <c r="C136" s="84"/>
      <c r="D136" s="84"/>
      <c r="E136" s="84"/>
      <c r="F136" s="84"/>
      <c r="G136" s="84"/>
      <c r="H136" s="84"/>
      <c r="I136" s="84"/>
      <c r="J136" s="84"/>
      <c r="K136" s="84"/>
      <c r="L136" s="84"/>
      <c r="M136" s="84"/>
      <c r="N136" s="84"/>
      <c r="O136" s="84"/>
      <c r="P136" s="84"/>
      <c r="Q136" s="84"/>
      <c r="R136" s="84"/>
      <c r="S136" s="84"/>
      <c r="T136" s="84"/>
      <c r="U136" s="84"/>
      <c r="V136" s="70"/>
      <c r="W136" s="70"/>
      <c r="X136" s="70"/>
      <c r="Y136" s="70"/>
      <c r="Z136" s="70"/>
      <c r="AA136" s="70"/>
      <c r="AB136" s="70"/>
      <c r="AC136" s="70"/>
      <c r="AD136" s="70"/>
      <c r="AE136" s="70"/>
      <c r="AF136" s="70"/>
      <c r="AG136" s="70"/>
      <c r="AH136" s="70"/>
      <c r="AI136" s="70"/>
      <c r="AJ136" s="70"/>
      <c r="AK136" s="70"/>
      <c r="AL136" s="70"/>
      <c r="AM136" s="70"/>
    </row>
    <row r="137" spans="2:39" ht="15" outlineLevel="1">
      <c r="B137" s="172"/>
      <c r="C137" s="172"/>
      <c r="D137" s="172"/>
      <c r="E137" s="247" t="str">
        <f>E128</f>
        <v>TP-1 (Mandal)</v>
      </c>
      <c r="F137" s="247" t="s">
        <v>171</v>
      </c>
      <c r="G137" s="247"/>
      <c r="H137" s="247" t="str">
        <f>H128</f>
        <v>TP-2 (Bhatia)</v>
      </c>
      <c r="I137" s="247" t="s">
        <v>171</v>
      </c>
      <c r="J137" s="247"/>
      <c r="K137" s="247">
        <f>K128</f>
        <v>0</v>
      </c>
      <c r="L137" s="247" t="s">
        <v>171</v>
      </c>
      <c r="U137" s="1"/>
    </row>
    <row r="138" spans="2:39" ht="15" outlineLevel="1">
      <c r="B138" s="212" t="s">
        <v>149</v>
      </c>
      <c r="C138" s="173"/>
      <c r="D138" s="173"/>
      <c r="E138" s="249">
        <v>0.06</v>
      </c>
      <c r="F138" s="250">
        <f>50/30</f>
        <v>1.6666666666666667</v>
      </c>
      <c r="G138" s="252"/>
      <c r="H138" s="251">
        <v>0.06</v>
      </c>
      <c r="I138" s="250">
        <f>50/30</f>
        <v>1.6666666666666667</v>
      </c>
      <c r="J138" s="252"/>
      <c r="K138" s="251">
        <v>0</v>
      </c>
      <c r="L138" s="250">
        <v>2</v>
      </c>
      <c r="U138" s="1"/>
    </row>
    <row r="139" spans="2:39" ht="15" outlineLevel="1">
      <c r="B139" s="212" t="s">
        <v>150</v>
      </c>
      <c r="C139" s="173"/>
      <c r="D139" s="173"/>
      <c r="E139" s="249">
        <v>7.7248472215801181E-4</v>
      </c>
      <c r="F139" s="250">
        <v>2</v>
      </c>
      <c r="G139" s="252"/>
      <c r="H139" s="251">
        <v>7.0062020927534312E-3</v>
      </c>
      <c r="I139" s="250">
        <v>2</v>
      </c>
      <c r="J139" s="252"/>
      <c r="K139" s="251">
        <v>0</v>
      </c>
      <c r="L139" s="250">
        <v>2</v>
      </c>
      <c r="U139" s="1"/>
    </row>
    <row r="140" spans="2:39" ht="15" outlineLevel="1">
      <c r="B140" s="212" t="s">
        <v>259</v>
      </c>
      <c r="C140" s="173"/>
      <c r="D140" s="173"/>
      <c r="E140" s="249">
        <v>0</v>
      </c>
      <c r="F140" s="250">
        <v>2</v>
      </c>
      <c r="G140" s="252"/>
      <c r="H140" s="251">
        <v>0</v>
      </c>
      <c r="I140" s="250">
        <v>2</v>
      </c>
      <c r="J140" s="252"/>
      <c r="K140" s="251">
        <v>0</v>
      </c>
      <c r="L140" s="250">
        <v>2</v>
      </c>
      <c r="U140" s="1"/>
    </row>
    <row r="141" spans="2:39" ht="15" outlineLevel="1">
      <c r="B141" s="212" t="s">
        <v>263</v>
      </c>
      <c r="C141" s="173"/>
      <c r="D141" s="173"/>
      <c r="E141" s="249">
        <v>0</v>
      </c>
      <c r="F141" s="250">
        <v>2</v>
      </c>
      <c r="G141" s="252"/>
      <c r="H141" s="251">
        <v>4.1341144382010947E-3</v>
      </c>
      <c r="I141" s="250">
        <v>2</v>
      </c>
      <c r="J141" s="252"/>
      <c r="K141" s="251">
        <v>0</v>
      </c>
      <c r="L141" s="250">
        <v>2</v>
      </c>
      <c r="U141" s="1"/>
    </row>
    <row r="142" spans="2:39" ht="15" outlineLevel="1">
      <c r="B142" s="212" t="s">
        <v>152</v>
      </c>
      <c r="C142" s="173"/>
      <c r="D142" s="173"/>
      <c r="E142" s="249">
        <v>0</v>
      </c>
      <c r="F142" s="250">
        <v>2</v>
      </c>
      <c r="G142" s="252"/>
      <c r="H142" s="251">
        <v>1.3346474135197735E-3</v>
      </c>
      <c r="I142" s="250">
        <v>2</v>
      </c>
      <c r="J142" s="252"/>
      <c r="K142" s="251">
        <v>0</v>
      </c>
      <c r="L142" s="250">
        <v>2</v>
      </c>
      <c r="U142" s="1"/>
    </row>
    <row r="143" spans="2:39" ht="15" outlineLevel="1">
      <c r="B143" s="212" t="s">
        <v>153</v>
      </c>
      <c r="C143" s="173"/>
      <c r="D143" s="173"/>
      <c r="E143" s="249">
        <v>0</v>
      </c>
      <c r="F143" s="250">
        <v>2</v>
      </c>
      <c r="G143" s="252"/>
      <c r="H143" s="251">
        <v>0</v>
      </c>
      <c r="I143" s="250">
        <v>2</v>
      </c>
      <c r="J143" s="252"/>
      <c r="K143" s="251">
        <v>0</v>
      </c>
      <c r="L143" s="250">
        <v>2</v>
      </c>
      <c r="U143" s="1"/>
    </row>
    <row r="144" spans="2:39" outlineLevel="1">
      <c r="B144" s="87"/>
      <c r="E144" s="118"/>
      <c r="F144" s="119"/>
      <c r="G144" s="117"/>
      <c r="H144" s="117"/>
      <c r="I144" s="119"/>
      <c r="J144" s="117"/>
      <c r="K144" s="117"/>
      <c r="L144" s="119"/>
      <c r="U144" s="1"/>
    </row>
    <row r="145" spans="2:39" ht="15" outlineLevel="1">
      <c r="B145" s="84" t="s">
        <v>165</v>
      </c>
      <c r="C145" s="84"/>
      <c r="D145" s="84"/>
      <c r="E145" s="84"/>
      <c r="F145" s="84"/>
      <c r="G145" s="84"/>
      <c r="H145" s="84"/>
      <c r="I145" s="84"/>
      <c r="J145" s="84"/>
      <c r="K145" s="84"/>
      <c r="L145" s="84"/>
      <c r="M145" s="84"/>
      <c r="N145" s="84"/>
      <c r="O145" s="84"/>
      <c r="P145" s="84"/>
      <c r="Q145" s="84"/>
      <c r="R145" s="84"/>
      <c r="S145" s="84"/>
      <c r="T145" s="84"/>
      <c r="U145" s="84"/>
      <c r="V145" s="70"/>
      <c r="W145" s="70"/>
      <c r="X145" s="70"/>
      <c r="Y145" s="70"/>
      <c r="Z145" s="70"/>
      <c r="AA145" s="70"/>
      <c r="AB145" s="70"/>
      <c r="AC145" s="70"/>
      <c r="AD145" s="70"/>
      <c r="AE145" s="70"/>
      <c r="AF145" s="70"/>
      <c r="AG145" s="70"/>
      <c r="AH145" s="70"/>
      <c r="AI145" s="70"/>
      <c r="AJ145" s="70"/>
      <c r="AK145" s="70"/>
      <c r="AL145" s="70"/>
      <c r="AM145" s="70"/>
    </row>
    <row r="146" spans="2:39" ht="15" outlineLevel="1">
      <c r="B146" s="172"/>
      <c r="C146" s="172"/>
      <c r="D146" s="172"/>
      <c r="E146" s="253" t="str">
        <f>E137</f>
        <v>TP-1 (Mandal)</v>
      </c>
      <c r="F146" s="247" t="s">
        <v>171</v>
      </c>
      <c r="G146" s="247"/>
      <c r="H146" s="247" t="str">
        <f>H137</f>
        <v>TP-2 (Bhatia)</v>
      </c>
      <c r="I146" s="247" t="s">
        <v>171</v>
      </c>
      <c r="J146" s="247"/>
      <c r="K146" s="247">
        <f>K137</f>
        <v>0</v>
      </c>
      <c r="L146" s="247" t="s">
        <v>171</v>
      </c>
      <c r="U146" s="1"/>
    </row>
    <row r="147" spans="2:39" ht="15" outlineLevel="1">
      <c r="B147" s="212" t="s">
        <v>149</v>
      </c>
      <c r="C147" s="173"/>
      <c r="D147" s="173"/>
      <c r="E147" s="251">
        <v>1.4999999999999999E-2</v>
      </c>
      <c r="F147" s="250">
        <v>2</v>
      </c>
      <c r="G147" s="252"/>
      <c r="H147" s="251">
        <v>1.4999999999999999E-2</v>
      </c>
      <c r="I147" s="250">
        <v>2</v>
      </c>
      <c r="J147" s="252"/>
      <c r="K147" s="251">
        <v>0</v>
      </c>
      <c r="L147" s="250">
        <v>0.61199999999999999</v>
      </c>
      <c r="U147" s="1"/>
    </row>
    <row r="148" spans="2:39">
      <c r="U148" s="1"/>
    </row>
    <row r="149" spans="2:39" ht="15">
      <c r="B149" s="30" t="s">
        <v>301</v>
      </c>
      <c r="U149" s="1"/>
    </row>
    <row r="150" spans="2:39">
      <c r="B150" s="212" t="s">
        <v>149</v>
      </c>
      <c r="C150" s="166"/>
      <c r="D150" s="166"/>
      <c r="E150" s="237">
        <v>0</v>
      </c>
      <c r="F150" s="231">
        <v>1</v>
      </c>
      <c r="G150" s="166"/>
      <c r="H150" s="336">
        <v>0</v>
      </c>
      <c r="I150" s="231">
        <v>1</v>
      </c>
      <c r="J150" s="166"/>
      <c r="K150" s="237">
        <v>0</v>
      </c>
      <c r="L150" s="231">
        <v>1</v>
      </c>
      <c r="U150" s="1"/>
    </row>
    <row r="151" spans="2:39">
      <c r="B151" s="212" t="s">
        <v>150</v>
      </c>
      <c r="C151" s="166"/>
      <c r="D151" s="166"/>
      <c r="E151" s="237">
        <v>0</v>
      </c>
      <c r="F151" s="231">
        <v>2</v>
      </c>
      <c r="G151" s="166"/>
      <c r="H151" s="237">
        <v>0</v>
      </c>
      <c r="I151" s="231">
        <v>2</v>
      </c>
      <c r="J151" s="166"/>
      <c r="K151" s="237">
        <v>0</v>
      </c>
      <c r="L151" s="231">
        <v>2</v>
      </c>
      <c r="U151" s="1"/>
    </row>
    <row r="152" spans="2:39">
      <c r="B152" s="212" t="s">
        <v>259</v>
      </c>
      <c r="C152" s="166"/>
      <c r="D152" s="166"/>
      <c r="E152" s="237">
        <v>0</v>
      </c>
      <c r="F152" s="231">
        <v>1</v>
      </c>
      <c r="G152" s="166"/>
      <c r="H152" s="237">
        <v>0</v>
      </c>
      <c r="I152" s="231">
        <v>1</v>
      </c>
      <c r="J152" s="166"/>
      <c r="K152" s="237">
        <v>0</v>
      </c>
      <c r="L152" s="231">
        <v>1</v>
      </c>
      <c r="U152" s="1"/>
    </row>
    <row r="153" spans="2:39">
      <c r="B153" s="212" t="s">
        <v>263</v>
      </c>
      <c r="C153" s="166"/>
      <c r="D153" s="166"/>
      <c r="E153" s="237">
        <v>0</v>
      </c>
      <c r="F153" s="231">
        <v>1</v>
      </c>
      <c r="G153" s="166"/>
      <c r="H153" s="237">
        <v>0</v>
      </c>
      <c r="I153" s="231">
        <v>1</v>
      </c>
      <c r="J153" s="166"/>
      <c r="K153" s="237">
        <v>0</v>
      </c>
      <c r="L153" s="231">
        <v>1</v>
      </c>
      <c r="U153" s="1"/>
    </row>
    <row r="154" spans="2:39">
      <c r="B154" s="212" t="s">
        <v>152</v>
      </c>
      <c r="C154" s="166"/>
      <c r="D154" s="166"/>
      <c r="E154" s="237">
        <v>0</v>
      </c>
      <c r="F154" s="231">
        <v>1</v>
      </c>
      <c r="G154" s="166"/>
      <c r="H154" s="237">
        <v>0</v>
      </c>
      <c r="I154" s="231">
        <v>1</v>
      </c>
      <c r="J154" s="166"/>
      <c r="K154" s="237">
        <v>0</v>
      </c>
      <c r="L154" s="231">
        <v>1</v>
      </c>
      <c r="U154" s="1"/>
    </row>
    <row r="155" spans="2:39">
      <c r="B155" s="212" t="s">
        <v>153</v>
      </c>
      <c r="C155" s="166"/>
      <c r="D155" s="166"/>
      <c r="E155" s="237">
        <v>0</v>
      </c>
      <c r="F155" s="231">
        <v>1</v>
      </c>
      <c r="G155" s="166"/>
      <c r="H155" s="237">
        <v>0</v>
      </c>
      <c r="I155" s="231">
        <v>1</v>
      </c>
      <c r="J155" s="166"/>
      <c r="K155" s="237">
        <v>0</v>
      </c>
      <c r="L155" s="231">
        <v>1</v>
      </c>
      <c r="U155" s="1"/>
    </row>
    <row r="156" spans="2:39">
      <c r="F156" s="81"/>
      <c r="I156" s="81"/>
      <c r="U156" s="1"/>
    </row>
    <row r="157" spans="2:39" ht="15">
      <c r="B157" s="30" t="s">
        <v>300</v>
      </c>
      <c r="F157" s="81"/>
      <c r="I157" s="81"/>
      <c r="U157" s="1"/>
    </row>
    <row r="158" spans="2:39">
      <c r="B158" s="212" t="s">
        <v>149</v>
      </c>
      <c r="C158" s="166"/>
      <c r="D158" s="166"/>
      <c r="E158" s="237">
        <v>0</v>
      </c>
      <c r="F158" s="231">
        <v>2</v>
      </c>
      <c r="G158" s="166"/>
      <c r="H158" s="237">
        <v>0</v>
      </c>
      <c r="I158" s="231">
        <v>2</v>
      </c>
      <c r="J158" s="166"/>
      <c r="K158" s="237">
        <v>0</v>
      </c>
      <c r="L158" s="231">
        <v>2</v>
      </c>
      <c r="U158" s="1"/>
    </row>
    <row r="159" spans="2:39">
      <c r="B159" s="212" t="s">
        <v>150</v>
      </c>
      <c r="C159" s="166"/>
      <c r="D159" s="166"/>
      <c r="E159" s="237">
        <v>0</v>
      </c>
      <c r="F159" s="231">
        <v>2</v>
      </c>
      <c r="G159" s="166"/>
      <c r="H159" s="237">
        <v>0</v>
      </c>
      <c r="I159" s="231">
        <v>2</v>
      </c>
      <c r="J159" s="166"/>
      <c r="K159" s="237">
        <v>0</v>
      </c>
      <c r="L159" s="231">
        <v>2</v>
      </c>
      <c r="U159" s="1"/>
    </row>
    <row r="160" spans="2:39">
      <c r="B160" s="212" t="s">
        <v>259</v>
      </c>
      <c r="C160" s="166"/>
      <c r="D160" s="166"/>
      <c r="E160" s="237">
        <v>0</v>
      </c>
      <c r="F160" s="231">
        <v>2</v>
      </c>
      <c r="G160" s="166"/>
      <c r="H160" s="237">
        <v>0</v>
      </c>
      <c r="I160" s="231">
        <v>2</v>
      </c>
      <c r="J160" s="166"/>
      <c r="K160" s="237">
        <v>0</v>
      </c>
      <c r="L160" s="231">
        <v>2</v>
      </c>
      <c r="U160" s="1"/>
    </row>
    <row r="161" spans="2:39">
      <c r="B161" s="212" t="s">
        <v>263</v>
      </c>
      <c r="C161" s="166"/>
      <c r="D161" s="166"/>
      <c r="E161" s="237">
        <v>0</v>
      </c>
      <c r="F161" s="231">
        <v>2</v>
      </c>
      <c r="G161" s="166"/>
      <c r="H161" s="237">
        <v>0</v>
      </c>
      <c r="I161" s="231">
        <v>2</v>
      </c>
      <c r="J161" s="166"/>
      <c r="K161" s="237">
        <v>0</v>
      </c>
      <c r="L161" s="231">
        <v>2</v>
      </c>
      <c r="U161" s="1"/>
    </row>
    <row r="162" spans="2:39">
      <c r="B162" s="212" t="s">
        <v>152</v>
      </c>
      <c r="C162" s="166"/>
      <c r="D162" s="166"/>
      <c r="E162" s="237">
        <v>0</v>
      </c>
      <c r="F162" s="231">
        <v>2</v>
      </c>
      <c r="G162" s="166"/>
      <c r="H162" s="237">
        <v>0</v>
      </c>
      <c r="I162" s="231">
        <v>2</v>
      </c>
      <c r="J162" s="166"/>
      <c r="K162" s="237">
        <v>0</v>
      </c>
      <c r="L162" s="231">
        <v>2</v>
      </c>
      <c r="U162" s="1"/>
    </row>
    <row r="163" spans="2:39">
      <c r="B163" s="212" t="s">
        <v>153</v>
      </c>
      <c r="C163" s="166"/>
      <c r="D163" s="166"/>
      <c r="E163" s="237">
        <v>0</v>
      </c>
      <c r="F163" s="231">
        <v>2</v>
      </c>
      <c r="G163" s="166"/>
      <c r="H163" s="237">
        <v>0</v>
      </c>
      <c r="I163" s="231">
        <v>2</v>
      </c>
      <c r="J163" s="166"/>
      <c r="K163" s="237">
        <v>0</v>
      </c>
      <c r="L163" s="231">
        <v>2</v>
      </c>
      <c r="U163" s="1"/>
    </row>
    <row r="164" spans="2:39">
      <c r="F164" s="81"/>
      <c r="I164" s="81"/>
      <c r="L164" s="81"/>
      <c r="U164" s="1"/>
    </row>
    <row r="165" spans="2:39" ht="15">
      <c r="B165" s="30" t="s">
        <v>300</v>
      </c>
      <c r="F165" s="81"/>
      <c r="I165" s="81"/>
      <c r="L165" s="81"/>
      <c r="U165" s="1"/>
    </row>
    <row r="166" spans="2:39">
      <c r="B166" s="212" t="s">
        <v>149</v>
      </c>
      <c r="C166" s="166"/>
      <c r="D166" s="166"/>
      <c r="E166" s="237">
        <v>0</v>
      </c>
      <c r="F166" s="231">
        <v>2</v>
      </c>
      <c r="G166" s="166"/>
      <c r="H166" s="237">
        <v>0</v>
      </c>
      <c r="I166" s="231">
        <v>2</v>
      </c>
      <c r="J166" s="166"/>
      <c r="K166" s="237">
        <v>0</v>
      </c>
      <c r="L166" s="231">
        <v>2</v>
      </c>
      <c r="U166" s="1"/>
    </row>
    <row r="167" spans="2:39">
      <c r="B167" s="212" t="s">
        <v>150</v>
      </c>
      <c r="C167" s="166"/>
      <c r="D167" s="166"/>
      <c r="E167" s="237">
        <v>0</v>
      </c>
      <c r="F167" s="231">
        <v>2</v>
      </c>
      <c r="G167" s="166"/>
      <c r="H167" s="237">
        <v>0</v>
      </c>
      <c r="I167" s="231">
        <v>2</v>
      </c>
      <c r="J167" s="166"/>
      <c r="K167" s="237">
        <v>0</v>
      </c>
      <c r="L167" s="231">
        <v>2</v>
      </c>
      <c r="U167" s="1"/>
    </row>
    <row r="168" spans="2:39">
      <c r="B168" s="212" t="s">
        <v>259</v>
      </c>
      <c r="C168" s="166"/>
      <c r="D168" s="166"/>
      <c r="E168" s="237">
        <v>0</v>
      </c>
      <c r="F168" s="231">
        <v>2</v>
      </c>
      <c r="G168" s="166"/>
      <c r="H168" s="237">
        <v>0</v>
      </c>
      <c r="I168" s="231">
        <v>2</v>
      </c>
      <c r="J168" s="166"/>
      <c r="K168" s="237">
        <v>0</v>
      </c>
      <c r="L168" s="231">
        <v>2</v>
      </c>
      <c r="U168" s="1"/>
    </row>
    <row r="169" spans="2:39">
      <c r="B169" s="212" t="s">
        <v>263</v>
      </c>
      <c r="C169" s="166"/>
      <c r="D169" s="166"/>
      <c r="E169" s="237">
        <v>0</v>
      </c>
      <c r="F169" s="231">
        <v>2</v>
      </c>
      <c r="G169" s="166"/>
      <c r="H169" s="237">
        <v>0</v>
      </c>
      <c r="I169" s="231">
        <v>2</v>
      </c>
      <c r="J169" s="166"/>
      <c r="K169" s="237">
        <v>0</v>
      </c>
      <c r="L169" s="231">
        <v>2</v>
      </c>
      <c r="U169" s="1"/>
    </row>
    <row r="170" spans="2:39">
      <c r="B170" s="212" t="s">
        <v>152</v>
      </c>
      <c r="C170" s="166"/>
      <c r="D170" s="166"/>
      <c r="E170" s="237">
        <v>0</v>
      </c>
      <c r="F170" s="231">
        <v>2</v>
      </c>
      <c r="G170" s="166"/>
      <c r="H170" s="237">
        <v>0</v>
      </c>
      <c r="I170" s="231">
        <v>2</v>
      </c>
      <c r="J170" s="166"/>
      <c r="K170" s="237">
        <v>0</v>
      </c>
      <c r="L170" s="231">
        <v>2</v>
      </c>
      <c r="U170" s="1"/>
    </row>
    <row r="171" spans="2:39">
      <c r="B171" s="212" t="s">
        <v>153</v>
      </c>
      <c r="C171" s="166"/>
      <c r="D171" s="166"/>
      <c r="E171" s="237">
        <v>0</v>
      </c>
      <c r="F171" s="231">
        <v>2</v>
      </c>
      <c r="G171" s="166"/>
      <c r="H171" s="237">
        <v>0</v>
      </c>
      <c r="I171" s="231">
        <v>2</v>
      </c>
      <c r="J171" s="166"/>
      <c r="K171" s="237">
        <v>0</v>
      </c>
      <c r="L171" s="231">
        <v>2</v>
      </c>
      <c r="U171" s="1"/>
    </row>
    <row r="172" spans="2:39">
      <c r="U172" s="1"/>
    </row>
    <row r="173" spans="2:39">
      <c r="U173" s="1"/>
    </row>
    <row r="174" spans="2:39" ht="15">
      <c r="B174" s="86" t="s">
        <v>172</v>
      </c>
      <c r="C174" s="86"/>
      <c r="D174" s="86"/>
      <c r="E174" s="86"/>
      <c r="F174" s="86"/>
      <c r="G174" s="86"/>
      <c r="H174" s="86"/>
      <c r="I174" s="86"/>
      <c r="J174" s="86"/>
      <c r="K174" s="86"/>
      <c r="L174" s="86"/>
      <c r="M174" s="86"/>
      <c r="N174" s="86"/>
      <c r="O174" s="86"/>
      <c r="P174" s="86"/>
      <c r="Q174" s="86"/>
      <c r="R174" s="86"/>
      <c r="S174" s="86"/>
      <c r="T174" s="86"/>
      <c r="U174" s="86"/>
      <c r="V174" s="70"/>
      <c r="W174" s="70"/>
      <c r="X174" s="70"/>
      <c r="Y174" s="70"/>
      <c r="Z174" s="70"/>
      <c r="AA174" s="70"/>
      <c r="AB174" s="70"/>
      <c r="AC174" s="70"/>
      <c r="AD174" s="70"/>
      <c r="AE174" s="70"/>
      <c r="AF174" s="70"/>
      <c r="AG174" s="70"/>
      <c r="AH174" s="70"/>
      <c r="AI174" s="70"/>
      <c r="AJ174" s="70"/>
      <c r="AK174" s="70"/>
      <c r="AL174" s="70"/>
      <c r="AM174" s="70"/>
    </row>
    <row r="175" spans="2:39" outlineLevel="1">
      <c r="B175" s="87"/>
      <c r="U175" s="1"/>
    </row>
    <row r="176" spans="2:39" ht="15" outlineLevel="1">
      <c r="B176" s="84" t="s">
        <v>173</v>
      </c>
      <c r="C176" s="84"/>
      <c r="D176" s="84"/>
      <c r="E176" s="84"/>
      <c r="F176" s="84"/>
      <c r="G176" s="84"/>
      <c r="H176" s="84"/>
      <c r="I176" s="84"/>
      <c r="J176" s="84"/>
      <c r="K176" s="84"/>
      <c r="L176" s="84"/>
      <c r="M176" s="84"/>
      <c r="N176" s="84"/>
      <c r="O176" s="84"/>
      <c r="P176" s="84"/>
      <c r="Q176" s="84"/>
      <c r="R176" s="84"/>
      <c r="S176" s="84"/>
      <c r="T176" s="84"/>
      <c r="U176" s="84"/>
      <c r="V176" s="70"/>
      <c r="W176" s="70"/>
      <c r="X176" s="70"/>
      <c r="Y176" s="70"/>
      <c r="Z176" s="70"/>
      <c r="AA176" s="70"/>
      <c r="AB176" s="70"/>
      <c r="AC176" s="70"/>
      <c r="AD176" s="70"/>
      <c r="AE176" s="70"/>
      <c r="AF176" s="70"/>
      <c r="AG176" s="70"/>
      <c r="AH176" s="70"/>
      <c r="AI176" s="70"/>
      <c r="AJ176" s="70"/>
      <c r="AK176" s="70"/>
      <c r="AL176" s="70"/>
      <c r="AM176" s="70"/>
    </row>
    <row r="177" spans="2:39" outlineLevel="1">
      <c r="B177" s="212" t="s">
        <v>149</v>
      </c>
      <c r="C177" s="166"/>
      <c r="D177" s="166"/>
      <c r="E177" s="166"/>
      <c r="F177" s="244">
        <f>Input!F67</f>
        <v>0</v>
      </c>
      <c r="G177" s="244">
        <f>Input!G67</f>
        <v>0</v>
      </c>
      <c r="H177" s="244">
        <f>Input!H67</f>
        <v>0</v>
      </c>
      <c r="I177" s="244">
        <f>Input!I67</f>
        <v>0</v>
      </c>
      <c r="J177" s="244">
        <f>Input!J67</f>
        <v>0.02</v>
      </c>
      <c r="K177" s="244">
        <f>Input!K67</f>
        <v>0.02</v>
      </c>
      <c r="L177" s="244">
        <f>Input!L67</f>
        <v>0.02</v>
      </c>
      <c r="M177" s="244">
        <f>Input!M67</f>
        <v>0.02</v>
      </c>
      <c r="N177" s="244">
        <f>Input!N67</f>
        <v>0.02</v>
      </c>
      <c r="O177" s="244">
        <f>Input!O67</f>
        <v>0.02</v>
      </c>
      <c r="P177" s="244">
        <f>Input!P67</f>
        <v>0.02</v>
      </c>
      <c r="Q177" s="244">
        <f>Input!Q67</f>
        <v>0.02</v>
      </c>
      <c r="R177" s="244">
        <f>Input!R67</f>
        <v>0.02</v>
      </c>
      <c r="S177" s="244">
        <f>Input!S67</f>
        <v>0.02</v>
      </c>
      <c r="T177" s="351">
        <f>Input!T67</f>
        <v>0.02</v>
      </c>
      <c r="U177" s="351">
        <f>Input!U67</f>
        <v>0.02</v>
      </c>
      <c r="V177" s="362"/>
      <c r="W177" s="362"/>
      <c r="X177" s="362"/>
      <c r="Y177" s="362"/>
      <c r="Z177" s="362"/>
      <c r="AA177" s="362"/>
      <c r="AB177" s="362"/>
      <c r="AC177" s="362"/>
      <c r="AD177" s="362"/>
      <c r="AE177" s="362"/>
      <c r="AF177" s="362"/>
      <c r="AG177" s="362"/>
      <c r="AH177" s="362"/>
      <c r="AI177" s="362"/>
      <c r="AJ177" s="362"/>
      <c r="AK177" s="362"/>
      <c r="AL177" s="362"/>
      <c r="AM177" s="362"/>
    </row>
    <row r="178" spans="2:39" outlineLevel="1">
      <c r="B178" s="212" t="s">
        <v>150</v>
      </c>
      <c r="C178" s="166"/>
      <c r="D178" s="166"/>
      <c r="E178" s="166"/>
      <c r="F178" s="244">
        <f>Input!F68</f>
        <v>0</v>
      </c>
      <c r="G178" s="244">
        <f>Input!G68</f>
        <v>0</v>
      </c>
      <c r="H178" s="244">
        <f>Input!H68</f>
        <v>0</v>
      </c>
      <c r="I178" s="244">
        <f>Input!I68</f>
        <v>0</v>
      </c>
      <c r="J178" s="244">
        <f>Input!J68</f>
        <v>0.02</v>
      </c>
      <c r="K178" s="244">
        <f>Input!K68</f>
        <v>0.02</v>
      </c>
      <c r="L178" s="244">
        <f>Input!L68</f>
        <v>0.02</v>
      </c>
      <c r="M178" s="244">
        <f>Input!M68</f>
        <v>0.02</v>
      </c>
      <c r="N178" s="244">
        <f>Input!N68</f>
        <v>0.02</v>
      </c>
      <c r="O178" s="244">
        <f>Input!O68</f>
        <v>0.02</v>
      </c>
      <c r="P178" s="244">
        <f>Input!P68</f>
        <v>0.02</v>
      </c>
      <c r="Q178" s="244">
        <f>Input!Q68</f>
        <v>0.02</v>
      </c>
      <c r="R178" s="244">
        <f>Input!R68</f>
        <v>0.02</v>
      </c>
      <c r="S178" s="244">
        <f>Input!S68</f>
        <v>0.02</v>
      </c>
      <c r="T178" s="351">
        <f>Input!T68</f>
        <v>0.02</v>
      </c>
      <c r="U178" s="351">
        <f>Input!U68</f>
        <v>0.02</v>
      </c>
      <c r="V178" s="362"/>
      <c r="W178" s="362"/>
      <c r="X178" s="362"/>
      <c r="Y178" s="362"/>
      <c r="Z178" s="362"/>
      <c r="AA178" s="362"/>
      <c r="AB178" s="362"/>
      <c r="AC178" s="362"/>
      <c r="AD178" s="362"/>
      <c r="AE178" s="362"/>
      <c r="AF178" s="362"/>
      <c r="AG178" s="362"/>
      <c r="AH178" s="362"/>
      <c r="AI178" s="362"/>
      <c r="AJ178" s="362"/>
      <c r="AK178" s="362"/>
      <c r="AL178" s="362"/>
      <c r="AM178" s="362"/>
    </row>
    <row r="179" spans="2:39" outlineLevel="1">
      <c r="B179" s="212" t="s">
        <v>259</v>
      </c>
      <c r="C179" s="166"/>
      <c r="D179" s="166"/>
      <c r="E179" s="166"/>
      <c r="F179" s="244">
        <f>Input!F69</f>
        <v>0</v>
      </c>
      <c r="G179" s="244">
        <f>Input!G69</f>
        <v>0</v>
      </c>
      <c r="H179" s="244">
        <f>Input!H69</f>
        <v>0</v>
      </c>
      <c r="I179" s="244">
        <f>Input!I69</f>
        <v>0</v>
      </c>
      <c r="J179" s="244">
        <f>Input!J69</f>
        <v>0.02</v>
      </c>
      <c r="K179" s="244">
        <f>Input!K69</f>
        <v>0.02</v>
      </c>
      <c r="L179" s="244">
        <f>Input!L69</f>
        <v>0.02</v>
      </c>
      <c r="M179" s="244">
        <f>Input!M69</f>
        <v>0.02</v>
      </c>
      <c r="N179" s="244">
        <f>Input!N69</f>
        <v>0.02</v>
      </c>
      <c r="O179" s="244">
        <f>Input!O69</f>
        <v>0.02</v>
      </c>
      <c r="P179" s="244">
        <f>Input!P69</f>
        <v>0.02</v>
      </c>
      <c r="Q179" s="244">
        <f>Input!Q69</f>
        <v>0.02</v>
      </c>
      <c r="R179" s="244">
        <f>Input!R69</f>
        <v>0.02</v>
      </c>
      <c r="S179" s="244">
        <f>Input!S69</f>
        <v>0.02</v>
      </c>
      <c r="T179" s="351">
        <f>Input!T69</f>
        <v>0.02</v>
      </c>
      <c r="U179" s="351">
        <f>Input!U69</f>
        <v>0.02</v>
      </c>
      <c r="V179" s="362"/>
      <c r="W179" s="362"/>
      <c r="X179" s="362"/>
      <c r="Y179" s="362"/>
      <c r="Z179" s="362"/>
      <c r="AA179" s="362"/>
      <c r="AB179" s="362"/>
      <c r="AC179" s="362"/>
      <c r="AD179" s="362"/>
      <c r="AE179" s="362"/>
      <c r="AF179" s="362"/>
      <c r="AG179" s="362"/>
      <c r="AH179" s="362"/>
      <c r="AI179" s="362"/>
      <c r="AJ179" s="362"/>
      <c r="AK179" s="362"/>
      <c r="AL179" s="362"/>
      <c r="AM179" s="362"/>
    </row>
    <row r="180" spans="2:39" outlineLevel="1">
      <c r="B180" s="212" t="s">
        <v>263</v>
      </c>
      <c r="C180" s="166"/>
      <c r="D180" s="166"/>
      <c r="E180" s="166"/>
      <c r="F180" s="244">
        <f>Input!F70</f>
        <v>0</v>
      </c>
      <c r="G180" s="244">
        <f>Input!G70</f>
        <v>0</v>
      </c>
      <c r="H180" s="244">
        <f>Input!H70</f>
        <v>0</v>
      </c>
      <c r="I180" s="244">
        <f>Input!I70</f>
        <v>0</v>
      </c>
      <c r="J180" s="244">
        <f>Input!J70</f>
        <v>0.02</v>
      </c>
      <c r="K180" s="244">
        <f>Input!K70</f>
        <v>0.02</v>
      </c>
      <c r="L180" s="244">
        <f>Input!L70</f>
        <v>0.02</v>
      </c>
      <c r="M180" s="244">
        <f>Input!M70</f>
        <v>0.02</v>
      </c>
      <c r="N180" s="244">
        <f>Input!N70</f>
        <v>0.02</v>
      </c>
      <c r="O180" s="244">
        <f>Input!O70</f>
        <v>0.02</v>
      </c>
      <c r="P180" s="244">
        <f>Input!P70</f>
        <v>0.02</v>
      </c>
      <c r="Q180" s="244">
        <f>Input!Q70</f>
        <v>0.02</v>
      </c>
      <c r="R180" s="244">
        <f>Input!R70</f>
        <v>0.02</v>
      </c>
      <c r="S180" s="244">
        <f>Input!S70</f>
        <v>0.02</v>
      </c>
      <c r="T180" s="351">
        <f>Input!T70</f>
        <v>0.02</v>
      </c>
      <c r="U180" s="351">
        <f>Input!U70</f>
        <v>0.02</v>
      </c>
      <c r="V180" s="362"/>
      <c r="W180" s="362"/>
      <c r="X180" s="362"/>
      <c r="Y180" s="362"/>
      <c r="Z180" s="362"/>
      <c r="AA180" s="362"/>
      <c r="AB180" s="362"/>
      <c r="AC180" s="362"/>
      <c r="AD180" s="362"/>
      <c r="AE180" s="362"/>
      <c r="AF180" s="362"/>
      <c r="AG180" s="362"/>
      <c r="AH180" s="362"/>
      <c r="AI180" s="362"/>
      <c r="AJ180" s="362"/>
      <c r="AK180" s="362"/>
      <c r="AL180" s="362"/>
      <c r="AM180" s="362"/>
    </row>
    <row r="181" spans="2:39" outlineLevel="1">
      <c r="B181" s="212" t="s">
        <v>152</v>
      </c>
      <c r="C181" s="166"/>
      <c r="D181" s="166"/>
      <c r="E181" s="166"/>
      <c r="F181" s="244">
        <f>Input!F71</f>
        <v>0</v>
      </c>
      <c r="G181" s="244">
        <f>Input!G71</f>
        <v>0</v>
      </c>
      <c r="H181" s="244">
        <f>Input!H71</f>
        <v>0</v>
      </c>
      <c r="I181" s="244">
        <f>Input!I71</f>
        <v>0</v>
      </c>
      <c r="J181" s="244">
        <f>Input!J71</f>
        <v>0.01</v>
      </c>
      <c r="K181" s="244">
        <f>Input!K71</f>
        <v>0.01</v>
      </c>
      <c r="L181" s="244">
        <f>Input!L71</f>
        <v>0.01</v>
      </c>
      <c r="M181" s="244">
        <f>Input!M71</f>
        <v>0.01</v>
      </c>
      <c r="N181" s="244">
        <f>Input!N71</f>
        <v>0.01</v>
      </c>
      <c r="O181" s="244">
        <f>Input!O71</f>
        <v>0.01</v>
      </c>
      <c r="P181" s="244">
        <f>Input!P71</f>
        <v>0.01</v>
      </c>
      <c r="Q181" s="244">
        <f>Input!Q71</f>
        <v>0.01</v>
      </c>
      <c r="R181" s="244">
        <f>Input!R71</f>
        <v>0.01</v>
      </c>
      <c r="S181" s="244">
        <f>Input!S71</f>
        <v>0.01</v>
      </c>
      <c r="T181" s="351">
        <f>Input!T71</f>
        <v>0.01</v>
      </c>
      <c r="U181" s="351">
        <f>Input!U71</f>
        <v>0.01</v>
      </c>
      <c r="V181" s="362"/>
      <c r="W181" s="362"/>
      <c r="X181" s="362"/>
      <c r="Y181" s="362"/>
      <c r="Z181" s="362"/>
      <c r="AA181" s="362"/>
      <c r="AB181" s="362"/>
      <c r="AC181" s="362"/>
      <c r="AD181" s="362"/>
      <c r="AE181" s="362"/>
      <c r="AF181" s="362"/>
      <c r="AG181" s="362"/>
      <c r="AH181" s="362"/>
      <c r="AI181" s="362"/>
      <c r="AJ181" s="362"/>
      <c r="AK181" s="362"/>
      <c r="AL181" s="362"/>
      <c r="AM181" s="362"/>
    </row>
    <row r="182" spans="2:39" outlineLevel="1">
      <c r="B182" s="212" t="s">
        <v>153</v>
      </c>
      <c r="C182" s="166"/>
      <c r="D182" s="166"/>
      <c r="E182" s="166"/>
      <c r="F182" s="244">
        <f>Input!F72</f>
        <v>0</v>
      </c>
      <c r="G182" s="244">
        <f>Input!G72</f>
        <v>0</v>
      </c>
      <c r="H182" s="244">
        <f>Input!H72</f>
        <v>0</v>
      </c>
      <c r="I182" s="244">
        <f>Input!I72</f>
        <v>0</v>
      </c>
      <c r="J182" s="244">
        <f>Input!J72</f>
        <v>0.01</v>
      </c>
      <c r="K182" s="244">
        <f>Input!K72</f>
        <v>0.01</v>
      </c>
      <c r="L182" s="244">
        <f>Input!L72</f>
        <v>0.01</v>
      </c>
      <c r="M182" s="244">
        <f>Input!M72</f>
        <v>0.01</v>
      </c>
      <c r="N182" s="244">
        <f>Input!N72</f>
        <v>0.01</v>
      </c>
      <c r="O182" s="244">
        <f>Input!O72</f>
        <v>0.01</v>
      </c>
      <c r="P182" s="244">
        <f>Input!P72</f>
        <v>0.01</v>
      </c>
      <c r="Q182" s="244">
        <f>Input!Q72</f>
        <v>0.01</v>
      </c>
      <c r="R182" s="244">
        <f>Input!R72</f>
        <v>0.01</v>
      </c>
      <c r="S182" s="244">
        <f>Input!S72</f>
        <v>0.01</v>
      </c>
      <c r="T182" s="351">
        <f>Input!T72</f>
        <v>0.01</v>
      </c>
      <c r="U182" s="351">
        <f>Input!U72</f>
        <v>0.01</v>
      </c>
      <c r="V182" s="362"/>
      <c r="W182" s="362"/>
      <c r="X182" s="362"/>
      <c r="Y182" s="362"/>
      <c r="Z182" s="362"/>
      <c r="AA182" s="362"/>
      <c r="AB182" s="362"/>
      <c r="AC182" s="362"/>
      <c r="AD182" s="362"/>
      <c r="AE182" s="362"/>
      <c r="AF182" s="362"/>
      <c r="AG182" s="362"/>
      <c r="AH182" s="362"/>
      <c r="AI182" s="362"/>
      <c r="AJ182" s="362"/>
      <c r="AK182" s="362"/>
      <c r="AL182" s="362"/>
      <c r="AM182" s="362"/>
    </row>
    <row r="183" spans="2:39" outlineLevel="1">
      <c r="B183" s="87"/>
      <c r="C183" s="4"/>
      <c r="F183" s="95"/>
      <c r="G183" s="95"/>
      <c r="H183" s="95"/>
      <c r="I183" s="95"/>
      <c r="J183" s="95"/>
      <c r="K183" s="95"/>
      <c r="L183" s="95"/>
      <c r="M183" s="95"/>
      <c r="N183" s="95"/>
      <c r="O183" s="95"/>
      <c r="P183" s="95"/>
      <c r="Q183" s="95"/>
      <c r="R183" s="95"/>
      <c r="S183" s="95"/>
      <c r="T183" s="95"/>
      <c r="U183" s="95"/>
      <c r="V183" s="362"/>
      <c r="W183" s="362"/>
      <c r="X183" s="362"/>
      <c r="Y183" s="362"/>
      <c r="Z183" s="362"/>
      <c r="AA183" s="362"/>
      <c r="AB183" s="362"/>
      <c r="AC183" s="362"/>
      <c r="AD183" s="362"/>
      <c r="AE183" s="362"/>
      <c r="AF183" s="362"/>
      <c r="AG183" s="362"/>
      <c r="AH183" s="362"/>
      <c r="AI183" s="362"/>
      <c r="AJ183" s="362"/>
      <c r="AK183" s="362"/>
      <c r="AL183" s="362"/>
      <c r="AM183" s="362"/>
    </row>
    <row r="184" spans="2:39" ht="15" outlineLevel="1">
      <c r="B184" s="84" t="s">
        <v>174</v>
      </c>
      <c r="C184" s="84"/>
      <c r="D184" s="84"/>
      <c r="E184" s="84"/>
      <c r="F184" s="121"/>
      <c r="G184" s="121"/>
      <c r="H184" s="121"/>
      <c r="I184" s="121"/>
      <c r="J184" s="121"/>
      <c r="K184" s="121"/>
      <c r="L184" s="121"/>
      <c r="M184" s="121"/>
      <c r="N184" s="121"/>
      <c r="O184" s="121"/>
      <c r="P184" s="121"/>
      <c r="Q184" s="121"/>
      <c r="R184" s="121"/>
      <c r="S184" s="121"/>
      <c r="T184" s="121"/>
      <c r="U184" s="121"/>
      <c r="V184" s="365"/>
      <c r="W184" s="365"/>
      <c r="X184" s="365"/>
      <c r="Y184" s="365"/>
      <c r="Z184" s="365"/>
      <c r="AA184" s="365"/>
      <c r="AB184" s="365"/>
      <c r="AC184" s="365"/>
      <c r="AD184" s="365"/>
      <c r="AE184" s="365"/>
      <c r="AF184" s="365"/>
      <c r="AG184" s="365"/>
      <c r="AH184" s="365"/>
      <c r="AI184" s="365"/>
      <c r="AJ184" s="365"/>
      <c r="AK184" s="365"/>
      <c r="AL184" s="365"/>
      <c r="AM184" s="365"/>
    </row>
    <row r="185" spans="2:39" outlineLevel="1">
      <c r="B185" s="212" t="s">
        <v>149</v>
      </c>
      <c r="C185" s="166"/>
      <c r="D185" s="166"/>
      <c r="E185" s="166"/>
      <c r="F185" s="244">
        <f>Input!F75</f>
        <v>0</v>
      </c>
      <c r="G185" s="244">
        <f>Input!G75</f>
        <v>0</v>
      </c>
      <c r="H185" s="244">
        <f>Input!H75</f>
        <v>0</v>
      </c>
      <c r="I185" s="244">
        <f>Input!I75</f>
        <v>0</v>
      </c>
      <c r="J185" s="244">
        <f>Input!J75</f>
        <v>0.02</v>
      </c>
      <c r="K185" s="244">
        <f>Input!K75</f>
        <v>0.02</v>
      </c>
      <c r="L185" s="244">
        <f>Input!L75</f>
        <v>0.02</v>
      </c>
      <c r="M185" s="244">
        <f>Input!M75</f>
        <v>0.02</v>
      </c>
      <c r="N185" s="244">
        <f>Input!N75</f>
        <v>0.02</v>
      </c>
      <c r="O185" s="244">
        <f>Input!O75</f>
        <v>0.02</v>
      </c>
      <c r="P185" s="244">
        <f>Input!P75</f>
        <v>0.02</v>
      </c>
      <c r="Q185" s="244">
        <f>Input!Q75</f>
        <v>0.02</v>
      </c>
      <c r="R185" s="244">
        <f>Input!R75</f>
        <v>0.02</v>
      </c>
      <c r="S185" s="244">
        <f>Input!S75</f>
        <v>0.02</v>
      </c>
      <c r="T185" s="351">
        <f>Input!T75</f>
        <v>0.02</v>
      </c>
      <c r="U185" s="351">
        <f>Input!U75</f>
        <v>0.02</v>
      </c>
      <c r="V185" s="362"/>
      <c r="W185" s="362"/>
      <c r="X185" s="362"/>
      <c r="Y185" s="362"/>
      <c r="Z185" s="362"/>
      <c r="AA185" s="362"/>
      <c r="AB185" s="362"/>
      <c r="AC185" s="362"/>
      <c r="AD185" s="362"/>
      <c r="AE185" s="362"/>
      <c r="AF185" s="362"/>
      <c r="AG185" s="362"/>
      <c r="AH185" s="362"/>
      <c r="AI185" s="362"/>
      <c r="AJ185" s="362"/>
      <c r="AK185" s="362"/>
      <c r="AL185" s="362"/>
      <c r="AM185" s="362"/>
    </row>
    <row r="186" spans="2:39" outlineLevel="1">
      <c r="B186" s="212" t="s">
        <v>150</v>
      </c>
      <c r="C186" s="166"/>
      <c r="D186" s="166"/>
      <c r="E186" s="166"/>
      <c r="F186" s="244">
        <f>Input!F76</f>
        <v>0</v>
      </c>
      <c r="G186" s="244">
        <f>Input!G76</f>
        <v>0</v>
      </c>
      <c r="H186" s="244">
        <f>Input!H76</f>
        <v>0</v>
      </c>
      <c r="I186" s="244">
        <f>Input!I76</f>
        <v>0</v>
      </c>
      <c r="J186" s="244">
        <f>Input!J76</f>
        <v>0.02</v>
      </c>
      <c r="K186" s="244">
        <f>Input!K76</f>
        <v>0.02</v>
      </c>
      <c r="L186" s="244">
        <f>Input!L76</f>
        <v>0.02</v>
      </c>
      <c r="M186" s="244">
        <f>Input!M76</f>
        <v>0.02</v>
      </c>
      <c r="N186" s="244">
        <f>Input!N76</f>
        <v>0.02</v>
      </c>
      <c r="O186" s="244">
        <f>Input!O76</f>
        <v>0.02</v>
      </c>
      <c r="P186" s="244">
        <f>Input!P76</f>
        <v>0.02</v>
      </c>
      <c r="Q186" s="244">
        <f>Input!Q76</f>
        <v>0.02</v>
      </c>
      <c r="R186" s="244">
        <f>Input!R76</f>
        <v>0.02</v>
      </c>
      <c r="S186" s="244">
        <f>Input!S76</f>
        <v>0.02</v>
      </c>
      <c r="T186" s="351">
        <f>Input!T76</f>
        <v>0.02</v>
      </c>
      <c r="U186" s="351">
        <f>Input!U76</f>
        <v>0.02</v>
      </c>
      <c r="V186" s="362"/>
      <c r="W186" s="362"/>
      <c r="X186" s="362"/>
      <c r="Y186" s="362"/>
      <c r="Z186" s="362"/>
      <c r="AA186" s="362"/>
      <c r="AB186" s="362"/>
      <c r="AC186" s="362"/>
      <c r="AD186" s="362"/>
      <c r="AE186" s="362"/>
      <c r="AF186" s="362"/>
      <c r="AG186" s="362"/>
      <c r="AH186" s="362"/>
      <c r="AI186" s="362"/>
      <c r="AJ186" s="362"/>
      <c r="AK186" s="362"/>
      <c r="AL186" s="362"/>
      <c r="AM186" s="362"/>
    </row>
    <row r="187" spans="2:39" outlineLevel="1">
      <c r="B187" s="212" t="s">
        <v>259</v>
      </c>
      <c r="C187" s="166"/>
      <c r="D187" s="166"/>
      <c r="E187" s="166"/>
      <c r="F187" s="244">
        <f>Input!F77</f>
        <v>0</v>
      </c>
      <c r="G187" s="244">
        <f>Input!G77</f>
        <v>0</v>
      </c>
      <c r="H187" s="244">
        <f>Input!H77</f>
        <v>0</v>
      </c>
      <c r="I187" s="244">
        <f>Input!I77</f>
        <v>0</v>
      </c>
      <c r="J187" s="244">
        <f>Input!J77</f>
        <v>0.02</v>
      </c>
      <c r="K187" s="244">
        <f>Input!K77</f>
        <v>0.02</v>
      </c>
      <c r="L187" s="244">
        <f>Input!L77</f>
        <v>0.02</v>
      </c>
      <c r="M187" s="244">
        <f>Input!M77</f>
        <v>0.02</v>
      </c>
      <c r="N187" s="244">
        <f>Input!N77</f>
        <v>0.02</v>
      </c>
      <c r="O187" s="244">
        <f>Input!O77</f>
        <v>0.02</v>
      </c>
      <c r="P187" s="244">
        <f>Input!P77</f>
        <v>0.02</v>
      </c>
      <c r="Q187" s="244">
        <f>Input!Q77</f>
        <v>0.02</v>
      </c>
      <c r="R187" s="244">
        <f>Input!R77</f>
        <v>0.02</v>
      </c>
      <c r="S187" s="244">
        <f>Input!S77</f>
        <v>0.02</v>
      </c>
      <c r="T187" s="351">
        <f>Input!T77</f>
        <v>0.02</v>
      </c>
      <c r="U187" s="351">
        <f>Input!U77</f>
        <v>0.02</v>
      </c>
      <c r="V187" s="362"/>
      <c r="W187" s="362"/>
      <c r="X187" s="362"/>
      <c r="Y187" s="362"/>
      <c r="Z187" s="362"/>
      <c r="AA187" s="362"/>
      <c r="AB187" s="362"/>
      <c r="AC187" s="362"/>
      <c r="AD187" s="362"/>
      <c r="AE187" s="362"/>
      <c r="AF187" s="362"/>
      <c r="AG187" s="362"/>
      <c r="AH187" s="362"/>
      <c r="AI187" s="362"/>
      <c r="AJ187" s="362"/>
      <c r="AK187" s="362"/>
      <c r="AL187" s="362"/>
      <c r="AM187" s="362"/>
    </row>
    <row r="188" spans="2:39" outlineLevel="1">
      <c r="B188" s="212" t="s">
        <v>263</v>
      </c>
      <c r="C188" s="166"/>
      <c r="D188" s="166"/>
      <c r="E188" s="166"/>
      <c r="F188" s="244">
        <f>Input!F78</f>
        <v>0</v>
      </c>
      <c r="G188" s="244">
        <f>Input!G78</f>
        <v>0</v>
      </c>
      <c r="H188" s="244">
        <f>Input!H78</f>
        <v>0</v>
      </c>
      <c r="I188" s="244">
        <f>Input!I78</f>
        <v>0</v>
      </c>
      <c r="J188" s="244">
        <f>Input!J78</f>
        <v>0.02</v>
      </c>
      <c r="K188" s="244">
        <f>Input!K78</f>
        <v>0.02</v>
      </c>
      <c r="L188" s="244">
        <f>Input!L78</f>
        <v>0.02</v>
      </c>
      <c r="M188" s="244">
        <f>Input!M78</f>
        <v>0.02</v>
      </c>
      <c r="N188" s="244">
        <f>Input!N78</f>
        <v>0.02</v>
      </c>
      <c r="O188" s="244">
        <f>Input!O78</f>
        <v>0.02</v>
      </c>
      <c r="P188" s="244">
        <f>Input!P78</f>
        <v>0.02</v>
      </c>
      <c r="Q188" s="244">
        <f>Input!Q78</f>
        <v>0.02</v>
      </c>
      <c r="R188" s="244">
        <f>Input!R78</f>
        <v>0.02</v>
      </c>
      <c r="S188" s="244">
        <f>Input!S78</f>
        <v>0.02</v>
      </c>
      <c r="T188" s="351">
        <f>Input!T78</f>
        <v>0.02</v>
      </c>
      <c r="U188" s="351">
        <f>Input!U78</f>
        <v>0.02</v>
      </c>
      <c r="V188" s="362"/>
      <c r="W188" s="362"/>
      <c r="X188" s="362"/>
      <c r="Y188" s="362"/>
      <c r="Z188" s="362"/>
      <c r="AA188" s="362"/>
      <c r="AB188" s="362"/>
      <c r="AC188" s="362"/>
      <c r="AD188" s="362"/>
      <c r="AE188" s="362"/>
      <c r="AF188" s="362"/>
      <c r="AG188" s="362"/>
      <c r="AH188" s="362"/>
      <c r="AI188" s="362"/>
      <c r="AJ188" s="362"/>
      <c r="AK188" s="362"/>
      <c r="AL188" s="362"/>
      <c r="AM188" s="362"/>
    </row>
    <row r="189" spans="2:39" outlineLevel="1">
      <c r="B189" s="212" t="s">
        <v>152</v>
      </c>
      <c r="C189" s="166"/>
      <c r="D189" s="216"/>
      <c r="E189" s="166"/>
      <c r="F189" s="244">
        <f>Input!F79</f>
        <v>0</v>
      </c>
      <c r="G189" s="244">
        <f>Input!G79</f>
        <v>0</v>
      </c>
      <c r="H189" s="244">
        <f>Input!H79</f>
        <v>0</v>
      </c>
      <c r="I189" s="244">
        <f>Input!I79</f>
        <v>0</v>
      </c>
      <c r="J189" s="244">
        <f>Input!J79</f>
        <v>0.01</v>
      </c>
      <c r="K189" s="244">
        <f>Input!K79</f>
        <v>0.01</v>
      </c>
      <c r="L189" s="244">
        <f>Input!L79</f>
        <v>0.01</v>
      </c>
      <c r="M189" s="244">
        <f>Input!M79</f>
        <v>0.01</v>
      </c>
      <c r="N189" s="244">
        <f>Input!N79</f>
        <v>0.01</v>
      </c>
      <c r="O189" s="244">
        <f>Input!O79</f>
        <v>0.01</v>
      </c>
      <c r="P189" s="244">
        <f>Input!P79</f>
        <v>0.01</v>
      </c>
      <c r="Q189" s="244">
        <f>Input!Q79</f>
        <v>0.01</v>
      </c>
      <c r="R189" s="244">
        <f>Input!R79</f>
        <v>0.01</v>
      </c>
      <c r="S189" s="244">
        <f>Input!S79</f>
        <v>0.01</v>
      </c>
      <c r="T189" s="351">
        <f>Input!T79</f>
        <v>0.01</v>
      </c>
      <c r="U189" s="351">
        <f>Input!U79</f>
        <v>0.01</v>
      </c>
      <c r="V189" s="362"/>
      <c r="W189" s="362"/>
      <c r="X189" s="362"/>
      <c r="Y189" s="362"/>
      <c r="Z189" s="362"/>
      <c r="AA189" s="362"/>
      <c r="AB189" s="362"/>
      <c r="AC189" s="362"/>
      <c r="AD189" s="362"/>
      <c r="AE189" s="362"/>
      <c r="AF189" s="362"/>
      <c r="AG189" s="362"/>
      <c r="AH189" s="362"/>
      <c r="AI189" s="362"/>
      <c r="AJ189" s="362"/>
      <c r="AK189" s="362"/>
      <c r="AL189" s="362"/>
      <c r="AM189" s="362"/>
    </row>
    <row r="190" spans="2:39" outlineLevel="1">
      <c r="B190" s="212" t="s">
        <v>153</v>
      </c>
      <c r="C190" s="166"/>
      <c r="D190" s="216"/>
      <c r="E190" s="166"/>
      <c r="F190" s="244">
        <f>Input!F80</f>
        <v>0</v>
      </c>
      <c r="G190" s="244">
        <f>Input!G80</f>
        <v>0</v>
      </c>
      <c r="H190" s="244">
        <f>Input!H80</f>
        <v>0</v>
      </c>
      <c r="I190" s="244">
        <f>Input!I80</f>
        <v>0</v>
      </c>
      <c r="J190" s="244">
        <f>Input!J80</f>
        <v>0.01</v>
      </c>
      <c r="K190" s="244">
        <f>Input!K80</f>
        <v>0.01</v>
      </c>
      <c r="L190" s="244">
        <f>Input!L80</f>
        <v>0.01</v>
      </c>
      <c r="M190" s="244">
        <f>Input!M80</f>
        <v>0.01</v>
      </c>
      <c r="N190" s="244">
        <f>Input!N80</f>
        <v>0.01</v>
      </c>
      <c r="O190" s="244">
        <f>Input!O80</f>
        <v>0.01</v>
      </c>
      <c r="P190" s="244">
        <f>Input!P80</f>
        <v>0.01</v>
      </c>
      <c r="Q190" s="244">
        <f>Input!Q80</f>
        <v>0.01</v>
      </c>
      <c r="R190" s="244">
        <f>Input!R80</f>
        <v>0.01</v>
      </c>
      <c r="S190" s="244">
        <f>Input!S80</f>
        <v>0.01</v>
      </c>
      <c r="T190" s="351">
        <f>Input!T80</f>
        <v>0.01</v>
      </c>
      <c r="U190" s="351">
        <f>Input!U80</f>
        <v>0.01</v>
      </c>
      <c r="V190" s="362"/>
      <c r="W190" s="362"/>
      <c r="X190" s="362"/>
      <c r="Y190" s="362"/>
      <c r="Z190" s="362"/>
      <c r="AA190" s="362"/>
      <c r="AB190" s="362"/>
      <c r="AC190" s="362"/>
      <c r="AD190" s="362"/>
      <c r="AE190" s="362"/>
      <c r="AF190" s="362"/>
      <c r="AG190" s="362"/>
      <c r="AH190" s="362"/>
      <c r="AI190" s="362"/>
      <c r="AJ190" s="362"/>
      <c r="AK190" s="362"/>
      <c r="AL190" s="362"/>
      <c r="AM190" s="362"/>
    </row>
    <row r="191" spans="2:39" outlineLevel="1">
      <c r="B191" s="87"/>
      <c r="C191" s="4"/>
      <c r="F191" s="95"/>
      <c r="G191" s="95"/>
      <c r="H191" s="95"/>
      <c r="I191" s="95"/>
      <c r="J191" s="95"/>
      <c r="K191" s="95"/>
      <c r="L191" s="95"/>
      <c r="M191" s="95"/>
      <c r="N191" s="95"/>
      <c r="O191" s="95"/>
      <c r="P191" s="95"/>
      <c r="Q191" s="95"/>
      <c r="R191" s="95"/>
      <c r="S191" s="95"/>
      <c r="T191" s="95"/>
      <c r="U191" s="95"/>
      <c r="V191" s="362"/>
      <c r="W191" s="362"/>
      <c r="X191" s="362"/>
      <c r="Y191" s="362"/>
      <c r="Z191" s="362"/>
      <c r="AA191" s="362"/>
      <c r="AB191" s="362"/>
      <c r="AC191" s="362"/>
      <c r="AD191" s="362"/>
      <c r="AE191" s="362"/>
      <c r="AF191" s="362"/>
      <c r="AG191" s="362"/>
      <c r="AH191" s="362"/>
      <c r="AI191" s="362"/>
      <c r="AJ191" s="362"/>
      <c r="AK191" s="362"/>
      <c r="AL191" s="362"/>
      <c r="AM191" s="362"/>
    </row>
    <row r="192" spans="2:39" ht="15">
      <c r="B192" s="84" t="s">
        <v>175</v>
      </c>
      <c r="C192" s="84"/>
      <c r="D192" s="84"/>
      <c r="E192" s="84"/>
      <c r="F192" s="84"/>
      <c r="G192" s="84"/>
      <c r="H192" s="84"/>
      <c r="I192" s="84"/>
      <c r="J192" s="84"/>
      <c r="K192" s="84"/>
      <c r="L192" s="84"/>
      <c r="M192" s="84"/>
      <c r="N192" s="84"/>
      <c r="O192" s="84"/>
      <c r="P192" s="84"/>
      <c r="Q192" s="84"/>
      <c r="R192" s="84"/>
      <c r="S192" s="84"/>
      <c r="T192" s="84"/>
      <c r="U192" s="84"/>
      <c r="V192" s="70"/>
      <c r="W192" s="70"/>
      <c r="X192" s="70"/>
      <c r="Y192" s="70"/>
      <c r="Z192" s="70"/>
      <c r="AA192" s="70"/>
      <c r="AB192" s="70"/>
      <c r="AC192" s="70"/>
      <c r="AD192" s="70"/>
      <c r="AE192" s="70"/>
      <c r="AF192" s="70"/>
      <c r="AG192" s="70"/>
      <c r="AH192" s="70"/>
      <c r="AI192" s="70"/>
      <c r="AJ192" s="70"/>
      <c r="AK192" s="70"/>
      <c r="AL192" s="70"/>
      <c r="AM192" s="70"/>
    </row>
    <row r="193" spans="2:39" ht="15">
      <c r="B193" s="86" t="s">
        <v>176</v>
      </c>
      <c r="C193" s="86"/>
      <c r="D193" s="86"/>
      <c r="E193" s="86"/>
      <c r="F193" s="86"/>
      <c r="G193" s="86"/>
      <c r="H193" s="86"/>
      <c r="I193" s="86"/>
      <c r="J193" s="86"/>
      <c r="K193" s="86"/>
      <c r="L193" s="86"/>
      <c r="M193" s="86"/>
      <c r="N193" s="86"/>
      <c r="O193" s="86"/>
      <c r="P193" s="86"/>
      <c r="Q193" s="86"/>
      <c r="R193" s="86"/>
      <c r="S193" s="86"/>
      <c r="T193" s="86"/>
      <c r="U193" s="86"/>
      <c r="V193" s="70"/>
      <c r="W193" s="70"/>
      <c r="X193" s="70"/>
      <c r="Y193" s="70"/>
      <c r="Z193" s="70"/>
      <c r="AA193" s="70"/>
      <c r="AB193" s="70"/>
      <c r="AC193" s="70"/>
      <c r="AD193" s="70"/>
      <c r="AE193" s="70"/>
      <c r="AF193" s="70"/>
      <c r="AG193" s="70"/>
      <c r="AH193" s="70"/>
      <c r="AI193" s="70"/>
      <c r="AJ193" s="70"/>
      <c r="AK193" s="70"/>
      <c r="AL193" s="70"/>
      <c r="AM193" s="70"/>
    </row>
    <row r="194" spans="2:39" ht="15" outlineLevel="1">
      <c r="B194" s="84" t="s">
        <v>177</v>
      </c>
      <c r="C194" s="84"/>
      <c r="D194" s="84"/>
      <c r="E194" s="84"/>
      <c r="F194" s="84"/>
      <c r="G194" s="84"/>
      <c r="H194" s="84"/>
      <c r="I194" s="84"/>
      <c r="J194" s="84"/>
      <c r="K194" s="84"/>
      <c r="L194" s="84"/>
      <c r="M194" s="84"/>
      <c r="N194" s="84"/>
      <c r="O194" s="84"/>
      <c r="P194" s="84"/>
      <c r="Q194" s="84"/>
      <c r="R194" s="84"/>
      <c r="S194" s="84"/>
      <c r="T194" s="84"/>
      <c r="U194" s="84"/>
      <c r="V194" s="70"/>
      <c r="W194" s="70"/>
      <c r="X194" s="70"/>
      <c r="Y194" s="70"/>
      <c r="Z194" s="70"/>
      <c r="AA194" s="70"/>
      <c r="AB194" s="70"/>
      <c r="AC194" s="70"/>
      <c r="AD194" s="70"/>
      <c r="AE194" s="70"/>
      <c r="AF194" s="70"/>
      <c r="AG194" s="70"/>
      <c r="AH194" s="70"/>
      <c r="AI194" s="70"/>
      <c r="AJ194" s="70"/>
      <c r="AK194" s="70"/>
      <c r="AL194" s="70"/>
      <c r="AM194" s="70"/>
    </row>
    <row r="195" spans="2:39" outlineLevel="1">
      <c r="B195" s="212" t="s">
        <v>149</v>
      </c>
      <c r="C195" s="166"/>
      <c r="D195" s="166"/>
      <c r="E195" s="254"/>
      <c r="F195" s="254"/>
      <c r="G195" s="254"/>
      <c r="H195" s="254"/>
      <c r="I195" s="254">
        <f>C110</f>
        <v>5392</v>
      </c>
      <c r="J195" s="254">
        <f t="shared" ref="J195:U195" si="61">I195*(1+J177)</f>
        <v>5499.84</v>
      </c>
      <c r="K195" s="254">
        <f t="shared" si="61"/>
        <v>5609.8368</v>
      </c>
      <c r="L195" s="254">
        <f t="shared" si="61"/>
        <v>5722.0335359999999</v>
      </c>
      <c r="M195" s="254">
        <f t="shared" si="61"/>
        <v>5836.4742067200004</v>
      </c>
      <c r="N195" s="254">
        <f t="shared" si="61"/>
        <v>5953.2036908544005</v>
      </c>
      <c r="O195" s="254">
        <f t="shared" si="61"/>
        <v>6072.2677646714883</v>
      </c>
      <c r="P195" s="254">
        <f t="shared" si="61"/>
        <v>6193.7131199649184</v>
      </c>
      <c r="Q195" s="254">
        <f t="shared" si="61"/>
        <v>6317.5873823642169</v>
      </c>
      <c r="R195" s="254">
        <f t="shared" si="61"/>
        <v>6443.9391300115012</v>
      </c>
      <c r="S195" s="254">
        <f t="shared" si="61"/>
        <v>6572.8179126117311</v>
      </c>
      <c r="T195" s="355">
        <f t="shared" si="61"/>
        <v>6704.2742708639662</v>
      </c>
      <c r="U195" s="355">
        <f t="shared" si="61"/>
        <v>6838.3597562812456</v>
      </c>
      <c r="V195" s="366"/>
      <c r="W195" s="366"/>
      <c r="X195" s="366"/>
      <c r="Y195" s="366"/>
      <c r="Z195" s="366"/>
      <c r="AA195" s="366"/>
      <c r="AB195" s="366"/>
      <c r="AC195" s="366"/>
      <c r="AD195" s="366"/>
      <c r="AE195" s="366"/>
      <c r="AF195" s="366"/>
      <c r="AG195" s="366"/>
      <c r="AH195" s="366"/>
      <c r="AI195" s="366"/>
      <c r="AJ195" s="366"/>
      <c r="AK195" s="366"/>
      <c r="AL195" s="366"/>
    </row>
    <row r="196" spans="2:39" outlineLevel="1">
      <c r="B196" s="212" t="s">
        <v>150</v>
      </c>
      <c r="C196" s="166"/>
      <c r="D196" s="166"/>
      <c r="E196" s="254"/>
      <c r="F196" s="254"/>
      <c r="G196" s="254"/>
      <c r="H196" s="254"/>
      <c r="I196" s="254">
        <f t="shared" ref="I196:I200" si="62">C111</f>
        <v>333</v>
      </c>
      <c r="J196" s="254">
        <f t="shared" ref="J196:U196" si="63">I196*(1+J178)</f>
        <v>339.66</v>
      </c>
      <c r="K196" s="254">
        <f t="shared" si="63"/>
        <v>346.45320000000004</v>
      </c>
      <c r="L196" s="254">
        <f t="shared" si="63"/>
        <v>353.38226400000002</v>
      </c>
      <c r="M196" s="254">
        <f t="shared" si="63"/>
        <v>360.44990928000004</v>
      </c>
      <c r="N196" s="254">
        <f t="shared" si="63"/>
        <v>367.65890746560007</v>
      </c>
      <c r="O196" s="254">
        <f t="shared" si="63"/>
        <v>375.01208561491205</v>
      </c>
      <c r="P196" s="254">
        <f t="shared" si="63"/>
        <v>382.5123273272103</v>
      </c>
      <c r="Q196" s="254">
        <f t="shared" si="63"/>
        <v>390.16257387375452</v>
      </c>
      <c r="R196" s="254">
        <f t="shared" si="63"/>
        <v>397.96582535122963</v>
      </c>
      <c r="S196" s="254">
        <f t="shared" si="63"/>
        <v>405.92514185825422</v>
      </c>
      <c r="T196" s="355">
        <f t="shared" si="63"/>
        <v>414.04364469541929</v>
      </c>
      <c r="U196" s="355">
        <f t="shared" si="63"/>
        <v>422.32451758932768</v>
      </c>
      <c r="V196" s="366"/>
      <c r="W196" s="366"/>
      <c r="X196" s="366"/>
      <c r="Y196" s="366"/>
      <c r="Z196" s="366"/>
      <c r="AA196" s="366"/>
      <c r="AB196" s="366"/>
      <c r="AC196" s="366"/>
      <c r="AD196" s="366"/>
      <c r="AE196" s="366"/>
      <c r="AF196" s="366"/>
      <c r="AG196" s="366"/>
      <c r="AH196" s="366"/>
      <c r="AI196" s="366"/>
      <c r="AJ196" s="366"/>
      <c r="AK196" s="366"/>
      <c r="AL196" s="366"/>
    </row>
    <row r="197" spans="2:39" outlineLevel="1">
      <c r="B197" s="212" t="s">
        <v>259</v>
      </c>
      <c r="C197" s="166"/>
      <c r="D197" s="166"/>
      <c r="E197" s="254"/>
      <c r="F197" s="254"/>
      <c r="G197" s="254"/>
      <c r="H197" s="254"/>
      <c r="I197" s="254">
        <f t="shared" si="62"/>
        <v>0</v>
      </c>
      <c r="J197" s="254">
        <f t="shared" ref="J197:U197" si="64">I197*(1+J179)</f>
        <v>0</v>
      </c>
      <c r="K197" s="254">
        <f t="shared" si="64"/>
        <v>0</v>
      </c>
      <c r="L197" s="254">
        <f t="shared" si="64"/>
        <v>0</v>
      </c>
      <c r="M197" s="254">
        <f t="shared" si="64"/>
        <v>0</v>
      </c>
      <c r="N197" s="254">
        <f t="shared" si="64"/>
        <v>0</v>
      </c>
      <c r="O197" s="254">
        <f t="shared" si="64"/>
        <v>0</v>
      </c>
      <c r="P197" s="254">
        <f t="shared" si="64"/>
        <v>0</v>
      </c>
      <c r="Q197" s="254">
        <f t="shared" si="64"/>
        <v>0</v>
      </c>
      <c r="R197" s="254">
        <f t="shared" si="64"/>
        <v>0</v>
      </c>
      <c r="S197" s="254">
        <f t="shared" si="64"/>
        <v>0</v>
      </c>
      <c r="T197" s="355">
        <f t="shared" si="64"/>
        <v>0</v>
      </c>
      <c r="U197" s="355">
        <f t="shared" si="64"/>
        <v>0</v>
      </c>
      <c r="V197" s="366"/>
      <c r="W197" s="366"/>
      <c r="X197" s="366"/>
      <c r="Y197" s="366"/>
      <c r="Z197" s="366"/>
      <c r="AA197" s="366"/>
      <c r="AB197" s="366"/>
      <c r="AC197" s="366"/>
      <c r="AD197" s="366"/>
      <c r="AE197" s="366"/>
      <c r="AF197" s="366"/>
      <c r="AG197" s="366"/>
      <c r="AH197" s="366"/>
      <c r="AI197" s="366"/>
      <c r="AJ197" s="366"/>
      <c r="AK197" s="366"/>
      <c r="AL197" s="366"/>
    </row>
    <row r="198" spans="2:39" outlineLevel="1">
      <c r="B198" s="212" t="s">
        <v>263</v>
      </c>
      <c r="C198" s="166"/>
      <c r="D198" s="166"/>
      <c r="E198" s="254"/>
      <c r="F198" s="254"/>
      <c r="G198" s="254"/>
      <c r="H198" s="254"/>
      <c r="I198" s="254">
        <f t="shared" si="62"/>
        <v>1258</v>
      </c>
      <c r="J198" s="254">
        <f t="shared" ref="J198:U198" si="65">I198*(1+J180)</f>
        <v>1283.1600000000001</v>
      </c>
      <c r="K198" s="254">
        <f t="shared" si="65"/>
        <v>1308.8232</v>
      </c>
      <c r="L198" s="254">
        <f t="shared" si="65"/>
        <v>1334.9996640000002</v>
      </c>
      <c r="M198" s="254">
        <f t="shared" si="65"/>
        <v>1361.6996572800001</v>
      </c>
      <c r="N198" s="254">
        <f t="shared" si="65"/>
        <v>1388.9336504256</v>
      </c>
      <c r="O198" s="254">
        <f t="shared" si="65"/>
        <v>1416.712323434112</v>
      </c>
      <c r="P198" s="254">
        <f t="shared" si="65"/>
        <v>1445.0465699027943</v>
      </c>
      <c r="Q198" s="254">
        <f t="shared" si="65"/>
        <v>1473.9475013008503</v>
      </c>
      <c r="R198" s="254">
        <f t="shared" si="65"/>
        <v>1503.4264513268672</v>
      </c>
      <c r="S198" s="254">
        <f t="shared" si="65"/>
        <v>1533.4949803534046</v>
      </c>
      <c r="T198" s="355">
        <f t="shared" si="65"/>
        <v>1564.1648799604727</v>
      </c>
      <c r="U198" s="355">
        <f t="shared" si="65"/>
        <v>1595.4481775596821</v>
      </c>
      <c r="V198" s="366"/>
      <c r="W198" s="366"/>
      <c r="X198" s="366"/>
      <c r="Y198" s="366"/>
      <c r="Z198" s="366"/>
      <c r="AA198" s="366"/>
      <c r="AB198" s="366"/>
      <c r="AC198" s="366"/>
      <c r="AD198" s="366"/>
      <c r="AE198" s="366"/>
      <c r="AF198" s="366"/>
      <c r="AG198" s="366"/>
      <c r="AH198" s="366"/>
      <c r="AI198" s="366"/>
      <c r="AJ198" s="366"/>
      <c r="AK198" s="366"/>
      <c r="AL198" s="366"/>
    </row>
    <row r="199" spans="2:39" outlineLevel="1">
      <c r="B199" s="212" t="s">
        <v>152</v>
      </c>
      <c r="C199" s="166"/>
      <c r="D199" s="166"/>
      <c r="E199" s="254"/>
      <c r="F199" s="254"/>
      <c r="G199" s="254"/>
      <c r="H199" s="254"/>
      <c r="I199" s="254">
        <f t="shared" si="62"/>
        <v>3140</v>
      </c>
      <c r="J199" s="254">
        <f t="shared" ref="J199:U199" si="66">I199*(1+J181)</f>
        <v>3171.4</v>
      </c>
      <c r="K199" s="254">
        <f t="shared" si="66"/>
        <v>3203.114</v>
      </c>
      <c r="L199" s="254">
        <f t="shared" si="66"/>
        <v>3235.1451400000001</v>
      </c>
      <c r="M199" s="254">
        <f t="shared" si="66"/>
        <v>3267.4965913999999</v>
      </c>
      <c r="N199" s="254">
        <f t="shared" si="66"/>
        <v>3300.171557314</v>
      </c>
      <c r="O199" s="254">
        <f t="shared" si="66"/>
        <v>3333.1732728871402</v>
      </c>
      <c r="P199" s="254">
        <f t="shared" si="66"/>
        <v>3366.5050056160117</v>
      </c>
      <c r="Q199" s="254">
        <f t="shared" si="66"/>
        <v>3400.1700556721717</v>
      </c>
      <c r="R199" s="254">
        <f t="shared" si="66"/>
        <v>3434.1717562288936</v>
      </c>
      <c r="S199" s="254">
        <f t="shared" si="66"/>
        <v>3468.5134737911826</v>
      </c>
      <c r="T199" s="355">
        <f t="shared" si="66"/>
        <v>3503.1986085290946</v>
      </c>
      <c r="U199" s="355">
        <f t="shared" si="66"/>
        <v>3538.2305946143856</v>
      </c>
      <c r="V199" s="366"/>
      <c r="W199" s="366"/>
      <c r="X199" s="366"/>
      <c r="Y199" s="366"/>
      <c r="Z199" s="366"/>
      <c r="AA199" s="366"/>
      <c r="AB199" s="366"/>
      <c r="AC199" s="366"/>
      <c r="AD199" s="366"/>
      <c r="AE199" s="366"/>
      <c r="AF199" s="366"/>
      <c r="AG199" s="366"/>
      <c r="AH199" s="366"/>
      <c r="AI199" s="366"/>
      <c r="AJ199" s="366"/>
      <c r="AK199" s="366"/>
      <c r="AL199" s="366"/>
    </row>
    <row r="200" spans="2:39" outlineLevel="1">
      <c r="B200" s="212" t="s">
        <v>153</v>
      </c>
      <c r="C200" s="166"/>
      <c r="D200" s="166"/>
      <c r="E200" s="254"/>
      <c r="F200" s="254"/>
      <c r="G200" s="254"/>
      <c r="H200" s="254"/>
      <c r="I200" s="254">
        <f t="shared" si="62"/>
        <v>0</v>
      </c>
      <c r="J200" s="254">
        <f t="shared" ref="J200:U200" si="67">I200*(1+J182)</f>
        <v>0</v>
      </c>
      <c r="K200" s="254">
        <f t="shared" si="67"/>
        <v>0</v>
      </c>
      <c r="L200" s="254">
        <f t="shared" si="67"/>
        <v>0</v>
      </c>
      <c r="M200" s="254">
        <f t="shared" si="67"/>
        <v>0</v>
      </c>
      <c r="N200" s="254">
        <f t="shared" si="67"/>
        <v>0</v>
      </c>
      <c r="O200" s="254">
        <f t="shared" si="67"/>
        <v>0</v>
      </c>
      <c r="P200" s="254">
        <f t="shared" si="67"/>
        <v>0</v>
      </c>
      <c r="Q200" s="254">
        <f t="shared" si="67"/>
        <v>0</v>
      </c>
      <c r="R200" s="254">
        <f t="shared" si="67"/>
        <v>0</v>
      </c>
      <c r="S200" s="254">
        <f t="shared" si="67"/>
        <v>0</v>
      </c>
      <c r="T200" s="355">
        <f t="shared" si="67"/>
        <v>0</v>
      </c>
      <c r="U200" s="355">
        <f t="shared" si="67"/>
        <v>0</v>
      </c>
      <c r="V200" s="366"/>
      <c r="W200" s="366"/>
      <c r="X200" s="366"/>
      <c r="Y200" s="366"/>
      <c r="Z200" s="366"/>
      <c r="AA200" s="366"/>
      <c r="AB200" s="366"/>
      <c r="AC200" s="366"/>
      <c r="AD200" s="366"/>
      <c r="AE200" s="366"/>
      <c r="AF200" s="366"/>
      <c r="AG200" s="366"/>
      <c r="AH200" s="366"/>
      <c r="AI200" s="366"/>
      <c r="AJ200" s="366"/>
      <c r="AK200" s="366"/>
      <c r="AL200" s="366"/>
    </row>
    <row r="201" spans="2:39" ht="15" outlineLevel="1">
      <c r="B201" s="233" t="s">
        <v>75</v>
      </c>
      <c r="C201" s="177"/>
      <c r="D201" s="177"/>
      <c r="E201" s="255"/>
      <c r="F201" s="255"/>
      <c r="G201" s="255"/>
      <c r="H201" s="255"/>
      <c r="I201" s="255">
        <f t="shared" ref="I201:T201" si="68">SUM(I195:I200)</f>
        <v>10123</v>
      </c>
      <c r="J201" s="255">
        <f t="shared" si="68"/>
        <v>10294.06</v>
      </c>
      <c r="K201" s="255">
        <f t="shared" si="68"/>
        <v>10468.227199999999</v>
      </c>
      <c r="L201" s="255">
        <f t="shared" si="68"/>
        <v>10645.560604</v>
      </c>
      <c r="M201" s="255">
        <f t="shared" si="68"/>
        <v>10826.12036468</v>
      </c>
      <c r="N201" s="255">
        <f t="shared" si="68"/>
        <v>11009.967806059602</v>
      </c>
      <c r="O201" s="255">
        <f t="shared" si="68"/>
        <v>11197.165446607654</v>
      </c>
      <c r="P201" s="255">
        <f t="shared" si="68"/>
        <v>11387.777022810935</v>
      </c>
      <c r="Q201" s="255">
        <f t="shared" si="68"/>
        <v>11581.867513210993</v>
      </c>
      <c r="R201" s="255">
        <f t="shared" si="68"/>
        <v>11779.503162918492</v>
      </c>
      <c r="S201" s="255">
        <f t="shared" si="68"/>
        <v>11980.751508614572</v>
      </c>
      <c r="T201" s="356">
        <f t="shared" si="68"/>
        <v>12185.681404048952</v>
      </c>
      <c r="U201" s="356">
        <f t="shared" ref="U201" si="69">SUM(U195:U200)</f>
        <v>12394.363046044642</v>
      </c>
      <c r="V201" s="367"/>
      <c r="W201" s="367"/>
      <c r="X201" s="367"/>
      <c r="Y201" s="367"/>
      <c r="Z201" s="367"/>
      <c r="AA201" s="367"/>
      <c r="AB201" s="367"/>
      <c r="AC201" s="367"/>
      <c r="AD201" s="367"/>
      <c r="AE201" s="367"/>
      <c r="AF201" s="367"/>
      <c r="AG201" s="367"/>
      <c r="AH201" s="367"/>
      <c r="AI201" s="367"/>
      <c r="AJ201" s="367"/>
      <c r="AK201" s="367"/>
      <c r="AL201" s="367"/>
    </row>
    <row r="202" spans="2:39" outlineLevel="1">
      <c r="B202" s="94"/>
      <c r="U202" s="1"/>
    </row>
    <row r="203" spans="2:39" ht="15" outlineLevel="1">
      <c r="B203" s="84" t="s">
        <v>178</v>
      </c>
      <c r="C203" s="84"/>
      <c r="D203" s="84"/>
      <c r="E203" s="84"/>
      <c r="F203" s="84"/>
      <c r="G203" s="84"/>
      <c r="H203" s="84"/>
      <c r="I203" s="84"/>
      <c r="J203" s="84"/>
      <c r="K203" s="84"/>
      <c r="L203" s="84"/>
      <c r="M203" s="84"/>
      <c r="N203" s="84"/>
      <c r="O203" s="84"/>
      <c r="P203" s="84"/>
      <c r="Q203" s="84"/>
      <c r="R203" s="84"/>
      <c r="S203" s="84"/>
      <c r="T203" s="84"/>
      <c r="U203" s="84"/>
      <c r="V203" s="70"/>
      <c r="W203" s="70"/>
      <c r="X203" s="70"/>
      <c r="Y203" s="70"/>
      <c r="Z203" s="70"/>
      <c r="AA203" s="70"/>
      <c r="AB203" s="70"/>
      <c r="AC203" s="70"/>
      <c r="AD203" s="70"/>
      <c r="AE203" s="70"/>
      <c r="AF203" s="70"/>
      <c r="AG203" s="70"/>
      <c r="AH203" s="70"/>
      <c r="AI203" s="70"/>
      <c r="AJ203" s="70"/>
      <c r="AK203" s="70"/>
      <c r="AL203" s="70"/>
      <c r="AM203" s="70"/>
    </row>
    <row r="204" spans="2:39" outlineLevel="1">
      <c r="B204" s="212" t="s">
        <v>149</v>
      </c>
      <c r="C204" s="166"/>
      <c r="D204" s="166"/>
      <c r="E204" s="254"/>
      <c r="F204" s="254"/>
      <c r="G204" s="254"/>
      <c r="H204" s="254"/>
      <c r="I204" s="254">
        <f>D110</f>
        <v>7078</v>
      </c>
      <c r="J204" s="254">
        <f t="shared" ref="J204:U204" si="70">I204*(1+J185)</f>
        <v>7219.56</v>
      </c>
      <c r="K204" s="254">
        <f t="shared" si="70"/>
        <v>7363.9512000000004</v>
      </c>
      <c r="L204" s="254">
        <f t="shared" si="70"/>
        <v>7511.2302240000008</v>
      </c>
      <c r="M204" s="254">
        <f t="shared" si="70"/>
        <v>7661.4548284800012</v>
      </c>
      <c r="N204" s="254">
        <f t="shared" si="70"/>
        <v>7814.6839250496014</v>
      </c>
      <c r="O204" s="254">
        <f t="shared" si="70"/>
        <v>7970.9776035505938</v>
      </c>
      <c r="P204" s="254">
        <f t="shared" si="70"/>
        <v>8130.3971556216056</v>
      </c>
      <c r="Q204" s="254">
        <f t="shared" si="70"/>
        <v>8293.0050987340383</v>
      </c>
      <c r="R204" s="254">
        <f t="shared" si="70"/>
        <v>8458.8652007087185</v>
      </c>
      <c r="S204" s="254">
        <f t="shared" si="70"/>
        <v>8628.0425047228928</v>
      </c>
      <c r="T204" s="355">
        <f t="shared" si="70"/>
        <v>8800.6033548173509</v>
      </c>
      <c r="U204" s="355">
        <f t="shared" si="70"/>
        <v>8976.6154219136988</v>
      </c>
      <c r="V204" s="366"/>
      <c r="W204" s="366"/>
      <c r="X204" s="366"/>
      <c r="Y204" s="366"/>
      <c r="Z204" s="366"/>
      <c r="AA204" s="366"/>
      <c r="AB204" s="366"/>
      <c r="AC204" s="366"/>
      <c r="AD204" s="366"/>
      <c r="AE204" s="366"/>
      <c r="AF204" s="366"/>
      <c r="AG204" s="366"/>
      <c r="AH204" s="366"/>
      <c r="AI204" s="366"/>
      <c r="AJ204" s="366"/>
      <c r="AK204" s="366"/>
      <c r="AL204" s="366"/>
    </row>
    <row r="205" spans="2:39" outlineLevel="1">
      <c r="B205" s="212" t="s">
        <v>150</v>
      </c>
      <c r="C205" s="166"/>
      <c r="D205" s="166"/>
      <c r="E205" s="254"/>
      <c r="F205" s="254"/>
      <c r="G205" s="254"/>
      <c r="H205" s="254"/>
      <c r="I205" s="254">
        <f t="shared" ref="I205:I209" si="71">D111</f>
        <v>499</v>
      </c>
      <c r="J205" s="254">
        <f t="shared" ref="J205:U205" si="72">I205*(1+J186)</f>
        <v>508.98</v>
      </c>
      <c r="K205" s="254">
        <f t="shared" si="72"/>
        <v>519.15960000000007</v>
      </c>
      <c r="L205" s="254">
        <f t="shared" si="72"/>
        <v>529.54279200000008</v>
      </c>
      <c r="M205" s="254">
        <f t="shared" si="72"/>
        <v>540.13364784000009</v>
      </c>
      <c r="N205" s="254">
        <f t="shared" si="72"/>
        <v>550.93632079680015</v>
      </c>
      <c r="O205" s="254">
        <f t="shared" si="72"/>
        <v>561.95504721273619</v>
      </c>
      <c r="P205" s="254">
        <f t="shared" si="72"/>
        <v>573.19414815699088</v>
      </c>
      <c r="Q205" s="254">
        <f t="shared" si="72"/>
        <v>584.65803112013066</v>
      </c>
      <c r="R205" s="254">
        <f t="shared" si="72"/>
        <v>596.35119174253327</v>
      </c>
      <c r="S205" s="254">
        <f t="shared" si="72"/>
        <v>608.278215577384</v>
      </c>
      <c r="T205" s="355">
        <f t="shared" si="72"/>
        <v>620.44377988893166</v>
      </c>
      <c r="U205" s="355">
        <f t="shared" si="72"/>
        <v>632.85265548671032</v>
      </c>
      <c r="V205" s="366"/>
      <c r="W205" s="366"/>
      <c r="X205" s="366"/>
      <c r="Y205" s="366"/>
      <c r="Z205" s="366"/>
      <c r="AA205" s="366"/>
      <c r="AB205" s="366"/>
      <c r="AC205" s="366"/>
      <c r="AD205" s="366"/>
      <c r="AE205" s="366"/>
      <c r="AF205" s="366"/>
      <c r="AG205" s="366"/>
      <c r="AH205" s="366"/>
      <c r="AI205" s="366"/>
      <c r="AJ205" s="366"/>
      <c r="AK205" s="366"/>
      <c r="AL205" s="366"/>
    </row>
    <row r="206" spans="2:39" outlineLevel="1">
      <c r="B206" s="212" t="s">
        <v>259</v>
      </c>
      <c r="C206" s="166"/>
      <c r="D206" s="166"/>
      <c r="E206" s="254"/>
      <c r="F206" s="254"/>
      <c r="G206" s="254"/>
      <c r="H206" s="254"/>
      <c r="I206" s="254">
        <f t="shared" si="71"/>
        <v>0</v>
      </c>
      <c r="J206" s="254">
        <f t="shared" ref="J206:U206" si="73">I206*(1+J187)</f>
        <v>0</v>
      </c>
      <c r="K206" s="254">
        <f t="shared" si="73"/>
        <v>0</v>
      </c>
      <c r="L206" s="254">
        <f t="shared" si="73"/>
        <v>0</v>
      </c>
      <c r="M206" s="254">
        <f t="shared" si="73"/>
        <v>0</v>
      </c>
      <c r="N206" s="254">
        <f t="shared" si="73"/>
        <v>0</v>
      </c>
      <c r="O206" s="254">
        <f t="shared" si="73"/>
        <v>0</v>
      </c>
      <c r="P206" s="254">
        <f t="shared" si="73"/>
        <v>0</v>
      </c>
      <c r="Q206" s="254">
        <f t="shared" si="73"/>
        <v>0</v>
      </c>
      <c r="R206" s="254">
        <f t="shared" si="73"/>
        <v>0</v>
      </c>
      <c r="S206" s="254">
        <f t="shared" si="73"/>
        <v>0</v>
      </c>
      <c r="T206" s="355">
        <f t="shared" si="73"/>
        <v>0</v>
      </c>
      <c r="U206" s="355">
        <f t="shared" si="73"/>
        <v>0</v>
      </c>
      <c r="V206" s="366"/>
      <c r="W206" s="366"/>
      <c r="X206" s="366"/>
      <c r="Y206" s="366"/>
      <c r="Z206" s="366"/>
      <c r="AA206" s="366"/>
      <c r="AB206" s="366"/>
      <c r="AC206" s="366"/>
      <c r="AD206" s="366"/>
      <c r="AE206" s="366"/>
      <c r="AF206" s="366"/>
      <c r="AG206" s="366"/>
      <c r="AH206" s="366"/>
      <c r="AI206" s="366"/>
      <c r="AJ206" s="366"/>
      <c r="AK206" s="366"/>
      <c r="AL206" s="366"/>
    </row>
    <row r="207" spans="2:39" outlineLevel="1">
      <c r="B207" s="212" t="s">
        <v>263</v>
      </c>
      <c r="C207" s="166"/>
      <c r="D207" s="166"/>
      <c r="E207" s="254"/>
      <c r="F207" s="254"/>
      <c r="G207" s="254"/>
      <c r="H207" s="254"/>
      <c r="I207" s="254">
        <f t="shared" si="71"/>
        <v>575</v>
      </c>
      <c r="J207" s="254">
        <f t="shared" ref="J207:U207" si="74">I207*(1+J188)</f>
        <v>586.5</v>
      </c>
      <c r="K207" s="254">
        <f t="shared" si="74"/>
        <v>598.23</v>
      </c>
      <c r="L207" s="254">
        <f t="shared" si="74"/>
        <v>610.19460000000004</v>
      </c>
      <c r="M207" s="254">
        <f t="shared" si="74"/>
        <v>622.39849200000003</v>
      </c>
      <c r="N207" s="254">
        <f t="shared" si="74"/>
        <v>634.84646184000007</v>
      </c>
      <c r="O207" s="254">
        <f t="shared" si="74"/>
        <v>647.54339107680005</v>
      </c>
      <c r="P207" s="254">
        <f t="shared" si="74"/>
        <v>660.49425889833606</v>
      </c>
      <c r="Q207" s="254">
        <f t="shared" si="74"/>
        <v>673.70414407630278</v>
      </c>
      <c r="R207" s="254">
        <f t="shared" si="74"/>
        <v>687.17822695782888</v>
      </c>
      <c r="S207" s="254">
        <f t="shared" si="74"/>
        <v>700.92179149698552</v>
      </c>
      <c r="T207" s="355">
        <f t="shared" si="74"/>
        <v>714.9402273269252</v>
      </c>
      <c r="U207" s="355">
        <f t="shared" si="74"/>
        <v>729.23903187346366</v>
      </c>
      <c r="V207" s="366"/>
      <c r="W207" s="366"/>
      <c r="X207" s="366"/>
      <c r="Y207" s="366"/>
      <c r="Z207" s="366"/>
      <c r="AA207" s="366"/>
      <c r="AB207" s="366"/>
      <c r="AC207" s="366"/>
      <c r="AD207" s="366"/>
      <c r="AE207" s="366"/>
      <c r="AF207" s="366"/>
      <c r="AG207" s="366"/>
      <c r="AH207" s="366"/>
      <c r="AI207" s="366"/>
      <c r="AJ207" s="366"/>
      <c r="AK207" s="366"/>
      <c r="AL207" s="366"/>
    </row>
    <row r="208" spans="2:39" outlineLevel="1">
      <c r="B208" s="212" t="s">
        <v>152</v>
      </c>
      <c r="C208" s="166"/>
      <c r="D208" s="166"/>
      <c r="E208" s="254"/>
      <c r="F208" s="254"/>
      <c r="G208" s="254"/>
      <c r="H208" s="254"/>
      <c r="I208" s="254">
        <f t="shared" si="71"/>
        <v>2715</v>
      </c>
      <c r="J208" s="254">
        <f t="shared" ref="J208:U208" si="75">I208*(1+J189)</f>
        <v>2742.15</v>
      </c>
      <c r="K208" s="254">
        <f t="shared" si="75"/>
        <v>2769.5715</v>
      </c>
      <c r="L208" s="254">
        <f t="shared" si="75"/>
        <v>2797.2672149999999</v>
      </c>
      <c r="M208" s="254">
        <f t="shared" si="75"/>
        <v>2825.23988715</v>
      </c>
      <c r="N208" s="254">
        <f t="shared" si="75"/>
        <v>2853.4922860215001</v>
      </c>
      <c r="O208" s="254">
        <f t="shared" si="75"/>
        <v>2882.0272088817151</v>
      </c>
      <c r="P208" s="254">
        <f t="shared" si="75"/>
        <v>2910.8474809705322</v>
      </c>
      <c r="Q208" s="254">
        <f t="shared" si="75"/>
        <v>2939.9559557802377</v>
      </c>
      <c r="R208" s="254">
        <f t="shared" si="75"/>
        <v>2969.3555153380403</v>
      </c>
      <c r="S208" s="254">
        <f t="shared" si="75"/>
        <v>2999.0490704914205</v>
      </c>
      <c r="T208" s="355">
        <f t="shared" si="75"/>
        <v>3029.0395611963345</v>
      </c>
      <c r="U208" s="355">
        <f t="shared" si="75"/>
        <v>3059.329956808298</v>
      </c>
      <c r="V208" s="366"/>
      <c r="W208" s="366"/>
      <c r="X208" s="366"/>
      <c r="Y208" s="366"/>
      <c r="Z208" s="366"/>
      <c r="AA208" s="366"/>
      <c r="AB208" s="366"/>
      <c r="AC208" s="366"/>
      <c r="AD208" s="366"/>
      <c r="AE208" s="366"/>
      <c r="AF208" s="366"/>
      <c r="AG208" s="366"/>
      <c r="AH208" s="366"/>
      <c r="AI208" s="366"/>
      <c r="AJ208" s="366"/>
      <c r="AK208" s="366"/>
      <c r="AL208" s="366"/>
    </row>
    <row r="209" spans="2:39" outlineLevel="1">
      <c r="B209" s="212" t="s">
        <v>153</v>
      </c>
      <c r="C209" s="166"/>
      <c r="D209" s="166"/>
      <c r="E209" s="254"/>
      <c r="F209" s="254"/>
      <c r="G209" s="254"/>
      <c r="H209" s="254"/>
      <c r="I209" s="254">
        <f t="shared" si="71"/>
        <v>0</v>
      </c>
      <c r="J209" s="254">
        <f t="shared" ref="J209:U209" si="76">I209*(1+J190)</f>
        <v>0</v>
      </c>
      <c r="K209" s="254">
        <f t="shared" si="76"/>
        <v>0</v>
      </c>
      <c r="L209" s="254">
        <f t="shared" si="76"/>
        <v>0</v>
      </c>
      <c r="M209" s="254">
        <f t="shared" si="76"/>
        <v>0</v>
      </c>
      <c r="N209" s="254">
        <f t="shared" si="76"/>
        <v>0</v>
      </c>
      <c r="O209" s="254">
        <f t="shared" si="76"/>
        <v>0</v>
      </c>
      <c r="P209" s="254">
        <f t="shared" si="76"/>
        <v>0</v>
      </c>
      <c r="Q209" s="254">
        <f t="shared" si="76"/>
        <v>0</v>
      </c>
      <c r="R209" s="254">
        <f t="shared" si="76"/>
        <v>0</v>
      </c>
      <c r="S209" s="254">
        <f t="shared" si="76"/>
        <v>0</v>
      </c>
      <c r="T209" s="355">
        <f t="shared" si="76"/>
        <v>0</v>
      </c>
      <c r="U209" s="355">
        <f t="shared" si="76"/>
        <v>0</v>
      </c>
      <c r="V209" s="366"/>
      <c r="W209" s="366"/>
      <c r="X209" s="366"/>
      <c r="Y209" s="366"/>
      <c r="Z209" s="366"/>
      <c r="AA209" s="366"/>
      <c r="AB209" s="366"/>
      <c r="AC209" s="366"/>
      <c r="AD209" s="366"/>
      <c r="AE209" s="366"/>
      <c r="AF209" s="366"/>
      <c r="AG209" s="366"/>
      <c r="AH209" s="366"/>
      <c r="AI209" s="366"/>
      <c r="AJ209" s="366"/>
      <c r="AK209" s="366"/>
      <c r="AL209" s="366"/>
    </row>
    <row r="210" spans="2:39" ht="15" outlineLevel="1">
      <c r="B210" s="233" t="str">
        <f>B201</f>
        <v>Total</v>
      </c>
      <c r="C210" s="177"/>
      <c r="D210" s="177"/>
      <c r="E210" s="255"/>
      <c r="F210" s="255"/>
      <c r="G210" s="255"/>
      <c r="H210" s="255"/>
      <c r="I210" s="255">
        <f t="shared" ref="I210:T210" si="77">SUM(I204:I209)</f>
        <v>10867</v>
      </c>
      <c r="J210" s="255">
        <f t="shared" si="77"/>
        <v>11057.19</v>
      </c>
      <c r="K210" s="255">
        <f t="shared" si="77"/>
        <v>11250.9123</v>
      </c>
      <c r="L210" s="255">
        <f t="shared" si="77"/>
        <v>11448.234831000002</v>
      </c>
      <c r="M210" s="255">
        <f t="shared" si="77"/>
        <v>11649.226855470002</v>
      </c>
      <c r="N210" s="255">
        <f t="shared" si="77"/>
        <v>11853.9589937079</v>
      </c>
      <c r="O210" s="255">
        <f t="shared" si="77"/>
        <v>12062.503250721846</v>
      </c>
      <c r="P210" s="255">
        <f t="shared" si="77"/>
        <v>12274.933043647463</v>
      </c>
      <c r="Q210" s="255">
        <f t="shared" si="77"/>
        <v>12491.32322971071</v>
      </c>
      <c r="R210" s="255">
        <f t="shared" si="77"/>
        <v>12711.750134747121</v>
      </c>
      <c r="S210" s="255">
        <f t="shared" si="77"/>
        <v>12936.291582288683</v>
      </c>
      <c r="T210" s="356">
        <f t="shared" si="77"/>
        <v>13165.026923229541</v>
      </c>
      <c r="U210" s="356">
        <f t="shared" ref="U210" si="78">SUM(U204:U209)</f>
        <v>13398.03706608217</v>
      </c>
      <c r="V210" s="367"/>
      <c r="W210" s="367"/>
      <c r="X210" s="367"/>
      <c r="Y210" s="367"/>
      <c r="Z210" s="367"/>
      <c r="AA210" s="367"/>
      <c r="AB210" s="367"/>
      <c r="AC210" s="367"/>
      <c r="AD210" s="367"/>
      <c r="AE210" s="367"/>
      <c r="AF210" s="367"/>
      <c r="AG210" s="367"/>
      <c r="AH210" s="367"/>
      <c r="AI210" s="367"/>
      <c r="AJ210" s="367"/>
      <c r="AK210" s="367"/>
      <c r="AL210" s="367"/>
    </row>
    <row r="211" spans="2:39">
      <c r="B211" s="94"/>
      <c r="U211" s="1"/>
    </row>
    <row r="212" spans="2:39" ht="15">
      <c r="B212" s="3" t="s">
        <v>179</v>
      </c>
      <c r="C212" s="3"/>
      <c r="U212" s="1"/>
    </row>
    <row r="213" spans="2:39" ht="15" outlineLevel="1">
      <c r="B213" s="86" t="s">
        <v>180</v>
      </c>
      <c r="C213" s="86"/>
      <c r="D213" s="86"/>
      <c r="E213" s="86"/>
      <c r="F213" s="86"/>
      <c r="G213" s="86"/>
      <c r="H213" s="86"/>
      <c r="I213" s="86"/>
      <c r="J213" s="86"/>
      <c r="K213" s="86"/>
      <c r="L213" s="86"/>
      <c r="M213" s="86"/>
      <c r="N213" s="86"/>
      <c r="O213" s="86"/>
      <c r="P213" s="86"/>
      <c r="Q213" s="86"/>
      <c r="R213" s="86"/>
      <c r="S213" s="86"/>
      <c r="T213" s="86"/>
      <c r="U213" s="86"/>
      <c r="V213" s="70"/>
      <c r="W213" s="70"/>
      <c r="X213" s="70"/>
      <c r="Y213" s="70"/>
      <c r="Z213" s="70"/>
      <c r="AA213" s="70"/>
      <c r="AB213" s="70"/>
      <c r="AC213" s="70"/>
      <c r="AD213" s="70"/>
      <c r="AE213" s="70"/>
      <c r="AF213" s="70"/>
      <c r="AG213" s="70"/>
      <c r="AH213" s="70"/>
      <c r="AI213" s="70"/>
      <c r="AJ213" s="70"/>
      <c r="AK213" s="70"/>
      <c r="AL213" s="70"/>
      <c r="AM213" s="70"/>
    </row>
    <row r="214" spans="2:39" ht="15" outlineLevel="2">
      <c r="B214" s="84" t="s">
        <v>162</v>
      </c>
      <c r="C214" s="84"/>
      <c r="D214" s="84"/>
      <c r="E214" s="84"/>
      <c r="F214" s="84"/>
      <c r="G214" s="84"/>
      <c r="H214" s="84"/>
      <c r="I214" s="84"/>
      <c r="J214" s="84"/>
      <c r="K214" s="84"/>
      <c r="L214" s="84"/>
      <c r="M214" s="84"/>
      <c r="N214" s="84"/>
      <c r="O214" s="84"/>
      <c r="P214" s="84"/>
      <c r="Q214" s="84"/>
      <c r="R214" s="84"/>
      <c r="S214" s="84"/>
      <c r="T214" s="84"/>
      <c r="U214" s="84"/>
      <c r="V214" s="70"/>
      <c r="W214" s="70"/>
      <c r="X214" s="70"/>
      <c r="Y214" s="70"/>
      <c r="Z214" s="70"/>
      <c r="AA214" s="70"/>
      <c r="AB214" s="70"/>
      <c r="AC214" s="70"/>
      <c r="AD214" s="70"/>
      <c r="AE214" s="70"/>
      <c r="AF214" s="70"/>
      <c r="AG214" s="70"/>
      <c r="AH214" s="70"/>
      <c r="AI214" s="70"/>
      <c r="AJ214" s="70"/>
      <c r="AK214" s="70"/>
      <c r="AL214" s="70"/>
      <c r="AM214" s="70"/>
    </row>
    <row r="215" spans="2:39" outlineLevel="2">
      <c r="B215" s="212" t="s">
        <v>149</v>
      </c>
      <c r="C215" s="166"/>
      <c r="D215" s="166"/>
      <c r="E215" s="166"/>
      <c r="F215" s="166"/>
      <c r="G215" s="166"/>
      <c r="H215" s="166"/>
      <c r="I215" s="166">
        <f t="shared" ref="I215:T215" si="79">ROUND(I195*$E120/$F120,0)</f>
        <v>1240</v>
      </c>
      <c r="J215" s="166">
        <f t="shared" si="79"/>
        <v>1265</v>
      </c>
      <c r="K215" s="166">
        <f t="shared" si="79"/>
        <v>1290</v>
      </c>
      <c r="L215" s="166">
        <f t="shared" si="79"/>
        <v>1316</v>
      </c>
      <c r="M215" s="166">
        <f t="shared" si="79"/>
        <v>1342</v>
      </c>
      <c r="N215" s="166">
        <f t="shared" si="79"/>
        <v>1369</v>
      </c>
      <c r="O215" s="166">
        <f t="shared" si="79"/>
        <v>1397</v>
      </c>
      <c r="P215" s="166">
        <f t="shared" si="79"/>
        <v>1425</v>
      </c>
      <c r="Q215" s="166">
        <f t="shared" si="79"/>
        <v>1453</v>
      </c>
      <c r="R215" s="166">
        <f t="shared" si="79"/>
        <v>1482</v>
      </c>
      <c r="S215" s="166">
        <f t="shared" si="79"/>
        <v>1512</v>
      </c>
      <c r="T215" s="352">
        <f t="shared" si="79"/>
        <v>1542</v>
      </c>
      <c r="U215" s="352">
        <f t="shared" ref="U215" si="80">ROUND(U195*$E120/$F120,0)</f>
        <v>1573</v>
      </c>
    </row>
    <row r="216" spans="2:39" outlineLevel="2">
      <c r="B216" s="212" t="s">
        <v>150</v>
      </c>
      <c r="C216" s="166"/>
      <c r="D216" s="166"/>
      <c r="E216" s="166"/>
      <c r="F216" s="166"/>
      <c r="G216" s="166"/>
      <c r="H216" s="166"/>
      <c r="I216" s="166">
        <f t="shared" ref="I216:T216" si="81">ROUND(I196*$E121/$F121,0)</f>
        <v>101</v>
      </c>
      <c r="J216" s="166">
        <f t="shared" si="81"/>
        <v>103</v>
      </c>
      <c r="K216" s="166">
        <f t="shared" si="81"/>
        <v>105</v>
      </c>
      <c r="L216" s="166">
        <f t="shared" si="81"/>
        <v>107</v>
      </c>
      <c r="M216" s="166">
        <f t="shared" si="81"/>
        <v>109</v>
      </c>
      <c r="N216" s="166">
        <f t="shared" si="81"/>
        <v>111</v>
      </c>
      <c r="O216" s="166">
        <f t="shared" si="81"/>
        <v>113</v>
      </c>
      <c r="P216" s="166">
        <f t="shared" si="81"/>
        <v>116</v>
      </c>
      <c r="Q216" s="166">
        <f t="shared" si="81"/>
        <v>118</v>
      </c>
      <c r="R216" s="166">
        <f t="shared" si="81"/>
        <v>120</v>
      </c>
      <c r="S216" s="166">
        <f t="shared" si="81"/>
        <v>123</v>
      </c>
      <c r="T216" s="352">
        <f t="shared" si="81"/>
        <v>125</v>
      </c>
      <c r="U216" s="352">
        <f t="shared" ref="U216" si="82">ROUND(U196*$E121/$F121,0)</f>
        <v>128</v>
      </c>
    </row>
    <row r="217" spans="2:39" outlineLevel="2">
      <c r="B217" s="212" t="s">
        <v>259</v>
      </c>
      <c r="C217" s="166"/>
      <c r="D217" s="166"/>
      <c r="E217" s="166"/>
      <c r="F217" s="166"/>
      <c r="G217" s="166"/>
      <c r="H217" s="166"/>
      <c r="I217" s="166">
        <f t="shared" ref="I217:T217" si="83">ROUND(I197*$E122/$F122,0)</f>
        <v>0</v>
      </c>
      <c r="J217" s="166">
        <f t="shared" si="83"/>
        <v>0</v>
      </c>
      <c r="K217" s="166">
        <f t="shared" si="83"/>
        <v>0</v>
      </c>
      <c r="L217" s="166">
        <f t="shared" si="83"/>
        <v>0</v>
      </c>
      <c r="M217" s="166">
        <f t="shared" si="83"/>
        <v>0</v>
      </c>
      <c r="N217" s="166">
        <f t="shared" si="83"/>
        <v>0</v>
      </c>
      <c r="O217" s="166">
        <f t="shared" si="83"/>
        <v>0</v>
      </c>
      <c r="P217" s="166">
        <f t="shared" si="83"/>
        <v>0</v>
      </c>
      <c r="Q217" s="166">
        <f t="shared" si="83"/>
        <v>0</v>
      </c>
      <c r="R217" s="166">
        <f t="shared" si="83"/>
        <v>0</v>
      </c>
      <c r="S217" s="166">
        <f t="shared" si="83"/>
        <v>0</v>
      </c>
      <c r="T217" s="352">
        <f t="shared" si="83"/>
        <v>0</v>
      </c>
      <c r="U217" s="352">
        <f t="shared" ref="U217" si="84">ROUND(U197*$E122/$F122,0)</f>
        <v>0</v>
      </c>
    </row>
    <row r="218" spans="2:39" outlineLevel="2">
      <c r="B218" s="212" t="s">
        <v>263</v>
      </c>
      <c r="C218" s="166"/>
      <c r="D218" s="166"/>
      <c r="E218" s="166"/>
      <c r="F218" s="166"/>
      <c r="G218" s="166"/>
      <c r="H218" s="166"/>
      <c r="I218" s="166">
        <f t="shared" ref="I218:T218" si="85">ROUND(I198*$E123/$F123,0)</f>
        <v>491</v>
      </c>
      <c r="J218" s="166">
        <f t="shared" si="85"/>
        <v>501</v>
      </c>
      <c r="K218" s="166">
        <f t="shared" si="85"/>
        <v>511</v>
      </c>
      <c r="L218" s="166">
        <f t="shared" si="85"/>
        <v>521</v>
      </c>
      <c r="M218" s="166">
        <f t="shared" si="85"/>
        <v>531</v>
      </c>
      <c r="N218" s="166">
        <f t="shared" si="85"/>
        <v>542</v>
      </c>
      <c r="O218" s="166">
        <f t="shared" si="85"/>
        <v>553</v>
      </c>
      <c r="P218" s="166">
        <f t="shared" si="85"/>
        <v>564</v>
      </c>
      <c r="Q218" s="166">
        <f t="shared" si="85"/>
        <v>575</v>
      </c>
      <c r="R218" s="166">
        <f t="shared" si="85"/>
        <v>586</v>
      </c>
      <c r="S218" s="166">
        <f t="shared" si="85"/>
        <v>598</v>
      </c>
      <c r="T218" s="352">
        <f t="shared" si="85"/>
        <v>610</v>
      </c>
      <c r="U218" s="352">
        <f t="shared" ref="U218" si="86">ROUND(U198*$E123/$F123,0)</f>
        <v>622</v>
      </c>
    </row>
    <row r="219" spans="2:39" outlineLevel="2">
      <c r="B219" s="212" t="s">
        <v>152</v>
      </c>
      <c r="C219" s="166"/>
      <c r="D219" s="166"/>
      <c r="E219" s="166"/>
      <c r="F219" s="166"/>
      <c r="G219" s="166"/>
      <c r="H219" s="166"/>
      <c r="I219" s="166">
        <f t="shared" ref="I219:T219" si="87">ROUND(I199*$E124/$F124,0)</f>
        <v>2639</v>
      </c>
      <c r="J219" s="166">
        <f t="shared" si="87"/>
        <v>2665</v>
      </c>
      <c r="K219" s="166">
        <f t="shared" si="87"/>
        <v>2692</v>
      </c>
      <c r="L219" s="166">
        <f t="shared" si="87"/>
        <v>2719</v>
      </c>
      <c r="M219" s="166">
        <f t="shared" si="87"/>
        <v>2746</v>
      </c>
      <c r="N219" s="166">
        <f t="shared" si="87"/>
        <v>2773</v>
      </c>
      <c r="O219" s="166">
        <f t="shared" si="87"/>
        <v>2801</v>
      </c>
      <c r="P219" s="166">
        <f t="shared" si="87"/>
        <v>2829</v>
      </c>
      <c r="Q219" s="166">
        <f t="shared" si="87"/>
        <v>2857</v>
      </c>
      <c r="R219" s="166">
        <f t="shared" si="87"/>
        <v>2886</v>
      </c>
      <c r="S219" s="166">
        <f t="shared" si="87"/>
        <v>2915</v>
      </c>
      <c r="T219" s="352">
        <f t="shared" si="87"/>
        <v>2944</v>
      </c>
      <c r="U219" s="352">
        <f t="shared" ref="U219" si="88">ROUND(U199*$E124/$F124,0)</f>
        <v>2973</v>
      </c>
    </row>
    <row r="220" spans="2:39" outlineLevel="2">
      <c r="B220" s="212" t="s">
        <v>153</v>
      </c>
      <c r="C220" s="166"/>
      <c r="D220" s="166"/>
      <c r="E220" s="166"/>
      <c r="F220" s="166"/>
      <c r="G220" s="166"/>
      <c r="H220" s="166"/>
      <c r="I220" s="166">
        <f t="shared" ref="I220:T220" si="89">ROUND(I200*$E125/$F125,0)</f>
        <v>0</v>
      </c>
      <c r="J220" s="166">
        <f t="shared" si="89"/>
        <v>0</v>
      </c>
      <c r="K220" s="166">
        <f t="shared" si="89"/>
        <v>0</v>
      </c>
      <c r="L220" s="166">
        <f t="shared" si="89"/>
        <v>0</v>
      </c>
      <c r="M220" s="166">
        <f t="shared" si="89"/>
        <v>0</v>
      </c>
      <c r="N220" s="166">
        <f t="shared" si="89"/>
        <v>0</v>
      </c>
      <c r="O220" s="166">
        <f t="shared" si="89"/>
        <v>0</v>
      </c>
      <c r="P220" s="166">
        <f t="shared" si="89"/>
        <v>0</v>
      </c>
      <c r="Q220" s="166">
        <f t="shared" si="89"/>
        <v>0</v>
      </c>
      <c r="R220" s="166">
        <f t="shared" si="89"/>
        <v>0</v>
      </c>
      <c r="S220" s="166">
        <f t="shared" si="89"/>
        <v>0</v>
      </c>
      <c r="T220" s="352">
        <f t="shared" si="89"/>
        <v>0</v>
      </c>
      <c r="U220" s="352">
        <f t="shared" ref="U220" si="90">ROUND(U200*$E125/$F125,0)</f>
        <v>0</v>
      </c>
    </row>
    <row r="221" spans="2:39" outlineLevel="2">
      <c r="B221" s="87"/>
      <c r="U221" s="1"/>
    </row>
    <row r="222" spans="2:39" ht="15" outlineLevel="2">
      <c r="B222" s="84" t="s">
        <v>227</v>
      </c>
      <c r="C222" s="84"/>
      <c r="D222" s="84"/>
      <c r="E222" s="84"/>
      <c r="F222" s="84"/>
      <c r="G222" s="84"/>
      <c r="H222" s="84"/>
      <c r="I222" s="84"/>
      <c r="J222" s="84"/>
      <c r="K222" s="84"/>
      <c r="L222" s="84"/>
      <c r="M222" s="84"/>
      <c r="N222" s="84"/>
      <c r="O222" s="84"/>
      <c r="P222" s="84"/>
      <c r="Q222" s="84"/>
      <c r="R222" s="84"/>
      <c r="S222" s="84"/>
      <c r="T222" s="84"/>
      <c r="U222" s="84"/>
      <c r="V222" s="70"/>
      <c r="W222" s="70"/>
      <c r="X222" s="70"/>
      <c r="Y222" s="70"/>
      <c r="Z222" s="70"/>
      <c r="AA222" s="70"/>
      <c r="AB222" s="70"/>
      <c r="AC222" s="70"/>
      <c r="AD222" s="70"/>
      <c r="AE222" s="70"/>
      <c r="AF222" s="70"/>
      <c r="AG222" s="70"/>
      <c r="AH222" s="70"/>
      <c r="AI222" s="70"/>
      <c r="AJ222" s="70"/>
      <c r="AK222" s="70"/>
      <c r="AL222" s="70"/>
      <c r="AM222" s="70"/>
    </row>
    <row r="223" spans="2:39" outlineLevel="2">
      <c r="B223" s="212" t="s">
        <v>149</v>
      </c>
      <c r="C223" s="166"/>
      <c r="D223" s="166"/>
      <c r="E223" s="166"/>
      <c r="F223" s="166"/>
      <c r="G223" s="166"/>
      <c r="H223" s="166"/>
      <c r="I223" s="166">
        <f t="shared" ref="I223:T223" si="91">ROUND(I195*$E129/$F129,0)</f>
        <v>836</v>
      </c>
      <c r="J223" s="166">
        <f t="shared" si="91"/>
        <v>852</v>
      </c>
      <c r="K223" s="166">
        <f t="shared" si="91"/>
        <v>870</v>
      </c>
      <c r="L223" s="166">
        <f t="shared" si="91"/>
        <v>887</v>
      </c>
      <c r="M223" s="166">
        <f t="shared" si="91"/>
        <v>905</v>
      </c>
      <c r="N223" s="166">
        <f t="shared" si="91"/>
        <v>923</v>
      </c>
      <c r="O223" s="166">
        <f t="shared" si="91"/>
        <v>941</v>
      </c>
      <c r="P223" s="166">
        <f t="shared" si="91"/>
        <v>960</v>
      </c>
      <c r="Q223" s="166">
        <f t="shared" si="91"/>
        <v>979</v>
      </c>
      <c r="R223" s="166">
        <f t="shared" si="91"/>
        <v>999</v>
      </c>
      <c r="S223" s="166">
        <f t="shared" si="91"/>
        <v>1019</v>
      </c>
      <c r="T223" s="352">
        <f t="shared" si="91"/>
        <v>1039</v>
      </c>
      <c r="U223" s="352">
        <f t="shared" ref="U223" si="92">ROUND(U195*$E129/$F129,0)</f>
        <v>1060</v>
      </c>
    </row>
    <row r="224" spans="2:39" outlineLevel="2">
      <c r="B224" s="212" t="s">
        <v>150</v>
      </c>
      <c r="C224" s="166"/>
      <c r="D224" s="166"/>
      <c r="E224" s="166"/>
      <c r="F224" s="166"/>
      <c r="G224" s="166"/>
      <c r="H224" s="166"/>
      <c r="I224" s="166">
        <f t="shared" ref="I224:T224" si="93">ROUND(I196*$E130/$F130,0)</f>
        <v>104</v>
      </c>
      <c r="J224" s="166">
        <f t="shared" si="93"/>
        <v>107</v>
      </c>
      <c r="K224" s="166">
        <f t="shared" si="93"/>
        <v>109</v>
      </c>
      <c r="L224" s="166">
        <f t="shared" si="93"/>
        <v>111</v>
      </c>
      <c r="M224" s="166">
        <f t="shared" si="93"/>
        <v>113</v>
      </c>
      <c r="N224" s="166">
        <f t="shared" si="93"/>
        <v>115</v>
      </c>
      <c r="O224" s="166">
        <f t="shared" si="93"/>
        <v>118</v>
      </c>
      <c r="P224" s="166">
        <f t="shared" si="93"/>
        <v>120</v>
      </c>
      <c r="Q224" s="166">
        <f t="shared" si="93"/>
        <v>122</v>
      </c>
      <c r="R224" s="166">
        <f t="shared" si="93"/>
        <v>125</v>
      </c>
      <c r="S224" s="166">
        <f t="shared" si="93"/>
        <v>127</v>
      </c>
      <c r="T224" s="352">
        <f t="shared" si="93"/>
        <v>130</v>
      </c>
      <c r="U224" s="352">
        <f t="shared" ref="U224" si="94">ROUND(U196*$E130/$F130,0)</f>
        <v>133</v>
      </c>
    </row>
    <row r="225" spans="2:39" outlineLevel="2">
      <c r="B225" s="212" t="s">
        <v>259</v>
      </c>
      <c r="C225" s="166"/>
      <c r="D225" s="166"/>
      <c r="E225" s="166"/>
      <c r="F225" s="166"/>
      <c r="G225" s="166"/>
      <c r="H225" s="166"/>
      <c r="I225" s="166">
        <f t="shared" ref="I225:T225" si="95">ROUND(I197*$E131/$F131,0)</f>
        <v>0</v>
      </c>
      <c r="J225" s="166">
        <f t="shared" si="95"/>
        <v>0</v>
      </c>
      <c r="K225" s="166">
        <f t="shared" si="95"/>
        <v>0</v>
      </c>
      <c r="L225" s="166">
        <f t="shared" si="95"/>
        <v>0</v>
      </c>
      <c r="M225" s="166">
        <f t="shared" si="95"/>
        <v>0</v>
      </c>
      <c r="N225" s="166">
        <f t="shared" si="95"/>
        <v>0</v>
      </c>
      <c r="O225" s="166">
        <f t="shared" si="95"/>
        <v>0</v>
      </c>
      <c r="P225" s="166">
        <f t="shared" si="95"/>
        <v>0</v>
      </c>
      <c r="Q225" s="166">
        <f t="shared" si="95"/>
        <v>0</v>
      </c>
      <c r="R225" s="166">
        <f t="shared" si="95"/>
        <v>0</v>
      </c>
      <c r="S225" s="166">
        <f t="shared" si="95"/>
        <v>0</v>
      </c>
      <c r="T225" s="352">
        <f t="shared" si="95"/>
        <v>0</v>
      </c>
      <c r="U225" s="352">
        <f t="shared" ref="U225" si="96">ROUND(U197*$E131/$F131,0)</f>
        <v>0</v>
      </c>
    </row>
    <row r="226" spans="2:39" outlineLevel="2">
      <c r="B226" s="212" t="s">
        <v>263</v>
      </c>
      <c r="C226" s="166"/>
      <c r="D226" s="166"/>
      <c r="E226" s="166"/>
      <c r="F226" s="166"/>
      <c r="G226" s="166"/>
      <c r="H226" s="166"/>
      <c r="I226" s="166">
        <f t="shared" ref="I226:T226" si="97">ROUND(I198*$E132/$F132,0)</f>
        <v>356</v>
      </c>
      <c r="J226" s="166">
        <f t="shared" si="97"/>
        <v>363</v>
      </c>
      <c r="K226" s="166">
        <f t="shared" si="97"/>
        <v>370</v>
      </c>
      <c r="L226" s="166">
        <f t="shared" si="97"/>
        <v>377</v>
      </c>
      <c r="M226" s="166">
        <f t="shared" si="97"/>
        <v>385</v>
      </c>
      <c r="N226" s="166">
        <f t="shared" si="97"/>
        <v>393</v>
      </c>
      <c r="O226" s="166">
        <f t="shared" si="97"/>
        <v>400</v>
      </c>
      <c r="P226" s="166">
        <f t="shared" si="97"/>
        <v>408</v>
      </c>
      <c r="Q226" s="166">
        <f t="shared" si="97"/>
        <v>417</v>
      </c>
      <c r="R226" s="166">
        <f t="shared" si="97"/>
        <v>425</v>
      </c>
      <c r="S226" s="166">
        <f t="shared" si="97"/>
        <v>433</v>
      </c>
      <c r="T226" s="352">
        <f t="shared" si="97"/>
        <v>442</v>
      </c>
      <c r="U226" s="352">
        <f t="shared" ref="U226" si="98">ROUND(U198*$E132/$F132,0)</f>
        <v>451</v>
      </c>
    </row>
    <row r="227" spans="2:39" outlineLevel="2">
      <c r="B227" s="212" t="s">
        <v>152</v>
      </c>
      <c r="C227" s="166"/>
      <c r="D227" s="166"/>
      <c r="E227" s="166"/>
      <c r="F227" s="166"/>
      <c r="G227" s="166"/>
      <c r="H227" s="166"/>
      <c r="I227" s="166">
        <f t="shared" ref="I227:T227" si="99">ROUND(I199*$E133/$F133,0)</f>
        <v>223</v>
      </c>
      <c r="J227" s="166">
        <f t="shared" si="99"/>
        <v>225</v>
      </c>
      <c r="K227" s="166">
        <f t="shared" si="99"/>
        <v>228</v>
      </c>
      <c r="L227" s="166">
        <f t="shared" si="99"/>
        <v>230</v>
      </c>
      <c r="M227" s="166">
        <f t="shared" si="99"/>
        <v>232</v>
      </c>
      <c r="N227" s="166">
        <f t="shared" si="99"/>
        <v>235</v>
      </c>
      <c r="O227" s="166">
        <f t="shared" si="99"/>
        <v>237</v>
      </c>
      <c r="P227" s="166">
        <f t="shared" si="99"/>
        <v>239</v>
      </c>
      <c r="Q227" s="166">
        <f t="shared" si="99"/>
        <v>242</v>
      </c>
      <c r="R227" s="166">
        <f t="shared" si="99"/>
        <v>244</v>
      </c>
      <c r="S227" s="166">
        <f t="shared" si="99"/>
        <v>247</v>
      </c>
      <c r="T227" s="352">
        <f t="shared" si="99"/>
        <v>249</v>
      </c>
      <c r="U227" s="352">
        <f t="shared" ref="U227" si="100">ROUND(U199*$E133/$F133,0)</f>
        <v>252</v>
      </c>
    </row>
    <row r="228" spans="2:39" outlineLevel="2">
      <c r="B228" s="212" t="s">
        <v>153</v>
      </c>
      <c r="C228" s="166"/>
      <c r="D228" s="166"/>
      <c r="E228" s="166"/>
      <c r="F228" s="166"/>
      <c r="G228" s="166"/>
      <c r="H228" s="166"/>
      <c r="I228" s="166">
        <f t="shared" ref="I228:T228" si="101">ROUND(I200*$E134/$F134,0)</f>
        <v>0</v>
      </c>
      <c r="J228" s="166">
        <f t="shared" si="101"/>
        <v>0</v>
      </c>
      <c r="K228" s="166">
        <f t="shared" si="101"/>
        <v>0</v>
      </c>
      <c r="L228" s="166">
        <f t="shared" si="101"/>
        <v>0</v>
      </c>
      <c r="M228" s="166">
        <f t="shared" si="101"/>
        <v>0</v>
      </c>
      <c r="N228" s="166">
        <f t="shared" si="101"/>
        <v>0</v>
      </c>
      <c r="O228" s="166">
        <f t="shared" si="101"/>
        <v>0</v>
      </c>
      <c r="P228" s="166">
        <f t="shared" si="101"/>
        <v>0</v>
      </c>
      <c r="Q228" s="166">
        <f t="shared" si="101"/>
        <v>0</v>
      </c>
      <c r="R228" s="166">
        <f t="shared" si="101"/>
        <v>0</v>
      </c>
      <c r="S228" s="166">
        <f t="shared" si="101"/>
        <v>0</v>
      </c>
      <c r="T228" s="352">
        <f t="shared" si="101"/>
        <v>0</v>
      </c>
      <c r="U228" s="352">
        <f t="shared" ref="U228" si="102">ROUND(U200*$E134/$F134,0)</f>
        <v>0</v>
      </c>
    </row>
    <row r="229" spans="2:39" outlineLevel="2">
      <c r="B229" s="87"/>
      <c r="U229" s="1"/>
    </row>
    <row r="230" spans="2:39" ht="15" outlineLevel="2">
      <c r="B230" s="84" t="s">
        <v>164</v>
      </c>
      <c r="C230" s="84"/>
      <c r="D230" s="84"/>
      <c r="E230" s="84"/>
      <c r="F230" s="84"/>
      <c r="G230" s="84"/>
      <c r="H230" s="84"/>
      <c r="I230" s="84"/>
      <c r="J230" s="84"/>
      <c r="K230" s="84"/>
      <c r="L230" s="84"/>
      <c r="M230" s="84"/>
      <c r="N230" s="84"/>
      <c r="O230" s="84"/>
      <c r="P230" s="84"/>
      <c r="Q230" s="84"/>
      <c r="R230" s="84"/>
      <c r="S230" s="84"/>
      <c r="T230" s="84"/>
      <c r="U230" s="84"/>
      <c r="V230" s="70"/>
      <c r="W230" s="70"/>
      <c r="X230" s="70"/>
      <c r="Y230" s="70"/>
      <c r="Z230" s="70"/>
      <c r="AA230" s="70"/>
      <c r="AB230" s="70"/>
      <c r="AC230" s="70"/>
      <c r="AD230" s="70"/>
      <c r="AE230" s="70"/>
      <c r="AF230" s="70"/>
      <c r="AG230" s="70"/>
      <c r="AH230" s="70"/>
      <c r="AI230" s="70"/>
      <c r="AJ230" s="70"/>
      <c r="AK230" s="70"/>
      <c r="AL230" s="70"/>
      <c r="AM230" s="70"/>
    </row>
    <row r="231" spans="2:39" outlineLevel="2">
      <c r="B231" s="212" t="s">
        <v>149</v>
      </c>
      <c r="C231" s="166"/>
      <c r="D231" s="166"/>
      <c r="E231" s="166"/>
      <c r="F231" s="166"/>
      <c r="G231" s="166"/>
      <c r="H231" s="166"/>
      <c r="I231" s="166">
        <f t="shared" ref="I231:T231" si="103">ROUND(I195*$E138/$F138,0)</f>
        <v>194</v>
      </c>
      <c r="J231" s="166">
        <f t="shared" si="103"/>
        <v>198</v>
      </c>
      <c r="K231" s="166">
        <f t="shared" si="103"/>
        <v>202</v>
      </c>
      <c r="L231" s="166">
        <f t="shared" si="103"/>
        <v>206</v>
      </c>
      <c r="M231" s="166">
        <f t="shared" si="103"/>
        <v>210</v>
      </c>
      <c r="N231" s="166">
        <f t="shared" si="103"/>
        <v>214</v>
      </c>
      <c r="O231" s="166">
        <f t="shared" si="103"/>
        <v>219</v>
      </c>
      <c r="P231" s="166">
        <f t="shared" si="103"/>
        <v>223</v>
      </c>
      <c r="Q231" s="166">
        <f t="shared" si="103"/>
        <v>227</v>
      </c>
      <c r="R231" s="166">
        <f t="shared" si="103"/>
        <v>232</v>
      </c>
      <c r="S231" s="166">
        <f t="shared" si="103"/>
        <v>237</v>
      </c>
      <c r="T231" s="352">
        <f t="shared" si="103"/>
        <v>241</v>
      </c>
      <c r="U231" s="352">
        <f t="shared" ref="U231" si="104">ROUND(U195*$E138/$F138,0)</f>
        <v>246</v>
      </c>
    </row>
    <row r="232" spans="2:39" outlineLevel="2">
      <c r="B232" s="212" t="s">
        <v>150</v>
      </c>
      <c r="C232" s="166"/>
      <c r="D232" s="166"/>
      <c r="E232" s="166"/>
      <c r="F232" s="166"/>
      <c r="G232" s="166"/>
      <c r="H232" s="166"/>
      <c r="I232" s="166">
        <f t="shared" ref="I232:T232" si="105">ROUND(I196*$E139/$F139,0)</f>
        <v>0</v>
      </c>
      <c r="J232" s="166">
        <f t="shared" si="105"/>
        <v>0</v>
      </c>
      <c r="K232" s="166">
        <f t="shared" si="105"/>
        <v>0</v>
      </c>
      <c r="L232" s="166">
        <f t="shared" si="105"/>
        <v>0</v>
      </c>
      <c r="M232" s="166">
        <f t="shared" si="105"/>
        <v>0</v>
      </c>
      <c r="N232" s="166">
        <f t="shared" si="105"/>
        <v>0</v>
      </c>
      <c r="O232" s="166">
        <f t="shared" si="105"/>
        <v>0</v>
      </c>
      <c r="P232" s="166">
        <f t="shared" si="105"/>
        <v>0</v>
      </c>
      <c r="Q232" s="166">
        <f t="shared" si="105"/>
        <v>0</v>
      </c>
      <c r="R232" s="166">
        <f t="shared" si="105"/>
        <v>0</v>
      </c>
      <c r="S232" s="166">
        <f t="shared" si="105"/>
        <v>0</v>
      </c>
      <c r="T232" s="352">
        <f t="shared" si="105"/>
        <v>0</v>
      </c>
      <c r="U232" s="352">
        <f t="shared" ref="U232" si="106">ROUND(U196*$E139/$F139,0)</f>
        <v>0</v>
      </c>
    </row>
    <row r="233" spans="2:39" outlineLevel="2">
      <c r="B233" s="212" t="s">
        <v>259</v>
      </c>
      <c r="C233" s="166"/>
      <c r="D233" s="166"/>
      <c r="E233" s="166"/>
      <c r="F233" s="166"/>
      <c r="G233" s="166"/>
      <c r="H233" s="166"/>
      <c r="I233" s="166">
        <f t="shared" ref="I233:T233" si="107">ROUND(I197*$E140/$F140,0)</f>
        <v>0</v>
      </c>
      <c r="J233" s="166">
        <f t="shared" si="107"/>
        <v>0</v>
      </c>
      <c r="K233" s="166">
        <f t="shared" si="107"/>
        <v>0</v>
      </c>
      <c r="L233" s="166">
        <f t="shared" si="107"/>
        <v>0</v>
      </c>
      <c r="M233" s="166">
        <f t="shared" si="107"/>
        <v>0</v>
      </c>
      <c r="N233" s="166">
        <f t="shared" si="107"/>
        <v>0</v>
      </c>
      <c r="O233" s="166">
        <f t="shared" si="107"/>
        <v>0</v>
      </c>
      <c r="P233" s="166">
        <f t="shared" si="107"/>
        <v>0</v>
      </c>
      <c r="Q233" s="166">
        <f t="shared" si="107"/>
        <v>0</v>
      </c>
      <c r="R233" s="166">
        <f t="shared" si="107"/>
        <v>0</v>
      </c>
      <c r="S233" s="166">
        <f t="shared" si="107"/>
        <v>0</v>
      </c>
      <c r="T233" s="352">
        <f t="shared" si="107"/>
        <v>0</v>
      </c>
      <c r="U233" s="352">
        <f t="shared" ref="U233" si="108">ROUND(U197*$E140/$F140,0)</f>
        <v>0</v>
      </c>
    </row>
    <row r="234" spans="2:39" outlineLevel="2">
      <c r="B234" s="212" t="s">
        <v>263</v>
      </c>
      <c r="C234" s="166"/>
      <c r="D234" s="166"/>
      <c r="E234" s="166"/>
      <c r="F234" s="166"/>
      <c r="G234" s="166"/>
      <c r="H234" s="166"/>
      <c r="I234" s="166">
        <f t="shared" ref="I234:T234" si="109">ROUND(I198*$E141/$F141,0)</f>
        <v>0</v>
      </c>
      <c r="J234" s="166">
        <f t="shared" si="109"/>
        <v>0</v>
      </c>
      <c r="K234" s="166">
        <f t="shared" si="109"/>
        <v>0</v>
      </c>
      <c r="L234" s="166">
        <f t="shared" si="109"/>
        <v>0</v>
      </c>
      <c r="M234" s="166">
        <f t="shared" si="109"/>
        <v>0</v>
      </c>
      <c r="N234" s="166">
        <f t="shared" si="109"/>
        <v>0</v>
      </c>
      <c r="O234" s="166">
        <f t="shared" si="109"/>
        <v>0</v>
      </c>
      <c r="P234" s="166">
        <f t="shared" si="109"/>
        <v>0</v>
      </c>
      <c r="Q234" s="166">
        <f t="shared" si="109"/>
        <v>0</v>
      </c>
      <c r="R234" s="166">
        <f t="shared" si="109"/>
        <v>0</v>
      </c>
      <c r="S234" s="166">
        <f t="shared" si="109"/>
        <v>0</v>
      </c>
      <c r="T234" s="352">
        <f t="shared" si="109"/>
        <v>0</v>
      </c>
      <c r="U234" s="352">
        <f t="shared" ref="U234" si="110">ROUND(U198*$E141/$F141,0)</f>
        <v>0</v>
      </c>
    </row>
    <row r="235" spans="2:39" outlineLevel="2">
      <c r="B235" s="212" t="s">
        <v>152</v>
      </c>
      <c r="C235" s="166"/>
      <c r="D235" s="166"/>
      <c r="E235" s="166"/>
      <c r="F235" s="166"/>
      <c r="G235" s="166"/>
      <c r="H235" s="166"/>
      <c r="I235" s="166">
        <f t="shared" ref="I235:T235" si="111">ROUND(I199*$E142/$F142,0)</f>
        <v>0</v>
      </c>
      <c r="J235" s="166">
        <f t="shared" si="111"/>
        <v>0</v>
      </c>
      <c r="K235" s="166">
        <f t="shared" si="111"/>
        <v>0</v>
      </c>
      <c r="L235" s="166">
        <f t="shared" si="111"/>
        <v>0</v>
      </c>
      <c r="M235" s="166">
        <f t="shared" si="111"/>
        <v>0</v>
      </c>
      <c r="N235" s="166">
        <f t="shared" si="111"/>
        <v>0</v>
      </c>
      <c r="O235" s="166">
        <f t="shared" si="111"/>
        <v>0</v>
      </c>
      <c r="P235" s="166">
        <f t="shared" si="111"/>
        <v>0</v>
      </c>
      <c r="Q235" s="166">
        <f t="shared" si="111"/>
        <v>0</v>
      </c>
      <c r="R235" s="166">
        <f t="shared" si="111"/>
        <v>0</v>
      </c>
      <c r="S235" s="166">
        <f t="shared" si="111"/>
        <v>0</v>
      </c>
      <c r="T235" s="352">
        <f t="shared" si="111"/>
        <v>0</v>
      </c>
      <c r="U235" s="352">
        <f t="shared" ref="U235" si="112">ROUND(U199*$E142/$F142,0)</f>
        <v>0</v>
      </c>
    </row>
    <row r="236" spans="2:39" outlineLevel="2">
      <c r="B236" s="212" t="s">
        <v>153</v>
      </c>
      <c r="C236" s="166"/>
      <c r="D236" s="166"/>
      <c r="E236" s="166"/>
      <c r="F236" s="166"/>
      <c r="G236" s="166"/>
      <c r="H236" s="166"/>
      <c r="I236" s="166">
        <f t="shared" ref="I236:T236" si="113">ROUND(I200*$E143/$F143,0)</f>
        <v>0</v>
      </c>
      <c r="J236" s="166">
        <f t="shared" si="113"/>
        <v>0</v>
      </c>
      <c r="K236" s="166">
        <f t="shared" si="113"/>
        <v>0</v>
      </c>
      <c r="L236" s="166">
        <f t="shared" si="113"/>
        <v>0</v>
      </c>
      <c r="M236" s="166">
        <f t="shared" si="113"/>
        <v>0</v>
      </c>
      <c r="N236" s="166">
        <f t="shared" si="113"/>
        <v>0</v>
      </c>
      <c r="O236" s="166">
        <f t="shared" si="113"/>
        <v>0</v>
      </c>
      <c r="P236" s="166">
        <f t="shared" si="113"/>
        <v>0</v>
      </c>
      <c r="Q236" s="166">
        <f t="shared" si="113"/>
        <v>0</v>
      </c>
      <c r="R236" s="166">
        <f t="shared" si="113"/>
        <v>0</v>
      </c>
      <c r="S236" s="166">
        <f t="shared" si="113"/>
        <v>0</v>
      </c>
      <c r="T236" s="352">
        <f t="shared" si="113"/>
        <v>0</v>
      </c>
      <c r="U236" s="352">
        <f t="shared" ref="U236" si="114">ROUND(U200*$E143/$F143,0)</f>
        <v>0</v>
      </c>
    </row>
    <row r="237" spans="2:39" outlineLevel="2">
      <c r="B237" s="87"/>
      <c r="U237" s="1"/>
    </row>
    <row r="238" spans="2:39" ht="15" outlineLevel="2">
      <c r="B238" s="84" t="s">
        <v>181</v>
      </c>
      <c r="C238" s="84"/>
      <c r="D238" s="84"/>
      <c r="E238" s="84"/>
      <c r="F238" s="84"/>
      <c r="G238" s="84"/>
      <c r="H238" s="84"/>
      <c r="I238" s="84"/>
      <c r="J238" s="84"/>
      <c r="K238" s="84"/>
      <c r="L238" s="84"/>
      <c r="M238" s="84"/>
      <c r="N238" s="84"/>
      <c r="O238" s="84"/>
      <c r="P238" s="84"/>
      <c r="Q238" s="84"/>
      <c r="R238" s="84"/>
      <c r="S238" s="84"/>
      <c r="T238" s="84"/>
      <c r="U238" s="84"/>
      <c r="V238" s="70"/>
      <c r="W238" s="70"/>
      <c r="X238" s="70"/>
      <c r="Y238" s="70"/>
      <c r="Z238" s="70"/>
      <c r="AA238" s="70"/>
      <c r="AB238" s="70"/>
      <c r="AC238" s="70"/>
      <c r="AD238" s="70"/>
      <c r="AE238" s="70"/>
      <c r="AF238" s="70"/>
      <c r="AG238" s="70"/>
      <c r="AH238" s="70"/>
      <c r="AI238" s="70"/>
      <c r="AJ238" s="70"/>
      <c r="AK238" s="70"/>
      <c r="AL238" s="70"/>
      <c r="AM238" s="70"/>
    </row>
    <row r="239" spans="2:39" outlineLevel="2">
      <c r="B239" s="212" t="s">
        <v>149</v>
      </c>
      <c r="C239" s="166"/>
      <c r="D239" s="166"/>
      <c r="E239" s="166"/>
      <c r="F239" s="166"/>
      <c r="G239" s="166"/>
      <c r="H239" s="166"/>
      <c r="I239" s="166">
        <f t="shared" ref="I239:T239" si="115">ROUND(I195*$E147/$F147,0)</f>
        <v>40</v>
      </c>
      <c r="J239" s="166">
        <f t="shared" si="115"/>
        <v>41</v>
      </c>
      <c r="K239" s="166">
        <f t="shared" si="115"/>
        <v>42</v>
      </c>
      <c r="L239" s="166">
        <f t="shared" si="115"/>
        <v>43</v>
      </c>
      <c r="M239" s="166">
        <f t="shared" si="115"/>
        <v>44</v>
      </c>
      <c r="N239" s="166">
        <f t="shared" si="115"/>
        <v>45</v>
      </c>
      <c r="O239" s="166">
        <f t="shared" si="115"/>
        <v>46</v>
      </c>
      <c r="P239" s="166">
        <f t="shared" si="115"/>
        <v>46</v>
      </c>
      <c r="Q239" s="166">
        <f t="shared" si="115"/>
        <v>47</v>
      </c>
      <c r="R239" s="166">
        <f t="shared" si="115"/>
        <v>48</v>
      </c>
      <c r="S239" s="166">
        <f t="shared" si="115"/>
        <v>49</v>
      </c>
      <c r="T239" s="352">
        <f t="shared" si="115"/>
        <v>50</v>
      </c>
      <c r="U239" s="352">
        <f t="shared" ref="U239" si="116">ROUND(U195*$E147/$F147,0)</f>
        <v>51</v>
      </c>
    </row>
    <row r="240" spans="2:39" outlineLevel="2">
      <c r="B240" s="87"/>
      <c r="F240" s="81"/>
      <c r="I240" s="81"/>
      <c r="U240" s="1"/>
    </row>
    <row r="241" spans="2:39" ht="15" outlineLevel="2">
      <c r="B241" s="84" t="s">
        <v>300</v>
      </c>
      <c r="C241" s="84"/>
      <c r="D241" s="84"/>
      <c r="E241" s="84"/>
      <c r="F241" s="84"/>
      <c r="G241" s="84"/>
      <c r="H241" s="84"/>
      <c r="I241" s="84"/>
      <c r="J241" s="84"/>
      <c r="K241" s="84"/>
      <c r="L241" s="84"/>
      <c r="M241" s="84"/>
      <c r="N241" s="84"/>
      <c r="O241" s="84"/>
      <c r="P241" s="84"/>
      <c r="Q241" s="84"/>
      <c r="R241" s="84"/>
      <c r="S241" s="84"/>
      <c r="T241" s="84"/>
      <c r="U241" s="84"/>
      <c r="V241" s="70"/>
      <c r="W241" s="70"/>
      <c r="X241" s="70"/>
      <c r="Y241" s="70"/>
      <c r="Z241" s="70"/>
      <c r="AA241" s="70"/>
      <c r="AB241" s="70"/>
      <c r="AC241" s="70"/>
      <c r="AD241" s="70"/>
      <c r="AE241" s="70"/>
      <c r="AF241" s="70"/>
      <c r="AG241" s="70"/>
      <c r="AH241" s="70"/>
      <c r="AI241" s="70"/>
      <c r="AJ241" s="70"/>
      <c r="AK241" s="70"/>
      <c r="AL241" s="70"/>
      <c r="AM241" s="70"/>
    </row>
    <row r="242" spans="2:39" outlineLevel="2">
      <c r="B242" s="212" t="s">
        <v>149</v>
      </c>
      <c r="C242" s="166"/>
      <c r="D242" s="166"/>
      <c r="E242" s="166"/>
      <c r="F242" s="166"/>
      <c r="G242" s="166"/>
      <c r="H242" s="166"/>
      <c r="I242" s="166">
        <f t="shared" ref="I242:T242" si="117">ROUND(I195*$E166/$F166,0)</f>
        <v>0</v>
      </c>
      <c r="J242" s="166">
        <f t="shared" si="117"/>
        <v>0</v>
      </c>
      <c r="K242" s="166">
        <f t="shared" si="117"/>
        <v>0</v>
      </c>
      <c r="L242" s="166">
        <f t="shared" si="117"/>
        <v>0</v>
      </c>
      <c r="M242" s="166">
        <f t="shared" si="117"/>
        <v>0</v>
      </c>
      <c r="N242" s="166">
        <f t="shared" si="117"/>
        <v>0</v>
      </c>
      <c r="O242" s="166">
        <f t="shared" si="117"/>
        <v>0</v>
      </c>
      <c r="P242" s="166">
        <f t="shared" si="117"/>
        <v>0</v>
      </c>
      <c r="Q242" s="166">
        <f t="shared" si="117"/>
        <v>0</v>
      </c>
      <c r="R242" s="166">
        <f t="shared" si="117"/>
        <v>0</v>
      </c>
      <c r="S242" s="166">
        <f t="shared" si="117"/>
        <v>0</v>
      </c>
      <c r="T242" s="352">
        <f t="shared" si="117"/>
        <v>0</v>
      </c>
      <c r="U242" s="352">
        <f t="shared" ref="U242" si="118">ROUND(U195*$E166/$F166,0)</f>
        <v>0</v>
      </c>
    </row>
    <row r="243" spans="2:39" outlineLevel="2">
      <c r="B243" s="212" t="s">
        <v>150</v>
      </c>
      <c r="C243" s="166"/>
      <c r="D243" s="166"/>
      <c r="E243" s="166"/>
      <c r="F243" s="166"/>
      <c r="G243" s="166"/>
      <c r="H243" s="166"/>
      <c r="I243" s="166">
        <f t="shared" ref="I243:T243" si="119">ROUND(I196*$E167/$F167,0)</f>
        <v>0</v>
      </c>
      <c r="J243" s="166">
        <f t="shared" si="119"/>
        <v>0</v>
      </c>
      <c r="K243" s="166">
        <f t="shared" si="119"/>
        <v>0</v>
      </c>
      <c r="L243" s="166">
        <f t="shared" si="119"/>
        <v>0</v>
      </c>
      <c r="M243" s="166">
        <f t="shared" si="119"/>
        <v>0</v>
      </c>
      <c r="N243" s="166">
        <f t="shared" si="119"/>
        <v>0</v>
      </c>
      <c r="O243" s="166">
        <f t="shared" si="119"/>
        <v>0</v>
      </c>
      <c r="P243" s="166">
        <f t="shared" si="119"/>
        <v>0</v>
      </c>
      <c r="Q243" s="166">
        <f t="shared" si="119"/>
        <v>0</v>
      </c>
      <c r="R243" s="166">
        <f t="shared" si="119"/>
        <v>0</v>
      </c>
      <c r="S243" s="166">
        <f t="shared" si="119"/>
        <v>0</v>
      </c>
      <c r="T243" s="352">
        <f t="shared" si="119"/>
        <v>0</v>
      </c>
      <c r="U243" s="352">
        <f t="shared" ref="U243" si="120">ROUND(U196*$E167/$F167,0)</f>
        <v>0</v>
      </c>
    </row>
    <row r="244" spans="2:39" outlineLevel="2">
      <c r="B244" s="212" t="s">
        <v>259</v>
      </c>
      <c r="C244" s="166"/>
      <c r="D244" s="166"/>
      <c r="E244" s="166"/>
      <c r="F244" s="166"/>
      <c r="G244" s="166"/>
      <c r="H244" s="166"/>
      <c r="I244" s="166">
        <f t="shared" ref="I244:T244" si="121">ROUND(I197*$E168/$F168,0)</f>
        <v>0</v>
      </c>
      <c r="J244" s="166">
        <f t="shared" si="121"/>
        <v>0</v>
      </c>
      <c r="K244" s="166">
        <f t="shared" si="121"/>
        <v>0</v>
      </c>
      <c r="L244" s="166">
        <f t="shared" si="121"/>
        <v>0</v>
      </c>
      <c r="M244" s="166">
        <f t="shared" si="121"/>
        <v>0</v>
      </c>
      <c r="N244" s="166">
        <f t="shared" si="121"/>
        <v>0</v>
      </c>
      <c r="O244" s="166">
        <f t="shared" si="121"/>
        <v>0</v>
      </c>
      <c r="P244" s="166">
        <f t="shared" si="121"/>
        <v>0</v>
      </c>
      <c r="Q244" s="166">
        <f t="shared" si="121"/>
        <v>0</v>
      </c>
      <c r="R244" s="166">
        <f t="shared" si="121"/>
        <v>0</v>
      </c>
      <c r="S244" s="166">
        <f t="shared" si="121"/>
        <v>0</v>
      </c>
      <c r="T244" s="352">
        <f t="shared" si="121"/>
        <v>0</v>
      </c>
      <c r="U244" s="352">
        <f t="shared" ref="U244" si="122">ROUND(U197*$E168/$F168,0)</f>
        <v>0</v>
      </c>
    </row>
    <row r="245" spans="2:39" outlineLevel="2">
      <c r="B245" s="212" t="s">
        <v>263</v>
      </c>
      <c r="C245" s="166"/>
      <c r="D245" s="166"/>
      <c r="E245" s="166"/>
      <c r="F245" s="166"/>
      <c r="G245" s="166"/>
      <c r="H245" s="166"/>
      <c r="I245" s="166">
        <f t="shared" ref="I245:T245" si="123">ROUND(I198*$E169/$F169,0)</f>
        <v>0</v>
      </c>
      <c r="J245" s="166">
        <f t="shared" si="123"/>
        <v>0</v>
      </c>
      <c r="K245" s="166">
        <f t="shared" si="123"/>
        <v>0</v>
      </c>
      <c r="L245" s="166">
        <f t="shared" si="123"/>
        <v>0</v>
      </c>
      <c r="M245" s="166">
        <f t="shared" si="123"/>
        <v>0</v>
      </c>
      <c r="N245" s="166">
        <f t="shared" si="123"/>
        <v>0</v>
      </c>
      <c r="O245" s="166">
        <f t="shared" si="123"/>
        <v>0</v>
      </c>
      <c r="P245" s="166">
        <f t="shared" si="123"/>
        <v>0</v>
      </c>
      <c r="Q245" s="166">
        <f t="shared" si="123"/>
        <v>0</v>
      </c>
      <c r="R245" s="166">
        <f t="shared" si="123"/>
        <v>0</v>
      </c>
      <c r="S245" s="166">
        <f t="shared" si="123"/>
        <v>0</v>
      </c>
      <c r="T245" s="352">
        <f t="shared" si="123"/>
        <v>0</v>
      </c>
      <c r="U245" s="352">
        <f t="shared" ref="U245" si="124">ROUND(U198*$E169/$F169,0)</f>
        <v>0</v>
      </c>
    </row>
    <row r="246" spans="2:39" outlineLevel="2">
      <c r="B246" s="212" t="s">
        <v>152</v>
      </c>
      <c r="C246" s="166"/>
      <c r="D246" s="166"/>
      <c r="E246" s="166"/>
      <c r="F246" s="166"/>
      <c r="G246" s="166"/>
      <c r="H246" s="166"/>
      <c r="I246" s="166">
        <f t="shared" ref="I246:T246" si="125">ROUND(I199*$E170/$F170,0)</f>
        <v>0</v>
      </c>
      <c r="J246" s="166">
        <f t="shared" si="125"/>
        <v>0</v>
      </c>
      <c r="K246" s="166">
        <f t="shared" si="125"/>
        <v>0</v>
      </c>
      <c r="L246" s="166">
        <f t="shared" si="125"/>
        <v>0</v>
      </c>
      <c r="M246" s="166">
        <f t="shared" si="125"/>
        <v>0</v>
      </c>
      <c r="N246" s="166">
        <f t="shared" si="125"/>
        <v>0</v>
      </c>
      <c r="O246" s="166">
        <f t="shared" si="125"/>
        <v>0</v>
      </c>
      <c r="P246" s="166">
        <f t="shared" si="125"/>
        <v>0</v>
      </c>
      <c r="Q246" s="166">
        <f t="shared" si="125"/>
        <v>0</v>
      </c>
      <c r="R246" s="166">
        <f t="shared" si="125"/>
        <v>0</v>
      </c>
      <c r="S246" s="166">
        <f t="shared" si="125"/>
        <v>0</v>
      </c>
      <c r="T246" s="352">
        <f t="shared" si="125"/>
        <v>0</v>
      </c>
      <c r="U246" s="352">
        <f t="shared" ref="U246" si="126">ROUND(U199*$E170/$F170,0)</f>
        <v>0</v>
      </c>
    </row>
    <row r="247" spans="2:39" outlineLevel="2">
      <c r="B247" s="212" t="s">
        <v>153</v>
      </c>
      <c r="C247" s="166"/>
      <c r="D247" s="166"/>
      <c r="E247" s="166"/>
      <c r="F247" s="166"/>
      <c r="G247" s="166"/>
      <c r="H247" s="166"/>
      <c r="I247" s="166">
        <f t="shared" ref="I247:T247" si="127">ROUND(I200*$E171/$F171,0)</f>
        <v>0</v>
      </c>
      <c r="J247" s="166">
        <f t="shared" si="127"/>
        <v>0</v>
      </c>
      <c r="K247" s="166">
        <f t="shared" si="127"/>
        <v>0</v>
      </c>
      <c r="L247" s="166">
        <f t="shared" si="127"/>
        <v>0</v>
      </c>
      <c r="M247" s="166">
        <f t="shared" si="127"/>
        <v>0</v>
      </c>
      <c r="N247" s="166">
        <f t="shared" si="127"/>
        <v>0</v>
      </c>
      <c r="O247" s="166">
        <f t="shared" si="127"/>
        <v>0</v>
      </c>
      <c r="P247" s="166">
        <f t="shared" si="127"/>
        <v>0</v>
      </c>
      <c r="Q247" s="166">
        <f t="shared" si="127"/>
        <v>0</v>
      </c>
      <c r="R247" s="166">
        <f t="shared" si="127"/>
        <v>0</v>
      </c>
      <c r="S247" s="166">
        <f t="shared" si="127"/>
        <v>0</v>
      </c>
      <c r="T247" s="352">
        <f t="shared" si="127"/>
        <v>0</v>
      </c>
      <c r="U247" s="352">
        <f t="shared" ref="U247" si="128">ROUND(U200*$E171/$F171,0)</f>
        <v>0</v>
      </c>
    </row>
    <row r="248" spans="2:39" outlineLevel="1">
      <c r="B248" s="87"/>
      <c r="F248" s="81"/>
      <c r="I248" s="81"/>
      <c r="U248" s="1"/>
    </row>
    <row r="249" spans="2:39" ht="15" outlineLevel="1">
      <c r="B249" s="86" t="s">
        <v>182</v>
      </c>
      <c r="C249" s="86"/>
      <c r="D249" s="86"/>
      <c r="E249" s="86"/>
      <c r="F249" s="86"/>
      <c r="G249" s="86"/>
      <c r="H249" s="86"/>
      <c r="I249" s="86"/>
      <c r="J249" s="86"/>
      <c r="K249" s="86"/>
      <c r="L249" s="86"/>
      <c r="M249" s="86"/>
      <c r="N249" s="86"/>
      <c r="O249" s="86"/>
      <c r="P249" s="86"/>
      <c r="Q249" s="86"/>
      <c r="R249" s="86"/>
      <c r="S249" s="86"/>
      <c r="T249" s="86"/>
      <c r="U249" s="86"/>
      <c r="V249" s="70"/>
      <c r="W249" s="70"/>
      <c r="X249" s="70"/>
      <c r="Y249" s="70"/>
      <c r="Z249" s="70"/>
      <c r="AA249" s="70"/>
      <c r="AB249" s="70"/>
      <c r="AC249" s="70"/>
      <c r="AD249" s="70"/>
      <c r="AE249" s="70"/>
      <c r="AF249" s="70"/>
      <c r="AG249" s="70"/>
      <c r="AH249" s="70"/>
      <c r="AI249" s="70"/>
      <c r="AJ249" s="70"/>
      <c r="AK249" s="70"/>
      <c r="AL249" s="70"/>
      <c r="AM249" s="70"/>
    </row>
    <row r="250" spans="2:39" ht="15" outlineLevel="2">
      <c r="B250" s="84" t="s">
        <v>162</v>
      </c>
      <c r="C250" s="84"/>
      <c r="D250" s="84"/>
      <c r="E250" s="84"/>
      <c r="F250" s="84"/>
      <c r="G250" s="84"/>
      <c r="H250" s="84"/>
      <c r="I250" s="84"/>
      <c r="J250" s="84"/>
      <c r="K250" s="84"/>
      <c r="L250" s="84"/>
      <c r="M250" s="84"/>
      <c r="N250" s="84"/>
      <c r="O250" s="84"/>
      <c r="P250" s="84"/>
      <c r="Q250" s="84"/>
      <c r="R250" s="84"/>
      <c r="S250" s="84"/>
      <c r="T250" s="84"/>
      <c r="U250" s="84"/>
      <c r="V250" s="70"/>
      <c r="W250" s="70"/>
      <c r="X250" s="70"/>
      <c r="Y250" s="70"/>
      <c r="Z250" s="70"/>
      <c r="AA250" s="70"/>
      <c r="AB250" s="70"/>
      <c r="AC250" s="70"/>
      <c r="AD250" s="70"/>
      <c r="AE250" s="70"/>
      <c r="AF250" s="70"/>
      <c r="AG250" s="70"/>
      <c r="AH250" s="70"/>
      <c r="AI250" s="70"/>
      <c r="AJ250" s="70"/>
      <c r="AK250" s="70"/>
      <c r="AL250" s="70"/>
      <c r="AM250" s="70"/>
    </row>
    <row r="251" spans="2:39" outlineLevel="2">
      <c r="B251" s="212" t="s">
        <v>149</v>
      </c>
      <c r="C251" s="166"/>
      <c r="D251" s="166"/>
      <c r="E251" s="166"/>
      <c r="F251" s="166"/>
      <c r="G251" s="166"/>
      <c r="H251" s="166"/>
      <c r="I251" s="166">
        <f t="shared" ref="I251:T251" si="129">ROUND(I204*$H120/$I120,0)</f>
        <v>2053</v>
      </c>
      <c r="J251" s="166">
        <f t="shared" si="129"/>
        <v>2094</v>
      </c>
      <c r="K251" s="166">
        <f t="shared" si="129"/>
        <v>2136</v>
      </c>
      <c r="L251" s="166">
        <f t="shared" si="129"/>
        <v>2178</v>
      </c>
      <c r="M251" s="166">
        <f t="shared" si="129"/>
        <v>2222</v>
      </c>
      <c r="N251" s="166">
        <f t="shared" si="129"/>
        <v>2266</v>
      </c>
      <c r="O251" s="166">
        <f t="shared" si="129"/>
        <v>2312</v>
      </c>
      <c r="P251" s="166">
        <f t="shared" si="129"/>
        <v>2358</v>
      </c>
      <c r="Q251" s="166">
        <f t="shared" si="129"/>
        <v>2405</v>
      </c>
      <c r="R251" s="166">
        <f t="shared" si="129"/>
        <v>2453</v>
      </c>
      <c r="S251" s="166">
        <f t="shared" si="129"/>
        <v>2502</v>
      </c>
      <c r="T251" s="352">
        <f t="shared" si="129"/>
        <v>2552</v>
      </c>
      <c r="U251" s="352">
        <f t="shared" ref="U251" si="130">ROUND(U204*$H120/$I120,0)</f>
        <v>2603</v>
      </c>
    </row>
    <row r="252" spans="2:39" outlineLevel="2">
      <c r="B252" s="212" t="s">
        <v>150</v>
      </c>
      <c r="C252" s="166"/>
      <c r="D252" s="166"/>
      <c r="E252" s="166"/>
      <c r="F252" s="166"/>
      <c r="G252" s="166"/>
      <c r="H252" s="166"/>
      <c r="I252" s="166">
        <f t="shared" ref="I252:T252" si="131">ROUND(I205*$H121/$I121,0)</f>
        <v>117</v>
      </c>
      <c r="J252" s="166">
        <f t="shared" si="131"/>
        <v>120</v>
      </c>
      <c r="K252" s="166">
        <f t="shared" si="131"/>
        <v>122</v>
      </c>
      <c r="L252" s="166">
        <f t="shared" si="131"/>
        <v>125</v>
      </c>
      <c r="M252" s="166">
        <f t="shared" si="131"/>
        <v>127</v>
      </c>
      <c r="N252" s="166">
        <f t="shared" si="131"/>
        <v>130</v>
      </c>
      <c r="O252" s="166">
        <f t="shared" si="131"/>
        <v>132</v>
      </c>
      <c r="P252" s="166">
        <f t="shared" si="131"/>
        <v>135</v>
      </c>
      <c r="Q252" s="166">
        <f t="shared" si="131"/>
        <v>138</v>
      </c>
      <c r="R252" s="166">
        <f t="shared" si="131"/>
        <v>140</v>
      </c>
      <c r="S252" s="166">
        <f t="shared" si="131"/>
        <v>143</v>
      </c>
      <c r="T252" s="352">
        <f t="shared" si="131"/>
        <v>146</v>
      </c>
      <c r="U252" s="352">
        <f t="shared" ref="U252" si="132">ROUND(U205*$H121/$I121,0)</f>
        <v>149</v>
      </c>
    </row>
    <row r="253" spans="2:39" outlineLevel="2">
      <c r="B253" s="212" t="s">
        <v>259</v>
      </c>
      <c r="C253" s="166"/>
      <c r="D253" s="166"/>
      <c r="E253" s="166"/>
      <c r="F253" s="166"/>
      <c r="G253" s="166"/>
      <c r="H253" s="166"/>
      <c r="I253" s="166">
        <f t="shared" ref="I253:T253" si="133">ROUND(I206*$H122/$I122,0)</f>
        <v>0</v>
      </c>
      <c r="J253" s="166">
        <f t="shared" si="133"/>
        <v>0</v>
      </c>
      <c r="K253" s="166">
        <f t="shared" si="133"/>
        <v>0</v>
      </c>
      <c r="L253" s="166">
        <f t="shared" si="133"/>
        <v>0</v>
      </c>
      <c r="M253" s="166">
        <f t="shared" si="133"/>
        <v>0</v>
      </c>
      <c r="N253" s="166">
        <f t="shared" si="133"/>
        <v>0</v>
      </c>
      <c r="O253" s="166">
        <f t="shared" si="133"/>
        <v>0</v>
      </c>
      <c r="P253" s="166">
        <f t="shared" si="133"/>
        <v>0</v>
      </c>
      <c r="Q253" s="166">
        <f t="shared" si="133"/>
        <v>0</v>
      </c>
      <c r="R253" s="166">
        <f t="shared" si="133"/>
        <v>0</v>
      </c>
      <c r="S253" s="166">
        <f t="shared" si="133"/>
        <v>0</v>
      </c>
      <c r="T253" s="352">
        <f t="shared" si="133"/>
        <v>0</v>
      </c>
      <c r="U253" s="352">
        <f t="shared" ref="U253" si="134">ROUND(U206*$H122/$I122,0)</f>
        <v>0</v>
      </c>
    </row>
    <row r="254" spans="2:39" outlineLevel="2">
      <c r="B254" s="212" t="s">
        <v>263</v>
      </c>
      <c r="C254" s="166"/>
      <c r="D254" s="166"/>
      <c r="E254" s="166"/>
      <c r="F254" s="166"/>
      <c r="G254" s="166"/>
      <c r="H254" s="166"/>
      <c r="I254" s="166">
        <f t="shared" ref="I254:T254" si="135">ROUND(I207*$H123/$I123,0)</f>
        <v>191</v>
      </c>
      <c r="J254" s="166">
        <f t="shared" si="135"/>
        <v>195</v>
      </c>
      <c r="K254" s="166">
        <f t="shared" si="135"/>
        <v>199</v>
      </c>
      <c r="L254" s="166">
        <f t="shared" si="135"/>
        <v>203</v>
      </c>
      <c r="M254" s="166">
        <f t="shared" si="135"/>
        <v>207</v>
      </c>
      <c r="N254" s="166">
        <f t="shared" si="135"/>
        <v>211</v>
      </c>
      <c r="O254" s="166">
        <f t="shared" si="135"/>
        <v>215</v>
      </c>
      <c r="P254" s="166">
        <f t="shared" si="135"/>
        <v>220</v>
      </c>
      <c r="Q254" s="166">
        <f t="shared" si="135"/>
        <v>224</v>
      </c>
      <c r="R254" s="166">
        <f t="shared" si="135"/>
        <v>229</v>
      </c>
      <c r="S254" s="166">
        <f t="shared" si="135"/>
        <v>233</v>
      </c>
      <c r="T254" s="352">
        <f t="shared" si="135"/>
        <v>238</v>
      </c>
      <c r="U254" s="352">
        <f t="shared" ref="U254" si="136">ROUND(U207*$H123/$I123,0)</f>
        <v>243</v>
      </c>
    </row>
    <row r="255" spans="2:39" outlineLevel="2">
      <c r="B255" s="212" t="s">
        <v>152</v>
      </c>
      <c r="C255" s="166"/>
      <c r="D255" s="166"/>
      <c r="E255" s="166"/>
      <c r="F255" s="166"/>
      <c r="G255" s="166"/>
      <c r="H255" s="166"/>
      <c r="I255" s="166">
        <f t="shared" ref="I255:T255" si="137">ROUND(I208*$H124/$I124,0)</f>
        <v>1264</v>
      </c>
      <c r="J255" s="166">
        <f t="shared" si="137"/>
        <v>1277</v>
      </c>
      <c r="K255" s="166">
        <f t="shared" si="137"/>
        <v>1290</v>
      </c>
      <c r="L255" s="166">
        <f t="shared" si="137"/>
        <v>1303</v>
      </c>
      <c r="M255" s="166">
        <f t="shared" si="137"/>
        <v>1316</v>
      </c>
      <c r="N255" s="166">
        <f t="shared" si="137"/>
        <v>1329</v>
      </c>
      <c r="O255" s="166">
        <f t="shared" si="137"/>
        <v>1342</v>
      </c>
      <c r="P255" s="166">
        <f t="shared" si="137"/>
        <v>1355</v>
      </c>
      <c r="Q255" s="166">
        <f t="shared" si="137"/>
        <v>1369</v>
      </c>
      <c r="R255" s="166">
        <f t="shared" si="137"/>
        <v>1383</v>
      </c>
      <c r="S255" s="166">
        <f t="shared" si="137"/>
        <v>1397</v>
      </c>
      <c r="T255" s="352">
        <f t="shared" si="137"/>
        <v>1411</v>
      </c>
      <c r="U255" s="352">
        <f t="shared" ref="U255" si="138">ROUND(U208*$H124/$I124,0)</f>
        <v>1425</v>
      </c>
    </row>
    <row r="256" spans="2:39" outlineLevel="2">
      <c r="B256" s="212" t="s">
        <v>153</v>
      </c>
      <c r="C256" s="166"/>
      <c r="D256" s="166"/>
      <c r="E256" s="166"/>
      <c r="F256" s="166"/>
      <c r="G256" s="166"/>
      <c r="H256" s="166"/>
      <c r="I256" s="166">
        <f t="shared" ref="I256:T256" si="139">ROUND(I209*$H125/$I125,0)</f>
        <v>0</v>
      </c>
      <c r="J256" s="166">
        <f t="shared" si="139"/>
        <v>0</v>
      </c>
      <c r="K256" s="166">
        <f t="shared" si="139"/>
        <v>0</v>
      </c>
      <c r="L256" s="166">
        <f t="shared" si="139"/>
        <v>0</v>
      </c>
      <c r="M256" s="166">
        <f t="shared" si="139"/>
        <v>0</v>
      </c>
      <c r="N256" s="166">
        <f t="shared" si="139"/>
        <v>0</v>
      </c>
      <c r="O256" s="166">
        <f t="shared" si="139"/>
        <v>0</v>
      </c>
      <c r="P256" s="166">
        <f t="shared" si="139"/>
        <v>0</v>
      </c>
      <c r="Q256" s="166">
        <f t="shared" si="139"/>
        <v>0</v>
      </c>
      <c r="R256" s="166">
        <f t="shared" si="139"/>
        <v>0</v>
      </c>
      <c r="S256" s="166">
        <f t="shared" si="139"/>
        <v>0</v>
      </c>
      <c r="T256" s="352">
        <f t="shared" si="139"/>
        <v>0</v>
      </c>
      <c r="U256" s="352">
        <f t="shared" ref="U256" si="140">ROUND(U209*$H125/$I125,0)</f>
        <v>0</v>
      </c>
    </row>
    <row r="257" spans="2:39" outlineLevel="2">
      <c r="B257" s="87"/>
      <c r="U257" s="1"/>
    </row>
    <row r="258" spans="2:39" ht="15" outlineLevel="2">
      <c r="B258" s="84" t="s">
        <v>227</v>
      </c>
      <c r="C258" s="84"/>
      <c r="D258" s="84"/>
      <c r="E258" s="84"/>
      <c r="F258" s="84"/>
      <c r="G258" s="84"/>
      <c r="H258" s="84"/>
      <c r="I258" s="84"/>
      <c r="J258" s="84"/>
      <c r="K258" s="84"/>
      <c r="L258" s="84"/>
      <c r="M258" s="84"/>
      <c r="N258" s="84"/>
      <c r="O258" s="84"/>
      <c r="P258" s="84"/>
      <c r="Q258" s="84"/>
      <c r="R258" s="84"/>
      <c r="S258" s="84"/>
      <c r="T258" s="84"/>
      <c r="U258" s="84"/>
      <c r="V258" s="70"/>
      <c r="W258" s="70"/>
      <c r="X258" s="70"/>
      <c r="Y258" s="70"/>
      <c r="Z258" s="70"/>
      <c r="AA258" s="70"/>
      <c r="AB258" s="70"/>
      <c r="AC258" s="70"/>
      <c r="AD258" s="70"/>
      <c r="AE258" s="70"/>
      <c r="AF258" s="70"/>
      <c r="AG258" s="70"/>
      <c r="AH258" s="70"/>
      <c r="AI258" s="70"/>
      <c r="AJ258" s="70"/>
      <c r="AK258" s="70"/>
      <c r="AL258" s="70"/>
      <c r="AM258" s="70"/>
    </row>
    <row r="259" spans="2:39" outlineLevel="2">
      <c r="B259" s="212" t="s">
        <v>149</v>
      </c>
      <c r="C259" s="166"/>
      <c r="D259" s="166"/>
      <c r="E259" s="166"/>
      <c r="F259" s="166"/>
      <c r="G259" s="166"/>
      <c r="H259" s="166"/>
      <c r="I259" s="166">
        <f t="shared" ref="I259:T259" si="141">ROUND(I204*$H129/$I129,0)</f>
        <v>1097</v>
      </c>
      <c r="J259" s="166">
        <f t="shared" si="141"/>
        <v>1119</v>
      </c>
      <c r="K259" s="166">
        <f t="shared" si="141"/>
        <v>1141</v>
      </c>
      <c r="L259" s="166">
        <f t="shared" si="141"/>
        <v>1164</v>
      </c>
      <c r="M259" s="166">
        <f t="shared" si="141"/>
        <v>1188</v>
      </c>
      <c r="N259" s="166">
        <f t="shared" si="141"/>
        <v>1211</v>
      </c>
      <c r="O259" s="166">
        <f t="shared" si="141"/>
        <v>1236</v>
      </c>
      <c r="P259" s="166">
        <f t="shared" si="141"/>
        <v>1260</v>
      </c>
      <c r="Q259" s="166">
        <f t="shared" si="141"/>
        <v>1285</v>
      </c>
      <c r="R259" s="166">
        <f t="shared" si="141"/>
        <v>1311</v>
      </c>
      <c r="S259" s="166">
        <f t="shared" si="141"/>
        <v>1337</v>
      </c>
      <c r="T259" s="352">
        <f t="shared" si="141"/>
        <v>1364</v>
      </c>
      <c r="U259" s="352">
        <f t="shared" ref="U259" si="142">ROUND(U204*$H129/$I129,0)</f>
        <v>1391</v>
      </c>
    </row>
    <row r="260" spans="2:39" outlineLevel="2">
      <c r="B260" s="212" t="s">
        <v>150</v>
      </c>
      <c r="C260" s="166"/>
      <c r="D260" s="166"/>
      <c r="E260" s="166"/>
      <c r="F260" s="166"/>
      <c r="G260" s="166"/>
      <c r="H260" s="166"/>
      <c r="I260" s="166">
        <f t="shared" ref="I260:T260" si="143">ROUND(I205*$H130/$I130,0)</f>
        <v>178</v>
      </c>
      <c r="J260" s="166">
        <f t="shared" si="143"/>
        <v>181</v>
      </c>
      <c r="K260" s="166">
        <f t="shared" si="143"/>
        <v>185</v>
      </c>
      <c r="L260" s="166">
        <f t="shared" si="143"/>
        <v>188</v>
      </c>
      <c r="M260" s="166">
        <f t="shared" si="143"/>
        <v>192</v>
      </c>
      <c r="N260" s="166">
        <f t="shared" si="143"/>
        <v>196</v>
      </c>
      <c r="O260" s="166">
        <f t="shared" si="143"/>
        <v>200</v>
      </c>
      <c r="P260" s="166">
        <f t="shared" si="143"/>
        <v>204</v>
      </c>
      <c r="Q260" s="166">
        <f t="shared" si="143"/>
        <v>208</v>
      </c>
      <c r="R260" s="166">
        <f t="shared" si="143"/>
        <v>212</v>
      </c>
      <c r="S260" s="166">
        <f t="shared" si="143"/>
        <v>216</v>
      </c>
      <c r="T260" s="352">
        <f t="shared" si="143"/>
        <v>221</v>
      </c>
      <c r="U260" s="352">
        <f t="shared" ref="U260" si="144">ROUND(U205*$H130/$I130,0)</f>
        <v>225</v>
      </c>
    </row>
    <row r="261" spans="2:39" outlineLevel="2">
      <c r="B261" s="212" t="s">
        <v>259</v>
      </c>
      <c r="C261" s="166"/>
      <c r="D261" s="166"/>
      <c r="E261" s="166"/>
      <c r="F261" s="166"/>
      <c r="G261" s="166"/>
      <c r="H261" s="166"/>
      <c r="I261" s="166">
        <f t="shared" ref="I261:T261" si="145">ROUND(I206*$H131/$I131,0)</f>
        <v>0</v>
      </c>
      <c r="J261" s="166">
        <f t="shared" si="145"/>
        <v>0</v>
      </c>
      <c r="K261" s="166">
        <f t="shared" si="145"/>
        <v>0</v>
      </c>
      <c r="L261" s="166">
        <f t="shared" si="145"/>
        <v>0</v>
      </c>
      <c r="M261" s="166">
        <f t="shared" si="145"/>
        <v>0</v>
      </c>
      <c r="N261" s="166">
        <f t="shared" si="145"/>
        <v>0</v>
      </c>
      <c r="O261" s="166">
        <f t="shared" si="145"/>
        <v>0</v>
      </c>
      <c r="P261" s="166">
        <f t="shared" si="145"/>
        <v>0</v>
      </c>
      <c r="Q261" s="166">
        <f t="shared" si="145"/>
        <v>0</v>
      </c>
      <c r="R261" s="166">
        <f t="shared" si="145"/>
        <v>0</v>
      </c>
      <c r="S261" s="166">
        <f t="shared" si="145"/>
        <v>0</v>
      </c>
      <c r="T261" s="352">
        <f t="shared" si="145"/>
        <v>0</v>
      </c>
      <c r="U261" s="352">
        <f t="shared" ref="U261" si="146">ROUND(U206*$H131/$I131,0)</f>
        <v>0</v>
      </c>
    </row>
    <row r="262" spans="2:39" outlineLevel="2">
      <c r="B262" s="212" t="s">
        <v>263</v>
      </c>
      <c r="C262" s="166"/>
      <c r="D262" s="166"/>
      <c r="E262" s="166"/>
      <c r="F262" s="166"/>
      <c r="G262" s="166"/>
      <c r="H262" s="166"/>
      <c r="I262" s="166">
        <f t="shared" ref="I262:T262" si="147">ROUND(I207*$H132/$I132,0)</f>
        <v>187</v>
      </c>
      <c r="J262" s="166">
        <f t="shared" si="147"/>
        <v>191</v>
      </c>
      <c r="K262" s="166">
        <f t="shared" si="147"/>
        <v>195</v>
      </c>
      <c r="L262" s="166">
        <f t="shared" si="147"/>
        <v>199</v>
      </c>
      <c r="M262" s="166">
        <f t="shared" si="147"/>
        <v>203</v>
      </c>
      <c r="N262" s="166">
        <f t="shared" si="147"/>
        <v>207</v>
      </c>
      <c r="O262" s="166">
        <f t="shared" si="147"/>
        <v>211</v>
      </c>
      <c r="P262" s="166">
        <f t="shared" si="147"/>
        <v>215</v>
      </c>
      <c r="Q262" s="166">
        <f t="shared" si="147"/>
        <v>219</v>
      </c>
      <c r="R262" s="166">
        <f t="shared" si="147"/>
        <v>224</v>
      </c>
      <c r="S262" s="166">
        <f t="shared" si="147"/>
        <v>228</v>
      </c>
      <c r="T262" s="352">
        <f t="shared" si="147"/>
        <v>233</v>
      </c>
      <c r="U262" s="352">
        <f t="shared" ref="U262" si="148">ROUND(U207*$H132/$I132,0)</f>
        <v>237</v>
      </c>
    </row>
    <row r="263" spans="2:39" outlineLevel="2">
      <c r="B263" s="212" t="s">
        <v>152</v>
      </c>
      <c r="C263" s="166"/>
      <c r="D263" s="166"/>
      <c r="E263" s="166"/>
      <c r="F263" s="166"/>
      <c r="G263" s="166"/>
      <c r="H263" s="166"/>
      <c r="I263" s="166">
        <f t="shared" ref="I263:T263" si="149">ROUND(I208*$H133/$I133,0)</f>
        <v>714</v>
      </c>
      <c r="J263" s="166">
        <f t="shared" si="149"/>
        <v>721</v>
      </c>
      <c r="K263" s="166">
        <f t="shared" si="149"/>
        <v>728</v>
      </c>
      <c r="L263" s="166">
        <f t="shared" si="149"/>
        <v>736</v>
      </c>
      <c r="M263" s="166">
        <f t="shared" si="149"/>
        <v>743</v>
      </c>
      <c r="N263" s="166">
        <f t="shared" si="149"/>
        <v>750</v>
      </c>
      <c r="O263" s="166">
        <f t="shared" si="149"/>
        <v>758</v>
      </c>
      <c r="P263" s="166">
        <f t="shared" si="149"/>
        <v>765</v>
      </c>
      <c r="Q263" s="166">
        <f t="shared" si="149"/>
        <v>773</v>
      </c>
      <c r="R263" s="166">
        <f t="shared" si="149"/>
        <v>781</v>
      </c>
      <c r="S263" s="166">
        <f t="shared" si="149"/>
        <v>789</v>
      </c>
      <c r="T263" s="352">
        <f t="shared" si="149"/>
        <v>797</v>
      </c>
      <c r="U263" s="352">
        <f t="shared" ref="U263" si="150">ROUND(U208*$H133/$I133,0)</f>
        <v>805</v>
      </c>
    </row>
    <row r="264" spans="2:39" outlineLevel="2">
      <c r="B264" s="212" t="s">
        <v>153</v>
      </c>
      <c r="C264" s="166"/>
      <c r="D264" s="166"/>
      <c r="E264" s="166"/>
      <c r="F264" s="166"/>
      <c r="G264" s="166"/>
      <c r="H264" s="166"/>
      <c r="I264" s="166">
        <f t="shared" ref="I264:T264" si="151">ROUND(I209*$H134/$I134,0)</f>
        <v>0</v>
      </c>
      <c r="J264" s="166">
        <f t="shared" si="151"/>
        <v>0</v>
      </c>
      <c r="K264" s="166">
        <f t="shared" si="151"/>
        <v>0</v>
      </c>
      <c r="L264" s="166">
        <f t="shared" si="151"/>
        <v>0</v>
      </c>
      <c r="M264" s="166">
        <f t="shared" si="151"/>
        <v>0</v>
      </c>
      <c r="N264" s="166">
        <f t="shared" si="151"/>
        <v>0</v>
      </c>
      <c r="O264" s="166">
        <f t="shared" si="151"/>
        <v>0</v>
      </c>
      <c r="P264" s="166">
        <f t="shared" si="151"/>
        <v>0</v>
      </c>
      <c r="Q264" s="166">
        <f t="shared" si="151"/>
        <v>0</v>
      </c>
      <c r="R264" s="166">
        <f t="shared" si="151"/>
        <v>0</v>
      </c>
      <c r="S264" s="166">
        <f t="shared" si="151"/>
        <v>0</v>
      </c>
      <c r="T264" s="352">
        <f t="shared" si="151"/>
        <v>0</v>
      </c>
      <c r="U264" s="352">
        <f t="shared" ref="U264" si="152">ROUND(U209*$H134/$I134,0)</f>
        <v>0</v>
      </c>
    </row>
    <row r="265" spans="2:39" outlineLevel="2">
      <c r="B265" s="87"/>
      <c r="U265" s="1"/>
    </row>
    <row r="266" spans="2:39" ht="15" outlineLevel="2">
      <c r="B266" s="84" t="s">
        <v>164</v>
      </c>
      <c r="C266" s="84"/>
      <c r="D266" s="84"/>
      <c r="E266" s="84"/>
      <c r="F266" s="84"/>
      <c r="G266" s="84"/>
      <c r="H266" s="84"/>
      <c r="I266" s="84"/>
      <c r="J266" s="84"/>
      <c r="K266" s="84"/>
      <c r="L266" s="84"/>
      <c r="M266" s="84"/>
      <c r="N266" s="84"/>
      <c r="O266" s="84"/>
      <c r="P266" s="84"/>
      <c r="Q266" s="84"/>
      <c r="R266" s="84"/>
      <c r="S266" s="84"/>
      <c r="T266" s="84"/>
      <c r="U266" s="84"/>
      <c r="V266" s="70"/>
      <c r="W266" s="70"/>
      <c r="X266" s="70"/>
      <c r="Y266" s="70"/>
      <c r="Z266" s="70"/>
      <c r="AA266" s="70"/>
      <c r="AB266" s="70"/>
      <c r="AC266" s="70"/>
      <c r="AD266" s="70"/>
      <c r="AE266" s="70"/>
      <c r="AF266" s="70"/>
      <c r="AG266" s="70"/>
      <c r="AH266" s="70"/>
      <c r="AI266" s="70"/>
      <c r="AJ266" s="70"/>
      <c r="AK266" s="70"/>
      <c r="AL266" s="70"/>
      <c r="AM266" s="70"/>
    </row>
    <row r="267" spans="2:39" outlineLevel="2">
      <c r="B267" s="212" t="s">
        <v>149</v>
      </c>
      <c r="C267" s="166"/>
      <c r="D267" s="166"/>
      <c r="E267" s="166"/>
      <c r="F267" s="166"/>
      <c r="G267" s="166"/>
      <c r="H267" s="166"/>
      <c r="I267" s="166">
        <f t="shared" ref="I267:T267" si="153">ROUND(I204*$H138/$I138,0)</f>
        <v>255</v>
      </c>
      <c r="J267" s="166">
        <f t="shared" si="153"/>
        <v>260</v>
      </c>
      <c r="K267" s="166">
        <f t="shared" si="153"/>
        <v>265</v>
      </c>
      <c r="L267" s="166">
        <f t="shared" si="153"/>
        <v>270</v>
      </c>
      <c r="M267" s="166">
        <f t="shared" si="153"/>
        <v>276</v>
      </c>
      <c r="N267" s="166">
        <f t="shared" si="153"/>
        <v>281</v>
      </c>
      <c r="O267" s="166">
        <f t="shared" si="153"/>
        <v>287</v>
      </c>
      <c r="P267" s="166">
        <f t="shared" si="153"/>
        <v>293</v>
      </c>
      <c r="Q267" s="166">
        <f t="shared" si="153"/>
        <v>299</v>
      </c>
      <c r="R267" s="166">
        <f t="shared" si="153"/>
        <v>305</v>
      </c>
      <c r="S267" s="166">
        <f t="shared" si="153"/>
        <v>311</v>
      </c>
      <c r="T267" s="352">
        <f t="shared" si="153"/>
        <v>317</v>
      </c>
      <c r="U267" s="352">
        <f t="shared" ref="U267" si="154">ROUND(U204*$H138/$I138,0)</f>
        <v>323</v>
      </c>
    </row>
    <row r="268" spans="2:39" outlineLevel="2">
      <c r="B268" s="212" t="s">
        <v>150</v>
      </c>
      <c r="C268" s="166"/>
      <c r="D268" s="166"/>
      <c r="E268" s="166"/>
      <c r="F268" s="166"/>
      <c r="G268" s="166"/>
      <c r="H268" s="166"/>
      <c r="I268" s="166">
        <f t="shared" ref="I268:T268" si="155">ROUND(I205*$H139/$I139,0)</f>
        <v>2</v>
      </c>
      <c r="J268" s="166">
        <f t="shared" si="155"/>
        <v>2</v>
      </c>
      <c r="K268" s="166">
        <f t="shared" si="155"/>
        <v>2</v>
      </c>
      <c r="L268" s="166">
        <f t="shared" si="155"/>
        <v>2</v>
      </c>
      <c r="M268" s="166">
        <f t="shared" si="155"/>
        <v>2</v>
      </c>
      <c r="N268" s="166">
        <f t="shared" si="155"/>
        <v>2</v>
      </c>
      <c r="O268" s="166">
        <f t="shared" si="155"/>
        <v>2</v>
      </c>
      <c r="P268" s="166">
        <f t="shared" si="155"/>
        <v>2</v>
      </c>
      <c r="Q268" s="166">
        <f t="shared" si="155"/>
        <v>2</v>
      </c>
      <c r="R268" s="166">
        <f t="shared" si="155"/>
        <v>2</v>
      </c>
      <c r="S268" s="166">
        <f t="shared" si="155"/>
        <v>2</v>
      </c>
      <c r="T268" s="352">
        <f t="shared" si="155"/>
        <v>2</v>
      </c>
      <c r="U268" s="352">
        <f t="shared" ref="U268" si="156">ROUND(U205*$H139/$I139,0)</f>
        <v>2</v>
      </c>
    </row>
    <row r="269" spans="2:39" outlineLevel="2">
      <c r="B269" s="212" t="s">
        <v>259</v>
      </c>
      <c r="C269" s="166"/>
      <c r="D269" s="166"/>
      <c r="E269" s="166"/>
      <c r="F269" s="166"/>
      <c r="G269" s="166"/>
      <c r="H269" s="166"/>
      <c r="I269" s="166">
        <f t="shared" ref="I269:T269" si="157">ROUND(I206*$H140/$I140,0)</f>
        <v>0</v>
      </c>
      <c r="J269" s="166">
        <f t="shared" si="157"/>
        <v>0</v>
      </c>
      <c r="K269" s="166">
        <f t="shared" si="157"/>
        <v>0</v>
      </c>
      <c r="L269" s="166">
        <f t="shared" si="157"/>
        <v>0</v>
      </c>
      <c r="M269" s="166">
        <f t="shared" si="157"/>
        <v>0</v>
      </c>
      <c r="N269" s="166">
        <f t="shared" si="157"/>
        <v>0</v>
      </c>
      <c r="O269" s="166">
        <f t="shared" si="157"/>
        <v>0</v>
      </c>
      <c r="P269" s="166">
        <f t="shared" si="157"/>
        <v>0</v>
      </c>
      <c r="Q269" s="166">
        <f t="shared" si="157"/>
        <v>0</v>
      </c>
      <c r="R269" s="166">
        <f t="shared" si="157"/>
        <v>0</v>
      </c>
      <c r="S269" s="166">
        <f t="shared" si="157"/>
        <v>0</v>
      </c>
      <c r="T269" s="352">
        <f t="shared" si="157"/>
        <v>0</v>
      </c>
      <c r="U269" s="352">
        <f t="shared" ref="U269" si="158">ROUND(U206*$H140/$I140,0)</f>
        <v>0</v>
      </c>
    </row>
    <row r="270" spans="2:39" outlineLevel="2">
      <c r="B270" s="212" t="s">
        <v>263</v>
      </c>
      <c r="C270" s="166"/>
      <c r="D270" s="166"/>
      <c r="E270" s="166"/>
      <c r="F270" s="166"/>
      <c r="G270" s="166"/>
      <c r="H270" s="166"/>
      <c r="I270" s="166">
        <f t="shared" ref="I270:T270" si="159">ROUND(I207*$H141/$I141,0)</f>
        <v>1</v>
      </c>
      <c r="J270" s="166">
        <f t="shared" si="159"/>
        <v>1</v>
      </c>
      <c r="K270" s="166">
        <f t="shared" si="159"/>
        <v>1</v>
      </c>
      <c r="L270" s="166">
        <f t="shared" si="159"/>
        <v>1</v>
      </c>
      <c r="M270" s="166">
        <f t="shared" si="159"/>
        <v>1</v>
      </c>
      <c r="N270" s="166">
        <f t="shared" si="159"/>
        <v>1</v>
      </c>
      <c r="O270" s="166">
        <f t="shared" si="159"/>
        <v>1</v>
      </c>
      <c r="P270" s="166">
        <f t="shared" si="159"/>
        <v>1</v>
      </c>
      <c r="Q270" s="166">
        <f t="shared" si="159"/>
        <v>1</v>
      </c>
      <c r="R270" s="166">
        <f t="shared" si="159"/>
        <v>1</v>
      </c>
      <c r="S270" s="166">
        <f t="shared" si="159"/>
        <v>1</v>
      </c>
      <c r="T270" s="352">
        <f t="shared" si="159"/>
        <v>1</v>
      </c>
      <c r="U270" s="352">
        <f t="shared" ref="U270" si="160">ROUND(U207*$H141/$I141,0)</f>
        <v>2</v>
      </c>
    </row>
    <row r="271" spans="2:39" outlineLevel="2">
      <c r="B271" s="212" t="s">
        <v>152</v>
      </c>
      <c r="C271" s="166"/>
      <c r="D271" s="166"/>
      <c r="E271" s="166"/>
      <c r="F271" s="166"/>
      <c r="G271" s="166"/>
      <c r="H271" s="166"/>
      <c r="I271" s="166">
        <f t="shared" ref="I271:T271" si="161">ROUND(I208*$H142/$I142,0)</f>
        <v>2</v>
      </c>
      <c r="J271" s="166">
        <f t="shared" si="161"/>
        <v>2</v>
      </c>
      <c r="K271" s="166">
        <f t="shared" si="161"/>
        <v>2</v>
      </c>
      <c r="L271" s="166">
        <f t="shared" si="161"/>
        <v>2</v>
      </c>
      <c r="M271" s="166">
        <f t="shared" si="161"/>
        <v>2</v>
      </c>
      <c r="N271" s="166">
        <f t="shared" si="161"/>
        <v>2</v>
      </c>
      <c r="O271" s="166">
        <f t="shared" si="161"/>
        <v>2</v>
      </c>
      <c r="P271" s="166">
        <f t="shared" si="161"/>
        <v>2</v>
      </c>
      <c r="Q271" s="166">
        <f t="shared" si="161"/>
        <v>2</v>
      </c>
      <c r="R271" s="166">
        <f t="shared" si="161"/>
        <v>2</v>
      </c>
      <c r="S271" s="166">
        <f t="shared" si="161"/>
        <v>2</v>
      </c>
      <c r="T271" s="352">
        <f t="shared" si="161"/>
        <v>2</v>
      </c>
      <c r="U271" s="352">
        <f t="shared" ref="U271" si="162">ROUND(U208*$H142/$I142,0)</f>
        <v>2</v>
      </c>
    </row>
    <row r="272" spans="2:39" outlineLevel="2">
      <c r="B272" s="212" t="s">
        <v>153</v>
      </c>
      <c r="C272" s="166"/>
      <c r="D272" s="166"/>
      <c r="E272" s="166"/>
      <c r="F272" s="166"/>
      <c r="G272" s="166"/>
      <c r="H272" s="166"/>
      <c r="I272" s="166">
        <f t="shared" ref="I272:T272" si="163">ROUND(I209*$H143/$I143,0)</f>
        <v>0</v>
      </c>
      <c r="J272" s="166">
        <f t="shared" si="163"/>
        <v>0</v>
      </c>
      <c r="K272" s="166">
        <f t="shared" si="163"/>
        <v>0</v>
      </c>
      <c r="L272" s="166">
        <f t="shared" si="163"/>
        <v>0</v>
      </c>
      <c r="M272" s="166">
        <f t="shared" si="163"/>
        <v>0</v>
      </c>
      <c r="N272" s="166">
        <f t="shared" si="163"/>
        <v>0</v>
      </c>
      <c r="O272" s="166">
        <f t="shared" si="163"/>
        <v>0</v>
      </c>
      <c r="P272" s="166">
        <f t="shared" si="163"/>
        <v>0</v>
      </c>
      <c r="Q272" s="166">
        <f t="shared" si="163"/>
        <v>0</v>
      </c>
      <c r="R272" s="166">
        <f t="shared" si="163"/>
        <v>0</v>
      </c>
      <c r="S272" s="166">
        <f t="shared" si="163"/>
        <v>0</v>
      </c>
      <c r="T272" s="352">
        <f t="shared" si="163"/>
        <v>0</v>
      </c>
      <c r="U272" s="352">
        <f t="shared" ref="U272" si="164">ROUND(U209*$H143/$I143,0)</f>
        <v>0</v>
      </c>
    </row>
    <row r="273" spans="2:39" outlineLevel="2">
      <c r="B273" s="87"/>
      <c r="U273" s="1"/>
    </row>
    <row r="274" spans="2:39" ht="15" outlineLevel="2">
      <c r="B274" s="84" t="s">
        <v>181</v>
      </c>
      <c r="C274" s="84"/>
      <c r="D274" s="84"/>
      <c r="E274" s="84"/>
      <c r="F274" s="84"/>
      <c r="G274" s="84"/>
      <c r="H274" s="84"/>
      <c r="I274" s="84"/>
      <c r="J274" s="84"/>
      <c r="K274" s="84"/>
      <c r="L274" s="84"/>
      <c r="M274" s="84"/>
      <c r="N274" s="84"/>
      <c r="O274" s="84"/>
      <c r="P274" s="84"/>
      <c r="Q274" s="84"/>
      <c r="R274" s="84"/>
      <c r="S274" s="84"/>
      <c r="T274" s="84"/>
      <c r="U274" s="84"/>
      <c r="V274" s="70"/>
      <c r="W274" s="70"/>
      <c r="X274" s="70"/>
      <c r="Y274" s="70"/>
      <c r="Z274" s="70"/>
      <c r="AA274" s="70"/>
      <c r="AB274" s="70"/>
      <c r="AC274" s="70"/>
      <c r="AD274" s="70"/>
      <c r="AE274" s="70"/>
      <c r="AF274" s="70"/>
      <c r="AG274" s="70"/>
      <c r="AH274" s="70"/>
      <c r="AI274" s="70"/>
      <c r="AJ274" s="70"/>
      <c r="AK274" s="70"/>
      <c r="AL274" s="70"/>
      <c r="AM274" s="70"/>
    </row>
    <row r="275" spans="2:39" outlineLevel="2">
      <c r="B275" s="212" t="s">
        <v>149</v>
      </c>
      <c r="C275" s="166"/>
      <c r="D275" s="166"/>
      <c r="E275" s="166"/>
      <c r="F275" s="166"/>
      <c r="G275" s="166"/>
      <c r="H275" s="166"/>
      <c r="I275" s="166">
        <f t="shared" ref="I275:T275" si="165">ROUND(I204*$H147/$I147,0)</f>
        <v>53</v>
      </c>
      <c r="J275" s="166">
        <f t="shared" si="165"/>
        <v>54</v>
      </c>
      <c r="K275" s="166">
        <f t="shared" si="165"/>
        <v>55</v>
      </c>
      <c r="L275" s="166">
        <f t="shared" si="165"/>
        <v>56</v>
      </c>
      <c r="M275" s="166">
        <f t="shared" si="165"/>
        <v>57</v>
      </c>
      <c r="N275" s="166">
        <f t="shared" si="165"/>
        <v>59</v>
      </c>
      <c r="O275" s="166">
        <f t="shared" si="165"/>
        <v>60</v>
      </c>
      <c r="P275" s="166">
        <f t="shared" si="165"/>
        <v>61</v>
      </c>
      <c r="Q275" s="166">
        <f t="shared" si="165"/>
        <v>62</v>
      </c>
      <c r="R275" s="166">
        <f t="shared" si="165"/>
        <v>63</v>
      </c>
      <c r="S275" s="166">
        <f t="shared" si="165"/>
        <v>65</v>
      </c>
      <c r="T275" s="352">
        <f t="shared" si="165"/>
        <v>66</v>
      </c>
      <c r="U275" s="352">
        <f t="shared" ref="U275" si="166">ROUND(U204*$H147/$I147,0)</f>
        <v>67</v>
      </c>
    </row>
    <row r="276" spans="2:39" outlineLevel="2">
      <c r="B276" s="87"/>
      <c r="U276" s="1"/>
    </row>
    <row r="277" spans="2:39" ht="15" outlineLevel="2">
      <c r="B277" s="84" t="s">
        <v>297</v>
      </c>
      <c r="C277" s="84"/>
      <c r="D277" s="84"/>
      <c r="E277" s="84"/>
      <c r="F277" s="84"/>
      <c r="G277" s="84"/>
      <c r="H277" s="84"/>
      <c r="I277" s="84"/>
      <c r="J277" s="84"/>
      <c r="K277" s="84"/>
      <c r="L277" s="84"/>
      <c r="M277" s="84"/>
      <c r="N277" s="84"/>
      <c r="O277" s="84"/>
      <c r="P277" s="84"/>
      <c r="Q277" s="84"/>
      <c r="R277" s="84"/>
      <c r="S277" s="84"/>
      <c r="T277" s="84"/>
      <c r="U277" s="84"/>
      <c r="V277" s="70"/>
      <c r="W277" s="70"/>
      <c r="X277" s="70"/>
      <c r="Y277" s="70"/>
      <c r="Z277" s="70"/>
      <c r="AA277" s="70"/>
      <c r="AB277" s="70"/>
      <c r="AC277" s="70"/>
      <c r="AD277" s="70"/>
      <c r="AE277" s="70"/>
      <c r="AF277" s="70"/>
      <c r="AG277" s="70"/>
      <c r="AH277" s="70"/>
      <c r="AI277" s="70"/>
      <c r="AJ277" s="70"/>
      <c r="AK277" s="70"/>
      <c r="AL277" s="70"/>
      <c r="AM277" s="70"/>
    </row>
    <row r="278" spans="2:39" outlineLevel="2">
      <c r="B278" s="212" t="s">
        <v>149</v>
      </c>
      <c r="C278" s="166"/>
      <c r="D278" s="166"/>
      <c r="E278" s="166"/>
      <c r="F278" s="166"/>
      <c r="G278" s="166"/>
      <c r="H278" s="166"/>
      <c r="I278" s="166">
        <f t="shared" ref="I278:T278" si="167">ROUND(I204*$H150/$I150,0)</f>
        <v>0</v>
      </c>
      <c r="J278" s="166">
        <f t="shared" si="167"/>
        <v>0</v>
      </c>
      <c r="K278" s="166">
        <f t="shared" si="167"/>
        <v>0</v>
      </c>
      <c r="L278" s="166">
        <f t="shared" si="167"/>
        <v>0</v>
      </c>
      <c r="M278" s="166">
        <f t="shared" si="167"/>
        <v>0</v>
      </c>
      <c r="N278" s="166">
        <f t="shared" si="167"/>
        <v>0</v>
      </c>
      <c r="O278" s="166">
        <f t="shared" si="167"/>
        <v>0</v>
      </c>
      <c r="P278" s="166">
        <f t="shared" si="167"/>
        <v>0</v>
      </c>
      <c r="Q278" s="166">
        <f t="shared" si="167"/>
        <v>0</v>
      </c>
      <c r="R278" s="166">
        <f t="shared" si="167"/>
        <v>0</v>
      </c>
      <c r="S278" s="166">
        <f t="shared" si="167"/>
        <v>0</v>
      </c>
      <c r="T278" s="352">
        <f t="shared" si="167"/>
        <v>0</v>
      </c>
      <c r="U278" s="352">
        <f t="shared" ref="U278" si="168">ROUND(U204*$H150/$I150,0)</f>
        <v>0</v>
      </c>
    </row>
    <row r="279" spans="2:39" outlineLevel="2">
      <c r="B279" s="87"/>
      <c r="U279" s="1"/>
    </row>
    <row r="280" spans="2:39" ht="15" outlineLevel="2">
      <c r="B280" s="84" t="s">
        <v>266</v>
      </c>
      <c r="C280" s="84"/>
      <c r="D280" s="84"/>
      <c r="E280" s="84"/>
      <c r="F280" s="84"/>
      <c r="G280" s="84"/>
      <c r="H280" s="84"/>
      <c r="I280" s="84"/>
      <c r="J280" s="84"/>
      <c r="K280" s="84"/>
      <c r="L280" s="84"/>
      <c r="M280" s="84"/>
      <c r="N280" s="84"/>
      <c r="O280" s="84"/>
      <c r="P280" s="84"/>
      <c r="Q280" s="84"/>
      <c r="R280" s="84"/>
      <c r="S280" s="84"/>
      <c r="T280" s="84"/>
      <c r="U280" s="84"/>
      <c r="V280" s="70"/>
      <c r="W280" s="70"/>
      <c r="X280" s="70"/>
      <c r="Y280" s="70"/>
      <c r="Z280" s="70"/>
      <c r="AA280" s="70"/>
      <c r="AB280" s="70"/>
      <c r="AC280" s="70"/>
      <c r="AD280" s="70"/>
      <c r="AE280" s="70"/>
      <c r="AF280" s="70"/>
      <c r="AG280" s="70"/>
      <c r="AH280" s="70"/>
      <c r="AI280" s="70"/>
      <c r="AJ280" s="70"/>
      <c r="AK280" s="70"/>
      <c r="AL280" s="70"/>
      <c r="AM280" s="70"/>
    </row>
    <row r="281" spans="2:39" outlineLevel="2">
      <c r="B281" s="212" t="s">
        <v>150</v>
      </c>
      <c r="C281" s="166"/>
      <c r="D281" s="166"/>
      <c r="E281" s="166"/>
      <c r="F281" s="166"/>
      <c r="G281" s="166"/>
      <c r="H281" s="166"/>
      <c r="I281" s="166">
        <f t="shared" ref="I281:T281" si="169">ROUND(I205*$H159/$I159,0)</f>
        <v>0</v>
      </c>
      <c r="J281" s="166">
        <f t="shared" si="169"/>
        <v>0</v>
      </c>
      <c r="K281" s="166">
        <f t="shared" si="169"/>
        <v>0</v>
      </c>
      <c r="L281" s="166">
        <f t="shared" si="169"/>
        <v>0</v>
      </c>
      <c r="M281" s="166">
        <f t="shared" si="169"/>
        <v>0</v>
      </c>
      <c r="N281" s="166">
        <f t="shared" si="169"/>
        <v>0</v>
      </c>
      <c r="O281" s="166">
        <f t="shared" si="169"/>
        <v>0</v>
      </c>
      <c r="P281" s="166">
        <f t="shared" si="169"/>
        <v>0</v>
      </c>
      <c r="Q281" s="166">
        <f t="shared" si="169"/>
        <v>0</v>
      </c>
      <c r="R281" s="166">
        <f t="shared" si="169"/>
        <v>0</v>
      </c>
      <c r="S281" s="166">
        <f t="shared" si="169"/>
        <v>0</v>
      </c>
      <c r="T281" s="352">
        <f t="shared" si="169"/>
        <v>0</v>
      </c>
      <c r="U281" s="352">
        <f t="shared" ref="U281" si="170">ROUND(U205*$H159/$I159,0)</f>
        <v>0</v>
      </c>
    </row>
    <row r="282" spans="2:39" outlineLevel="2">
      <c r="B282" s="212" t="s">
        <v>259</v>
      </c>
      <c r="C282" s="166"/>
      <c r="D282" s="166"/>
      <c r="E282" s="166"/>
      <c r="F282" s="166"/>
      <c r="G282" s="166"/>
      <c r="H282" s="166"/>
      <c r="I282" s="166">
        <f t="shared" ref="I282:T282" si="171">ROUND(I206*$H160/$I160,0)</f>
        <v>0</v>
      </c>
      <c r="J282" s="166">
        <f t="shared" si="171"/>
        <v>0</v>
      </c>
      <c r="K282" s="166">
        <f t="shared" si="171"/>
        <v>0</v>
      </c>
      <c r="L282" s="166">
        <f t="shared" si="171"/>
        <v>0</v>
      </c>
      <c r="M282" s="166">
        <f t="shared" si="171"/>
        <v>0</v>
      </c>
      <c r="N282" s="166">
        <f t="shared" si="171"/>
        <v>0</v>
      </c>
      <c r="O282" s="166">
        <f t="shared" si="171"/>
        <v>0</v>
      </c>
      <c r="P282" s="166">
        <f t="shared" si="171"/>
        <v>0</v>
      </c>
      <c r="Q282" s="166">
        <f t="shared" si="171"/>
        <v>0</v>
      </c>
      <c r="R282" s="166">
        <f t="shared" si="171"/>
        <v>0</v>
      </c>
      <c r="S282" s="166">
        <f t="shared" si="171"/>
        <v>0</v>
      </c>
      <c r="T282" s="352">
        <f t="shared" si="171"/>
        <v>0</v>
      </c>
      <c r="U282" s="352">
        <f t="shared" ref="U282" si="172">ROUND(U206*$H160/$I160,0)</f>
        <v>0</v>
      </c>
    </row>
    <row r="283" spans="2:39" outlineLevel="2">
      <c r="B283" s="212" t="s">
        <v>152</v>
      </c>
      <c r="C283" s="166"/>
      <c r="D283" s="166"/>
      <c r="E283" s="166"/>
      <c r="F283" s="166"/>
      <c r="G283" s="166"/>
      <c r="H283" s="166"/>
      <c r="I283" s="166">
        <f t="shared" ref="I283:T283" si="173">ROUND(I208*$H162/$I162,0)</f>
        <v>0</v>
      </c>
      <c r="J283" s="166">
        <f t="shared" si="173"/>
        <v>0</v>
      </c>
      <c r="K283" s="166">
        <f t="shared" si="173"/>
        <v>0</v>
      </c>
      <c r="L283" s="166">
        <f t="shared" si="173"/>
        <v>0</v>
      </c>
      <c r="M283" s="166">
        <f t="shared" si="173"/>
        <v>0</v>
      </c>
      <c r="N283" s="166">
        <f t="shared" si="173"/>
        <v>0</v>
      </c>
      <c r="O283" s="166">
        <f t="shared" si="173"/>
        <v>0</v>
      </c>
      <c r="P283" s="166">
        <f t="shared" si="173"/>
        <v>0</v>
      </c>
      <c r="Q283" s="166">
        <f t="shared" si="173"/>
        <v>0</v>
      </c>
      <c r="R283" s="166">
        <f t="shared" si="173"/>
        <v>0</v>
      </c>
      <c r="S283" s="166">
        <f t="shared" si="173"/>
        <v>0</v>
      </c>
      <c r="T283" s="352">
        <f t="shared" si="173"/>
        <v>0</v>
      </c>
      <c r="U283" s="352">
        <f t="shared" ref="U283" si="174">ROUND(U208*$H162/$I162,0)</f>
        <v>0</v>
      </c>
    </row>
    <row r="284" spans="2:39" outlineLevel="2">
      <c r="B284" s="87"/>
      <c r="U284" s="1"/>
    </row>
    <row r="285" spans="2:39" outlineLevel="1">
      <c r="B285" s="87"/>
      <c r="U285" s="1"/>
    </row>
    <row r="286" spans="2:39" ht="14.25" thickBot="1">
      <c r="B286" s="87"/>
      <c r="U286" s="1"/>
    </row>
    <row r="287" spans="2:39" ht="15">
      <c r="B287" s="122" t="s">
        <v>183</v>
      </c>
      <c r="C287" s="123"/>
      <c r="D287" s="123"/>
      <c r="E287" s="123"/>
      <c r="F287" s="123"/>
      <c r="G287" s="123"/>
      <c r="H287" s="123"/>
      <c r="I287" s="123"/>
      <c r="J287" s="123"/>
      <c r="K287" s="123"/>
      <c r="L287" s="123"/>
      <c r="M287" s="123"/>
      <c r="N287" s="123"/>
      <c r="O287" s="123"/>
      <c r="P287" s="123"/>
      <c r="Q287" s="123"/>
      <c r="R287" s="123"/>
      <c r="S287" s="123"/>
      <c r="T287" s="123"/>
      <c r="U287" s="123"/>
      <c r="V287" s="359"/>
      <c r="W287" s="359"/>
      <c r="X287" s="359"/>
      <c r="Y287" s="359"/>
      <c r="Z287" s="359"/>
      <c r="AA287" s="359"/>
      <c r="AB287" s="359"/>
      <c r="AC287" s="359"/>
      <c r="AD287" s="359"/>
      <c r="AE287" s="359"/>
      <c r="AF287" s="359"/>
      <c r="AG287" s="359"/>
      <c r="AH287" s="359"/>
      <c r="AI287" s="359"/>
      <c r="AJ287" s="359"/>
      <c r="AK287" s="359"/>
      <c r="AL287" s="359"/>
      <c r="AM287" s="359"/>
    </row>
    <row r="288" spans="2:39" ht="15" outlineLevel="1">
      <c r="B288" s="124"/>
      <c r="C288" s="3"/>
      <c r="U288" s="1"/>
      <c r="AM288" s="70"/>
    </row>
    <row r="289" spans="2:39" ht="15" outlineLevel="1">
      <c r="B289" s="126" t="s">
        <v>185</v>
      </c>
      <c r="C289" s="127"/>
      <c r="D289" s="127"/>
      <c r="E289" s="127"/>
      <c r="F289" s="127"/>
      <c r="G289" s="127"/>
      <c r="H289" s="127"/>
      <c r="I289" s="127"/>
      <c r="J289" s="127"/>
      <c r="K289" s="127"/>
      <c r="L289" s="127"/>
      <c r="M289" s="127"/>
      <c r="N289" s="127"/>
      <c r="O289" s="127"/>
      <c r="P289" s="127"/>
      <c r="Q289" s="127"/>
      <c r="R289" s="127"/>
      <c r="S289" s="127"/>
      <c r="T289" s="127"/>
      <c r="U289" s="127"/>
      <c r="V289" s="70"/>
      <c r="W289" s="70"/>
      <c r="X289" s="70"/>
      <c r="Y289" s="70"/>
      <c r="Z289" s="70"/>
      <c r="AA289" s="70"/>
      <c r="AB289" s="70"/>
      <c r="AC289" s="70"/>
      <c r="AD289" s="70"/>
      <c r="AE289" s="70"/>
      <c r="AF289" s="70"/>
      <c r="AG289" s="70"/>
      <c r="AH289" s="70"/>
      <c r="AI289" s="70"/>
      <c r="AJ289" s="70"/>
      <c r="AK289" s="70"/>
      <c r="AL289" s="70"/>
      <c r="AM289" s="70"/>
    </row>
    <row r="290" spans="2:39" outlineLevel="1">
      <c r="B290" s="257" t="s">
        <v>162</v>
      </c>
      <c r="C290" s="166"/>
      <c r="D290" s="166"/>
      <c r="E290" s="166"/>
      <c r="F290" s="231"/>
      <c r="G290" s="231"/>
      <c r="H290" s="231"/>
      <c r="I290" s="231">
        <f t="shared" ref="I290:T290" si="175">(I$2*SUMPRODUCT(I215:I220,I35:I40))/10^7</f>
        <v>84.115345000000005</v>
      </c>
      <c r="J290" s="231">
        <f t="shared" si="175"/>
        <v>93.526139999999998</v>
      </c>
      <c r="K290" s="231">
        <f t="shared" si="175"/>
        <v>99.842969999999994</v>
      </c>
      <c r="L290" s="231">
        <f t="shared" si="175"/>
        <v>104.982395</v>
      </c>
      <c r="M290" s="231">
        <f t="shared" si="175"/>
        <v>110.73771499999999</v>
      </c>
      <c r="N290" s="231">
        <f t="shared" si="175"/>
        <v>116.281335</v>
      </c>
      <c r="O290" s="231">
        <f t="shared" si="175"/>
        <v>123.187731</v>
      </c>
      <c r="P290" s="231">
        <f t="shared" si="175"/>
        <v>128.7597725</v>
      </c>
      <c r="Q290" s="231">
        <f t="shared" si="175"/>
        <v>135.56848249999999</v>
      </c>
      <c r="R290" s="231">
        <f t="shared" si="175"/>
        <v>143.16103000000001</v>
      </c>
      <c r="S290" s="231">
        <f t="shared" si="175"/>
        <v>150.460587</v>
      </c>
      <c r="T290" s="350">
        <f t="shared" si="175"/>
        <v>157.97510249999999</v>
      </c>
      <c r="U290" s="350">
        <f t="shared" ref="U290" si="176">(U$2*SUMPRODUCT(U215:U220,U35:U40))/10^7</f>
        <v>7.7347535000000001</v>
      </c>
      <c r="V290" s="361"/>
      <c r="W290" s="361"/>
      <c r="X290" s="361"/>
      <c r="Y290" s="361"/>
      <c r="Z290" s="361"/>
      <c r="AA290" s="361"/>
      <c r="AB290" s="361"/>
      <c r="AC290" s="361"/>
      <c r="AD290" s="361"/>
      <c r="AE290" s="361"/>
      <c r="AF290" s="361"/>
      <c r="AG290" s="361"/>
      <c r="AH290" s="361"/>
      <c r="AI290" s="361"/>
      <c r="AJ290" s="361"/>
      <c r="AK290" s="361"/>
      <c r="AL290" s="361"/>
      <c r="AM290" s="256"/>
    </row>
    <row r="291" spans="2:39" outlineLevel="1">
      <c r="B291" s="257" t="s">
        <v>163</v>
      </c>
      <c r="C291" s="166"/>
      <c r="D291" s="166"/>
      <c r="E291" s="166"/>
      <c r="F291" s="231"/>
      <c r="G291" s="231"/>
      <c r="H291" s="231"/>
      <c r="I291" s="231">
        <f t="shared" ref="I291:T291" si="177">(I$2*SUMPRODUCT(I223:I228,I43:I48))/10^7</f>
        <v>25.662420000000001</v>
      </c>
      <c r="J291" s="231">
        <f t="shared" si="177"/>
        <v>28.672574999999998</v>
      </c>
      <c r="K291" s="231">
        <f t="shared" si="177"/>
        <v>30.860937</v>
      </c>
      <c r="L291" s="231">
        <f t="shared" si="177"/>
        <v>32.587017500000002</v>
      </c>
      <c r="M291" s="231">
        <f t="shared" si="177"/>
        <v>34.458190000000002</v>
      </c>
      <c r="N291" s="231">
        <f t="shared" si="177"/>
        <v>36.445614999999997</v>
      </c>
      <c r="O291" s="231">
        <f t="shared" si="177"/>
        <v>38.709440999999998</v>
      </c>
      <c r="P291" s="231">
        <f t="shared" si="177"/>
        <v>40.762287499999999</v>
      </c>
      <c r="Q291" s="231">
        <f t="shared" si="177"/>
        <v>42.965609999999998</v>
      </c>
      <c r="R291" s="231">
        <f t="shared" si="177"/>
        <v>45.580835</v>
      </c>
      <c r="S291" s="231">
        <f t="shared" si="177"/>
        <v>48.353175</v>
      </c>
      <c r="T291" s="350">
        <f t="shared" si="177"/>
        <v>50.812927500000001</v>
      </c>
      <c r="U291" s="350">
        <f t="shared" ref="U291" si="178">(U$2*SUMPRODUCT(U223:U228,U43:U48))/10^7</f>
        <v>2.5060549999999999</v>
      </c>
      <c r="V291" s="361"/>
      <c r="W291" s="361"/>
      <c r="X291" s="361"/>
      <c r="Y291" s="361"/>
      <c r="Z291" s="361"/>
      <c r="AA291" s="361"/>
      <c r="AB291" s="361"/>
      <c r="AC291" s="361"/>
      <c r="AD291" s="361"/>
      <c r="AE291" s="361"/>
      <c r="AF291" s="361"/>
      <c r="AG291" s="361"/>
      <c r="AH291" s="361"/>
      <c r="AI291" s="361"/>
      <c r="AJ291" s="361"/>
      <c r="AK291" s="361"/>
      <c r="AL291" s="361"/>
      <c r="AM291" s="256"/>
    </row>
    <row r="292" spans="2:39" outlineLevel="1">
      <c r="B292" s="257" t="s">
        <v>186</v>
      </c>
      <c r="C292" s="166"/>
      <c r="D292" s="166"/>
      <c r="E292" s="166"/>
      <c r="F292" s="231"/>
      <c r="G292" s="231"/>
      <c r="H292" s="231"/>
      <c r="I292" s="231">
        <f t="shared" ref="I292:T292" si="179">(I$3*SUMPRODUCT(I231:I236,I51:I56))/10^7</f>
        <v>1.1337360000000001</v>
      </c>
      <c r="J292" s="231">
        <f t="shared" si="179"/>
        <v>1.274724</v>
      </c>
      <c r="K292" s="231">
        <f t="shared" si="179"/>
        <v>1.3659239999999999</v>
      </c>
      <c r="L292" s="231">
        <f t="shared" si="179"/>
        <v>1.454772</v>
      </c>
      <c r="M292" s="231">
        <f t="shared" si="179"/>
        <v>1.5435000000000001</v>
      </c>
      <c r="N292" s="231">
        <f t="shared" si="179"/>
        <v>1.6358159999999999</v>
      </c>
      <c r="O292" s="231">
        <f t="shared" si="179"/>
        <v>1.74105</v>
      </c>
      <c r="P292" s="231">
        <f t="shared" si="179"/>
        <v>1.843764</v>
      </c>
      <c r="Q292" s="231">
        <f t="shared" si="179"/>
        <v>1.951746</v>
      </c>
      <c r="R292" s="231">
        <f t="shared" si="179"/>
        <v>2.0726879999999999</v>
      </c>
      <c r="S292" s="231">
        <f t="shared" si="179"/>
        <v>2.2012559999999999</v>
      </c>
      <c r="T292" s="350">
        <f t="shared" si="179"/>
        <v>2.3280599999999998</v>
      </c>
      <c r="U292" s="350">
        <f t="shared" ref="U292" si="180">(U$3*SUMPRODUCT(U231:U236,U51:U56))/10^7</f>
        <v>0.20577899999999999</v>
      </c>
      <c r="V292" s="361"/>
      <c r="W292" s="361"/>
      <c r="X292" s="361"/>
      <c r="Y292" s="361"/>
      <c r="Z292" s="361"/>
      <c r="AA292" s="361"/>
      <c r="AB292" s="361"/>
      <c r="AC292" s="361"/>
      <c r="AD292" s="361"/>
      <c r="AE292" s="361"/>
      <c r="AF292" s="361"/>
      <c r="AG292" s="361"/>
      <c r="AH292" s="361"/>
      <c r="AI292" s="361"/>
      <c r="AJ292" s="361"/>
      <c r="AK292" s="361"/>
      <c r="AL292" s="361"/>
      <c r="AM292" s="256"/>
    </row>
    <row r="293" spans="2:39" outlineLevel="1">
      <c r="B293" s="257" t="s">
        <v>181</v>
      </c>
      <c r="C293" s="166"/>
      <c r="D293" s="166"/>
      <c r="E293" s="166"/>
      <c r="F293" s="231"/>
      <c r="G293" s="231"/>
      <c r="H293" s="231"/>
      <c r="I293" s="231">
        <f t="shared" ref="I293:T293" si="181">(I$3*SUMPRODUCT(I239,I59))/10^7</f>
        <v>1.3679999999999999E-2</v>
      </c>
      <c r="J293" s="231">
        <f t="shared" si="181"/>
        <v>1.5498E-2</v>
      </c>
      <c r="K293" s="231">
        <f t="shared" si="181"/>
        <v>1.6632000000000001E-2</v>
      </c>
      <c r="L293" s="231">
        <f t="shared" si="181"/>
        <v>1.7801999999999998E-2</v>
      </c>
      <c r="M293" s="231">
        <f t="shared" si="181"/>
        <v>1.9008000000000001E-2</v>
      </c>
      <c r="N293" s="231">
        <f t="shared" si="181"/>
        <v>2.0250000000000001E-2</v>
      </c>
      <c r="O293" s="231">
        <f t="shared" si="181"/>
        <v>2.1527999999999999E-2</v>
      </c>
      <c r="P293" s="231">
        <f t="shared" si="181"/>
        <v>2.2356000000000001E-2</v>
      </c>
      <c r="Q293" s="231">
        <f t="shared" si="181"/>
        <v>2.3688000000000001E-2</v>
      </c>
      <c r="R293" s="231">
        <f t="shared" si="181"/>
        <v>2.5055999999999998E-2</v>
      </c>
      <c r="S293" s="231">
        <f t="shared" si="181"/>
        <v>2.6754E-2</v>
      </c>
      <c r="T293" s="350">
        <f t="shared" si="181"/>
        <v>2.8199999999999999E-2</v>
      </c>
      <c r="U293" s="350">
        <f t="shared" ref="U293" si="182">(U$3*SUMPRODUCT(U239,U59))/10^7</f>
        <v>2.4989999999999999E-3</v>
      </c>
      <c r="V293" s="361"/>
      <c r="W293" s="361"/>
      <c r="X293" s="361"/>
      <c r="Y293" s="361"/>
      <c r="Z293" s="361"/>
      <c r="AA293" s="361"/>
      <c r="AB293" s="361"/>
      <c r="AC293" s="361"/>
      <c r="AD293" s="361"/>
      <c r="AE293" s="361"/>
      <c r="AF293" s="361"/>
      <c r="AG293" s="361"/>
      <c r="AH293" s="361"/>
      <c r="AI293" s="361"/>
      <c r="AJ293" s="361"/>
      <c r="AK293" s="361"/>
      <c r="AL293" s="361"/>
      <c r="AM293" s="256"/>
    </row>
    <row r="294" spans="2:39" outlineLevel="1">
      <c r="B294" s="257" t="s">
        <v>264</v>
      </c>
      <c r="C294" s="166"/>
      <c r="D294" s="166"/>
      <c r="E294" s="166"/>
      <c r="F294" s="231"/>
      <c r="G294" s="231"/>
      <c r="H294" s="231"/>
      <c r="I294" s="231">
        <f t="shared" ref="I294:T294" si="183">(I$2*SUMPRODUCT(I244:I246,I62:I64))/10^7</f>
        <v>0</v>
      </c>
      <c r="J294" s="231">
        <f t="shared" si="183"/>
        <v>0</v>
      </c>
      <c r="K294" s="231">
        <f t="shared" si="183"/>
        <v>0</v>
      </c>
      <c r="L294" s="231">
        <f t="shared" si="183"/>
        <v>0</v>
      </c>
      <c r="M294" s="231">
        <f t="shared" si="183"/>
        <v>0</v>
      </c>
      <c r="N294" s="231">
        <f t="shared" si="183"/>
        <v>0</v>
      </c>
      <c r="O294" s="231">
        <f t="shared" si="183"/>
        <v>0</v>
      </c>
      <c r="P294" s="231">
        <f t="shared" si="183"/>
        <v>0</v>
      </c>
      <c r="Q294" s="231">
        <f t="shared" si="183"/>
        <v>0</v>
      </c>
      <c r="R294" s="231">
        <f t="shared" si="183"/>
        <v>0</v>
      </c>
      <c r="S294" s="231">
        <f t="shared" si="183"/>
        <v>0</v>
      </c>
      <c r="T294" s="350">
        <f t="shared" si="183"/>
        <v>0</v>
      </c>
      <c r="U294" s="350">
        <f t="shared" ref="U294" si="184">(U$2*SUMPRODUCT(U244:U246,U62:U64))/10^7</f>
        <v>0</v>
      </c>
      <c r="V294" s="361"/>
      <c r="W294" s="361"/>
      <c r="X294" s="361"/>
      <c r="Y294" s="361"/>
      <c r="Z294" s="361"/>
      <c r="AA294" s="361"/>
      <c r="AB294" s="361"/>
      <c r="AC294" s="361"/>
      <c r="AD294" s="361"/>
      <c r="AE294" s="361"/>
      <c r="AF294" s="361"/>
      <c r="AG294" s="361"/>
      <c r="AH294" s="361"/>
      <c r="AI294" s="361"/>
      <c r="AJ294" s="361"/>
      <c r="AK294" s="361"/>
      <c r="AL294" s="361"/>
      <c r="AM294" s="256"/>
    </row>
    <row r="295" spans="2:39" ht="15" outlineLevel="1">
      <c r="B295" s="177" t="s">
        <v>187</v>
      </c>
      <c r="C295" s="177"/>
      <c r="D295" s="166"/>
      <c r="E295" s="166"/>
      <c r="F295" s="232"/>
      <c r="G295" s="232"/>
      <c r="H295" s="232"/>
      <c r="I295" s="232">
        <f t="shared" ref="I295:T295" si="185">SUM(I290:I294)</f>
        <v>110.92518099999999</v>
      </c>
      <c r="J295" s="232">
        <f t="shared" si="185"/>
        <v>123.48893699999999</v>
      </c>
      <c r="K295" s="232">
        <f t="shared" si="185"/>
        <v>132.08646299999998</v>
      </c>
      <c r="L295" s="232">
        <f t="shared" si="185"/>
        <v>139.04198649999998</v>
      </c>
      <c r="M295" s="232">
        <f t="shared" si="185"/>
        <v>146.75841299999999</v>
      </c>
      <c r="N295" s="232">
        <f t="shared" si="185"/>
        <v>154.383016</v>
      </c>
      <c r="O295" s="232">
        <f t="shared" si="185"/>
        <v>163.65975</v>
      </c>
      <c r="P295" s="232">
        <f t="shared" si="185"/>
        <v>171.38818000000001</v>
      </c>
      <c r="Q295" s="232">
        <f t="shared" si="185"/>
        <v>180.50952649999999</v>
      </c>
      <c r="R295" s="232">
        <f t="shared" si="185"/>
        <v>190.83960900000002</v>
      </c>
      <c r="S295" s="232">
        <f t="shared" si="185"/>
        <v>201.04177200000001</v>
      </c>
      <c r="T295" s="357">
        <f t="shared" si="185"/>
        <v>211.14428999999998</v>
      </c>
      <c r="U295" s="357">
        <f t="shared" ref="U295" si="186">SUM(U290:U294)</f>
        <v>10.4490865</v>
      </c>
      <c r="V295" s="368"/>
      <c r="W295" s="368"/>
      <c r="X295" s="368"/>
      <c r="Y295" s="368"/>
      <c r="Z295" s="368"/>
      <c r="AA295" s="368"/>
      <c r="AB295" s="368"/>
      <c r="AC295" s="368"/>
      <c r="AD295" s="368"/>
      <c r="AE295" s="368"/>
      <c r="AF295" s="368"/>
      <c r="AG295" s="368"/>
      <c r="AH295" s="368"/>
      <c r="AI295" s="368"/>
      <c r="AJ295" s="368"/>
      <c r="AK295" s="368"/>
      <c r="AL295" s="368"/>
      <c r="AM295" s="70"/>
    </row>
    <row r="296" spans="2:39" outlineLevel="1">
      <c r="B296" s="128"/>
      <c r="C296" s="4"/>
      <c r="U296" s="1"/>
      <c r="AM296" s="256"/>
    </row>
    <row r="297" spans="2:39" ht="15" outlineLevel="1">
      <c r="B297" s="126" t="s">
        <v>188</v>
      </c>
      <c r="C297" s="127"/>
      <c r="D297" s="127"/>
      <c r="E297" s="127"/>
      <c r="F297" s="127"/>
      <c r="G297" s="127"/>
      <c r="H297" s="127"/>
      <c r="I297" s="127"/>
      <c r="J297" s="127"/>
      <c r="K297" s="127"/>
      <c r="L297" s="127"/>
      <c r="M297" s="127"/>
      <c r="N297" s="127"/>
      <c r="O297" s="127"/>
      <c r="P297" s="127"/>
      <c r="Q297" s="127"/>
      <c r="R297" s="127"/>
      <c r="S297" s="127"/>
      <c r="T297" s="127"/>
      <c r="U297" s="127"/>
      <c r="V297" s="70"/>
      <c r="W297" s="70"/>
      <c r="X297" s="70"/>
      <c r="Y297" s="70"/>
      <c r="Z297" s="70"/>
      <c r="AA297" s="70"/>
      <c r="AB297" s="70"/>
      <c r="AC297" s="70"/>
      <c r="AD297" s="70"/>
      <c r="AE297" s="70"/>
      <c r="AF297" s="70"/>
      <c r="AG297" s="70"/>
      <c r="AH297" s="70"/>
      <c r="AI297" s="70"/>
      <c r="AJ297" s="70"/>
      <c r="AK297" s="70"/>
      <c r="AL297" s="70"/>
      <c r="AM297" s="70"/>
    </row>
    <row r="298" spans="2:39" outlineLevel="1">
      <c r="B298" s="257" t="s">
        <v>162</v>
      </c>
      <c r="C298" s="166"/>
      <c r="D298" s="166"/>
      <c r="E298" s="166"/>
      <c r="F298" s="231"/>
      <c r="G298" s="231"/>
      <c r="H298" s="231"/>
      <c r="I298" s="231">
        <f t="shared" ref="I298:T298" si="187">(I$2*SUMPRODUCT(I251:I256,I68:I73))/10^7</f>
        <v>38.263132499999998</v>
      </c>
      <c r="J298" s="231">
        <f t="shared" si="187"/>
        <v>42.712665000000001</v>
      </c>
      <c r="K298" s="231">
        <f t="shared" si="187"/>
        <v>45.393881999999998</v>
      </c>
      <c r="L298" s="231">
        <f t="shared" si="187"/>
        <v>48.260847499999997</v>
      </c>
      <c r="M298" s="231">
        <f t="shared" si="187"/>
        <v>50.900709999999997</v>
      </c>
      <c r="N298" s="231">
        <f t="shared" si="187"/>
        <v>53.6380275</v>
      </c>
      <c r="O298" s="231">
        <f t="shared" si="187"/>
        <v>56.584881000000003</v>
      </c>
      <c r="P298" s="231">
        <f t="shared" si="187"/>
        <v>59.303557499999997</v>
      </c>
      <c r="Q298" s="231">
        <f t="shared" si="187"/>
        <v>62.248377499999997</v>
      </c>
      <c r="R298" s="231">
        <f t="shared" si="187"/>
        <v>65.965902499999999</v>
      </c>
      <c r="S298" s="231">
        <f t="shared" si="187"/>
        <v>69.534693000000004</v>
      </c>
      <c r="T298" s="350">
        <f t="shared" si="187"/>
        <v>73.238162500000001</v>
      </c>
      <c r="U298" s="350">
        <f t="shared" ref="U298" si="188">(U$2*SUMPRODUCT(U251:U256,U68:U73))/10^7</f>
        <v>3.5898984999999999</v>
      </c>
      <c r="V298" s="361"/>
      <c r="W298" s="361"/>
      <c r="X298" s="361"/>
      <c r="Y298" s="361"/>
      <c r="Z298" s="361"/>
      <c r="AA298" s="361"/>
      <c r="AB298" s="361"/>
      <c r="AC298" s="361"/>
      <c r="AD298" s="361"/>
      <c r="AE298" s="361"/>
      <c r="AF298" s="361"/>
      <c r="AG298" s="361"/>
      <c r="AH298" s="361"/>
      <c r="AI298" s="361"/>
      <c r="AJ298" s="361"/>
      <c r="AK298" s="361"/>
      <c r="AL298" s="361"/>
      <c r="AM298" s="256"/>
    </row>
    <row r="299" spans="2:39" outlineLevel="1">
      <c r="B299" s="257" t="s">
        <v>163</v>
      </c>
      <c r="C299" s="166"/>
      <c r="D299" s="166"/>
      <c r="E299" s="166"/>
      <c r="F299" s="231"/>
      <c r="G299" s="231"/>
      <c r="H299" s="231"/>
      <c r="I299" s="231">
        <f t="shared" ref="I299:T299" si="189">(I$2*SUMPRODUCT(I259:I264,I76:I81))/10^7</f>
        <v>34.761687500000001</v>
      </c>
      <c r="J299" s="231">
        <f t="shared" si="189"/>
        <v>38.830889999999997</v>
      </c>
      <c r="K299" s="231">
        <f t="shared" si="189"/>
        <v>41.566071000000001</v>
      </c>
      <c r="L299" s="231">
        <f t="shared" si="189"/>
        <v>43.744884999999996</v>
      </c>
      <c r="M299" s="231">
        <f t="shared" si="189"/>
        <v>46.181260000000002</v>
      </c>
      <c r="N299" s="231">
        <f t="shared" si="189"/>
        <v>48.723849999999999</v>
      </c>
      <c r="O299" s="231">
        <f t="shared" si="189"/>
        <v>51.366087</v>
      </c>
      <c r="P299" s="231">
        <f t="shared" si="189"/>
        <v>53.953204999999997</v>
      </c>
      <c r="Q299" s="231">
        <f t="shared" si="189"/>
        <v>56.970477500000001</v>
      </c>
      <c r="R299" s="231">
        <f t="shared" si="189"/>
        <v>60.049617499999997</v>
      </c>
      <c r="S299" s="231">
        <f t="shared" si="189"/>
        <v>63.414440999999997</v>
      </c>
      <c r="T299" s="350">
        <f t="shared" si="189"/>
        <v>66.662322500000002</v>
      </c>
      <c r="U299" s="350">
        <f t="shared" ref="U299" si="190">(U$2*SUMPRODUCT(U259:U264,U76:U81))/10^7</f>
        <v>3.2768435</v>
      </c>
      <c r="V299" s="361"/>
      <c r="W299" s="361"/>
      <c r="X299" s="361"/>
      <c r="Y299" s="361"/>
      <c r="Z299" s="361"/>
      <c r="AA299" s="361"/>
      <c r="AB299" s="361"/>
      <c r="AC299" s="361"/>
      <c r="AD299" s="361"/>
      <c r="AE299" s="361"/>
      <c r="AF299" s="361"/>
      <c r="AG299" s="361"/>
      <c r="AH299" s="361"/>
      <c r="AI299" s="361"/>
      <c r="AJ299" s="361"/>
      <c r="AK299" s="361"/>
      <c r="AL299" s="361"/>
      <c r="AM299" s="256"/>
    </row>
    <row r="300" spans="2:39" outlineLevel="1">
      <c r="B300" s="257" t="s">
        <v>186</v>
      </c>
      <c r="C300" s="166"/>
      <c r="D300" s="166"/>
      <c r="E300" s="166"/>
      <c r="F300" s="231"/>
      <c r="G300" s="231"/>
      <c r="H300" s="231"/>
      <c r="I300" s="231">
        <f t="shared" ref="I300:T300" si="191">(I$3*SUMPRODUCT(I267:I272,I84:I89))/10^7</f>
        <v>1.23624</v>
      </c>
      <c r="J300" s="231">
        <f t="shared" si="191"/>
        <v>1.3867560000000001</v>
      </c>
      <c r="K300" s="231">
        <f t="shared" si="191"/>
        <v>1.4827859999999999</v>
      </c>
      <c r="L300" s="231">
        <f t="shared" si="191"/>
        <v>1.5761700000000001</v>
      </c>
      <c r="M300" s="231">
        <f t="shared" si="191"/>
        <v>1.6741140000000001</v>
      </c>
      <c r="N300" s="231">
        <f t="shared" si="191"/>
        <v>1.77057</v>
      </c>
      <c r="O300" s="231">
        <f t="shared" si="191"/>
        <v>1.879086</v>
      </c>
      <c r="P300" s="231">
        <f t="shared" si="191"/>
        <v>1.9923839999999999</v>
      </c>
      <c r="Q300" s="231">
        <f t="shared" si="191"/>
        <v>2.112384</v>
      </c>
      <c r="R300" s="231">
        <f t="shared" si="191"/>
        <v>2.23746</v>
      </c>
      <c r="S300" s="231">
        <f t="shared" si="191"/>
        <v>2.3695919999999999</v>
      </c>
      <c r="T300" s="350">
        <f t="shared" si="191"/>
        <v>2.5090140000000001</v>
      </c>
      <c r="U300" s="350">
        <f t="shared" ref="U300" si="192">(U$3*SUMPRODUCT(U267:U272,U84:U89))/10^7</f>
        <v>0.2232895</v>
      </c>
      <c r="V300" s="361"/>
      <c r="W300" s="361"/>
      <c r="X300" s="361"/>
      <c r="Y300" s="361"/>
      <c r="Z300" s="361"/>
      <c r="AA300" s="361"/>
      <c r="AB300" s="361"/>
      <c r="AC300" s="361"/>
      <c r="AD300" s="361"/>
      <c r="AE300" s="361"/>
      <c r="AF300" s="361"/>
      <c r="AG300" s="361"/>
      <c r="AH300" s="361"/>
      <c r="AI300" s="361"/>
      <c r="AJ300" s="361"/>
      <c r="AK300" s="361"/>
      <c r="AL300" s="361"/>
      <c r="AM300" s="256"/>
    </row>
    <row r="301" spans="2:39" outlineLevel="1">
      <c r="B301" s="257" t="s">
        <v>181</v>
      </c>
      <c r="C301" s="166"/>
      <c r="D301" s="166"/>
      <c r="E301" s="166"/>
      <c r="F301" s="231"/>
      <c r="G301" s="231"/>
      <c r="H301" s="231"/>
      <c r="I301" s="231">
        <f t="shared" ref="I301:T301" si="193">(I$3*SUMPRODUCT(I275,I92))/10^7</f>
        <v>1.8126E-2</v>
      </c>
      <c r="J301" s="231">
        <f t="shared" si="193"/>
        <v>2.0412E-2</v>
      </c>
      <c r="K301" s="231">
        <f t="shared" si="193"/>
        <v>2.1780000000000001E-2</v>
      </c>
      <c r="L301" s="231">
        <f t="shared" si="193"/>
        <v>2.3184E-2</v>
      </c>
      <c r="M301" s="231">
        <f t="shared" si="193"/>
        <v>2.4624E-2</v>
      </c>
      <c r="N301" s="231">
        <f t="shared" si="193"/>
        <v>2.6550000000000001E-2</v>
      </c>
      <c r="O301" s="231">
        <f t="shared" si="193"/>
        <v>2.8080000000000001E-2</v>
      </c>
      <c r="P301" s="231">
        <f t="shared" si="193"/>
        <v>2.9645999999999999E-2</v>
      </c>
      <c r="Q301" s="231">
        <f t="shared" si="193"/>
        <v>3.1248000000000001E-2</v>
      </c>
      <c r="R301" s="231">
        <f t="shared" si="193"/>
        <v>3.2885999999999999E-2</v>
      </c>
      <c r="S301" s="231">
        <f t="shared" si="193"/>
        <v>3.5490000000000001E-2</v>
      </c>
      <c r="T301" s="350">
        <f t="shared" si="193"/>
        <v>3.7224E-2</v>
      </c>
      <c r="U301" s="350">
        <f t="shared" ref="U301" si="194">(U$3*SUMPRODUCT(U275,U92))/10^7</f>
        <v>3.2829999999999999E-3</v>
      </c>
      <c r="V301" s="361"/>
      <c r="W301" s="361"/>
      <c r="X301" s="361"/>
      <c r="Y301" s="361"/>
      <c r="Z301" s="361"/>
      <c r="AA301" s="361"/>
      <c r="AB301" s="361"/>
      <c r="AC301" s="361"/>
      <c r="AD301" s="361"/>
      <c r="AE301" s="361"/>
      <c r="AF301" s="361"/>
      <c r="AG301" s="361"/>
      <c r="AH301" s="361"/>
      <c r="AI301" s="361"/>
      <c r="AJ301" s="361"/>
      <c r="AK301" s="361"/>
      <c r="AL301" s="361"/>
      <c r="AM301" s="256"/>
    </row>
    <row r="302" spans="2:39" outlineLevel="1">
      <c r="B302" s="257" t="s">
        <v>265</v>
      </c>
      <c r="C302" s="166"/>
      <c r="D302" s="166"/>
      <c r="E302" s="166"/>
      <c r="F302" s="231"/>
      <c r="G302" s="231"/>
      <c r="H302" s="231"/>
      <c r="I302" s="231">
        <f t="shared" ref="I302:T302" si="195">(I$2*SUMPRODUCT(I278,I95))/10^7</f>
        <v>0</v>
      </c>
      <c r="J302" s="231">
        <f t="shared" si="195"/>
        <v>0</v>
      </c>
      <c r="K302" s="231">
        <f t="shared" si="195"/>
        <v>0</v>
      </c>
      <c r="L302" s="231">
        <f t="shared" si="195"/>
        <v>0</v>
      </c>
      <c r="M302" s="231">
        <f t="shared" si="195"/>
        <v>0</v>
      </c>
      <c r="N302" s="231">
        <f t="shared" si="195"/>
        <v>0</v>
      </c>
      <c r="O302" s="231">
        <f t="shared" si="195"/>
        <v>0</v>
      </c>
      <c r="P302" s="231">
        <f t="shared" si="195"/>
        <v>0</v>
      </c>
      <c r="Q302" s="231">
        <f t="shared" si="195"/>
        <v>0</v>
      </c>
      <c r="R302" s="231">
        <f t="shared" si="195"/>
        <v>0</v>
      </c>
      <c r="S302" s="231">
        <f t="shared" si="195"/>
        <v>0</v>
      </c>
      <c r="T302" s="350">
        <f t="shared" si="195"/>
        <v>0</v>
      </c>
      <c r="U302" s="350">
        <f t="shared" ref="U302" si="196">(U$2*SUMPRODUCT(U278,U95))/10^7</f>
        <v>0</v>
      </c>
      <c r="V302" s="361"/>
      <c r="W302" s="361"/>
      <c r="X302" s="361"/>
      <c r="Y302" s="361"/>
      <c r="Z302" s="361"/>
      <c r="AA302" s="361"/>
      <c r="AB302" s="361"/>
      <c r="AC302" s="361"/>
      <c r="AD302" s="361"/>
      <c r="AE302" s="361"/>
      <c r="AF302" s="361"/>
      <c r="AG302" s="361"/>
      <c r="AH302" s="361"/>
      <c r="AI302" s="361"/>
      <c r="AJ302" s="361"/>
      <c r="AK302" s="361"/>
      <c r="AL302" s="361"/>
      <c r="AM302" s="256"/>
    </row>
    <row r="303" spans="2:39" outlineLevel="1">
      <c r="B303" s="257" t="s">
        <v>266</v>
      </c>
      <c r="C303" s="166"/>
      <c r="D303" s="166"/>
      <c r="E303" s="166"/>
      <c r="F303" s="231"/>
      <c r="G303" s="231"/>
      <c r="H303" s="231"/>
      <c r="I303" s="231">
        <f t="shared" ref="I303:T303" si="197">(I$2*SUMPRODUCT(I281:I283,I98:I100))/10^7</f>
        <v>0</v>
      </c>
      <c r="J303" s="231">
        <f t="shared" si="197"/>
        <v>0</v>
      </c>
      <c r="K303" s="231">
        <f t="shared" si="197"/>
        <v>0</v>
      </c>
      <c r="L303" s="231">
        <f t="shared" si="197"/>
        <v>0</v>
      </c>
      <c r="M303" s="231">
        <f t="shared" si="197"/>
        <v>0</v>
      </c>
      <c r="N303" s="231">
        <f t="shared" si="197"/>
        <v>0</v>
      </c>
      <c r="O303" s="231">
        <f t="shared" si="197"/>
        <v>0</v>
      </c>
      <c r="P303" s="231">
        <f t="shared" si="197"/>
        <v>0</v>
      </c>
      <c r="Q303" s="231">
        <f t="shared" si="197"/>
        <v>0</v>
      </c>
      <c r="R303" s="231">
        <f t="shared" si="197"/>
        <v>0</v>
      </c>
      <c r="S303" s="231">
        <f t="shared" si="197"/>
        <v>0</v>
      </c>
      <c r="T303" s="350">
        <f t="shared" si="197"/>
        <v>0</v>
      </c>
      <c r="U303" s="350">
        <f t="shared" ref="U303" si="198">(U$2*SUMPRODUCT(U281:U283,U98:U100))/10^7</f>
        <v>0</v>
      </c>
      <c r="V303" s="361"/>
      <c r="W303" s="361"/>
      <c r="X303" s="361"/>
      <c r="Y303" s="361"/>
      <c r="Z303" s="361"/>
      <c r="AA303" s="361"/>
      <c r="AB303" s="361"/>
      <c r="AC303" s="361"/>
      <c r="AD303" s="361"/>
      <c r="AE303" s="361"/>
      <c r="AF303" s="361"/>
      <c r="AG303" s="361"/>
      <c r="AH303" s="361"/>
      <c r="AI303" s="361"/>
      <c r="AJ303" s="361"/>
      <c r="AK303" s="361"/>
      <c r="AL303" s="361"/>
      <c r="AM303" s="256"/>
    </row>
    <row r="304" spans="2:39" ht="15" outlineLevel="1">
      <c r="B304" s="177" t="s">
        <v>189</v>
      </c>
      <c r="C304" s="177"/>
      <c r="D304" s="166"/>
      <c r="E304" s="166"/>
      <c r="F304" s="232"/>
      <c r="G304" s="232"/>
      <c r="H304" s="232"/>
      <c r="I304" s="232">
        <f t="shared" ref="I304:T304" si="199">SUM(I298:I303)</f>
        <v>74.279185999999996</v>
      </c>
      <c r="J304" s="232">
        <f t="shared" si="199"/>
        <v>82.950722999999996</v>
      </c>
      <c r="K304" s="232">
        <f t="shared" si="199"/>
        <v>88.46451900000001</v>
      </c>
      <c r="L304" s="232">
        <f t="shared" si="199"/>
        <v>93.605086499999999</v>
      </c>
      <c r="M304" s="232">
        <f t="shared" si="199"/>
        <v>98.780708000000004</v>
      </c>
      <c r="N304" s="232">
        <f t="shared" si="199"/>
        <v>104.1589975</v>
      </c>
      <c r="O304" s="232">
        <f t="shared" si="199"/>
        <v>109.85813400000001</v>
      </c>
      <c r="P304" s="232">
        <f t="shared" si="199"/>
        <v>115.27879249999999</v>
      </c>
      <c r="Q304" s="232">
        <f t="shared" si="199"/>
        <v>121.362487</v>
      </c>
      <c r="R304" s="232">
        <f t="shared" si="199"/>
        <v>128.285866</v>
      </c>
      <c r="S304" s="232">
        <f t="shared" si="199"/>
        <v>135.35421600000004</v>
      </c>
      <c r="T304" s="357">
        <f t="shared" si="199"/>
        <v>142.44672300000002</v>
      </c>
      <c r="U304" s="357">
        <f t="shared" ref="U304" si="200">SUM(U298:U303)</f>
        <v>7.0933145</v>
      </c>
      <c r="V304" s="368"/>
      <c r="W304" s="368"/>
      <c r="X304" s="368"/>
      <c r="Y304" s="368"/>
      <c r="Z304" s="368"/>
      <c r="AA304" s="368"/>
      <c r="AB304" s="368"/>
      <c r="AC304" s="368"/>
      <c r="AD304" s="368"/>
      <c r="AE304" s="368"/>
      <c r="AF304" s="368"/>
      <c r="AG304" s="368"/>
      <c r="AH304" s="368"/>
      <c r="AI304" s="368"/>
      <c r="AJ304" s="368"/>
      <c r="AK304" s="368"/>
      <c r="AL304" s="368"/>
      <c r="AM304" s="70"/>
    </row>
    <row r="305" spans="2:39" ht="15" outlineLevel="1">
      <c r="B305" s="124"/>
      <c r="C305" s="3"/>
      <c r="U305" s="1"/>
      <c r="AM305" s="70"/>
    </row>
    <row r="306" spans="2:39" ht="15.75" thickBot="1">
      <c r="B306" s="129" t="s">
        <v>190</v>
      </c>
      <c r="C306" s="12"/>
      <c r="D306" s="12"/>
      <c r="E306" s="12"/>
      <c r="F306" s="130"/>
      <c r="G306" s="130"/>
      <c r="H306" s="130"/>
      <c r="I306" s="130">
        <f t="shared" ref="I306:T306" si="201">I295+I304</f>
        <v>185.20436699999999</v>
      </c>
      <c r="J306" s="130">
        <f t="shared" si="201"/>
        <v>206.43966</v>
      </c>
      <c r="K306" s="130">
        <f t="shared" si="201"/>
        <v>220.55098199999998</v>
      </c>
      <c r="L306" s="130">
        <f t="shared" si="201"/>
        <v>232.64707299999998</v>
      </c>
      <c r="M306" s="130">
        <f t="shared" si="201"/>
        <v>245.53912099999999</v>
      </c>
      <c r="N306" s="130">
        <f t="shared" si="201"/>
        <v>258.5420135</v>
      </c>
      <c r="O306" s="130">
        <f t="shared" si="201"/>
        <v>273.51788399999998</v>
      </c>
      <c r="P306" s="130">
        <f t="shared" si="201"/>
        <v>286.66697249999999</v>
      </c>
      <c r="Q306" s="130">
        <f t="shared" si="201"/>
        <v>301.87201349999998</v>
      </c>
      <c r="R306" s="130">
        <f t="shared" si="201"/>
        <v>319.12547500000005</v>
      </c>
      <c r="S306" s="130">
        <f t="shared" si="201"/>
        <v>336.39598800000005</v>
      </c>
      <c r="T306" s="130">
        <f t="shared" si="201"/>
        <v>353.59101299999998</v>
      </c>
      <c r="U306" s="130">
        <f t="shared" ref="U306" si="202">U295+U304</f>
        <v>17.542400999999998</v>
      </c>
      <c r="V306" s="368"/>
      <c r="W306" s="368"/>
      <c r="X306" s="368"/>
      <c r="Y306" s="368"/>
      <c r="Z306" s="368"/>
      <c r="AA306" s="368"/>
      <c r="AB306" s="368"/>
      <c r="AC306" s="368"/>
      <c r="AD306" s="368"/>
      <c r="AE306" s="368"/>
      <c r="AF306" s="368"/>
      <c r="AG306" s="368"/>
      <c r="AH306" s="368"/>
      <c r="AI306" s="368"/>
      <c r="AJ306" s="368"/>
      <c r="AK306" s="368"/>
      <c r="AL306" s="368"/>
      <c r="AM306" s="70"/>
    </row>
    <row r="307" spans="2:39" ht="15.75" thickTop="1">
      <c r="B307" s="3"/>
      <c r="C307" s="3"/>
      <c r="F307" s="81"/>
      <c r="G307" s="81"/>
      <c r="H307" s="81"/>
      <c r="I307" s="81"/>
      <c r="J307" s="81"/>
      <c r="K307" s="81"/>
      <c r="L307" s="81"/>
      <c r="M307" s="81"/>
      <c r="N307" s="81"/>
      <c r="O307" s="81"/>
      <c r="P307" s="81"/>
      <c r="Q307" s="81"/>
      <c r="R307" s="81"/>
      <c r="S307" s="81"/>
      <c r="T307" s="81"/>
      <c r="U307" s="81"/>
      <c r="V307" s="361"/>
      <c r="W307" s="361"/>
      <c r="X307" s="361"/>
      <c r="Y307" s="361"/>
      <c r="Z307" s="361"/>
      <c r="AA307" s="361"/>
      <c r="AB307" s="361"/>
      <c r="AC307" s="361"/>
      <c r="AD307" s="361"/>
      <c r="AE307" s="361"/>
      <c r="AF307" s="361"/>
      <c r="AG307" s="361"/>
      <c r="AH307" s="361"/>
      <c r="AI307" s="361"/>
      <c r="AJ307" s="361"/>
      <c r="AK307" s="361"/>
      <c r="AL307" s="361"/>
    </row>
    <row r="308" spans="2:39" ht="15.75" thickBot="1">
      <c r="B308" s="179" t="s">
        <v>267</v>
      </c>
      <c r="C308" s="157"/>
      <c r="D308" s="157"/>
      <c r="E308" s="157"/>
      <c r="F308" s="157"/>
      <c r="G308" s="230"/>
      <c r="H308" s="230"/>
      <c r="I308" s="230">
        <f t="shared" ref="I308:T308" si="203">I306</f>
        <v>185.20436699999999</v>
      </c>
      <c r="J308" s="230">
        <f t="shared" si="203"/>
        <v>206.43966</v>
      </c>
      <c r="K308" s="230">
        <f t="shared" si="203"/>
        <v>220.55098199999998</v>
      </c>
      <c r="L308" s="230">
        <f t="shared" si="203"/>
        <v>232.64707299999998</v>
      </c>
      <c r="M308" s="230">
        <f t="shared" si="203"/>
        <v>245.53912099999999</v>
      </c>
      <c r="N308" s="230">
        <f t="shared" si="203"/>
        <v>258.5420135</v>
      </c>
      <c r="O308" s="230">
        <f t="shared" si="203"/>
        <v>273.51788399999998</v>
      </c>
      <c r="P308" s="230">
        <f t="shared" si="203"/>
        <v>286.66697249999999</v>
      </c>
      <c r="Q308" s="230">
        <f t="shared" si="203"/>
        <v>301.87201349999998</v>
      </c>
      <c r="R308" s="230">
        <f t="shared" si="203"/>
        <v>319.12547500000005</v>
      </c>
      <c r="S308" s="230">
        <f t="shared" si="203"/>
        <v>336.39598800000005</v>
      </c>
      <c r="T308" s="230">
        <f t="shared" si="203"/>
        <v>353.59101299999998</v>
      </c>
      <c r="U308" s="230">
        <f t="shared" ref="U308" si="204">U306</f>
        <v>17.542400999999998</v>
      </c>
      <c r="V308" s="368"/>
      <c r="W308" s="368"/>
      <c r="X308" s="368"/>
      <c r="Y308" s="368"/>
      <c r="Z308" s="368"/>
      <c r="AA308" s="368"/>
      <c r="AB308" s="368"/>
      <c r="AC308" s="368"/>
      <c r="AD308" s="368"/>
      <c r="AE308" s="368"/>
      <c r="AF308" s="368"/>
      <c r="AG308" s="368"/>
      <c r="AH308" s="368"/>
      <c r="AI308" s="368"/>
      <c r="AJ308" s="368"/>
      <c r="AK308" s="368"/>
      <c r="AL308" s="368"/>
    </row>
    <row r="309" spans="2:39">
      <c r="G309" s="81"/>
      <c r="H309" s="81"/>
      <c r="U309" s="1"/>
    </row>
    <row r="310" spans="2:39" hidden="1">
      <c r="U310" s="1"/>
    </row>
    <row r="311" spans="2:39" ht="15" hidden="1">
      <c r="B311" s="122" t="s">
        <v>191</v>
      </c>
      <c r="C311" s="123"/>
      <c r="D311" s="123"/>
      <c r="E311" s="123"/>
      <c r="F311" s="123"/>
      <c r="G311" s="123"/>
      <c r="H311" s="123"/>
      <c r="I311" s="123"/>
      <c r="J311" s="123"/>
      <c r="K311" s="123"/>
      <c r="L311" s="123"/>
      <c r="M311" s="123"/>
      <c r="N311" s="123"/>
      <c r="O311" s="123"/>
      <c r="P311" s="123"/>
      <c r="Q311" s="123"/>
      <c r="R311" s="123"/>
      <c r="S311" s="123"/>
      <c r="T311" s="123"/>
      <c r="U311" s="123"/>
      <c r="V311" s="359"/>
      <c r="W311" s="359"/>
      <c r="X311" s="359"/>
      <c r="Y311" s="359"/>
      <c r="Z311" s="359"/>
      <c r="AA311" s="359"/>
      <c r="AB311" s="359"/>
      <c r="AC311" s="359"/>
      <c r="AD311" s="359"/>
      <c r="AE311" s="359"/>
      <c r="AF311" s="359"/>
      <c r="AG311" s="359"/>
      <c r="AH311" s="359"/>
      <c r="AI311" s="359"/>
      <c r="AJ311" s="359"/>
      <c r="AK311" s="359"/>
      <c r="AL311" s="359"/>
    </row>
    <row r="312" spans="2:39" hidden="1" outlineLevel="1">
      <c r="B312" s="131"/>
      <c r="C312" s="4"/>
      <c r="D312" s="4"/>
      <c r="E312" s="4"/>
      <c r="F312" s="4"/>
      <c r="G312" s="4"/>
      <c r="H312" s="4"/>
      <c r="I312" s="4"/>
      <c r="J312" s="4"/>
      <c r="K312" s="4"/>
      <c r="L312" s="4"/>
      <c r="M312" s="4"/>
      <c r="N312" s="4"/>
      <c r="O312" s="4"/>
      <c r="P312" s="4"/>
      <c r="Q312" s="4"/>
      <c r="R312" s="4"/>
      <c r="S312" s="4"/>
      <c r="T312" s="4"/>
      <c r="U312" s="4"/>
    </row>
    <row r="313" spans="2:39" ht="15" hidden="1" outlineLevel="1">
      <c r="B313" s="126" t="s">
        <v>192</v>
      </c>
      <c r="C313" s="132">
        <f>C$7</f>
        <v>52.469999999999992</v>
      </c>
      <c r="D313" s="4"/>
      <c r="E313" s="4"/>
      <c r="F313" s="4"/>
      <c r="G313" s="4"/>
      <c r="H313" s="4"/>
      <c r="I313" s="4"/>
      <c r="J313" s="4"/>
      <c r="K313" s="4"/>
      <c r="L313" s="4"/>
      <c r="M313" s="4"/>
      <c r="N313" s="4"/>
      <c r="O313" s="4"/>
      <c r="P313" s="4"/>
      <c r="Q313" s="4"/>
      <c r="R313" s="4"/>
      <c r="S313" s="4"/>
      <c r="T313" s="4"/>
      <c r="U313" s="4"/>
    </row>
    <row r="314" spans="2:39" hidden="1" outlineLevel="1">
      <c r="B314" s="212" t="s">
        <v>149</v>
      </c>
      <c r="C314" s="258">
        <v>1</v>
      </c>
      <c r="D314" s="166"/>
      <c r="E314" s="166"/>
      <c r="F314" s="166"/>
      <c r="G314" s="166"/>
      <c r="H314" s="166"/>
      <c r="I314" s="166">
        <f t="shared" ref="I314:T314" si="205">ROUND($C314*I195,0)</f>
        <v>5392</v>
      </c>
      <c r="J314" s="166">
        <f t="shared" si="205"/>
        <v>5500</v>
      </c>
      <c r="K314" s="166">
        <f t="shared" si="205"/>
        <v>5610</v>
      </c>
      <c r="L314" s="166">
        <f t="shared" si="205"/>
        <v>5722</v>
      </c>
      <c r="M314" s="166">
        <f t="shared" si="205"/>
        <v>5836</v>
      </c>
      <c r="N314" s="166">
        <f t="shared" si="205"/>
        <v>5953</v>
      </c>
      <c r="O314" s="166">
        <f t="shared" si="205"/>
        <v>6072</v>
      </c>
      <c r="P314" s="166">
        <f t="shared" si="205"/>
        <v>6194</v>
      </c>
      <c r="Q314" s="166">
        <f t="shared" si="205"/>
        <v>6318</v>
      </c>
      <c r="R314" s="166">
        <f t="shared" si="205"/>
        <v>6444</v>
      </c>
      <c r="S314" s="166">
        <f t="shared" si="205"/>
        <v>6573</v>
      </c>
      <c r="T314" s="352">
        <f t="shared" si="205"/>
        <v>6704</v>
      </c>
      <c r="U314" s="352">
        <f t="shared" ref="U314" si="206">ROUND($C314*U195,0)</f>
        <v>6838</v>
      </c>
    </row>
    <row r="315" spans="2:39" hidden="1" outlineLevel="1">
      <c r="B315" s="212" t="s">
        <v>150</v>
      </c>
      <c r="C315" s="258">
        <v>1.5</v>
      </c>
      <c r="D315" s="166"/>
      <c r="E315" s="166"/>
      <c r="F315" s="166"/>
      <c r="G315" s="166"/>
      <c r="H315" s="166"/>
      <c r="I315" s="166">
        <f t="shared" ref="I315:T315" si="207">ROUND($C315*I196,0)</f>
        <v>500</v>
      </c>
      <c r="J315" s="166">
        <f t="shared" si="207"/>
        <v>509</v>
      </c>
      <c r="K315" s="166">
        <f t="shared" si="207"/>
        <v>520</v>
      </c>
      <c r="L315" s="166">
        <f t="shared" si="207"/>
        <v>530</v>
      </c>
      <c r="M315" s="166">
        <f t="shared" si="207"/>
        <v>541</v>
      </c>
      <c r="N315" s="166">
        <f t="shared" si="207"/>
        <v>551</v>
      </c>
      <c r="O315" s="166">
        <f t="shared" si="207"/>
        <v>563</v>
      </c>
      <c r="P315" s="166">
        <f t="shared" si="207"/>
        <v>574</v>
      </c>
      <c r="Q315" s="166">
        <f t="shared" si="207"/>
        <v>585</v>
      </c>
      <c r="R315" s="166">
        <f t="shared" si="207"/>
        <v>597</v>
      </c>
      <c r="S315" s="166">
        <f t="shared" si="207"/>
        <v>609</v>
      </c>
      <c r="T315" s="352">
        <f t="shared" si="207"/>
        <v>621</v>
      </c>
      <c r="U315" s="352">
        <f t="shared" ref="U315" si="208">ROUND($C315*U196,0)</f>
        <v>633</v>
      </c>
    </row>
    <row r="316" spans="2:39" hidden="1" outlineLevel="1">
      <c r="B316" s="212" t="s">
        <v>151</v>
      </c>
      <c r="C316" s="258">
        <v>3</v>
      </c>
      <c r="D316" s="166"/>
      <c r="E316" s="166"/>
      <c r="F316" s="166"/>
      <c r="G316" s="166"/>
      <c r="H316" s="166"/>
      <c r="I316" s="166">
        <f t="shared" ref="I316:T316" si="209">ROUND($C316*I198,0)</f>
        <v>3774</v>
      </c>
      <c r="J316" s="166">
        <f t="shared" si="209"/>
        <v>3849</v>
      </c>
      <c r="K316" s="166">
        <f t="shared" si="209"/>
        <v>3926</v>
      </c>
      <c r="L316" s="166">
        <f t="shared" si="209"/>
        <v>4005</v>
      </c>
      <c r="M316" s="166">
        <f t="shared" si="209"/>
        <v>4085</v>
      </c>
      <c r="N316" s="166">
        <f t="shared" si="209"/>
        <v>4167</v>
      </c>
      <c r="O316" s="166">
        <f t="shared" si="209"/>
        <v>4250</v>
      </c>
      <c r="P316" s="166">
        <f t="shared" si="209"/>
        <v>4335</v>
      </c>
      <c r="Q316" s="166">
        <f t="shared" si="209"/>
        <v>4422</v>
      </c>
      <c r="R316" s="166">
        <f t="shared" si="209"/>
        <v>4510</v>
      </c>
      <c r="S316" s="166">
        <f t="shared" si="209"/>
        <v>4600</v>
      </c>
      <c r="T316" s="352">
        <f t="shared" si="209"/>
        <v>4692</v>
      </c>
      <c r="U316" s="352">
        <f t="shared" ref="U316" si="210">ROUND($C316*U198,0)</f>
        <v>4786</v>
      </c>
    </row>
    <row r="317" spans="2:39" hidden="1" outlineLevel="1">
      <c r="B317" s="212" t="s">
        <v>152</v>
      </c>
      <c r="C317" s="258">
        <v>4.5</v>
      </c>
      <c r="D317" s="166"/>
      <c r="E317" s="166"/>
      <c r="F317" s="166"/>
      <c r="G317" s="166"/>
      <c r="H317" s="166"/>
      <c r="I317" s="166">
        <f t="shared" ref="I317:T317" si="211">ROUND($C317*I199,0)</f>
        <v>14130</v>
      </c>
      <c r="J317" s="166">
        <f t="shared" si="211"/>
        <v>14271</v>
      </c>
      <c r="K317" s="166">
        <f t="shared" si="211"/>
        <v>14414</v>
      </c>
      <c r="L317" s="166">
        <f t="shared" si="211"/>
        <v>14558</v>
      </c>
      <c r="M317" s="166">
        <f t="shared" si="211"/>
        <v>14704</v>
      </c>
      <c r="N317" s="166">
        <f t="shared" si="211"/>
        <v>14851</v>
      </c>
      <c r="O317" s="166">
        <f t="shared" si="211"/>
        <v>14999</v>
      </c>
      <c r="P317" s="166">
        <f t="shared" si="211"/>
        <v>15149</v>
      </c>
      <c r="Q317" s="166">
        <f t="shared" si="211"/>
        <v>15301</v>
      </c>
      <c r="R317" s="166">
        <f t="shared" si="211"/>
        <v>15454</v>
      </c>
      <c r="S317" s="166">
        <f t="shared" si="211"/>
        <v>15608</v>
      </c>
      <c r="T317" s="352">
        <f t="shared" si="211"/>
        <v>15764</v>
      </c>
      <c r="U317" s="352">
        <f t="shared" ref="U317" si="212">ROUND($C317*U199,0)</f>
        <v>15922</v>
      </c>
    </row>
    <row r="318" spans="2:39" hidden="1" outlineLevel="1">
      <c r="B318" s="212" t="s">
        <v>153</v>
      </c>
      <c r="C318" s="258">
        <v>4.5</v>
      </c>
      <c r="D318" s="166"/>
      <c r="E318" s="166"/>
      <c r="F318" s="166"/>
      <c r="G318" s="166"/>
      <c r="H318" s="166"/>
      <c r="I318" s="166">
        <f t="shared" ref="I318:T318" si="213">ROUND($C318*I200,0)</f>
        <v>0</v>
      </c>
      <c r="J318" s="166">
        <f t="shared" si="213"/>
        <v>0</v>
      </c>
      <c r="K318" s="166">
        <f t="shared" si="213"/>
        <v>0</v>
      </c>
      <c r="L318" s="166">
        <f t="shared" si="213"/>
        <v>0</v>
      </c>
      <c r="M318" s="166">
        <f t="shared" si="213"/>
        <v>0</v>
      </c>
      <c r="N318" s="166">
        <f t="shared" si="213"/>
        <v>0</v>
      </c>
      <c r="O318" s="166">
        <f t="shared" si="213"/>
        <v>0</v>
      </c>
      <c r="P318" s="166">
        <f t="shared" si="213"/>
        <v>0</v>
      </c>
      <c r="Q318" s="166">
        <f t="shared" si="213"/>
        <v>0</v>
      </c>
      <c r="R318" s="166">
        <f t="shared" si="213"/>
        <v>0</v>
      </c>
      <c r="S318" s="166">
        <f t="shared" si="213"/>
        <v>0</v>
      </c>
      <c r="T318" s="352">
        <f t="shared" si="213"/>
        <v>0</v>
      </c>
      <c r="U318" s="352">
        <f t="shared" ref="U318" si="214">ROUND($C318*U200,0)</f>
        <v>0</v>
      </c>
    </row>
    <row r="319" spans="2:39" ht="15" hidden="1" outlineLevel="1">
      <c r="B319" s="259" t="s">
        <v>193</v>
      </c>
      <c r="C319" s="199"/>
      <c r="D319" s="166"/>
      <c r="E319" s="166"/>
      <c r="F319" s="177"/>
      <c r="G319" s="177"/>
      <c r="H319" s="177"/>
      <c r="I319" s="177">
        <f t="shared" ref="I319:T319" si="215">SUM(I314:I318)</f>
        <v>23796</v>
      </c>
      <c r="J319" s="177">
        <f t="shared" si="215"/>
        <v>24129</v>
      </c>
      <c r="K319" s="177">
        <f t="shared" si="215"/>
        <v>24470</v>
      </c>
      <c r="L319" s="177">
        <f t="shared" si="215"/>
        <v>24815</v>
      </c>
      <c r="M319" s="177">
        <f t="shared" si="215"/>
        <v>25166</v>
      </c>
      <c r="N319" s="177">
        <f t="shared" si="215"/>
        <v>25522</v>
      </c>
      <c r="O319" s="177">
        <f t="shared" si="215"/>
        <v>25884</v>
      </c>
      <c r="P319" s="177">
        <f t="shared" si="215"/>
        <v>26252</v>
      </c>
      <c r="Q319" s="177">
        <f t="shared" si="215"/>
        <v>26626</v>
      </c>
      <c r="R319" s="177">
        <f t="shared" si="215"/>
        <v>27005</v>
      </c>
      <c r="S319" s="177">
        <f t="shared" si="215"/>
        <v>27390</v>
      </c>
      <c r="T319" s="358">
        <f t="shared" si="215"/>
        <v>27781</v>
      </c>
      <c r="U319" s="358">
        <f t="shared" ref="U319" si="216">SUM(U314:U318)</f>
        <v>28179</v>
      </c>
      <c r="V319" s="70"/>
      <c r="W319" s="70"/>
      <c r="X319" s="70"/>
      <c r="Y319" s="70"/>
      <c r="Z319" s="70"/>
      <c r="AA319" s="70"/>
      <c r="AB319" s="70"/>
      <c r="AC319" s="70"/>
      <c r="AD319" s="70"/>
      <c r="AE319" s="70"/>
      <c r="AF319" s="70"/>
      <c r="AG319" s="70"/>
      <c r="AH319" s="70"/>
      <c r="AI319" s="70"/>
      <c r="AJ319" s="70"/>
      <c r="AK319" s="70"/>
      <c r="AL319" s="70"/>
    </row>
    <row r="320" spans="2:39" hidden="1" outlineLevel="1">
      <c r="B320" s="133"/>
      <c r="C320" s="117"/>
      <c r="D320" s="4"/>
      <c r="E320" s="4"/>
      <c r="F320" s="4"/>
      <c r="G320" s="4"/>
      <c r="H320" s="4"/>
      <c r="I320" s="4"/>
      <c r="J320" s="4"/>
      <c r="K320" s="4"/>
      <c r="L320" s="4"/>
      <c r="M320" s="4"/>
      <c r="N320" s="4"/>
      <c r="O320" s="4"/>
      <c r="P320" s="4"/>
      <c r="Q320" s="4"/>
      <c r="R320" s="4"/>
      <c r="S320" s="4"/>
      <c r="T320" s="4"/>
      <c r="U320" s="4"/>
    </row>
    <row r="321" spans="2:38" ht="15" hidden="1" outlineLevel="1">
      <c r="B321" s="126" t="s">
        <v>194</v>
      </c>
      <c r="C321" s="132">
        <f>F$7</f>
        <v>61.34</v>
      </c>
      <c r="D321" s="4"/>
      <c r="E321" s="4"/>
      <c r="F321" s="4"/>
      <c r="G321" s="4"/>
      <c r="H321" s="4"/>
      <c r="I321" s="4"/>
      <c r="J321" s="4"/>
      <c r="K321" s="4"/>
      <c r="L321" s="4"/>
      <c r="M321" s="4"/>
      <c r="N321" s="4"/>
      <c r="O321" s="4"/>
      <c r="P321" s="4"/>
      <c r="Q321" s="4"/>
      <c r="R321" s="4"/>
      <c r="S321" s="4"/>
      <c r="T321" s="4"/>
      <c r="U321" s="4"/>
    </row>
    <row r="322" spans="2:38" hidden="1" outlineLevel="1">
      <c r="B322" s="212" t="s">
        <v>149</v>
      </c>
      <c r="C322" s="258">
        <f>C314</f>
        <v>1</v>
      </c>
      <c r="D322" s="166"/>
      <c r="E322" s="166"/>
      <c r="F322" s="166"/>
      <c r="G322" s="166"/>
      <c r="H322" s="166"/>
      <c r="I322" s="166">
        <f t="shared" ref="I322:T322" si="217">ROUND($C322*I204,0)</f>
        <v>7078</v>
      </c>
      <c r="J322" s="166">
        <f t="shared" si="217"/>
        <v>7220</v>
      </c>
      <c r="K322" s="166">
        <f t="shared" si="217"/>
        <v>7364</v>
      </c>
      <c r="L322" s="166">
        <f t="shared" si="217"/>
        <v>7511</v>
      </c>
      <c r="M322" s="166">
        <f t="shared" si="217"/>
        <v>7661</v>
      </c>
      <c r="N322" s="166">
        <f t="shared" si="217"/>
        <v>7815</v>
      </c>
      <c r="O322" s="166">
        <f t="shared" si="217"/>
        <v>7971</v>
      </c>
      <c r="P322" s="166">
        <f t="shared" si="217"/>
        <v>8130</v>
      </c>
      <c r="Q322" s="166">
        <f t="shared" si="217"/>
        <v>8293</v>
      </c>
      <c r="R322" s="166">
        <f t="shared" si="217"/>
        <v>8459</v>
      </c>
      <c r="S322" s="166">
        <f t="shared" si="217"/>
        <v>8628</v>
      </c>
      <c r="T322" s="352">
        <f t="shared" si="217"/>
        <v>8801</v>
      </c>
      <c r="U322" s="352">
        <f t="shared" ref="U322" si="218">ROUND($C322*U204,0)</f>
        <v>8977</v>
      </c>
    </row>
    <row r="323" spans="2:38" hidden="1" outlineLevel="1">
      <c r="B323" s="212" t="s">
        <v>150</v>
      </c>
      <c r="C323" s="258">
        <f>C315</f>
        <v>1.5</v>
      </c>
      <c r="D323" s="166"/>
      <c r="E323" s="166"/>
      <c r="F323" s="166"/>
      <c r="G323" s="166"/>
      <c r="H323" s="166"/>
      <c r="I323" s="166">
        <f t="shared" ref="I323:T323" si="219">ROUND($C323*I205,0)</f>
        <v>749</v>
      </c>
      <c r="J323" s="166">
        <f t="shared" si="219"/>
        <v>763</v>
      </c>
      <c r="K323" s="166">
        <f t="shared" si="219"/>
        <v>779</v>
      </c>
      <c r="L323" s="166">
        <f t="shared" si="219"/>
        <v>794</v>
      </c>
      <c r="M323" s="166">
        <f t="shared" si="219"/>
        <v>810</v>
      </c>
      <c r="N323" s="166">
        <f t="shared" si="219"/>
        <v>826</v>
      </c>
      <c r="O323" s="166">
        <f t="shared" si="219"/>
        <v>843</v>
      </c>
      <c r="P323" s="166">
        <f t="shared" si="219"/>
        <v>860</v>
      </c>
      <c r="Q323" s="166">
        <f t="shared" si="219"/>
        <v>877</v>
      </c>
      <c r="R323" s="166">
        <f t="shared" si="219"/>
        <v>895</v>
      </c>
      <c r="S323" s="166">
        <f t="shared" si="219"/>
        <v>912</v>
      </c>
      <c r="T323" s="352">
        <f t="shared" si="219"/>
        <v>931</v>
      </c>
      <c r="U323" s="352">
        <f t="shared" ref="U323" si="220">ROUND($C323*U205,0)</f>
        <v>949</v>
      </c>
    </row>
    <row r="324" spans="2:38" hidden="1" outlineLevel="1">
      <c r="B324" s="212" t="s">
        <v>151</v>
      </c>
      <c r="C324" s="258">
        <f>C316</f>
        <v>3</v>
      </c>
      <c r="D324" s="166"/>
      <c r="E324" s="166"/>
      <c r="F324" s="166"/>
      <c r="G324" s="166"/>
      <c r="H324" s="166"/>
      <c r="I324" s="166">
        <f t="shared" ref="I324:T324" si="221">ROUND($C324*I207,0)</f>
        <v>1725</v>
      </c>
      <c r="J324" s="166">
        <f t="shared" si="221"/>
        <v>1760</v>
      </c>
      <c r="K324" s="166">
        <f t="shared" si="221"/>
        <v>1795</v>
      </c>
      <c r="L324" s="166">
        <f t="shared" si="221"/>
        <v>1831</v>
      </c>
      <c r="M324" s="166">
        <f t="shared" si="221"/>
        <v>1867</v>
      </c>
      <c r="N324" s="166">
        <f t="shared" si="221"/>
        <v>1905</v>
      </c>
      <c r="O324" s="166">
        <f t="shared" si="221"/>
        <v>1943</v>
      </c>
      <c r="P324" s="166">
        <f t="shared" si="221"/>
        <v>1981</v>
      </c>
      <c r="Q324" s="166">
        <f t="shared" si="221"/>
        <v>2021</v>
      </c>
      <c r="R324" s="166">
        <f t="shared" si="221"/>
        <v>2062</v>
      </c>
      <c r="S324" s="166">
        <f t="shared" si="221"/>
        <v>2103</v>
      </c>
      <c r="T324" s="352">
        <f t="shared" si="221"/>
        <v>2145</v>
      </c>
      <c r="U324" s="352">
        <f t="shared" ref="U324" si="222">ROUND($C324*U207,0)</f>
        <v>2188</v>
      </c>
    </row>
    <row r="325" spans="2:38" hidden="1" outlineLevel="1">
      <c r="B325" s="212" t="s">
        <v>152</v>
      </c>
      <c r="C325" s="258">
        <v>4.5</v>
      </c>
      <c r="D325" s="166"/>
      <c r="E325" s="166"/>
      <c r="F325" s="166"/>
      <c r="G325" s="166"/>
      <c r="H325" s="166"/>
      <c r="I325" s="166">
        <f t="shared" ref="I325:T325" si="223">ROUND($C325*I208,0)</f>
        <v>12218</v>
      </c>
      <c r="J325" s="166">
        <f t="shared" si="223"/>
        <v>12340</v>
      </c>
      <c r="K325" s="166">
        <f t="shared" si="223"/>
        <v>12463</v>
      </c>
      <c r="L325" s="166">
        <f t="shared" si="223"/>
        <v>12588</v>
      </c>
      <c r="M325" s="166">
        <f t="shared" si="223"/>
        <v>12714</v>
      </c>
      <c r="N325" s="166">
        <f t="shared" si="223"/>
        <v>12841</v>
      </c>
      <c r="O325" s="166">
        <f t="shared" si="223"/>
        <v>12969</v>
      </c>
      <c r="P325" s="166">
        <f t="shared" si="223"/>
        <v>13099</v>
      </c>
      <c r="Q325" s="166">
        <f t="shared" si="223"/>
        <v>13230</v>
      </c>
      <c r="R325" s="166">
        <f t="shared" si="223"/>
        <v>13362</v>
      </c>
      <c r="S325" s="166">
        <f t="shared" si="223"/>
        <v>13496</v>
      </c>
      <c r="T325" s="352">
        <f t="shared" si="223"/>
        <v>13631</v>
      </c>
      <c r="U325" s="352">
        <f t="shared" ref="U325" si="224">ROUND($C325*U208,0)</f>
        <v>13767</v>
      </c>
    </row>
    <row r="326" spans="2:38" hidden="1" outlineLevel="1">
      <c r="B326" s="212" t="s">
        <v>153</v>
      </c>
      <c r="C326" s="258">
        <f>C318</f>
        <v>4.5</v>
      </c>
      <c r="D326" s="166"/>
      <c r="E326" s="166"/>
      <c r="F326" s="166"/>
      <c r="G326" s="166"/>
      <c r="H326" s="166"/>
      <c r="I326" s="166">
        <f t="shared" ref="I326:T326" si="225">ROUND($C326*I209,0)</f>
        <v>0</v>
      </c>
      <c r="J326" s="166">
        <f t="shared" si="225"/>
        <v>0</v>
      </c>
      <c r="K326" s="166">
        <f t="shared" si="225"/>
        <v>0</v>
      </c>
      <c r="L326" s="166">
        <f t="shared" si="225"/>
        <v>0</v>
      </c>
      <c r="M326" s="166">
        <f t="shared" si="225"/>
        <v>0</v>
      </c>
      <c r="N326" s="166">
        <f t="shared" si="225"/>
        <v>0</v>
      </c>
      <c r="O326" s="166">
        <f t="shared" si="225"/>
        <v>0</v>
      </c>
      <c r="P326" s="166">
        <f t="shared" si="225"/>
        <v>0</v>
      </c>
      <c r="Q326" s="166">
        <f t="shared" si="225"/>
        <v>0</v>
      </c>
      <c r="R326" s="166">
        <f t="shared" si="225"/>
        <v>0</v>
      </c>
      <c r="S326" s="166">
        <f t="shared" si="225"/>
        <v>0</v>
      </c>
      <c r="T326" s="352">
        <f t="shared" si="225"/>
        <v>0</v>
      </c>
      <c r="U326" s="352">
        <f t="shared" ref="U326" si="226">ROUND($C326*U209,0)</f>
        <v>0</v>
      </c>
    </row>
    <row r="327" spans="2:38" ht="15" hidden="1" outlineLevel="1">
      <c r="B327" s="259" t="str">
        <f>B319</f>
        <v>Total PCUs</v>
      </c>
      <c r="C327" s="199"/>
      <c r="D327" s="166"/>
      <c r="E327" s="166"/>
      <c r="F327" s="177"/>
      <c r="G327" s="177"/>
      <c r="H327" s="177"/>
      <c r="I327" s="177">
        <f t="shared" ref="I327:T327" si="227">SUM(I322:I326)</f>
        <v>21770</v>
      </c>
      <c r="J327" s="177">
        <f t="shared" si="227"/>
        <v>22083</v>
      </c>
      <c r="K327" s="177">
        <f t="shared" si="227"/>
        <v>22401</v>
      </c>
      <c r="L327" s="177">
        <f t="shared" si="227"/>
        <v>22724</v>
      </c>
      <c r="M327" s="177">
        <f t="shared" si="227"/>
        <v>23052</v>
      </c>
      <c r="N327" s="177">
        <f t="shared" si="227"/>
        <v>23387</v>
      </c>
      <c r="O327" s="177">
        <f t="shared" si="227"/>
        <v>23726</v>
      </c>
      <c r="P327" s="177">
        <f t="shared" si="227"/>
        <v>24070</v>
      </c>
      <c r="Q327" s="177">
        <f t="shared" si="227"/>
        <v>24421</v>
      </c>
      <c r="R327" s="177">
        <f t="shared" si="227"/>
        <v>24778</v>
      </c>
      <c r="S327" s="177">
        <f t="shared" si="227"/>
        <v>25139</v>
      </c>
      <c r="T327" s="358">
        <f t="shared" si="227"/>
        <v>25508</v>
      </c>
      <c r="U327" s="358">
        <f t="shared" ref="U327" si="228">SUM(U322:U326)</f>
        <v>25881</v>
      </c>
      <c r="V327" s="70"/>
      <c r="W327" s="70"/>
      <c r="X327" s="70"/>
      <c r="Y327" s="70"/>
      <c r="Z327" s="70"/>
      <c r="AA327" s="70"/>
      <c r="AB327" s="70"/>
      <c r="AC327" s="70"/>
      <c r="AD327" s="70"/>
      <c r="AE327" s="70"/>
      <c r="AF327" s="70"/>
      <c r="AG327" s="70"/>
      <c r="AH327" s="70"/>
      <c r="AI327" s="70"/>
      <c r="AJ327" s="70"/>
      <c r="AK327" s="70"/>
      <c r="AL327" s="70"/>
    </row>
    <row r="328" spans="2:38" hidden="1" outlineLevel="1">
      <c r="B328" s="131"/>
      <c r="C328" s="4"/>
      <c r="D328" s="4"/>
      <c r="E328" s="4"/>
      <c r="F328" s="4"/>
      <c r="G328" s="4"/>
      <c r="H328" s="4"/>
      <c r="I328" s="4"/>
      <c r="J328" s="4"/>
      <c r="K328" s="4"/>
      <c r="L328" s="4"/>
      <c r="M328" s="4"/>
      <c r="N328" s="4"/>
      <c r="O328" s="4"/>
      <c r="P328" s="4"/>
      <c r="Q328" s="4"/>
      <c r="R328" s="4"/>
      <c r="S328" s="4"/>
      <c r="T328" s="4"/>
      <c r="U328" s="4"/>
    </row>
    <row r="329" spans="2:38" ht="15" hidden="1" outlineLevel="1">
      <c r="B329" s="126" t="s">
        <v>197</v>
      </c>
      <c r="C329" s="132">
        <f>H$7</f>
        <v>0</v>
      </c>
      <c r="D329" s="4"/>
      <c r="E329" s="4"/>
      <c r="F329" s="4"/>
      <c r="G329" s="4"/>
      <c r="H329" s="4"/>
      <c r="I329" s="4"/>
      <c r="J329" s="4"/>
      <c r="K329" s="4"/>
      <c r="L329" s="4"/>
      <c r="M329" s="4"/>
      <c r="N329" s="4"/>
      <c r="O329" s="4"/>
      <c r="P329" s="4"/>
      <c r="Q329" s="4"/>
      <c r="R329" s="4"/>
      <c r="S329" s="4"/>
      <c r="T329" s="4"/>
      <c r="U329" s="4"/>
    </row>
    <row r="330" spans="2:38" hidden="1" outlineLevel="1">
      <c r="B330" s="212" t="s">
        <v>149</v>
      </c>
      <c r="C330" s="258">
        <f>C322</f>
        <v>1</v>
      </c>
      <c r="D330" s="166"/>
      <c r="E330" s="166"/>
      <c r="F330" s="166"/>
      <c r="G330" s="166"/>
      <c r="H330" s="166"/>
      <c r="I330" s="166" t="e">
        <f>ROUND($C330*#REF!,0)</f>
        <v>#REF!</v>
      </c>
      <c r="J330" s="166" t="e">
        <f>ROUND($C330*#REF!,0)</f>
        <v>#REF!</v>
      </c>
      <c r="K330" s="166" t="e">
        <f>ROUND($C330*#REF!,0)</f>
        <v>#REF!</v>
      </c>
      <c r="L330" s="166" t="e">
        <f>ROUND($C330*#REF!,0)</f>
        <v>#REF!</v>
      </c>
      <c r="M330" s="166" t="e">
        <f>ROUND($C330*#REF!,0)</f>
        <v>#REF!</v>
      </c>
      <c r="N330" s="166" t="e">
        <f>ROUND($C330*#REF!,0)</f>
        <v>#REF!</v>
      </c>
      <c r="O330" s="166" t="e">
        <f>ROUND($C330*#REF!,0)</f>
        <v>#REF!</v>
      </c>
      <c r="P330" s="166" t="e">
        <f>ROUND($C330*#REF!,0)</f>
        <v>#REF!</v>
      </c>
      <c r="Q330" s="166" t="e">
        <f>ROUND($C330*#REF!,0)</f>
        <v>#REF!</v>
      </c>
      <c r="R330" s="166" t="e">
        <f>ROUND($C330*#REF!,0)</f>
        <v>#REF!</v>
      </c>
      <c r="S330" s="166" t="e">
        <f>ROUND($C330*#REF!,0)</f>
        <v>#REF!</v>
      </c>
      <c r="T330" s="352" t="e">
        <f>ROUND($C330*#REF!,0)</f>
        <v>#REF!</v>
      </c>
      <c r="U330" s="352" t="e">
        <f>ROUND($C330*#REF!,0)</f>
        <v>#REF!</v>
      </c>
    </row>
    <row r="331" spans="2:38" hidden="1" outlineLevel="1">
      <c r="B331" s="212" t="s">
        <v>150</v>
      </c>
      <c r="C331" s="258">
        <f>C323</f>
        <v>1.5</v>
      </c>
      <c r="D331" s="166"/>
      <c r="E331" s="166"/>
      <c r="F331" s="166"/>
      <c r="G331" s="166"/>
      <c r="H331" s="166"/>
      <c r="I331" s="166" t="e">
        <f>ROUND($C331*#REF!,0)</f>
        <v>#REF!</v>
      </c>
      <c r="J331" s="166" t="e">
        <f>ROUND($C331*#REF!,0)</f>
        <v>#REF!</v>
      </c>
      <c r="K331" s="166" t="e">
        <f>ROUND($C331*#REF!,0)</f>
        <v>#REF!</v>
      </c>
      <c r="L331" s="166" t="e">
        <f>ROUND($C331*#REF!,0)</f>
        <v>#REF!</v>
      </c>
      <c r="M331" s="166" t="e">
        <f>ROUND($C331*#REF!,0)</f>
        <v>#REF!</v>
      </c>
      <c r="N331" s="166" t="e">
        <f>ROUND($C331*#REF!,0)</f>
        <v>#REF!</v>
      </c>
      <c r="O331" s="166" t="e">
        <f>ROUND($C331*#REF!,0)</f>
        <v>#REF!</v>
      </c>
      <c r="P331" s="166" t="e">
        <f>ROUND($C331*#REF!,0)</f>
        <v>#REF!</v>
      </c>
      <c r="Q331" s="166" t="e">
        <f>ROUND($C331*#REF!,0)</f>
        <v>#REF!</v>
      </c>
      <c r="R331" s="166" t="e">
        <f>ROUND($C331*#REF!,0)</f>
        <v>#REF!</v>
      </c>
      <c r="S331" s="166" t="e">
        <f>ROUND($C331*#REF!,0)</f>
        <v>#REF!</v>
      </c>
      <c r="T331" s="352" t="e">
        <f>ROUND($C331*#REF!,0)</f>
        <v>#REF!</v>
      </c>
      <c r="U331" s="352" t="e">
        <f>ROUND($C331*#REF!,0)</f>
        <v>#REF!</v>
      </c>
    </row>
    <row r="332" spans="2:38" hidden="1" outlineLevel="1">
      <c r="B332" s="212" t="s">
        <v>151</v>
      </c>
      <c r="C332" s="258">
        <f>C324</f>
        <v>3</v>
      </c>
      <c r="D332" s="166"/>
      <c r="E332" s="166"/>
      <c r="F332" s="166"/>
      <c r="G332" s="166"/>
      <c r="H332" s="166"/>
      <c r="I332" s="166" t="e">
        <f>ROUND($C332*#REF!,0)</f>
        <v>#REF!</v>
      </c>
      <c r="J332" s="166" t="e">
        <f>ROUND($C332*#REF!,0)</f>
        <v>#REF!</v>
      </c>
      <c r="K332" s="166" t="e">
        <f>ROUND($C332*#REF!,0)</f>
        <v>#REF!</v>
      </c>
      <c r="L332" s="166" t="e">
        <f>ROUND($C332*#REF!,0)</f>
        <v>#REF!</v>
      </c>
      <c r="M332" s="166" t="e">
        <f>ROUND($C332*#REF!,0)</f>
        <v>#REF!</v>
      </c>
      <c r="N332" s="166" t="e">
        <f>ROUND($C332*#REF!,0)</f>
        <v>#REF!</v>
      </c>
      <c r="O332" s="166" t="e">
        <f>ROUND($C332*#REF!,0)</f>
        <v>#REF!</v>
      </c>
      <c r="P332" s="166" t="e">
        <f>ROUND($C332*#REF!,0)</f>
        <v>#REF!</v>
      </c>
      <c r="Q332" s="166" t="e">
        <f>ROUND($C332*#REF!,0)</f>
        <v>#REF!</v>
      </c>
      <c r="R332" s="166" t="e">
        <f>ROUND($C332*#REF!,0)</f>
        <v>#REF!</v>
      </c>
      <c r="S332" s="166" t="e">
        <f>ROUND($C332*#REF!,0)</f>
        <v>#REF!</v>
      </c>
      <c r="T332" s="352" t="e">
        <f>ROUND($C332*#REF!,0)</f>
        <v>#REF!</v>
      </c>
      <c r="U332" s="352" t="e">
        <f>ROUND($C332*#REF!,0)</f>
        <v>#REF!</v>
      </c>
    </row>
    <row r="333" spans="2:38" hidden="1" outlineLevel="1">
      <c r="B333" s="212" t="s">
        <v>152</v>
      </c>
      <c r="C333" s="258">
        <v>4.5</v>
      </c>
      <c r="D333" s="166"/>
      <c r="E333" s="166"/>
      <c r="F333" s="166"/>
      <c r="G333" s="166"/>
      <c r="H333" s="166"/>
      <c r="I333" s="166" t="e">
        <f>ROUND($C333*#REF!,0)</f>
        <v>#REF!</v>
      </c>
      <c r="J333" s="166" t="e">
        <f>ROUND($C333*#REF!,0)</f>
        <v>#REF!</v>
      </c>
      <c r="K333" s="166" t="e">
        <f>ROUND($C333*#REF!,0)</f>
        <v>#REF!</v>
      </c>
      <c r="L333" s="166" t="e">
        <f>ROUND($C333*#REF!,0)</f>
        <v>#REF!</v>
      </c>
      <c r="M333" s="166" t="e">
        <f>ROUND($C333*#REF!,0)</f>
        <v>#REF!</v>
      </c>
      <c r="N333" s="166" t="e">
        <f>ROUND($C333*#REF!,0)</f>
        <v>#REF!</v>
      </c>
      <c r="O333" s="166" t="e">
        <f>ROUND($C333*#REF!,0)</f>
        <v>#REF!</v>
      </c>
      <c r="P333" s="166" t="e">
        <f>ROUND($C333*#REF!,0)</f>
        <v>#REF!</v>
      </c>
      <c r="Q333" s="166" t="e">
        <f>ROUND($C333*#REF!,0)</f>
        <v>#REF!</v>
      </c>
      <c r="R333" s="166" t="e">
        <f>ROUND($C333*#REF!,0)</f>
        <v>#REF!</v>
      </c>
      <c r="S333" s="166" t="e">
        <f>ROUND($C333*#REF!,0)</f>
        <v>#REF!</v>
      </c>
      <c r="T333" s="352" t="e">
        <f>ROUND($C333*#REF!,0)</f>
        <v>#REF!</v>
      </c>
      <c r="U333" s="352" t="e">
        <f>ROUND($C333*#REF!,0)</f>
        <v>#REF!</v>
      </c>
    </row>
    <row r="334" spans="2:38" hidden="1" outlineLevel="1">
      <c r="B334" s="212" t="s">
        <v>153</v>
      </c>
      <c r="C334" s="258">
        <f>C326</f>
        <v>4.5</v>
      </c>
      <c r="D334" s="166"/>
      <c r="E334" s="166"/>
      <c r="F334" s="166"/>
      <c r="G334" s="166"/>
      <c r="H334" s="166"/>
      <c r="I334" s="166" t="e">
        <f>ROUND($C334*#REF!,0)</f>
        <v>#REF!</v>
      </c>
      <c r="J334" s="166" t="e">
        <f>ROUND($C334*#REF!,0)</f>
        <v>#REF!</v>
      </c>
      <c r="K334" s="166" t="e">
        <f>ROUND($C334*#REF!,0)</f>
        <v>#REF!</v>
      </c>
      <c r="L334" s="166" t="e">
        <f>ROUND($C334*#REF!,0)</f>
        <v>#REF!</v>
      </c>
      <c r="M334" s="166" t="e">
        <f>ROUND($C334*#REF!,0)</f>
        <v>#REF!</v>
      </c>
      <c r="N334" s="166" t="e">
        <f>ROUND($C334*#REF!,0)</f>
        <v>#REF!</v>
      </c>
      <c r="O334" s="166" t="e">
        <f>ROUND($C334*#REF!,0)</f>
        <v>#REF!</v>
      </c>
      <c r="P334" s="166" t="e">
        <f>ROUND($C334*#REF!,0)</f>
        <v>#REF!</v>
      </c>
      <c r="Q334" s="166" t="e">
        <f>ROUND($C334*#REF!,0)</f>
        <v>#REF!</v>
      </c>
      <c r="R334" s="166" t="e">
        <f>ROUND($C334*#REF!,0)</f>
        <v>#REF!</v>
      </c>
      <c r="S334" s="166" t="e">
        <f>ROUND($C334*#REF!,0)</f>
        <v>#REF!</v>
      </c>
      <c r="T334" s="352" t="e">
        <f>ROUND($C334*#REF!,0)</f>
        <v>#REF!</v>
      </c>
      <c r="U334" s="352" t="e">
        <f>ROUND($C334*#REF!,0)</f>
        <v>#REF!</v>
      </c>
    </row>
    <row r="335" spans="2:38" ht="15" hidden="1" outlineLevel="1">
      <c r="B335" s="259" t="str">
        <f>B327</f>
        <v>Total PCUs</v>
      </c>
      <c r="C335" s="199"/>
      <c r="D335" s="166"/>
      <c r="E335" s="166"/>
      <c r="F335" s="177"/>
      <c r="G335" s="177"/>
      <c r="H335" s="177"/>
      <c r="I335" s="177" t="e">
        <f t="shared" ref="I335:T335" si="229">SUM(I330:I334)</f>
        <v>#REF!</v>
      </c>
      <c r="J335" s="177" t="e">
        <f t="shared" si="229"/>
        <v>#REF!</v>
      </c>
      <c r="K335" s="177" t="e">
        <f t="shared" si="229"/>
        <v>#REF!</v>
      </c>
      <c r="L335" s="177" t="e">
        <f t="shared" si="229"/>
        <v>#REF!</v>
      </c>
      <c r="M335" s="177" t="e">
        <f t="shared" si="229"/>
        <v>#REF!</v>
      </c>
      <c r="N335" s="177" t="e">
        <f t="shared" si="229"/>
        <v>#REF!</v>
      </c>
      <c r="O335" s="177" t="e">
        <f t="shared" si="229"/>
        <v>#REF!</v>
      </c>
      <c r="P335" s="177" t="e">
        <f t="shared" si="229"/>
        <v>#REF!</v>
      </c>
      <c r="Q335" s="177" t="e">
        <f t="shared" si="229"/>
        <v>#REF!</v>
      </c>
      <c r="R335" s="177" t="e">
        <f t="shared" si="229"/>
        <v>#REF!</v>
      </c>
      <c r="S335" s="177" t="e">
        <f t="shared" si="229"/>
        <v>#REF!</v>
      </c>
      <c r="T335" s="358" t="e">
        <f t="shared" si="229"/>
        <v>#REF!</v>
      </c>
      <c r="U335" s="358" t="e">
        <f t="shared" ref="U335" si="230">SUM(U330:U334)</f>
        <v>#REF!</v>
      </c>
      <c r="V335" s="70"/>
      <c r="W335" s="70"/>
      <c r="X335" s="70"/>
      <c r="Y335" s="70"/>
      <c r="Z335" s="70"/>
      <c r="AA335" s="70"/>
      <c r="AB335" s="70"/>
      <c r="AC335" s="70"/>
      <c r="AD335" s="70"/>
      <c r="AE335" s="70"/>
      <c r="AF335" s="70"/>
      <c r="AG335" s="70"/>
      <c r="AH335" s="70"/>
      <c r="AI335" s="70"/>
      <c r="AJ335" s="70"/>
      <c r="AK335" s="70"/>
      <c r="AL335" s="70"/>
    </row>
    <row r="336" spans="2:38" hidden="1" outlineLevel="1">
      <c r="B336" s="131"/>
      <c r="C336" s="4"/>
      <c r="D336" s="4"/>
      <c r="E336" s="4"/>
      <c r="F336" s="4"/>
      <c r="G336" s="4"/>
      <c r="H336" s="4"/>
      <c r="I336" s="4"/>
      <c r="J336" s="4"/>
      <c r="K336" s="4"/>
      <c r="L336" s="4"/>
      <c r="M336" s="4"/>
      <c r="N336" s="4"/>
      <c r="O336" s="4"/>
      <c r="P336" s="4"/>
      <c r="Q336" s="4"/>
      <c r="R336" s="4"/>
      <c r="S336" s="4"/>
      <c r="T336" s="4"/>
      <c r="U336" s="4"/>
    </row>
    <row r="337" spans="2:38" ht="15.75" hidden="1" collapsed="1" thickBot="1">
      <c r="B337" s="134" t="s">
        <v>195</v>
      </c>
      <c r="C337" s="135"/>
      <c r="D337" s="135"/>
      <c r="E337" s="135"/>
      <c r="F337" s="136"/>
      <c r="G337" s="136"/>
      <c r="H337" s="136"/>
      <c r="I337" s="136" t="e">
        <f t="shared" ref="I337:T337" si="231">ROUND(($C$313*I319+$C$321*I327+$C$329*I335)/$I$7,0)</f>
        <v>#REF!</v>
      </c>
      <c r="J337" s="136" t="e">
        <f t="shared" si="231"/>
        <v>#REF!</v>
      </c>
      <c r="K337" s="136" t="e">
        <f t="shared" si="231"/>
        <v>#REF!</v>
      </c>
      <c r="L337" s="136" t="e">
        <f t="shared" si="231"/>
        <v>#REF!</v>
      </c>
      <c r="M337" s="136" t="e">
        <f t="shared" si="231"/>
        <v>#REF!</v>
      </c>
      <c r="N337" s="136" t="e">
        <f t="shared" si="231"/>
        <v>#REF!</v>
      </c>
      <c r="O337" s="136" t="e">
        <f t="shared" si="231"/>
        <v>#REF!</v>
      </c>
      <c r="P337" s="136" t="e">
        <f t="shared" si="231"/>
        <v>#REF!</v>
      </c>
      <c r="Q337" s="136" t="e">
        <f t="shared" si="231"/>
        <v>#REF!</v>
      </c>
      <c r="R337" s="136" t="e">
        <f t="shared" si="231"/>
        <v>#REF!</v>
      </c>
      <c r="S337" s="136" t="e">
        <f t="shared" si="231"/>
        <v>#REF!</v>
      </c>
      <c r="T337" s="136" t="e">
        <f t="shared" si="231"/>
        <v>#REF!</v>
      </c>
      <c r="U337" s="136" t="e">
        <f t="shared" ref="U337" si="232">ROUND(($C$313*U319+$C$321*U327+$C$329*U335)/$I$7,0)</f>
        <v>#REF!</v>
      </c>
      <c r="V337" s="369"/>
      <c r="W337" s="369"/>
      <c r="X337" s="369"/>
      <c r="Y337" s="369"/>
      <c r="Z337" s="369"/>
      <c r="AA337" s="369"/>
      <c r="AB337" s="369"/>
      <c r="AC337" s="369"/>
      <c r="AD337" s="369"/>
      <c r="AE337" s="369"/>
      <c r="AF337" s="369"/>
      <c r="AG337" s="369"/>
      <c r="AH337" s="369"/>
      <c r="AI337" s="369"/>
      <c r="AJ337" s="369"/>
      <c r="AK337" s="369"/>
      <c r="AL337" s="369"/>
    </row>
    <row r="338" spans="2:38" hidden="1">
      <c r="C338" s="137"/>
      <c r="F338" s="112"/>
      <c r="G338" s="112"/>
      <c r="H338" s="112"/>
      <c r="I338" s="112"/>
      <c r="J338" s="112"/>
      <c r="K338" s="112"/>
      <c r="L338" s="112"/>
      <c r="M338" s="112"/>
      <c r="N338" s="112"/>
      <c r="O338" s="112"/>
      <c r="P338" s="112"/>
      <c r="Q338" s="112"/>
      <c r="R338" s="112"/>
      <c r="S338" s="112"/>
      <c r="T338" s="112"/>
      <c r="U338" s="112"/>
      <c r="V338" s="38"/>
      <c r="W338" s="38"/>
      <c r="X338" s="38"/>
      <c r="Y338" s="38"/>
      <c r="Z338" s="38"/>
      <c r="AA338" s="38"/>
      <c r="AB338" s="38"/>
      <c r="AC338" s="38"/>
      <c r="AD338" s="38"/>
      <c r="AE338" s="38"/>
      <c r="AF338" s="38"/>
      <c r="AG338" s="38"/>
      <c r="AH338" s="38"/>
      <c r="AI338" s="38"/>
      <c r="AJ338" s="38"/>
      <c r="AK338" s="38"/>
      <c r="AL338" s="38"/>
    </row>
    <row r="339" spans="2:38">
      <c r="H339" s="81"/>
      <c r="U339" s="1"/>
    </row>
    <row r="340" spans="2:38">
      <c r="I340" s="94">
        <f>30/50</f>
        <v>0.6</v>
      </c>
      <c r="U340" s="1"/>
    </row>
    <row r="341" spans="2:38">
      <c r="U341" s="1"/>
    </row>
    <row r="342" spans="2:38">
      <c r="F342" s="93"/>
      <c r="U342" s="1"/>
    </row>
    <row r="343" spans="2:38">
      <c r="U343" s="1"/>
    </row>
    <row r="344" spans="2:38">
      <c r="U344" s="1"/>
    </row>
    <row r="345" spans="2:38">
      <c r="U345" s="1"/>
    </row>
    <row r="346" spans="2:38">
      <c r="U346" s="1"/>
    </row>
    <row r="347" spans="2:38">
      <c r="U347" s="1"/>
    </row>
    <row r="348" spans="2:38">
      <c r="U348" s="1"/>
    </row>
    <row r="349" spans="2:38">
      <c r="U349" s="1"/>
    </row>
    <row r="350" spans="2:38">
      <c r="U350" s="1"/>
    </row>
    <row r="351" spans="2:38">
      <c r="U351" s="1"/>
    </row>
    <row r="352" spans="2:38">
      <c r="U352" s="1"/>
    </row>
    <row r="353" spans="21:21">
      <c r="U353" s="1"/>
    </row>
  </sheetData>
  <conditionalFormatting sqref="F338:AL338">
    <cfRule type="cellIs" dxfId="2" priority="1" operator="equal">
      <formula>"Error"</formula>
    </cfRule>
    <cfRule type="cellIs" dxfId="1" priority="2" operator="equal">
      <formula>"Ok"</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45"/>
  <sheetViews>
    <sheetView showGridLines="0" workbookViewId="0">
      <pane xSplit="4" ySplit="3" topLeftCell="E22" activePane="bottomRight" state="frozen"/>
      <selection activeCell="F37" sqref="F37"/>
      <selection pane="topRight" activeCell="F37" sqref="F37"/>
      <selection pane="bottomLeft" activeCell="F37" sqref="F37"/>
      <selection pane="bottomRight" activeCell="T11" sqref="T11"/>
    </sheetView>
  </sheetViews>
  <sheetFormatPr defaultColWidth="9.140625" defaultRowHeight="13.5" outlineLevelCol="1"/>
  <cols>
    <col min="1" max="1" width="9.140625" style="1"/>
    <col min="2" max="2" width="18" style="1" customWidth="1"/>
    <col min="3" max="4" width="9.140625" style="1"/>
    <col min="5" max="5" width="9.42578125" style="1" customWidth="1" outlineLevel="1"/>
    <col min="6" max="6" width="9.85546875" style="1" customWidth="1" outlineLevel="1"/>
    <col min="7" max="8" width="9.28515625" style="1" customWidth="1" outlineLevel="1"/>
    <col min="9" max="40" width="9.28515625" style="1" bestFit="1" customWidth="1"/>
    <col min="41" max="49" width="9.5703125" style="1" bestFit="1" customWidth="1"/>
    <col min="50" max="50" width="8.5703125" style="1" customWidth="1"/>
    <col min="51" max="53" width="9.5703125" style="1" bestFit="1" customWidth="1"/>
    <col min="54" max="16384" width="9.140625" style="1"/>
  </cols>
  <sheetData>
    <row r="1" spans="1:57" ht="15">
      <c r="B1" s="5" t="s">
        <v>200</v>
      </c>
      <c r="C1" s="8"/>
      <c r="D1" s="8">
        <f>EOMONTH(DATE(2018,3,31),0)</f>
        <v>43190</v>
      </c>
      <c r="E1" s="8">
        <f>EOMONTH(D1,3)</f>
        <v>43281</v>
      </c>
      <c r="F1" s="8">
        <f t="shared" ref="F1:BA1" si="0">EOMONTH(E1,3)</f>
        <v>43373</v>
      </c>
      <c r="G1" s="8">
        <f t="shared" si="0"/>
        <v>43465</v>
      </c>
      <c r="H1" s="8">
        <f t="shared" si="0"/>
        <v>43555</v>
      </c>
      <c r="I1" s="8">
        <f t="shared" si="0"/>
        <v>43646</v>
      </c>
      <c r="J1" s="8">
        <f t="shared" si="0"/>
        <v>43738</v>
      </c>
      <c r="K1" s="8">
        <f t="shared" si="0"/>
        <v>43830</v>
      </c>
      <c r="L1" s="8">
        <f t="shared" si="0"/>
        <v>43921</v>
      </c>
      <c r="M1" s="8">
        <f t="shared" si="0"/>
        <v>44012</v>
      </c>
      <c r="N1" s="8">
        <f t="shared" si="0"/>
        <v>44104</v>
      </c>
      <c r="O1" s="8">
        <f t="shared" si="0"/>
        <v>44196</v>
      </c>
      <c r="P1" s="8">
        <f t="shared" si="0"/>
        <v>44286</v>
      </c>
      <c r="Q1" s="8">
        <f t="shared" si="0"/>
        <v>44377</v>
      </c>
      <c r="R1" s="8">
        <f t="shared" si="0"/>
        <v>44469</v>
      </c>
      <c r="S1" s="8">
        <f t="shared" si="0"/>
        <v>44561</v>
      </c>
      <c r="T1" s="8">
        <f t="shared" si="0"/>
        <v>44651</v>
      </c>
      <c r="U1" s="8">
        <f t="shared" si="0"/>
        <v>44742</v>
      </c>
      <c r="V1" s="8">
        <f t="shared" si="0"/>
        <v>44834</v>
      </c>
      <c r="W1" s="8">
        <f t="shared" si="0"/>
        <v>44926</v>
      </c>
      <c r="X1" s="8">
        <f t="shared" si="0"/>
        <v>45016</v>
      </c>
      <c r="Y1" s="8">
        <f t="shared" si="0"/>
        <v>45107</v>
      </c>
      <c r="Z1" s="8">
        <f t="shared" si="0"/>
        <v>45199</v>
      </c>
      <c r="AA1" s="8">
        <f t="shared" si="0"/>
        <v>45291</v>
      </c>
      <c r="AB1" s="8">
        <f t="shared" si="0"/>
        <v>45382</v>
      </c>
      <c r="AC1" s="8">
        <f t="shared" si="0"/>
        <v>45473</v>
      </c>
      <c r="AD1" s="8">
        <f t="shared" si="0"/>
        <v>45565</v>
      </c>
      <c r="AE1" s="8">
        <f t="shared" si="0"/>
        <v>45657</v>
      </c>
      <c r="AF1" s="8">
        <f t="shared" si="0"/>
        <v>45747</v>
      </c>
      <c r="AG1" s="8">
        <f t="shared" si="0"/>
        <v>45838</v>
      </c>
      <c r="AH1" s="8">
        <f t="shared" si="0"/>
        <v>45930</v>
      </c>
      <c r="AI1" s="8">
        <f t="shared" si="0"/>
        <v>46022</v>
      </c>
      <c r="AJ1" s="8">
        <f t="shared" si="0"/>
        <v>46112</v>
      </c>
      <c r="AK1" s="8">
        <f t="shared" si="0"/>
        <v>46203</v>
      </c>
      <c r="AL1" s="8">
        <f t="shared" si="0"/>
        <v>46295</v>
      </c>
      <c r="AM1" s="8">
        <f t="shared" si="0"/>
        <v>46387</v>
      </c>
      <c r="AN1" s="8">
        <f t="shared" si="0"/>
        <v>46477</v>
      </c>
      <c r="AO1" s="8">
        <f t="shared" si="0"/>
        <v>46568</v>
      </c>
      <c r="AP1" s="8">
        <f t="shared" si="0"/>
        <v>46660</v>
      </c>
      <c r="AQ1" s="8">
        <f t="shared" si="0"/>
        <v>46752</v>
      </c>
      <c r="AR1" s="8">
        <f t="shared" si="0"/>
        <v>46843</v>
      </c>
      <c r="AS1" s="8">
        <f t="shared" si="0"/>
        <v>46934</v>
      </c>
      <c r="AT1" s="8">
        <f t="shared" si="0"/>
        <v>47026</v>
      </c>
      <c r="AU1" s="8">
        <f t="shared" si="0"/>
        <v>47118</v>
      </c>
      <c r="AV1" s="8">
        <f t="shared" si="0"/>
        <v>47208</v>
      </c>
      <c r="AW1" s="8">
        <f t="shared" si="0"/>
        <v>47299</v>
      </c>
      <c r="AX1" s="8">
        <f t="shared" si="0"/>
        <v>47391</v>
      </c>
      <c r="AY1" s="8">
        <f t="shared" si="0"/>
        <v>47483</v>
      </c>
      <c r="AZ1" s="8">
        <f t="shared" si="0"/>
        <v>47573</v>
      </c>
      <c r="BA1" s="9">
        <f t="shared" si="0"/>
        <v>47664</v>
      </c>
      <c r="BB1" s="8"/>
      <c r="BC1" s="8"/>
      <c r="BD1" s="8"/>
      <c r="BE1" s="8"/>
    </row>
    <row r="2" spans="1:57" ht="15">
      <c r="B2" s="40" t="s">
        <v>184</v>
      </c>
      <c r="C2" s="32"/>
      <c r="D2" s="32"/>
      <c r="E2" s="32">
        <f>DATE(IF(MONTH(E1)&lt;=3,YEAR(E1),(YEAR(E1)+1)),3,31)</f>
        <v>43555</v>
      </c>
      <c r="F2" s="32">
        <f t="shared" ref="F2:BA2" si="1">DATE(IF(MONTH(F1)&lt;=3,YEAR(F1),(YEAR(F1)+1)),3,31)</f>
        <v>43555</v>
      </c>
      <c r="G2" s="32">
        <f t="shared" si="1"/>
        <v>43555</v>
      </c>
      <c r="H2" s="32">
        <f t="shared" si="1"/>
        <v>43555</v>
      </c>
      <c r="I2" s="32">
        <f t="shared" si="1"/>
        <v>43921</v>
      </c>
      <c r="J2" s="32">
        <f t="shared" si="1"/>
        <v>43921</v>
      </c>
      <c r="K2" s="32">
        <f t="shared" si="1"/>
        <v>43921</v>
      </c>
      <c r="L2" s="32">
        <f t="shared" si="1"/>
        <v>43921</v>
      </c>
      <c r="M2" s="32">
        <f t="shared" si="1"/>
        <v>44286</v>
      </c>
      <c r="N2" s="32">
        <f t="shared" si="1"/>
        <v>44286</v>
      </c>
      <c r="O2" s="32">
        <f t="shared" si="1"/>
        <v>44286</v>
      </c>
      <c r="P2" s="32">
        <f t="shared" si="1"/>
        <v>44286</v>
      </c>
      <c r="Q2" s="32">
        <f t="shared" si="1"/>
        <v>44651</v>
      </c>
      <c r="R2" s="32">
        <f t="shared" si="1"/>
        <v>44651</v>
      </c>
      <c r="S2" s="32">
        <f t="shared" si="1"/>
        <v>44651</v>
      </c>
      <c r="T2" s="32">
        <f t="shared" si="1"/>
        <v>44651</v>
      </c>
      <c r="U2" s="32">
        <f t="shared" si="1"/>
        <v>45016</v>
      </c>
      <c r="V2" s="32">
        <f t="shared" si="1"/>
        <v>45016</v>
      </c>
      <c r="W2" s="32">
        <f t="shared" si="1"/>
        <v>45016</v>
      </c>
      <c r="X2" s="32">
        <f t="shared" si="1"/>
        <v>45016</v>
      </c>
      <c r="Y2" s="32">
        <f t="shared" si="1"/>
        <v>45382</v>
      </c>
      <c r="Z2" s="32">
        <f t="shared" si="1"/>
        <v>45382</v>
      </c>
      <c r="AA2" s="32">
        <f t="shared" si="1"/>
        <v>45382</v>
      </c>
      <c r="AB2" s="32">
        <f t="shared" si="1"/>
        <v>45382</v>
      </c>
      <c r="AC2" s="32">
        <f t="shared" si="1"/>
        <v>45747</v>
      </c>
      <c r="AD2" s="32">
        <f t="shared" si="1"/>
        <v>45747</v>
      </c>
      <c r="AE2" s="32">
        <f t="shared" si="1"/>
        <v>45747</v>
      </c>
      <c r="AF2" s="32">
        <f t="shared" si="1"/>
        <v>45747</v>
      </c>
      <c r="AG2" s="32">
        <f t="shared" si="1"/>
        <v>46112</v>
      </c>
      <c r="AH2" s="32">
        <f t="shared" si="1"/>
        <v>46112</v>
      </c>
      <c r="AI2" s="32">
        <f t="shared" si="1"/>
        <v>46112</v>
      </c>
      <c r="AJ2" s="32">
        <f t="shared" si="1"/>
        <v>46112</v>
      </c>
      <c r="AK2" s="32">
        <f t="shared" si="1"/>
        <v>46477</v>
      </c>
      <c r="AL2" s="32">
        <f t="shared" si="1"/>
        <v>46477</v>
      </c>
      <c r="AM2" s="32">
        <f t="shared" si="1"/>
        <v>46477</v>
      </c>
      <c r="AN2" s="32">
        <f t="shared" si="1"/>
        <v>46477</v>
      </c>
      <c r="AO2" s="32">
        <f t="shared" si="1"/>
        <v>46843</v>
      </c>
      <c r="AP2" s="32">
        <f t="shared" si="1"/>
        <v>46843</v>
      </c>
      <c r="AQ2" s="32">
        <f t="shared" si="1"/>
        <v>46843</v>
      </c>
      <c r="AR2" s="32">
        <f t="shared" si="1"/>
        <v>46843</v>
      </c>
      <c r="AS2" s="32">
        <f t="shared" si="1"/>
        <v>47208</v>
      </c>
      <c r="AT2" s="32">
        <f t="shared" si="1"/>
        <v>47208</v>
      </c>
      <c r="AU2" s="32">
        <f t="shared" si="1"/>
        <v>47208</v>
      </c>
      <c r="AV2" s="32">
        <f t="shared" si="1"/>
        <v>47208</v>
      </c>
      <c r="AW2" s="32">
        <f t="shared" si="1"/>
        <v>47573</v>
      </c>
      <c r="AX2" s="32">
        <f t="shared" si="1"/>
        <v>47573</v>
      </c>
      <c r="AY2" s="32">
        <f t="shared" si="1"/>
        <v>47573</v>
      </c>
      <c r="AZ2" s="32">
        <f t="shared" si="1"/>
        <v>47573</v>
      </c>
      <c r="BA2" s="34">
        <f t="shared" si="1"/>
        <v>47938</v>
      </c>
    </row>
    <row r="3" spans="1:57" ht="15.75" thickBot="1">
      <c r="B3" s="42" t="s">
        <v>202</v>
      </c>
      <c r="C3" s="33"/>
      <c r="D3" s="33"/>
      <c r="E3" s="35">
        <f t="shared" ref="E3" si="2">IF(MOD(YEAR(E2),4)=0,366,365)</f>
        <v>365</v>
      </c>
      <c r="F3" s="35">
        <f t="shared" ref="F3" si="3">IF(MOD(YEAR(F2),4)=0,366,365)</f>
        <v>365</v>
      </c>
      <c r="G3" s="35">
        <f t="shared" ref="G3" si="4">IF(MOD(YEAR(G2),4)=0,366,365)</f>
        <v>365</v>
      </c>
      <c r="H3" s="35">
        <f t="shared" ref="H3" si="5">IF(MOD(YEAR(H2),4)=0,366,365)</f>
        <v>365</v>
      </c>
      <c r="I3" s="35">
        <f t="shared" ref="I3" si="6">IF(MOD(YEAR(I2),4)=0,366,365)</f>
        <v>366</v>
      </c>
      <c r="J3" s="35">
        <f t="shared" ref="J3" si="7">IF(MOD(YEAR(J2),4)=0,366,365)</f>
        <v>366</v>
      </c>
      <c r="K3" s="35">
        <f t="shared" ref="K3" si="8">IF(MOD(YEAR(K2),4)=0,366,365)</f>
        <v>366</v>
      </c>
      <c r="L3" s="35">
        <f t="shared" ref="L3" si="9">IF(MOD(YEAR(L2),4)=0,366,365)</f>
        <v>366</v>
      </c>
      <c r="M3" s="35">
        <f t="shared" ref="M3" si="10">IF(MOD(YEAR(M2),4)=0,366,365)</f>
        <v>365</v>
      </c>
      <c r="N3" s="35">
        <f t="shared" ref="N3" si="11">IF(MOD(YEAR(N2),4)=0,366,365)</f>
        <v>365</v>
      </c>
      <c r="O3" s="35">
        <f t="shared" ref="O3" si="12">IF(MOD(YEAR(O2),4)=0,366,365)</f>
        <v>365</v>
      </c>
      <c r="P3" s="35">
        <f t="shared" ref="P3" si="13">IF(MOD(YEAR(P2),4)=0,366,365)</f>
        <v>365</v>
      </c>
      <c r="Q3" s="35">
        <f t="shared" ref="Q3" si="14">IF(MOD(YEAR(Q2),4)=0,366,365)</f>
        <v>365</v>
      </c>
      <c r="R3" s="35">
        <f t="shared" ref="R3" si="15">IF(MOD(YEAR(R2),4)=0,366,365)</f>
        <v>365</v>
      </c>
      <c r="S3" s="35">
        <f t="shared" ref="S3" si="16">IF(MOD(YEAR(S2),4)=0,366,365)</f>
        <v>365</v>
      </c>
      <c r="T3" s="35">
        <f t="shared" ref="T3" si="17">IF(MOD(YEAR(T2),4)=0,366,365)</f>
        <v>365</v>
      </c>
      <c r="U3" s="35">
        <f t="shared" ref="U3" si="18">IF(MOD(YEAR(U2),4)=0,366,365)</f>
        <v>365</v>
      </c>
      <c r="V3" s="35">
        <f t="shared" ref="V3" si="19">IF(MOD(YEAR(V2),4)=0,366,365)</f>
        <v>365</v>
      </c>
      <c r="W3" s="35">
        <f t="shared" ref="W3" si="20">IF(MOD(YEAR(W2),4)=0,366,365)</f>
        <v>365</v>
      </c>
      <c r="X3" s="35">
        <f t="shared" ref="X3" si="21">IF(MOD(YEAR(X2),4)=0,366,365)</f>
        <v>365</v>
      </c>
      <c r="Y3" s="35">
        <f t="shared" ref="Y3" si="22">IF(MOD(YEAR(Y2),4)=0,366,365)</f>
        <v>366</v>
      </c>
      <c r="Z3" s="35">
        <f t="shared" ref="Z3" si="23">IF(MOD(YEAR(Z2),4)=0,366,365)</f>
        <v>366</v>
      </c>
      <c r="AA3" s="35">
        <f t="shared" ref="AA3" si="24">IF(MOD(YEAR(AA2),4)=0,366,365)</f>
        <v>366</v>
      </c>
      <c r="AB3" s="35">
        <f t="shared" ref="AB3" si="25">IF(MOD(YEAR(AB2),4)=0,366,365)</f>
        <v>366</v>
      </c>
      <c r="AC3" s="35">
        <f t="shared" ref="AC3" si="26">IF(MOD(YEAR(AC2),4)=0,366,365)</f>
        <v>365</v>
      </c>
      <c r="AD3" s="35">
        <f t="shared" ref="AD3" si="27">IF(MOD(YEAR(AD2),4)=0,366,365)</f>
        <v>365</v>
      </c>
      <c r="AE3" s="35">
        <f t="shared" ref="AE3" si="28">IF(MOD(YEAR(AE2),4)=0,366,365)</f>
        <v>365</v>
      </c>
      <c r="AF3" s="35">
        <f t="shared" ref="AF3" si="29">IF(MOD(YEAR(AF2),4)=0,366,365)</f>
        <v>365</v>
      </c>
      <c r="AG3" s="35">
        <f t="shared" ref="AG3" si="30">IF(MOD(YEAR(AG2),4)=0,366,365)</f>
        <v>365</v>
      </c>
      <c r="AH3" s="35">
        <f t="shared" ref="AH3" si="31">IF(MOD(YEAR(AH2),4)=0,366,365)</f>
        <v>365</v>
      </c>
      <c r="AI3" s="35">
        <f t="shared" ref="AI3" si="32">IF(MOD(YEAR(AI2),4)=0,366,365)</f>
        <v>365</v>
      </c>
      <c r="AJ3" s="35">
        <f t="shared" ref="AJ3" si="33">IF(MOD(YEAR(AJ2),4)=0,366,365)</f>
        <v>365</v>
      </c>
      <c r="AK3" s="35">
        <f t="shared" ref="AK3" si="34">IF(MOD(YEAR(AK2),4)=0,366,365)</f>
        <v>365</v>
      </c>
      <c r="AL3" s="35">
        <f t="shared" ref="AL3" si="35">IF(MOD(YEAR(AL2),4)=0,366,365)</f>
        <v>365</v>
      </c>
      <c r="AM3" s="35">
        <f t="shared" ref="AM3" si="36">IF(MOD(YEAR(AM2),4)=0,366,365)</f>
        <v>365</v>
      </c>
      <c r="AN3" s="35">
        <f t="shared" ref="AN3" si="37">IF(MOD(YEAR(AN2),4)=0,366,365)</f>
        <v>365</v>
      </c>
      <c r="AO3" s="35">
        <f t="shared" ref="AO3" si="38">IF(MOD(YEAR(AO2),4)=0,366,365)</f>
        <v>366</v>
      </c>
      <c r="AP3" s="35">
        <f t="shared" ref="AP3" si="39">IF(MOD(YEAR(AP2),4)=0,366,365)</f>
        <v>366</v>
      </c>
      <c r="AQ3" s="35">
        <f t="shared" ref="AQ3" si="40">IF(MOD(YEAR(AQ2),4)=0,366,365)</f>
        <v>366</v>
      </c>
      <c r="AR3" s="35">
        <f t="shared" ref="AR3" si="41">IF(MOD(YEAR(AR2),4)=0,366,365)</f>
        <v>366</v>
      </c>
      <c r="AS3" s="35">
        <f t="shared" ref="AS3" si="42">IF(MOD(YEAR(AS2),4)=0,366,365)</f>
        <v>365</v>
      </c>
      <c r="AT3" s="35">
        <f t="shared" ref="AT3" si="43">IF(MOD(YEAR(AT2),4)=0,366,365)</f>
        <v>365</v>
      </c>
      <c r="AU3" s="35">
        <f t="shared" ref="AU3" si="44">IF(MOD(YEAR(AU2),4)=0,366,365)</f>
        <v>365</v>
      </c>
      <c r="AV3" s="35">
        <f t="shared" ref="AV3" si="45">IF(MOD(YEAR(AV2),4)=0,366,365)</f>
        <v>365</v>
      </c>
      <c r="AW3" s="35">
        <f t="shared" ref="AW3" si="46">IF(MOD(YEAR(AW2),4)=0,366,365)</f>
        <v>365</v>
      </c>
      <c r="AX3" s="35">
        <f t="shared" ref="AX3" si="47">IF(MOD(YEAR(AX2),4)=0,366,365)</f>
        <v>365</v>
      </c>
      <c r="AY3" s="35">
        <f t="shared" ref="AY3" si="48">IF(MOD(YEAR(AY2),4)=0,366,365)</f>
        <v>365</v>
      </c>
      <c r="AZ3" s="35">
        <f t="shared" ref="AZ3" si="49">IF(MOD(YEAR(AZ2),4)=0,366,365)</f>
        <v>365</v>
      </c>
      <c r="BA3" s="36">
        <f t="shared" ref="BA3" si="50">IF(MOD(YEAR(BA2),4)=0,366,365)</f>
        <v>365</v>
      </c>
    </row>
    <row r="5" spans="1:57" ht="15">
      <c r="B5" s="177" t="s">
        <v>210</v>
      </c>
      <c r="C5" s="216"/>
      <c r="D5" s="231"/>
      <c r="E5" s="234"/>
      <c r="F5" s="234"/>
      <c r="G5" s="234"/>
      <c r="H5" s="234"/>
      <c r="I5" s="234"/>
      <c r="J5" s="234"/>
      <c r="K5" s="234"/>
      <c r="L5" s="234"/>
      <c r="M5" s="234"/>
      <c r="N5" s="234"/>
      <c r="O5" s="234"/>
      <c r="P5" s="234"/>
      <c r="Q5" s="234"/>
      <c r="R5" s="234"/>
      <c r="S5" s="234"/>
      <c r="T5" s="234"/>
      <c r="U5" s="234"/>
      <c r="V5" s="234"/>
      <c r="W5" s="234"/>
      <c r="X5" s="234"/>
      <c r="Y5" s="234"/>
      <c r="Z5" s="234"/>
      <c r="AA5" s="234"/>
      <c r="AB5" s="234"/>
      <c r="AC5" s="234"/>
      <c r="AD5" s="234"/>
      <c r="AE5" s="234"/>
      <c r="AF5" s="234"/>
      <c r="AG5" s="234"/>
      <c r="AH5" s="234"/>
      <c r="AI5" s="234"/>
      <c r="AJ5" s="234"/>
      <c r="AK5" s="234"/>
      <c r="AL5" s="234"/>
      <c r="AM5" s="234"/>
      <c r="AN5" s="234"/>
      <c r="AO5" s="234"/>
      <c r="AP5" s="234"/>
      <c r="AQ5" s="234"/>
      <c r="AR5" s="234"/>
      <c r="AS5" s="234"/>
      <c r="AT5" s="234"/>
      <c r="AU5" s="234"/>
      <c r="AV5" s="234"/>
      <c r="AW5" s="234"/>
      <c r="AX5" s="234"/>
      <c r="AY5" s="234"/>
      <c r="AZ5" s="234"/>
      <c r="BA5" s="234"/>
    </row>
    <row r="6" spans="1:57" ht="15">
      <c r="A6" s="37">
        <f>SUM(C5:BA6)</f>
        <v>0</v>
      </c>
      <c r="B6" s="177" t="s">
        <v>304</v>
      </c>
      <c r="C6" s="216"/>
      <c r="D6" s="166"/>
      <c r="E6" s="234"/>
      <c r="F6" s="234"/>
      <c r="G6" s="234"/>
      <c r="H6" s="234"/>
      <c r="I6" s="234"/>
      <c r="J6" s="234"/>
      <c r="K6" s="234"/>
      <c r="L6" s="234"/>
      <c r="M6" s="234"/>
      <c r="N6" s="234"/>
      <c r="O6" s="234"/>
      <c r="P6" s="234"/>
      <c r="Q6" s="234"/>
      <c r="R6" s="234"/>
      <c r="S6" s="234"/>
      <c r="T6" s="234"/>
      <c r="U6" s="234"/>
      <c r="V6" s="234"/>
      <c r="W6" s="234"/>
      <c r="X6" s="234"/>
      <c r="Y6" s="234"/>
      <c r="Z6" s="234"/>
      <c r="AA6" s="234"/>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row>
    <row r="7" spans="1:57">
      <c r="P7" s="1">
        <f>Financials!E43</f>
        <v>1121.43</v>
      </c>
      <c r="Q7" s="1">
        <f>Financials!F43</f>
        <v>1064.4730480000001</v>
      </c>
      <c r="R7" s="1">
        <f>Financials!G43</f>
        <v>1010.1558529</v>
      </c>
      <c r="T7" s="92">
        <f>R7-T12</f>
        <v>-4.1470999999546621E-3</v>
      </c>
      <c r="U7" s="92">
        <f>T11-T7</f>
        <v>0.76414709999995267</v>
      </c>
    </row>
    <row r="8" spans="1:57" ht="15">
      <c r="B8" s="86" t="s">
        <v>204</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row>
    <row r="9" spans="1:57" ht="15">
      <c r="B9" s="215" t="s">
        <v>211</v>
      </c>
      <c r="C9" s="232">
        <f>'Debt Repay'!E3</f>
        <v>1255.79</v>
      </c>
      <c r="D9" s="166"/>
      <c r="E9" s="234">
        <f>D12</f>
        <v>1255.79</v>
      </c>
      <c r="F9" s="234">
        <f t="shared" ref="F9:BA9" si="51">E12</f>
        <v>1245.33</v>
      </c>
      <c r="G9" s="234">
        <f t="shared" si="51"/>
        <v>1234.8699999999999</v>
      </c>
      <c r="H9" s="234">
        <f t="shared" si="51"/>
        <v>1213.94</v>
      </c>
      <c r="I9" s="234">
        <f t="shared" si="51"/>
        <v>1193.01</v>
      </c>
      <c r="J9" s="234">
        <f t="shared" si="51"/>
        <v>1181.08</v>
      </c>
      <c r="K9" s="234">
        <f t="shared" si="51"/>
        <v>1169.1500000000001</v>
      </c>
      <c r="L9" s="234">
        <f t="shared" si="51"/>
        <v>1145.29</v>
      </c>
      <c r="M9" s="234">
        <f t="shared" si="51"/>
        <v>1121.43</v>
      </c>
      <c r="N9" s="234">
        <f t="shared" si="51"/>
        <v>1112.22</v>
      </c>
      <c r="O9" s="234">
        <f t="shared" si="51"/>
        <v>1103.01</v>
      </c>
      <c r="P9" s="234">
        <f t="shared" si="51"/>
        <v>1084.5899999999999</v>
      </c>
      <c r="Q9" s="234">
        <f t="shared" si="51"/>
        <v>1066.17</v>
      </c>
      <c r="R9" s="234">
        <f t="shared" si="51"/>
        <v>1052.3599999999999</v>
      </c>
      <c r="S9" s="234">
        <f t="shared" si="51"/>
        <v>1038.55</v>
      </c>
      <c r="T9" s="234">
        <f t="shared" si="51"/>
        <v>1010.92</v>
      </c>
      <c r="U9" s="234">
        <f t="shared" si="51"/>
        <v>1010.16</v>
      </c>
      <c r="V9" s="234">
        <f t="shared" si="51"/>
        <v>991.32</v>
      </c>
      <c r="W9" s="234">
        <f t="shared" si="51"/>
        <v>945.61</v>
      </c>
      <c r="X9" s="234">
        <f t="shared" si="51"/>
        <v>907.94</v>
      </c>
      <c r="Y9" s="234">
        <f t="shared" si="51"/>
        <v>870.27</v>
      </c>
      <c r="Z9" s="234">
        <f t="shared" si="51"/>
        <v>845.15</v>
      </c>
      <c r="AA9" s="234">
        <f t="shared" si="51"/>
        <v>820.03</v>
      </c>
      <c r="AB9" s="234">
        <f t="shared" si="51"/>
        <v>769.8</v>
      </c>
      <c r="AC9" s="234">
        <f t="shared" si="51"/>
        <v>719.57</v>
      </c>
      <c r="AD9" s="234">
        <f t="shared" si="51"/>
        <v>688.18</v>
      </c>
      <c r="AE9" s="234">
        <f t="shared" si="51"/>
        <v>656.79</v>
      </c>
      <c r="AF9" s="234">
        <f t="shared" si="51"/>
        <v>594</v>
      </c>
      <c r="AG9" s="234">
        <f t="shared" si="51"/>
        <v>531.21</v>
      </c>
      <c r="AH9" s="234">
        <f t="shared" si="51"/>
        <v>491.97</v>
      </c>
      <c r="AI9" s="234">
        <f t="shared" si="51"/>
        <v>452.73</v>
      </c>
      <c r="AJ9" s="234">
        <f t="shared" si="51"/>
        <v>374.24</v>
      </c>
      <c r="AK9" s="234">
        <f t="shared" si="51"/>
        <v>295.75</v>
      </c>
      <c r="AL9" s="234">
        <f t="shared" si="51"/>
        <v>221.82</v>
      </c>
      <c r="AM9" s="234">
        <f t="shared" si="51"/>
        <v>147.88</v>
      </c>
      <c r="AN9" s="234">
        <f t="shared" si="51"/>
        <v>73.94</v>
      </c>
      <c r="AO9" s="234">
        <f t="shared" si="51"/>
        <v>0</v>
      </c>
      <c r="AP9" s="234">
        <f t="shared" si="51"/>
        <v>0</v>
      </c>
      <c r="AQ9" s="234">
        <f t="shared" si="51"/>
        <v>0</v>
      </c>
      <c r="AR9" s="234">
        <f t="shared" si="51"/>
        <v>0</v>
      </c>
      <c r="AS9" s="234">
        <f t="shared" si="51"/>
        <v>0</v>
      </c>
      <c r="AT9" s="234">
        <f t="shared" si="51"/>
        <v>0</v>
      </c>
      <c r="AU9" s="234">
        <f t="shared" si="51"/>
        <v>0</v>
      </c>
      <c r="AV9" s="234">
        <f t="shared" si="51"/>
        <v>0</v>
      </c>
      <c r="AW9" s="234">
        <f t="shared" si="51"/>
        <v>0</v>
      </c>
      <c r="AX9" s="234">
        <f t="shared" si="51"/>
        <v>0</v>
      </c>
      <c r="AY9" s="234">
        <f t="shared" si="51"/>
        <v>0</v>
      </c>
      <c r="AZ9" s="234">
        <f t="shared" si="51"/>
        <v>0</v>
      </c>
      <c r="BA9" s="234">
        <f t="shared" si="51"/>
        <v>0</v>
      </c>
    </row>
    <row r="10" spans="1:57" ht="15">
      <c r="A10" s="81">
        <f>SUM(E10:BA10)</f>
        <v>0</v>
      </c>
      <c r="B10" s="260" t="s">
        <v>203</v>
      </c>
      <c r="C10" s="166"/>
      <c r="D10" s="166"/>
      <c r="E10" s="234">
        <f>IF(E5&gt;0,MIN(E5,($C$9-$E$9-SUM($D$10:D10))),0)</f>
        <v>0</v>
      </c>
      <c r="F10" s="234">
        <f>IF(F5&gt;0,MIN(F5,($C$9-$E$9-SUM($D$10:E10))),0)</f>
        <v>0</v>
      </c>
      <c r="G10" s="234">
        <f>IF(G5&gt;0,MIN(G5,($C$9-$E$9-SUM($D$10:F10))),0)</f>
        <v>0</v>
      </c>
      <c r="H10" s="234">
        <f>IF(H5&gt;0,MIN(H5,($C$9-$E$9-SUM($D$10:G10))),0)</f>
        <v>0</v>
      </c>
      <c r="I10" s="234">
        <f>IF(I5&gt;0,MIN(I5,($C$9-$E$9-SUM($D$10:H10))),0)</f>
        <v>0</v>
      </c>
      <c r="J10" s="234">
        <f>IF(J5&gt;0,MIN(J5,($C$9-$E$9-SUM($D$10:I10))),0)</f>
        <v>0</v>
      </c>
      <c r="K10" s="234">
        <f>IF(K5&gt;0,MIN(K5,($C$9-$E$9-SUM($D$10:J10))),0)</f>
        <v>0</v>
      </c>
      <c r="L10" s="234">
        <f>IF(L5&gt;0,MIN(L5,($C$9-$E$9-SUM($D$10:K10))),0)</f>
        <v>0</v>
      </c>
      <c r="M10" s="234">
        <f>IF(M5&gt;0,MIN(M5,($C$9-$E$9-SUM($D$10:L10))),0)</f>
        <v>0</v>
      </c>
      <c r="N10" s="234">
        <f>IF(N5&gt;0,MIN(N5,($C$9-$E$9-SUM($D$10:M10))),0)</f>
        <v>0</v>
      </c>
      <c r="O10" s="234">
        <f>IF(O5&gt;0,MIN(O5,($C$9-$E$9-SUM($D$10:N10))),0)</f>
        <v>0</v>
      </c>
      <c r="P10" s="234">
        <f>IF(P5&gt;0,MIN(P5,($C$9-$E$9-SUM($D$10:O10))),0)</f>
        <v>0</v>
      </c>
      <c r="Q10" s="234">
        <f>IF(Q5&gt;0,MIN(Q5,($C$9-$E$9-SUM($D$10:P10))),0)</f>
        <v>0</v>
      </c>
      <c r="R10" s="234">
        <f>IF(R5&gt;0,MIN(R5,($C$9-$E$9-SUM($D$10:Q10))),0)</f>
        <v>0</v>
      </c>
      <c r="S10" s="234">
        <f>IF(S5&gt;0,MIN(S5,($C$9-$E$9-SUM($D$10:R10))),0)</f>
        <v>0</v>
      </c>
      <c r="T10" s="234">
        <f>IF(T5&gt;0,MIN(T5,($C$9-$E$9-SUM($D$10:S10))),0)</f>
        <v>0</v>
      </c>
      <c r="U10" s="234">
        <f>IF(U5&gt;0,MIN(U5,($C$9-$E$9-SUM($D$10:T10))),0)</f>
        <v>0</v>
      </c>
      <c r="V10" s="234">
        <f>IF(V5&gt;0,MIN(V5,($C$9-$E$9-SUM($D$10:U10))),0)</f>
        <v>0</v>
      </c>
      <c r="W10" s="234">
        <f>IF(W5&gt;0,MIN(W5,($C$9-$E$9-SUM($D$10:V10))),0)</f>
        <v>0</v>
      </c>
      <c r="X10" s="234">
        <f>IF(X5&gt;0,MIN(X5,($C$9-$E$9-SUM($D$10:W10))),0)</f>
        <v>0</v>
      </c>
      <c r="Y10" s="234">
        <f>IF(Y5&gt;0,MIN(Y5,($C$9-$E$9-SUM($D$10:X10))),0)</f>
        <v>0</v>
      </c>
      <c r="Z10" s="234">
        <f>IF(Z5&gt;0,MIN(Z5,($C$9-$E$9-SUM($D$10:Y10))),0)</f>
        <v>0</v>
      </c>
      <c r="AA10" s="234">
        <f>IF(AA5&gt;0,MIN(AA5,($C$9-$E$9-SUM($D$10:Z10))),0)</f>
        <v>0</v>
      </c>
      <c r="AB10" s="234">
        <f>IF(AB5&gt;0,MIN(AB5,($C$9-$E$9-SUM($D$10:AA10))),0)</f>
        <v>0</v>
      </c>
      <c r="AC10" s="234">
        <f>IF(AC5&gt;0,MIN(AC5,($C$9-$E$9-SUM($D$10:AB10))),0)</f>
        <v>0</v>
      </c>
      <c r="AD10" s="234">
        <f>IF(AD5&gt;0,MIN(AD5,($C$9-$E$9-SUM($D$10:AC10))),0)</f>
        <v>0</v>
      </c>
      <c r="AE10" s="234">
        <f>IF(AE5&gt;0,MIN(AE5,($C$9-$E$9-SUM($D$10:AD10))),0)</f>
        <v>0</v>
      </c>
      <c r="AF10" s="234">
        <f>IF(AF5&gt;0,MIN(AF5,($C$9-$E$9-SUM($D$10:AE10))),0)</f>
        <v>0</v>
      </c>
      <c r="AG10" s="234">
        <f>IF(AG5&gt;0,MIN(AG5,($C$9-$E$9-SUM($D$10:AF10))),0)</f>
        <v>0</v>
      </c>
      <c r="AH10" s="234">
        <f>IF(AH5&gt;0,MIN(AH5,($C$9-$E$9-SUM($D$10:AG10))),0)</f>
        <v>0</v>
      </c>
      <c r="AI10" s="234">
        <f>IF(AI5&gt;0,MIN(AI5,($C$9-$E$9-SUM($D$10:AH10))),0)</f>
        <v>0</v>
      </c>
      <c r="AJ10" s="234">
        <f>IF(AJ5&gt;0,MIN(AJ5,($C$9-$E$9-SUM($D$10:AI10))),0)</f>
        <v>0</v>
      </c>
      <c r="AK10" s="234">
        <f>IF(AK5&gt;0,MIN(AK5,($C$9-$E$9-SUM($D$10:AJ10))),0)</f>
        <v>0</v>
      </c>
      <c r="AL10" s="234">
        <f>IF(AL5&gt;0,MIN(AL5,($C$9-$E$9-SUM($D$10:AK10))),0)</f>
        <v>0</v>
      </c>
      <c r="AM10" s="234">
        <f>IF(AM5&gt;0,MIN(AM5,($C$9-$E$9-SUM($D$10:AL10))),0)</f>
        <v>0</v>
      </c>
      <c r="AN10" s="234">
        <f>IF(AN5&gt;0,MIN(AN5,($C$9-$E$9-SUM($D$10:AM10))),0)</f>
        <v>0</v>
      </c>
      <c r="AO10" s="234">
        <f>IF(AO5&gt;0,MIN(AO5,($C$9-$E$9-SUM($D$10:AN10))),0)</f>
        <v>0</v>
      </c>
      <c r="AP10" s="234">
        <f>IF(AP5&gt;0,MIN(AP5,($C$9-$E$9-SUM($D$10:AO10))),0)</f>
        <v>0</v>
      </c>
      <c r="AQ10" s="234">
        <f>IF(AQ5&gt;0,MIN(AQ5,($C$9-$E$9-SUM($D$10:AP10))),0)</f>
        <v>0</v>
      </c>
      <c r="AR10" s="234">
        <f>IF(AR5&gt;0,MIN(AR5,($C$9-$E$9-SUM($D$10:AQ10))),0)</f>
        <v>0</v>
      </c>
      <c r="AS10" s="234">
        <f>IF(AS5&gt;0,MIN(AS5,($C$9-$E$9-SUM($D$10:AR10))),0)</f>
        <v>0</v>
      </c>
      <c r="AT10" s="234">
        <f>IF(AT5&gt;0,MIN(AT5,($C$9-$E$9-SUM($D$10:AS10))),0)</f>
        <v>0</v>
      </c>
      <c r="AU10" s="234">
        <f>IF(AU5&gt;0,MIN(AU5,($C$9-$E$9-SUM($D$10:AT10))),0)</f>
        <v>0</v>
      </c>
      <c r="AV10" s="234">
        <f>IF(AV5&gt;0,MIN(AV5,($C$9-$E$9-SUM($D$10:AU10))),0)</f>
        <v>0</v>
      </c>
      <c r="AW10" s="234">
        <f>IF(AW5&gt;0,MIN(AW5,($C$9-$E$9-SUM($D$10:AV10))),0)</f>
        <v>0</v>
      </c>
      <c r="AX10" s="234">
        <f>IF(AX5&gt;0,MIN(AX5,($C$9-$E$9-SUM($D$10:AW10))),0)</f>
        <v>0</v>
      </c>
      <c r="AY10" s="234">
        <f>IF(AY5&gt;0,MIN(AY5,($C$9-$E$9-SUM($D$10:AX10))),0)</f>
        <v>0</v>
      </c>
      <c r="AZ10" s="234">
        <f>IF(AZ5&gt;0,MIN(AZ5,($C$9-$E$9-SUM($D$10:AY10))),0)</f>
        <v>0</v>
      </c>
      <c r="BA10" s="234">
        <f>IF(BA5&gt;0,MIN(BA5,($C$9-$E$9-SUM($D$10:AZ10))),0)</f>
        <v>0</v>
      </c>
    </row>
    <row r="11" spans="1:57" ht="15">
      <c r="A11" s="81">
        <f>SUM(E11:BA11)</f>
        <v>1255.7900000000002</v>
      </c>
      <c r="B11" s="260" t="s">
        <v>206</v>
      </c>
      <c r="C11" s="166"/>
      <c r="D11" s="166"/>
      <c r="E11" s="262">
        <f>IF(SUM(E9:E10)&gt;0,MIN(SUM(E9:E10),SUMIF('Debt Repay'!$D$5:$D$52,E$1,'Debt Repay'!$E$5:$E$52)),0)</f>
        <v>10.46</v>
      </c>
      <c r="F11" s="262">
        <f>IF(SUM(F9:F10)&gt;0,MIN(SUM(F9:F10),SUMIF('Debt Repay'!$D$5:$D$52,F$1,'Debt Repay'!$E$5:$E$52)),0)</f>
        <v>10.46</v>
      </c>
      <c r="G11" s="262">
        <f>IF(SUM(G9:G10)&gt;0,MIN(SUM(G9:G10),SUMIF('Debt Repay'!$D$5:$D$52,G$1,'Debt Repay'!$E$5:$E$52)),0)</f>
        <v>20.93</v>
      </c>
      <c r="H11" s="262">
        <f>IF(SUM(H9:H10)&gt;0,MIN(SUM(H9:H10),SUMIF('Debt Repay'!$D$5:$D$52,H$1,'Debt Repay'!$E$5:$E$52)),0)</f>
        <v>20.93</v>
      </c>
      <c r="I11" s="262">
        <f>IF(SUM(I9:I10)&gt;0,MIN(SUM(I9:I10),SUMIF('Debt Repay'!$D$5:$D$52,I$1,'Debt Repay'!$E$5:$E$52)),0)</f>
        <v>11.93</v>
      </c>
      <c r="J11" s="262">
        <f>IF(SUM(J9:J10)&gt;0,MIN(SUM(J9:J10),SUMIF('Debt Repay'!$D$5:$D$52,J$1,'Debt Repay'!$E$5:$E$52)),0)</f>
        <v>11.93</v>
      </c>
      <c r="K11" s="262">
        <f>IF(SUM(K9:K10)&gt;0,MIN(SUM(K9:K10),SUMIF('Debt Repay'!$D$5:$D$52,K$1,'Debt Repay'!$E$5:$E$52)),0)</f>
        <v>23.86</v>
      </c>
      <c r="L11" s="262">
        <f>IF(SUM(L9:L10)&gt;0,MIN(SUM(L9:L10),SUMIF('Debt Repay'!$D$5:$D$52,L$1,'Debt Repay'!$E$5:$E$52)),0)</f>
        <v>23.86</v>
      </c>
      <c r="M11" s="262">
        <f>IF(SUM(M9:M10)&gt;0,MIN(SUM(M9:M10),SUMIF('Debt Repay'!$D$5:$D$52,M$1,'Debt Repay'!$E$5:$E$52)),0)</f>
        <v>9.2100000000000009</v>
      </c>
      <c r="N11" s="262">
        <f>IF(SUM(N9:N10)&gt;0,MIN(SUM(N9:N10),SUMIF('Debt Repay'!$D$5:$D$52,N$1,'Debt Repay'!$E$5:$E$52)),0)</f>
        <v>9.2100000000000009</v>
      </c>
      <c r="O11" s="262">
        <f>IF(SUM(O9:O10)&gt;0,MIN(SUM(O9:O10),SUMIF('Debt Repay'!$D$5:$D$52,O$1,'Debt Repay'!$E$5:$E$52)),0)</f>
        <v>18.420000000000002</v>
      </c>
      <c r="P11" s="262">
        <f>IF(SUM(P9:P10)&gt;0,MIN(SUM(P9:P10),SUMIF('Debt Repay'!$D$5:$D$52,P$1,'Debt Repay'!$E$5:$E$52)),0)</f>
        <v>18.420000000000002</v>
      </c>
      <c r="Q11" s="262">
        <f>IF(SUM(Q9:Q10)&gt;0,MIN(SUM(Q9:Q10),SUMIF('Debt Repay'!$D$5:$D$52,Q$1,'Debt Repay'!$E$5:$E$52)),0)</f>
        <v>13.81</v>
      </c>
      <c r="R11" s="262">
        <f>IF(SUM(R9:R10)&gt;0,MIN(SUM(R9:R10),SUMIF('Debt Repay'!$D$5:$D$52,R$1,'Debt Repay'!$E$5:$E$52)),0)</f>
        <v>13.81</v>
      </c>
      <c r="S11" s="262">
        <f>IF(SUM(S9:S10)&gt;0,MIN(SUM(S9:S10),SUMIF('Debt Repay'!$D$5:$D$52,S$1,'Debt Repay'!$E$5:$E$52)),0)</f>
        <v>27.63</v>
      </c>
      <c r="T11" s="261">
        <f>IF(SUM(T9:T10)&gt;0,MIN(SUM(T9:T10),SUMIF('Debt Repay'!$D$5:$D$52,T$1,'Debt Repay'!$E$5:$E$52)),0)-26.87</f>
        <v>0.75999999999999801</v>
      </c>
      <c r="U11" s="262">
        <f>IF(SUM(U9:U10)&gt;0,MIN(SUM(U9:U10),SUMIF('Debt Repay'!$D$5:$D$52,U$1,'Debt Repay'!$E$5:$E$52)),0)</f>
        <v>18.84</v>
      </c>
      <c r="V11" s="261">
        <f>IF(SUM(V9:V10)&gt;0,MIN(SUM(V9:V10),SUMIF('Debt Repay'!$D$5:$D$52,V$1,'Debt Repay'!$E$5:$E$52)),0)+26.87</f>
        <v>45.71</v>
      </c>
      <c r="W11" s="262">
        <f>IF(SUM(W9:W10)&gt;0,MIN(SUM(W9:W10),SUMIF('Debt Repay'!$D$5:$D$52,W$1,'Debt Repay'!$E$5:$E$52)),0)</f>
        <v>37.67</v>
      </c>
      <c r="X11" s="262">
        <f>IF(SUM(X9:X10)&gt;0,MIN(SUM(X9:X10),SUMIF('Debt Repay'!$D$5:$D$52,X$1,'Debt Repay'!$E$5:$E$52)),0)</f>
        <v>37.67</v>
      </c>
      <c r="Y11" s="262">
        <f>IF(SUM(Y9:Y10)&gt;0,MIN(SUM(Y9:Y10),SUMIF('Debt Repay'!$D$5:$D$52,Y$1,'Debt Repay'!$E$5:$E$52)),0)</f>
        <v>25.12</v>
      </c>
      <c r="Z11" s="262">
        <f>IF(SUM(Z9:Z10)&gt;0,MIN(SUM(Z9:Z10),SUMIF('Debt Repay'!$D$5:$D$52,Z$1,'Debt Repay'!$E$5:$E$52)),0)</f>
        <v>25.12</v>
      </c>
      <c r="AA11" s="262">
        <f>IF(SUM(AA9:AA10)&gt;0,MIN(SUM(AA9:AA10),SUMIF('Debt Repay'!$D$5:$D$52,AA$1,'Debt Repay'!$E$5:$E$52)),0)</f>
        <v>50.23</v>
      </c>
      <c r="AB11" s="262">
        <f>IF(SUM(AB9:AB10)&gt;0,MIN(SUM(AB9:AB10),SUMIF('Debt Repay'!$D$5:$D$52,AB$1,'Debt Repay'!$E$5:$E$52)),0)</f>
        <v>50.23</v>
      </c>
      <c r="AC11" s="262">
        <f>IF(SUM(AC9:AC10)&gt;0,MIN(SUM(AC9:AC10),SUMIF('Debt Repay'!$D$5:$D$52,AC$1,'Debt Repay'!$E$5:$E$52)),0)</f>
        <v>31.39</v>
      </c>
      <c r="AD11" s="262">
        <f>IF(SUM(AD9:AD10)&gt;0,MIN(SUM(AD9:AD10),SUMIF('Debt Repay'!$D$5:$D$52,AD$1,'Debt Repay'!$E$5:$E$52)),0)</f>
        <v>31.39</v>
      </c>
      <c r="AE11" s="262">
        <f>IF(SUM(AE9:AE10)&gt;0,MIN(SUM(AE9:AE10),SUMIF('Debt Repay'!$D$5:$D$52,AE$1,'Debt Repay'!$E$5:$E$52)),0)</f>
        <v>62.79</v>
      </c>
      <c r="AF11" s="262">
        <f>IF(SUM(AF9:AF10)&gt;0,MIN(SUM(AF9:AF10),SUMIF('Debt Repay'!$D$5:$D$52,AF$1,'Debt Repay'!$E$5:$E$52)),0)</f>
        <v>62.79</v>
      </c>
      <c r="AG11" s="262">
        <f>IF(SUM(AG9:AG10)&gt;0,MIN(SUM(AG9:AG10),SUMIF('Debt Repay'!$D$5:$D$52,AG$1,'Debt Repay'!$E$5:$E$52)),0)</f>
        <v>39.24</v>
      </c>
      <c r="AH11" s="262">
        <f>IF(SUM(AH9:AH10)&gt;0,MIN(SUM(AH9:AH10),SUMIF('Debt Repay'!$D$5:$D$52,AH$1,'Debt Repay'!$E$5:$E$52)),0)</f>
        <v>39.24</v>
      </c>
      <c r="AI11" s="262">
        <f>IF(SUM(AI9:AI10)&gt;0,MIN(SUM(AI9:AI10),SUMIF('Debt Repay'!$D$5:$D$52,AI$1,'Debt Repay'!$E$5:$E$52)),0)</f>
        <v>78.489999999999995</v>
      </c>
      <c r="AJ11" s="262">
        <f>IF(SUM(AJ9:AJ10)&gt;0,MIN(SUM(AJ9:AJ10),SUMIF('Debt Repay'!$D$5:$D$52,AJ$1,'Debt Repay'!$E$5:$E$52)),0)</f>
        <v>78.489999999999995</v>
      </c>
      <c r="AK11" s="262">
        <f>IF(SUM(AK9:AK10)&gt;0,MIN(SUM(AK9:AK10),SUMIF('Debt Repay'!$D$5:$D$52,AK$1,'Debt Repay'!$E$5:$E$52)),0)</f>
        <v>73.930000000000007</v>
      </c>
      <c r="AL11" s="262">
        <f>IF(SUM(AL9:AL10)&gt;0,MIN(SUM(AL9:AL10),SUMIF('Debt Repay'!$D$5:$D$52,AL$1,'Debt Repay'!$E$5:$E$52)),0)</f>
        <v>73.94</v>
      </c>
      <c r="AM11" s="262">
        <f>IF(SUM(AM9:AM10)&gt;0,MIN(SUM(AM9:AM10),SUMIF('Debt Repay'!$D$5:$D$52,AM$1,'Debt Repay'!$E$5:$E$52)),0)</f>
        <v>73.94</v>
      </c>
      <c r="AN11" s="262">
        <f>IF(SUM(AN9:AN10)&gt;0,MIN(SUM(AN9:AN10),SUMIF('Debt Repay'!$D$5:$D$52,AN$1,'Debt Repay'!$E$5:$E$52)),0)</f>
        <v>73.94</v>
      </c>
      <c r="AO11" s="262">
        <f>IF(SUM(AO9:AO10)&gt;0,MIN(SUM(AO9:AO10),SUMIF('Debt Repay'!$D$5:$D$52,AO$1,'Debt Repay'!$E$5:$E$52)),0)</f>
        <v>0</v>
      </c>
      <c r="AP11" s="262">
        <f>IF(SUM(AP9:AP10)&gt;0,MIN(SUM(AP9:AP10),SUMIF('Debt Repay'!$D$5:$D$52,AP$1,'Debt Repay'!$E$5:$E$52)),0)</f>
        <v>0</v>
      </c>
      <c r="AQ11" s="262">
        <f>IF(SUM(AQ9:AQ10)&gt;0,MIN(SUM(AQ9:AQ10),SUMIF('Debt Repay'!$D$5:$D$52,AQ$1,'Debt Repay'!$E$5:$E$52)),0)</f>
        <v>0</v>
      </c>
      <c r="AR11" s="262">
        <f>IF(SUM(AR9:AR10)&gt;0,MIN(SUM(AR9:AR10),SUMIF('Debt Repay'!$D$5:$D$52,AR$1,'Debt Repay'!$E$5:$E$52)),0)</f>
        <v>0</v>
      </c>
      <c r="AS11" s="262">
        <f>IF(SUM(AS9:AS10)&gt;0,MIN(SUM(AS9:AS10),SUMIF('Debt Repay'!$D$5:$D$52,AS$1,'Debt Repay'!$E$5:$E$52)),0)</f>
        <v>0</v>
      </c>
      <c r="AT11" s="262">
        <f>IF(SUM(AT9:AT10)&gt;0,MIN(SUM(AT9:AT10),SUMIF('Debt Repay'!$D$5:$D$52,AT$1,'Debt Repay'!$E$5:$E$52)),0)</f>
        <v>0</v>
      </c>
      <c r="AU11" s="262">
        <f>IF(SUM(AU9:AU10)&gt;0,MIN(SUM(AU9:AU10),SUMIF('Debt Repay'!$D$5:$D$52,AU$1,'Debt Repay'!$E$5:$E$52)),0)</f>
        <v>0</v>
      </c>
      <c r="AV11" s="262">
        <f>IF(SUM(AV9:AV10)&gt;0,MIN(SUM(AV9:AV10),SUMIF('Debt Repay'!$D$5:$D$52,AV$1,'Debt Repay'!$E$5:$E$52)),0)</f>
        <v>0</v>
      </c>
      <c r="AW11" s="262">
        <f>IF(SUM(AW9:AW10)&gt;0,MIN(SUM(AW9:AW10),SUMIF('Debt Repay'!$D$5:$D$52,AW$1,'Debt Repay'!$E$5:$E$52)),0)</f>
        <v>0</v>
      </c>
      <c r="AX11" s="262">
        <f>IF(SUM(AX9:AX10)&gt;0,MIN(SUM(AX9:AX10),SUMIF('Debt Repay'!$D$5:$D$52,AX$1,'Debt Repay'!$E$5:$E$52)),0)</f>
        <v>0</v>
      </c>
      <c r="AY11" s="262">
        <f>IF(SUM(AY9:AY10)&gt;0,MIN(SUM(AY9:AY10),SUMIF('Debt Repay'!$D$5:$D$52,AY$1,'Debt Repay'!$E$5:$E$52)),0)</f>
        <v>0</v>
      </c>
      <c r="AZ11" s="262">
        <f>IF(SUM(AZ9:AZ10)&gt;0,MIN(SUM(AZ9:AZ10),SUMIF('Debt Repay'!$D$5:$D$52,AZ$1,'Debt Repay'!$E$5:$E$52)),0)</f>
        <v>0</v>
      </c>
      <c r="BA11" s="262">
        <f>IF(SUM(BA9:BA10)&gt;0,MIN(SUM(BA9:BA10),SUMIF('Debt Repay'!$D$5:$D$52,BA$1,'Debt Repay'!$E$5:$E$52)),0)</f>
        <v>0</v>
      </c>
    </row>
    <row r="12" spans="1:57" ht="15">
      <c r="B12" s="260" t="s">
        <v>207</v>
      </c>
      <c r="C12" s="166"/>
      <c r="D12" s="232">
        <f>C9</f>
        <v>1255.79</v>
      </c>
      <c r="E12" s="234">
        <f>ROUND(E9+E10-E11,3)</f>
        <v>1245.33</v>
      </c>
      <c r="F12" s="234">
        <f t="shared" ref="F12:BA12" si="52">ROUND(F9+F10-F11,3)</f>
        <v>1234.8699999999999</v>
      </c>
      <c r="G12" s="234">
        <f t="shared" si="52"/>
        <v>1213.94</v>
      </c>
      <c r="H12" s="234">
        <f t="shared" si="52"/>
        <v>1193.01</v>
      </c>
      <c r="I12" s="234">
        <f t="shared" si="52"/>
        <v>1181.08</v>
      </c>
      <c r="J12" s="234">
        <f t="shared" si="52"/>
        <v>1169.1500000000001</v>
      </c>
      <c r="K12" s="234">
        <f t="shared" si="52"/>
        <v>1145.29</v>
      </c>
      <c r="L12" s="234">
        <f t="shared" si="52"/>
        <v>1121.43</v>
      </c>
      <c r="M12" s="234">
        <f t="shared" si="52"/>
        <v>1112.22</v>
      </c>
      <c r="N12" s="234">
        <f t="shared" si="52"/>
        <v>1103.01</v>
      </c>
      <c r="O12" s="234">
        <f t="shared" si="52"/>
        <v>1084.5899999999999</v>
      </c>
      <c r="P12" s="234">
        <f t="shared" si="52"/>
        <v>1066.17</v>
      </c>
      <c r="Q12" s="234">
        <f t="shared" si="52"/>
        <v>1052.3599999999999</v>
      </c>
      <c r="R12" s="234">
        <f t="shared" si="52"/>
        <v>1038.55</v>
      </c>
      <c r="S12" s="234">
        <f t="shared" si="52"/>
        <v>1010.92</v>
      </c>
      <c r="T12" s="234">
        <f t="shared" si="52"/>
        <v>1010.16</v>
      </c>
      <c r="U12" s="234">
        <f t="shared" si="52"/>
        <v>991.32</v>
      </c>
      <c r="V12" s="234">
        <f t="shared" si="52"/>
        <v>945.61</v>
      </c>
      <c r="W12" s="234">
        <f t="shared" si="52"/>
        <v>907.94</v>
      </c>
      <c r="X12" s="234">
        <f t="shared" si="52"/>
        <v>870.27</v>
      </c>
      <c r="Y12" s="234">
        <f t="shared" si="52"/>
        <v>845.15</v>
      </c>
      <c r="Z12" s="234">
        <f t="shared" si="52"/>
        <v>820.03</v>
      </c>
      <c r="AA12" s="234">
        <f t="shared" si="52"/>
        <v>769.8</v>
      </c>
      <c r="AB12" s="234">
        <f t="shared" si="52"/>
        <v>719.57</v>
      </c>
      <c r="AC12" s="234">
        <f t="shared" si="52"/>
        <v>688.18</v>
      </c>
      <c r="AD12" s="234">
        <f t="shared" si="52"/>
        <v>656.79</v>
      </c>
      <c r="AE12" s="234">
        <f t="shared" si="52"/>
        <v>594</v>
      </c>
      <c r="AF12" s="234">
        <f t="shared" si="52"/>
        <v>531.21</v>
      </c>
      <c r="AG12" s="234">
        <f t="shared" si="52"/>
        <v>491.97</v>
      </c>
      <c r="AH12" s="234">
        <f t="shared" si="52"/>
        <v>452.73</v>
      </c>
      <c r="AI12" s="234">
        <f t="shared" si="52"/>
        <v>374.24</v>
      </c>
      <c r="AJ12" s="234">
        <f t="shared" si="52"/>
        <v>295.75</v>
      </c>
      <c r="AK12" s="234">
        <f t="shared" si="52"/>
        <v>221.82</v>
      </c>
      <c r="AL12" s="234">
        <f t="shared" si="52"/>
        <v>147.88</v>
      </c>
      <c r="AM12" s="234">
        <f t="shared" si="52"/>
        <v>73.94</v>
      </c>
      <c r="AN12" s="234">
        <f t="shared" si="52"/>
        <v>0</v>
      </c>
      <c r="AO12" s="234">
        <f t="shared" si="52"/>
        <v>0</v>
      </c>
      <c r="AP12" s="234">
        <f t="shared" si="52"/>
        <v>0</v>
      </c>
      <c r="AQ12" s="234">
        <f t="shared" si="52"/>
        <v>0</v>
      </c>
      <c r="AR12" s="234">
        <f t="shared" si="52"/>
        <v>0</v>
      </c>
      <c r="AS12" s="234">
        <f t="shared" si="52"/>
        <v>0</v>
      </c>
      <c r="AT12" s="234">
        <f t="shared" si="52"/>
        <v>0</v>
      </c>
      <c r="AU12" s="234">
        <f t="shared" si="52"/>
        <v>0</v>
      </c>
      <c r="AV12" s="234">
        <f t="shared" si="52"/>
        <v>0</v>
      </c>
      <c r="AW12" s="234">
        <f t="shared" si="52"/>
        <v>0</v>
      </c>
      <c r="AX12" s="234">
        <f t="shared" si="52"/>
        <v>0</v>
      </c>
      <c r="AY12" s="234">
        <f t="shared" si="52"/>
        <v>0</v>
      </c>
      <c r="AZ12" s="234">
        <f t="shared" si="52"/>
        <v>0</v>
      </c>
      <c r="BA12" s="234">
        <f t="shared" si="52"/>
        <v>0</v>
      </c>
    </row>
    <row r="13" spans="1:57" ht="15">
      <c r="A13" s="81">
        <f>SUM(E13:BA13)</f>
        <v>727.73184566546865</v>
      </c>
      <c r="B13" s="260" t="s">
        <v>208</v>
      </c>
      <c r="C13" s="166"/>
      <c r="D13" s="166"/>
      <c r="E13" s="234">
        <f>(E9*Input!$C$137*(E$1-D$1)/E$3)+(E10*Input!$C$137*(E$1-D$1)/E$3/2)</f>
        <v>29.743300136986303</v>
      </c>
      <c r="F13" s="234">
        <f>(F9*Input!$C$137*(F$1-E$1)/F$3)+(F10*Input!$C$137*(F$1-E$1)/F$3/2)</f>
        <v>29.819682739726026</v>
      </c>
      <c r="G13" s="234">
        <f>(G9*Input!$C$137*(G$1-F$1)/G$3)+(G10*Input!$C$137*(G$1-F$1)/G$3/2)</f>
        <v>29.569215890410955</v>
      </c>
      <c r="H13" s="234">
        <f>(H9*Input!$C$137*(H$1-G$1)/H$3)+(H10*Input!$C$137*(H$1-G$1)/H$3/2)</f>
        <v>28.436128767123286</v>
      </c>
      <c r="I13" s="234">
        <f>(I9*Input!$C$137*(I$1-H$1)/I$3)+(I10*Input!$C$137*(I$1-H$1)/I$3/2)</f>
        <v>28.179156967213114</v>
      </c>
      <c r="J13" s="234">
        <f>(J9*Input!$C$137*(J$1-I$1)/J$3)+(J10*Input!$C$137*(J$1-I$1)/J$3/2)</f>
        <v>28.203932240437158</v>
      </c>
      <c r="K13" s="234">
        <f>(K9*Input!$C$137*(K$1-J$1)/K$3)+(K10*Input!$C$137*(K$1-J$1)/K$3/2)</f>
        <v>27.919046448087435</v>
      </c>
      <c r="L13" s="234">
        <f>(L9*Input!$C$137*(L$1-K$1)/L$3)+(L10*Input!$C$137*(L$1-K$1)/L$3/2)</f>
        <v>27.052000136612023</v>
      </c>
      <c r="M13" s="234">
        <f>(M9*Input!$C$137*(M$1-L$1)/M$3)+(M10*Input!$C$137*(M$1-L$1)/M$3/2)</f>
        <v>26.560992739726029</v>
      </c>
      <c r="N13" s="234">
        <f>(N9*Input!$C$137*(N$1-M$1)/N$3)+(N10*Input!$C$137*(N$1-M$1)/N$3/2)</f>
        <v>26.632336438356162</v>
      </c>
      <c r="O13" s="234">
        <f>(O9*Input!$C$137*(O$1-N$1)/O$3)+(O10*Input!$C$137*(O$1-N$1)/O$3/2)</f>
        <v>26.411801095890411</v>
      </c>
      <c r="P13" s="234">
        <f>(P9*Input!$C$137*(P$1-O$1)/P$3)+(P10*Input!$C$137*(P$1-O$1)/P$3/2)</f>
        <v>25.40614931506849</v>
      </c>
      <c r="Q13" s="234">
        <f>(Q9*Input!$C$137*(Q$1-P$1)/Q$3)+(Q10*Input!$C$137*(Q$1-P$1)/Q$3/2)</f>
        <v>25.252163424657535</v>
      </c>
      <c r="R13" s="234">
        <f>(R9*Input!$C$137*(R$1-Q$1)/R$3)+(R10*Input!$C$137*(R$1-Q$1)/R$3/2)</f>
        <v>25.198976438356162</v>
      </c>
      <c r="S13" s="234">
        <f>(S9*Input!$C$137*(S$1-R$1)/S$3)+(S10*Input!$C$137*(S$1-R$1)/S$3/2)</f>
        <v>24.868293150684931</v>
      </c>
      <c r="T13" s="234">
        <f>(T9*Input!$C$137*(T$1-S$1)/T$3)+(T10*Input!$C$137*(T$1-S$1)/T$3/2)</f>
        <v>23.680454794520546</v>
      </c>
      <c r="U13" s="234">
        <f>(U9*Input!$C$137*(U$1-T$1)/U$3)+(U10*Input!$C$137*(U$1-T$1)/U$3/2)</f>
        <v>23.925570410958901</v>
      </c>
      <c r="V13" s="234">
        <f>(V9*Input!$C$137*(V$1-U$1)/V$3)+(V10*Input!$C$137*(V$1-U$1)/V$3/2)</f>
        <v>23.73736109589041</v>
      </c>
      <c r="W13" s="234">
        <f>(W9*Input!$C$137*(W$1-V$1)/W$3)+(W10*Input!$C$137*(W$1-V$1)/W$3/2)</f>
        <v>22.64282575342466</v>
      </c>
      <c r="X13" s="234">
        <f>(X9*Input!$C$137*(X$1-W$1)/X$3)+(X10*Input!$C$137*(X$1-W$1)/X$3/2)</f>
        <v>21.268183561643834</v>
      </c>
      <c r="Y13" s="234">
        <f>(Y9*Input!$C$137*(Y$1-X$1)/Y$3)+(Y10*Input!$C$137*(Y$1-X$1)/Y$3/2)</f>
        <v>20.555967622950821</v>
      </c>
      <c r="Z13" s="234">
        <f>(Z9*Input!$C$137*(Z$1-Y$1)/Z$3)+(Z10*Input!$C$137*(Z$1-Y$1)/Z$3/2)</f>
        <v>20.181997267759563</v>
      </c>
      <c r="AA13" s="234">
        <f>(AA9*Input!$C$137*(AA$1-Z$1)/AA$3)+(AA10*Input!$C$137*(AA$1-Z$1)/AA$3/2)</f>
        <v>19.582137158469948</v>
      </c>
      <c r="AB13" s="234">
        <f>(AB9*Input!$C$137*(AB$1-AA$1)/AB$3)+(AB10*Input!$C$137*(AB$1-AA$1)/AB$3/2)</f>
        <v>18.182844262295081</v>
      </c>
      <c r="AC13" s="234">
        <f>(AC9*Input!$C$137*(AC$1-AB$1)/AC$3)+(AC10*Input!$C$137*(AC$1-AB$1)/AC$3/2)</f>
        <v>17.042966164383561</v>
      </c>
      <c r="AD13" s="234">
        <f>(AD9*Input!$C$137*(AD$1-AC$1)/AD$3)+(AD10*Input!$C$137*(AD$1-AC$1)/AD$3/2)</f>
        <v>16.478611506849315</v>
      </c>
      <c r="AE13" s="234">
        <f>(AE9*Input!$C$137*(AE$1-AD$1)/AE$3)+(AE10*Input!$C$137*(AE$1-AD$1)/AE$3/2)</f>
        <v>15.726971506849313</v>
      </c>
      <c r="AF13" s="234">
        <f>(AF9*Input!$C$137*(AF$1-AE$1)/AF$3)+(AF10*Input!$C$137*(AF$1-AE$1)/AF$3/2)</f>
        <v>13.914246575342466</v>
      </c>
      <c r="AG13" s="234">
        <f>(AG9*Input!$C$137*(AG$1-AF$1)/AG$3)+(AG10*Input!$C$137*(AG$1-AF$1)/AG$3/2)</f>
        <v>12.581672465753424</v>
      </c>
      <c r="AH13" s="234">
        <f>(AH9*Input!$C$137*(AH$1-AG$1)/AH$3)+(AH10*Input!$C$137*(AH$1-AG$1)/AH$3/2)</f>
        <v>11.780322739726026</v>
      </c>
      <c r="AI13" s="234">
        <f>(AI9*Input!$C$137*(AI$1-AH$1)/AI$3)+(AI10*Input!$C$137*(AI$1-AH$1)/AI$3/2)</f>
        <v>10.840712876712331</v>
      </c>
      <c r="AJ13" s="234">
        <f>(AJ9*Input!$C$137*(AJ$1-AI$1)/AJ$3)+(AJ10*Input!$C$137*(AJ$1-AI$1)/AJ$3/2)</f>
        <v>8.7664438356164389</v>
      </c>
      <c r="AK13" s="234">
        <f>(AK9*Input!$C$137*(AK$1-AJ$1)/AK$3)+(AK10*Input!$C$137*(AK$1-AJ$1)/AK$3/2)</f>
        <v>7.0048184931506849</v>
      </c>
      <c r="AL13" s="234">
        <f>(AL9*Input!$C$137*(AL$1-AK$1)/AL$3)+(AL10*Input!$C$137*(AL$1-AK$1)/AL$3/2)</f>
        <v>5.3115254794520554</v>
      </c>
      <c r="AM13" s="234">
        <f>(AM9*Input!$C$137*(AM$1-AL$1)/AM$3)+(AM10*Input!$C$137*(AM$1-AL$1)/AM$3/2)</f>
        <v>3.5410169863013699</v>
      </c>
      <c r="AN13" s="234">
        <f>(AN9*Input!$C$137*(AN$1-AM$1)/AN$3)+(AN10*Input!$C$137*(AN$1-AM$1)/AN$3/2)</f>
        <v>1.7320191780821919</v>
      </c>
      <c r="AO13" s="234">
        <f>(AO9*Input!$C$137*(AO$1-AN$1)/AO$3)+(AO10*Input!$C$137*(AO$1-AN$1)/AO$3/2)</f>
        <v>0</v>
      </c>
      <c r="AP13" s="234">
        <f>(AP9*Input!$C$137*(AP$1-AO$1)/AP$3)+(AP10*Input!$C$137*(AP$1-AO$1)/AP$3/2)</f>
        <v>0</v>
      </c>
      <c r="AQ13" s="234">
        <f>(AQ9*Input!$C$137*(AQ$1-AP$1)/AQ$3)+(AQ10*Input!$C$137*(AQ$1-AP$1)/AQ$3/2)</f>
        <v>0</v>
      </c>
      <c r="AR13" s="234">
        <f>(AR9*Input!$C$137*(AR$1-AQ$1)/AR$3)+(AR10*Input!$C$137*(AR$1-AQ$1)/AR$3/2)</f>
        <v>0</v>
      </c>
      <c r="AS13" s="234">
        <f>(AS9*Input!$C$137*(AS$1-AR$1)/AS$3)+(AS10*Input!$C$137*(AS$1-AR$1)/AS$3/2)</f>
        <v>0</v>
      </c>
      <c r="AT13" s="234">
        <f>(AT9*Input!$C$137*(AT$1-AS$1)/AT$3)+(AT10*Input!$C$137*(AT$1-AS$1)/AT$3/2)</f>
        <v>0</v>
      </c>
      <c r="AU13" s="234">
        <f>(AU9*Input!$C$137*(AU$1-AT$1)/AU$3)+(AU10*Input!$C$137*(AU$1-AT$1)/AU$3/2)</f>
        <v>0</v>
      </c>
      <c r="AV13" s="234">
        <f>(AV9*Input!$C$137*(AV$1-AU$1)/AV$3)+(AV10*Input!$C$137*(AV$1-AU$1)/AV$3/2)</f>
        <v>0</v>
      </c>
      <c r="AW13" s="234">
        <f>(AW9*Input!$C$137*(AW$1-AV$1)/AW$3)+(AW10*Input!$C$137*(AW$1-AV$1)/AW$3/2)</f>
        <v>0</v>
      </c>
      <c r="AX13" s="234">
        <f>(AX9*Input!$C$137*(AX$1-AW$1)/AX$3)+(AX10*Input!$C$137*(AX$1-AW$1)/AX$3/2)</f>
        <v>0</v>
      </c>
      <c r="AY13" s="234">
        <f>(AY9*Input!$C$137*(AY$1-AX$1)/AY$3)+(AY10*Input!$C$137*(AY$1-AX$1)/AY$3/2)</f>
        <v>0</v>
      </c>
      <c r="AZ13" s="234">
        <f>(AZ9*Input!$C$137*(AZ$1-AY$1)/AZ$3)+(AZ10*Input!$C$137*(AZ$1-AY$1)/AZ$3/2)</f>
        <v>0</v>
      </c>
      <c r="BA13" s="234">
        <f>(BA9*Input!$C$137*(BA$1-AZ$1)/BA$3)+(BA10*Input!$C$137*(BA$1-AZ$1)/BA$3/2)</f>
        <v>0</v>
      </c>
    </row>
    <row r="15" spans="1:57" ht="15">
      <c r="B15" s="86" t="s">
        <v>209</v>
      </c>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row>
    <row r="16" spans="1:57" ht="15">
      <c r="B16" s="215" t="s">
        <v>211</v>
      </c>
      <c r="C16" s="232">
        <f>'Debt Repay'!H3</f>
        <v>9.9999999999999995E-7</v>
      </c>
      <c r="D16" s="234"/>
      <c r="E16" s="234">
        <f>D19</f>
        <v>0</v>
      </c>
      <c r="F16" s="216">
        <f>E19</f>
        <v>0</v>
      </c>
      <c r="G16" s="216">
        <f t="shared" ref="G16:BA16" si="53">F19</f>
        <v>0</v>
      </c>
      <c r="H16" s="216">
        <f t="shared" si="53"/>
        <v>0</v>
      </c>
      <c r="I16" s="216">
        <f t="shared" si="53"/>
        <v>0</v>
      </c>
      <c r="J16" s="216">
        <f t="shared" si="53"/>
        <v>0</v>
      </c>
      <c r="K16" s="216">
        <f t="shared" si="53"/>
        <v>0</v>
      </c>
      <c r="L16" s="216">
        <f t="shared" si="53"/>
        <v>0</v>
      </c>
      <c r="M16" s="216">
        <f t="shared" si="53"/>
        <v>0</v>
      </c>
      <c r="N16" s="216">
        <f t="shared" si="53"/>
        <v>0</v>
      </c>
      <c r="O16" s="216">
        <f t="shared" si="53"/>
        <v>0</v>
      </c>
      <c r="P16" s="216">
        <f t="shared" si="53"/>
        <v>0</v>
      </c>
      <c r="Q16" s="216">
        <f t="shared" si="53"/>
        <v>0</v>
      </c>
      <c r="R16" s="216">
        <f t="shared" si="53"/>
        <v>0</v>
      </c>
      <c r="S16" s="216">
        <f t="shared" si="53"/>
        <v>0</v>
      </c>
      <c r="T16" s="216">
        <f t="shared" si="53"/>
        <v>0</v>
      </c>
      <c r="U16" s="216">
        <f t="shared" si="53"/>
        <v>0</v>
      </c>
      <c r="V16" s="216">
        <f t="shared" si="53"/>
        <v>0</v>
      </c>
      <c r="W16" s="216">
        <f t="shared" si="53"/>
        <v>0</v>
      </c>
      <c r="X16" s="216">
        <f t="shared" si="53"/>
        <v>0</v>
      </c>
      <c r="Y16" s="216">
        <f t="shared" si="53"/>
        <v>0</v>
      </c>
      <c r="Z16" s="216">
        <f t="shared" si="53"/>
        <v>0</v>
      </c>
      <c r="AA16" s="216">
        <f t="shared" si="53"/>
        <v>0</v>
      </c>
      <c r="AB16" s="216">
        <f t="shared" si="53"/>
        <v>0</v>
      </c>
      <c r="AC16" s="216">
        <f t="shared" si="53"/>
        <v>0</v>
      </c>
      <c r="AD16" s="216">
        <f t="shared" si="53"/>
        <v>0</v>
      </c>
      <c r="AE16" s="216">
        <f t="shared" si="53"/>
        <v>0</v>
      </c>
      <c r="AF16" s="216">
        <f t="shared" si="53"/>
        <v>0</v>
      </c>
      <c r="AG16" s="216">
        <f t="shared" si="53"/>
        <v>0</v>
      </c>
      <c r="AH16" s="216">
        <f t="shared" si="53"/>
        <v>0</v>
      </c>
      <c r="AI16" s="216">
        <f t="shared" si="53"/>
        <v>0</v>
      </c>
      <c r="AJ16" s="216">
        <f t="shared" si="53"/>
        <v>0</v>
      </c>
      <c r="AK16" s="216">
        <f t="shared" si="53"/>
        <v>0</v>
      </c>
      <c r="AL16" s="216">
        <f t="shared" si="53"/>
        <v>0</v>
      </c>
      <c r="AM16" s="216">
        <f t="shared" si="53"/>
        <v>0</v>
      </c>
      <c r="AN16" s="216">
        <f t="shared" si="53"/>
        <v>0</v>
      </c>
      <c r="AO16" s="216">
        <f t="shared" si="53"/>
        <v>0</v>
      </c>
      <c r="AP16" s="216">
        <f t="shared" si="53"/>
        <v>0</v>
      </c>
      <c r="AQ16" s="216">
        <f t="shared" si="53"/>
        <v>0</v>
      </c>
      <c r="AR16" s="216">
        <f t="shared" si="53"/>
        <v>0</v>
      </c>
      <c r="AS16" s="216">
        <f t="shared" si="53"/>
        <v>0</v>
      </c>
      <c r="AT16" s="216">
        <f t="shared" si="53"/>
        <v>0</v>
      </c>
      <c r="AU16" s="216">
        <f t="shared" si="53"/>
        <v>0</v>
      </c>
      <c r="AV16" s="216">
        <f t="shared" si="53"/>
        <v>0</v>
      </c>
      <c r="AW16" s="216">
        <f t="shared" si="53"/>
        <v>0</v>
      </c>
      <c r="AX16" s="216">
        <f t="shared" si="53"/>
        <v>0</v>
      </c>
      <c r="AY16" s="216">
        <f t="shared" si="53"/>
        <v>0</v>
      </c>
      <c r="AZ16" s="234">
        <f t="shared" si="53"/>
        <v>0</v>
      </c>
      <c r="BA16" s="234">
        <f t="shared" si="53"/>
        <v>0</v>
      </c>
    </row>
    <row r="17" spans="1:53" ht="15">
      <c r="A17" s="81">
        <f>SUM(E17:BA17)</f>
        <v>0</v>
      </c>
      <c r="B17" s="260" t="s">
        <v>203</v>
      </c>
      <c r="C17" s="166"/>
      <c r="D17" s="234"/>
      <c r="E17" s="234"/>
      <c r="F17" s="216"/>
      <c r="G17" s="216"/>
      <c r="H17" s="216"/>
      <c r="I17" s="216"/>
      <c r="J17" s="216"/>
      <c r="K17" s="216"/>
      <c r="L17" s="216"/>
      <c r="M17" s="216"/>
      <c r="N17" s="216"/>
      <c r="O17" s="216"/>
      <c r="P17" s="216"/>
      <c r="Q17" s="216"/>
      <c r="R17" s="216"/>
      <c r="S17" s="216"/>
      <c r="T17" s="216"/>
      <c r="U17" s="216"/>
      <c r="V17" s="216"/>
      <c r="W17" s="216"/>
      <c r="X17" s="216"/>
      <c r="Y17" s="216"/>
      <c r="Z17" s="216"/>
      <c r="AA17" s="216"/>
      <c r="AB17" s="216"/>
      <c r="AC17" s="216"/>
      <c r="AD17" s="216"/>
      <c r="AE17" s="216"/>
      <c r="AF17" s="216"/>
      <c r="AG17" s="216"/>
      <c r="AH17" s="216"/>
      <c r="AI17" s="216"/>
      <c r="AJ17" s="216"/>
      <c r="AK17" s="216"/>
      <c r="AL17" s="216"/>
      <c r="AM17" s="216"/>
      <c r="AN17" s="216"/>
      <c r="AO17" s="216"/>
      <c r="AP17" s="216"/>
      <c r="AQ17" s="216"/>
      <c r="AR17" s="216"/>
      <c r="AS17" s="216"/>
      <c r="AT17" s="216"/>
      <c r="AU17" s="216"/>
      <c r="AV17" s="216"/>
      <c r="AW17" s="216"/>
      <c r="AX17" s="216"/>
      <c r="AY17" s="216"/>
      <c r="AZ17" s="234"/>
      <c r="BA17" s="234"/>
    </row>
    <row r="18" spans="1:53" ht="15">
      <c r="A18" s="81">
        <f>SUM(E18:BA18)</f>
        <v>0</v>
      </c>
      <c r="B18" s="260" t="s">
        <v>206</v>
      </c>
      <c r="C18" s="166"/>
      <c r="D18" s="234"/>
      <c r="E18" s="262"/>
      <c r="F18" s="262"/>
      <c r="G18" s="262"/>
      <c r="H18" s="262"/>
      <c r="I18" s="261"/>
      <c r="J18" s="262"/>
      <c r="K18" s="262"/>
      <c r="L18" s="262"/>
      <c r="M18" s="261"/>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62"/>
      <c r="AS18" s="262"/>
      <c r="AT18" s="262"/>
      <c r="AU18" s="262"/>
      <c r="AV18" s="262"/>
      <c r="AW18" s="262"/>
      <c r="AX18" s="262"/>
      <c r="AY18" s="262"/>
      <c r="AZ18" s="262"/>
      <c r="BA18" s="262"/>
    </row>
    <row r="19" spans="1:53" ht="15">
      <c r="B19" s="260" t="s">
        <v>207</v>
      </c>
      <c r="C19" s="166"/>
      <c r="D19" s="234">
        <v>0</v>
      </c>
      <c r="E19" s="234">
        <f>ROUND(E16+E17-E18,3)</f>
        <v>0</v>
      </c>
      <c r="F19" s="216">
        <f t="shared" ref="F19:BA19" si="54">ROUND(F16+F17-F18,3)</f>
        <v>0</v>
      </c>
      <c r="G19" s="216">
        <f t="shared" si="54"/>
        <v>0</v>
      </c>
      <c r="H19" s="216">
        <f t="shared" si="54"/>
        <v>0</v>
      </c>
      <c r="I19" s="216">
        <f t="shared" si="54"/>
        <v>0</v>
      </c>
      <c r="J19" s="216">
        <f t="shared" si="54"/>
        <v>0</v>
      </c>
      <c r="K19" s="216">
        <f t="shared" si="54"/>
        <v>0</v>
      </c>
      <c r="L19" s="216">
        <f t="shared" si="54"/>
        <v>0</v>
      </c>
      <c r="M19" s="216">
        <f t="shared" si="54"/>
        <v>0</v>
      </c>
      <c r="N19" s="216">
        <f t="shared" si="54"/>
        <v>0</v>
      </c>
      <c r="O19" s="216">
        <f t="shared" si="54"/>
        <v>0</v>
      </c>
      <c r="P19" s="216">
        <f t="shared" si="54"/>
        <v>0</v>
      </c>
      <c r="Q19" s="216">
        <f t="shared" si="54"/>
        <v>0</v>
      </c>
      <c r="R19" s="216">
        <f t="shared" si="54"/>
        <v>0</v>
      </c>
      <c r="S19" s="216">
        <f t="shared" si="54"/>
        <v>0</v>
      </c>
      <c r="T19" s="216">
        <f t="shared" si="54"/>
        <v>0</v>
      </c>
      <c r="U19" s="216">
        <f t="shared" si="54"/>
        <v>0</v>
      </c>
      <c r="V19" s="216">
        <f t="shared" si="54"/>
        <v>0</v>
      </c>
      <c r="W19" s="216">
        <f t="shared" si="54"/>
        <v>0</v>
      </c>
      <c r="X19" s="216">
        <f t="shared" si="54"/>
        <v>0</v>
      </c>
      <c r="Y19" s="216">
        <f t="shared" si="54"/>
        <v>0</v>
      </c>
      <c r="Z19" s="216">
        <f t="shared" si="54"/>
        <v>0</v>
      </c>
      <c r="AA19" s="216">
        <f t="shared" si="54"/>
        <v>0</v>
      </c>
      <c r="AB19" s="216">
        <f t="shared" si="54"/>
        <v>0</v>
      </c>
      <c r="AC19" s="216">
        <f t="shared" si="54"/>
        <v>0</v>
      </c>
      <c r="AD19" s="216">
        <f t="shared" si="54"/>
        <v>0</v>
      </c>
      <c r="AE19" s="216">
        <f t="shared" si="54"/>
        <v>0</v>
      </c>
      <c r="AF19" s="216">
        <f t="shared" si="54"/>
        <v>0</v>
      </c>
      <c r="AG19" s="216">
        <f t="shared" si="54"/>
        <v>0</v>
      </c>
      <c r="AH19" s="216">
        <f t="shared" si="54"/>
        <v>0</v>
      </c>
      <c r="AI19" s="216">
        <f t="shared" si="54"/>
        <v>0</v>
      </c>
      <c r="AJ19" s="216">
        <f t="shared" si="54"/>
        <v>0</v>
      </c>
      <c r="AK19" s="216">
        <f t="shared" si="54"/>
        <v>0</v>
      </c>
      <c r="AL19" s="216">
        <f t="shared" si="54"/>
        <v>0</v>
      </c>
      <c r="AM19" s="216">
        <f t="shared" si="54"/>
        <v>0</v>
      </c>
      <c r="AN19" s="216">
        <f t="shared" si="54"/>
        <v>0</v>
      </c>
      <c r="AO19" s="216">
        <f t="shared" si="54"/>
        <v>0</v>
      </c>
      <c r="AP19" s="216">
        <f t="shared" si="54"/>
        <v>0</v>
      </c>
      <c r="AQ19" s="216">
        <f t="shared" si="54"/>
        <v>0</v>
      </c>
      <c r="AR19" s="216">
        <f t="shared" si="54"/>
        <v>0</v>
      </c>
      <c r="AS19" s="216">
        <f t="shared" si="54"/>
        <v>0</v>
      </c>
      <c r="AT19" s="216">
        <f t="shared" si="54"/>
        <v>0</v>
      </c>
      <c r="AU19" s="216">
        <f t="shared" si="54"/>
        <v>0</v>
      </c>
      <c r="AV19" s="216">
        <f t="shared" si="54"/>
        <v>0</v>
      </c>
      <c r="AW19" s="216">
        <f t="shared" si="54"/>
        <v>0</v>
      </c>
      <c r="AX19" s="216">
        <f t="shared" si="54"/>
        <v>0</v>
      </c>
      <c r="AY19" s="216">
        <f t="shared" si="54"/>
        <v>0</v>
      </c>
      <c r="AZ19" s="216">
        <f t="shared" si="54"/>
        <v>0</v>
      </c>
      <c r="BA19" s="216">
        <f t="shared" si="54"/>
        <v>0</v>
      </c>
    </row>
    <row r="20" spans="1:53" ht="15">
      <c r="A20" s="81">
        <f>SUM(E20:BA20)</f>
        <v>0</v>
      </c>
      <c r="B20" s="260" t="s">
        <v>208</v>
      </c>
      <c r="C20" s="166"/>
      <c r="D20" s="166"/>
      <c r="E20" s="234">
        <f>(E16*Input!$C$137*(E$1-D$1)/E$3)+(E17*Input!$C$137*(E$1-D$1)/E$3/2)</f>
        <v>0</v>
      </c>
      <c r="F20" s="234">
        <f>(F16*Input!$C$137*(F$1-E$1)/F$3)+(F17*Input!$C$137*(F$1-E$1)/F$3/2)</f>
        <v>0</v>
      </c>
      <c r="G20" s="234">
        <f>(G16*Input!$C$137*(G$1-F$1)/G$3)+(G17*Input!$C$137*(G$1-F$1)/G$3/2)</f>
        <v>0</v>
      </c>
      <c r="H20" s="234">
        <f>(H16*Input!$C$137*(H$1-G$1)/H$3)+(H17*Input!$C$137*(H$1-G$1)/H$3/2)</f>
        <v>0</v>
      </c>
      <c r="I20" s="234">
        <f>(I16*Input!$C$137*(I$1-H$1)/I$3)+(I17*Input!$C$137*(I$1-H$1)/I$3/2)</f>
        <v>0</v>
      </c>
      <c r="J20" s="234">
        <f>(J16*Input!$C$137*(J$1-I$1)/J$3)+(J17*Input!$C$137*(J$1-I$1)/J$3/2)</f>
        <v>0</v>
      </c>
      <c r="K20" s="234">
        <f>(K16*Input!$C$137*(K$1-J$1)/K$3)+(K17*Input!$C$137*(K$1-J$1)/K$3/2)</f>
        <v>0</v>
      </c>
      <c r="L20" s="234">
        <f>(L16*Input!$C$137*(L$1-K$1)/L$3)+(L17*Input!$C$137*(L$1-K$1)/L$3/2)</f>
        <v>0</v>
      </c>
      <c r="M20" s="234">
        <f>(M16*Input!$C$137*(M$1-L$1)/M$3)+(M17*Input!$C$137*(M$1-L$1)/M$3/2)</f>
        <v>0</v>
      </c>
      <c r="N20" s="234">
        <f>(N16*Input!$C$137*(N$1-M$1)/N$3)+(N17*Input!$C$137*(N$1-M$1)/N$3/2)</f>
        <v>0</v>
      </c>
      <c r="O20" s="234">
        <f>(O16*Input!$C$137*(O$1-N$1)/O$3)+(O17*Input!$C$137*(O$1-N$1)/O$3/2)</f>
        <v>0</v>
      </c>
      <c r="P20" s="234">
        <f>(P16*Input!$C$137*(P$1-O$1)/P$3)+(P17*Input!$C$137*(P$1-O$1)/P$3/2)</f>
        <v>0</v>
      </c>
      <c r="Q20" s="234">
        <f>(Q16*Input!$C$137*(Q$1-P$1)/Q$3)+(Q17*Input!$C$137*(Q$1-P$1)/Q$3/2)</f>
        <v>0</v>
      </c>
      <c r="R20" s="234">
        <f>(R16*Input!$C$137*(R$1-Q$1)/R$3)+(R17*Input!$C$137*(R$1-Q$1)/R$3/2)</f>
        <v>0</v>
      </c>
      <c r="S20" s="234">
        <f>(S16*Input!$C$137*(S$1-R$1)/S$3)+(S17*Input!$C$137*(S$1-R$1)/S$3/2)</f>
        <v>0</v>
      </c>
      <c r="T20" s="234">
        <f>(T16*Input!$C$137*(T$1-S$1)/T$3)+(T17*Input!$C$137*(T$1-S$1)/T$3/2)</f>
        <v>0</v>
      </c>
      <c r="U20" s="234">
        <f>(U16*Input!$C$137*(U$1-T$1)/U$3)+(U17*Input!$C$137*(U$1-T$1)/U$3/2)</f>
        <v>0</v>
      </c>
      <c r="V20" s="234">
        <f>(V16*Input!$C$137*(V$1-U$1)/V$3)+(V17*Input!$C$137*(V$1-U$1)/V$3/2)</f>
        <v>0</v>
      </c>
      <c r="W20" s="234">
        <f>(W16*Input!$C$137*(W$1-V$1)/W$3)+(W17*Input!$C$137*(W$1-V$1)/W$3/2)</f>
        <v>0</v>
      </c>
      <c r="X20" s="234">
        <f>(X16*Input!$C$137*(X$1-W$1)/X$3)+(X17*Input!$C$137*(X$1-W$1)/X$3/2)</f>
        <v>0</v>
      </c>
      <c r="Y20" s="234">
        <f>(Y16*Input!$C$137*(Y$1-X$1)/Y$3)+(Y17*Input!$C$137*(Y$1-X$1)/Y$3/2)</f>
        <v>0</v>
      </c>
      <c r="Z20" s="234">
        <f>(Z16*Input!$C$137*(Z$1-Y$1)/Z$3)+(Z17*Input!$C$137*(Z$1-Y$1)/Z$3/2)</f>
        <v>0</v>
      </c>
      <c r="AA20" s="234">
        <f>(AA16*Input!$C$137*(AA$1-Z$1)/AA$3)+(AA17*Input!$C$137*(AA$1-Z$1)/AA$3/2)</f>
        <v>0</v>
      </c>
      <c r="AB20" s="234">
        <f>(AB16*Input!$C$137*(AB$1-AA$1)/AB$3)+(AB17*Input!$C$137*(AB$1-AA$1)/AB$3/2)</f>
        <v>0</v>
      </c>
      <c r="AC20" s="234">
        <f>(AC16*Input!$C$137*(AC$1-AB$1)/AC$3)+(AC17*Input!$C$137*(AC$1-AB$1)/AC$3/2)</f>
        <v>0</v>
      </c>
      <c r="AD20" s="234">
        <f>(AD16*Input!$C$137*(AD$1-AC$1)/AD$3)+(AD17*Input!$C$137*(AD$1-AC$1)/AD$3/2)</f>
        <v>0</v>
      </c>
      <c r="AE20" s="234">
        <f>(AE16*Input!$C$137*(AE$1-AD$1)/AE$3)+(AE17*Input!$C$137*(AE$1-AD$1)/AE$3/2)</f>
        <v>0</v>
      </c>
      <c r="AF20" s="234">
        <f>(AF16*Input!$C$137*(AF$1-AE$1)/AF$3)+(AF17*Input!$C$137*(AF$1-AE$1)/AF$3/2)</f>
        <v>0</v>
      </c>
      <c r="AG20" s="234">
        <f>(AG16*Input!$C$137*(AG$1-AF$1)/AG$3)+(AG17*Input!$C$137*(AG$1-AF$1)/AG$3/2)</f>
        <v>0</v>
      </c>
      <c r="AH20" s="234">
        <f>(AH16*Input!$C$137*(AH$1-AG$1)/AH$3)+(AH17*Input!$C$137*(AH$1-AG$1)/AH$3/2)</f>
        <v>0</v>
      </c>
      <c r="AI20" s="234">
        <f>(AI16*Input!$C$137*(AI$1-AH$1)/AI$3)+(AI17*Input!$C$137*(AI$1-AH$1)/AI$3/2)</f>
        <v>0</v>
      </c>
      <c r="AJ20" s="234">
        <f>(AJ16*Input!$C$137*(AJ$1-AI$1)/AJ$3)+(AJ17*Input!$C$137*(AJ$1-AI$1)/AJ$3/2)</f>
        <v>0</v>
      </c>
      <c r="AK20" s="234">
        <f>(AK16*Input!$C$137*(AK$1-AJ$1)/AK$3)+(AK17*Input!$C$137*(AK$1-AJ$1)/AK$3/2)</f>
        <v>0</v>
      </c>
      <c r="AL20" s="234">
        <f>(AL16*Input!$C$137*(AL$1-AK$1)/AL$3)+(AL17*Input!$C$137*(AL$1-AK$1)/AL$3/2)</f>
        <v>0</v>
      </c>
      <c r="AM20" s="234">
        <f>(AM16*Input!$C$137*(AM$1-AL$1)/AM$3)+(AM17*Input!$C$137*(AM$1-AL$1)/AM$3/2)</f>
        <v>0</v>
      </c>
      <c r="AN20" s="234">
        <f>(AN16*Input!$C$137*(AN$1-AM$1)/AN$3)+(AN17*Input!$C$137*(AN$1-AM$1)/AN$3/2)</f>
        <v>0</v>
      </c>
      <c r="AO20" s="234">
        <f>(AO16*Input!$C$137*(AO$1-AN$1)/AO$3)+(AO17*Input!$C$137*(AO$1-AN$1)/AO$3/2)</f>
        <v>0</v>
      </c>
      <c r="AP20" s="234">
        <f>(AP16*Input!$C$137*(AP$1-AO$1)/AP$3)+(AP17*Input!$C$137*(AP$1-AO$1)/AP$3/2)</f>
        <v>0</v>
      </c>
      <c r="AQ20" s="234">
        <f>(AQ16*Input!$C$137*(AQ$1-AP$1)/AQ$3)+(AQ17*Input!$C$137*(AQ$1-AP$1)/AQ$3/2)</f>
        <v>0</v>
      </c>
      <c r="AR20" s="234">
        <f>(AR16*Input!$C$137*(AR$1-AQ$1)/AR$3)+(AR17*Input!$C$137*(AR$1-AQ$1)/AR$3/2)</f>
        <v>0</v>
      </c>
      <c r="AS20" s="234">
        <f>(AS16*Input!$C$137*(AS$1-AR$1)/AS$3)+(AS17*Input!$C$137*(AS$1-AR$1)/AS$3/2)</f>
        <v>0</v>
      </c>
      <c r="AT20" s="234">
        <f>(AT16*Input!$C$137*(AT$1-AS$1)/AT$3)+(AT17*Input!$C$137*(AT$1-AS$1)/AT$3/2)</f>
        <v>0</v>
      </c>
      <c r="AU20" s="234">
        <f>(AU16*Input!$C$137*(AU$1-AT$1)/AU$3)+(AU17*Input!$C$137*(AU$1-AT$1)/AU$3/2)</f>
        <v>0</v>
      </c>
      <c r="AV20" s="234">
        <f>(AV16*Input!$C$137*(AV$1-AU$1)/AV$3)+(AV17*Input!$C$137*(AV$1-AU$1)/AV$3/2)</f>
        <v>0</v>
      </c>
      <c r="AW20" s="234">
        <f>(AW16*Input!$C$137*(AW$1-AV$1)/AW$3)+(AW17*Input!$C$137*(AW$1-AV$1)/AW$3/2)</f>
        <v>0</v>
      </c>
      <c r="AX20" s="234">
        <f>(AX16*Input!$C$137*(AX$1-AW$1)/AX$3)+(AX17*Input!$C$137*(AX$1-AW$1)/AX$3/2)</f>
        <v>0</v>
      </c>
      <c r="AY20" s="234">
        <f>(AY16*Input!$C$137*(AY$1-AX$1)/AY$3)+(AY17*Input!$C$137*(AY$1-AX$1)/AY$3/2)</f>
        <v>0</v>
      </c>
      <c r="AZ20" s="234">
        <f>(AZ16*Input!$C$137*(AZ$1-AY$1)/AZ$3)+(AZ17*Input!$C$137*(AZ$1-AY$1)/AZ$3/2)</f>
        <v>0</v>
      </c>
      <c r="BA20" s="234">
        <f>(BA16*Input!$C$137*(BA$1-AZ$1)/BA$3)+(BA17*Input!$C$137*(BA$1-AZ$1)/BA$3/2)</f>
        <v>0</v>
      </c>
    </row>
    <row r="22" spans="1:53" ht="15">
      <c r="B22" s="86" t="s">
        <v>133</v>
      </c>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86"/>
      <c r="AO22" s="86"/>
      <c r="AP22" s="86"/>
      <c r="AQ22" s="86"/>
      <c r="AR22" s="86"/>
      <c r="AS22" s="86"/>
      <c r="AT22" s="86"/>
      <c r="AU22" s="86"/>
      <c r="AV22" s="86"/>
      <c r="AW22" s="86"/>
      <c r="AX22" s="86"/>
      <c r="AY22" s="86"/>
      <c r="AZ22" s="86"/>
      <c r="BA22" s="86"/>
    </row>
    <row r="23" spans="1:53" ht="15">
      <c r="B23" s="215" t="s">
        <v>211</v>
      </c>
      <c r="C23" s="166"/>
      <c r="D23" s="166"/>
      <c r="E23" s="234">
        <f>Input!C134</f>
        <v>1136.19</v>
      </c>
      <c r="F23" s="234">
        <f>E26</f>
        <v>1136.19</v>
      </c>
      <c r="G23" s="234">
        <f t="shared" ref="G23:BA23" si="55">F26</f>
        <v>1136.19</v>
      </c>
      <c r="H23" s="234">
        <f t="shared" si="55"/>
        <v>1136.19</v>
      </c>
      <c r="I23" s="234">
        <f t="shared" si="55"/>
        <v>1136.19</v>
      </c>
      <c r="J23" s="234">
        <f t="shared" si="55"/>
        <v>1136.19</v>
      </c>
      <c r="K23" s="234">
        <f t="shared" si="55"/>
        <v>1136.19</v>
      </c>
      <c r="L23" s="234">
        <f t="shared" si="55"/>
        <v>1136.19</v>
      </c>
      <c r="M23" s="234">
        <f t="shared" si="55"/>
        <v>1136.19</v>
      </c>
      <c r="N23" s="234">
        <f t="shared" si="55"/>
        <v>1136.19</v>
      </c>
      <c r="O23" s="234">
        <f t="shared" si="55"/>
        <v>1136.19</v>
      </c>
      <c r="P23" s="234">
        <f t="shared" si="55"/>
        <v>1136.19</v>
      </c>
      <c r="Q23" s="234">
        <f t="shared" si="55"/>
        <v>1136.19</v>
      </c>
      <c r="R23" s="234">
        <f t="shared" si="55"/>
        <v>1136.19</v>
      </c>
      <c r="S23" s="234">
        <f t="shared" si="55"/>
        <v>1136.19</v>
      </c>
      <c r="T23" s="234">
        <f t="shared" si="55"/>
        <v>1136.19</v>
      </c>
      <c r="U23" s="234">
        <f t="shared" si="55"/>
        <v>1136.19</v>
      </c>
      <c r="V23" s="234">
        <f t="shared" si="55"/>
        <v>1136.19</v>
      </c>
      <c r="W23" s="234">
        <f t="shared" si="55"/>
        <v>1136.19</v>
      </c>
      <c r="X23" s="234">
        <f t="shared" si="55"/>
        <v>1136.19</v>
      </c>
      <c r="Y23" s="234">
        <f t="shared" si="55"/>
        <v>1136.19</v>
      </c>
      <c r="Z23" s="234">
        <f t="shared" si="55"/>
        <v>1136.19</v>
      </c>
      <c r="AA23" s="234">
        <f t="shared" si="55"/>
        <v>1136.19</v>
      </c>
      <c r="AB23" s="234">
        <f t="shared" si="55"/>
        <v>1136.19</v>
      </c>
      <c r="AC23" s="234">
        <f t="shared" si="55"/>
        <v>1136.19</v>
      </c>
      <c r="AD23" s="234">
        <f t="shared" si="55"/>
        <v>1136.19</v>
      </c>
      <c r="AE23" s="234">
        <f t="shared" si="55"/>
        <v>1136.19</v>
      </c>
      <c r="AF23" s="234">
        <f t="shared" si="55"/>
        <v>1136.19</v>
      </c>
      <c r="AG23" s="234">
        <f t="shared" si="55"/>
        <v>1136.19</v>
      </c>
      <c r="AH23" s="234">
        <f t="shared" si="55"/>
        <v>1136.19</v>
      </c>
      <c r="AI23" s="234">
        <f t="shared" si="55"/>
        <v>1136.19</v>
      </c>
      <c r="AJ23" s="234">
        <f t="shared" si="55"/>
        <v>1136.19</v>
      </c>
      <c r="AK23" s="234">
        <f t="shared" si="55"/>
        <v>1136.19</v>
      </c>
      <c r="AL23" s="234">
        <f t="shared" si="55"/>
        <v>1136.19</v>
      </c>
      <c r="AM23" s="234">
        <f t="shared" si="55"/>
        <v>1136.19</v>
      </c>
      <c r="AN23" s="234">
        <f t="shared" si="55"/>
        <v>1136.19</v>
      </c>
      <c r="AO23" s="234">
        <f t="shared" si="55"/>
        <v>1136.19</v>
      </c>
      <c r="AP23" s="234">
        <f t="shared" si="55"/>
        <v>994.16624999999999</v>
      </c>
      <c r="AQ23" s="234">
        <f t="shared" si="55"/>
        <v>852.14249999999993</v>
      </c>
      <c r="AR23" s="234">
        <f t="shared" si="55"/>
        <v>710.11874999999986</v>
      </c>
      <c r="AS23" s="234">
        <f t="shared" si="55"/>
        <v>568.0949999999998</v>
      </c>
      <c r="AT23" s="234">
        <f t="shared" si="55"/>
        <v>426.07124999999979</v>
      </c>
      <c r="AU23" s="234">
        <f t="shared" si="55"/>
        <v>284.04749999999979</v>
      </c>
      <c r="AV23" s="234">
        <f t="shared" si="55"/>
        <v>142.02374999999978</v>
      </c>
      <c r="AW23" s="234">
        <f t="shared" si="55"/>
        <v>0</v>
      </c>
      <c r="AX23" s="234">
        <f t="shared" si="55"/>
        <v>0</v>
      </c>
      <c r="AY23" s="234">
        <f t="shared" si="55"/>
        <v>0</v>
      </c>
      <c r="AZ23" s="234">
        <f t="shared" si="55"/>
        <v>0</v>
      </c>
      <c r="BA23" s="234">
        <f t="shared" si="55"/>
        <v>0</v>
      </c>
    </row>
    <row r="24" spans="1:53" ht="15">
      <c r="A24" s="81">
        <f>SUM(E24:BA24)</f>
        <v>0</v>
      </c>
      <c r="B24" s="260" t="s">
        <v>203</v>
      </c>
      <c r="C24" s="166"/>
      <c r="D24" s="166"/>
      <c r="E24" s="234">
        <f>E6</f>
        <v>0</v>
      </c>
      <c r="F24" s="234">
        <f>F6</f>
        <v>0</v>
      </c>
      <c r="G24" s="234">
        <f t="shared" ref="G24:BA24" si="56">G6</f>
        <v>0</v>
      </c>
      <c r="H24" s="234">
        <f t="shared" si="56"/>
        <v>0</v>
      </c>
      <c r="I24" s="234">
        <f t="shared" si="56"/>
        <v>0</v>
      </c>
      <c r="J24" s="234">
        <f t="shared" si="56"/>
        <v>0</v>
      </c>
      <c r="K24" s="234">
        <f t="shared" si="56"/>
        <v>0</v>
      </c>
      <c r="L24" s="234">
        <f t="shared" si="56"/>
        <v>0</v>
      </c>
      <c r="M24" s="234">
        <f t="shared" si="56"/>
        <v>0</v>
      </c>
      <c r="N24" s="234">
        <f t="shared" si="56"/>
        <v>0</v>
      </c>
      <c r="O24" s="234">
        <f t="shared" si="56"/>
        <v>0</v>
      </c>
      <c r="P24" s="234">
        <f t="shared" si="56"/>
        <v>0</v>
      </c>
      <c r="Q24" s="234">
        <f t="shared" si="56"/>
        <v>0</v>
      </c>
      <c r="R24" s="234">
        <f t="shared" si="56"/>
        <v>0</v>
      </c>
      <c r="S24" s="234">
        <f t="shared" si="56"/>
        <v>0</v>
      </c>
      <c r="T24" s="234">
        <f t="shared" si="56"/>
        <v>0</v>
      </c>
      <c r="U24" s="234">
        <f t="shared" si="56"/>
        <v>0</v>
      </c>
      <c r="V24" s="234">
        <f t="shared" si="56"/>
        <v>0</v>
      </c>
      <c r="W24" s="234">
        <f t="shared" si="56"/>
        <v>0</v>
      </c>
      <c r="X24" s="234">
        <f t="shared" si="56"/>
        <v>0</v>
      </c>
      <c r="Y24" s="234">
        <f t="shared" si="56"/>
        <v>0</v>
      </c>
      <c r="Z24" s="234">
        <f t="shared" si="56"/>
        <v>0</v>
      </c>
      <c r="AA24" s="234">
        <f t="shared" si="56"/>
        <v>0</v>
      </c>
      <c r="AB24" s="234">
        <f t="shared" si="56"/>
        <v>0</v>
      </c>
      <c r="AC24" s="234">
        <f t="shared" si="56"/>
        <v>0</v>
      </c>
      <c r="AD24" s="234">
        <f t="shared" si="56"/>
        <v>0</v>
      </c>
      <c r="AE24" s="234">
        <f t="shared" si="56"/>
        <v>0</v>
      </c>
      <c r="AF24" s="234">
        <f t="shared" si="56"/>
        <v>0</v>
      </c>
      <c r="AG24" s="234">
        <f t="shared" si="56"/>
        <v>0</v>
      </c>
      <c r="AH24" s="234">
        <f t="shared" si="56"/>
        <v>0</v>
      </c>
      <c r="AI24" s="234">
        <f t="shared" si="56"/>
        <v>0</v>
      </c>
      <c r="AJ24" s="234">
        <f t="shared" si="56"/>
        <v>0</v>
      </c>
      <c r="AK24" s="234">
        <f t="shared" si="56"/>
        <v>0</v>
      </c>
      <c r="AL24" s="234">
        <f t="shared" si="56"/>
        <v>0</v>
      </c>
      <c r="AM24" s="234">
        <f t="shared" si="56"/>
        <v>0</v>
      </c>
      <c r="AN24" s="234">
        <f t="shared" si="56"/>
        <v>0</v>
      </c>
      <c r="AO24" s="234">
        <f t="shared" si="56"/>
        <v>0</v>
      </c>
      <c r="AP24" s="234">
        <f t="shared" si="56"/>
        <v>0</v>
      </c>
      <c r="AQ24" s="234">
        <f t="shared" si="56"/>
        <v>0</v>
      </c>
      <c r="AR24" s="234">
        <f t="shared" si="56"/>
        <v>0</v>
      </c>
      <c r="AS24" s="234">
        <f t="shared" si="56"/>
        <v>0</v>
      </c>
      <c r="AT24" s="234">
        <f t="shared" si="56"/>
        <v>0</v>
      </c>
      <c r="AU24" s="234">
        <f t="shared" si="56"/>
        <v>0</v>
      </c>
      <c r="AV24" s="234">
        <f t="shared" si="56"/>
        <v>0</v>
      </c>
      <c r="AW24" s="234">
        <f t="shared" si="56"/>
        <v>0</v>
      </c>
      <c r="AX24" s="234">
        <f t="shared" si="56"/>
        <v>0</v>
      </c>
      <c r="AY24" s="234">
        <f t="shared" si="56"/>
        <v>0</v>
      </c>
      <c r="AZ24" s="234">
        <f t="shared" si="56"/>
        <v>0</v>
      </c>
      <c r="BA24" s="234">
        <f t="shared" si="56"/>
        <v>0</v>
      </c>
    </row>
    <row r="25" spans="1:53" ht="15">
      <c r="A25" s="81">
        <f>SUM(E25:BA25)</f>
        <v>1136.19</v>
      </c>
      <c r="B25" s="260" t="s">
        <v>206</v>
      </c>
      <c r="C25" s="166"/>
      <c r="D25" s="166"/>
      <c r="E25" s="262">
        <f>IF(SUM(E23:E24)&gt;0,MIN(SUM(E23:E24),SUMIF('Debt Repay'!$D$5:$D$52,E$1,'Debt Repay'!$M$5:$M$52)),0)</f>
        <v>0</v>
      </c>
      <c r="F25" s="262">
        <f>IF(SUM(F23:F24)&gt;0,MIN(SUM(F23:F24),SUMIF('Debt Repay'!$D$5:$D$52,F$1,'Debt Repay'!$M$5:$M$52)),0)</f>
        <v>0</v>
      </c>
      <c r="G25" s="262">
        <f>IF(SUM(G23:G24)&gt;0,MIN(SUM(G23:G24),SUMIF('Debt Repay'!$D$5:$D$52,G$1,'Debt Repay'!$M$5:$M$52)),0)</f>
        <v>0</v>
      </c>
      <c r="H25" s="262">
        <f>IF(SUM(H23:H24)&gt;0,MIN(SUM(H23:H24),SUMIF('Debt Repay'!$D$5:$D$52,H$1,'Debt Repay'!$M$5:$M$52)),0)</f>
        <v>0</v>
      </c>
      <c r="I25" s="262">
        <f>IF(SUM(I23:I24)&gt;0,MIN(SUM(I23:I24),SUMIF('Debt Repay'!$D$5:$D$52,I$1,'Debt Repay'!$M$5:$M$52)),0)</f>
        <v>0</v>
      </c>
      <c r="J25" s="262">
        <f>IF(SUM(J23:J24)&gt;0,MIN(SUM(J23:J24),SUMIF('Debt Repay'!$D$5:$D$52,J$1,'Debt Repay'!$M$5:$M$52)),0)</f>
        <v>0</v>
      </c>
      <c r="K25" s="262">
        <f>IF(SUM(K23:K24)&gt;0,MIN(SUM(K23:K24),SUMIF('Debt Repay'!$D$5:$D$52,K$1,'Debt Repay'!$M$5:$M$52)),0)</f>
        <v>0</v>
      </c>
      <c r="L25" s="262">
        <f>IF(SUM(L23:L24)&gt;0,MIN(SUM(L23:L24),SUMIF('Debt Repay'!$D$5:$D$52,L$1,'Debt Repay'!$M$5:$M$52)),0)</f>
        <v>0</v>
      </c>
      <c r="M25" s="262">
        <f>IF(SUM(M23:M24)&gt;0,MIN(SUM(M23:M24),SUMIF('Debt Repay'!$D$5:$D$52,M$1,'Debt Repay'!$M$5:$M$52)),0)</f>
        <v>0</v>
      </c>
      <c r="N25" s="262">
        <f>IF(SUM(N23:N24)&gt;0,MIN(SUM(N23:N24),SUMIF('Debt Repay'!$D$5:$D$52,N$1,'Debt Repay'!$M$5:$M$52)),0)</f>
        <v>0</v>
      </c>
      <c r="O25" s="262">
        <f>IF(SUM(O23:O24)&gt;0,MIN(SUM(O23:O24),SUMIF('Debt Repay'!$D$5:$D$52,O$1,'Debt Repay'!$M$5:$M$52)),0)</f>
        <v>0</v>
      </c>
      <c r="P25" s="262">
        <f>IF(SUM(P23:P24)&gt;0,MIN(SUM(P23:P24),SUMIF('Debt Repay'!$D$5:$D$52,P$1,'Debt Repay'!$M$5:$M$52)),0)</f>
        <v>0</v>
      </c>
      <c r="Q25" s="262">
        <f>IF(SUM(Q23:Q24)&gt;0,MIN(SUM(Q23:Q24),SUMIF('Debt Repay'!$D$5:$D$52,Q$1,'Debt Repay'!$M$5:$M$52)),0)</f>
        <v>0</v>
      </c>
      <c r="R25" s="262">
        <f>IF(SUM(R23:R24)&gt;0,MIN(SUM(R23:R24),SUMIF('Debt Repay'!$D$5:$D$52,R$1,'Debt Repay'!$M$5:$M$52)),0)</f>
        <v>0</v>
      </c>
      <c r="S25" s="262">
        <f>IF(SUM(S23:S24)&gt;0,MIN(SUM(S23:S24),SUMIF('Debt Repay'!$D$5:$D$52,S$1,'Debt Repay'!$M$5:$M$52)),0)</f>
        <v>0</v>
      </c>
      <c r="T25" s="262">
        <f>IF(SUM(T23:T24)&gt;0,MIN(SUM(T23:T24),SUMIF('Debt Repay'!$D$5:$D$52,T$1,'Debt Repay'!$M$5:$M$52)),0)</f>
        <v>0</v>
      </c>
      <c r="U25" s="262">
        <f>IF(SUM(U23:U24)&gt;0,MIN(SUM(U23:U24),SUMIF('Debt Repay'!$D$5:$D$52,U$1,'Debt Repay'!$M$5:$M$52)),0)</f>
        <v>0</v>
      </c>
      <c r="V25" s="262">
        <f>IF(SUM(V23:V24)&gt;0,MIN(SUM(V23:V24),SUMIF('Debt Repay'!$D$5:$D$52,V$1,'Debt Repay'!$M$5:$M$52)),0)</f>
        <v>0</v>
      </c>
      <c r="W25" s="262">
        <f>IF(SUM(W23:W24)&gt;0,MIN(SUM(W23:W24),SUMIF('Debt Repay'!$D$5:$D$52,W$1,'Debt Repay'!$M$5:$M$52)),0)</f>
        <v>0</v>
      </c>
      <c r="X25" s="262">
        <f>IF(SUM(X23:X24)&gt;0,MIN(SUM(X23:X24),SUMIF('Debt Repay'!$D$5:$D$52,X$1,'Debt Repay'!$M$5:$M$52)),0)</f>
        <v>0</v>
      </c>
      <c r="Y25" s="262">
        <f>IF(SUM(Y23:Y24)&gt;0,MIN(SUM(Y23:Y24),SUMIF('Debt Repay'!$D$5:$D$52,Y$1,'Debt Repay'!$M$5:$M$52)),0)</f>
        <v>0</v>
      </c>
      <c r="Z25" s="262">
        <f>IF(SUM(Z23:Z24)&gt;0,MIN(SUM(Z23:Z24),SUMIF('Debt Repay'!$D$5:$D$52,Z$1,'Debt Repay'!$M$5:$M$52)),0)</f>
        <v>0</v>
      </c>
      <c r="AA25" s="262">
        <f>IF(SUM(AA23:AA24)&gt;0,MIN(SUM(AA23:AA24),SUMIF('Debt Repay'!$D$5:$D$52,AA$1,'Debt Repay'!$M$5:$M$52)),0)</f>
        <v>0</v>
      </c>
      <c r="AB25" s="262">
        <f>IF(SUM(AB23:AB24)&gt;0,MIN(SUM(AB23:AB24),SUMIF('Debt Repay'!$D$5:$D$52,AB$1,'Debt Repay'!$M$5:$M$52)),0)</f>
        <v>0</v>
      </c>
      <c r="AC25" s="262">
        <f>IF(SUM(AC23:AC24)&gt;0,MIN(SUM(AC23:AC24),SUMIF('Debt Repay'!$D$5:$D$52,AC$1,'Debt Repay'!$M$5:$M$52)),0)</f>
        <v>0</v>
      </c>
      <c r="AD25" s="262">
        <f>IF(SUM(AD23:AD24)&gt;0,MIN(SUM(AD23:AD24),SUMIF('Debt Repay'!$D$5:$D$52,AD$1,'Debt Repay'!$M$5:$M$52)),0)</f>
        <v>0</v>
      </c>
      <c r="AE25" s="262">
        <f>IF(SUM(AE23:AE24)&gt;0,MIN(SUM(AE23:AE24),SUMIF('Debt Repay'!$D$5:$D$52,AE$1,'Debt Repay'!$M$5:$M$52)),0)</f>
        <v>0</v>
      </c>
      <c r="AF25" s="262">
        <f>IF(SUM(AF23:AF24)&gt;0,MIN(SUM(AF23:AF24),SUMIF('Debt Repay'!$D$5:$D$52,AF$1,'Debt Repay'!$M$5:$M$52)),0)</f>
        <v>0</v>
      </c>
      <c r="AG25" s="262">
        <f>IF(SUM(AG23:AG24)&gt;0,MIN(SUM(AG23:AG24),SUMIF('Debt Repay'!$D$5:$D$52,AG$1,'Debt Repay'!$M$5:$M$52)),0)</f>
        <v>0</v>
      </c>
      <c r="AH25" s="262">
        <f>IF(SUM(AH23:AH24)&gt;0,MIN(SUM(AH23:AH24),SUMIF('Debt Repay'!$D$5:$D$52,AH$1,'Debt Repay'!$M$5:$M$52)),0)</f>
        <v>0</v>
      </c>
      <c r="AI25" s="262">
        <f>IF(SUM(AI23:AI24)&gt;0,MIN(SUM(AI23:AI24),SUMIF('Debt Repay'!$D$5:$D$52,AI$1,'Debt Repay'!$M$5:$M$52)),0)</f>
        <v>0</v>
      </c>
      <c r="AJ25" s="262">
        <f>IF(SUM(AJ23:AJ24)&gt;0,MIN(SUM(AJ23:AJ24),SUMIF('Debt Repay'!$D$5:$D$52,AJ$1,'Debt Repay'!$M$5:$M$52)),0)</f>
        <v>0</v>
      </c>
      <c r="AK25" s="262">
        <f>IF(SUM(AK23:AK24)&gt;0,MIN(SUM(AK23:AK24),SUMIF('Debt Repay'!$D$5:$D$52,AK$1,'Debt Repay'!$M$5:$M$52)),0)</f>
        <v>0</v>
      </c>
      <c r="AL25" s="262">
        <f>IF(SUM(AL23:AL24)&gt;0,MIN(SUM(AL23:AL24),SUMIF('Debt Repay'!$D$5:$D$52,AL$1,'Debt Repay'!$M$5:$M$52)),0)</f>
        <v>0</v>
      </c>
      <c r="AM25" s="262">
        <f>IF(SUM(AM23:AM24)&gt;0,MIN(SUM(AM23:AM24),SUMIF('Debt Repay'!$D$5:$D$52,AM$1,'Debt Repay'!$M$5:$M$52)),0)</f>
        <v>0</v>
      </c>
      <c r="AN25" s="262">
        <f>IF(SUM(AN23:AN24)&gt;0,MIN(SUM(AN23:AN24),SUMIF('Debt Repay'!$D$5:$D$52,AN$1,'Debt Repay'!$M$5:$M$52)),0)</f>
        <v>0</v>
      </c>
      <c r="AO25" s="262">
        <f>IF(SUM(AO23:AO24)&gt;0,MIN(SUM(AO23:AO24),SUMIF('Debt Repay'!$D$5:$D$52,AO$1,'Debt Repay'!$M$5:$M$52)),0)</f>
        <v>142.02375000000001</v>
      </c>
      <c r="AP25" s="262">
        <f>IF(SUM(AP23:AP24)&gt;0,MIN(SUM(AP23:AP24),SUMIF('Debt Repay'!$D$5:$D$52,AP$1,'Debt Repay'!$M$5:$M$52)),0)</f>
        <v>142.02375000000001</v>
      </c>
      <c r="AQ25" s="262">
        <f>IF(SUM(AQ23:AQ24)&gt;0,MIN(SUM(AQ23:AQ24),SUMIF('Debt Repay'!$D$5:$D$52,AQ$1,'Debt Repay'!$M$5:$M$52)),0)</f>
        <v>142.02375000000001</v>
      </c>
      <c r="AR25" s="262">
        <f>IF(SUM(AR23:AR24)&gt;0,MIN(SUM(AR23:AR24),SUMIF('Debt Repay'!$D$5:$D$52,AR$1,'Debt Repay'!$M$5:$M$52)),0)</f>
        <v>142.02375000000001</v>
      </c>
      <c r="AS25" s="262">
        <f>IF(SUM(AS23:AS24)&gt;0,MIN(SUM(AS23:AS24),SUMIF('Debt Repay'!$D$5:$D$52,AS$1,'Debt Repay'!$M$5:$M$52)),0)</f>
        <v>142.02375000000001</v>
      </c>
      <c r="AT25" s="262">
        <f>IF(SUM(AT23:AT24)&gt;0,MIN(SUM(AT23:AT24),SUMIF('Debt Repay'!$D$5:$D$52,AT$1,'Debt Repay'!$M$5:$M$52)),0)</f>
        <v>142.02375000000001</v>
      </c>
      <c r="AU25" s="262">
        <f>IF(SUM(AU23:AU24)&gt;0,MIN(SUM(AU23:AU24),SUMIF('Debt Repay'!$D$5:$D$52,AU$1,'Debt Repay'!$M$5:$M$52)),0)</f>
        <v>142.02375000000001</v>
      </c>
      <c r="AV25" s="262">
        <f>IF(SUM(AV23:AV24)&gt;0,MIN(SUM(AV23:AV24),SUMIF('Debt Repay'!$D$5:$D$52,AV$1,'Debt Repay'!$M$5:$M$52)),0)</f>
        <v>142.02374999999978</v>
      </c>
      <c r="AW25" s="262">
        <f>IF(SUM(AW23:AW24)&gt;0,MIN(SUM(AW23:AW24),SUMIF('Debt Repay'!$D$5:$D$52,AW$1,'Debt Repay'!$M$5:$M$52)),0)</f>
        <v>0</v>
      </c>
      <c r="AX25" s="262">
        <f>IF(SUM(AX23:AX24)&gt;0,MIN(SUM(AX23:AX24),SUMIF('Debt Repay'!$D$5:$D$52,AX$1,'Debt Repay'!$M$5:$M$52)),0)</f>
        <v>0</v>
      </c>
      <c r="AY25" s="262">
        <f>IF(SUM(AY23:AY24)&gt;0,MIN(SUM(AY23:AY24),SUMIF('Debt Repay'!$D$5:$D$52,AY$1,'Debt Repay'!$M$5:$M$52)),0)</f>
        <v>0</v>
      </c>
      <c r="AZ25" s="262">
        <f>IF(SUM(AZ23:AZ24)&gt;0,MIN(SUM(AZ23:AZ24),SUMIF('Debt Repay'!$D$5:$D$52,AZ$1,'Debt Repay'!$M$5:$M$52)),0)</f>
        <v>0</v>
      </c>
      <c r="BA25" s="262">
        <f>IF(SUM(BA23:BA24)&gt;0,MIN(SUM(BA23:BA24),SUMIF('Debt Repay'!$D$5:$D$52,BA$1,'Debt Repay'!$M$5:$M$52)),0)</f>
        <v>0</v>
      </c>
    </row>
    <row r="26" spans="1:53" ht="15">
      <c r="B26" s="260" t="s">
        <v>207</v>
      </c>
      <c r="C26" s="166"/>
      <c r="D26" s="231">
        <f>C6</f>
        <v>0</v>
      </c>
      <c r="E26" s="234">
        <f>E23+E24-E25</f>
        <v>1136.19</v>
      </c>
      <c r="F26" s="234">
        <f>F23+F24-F25</f>
        <v>1136.19</v>
      </c>
      <c r="G26" s="234">
        <f t="shared" ref="G26:BA26" si="57">G23+G24-G25</f>
        <v>1136.19</v>
      </c>
      <c r="H26" s="234">
        <f t="shared" si="57"/>
        <v>1136.19</v>
      </c>
      <c r="I26" s="234">
        <f t="shared" si="57"/>
        <v>1136.19</v>
      </c>
      <c r="J26" s="234">
        <f t="shared" si="57"/>
        <v>1136.19</v>
      </c>
      <c r="K26" s="234">
        <f t="shared" si="57"/>
        <v>1136.19</v>
      </c>
      <c r="L26" s="234">
        <f t="shared" si="57"/>
        <v>1136.19</v>
      </c>
      <c r="M26" s="234">
        <f t="shared" si="57"/>
        <v>1136.19</v>
      </c>
      <c r="N26" s="234">
        <f t="shared" si="57"/>
        <v>1136.19</v>
      </c>
      <c r="O26" s="234">
        <f t="shared" si="57"/>
        <v>1136.19</v>
      </c>
      <c r="P26" s="234">
        <f t="shared" si="57"/>
        <v>1136.19</v>
      </c>
      <c r="Q26" s="234">
        <f t="shared" si="57"/>
        <v>1136.19</v>
      </c>
      <c r="R26" s="234">
        <f t="shared" si="57"/>
        <v>1136.19</v>
      </c>
      <c r="S26" s="234">
        <f t="shared" si="57"/>
        <v>1136.19</v>
      </c>
      <c r="T26" s="234">
        <f t="shared" si="57"/>
        <v>1136.19</v>
      </c>
      <c r="U26" s="234">
        <f t="shared" si="57"/>
        <v>1136.19</v>
      </c>
      <c r="V26" s="234">
        <f t="shared" si="57"/>
        <v>1136.19</v>
      </c>
      <c r="W26" s="234">
        <f t="shared" si="57"/>
        <v>1136.19</v>
      </c>
      <c r="X26" s="234">
        <f t="shared" si="57"/>
        <v>1136.19</v>
      </c>
      <c r="Y26" s="234">
        <f t="shared" si="57"/>
        <v>1136.19</v>
      </c>
      <c r="Z26" s="234">
        <f t="shared" si="57"/>
        <v>1136.19</v>
      </c>
      <c r="AA26" s="234">
        <f t="shared" si="57"/>
        <v>1136.19</v>
      </c>
      <c r="AB26" s="234">
        <f t="shared" si="57"/>
        <v>1136.19</v>
      </c>
      <c r="AC26" s="234">
        <f t="shared" si="57"/>
        <v>1136.19</v>
      </c>
      <c r="AD26" s="234">
        <f t="shared" si="57"/>
        <v>1136.19</v>
      </c>
      <c r="AE26" s="234">
        <f t="shared" si="57"/>
        <v>1136.19</v>
      </c>
      <c r="AF26" s="234">
        <f t="shared" si="57"/>
        <v>1136.19</v>
      </c>
      <c r="AG26" s="234">
        <f t="shared" si="57"/>
        <v>1136.19</v>
      </c>
      <c r="AH26" s="234">
        <f t="shared" si="57"/>
        <v>1136.19</v>
      </c>
      <c r="AI26" s="234">
        <f t="shared" si="57"/>
        <v>1136.19</v>
      </c>
      <c r="AJ26" s="234">
        <f t="shared" si="57"/>
        <v>1136.19</v>
      </c>
      <c r="AK26" s="234">
        <f t="shared" si="57"/>
        <v>1136.19</v>
      </c>
      <c r="AL26" s="234">
        <f t="shared" si="57"/>
        <v>1136.19</v>
      </c>
      <c r="AM26" s="234">
        <f t="shared" si="57"/>
        <v>1136.19</v>
      </c>
      <c r="AN26" s="234">
        <f t="shared" si="57"/>
        <v>1136.19</v>
      </c>
      <c r="AO26" s="234">
        <f t="shared" si="57"/>
        <v>994.16624999999999</v>
      </c>
      <c r="AP26" s="234">
        <f t="shared" si="57"/>
        <v>852.14249999999993</v>
      </c>
      <c r="AQ26" s="234">
        <f t="shared" si="57"/>
        <v>710.11874999999986</v>
      </c>
      <c r="AR26" s="234">
        <f t="shared" si="57"/>
        <v>568.0949999999998</v>
      </c>
      <c r="AS26" s="234">
        <f t="shared" si="57"/>
        <v>426.07124999999979</v>
      </c>
      <c r="AT26" s="234">
        <f t="shared" si="57"/>
        <v>284.04749999999979</v>
      </c>
      <c r="AU26" s="234">
        <f t="shared" si="57"/>
        <v>142.02374999999978</v>
      </c>
      <c r="AV26" s="234">
        <f t="shared" si="57"/>
        <v>0</v>
      </c>
      <c r="AW26" s="234">
        <f t="shared" si="57"/>
        <v>0</v>
      </c>
      <c r="AX26" s="234">
        <f t="shared" si="57"/>
        <v>0</v>
      </c>
      <c r="AY26" s="234">
        <f t="shared" si="57"/>
        <v>0</v>
      </c>
      <c r="AZ26" s="234">
        <f t="shared" si="57"/>
        <v>0</v>
      </c>
      <c r="BA26" s="234">
        <f t="shared" si="57"/>
        <v>0</v>
      </c>
    </row>
    <row r="27" spans="1:53" ht="15">
      <c r="A27" s="81">
        <f>SUM(E27:BA27)</f>
        <v>1.1504507409246574</v>
      </c>
      <c r="B27" s="260" t="s">
        <v>208</v>
      </c>
      <c r="C27" s="166"/>
      <c r="D27" s="166"/>
      <c r="E27" s="234">
        <f>SUM(E23:E24)*Input!$C$138*(E$1-D$1)/E$3</f>
        <v>2.832692876712329E-2</v>
      </c>
      <c r="F27" s="234">
        <f>SUM(F23:F24)*Input!$C$138*(F$1-E$1)/F$3</f>
        <v>2.8638213698630139E-2</v>
      </c>
      <c r="G27" s="234">
        <f>SUM(G23:G24)*Input!$C$138*(G$1-F$1)/G$3</f>
        <v>2.8638213698630139E-2</v>
      </c>
      <c r="H27" s="234">
        <f>SUM(H23:H24)*Input!$C$138*(H$1-G$1)/H$3</f>
        <v>2.801564383561644E-2</v>
      </c>
      <c r="I27" s="234">
        <f>SUM(I23:I24)*Input!$C$138*(I$1-H$1)/I$3</f>
        <v>2.8249532786885249E-2</v>
      </c>
      <c r="J27" s="234">
        <f>SUM(J23:J24)*Input!$C$138*(J$1-I$1)/J$3</f>
        <v>2.8559967213114757E-2</v>
      </c>
      <c r="K27" s="234">
        <f>SUM(K23:K24)*Input!$C$138*(K$1-J$1)/K$3</f>
        <v>2.8559967213114757E-2</v>
      </c>
      <c r="L27" s="234">
        <f>SUM(L23:L24)*Input!$C$138*(L$1-K$1)/L$3</f>
        <v>2.8249532786885249E-2</v>
      </c>
      <c r="M27" s="234">
        <f>SUM(M23:M24)*Input!$C$138*(M$1-L$1)/M$3</f>
        <v>2.832692876712329E-2</v>
      </c>
      <c r="N27" s="234">
        <f>SUM(N23:N24)*Input!$C$138*(N$1-M$1)/N$3</f>
        <v>2.8638213698630139E-2</v>
      </c>
      <c r="O27" s="234">
        <f>SUM(O23:O24)*Input!$C$138*(O$1-N$1)/O$3</f>
        <v>2.8638213698630139E-2</v>
      </c>
      <c r="P27" s="234">
        <f>SUM(P23:P24)*Input!$C$138*(P$1-O$1)/P$3</f>
        <v>2.801564383561644E-2</v>
      </c>
      <c r="Q27" s="234">
        <f>SUM(Q23:Q24)*Input!$C$138*(Q$1-P$1)/Q$3</f>
        <v>2.832692876712329E-2</v>
      </c>
      <c r="R27" s="234">
        <f>SUM(R23:R24)*Input!$C$138*(R$1-Q$1)/R$3</f>
        <v>2.8638213698630139E-2</v>
      </c>
      <c r="S27" s="234">
        <f>SUM(S23:S24)*Input!$C$138*(S$1-R$1)/S$3</f>
        <v>2.8638213698630139E-2</v>
      </c>
      <c r="T27" s="234">
        <f>SUM(T23:T24)*Input!$C$138*(T$1-S$1)/T$3</f>
        <v>2.801564383561644E-2</v>
      </c>
      <c r="U27" s="234">
        <f>SUM(U23:U24)*Input!$C$138*(U$1-T$1)/U$3</f>
        <v>2.832692876712329E-2</v>
      </c>
      <c r="V27" s="234">
        <f>SUM(V23:V24)*Input!$C$138*(V$1-U$1)/V$3</f>
        <v>2.8638213698630139E-2</v>
      </c>
      <c r="W27" s="234">
        <f>SUM(W23:W24)*Input!$C$138*(W$1-V$1)/W$3</f>
        <v>2.8638213698630139E-2</v>
      </c>
      <c r="X27" s="234">
        <f>SUM(X23:X24)*Input!$C$138*(X$1-W$1)/X$3</f>
        <v>2.801564383561644E-2</v>
      </c>
      <c r="Y27" s="234">
        <f>SUM(Y23:Y24)*Input!$C$138*(Y$1-X$1)/Y$3</f>
        <v>2.8249532786885249E-2</v>
      </c>
      <c r="Z27" s="234">
        <f>SUM(Z23:Z24)*Input!$C$138*(Z$1-Y$1)/Z$3</f>
        <v>2.8559967213114757E-2</v>
      </c>
      <c r="AA27" s="234">
        <f>SUM(AA23:AA24)*Input!$C$138*(AA$1-Z$1)/AA$3</f>
        <v>2.8559967213114757E-2</v>
      </c>
      <c r="AB27" s="234">
        <f>SUM(AB23:AB24)*Input!$C$138*(AB$1-AA$1)/AB$3</f>
        <v>2.8249532786885249E-2</v>
      </c>
      <c r="AC27" s="234">
        <f>SUM(AC23:AC24)*Input!$C$138*(AC$1-AB$1)/AC$3</f>
        <v>2.832692876712329E-2</v>
      </c>
      <c r="AD27" s="234">
        <f>SUM(AD23:AD24)*Input!$C$138*(AD$1-AC$1)/AD$3</f>
        <v>2.8638213698630139E-2</v>
      </c>
      <c r="AE27" s="234">
        <f>SUM(AE23:AE24)*Input!$C$138*(AE$1-AD$1)/AE$3</f>
        <v>2.8638213698630139E-2</v>
      </c>
      <c r="AF27" s="234">
        <f>SUM(AF23:AF24)*Input!$C$138*(AF$1-AE$1)/AF$3</f>
        <v>2.801564383561644E-2</v>
      </c>
      <c r="AG27" s="234">
        <f>SUM(AG23:AG24)*Input!$C$138*(AG$1-AF$1)/AG$3</f>
        <v>2.832692876712329E-2</v>
      </c>
      <c r="AH27" s="234">
        <f>SUM(AH23:AH24)*Input!$C$138*(AH$1-AG$1)/AH$3</f>
        <v>2.8638213698630139E-2</v>
      </c>
      <c r="AI27" s="234">
        <f>SUM(AI23:AI24)*Input!$C$138*(AI$1-AH$1)/AI$3</f>
        <v>2.8638213698630139E-2</v>
      </c>
      <c r="AJ27" s="234">
        <f>SUM(AJ23:AJ24)*Input!$C$138*(AJ$1-AI$1)/AJ$3</f>
        <v>2.801564383561644E-2</v>
      </c>
      <c r="AK27" s="234">
        <f>SUM(AK23:AK24)*Input!$C$138*(AK$1-AJ$1)/AK$3</f>
        <v>2.832692876712329E-2</v>
      </c>
      <c r="AL27" s="234">
        <f>SUM(AL23:AL24)*Input!$C$138*(AL$1-AK$1)/AL$3</f>
        <v>2.8638213698630139E-2</v>
      </c>
      <c r="AM27" s="234">
        <f>SUM(AM23:AM24)*Input!$C$138*(AM$1-AL$1)/AM$3</f>
        <v>2.8638213698630139E-2</v>
      </c>
      <c r="AN27" s="234">
        <f>SUM(AN23:AN24)*Input!$C$138*(AN$1-AM$1)/AN$3</f>
        <v>2.801564383561644E-2</v>
      </c>
      <c r="AO27" s="234">
        <f>SUM(AO23:AO24)*Input!$C$138*(AO$1-AN$1)/AO$3</f>
        <v>2.8249532786885249E-2</v>
      </c>
      <c r="AP27" s="234">
        <f>SUM(AP23:AP24)*Input!$C$138*(AP$1-AO$1)/AP$3</f>
        <v>2.4989971311475411E-2</v>
      </c>
      <c r="AQ27" s="234">
        <f>SUM(AQ23:AQ24)*Input!$C$138*(AQ$1-AP$1)/AQ$3</f>
        <v>2.1419975409836065E-2</v>
      </c>
      <c r="AR27" s="234">
        <f>SUM(AR23:AR24)*Input!$C$138*(AR$1-AQ$1)/AR$3</f>
        <v>1.7655957991803275E-2</v>
      </c>
      <c r="AS27" s="234">
        <f>SUM(AS23:AS24)*Input!$C$138*(AS$1-AR$1)/AS$3</f>
        <v>1.416346438356164E-2</v>
      </c>
      <c r="AT27" s="234">
        <f>SUM(AT23:AT24)*Input!$C$138*(AT$1-AS$1)/AT$3</f>
        <v>1.0739330136986297E-2</v>
      </c>
      <c r="AU27" s="234">
        <f>SUM(AU23:AU24)*Input!$C$138*(AU$1-AT$1)/AU$3</f>
        <v>7.1595534246575287E-3</v>
      </c>
      <c r="AV27" s="234">
        <f>SUM(AV23:AV24)*Input!$C$138*(AV$1-AU$1)/AV$3</f>
        <v>3.5019554794520498E-3</v>
      </c>
      <c r="AW27" s="234">
        <f>SUM(AW23:AW24)*Input!$C$138*(AW$1-AV$1)/AW$3</f>
        <v>0</v>
      </c>
      <c r="AX27" s="234">
        <f>SUM(AX23:AX24)*Input!$C$138*(AX$1-AW$1)/AX$3</f>
        <v>0</v>
      </c>
      <c r="AY27" s="234">
        <f>SUM(AY23:AY24)*Input!$C$138*(AY$1-AX$1)/AY$3</f>
        <v>0</v>
      </c>
      <c r="AZ27" s="234">
        <f>SUM(AZ23:AZ24)*Input!$C$138*(AZ$1-AY$1)/AZ$3</f>
        <v>0</v>
      </c>
      <c r="BA27" s="234">
        <f>SUM(BA23:BA24)*Input!$C$138*(BA$1-AZ$1)/BA$3</f>
        <v>0</v>
      </c>
    </row>
    <row r="29" spans="1:53" ht="15">
      <c r="B29" s="29" t="s">
        <v>225</v>
      </c>
      <c r="C29" s="88"/>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row>
    <row r="30" spans="1:53" ht="15">
      <c r="B30" s="215" t="s">
        <v>211</v>
      </c>
      <c r="C30" s="166"/>
      <c r="D30" s="166"/>
      <c r="E30" s="216">
        <f>E9+E16+E23</f>
        <v>2391.98</v>
      </c>
      <c r="F30" s="216">
        <f t="shared" ref="F30:BA33" si="58">F9+F16+F23</f>
        <v>2381.52</v>
      </c>
      <c r="G30" s="216">
        <f t="shared" si="58"/>
        <v>2371.06</v>
      </c>
      <c r="H30" s="216">
        <f t="shared" si="58"/>
        <v>2350.13</v>
      </c>
      <c r="I30" s="216">
        <f t="shared" si="58"/>
        <v>2329.1999999999998</v>
      </c>
      <c r="J30" s="216">
        <f t="shared" si="58"/>
        <v>2317.27</v>
      </c>
      <c r="K30" s="216">
        <f t="shared" si="58"/>
        <v>2305.34</v>
      </c>
      <c r="L30" s="216">
        <f t="shared" si="58"/>
        <v>2281.48</v>
      </c>
      <c r="M30" s="216">
        <f t="shared" si="58"/>
        <v>2257.62</v>
      </c>
      <c r="N30" s="216">
        <f t="shared" si="58"/>
        <v>2248.41</v>
      </c>
      <c r="O30" s="216">
        <f t="shared" si="58"/>
        <v>2239.1999999999998</v>
      </c>
      <c r="P30" s="216">
        <f t="shared" si="58"/>
        <v>2220.7799999999997</v>
      </c>
      <c r="Q30" s="216">
        <f t="shared" si="58"/>
        <v>2202.36</v>
      </c>
      <c r="R30" s="216">
        <f t="shared" si="58"/>
        <v>2188.5500000000002</v>
      </c>
      <c r="S30" s="216">
        <f t="shared" si="58"/>
        <v>2174.7399999999998</v>
      </c>
      <c r="T30" s="216">
        <f t="shared" si="58"/>
        <v>2147.11</v>
      </c>
      <c r="U30" s="216">
        <f t="shared" si="58"/>
        <v>2146.35</v>
      </c>
      <c r="V30" s="216">
        <f t="shared" si="58"/>
        <v>2127.5100000000002</v>
      </c>
      <c r="W30" s="216">
        <f t="shared" si="58"/>
        <v>2081.8000000000002</v>
      </c>
      <c r="X30" s="216">
        <f t="shared" si="58"/>
        <v>2044.13</v>
      </c>
      <c r="Y30" s="216">
        <f t="shared" si="58"/>
        <v>2006.46</v>
      </c>
      <c r="Z30" s="216">
        <f t="shared" si="58"/>
        <v>1981.3400000000001</v>
      </c>
      <c r="AA30" s="216">
        <f t="shared" si="58"/>
        <v>1956.22</v>
      </c>
      <c r="AB30" s="216">
        <f t="shared" si="58"/>
        <v>1905.99</v>
      </c>
      <c r="AC30" s="216">
        <f t="shared" si="58"/>
        <v>1855.7600000000002</v>
      </c>
      <c r="AD30" s="216">
        <f t="shared" si="58"/>
        <v>1824.37</v>
      </c>
      <c r="AE30" s="216">
        <f t="shared" si="58"/>
        <v>1792.98</v>
      </c>
      <c r="AF30" s="216">
        <f t="shared" si="58"/>
        <v>1730.19</v>
      </c>
      <c r="AG30" s="216">
        <f t="shared" si="58"/>
        <v>1667.4</v>
      </c>
      <c r="AH30" s="216">
        <f t="shared" si="58"/>
        <v>1628.16</v>
      </c>
      <c r="AI30" s="216">
        <f t="shared" si="58"/>
        <v>1588.92</v>
      </c>
      <c r="AJ30" s="216">
        <f t="shared" si="58"/>
        <v>1510.43</v>
      </c>
      <c r="AK30" s="216">
        <f t="shared" si="58"/>
        <v>1431.94</v>
      </c>
      <c r="AL30" s="216">
        <f t="shared" si="58"/>
        <v>1358.01</v>
      </c>
      <c r="AM30" s="216">
        <f t="shared" si="58"/>
        <v>1284.0700000000002</v>
      </c>
      <c r="AN30" s="216">
        <f t="shared" si="58"/>
        <v>1210.1300000000001</v>
      </c>
      <c r="AO30" s="216">
        <f t="shared" si="58"/>
        <v>1136.19</v>
      </c>
      <c r="AP30" s="216">
        <f t="shared" si="58"/>
        <v>994.16624999999999</v>
      </c>
      <c r="AQ30" s="216">
        <f t="shared" si="58"/>
        <v>852.14249999999993</v>
      </c>
      <c r="AR30" s="216">
        <f t="shared" si="58"/>
        <v>710.11874999999986</v>
      </c>
      <c r="AS30" s="216">
        <f t="shared" si="58"/>
        <v>568.0949999999998</v>
      </c>
      <c r="AT30" s="216">
        <f t="shared" si="58"/>
        <v>426.07124999999979</v>
      </c>
      <c r="AU30" s="216">
        <f t="shared" si="58"/>
        <v>284.04749999999979</v>
      </c>
      <c r="AV30" s="216">
        <f t="shared" si="58"/>
        <v>142.02374999999978</v>
      </c>
      <c r="AW30" s="216">
        <f t="shared" si="58"/>
        <v>0</v>
      </c>
      <c r="AX30" s="216">
        <f t="shared" si="58"/>
        <v>0</v>
      </c>
      <c r="AY30" s="216">
        <f t="shared" si="58"/>
        <v>0</v>
      </c>
      <c r="AZ30" s="216">
        <f t="shared" si="58"/>
        <v>0</v>
      </c>
      <c r="BA30" s="216">
        <f t="shared" si="58"/>
        <v>0</v>
      </c>
    </row>
    <row r="31" spans="1:53" ht="15">
      <c r="B31" s="263" t="s">
        <v>203</v>
      </c>
      <c r="C31" s="166"/>
      <c r="D31" s="166"/>
      <c r="E31" s="216">
        <f t="shared" ref="E31:T33" si="59">E10+E17+E24</f>
        <v>0</v>
      </c>
      <c r="F31" s="216">
        <f t="shared" si="59"/>
        <v>0</v>
      </c>
      <c r="G31" s="216">
        <f t="shared" si="59"/>
        <v>0</v>
      </c>
      <c r="H31" s="216">
        <f t="shared" si="59"/>
        <v>0</v>
      </c>
      <c r="I31" s="216">
        <f t="shared" si="59"/>
        <v>0</v>
      </c>
      <c r="J31" s="216">
        <f t="shared" si="59"/>
        <v>0</v>
      </c>
      <c r="K31" s="216">
        <f t="shared" si="59"/>
        <v>0</v>
      </c>
      <c r="L31" s="216">
        <f t="shared" si="59"/>
        <v>0</v>
      </c>
      <c r="M31" s="216">
        <f t="shared" si="59"/>
        <v>0</v>
      </c>
      <c r="N31" s="216">
        <f t="shared" si="59"/>
        <v>0</v>
      </c>
      <c r="O31" s="216">
        <f t="shared" si="59"/>
        <v>0</v>
      </c>
      <c r="P31" s="216">
        <f t="shared" si="59"/>
        <v>0</v>
      </c>
      <c r="Q31" s="216">
        <f t="shared" si="59"/>
        <v>0</v>
      </c>
      <c r="R31" s="216">
        <f t="shared" si="59"/>
        <v>0</v>
      </c>
      <c r="S31" s="216">
        <f t="shared" si="59"/>
        <v>0</v>
      </c>
      <c r="T31" s="216">
        <f t="shared" si="59"/>
        <v>0</v>
      </c>
      <c r="U31" s="216">
        <f t="shared" si="58"/>
        <v>0</v>
      </c>
      <c r="V31" s="216">
        <f t="shared" si="58"/>
        <v>0</v>
      </c>
      <c r="W31" s="216">
        <f t="shared" si="58"/>
        <v>0</v>
      </c>
      <c r="X31" s="216">
        <f t="shared" si="58"/>
        <v>0</v>
      </c>
      <c r="Y31" s="216">
        <f t="shared" si="58"/>
        <v>0</v>
      </c>
      <c r="Z31" s="216">
        <f t="shared" si="58"/>
        <v>0</v>
      </c>
      <c r="AA31" s="216">
        <f t="shared" si="58"/>
        <v>0</v>
      </c>
      <c r="AB31" s="216">
        <f t="shared" si="58"/>
        <v>0</v>
      </c>
      <c r="AC31" s="216">
        <f t="shared" si="58"/>
        <v>0</v>
      </c>
      <c r="AD31" s="216">
        <f t="shared" si="58"/>
        <v>0</v>
      </c>
      <c r="AE31" s="216">
        <f t="shared" si="58"/>
        <v>0</v>
      </c>
      <c r="AF31" s="216">
        <f t="shared" si="58"/>
        <v>0</v>
      </c>
      <c r="AG31" s="216">
        <f t="shared" si="58"/>
        <v>0</v>
      </c>
      <c r="AH31" s="216">
        <f t="shared" si="58"/>
        <v>0</v>
      </c>
      <c r="AI31" s="216">
        <f t="shared" si="58"/>
        <v>0</v>
      </c>
      <c r="AJ31" s="216">
        <f t="shared" si="58"/>
        <v>0</v>
      </c>
      <c r="AK31" s="216">
        <f t="shared" si="58"/>
        <v>0</v>
      </c>
      <c r="AL31" s="216">
        <f t="shared" si="58"/>
        <v>0</v>
      </c>
      <c r="AM31" s="216">
        <f t="shared" si="58"/>
        <v>0</v>
      </c>
      <c r="AN31" s="216">
        <f t="shared" si="58"/>
        <v>0</v>
      </c>
      <c r="AO31" s="216">
        <f t="shared" si="58"/>
        <v>0</v>
      </c>
      <c r="AP31" s="216">
        <f t="shared" si="58"/>
        <v>0</v>
      </c>
      <c r="AQ31" s="216">
        <f t="shared" si="58"/>
        <v>0</v>
      </c>
      <c r="AR31" s="216">
        <f t="shared" si="58"/>
        <v>0</v>
      </c>
      <c r="AS31" s="216">
        <f t="shared" si="58"/>
        <v>0</v>
      </c>
      <c r="AT31" s="216">
        <f t="shared" si="58"/>
        <v>0</v>
      </c>
      <c r="AU31" s="216">
        <f t="shared" si="58"/>
        <v>0</v>
      </c>
      <c r="AV31" s="216">
        <f t="shared" si="58"/>
        <v>0</v>
      </c>
      <c r="AW31" s="216">
        <f t="shared" si="58"/>
        <v>0</v>
      </c>
      <c r="AX31" s="216">
        <f t="shared" si="58"/>
        <v>0</v>
      </c>
      <c r="AY31" s="216">
        <f t="shared" si="58"/>
        <v>0</v>
      </c>
      <c r="AZ31" s="216">
        <f t="shared" si="58"/>
        <v>0</v>
      </c>
      <c r="BA31" s="216">
        <f t="shared" si="58"/>
        <v>0</v>
      </c>
    </row>
    <row r="32" spans="1:53" ht="15">
      <c r="A32" s="81">
        <f>SUM(E32:BA32)</f>
        <v>2391.98</v>
      </c>
      <c r="B32" s="263" t="s">
        <v>206</v>
      </c>
      <c r="C32" s="166"/>
      <c r="D32" s="166"/>
      <c r="E32" s="216">
        <f t="shared" si="59"/>
        <v>10.46</v>
      </c>
      <c r="F32" s="216">
        <f t="shared" si="58"/>
        <v>10.46</v>
      </c>
      <c r="G32" s="216">
        <f t="shared" si="58"/>
        <v>20.93</v>
      </c>
      <c r="H32" s="216">
        <f t="shared" si="58"/>
        <v>20.93</v>
      </c>
      <c r="I32" s="216">
        <f t="shared" si="58"/>
        <v>11.93</v>
      </c>
      <c r="J32" s="216">
        <f t="shared" si="58"/>
        <v>11.93</v>
      </c>
      <c r="K32" s="216">
        <f t="shared" si="58"/>
        <v>23.86</v>
      </c>
      <c r="L32" s="216">
        <f t="shared" si="58"/>
        <v>23.86</v>
      </c>
      <c r="M32" s="216">
        <f t="shared" si="58"/>
        <v>9.2100000000000009</v>
      </c>
      <c r="N32" s="216">
        <f t="shared" si="58"/>
        <v>9.2100000000000009</v>
      </c>
      <c r="O32" s="216">
        <f t="shared" si="58"/>
        <v>18.420000000000002</v>
      </c>
      <c r="P32" s="216">
        <f t="shared" si="58"/>
        <v>18.420000000000002</v>
      </c>
      <c r="Q32" s="216">
        <f t="shared" si="58"/>
        <v>13.81</v>
      </c>
      <c r="R32" s="216">
        <f t="shared" si="58"/>
        <v>13.81</v>
      </c>
      <c r="S32" s="216">
        <f t="shared" si="58"/>
        <v>27.63</v>
      </c>
      <c r="T32" s="216">
        <f t="shared" si="58"/>
        <v>0.75999999999999801</v>
      </c>
      <c r="U32" s="216">
        <f t="shared" si="58"/>
        <v>18.84</v>
      </c>
      <c r="V32" s="216">
        <f t="shared" si="58"/>
        <v>45.71</v>
      </c>
      <c r="W32" s="216">
        <f t="shared" si="58"/>
        <v>37.67</v>
      </c>
      <c r="X32" s="216">
        <f t="shared" si="58"/>
        <v>37.67</v>
      </c>
      <c r="Y32" s="216">
        <f t="shared" si="58"/>
        <v>25.12</v>
      </c>
      <c r="Z32" s="216">
        <f t="shared" si="58"/>
        <v>25.12</v>
      </c>
      <c r="AA32" s="216">
        <f t="shared" si="58"/>
        <v>50.23</v>
      </c>
      <c r="AB32" s="216">
        <f t="shared" si="58"/>
        <v>50.23</v>
      </c>
      <c r="AC32" s="216">
        <f t="shared" si="58"/>
        <v>31.39</v>
      </c>
      <c r="AD32" s="216">
        <f t="shared" si="58"/>
        <v>31.39</v>
      </c>
      <c r="AE32" s="216">
        <f t="shared" si="58"/>
        <v>62.79</v>
      </c>
      <c r="AF32" s="216">
        <f t="shared" si="58"/>
        <v>62.79</v>
      </c>
      <c r="AG32" s="216">
        <f t="shared" si="58"/>
        <v>39.24</v>
      </c>
      <c r="AH32" s="216">
        <f t="shared" si="58"/>
        <v>39.24</v>
      </c>
      <c r="AI32" s="216">
        <f t="shared" si="58"/>
        <v>78.489999999999995</v>
      </c>
      <c r="AJ32" s="216">
        <f t="shared" si="58"/>
        <v>78.489999999999995</v>
      </c>
      <c r="AK32" s="216">
        <f t="shared" si="58"/>
        <v>73.930000000000007</v>
      </c>
      <c r="AL32" s="216">
        <f t="shared" si="58"/>
        <v>73.94</v>
      </c>
      <c r="AM32" s="216">
        <f t="shared" si="58"/>
        <v>73.94</v>
      </c>
      <c r="AN32" s="216">
        <f t="shared" si="58"/>
        <v>73.94</v>
      </c>
      <c r="AO32" s="216">
        <f t="shared" si="58"/>
        <v>142.02375000000001</v>
      </c>
      <c r="AP32" s="216">
        <f t="shared" si="58"/>
        <v>142.02375000000001</v>
      </c>
      <c r="AQ32" s="216">
        <f t="shared" si="58"/>
        <v>142.02375000000001</v>
      </c>
      <c r="AR32" s="216">
        <f t="shared" si="58"/>
        <v>142.02375000000001</v>
      </c>
      <c r="AS32" s="216">
        <f t="shared" si="58"/>
        <v>142.02375000000001</v>
      </c>
      <c r="AT32" s="216">
        <f t="shared" si="58"/>
        <v>142.02375000000001</v>
      </c>
      <c r="AU32" s="216">
        <f t="shared" si="58"/>
        <v>142.02375000000001</v>
      </c>
      <c r="AV32" s="216">
        <f t="shared" si="58"/>
        <v>142.02374999999978</v>
      </c>
      <c r="AW32" s="216">
        <f t="shared" si="58"/>
        <v>0</v>
      </c>
      <c r="AX32" s="216">
        <f t="shared" si="58"/>
        <v>0</v>
      </c>
      <c r="AY32" s="216">
        <f t="shared" si="58"/>
        <v>0</v>
      </c>
      <c r="AZ32" s="216">
        <f t="shared" si="58"/>
        <v>0</v>
      </c>
      <c r="BA32" s="216">
        <f t="shared" si="58"/>
        <v>0</v>
      </c>
    </row>
    <row r="33" spans="2:53" ht="15">
      <c r="B33" s="263" t="s">
        <v>207</v>
      </c>
      <c r="C33" s="166"/>
      <c r="D33" s="166"/>
      <c r="E33" s="216">
        <f t="shared" si="59"/>
        <v>2381.52</v>
      </c>
      <c r="F33" s="216">
        <f t="shared" si="58"/>
        <v>2371.06</v>
      </c>
      <c r="G33" s="216">
        <f t="shared" si="58"/>
        <v>2350.13</v>
      </c>
      <c r="H33" s="216">
        <f t="shared" si="58"/>
        <v>2329.1999999999998</v>
      </c>
      <c r="I33" s="216">
        <f t="shared" si="58"/>
        <v>2317.27</v>
      </c>
      <c r="J33" s="216">
        <f t="shared" si="58"/>
        <v>2305.34</v>
      </c>
      <c r="K33" s="216">
        <f t="shared" si="58"/>
        <v>2281.48</v>
      </c>
      <c r="L33" s="216">
        <f t="shared" si="58"/>
        <v>2257.62</v>
      </c>
      <c r="M33" s="216">
        <f t="shared" si="58"/>
        <v>2248.41</v>
      </c>
      <c r="N33" s="216">
        <f t="shared" si="58"/>
        <v>2239.1999999999998</v>
      </c>
      <c r="O33" s="216">
        <f t="shared" si="58"/>
        <v>2220.7799999999997</v>
      </c>
      <c r="P33" s="216">
        <f t="shared" si="58"/>
        <v>2202.36</v>
      </c>
      <c r="Q33" s="216">
        <f t="shared" si="58"/>
        <v>2188.5500000000002</v>
      </c>
      <c r="R33" s="216">
        <f t="shared" si="58"/>
        <v>2174.7399999999998</v>
      </c>
      <c r="S33" s="216">
        <f t="shared" si="58"/>
        <v>2147.11</v>
      </c>
      <c r="T33" s="216">
        <f t="shared" si="58"/>
        <v>2146.35</v>
      </c>
      <c r="U33" s="216">
        <f t="shared" si="58"/>
        <v>2127.5100000000002</v>
      </c>
      <c r="V33" s="216">
        <f t="shared" si="58"/>
        <v>2081.8000000000002</v>
      </c>
      <c r="W33" s="216">
        <f t="shared" si="58"/>
        <v>2044.13</v>
      </c>
      <c r="X33" s="216">
        <f t="shared" si="58"/>
        <v>2006.46</v>
      </c>
      <c r="Y33" s="216">
        <f t="shared" si="58"/>
        <v>1981.3400000000001</v>
      </c>
      <c r="Z33" s="216">
        <f t="shared" si="58"/>
        <v>1956.22</v>
      </c>
      <c r="AA33" s="216">
        <f t="shared" si="58"/>
        <v>1905.99</v>
      </c>
      <c r="AB33" s="216">
        <f t="shared" si="58"/>
        <v>1855.7600000000002</v>
      </c>
      <c r="AC33" s="216">
        <f t="shared" si="58"/>
        <v>1824.37</v>
      </c>
      <c r="AD33" s="216">
        <f t="shared" si="58"/>
        <v>1792.98</v>
      </c>
      <c r="AE33" s="216">
        <f t="shared" si="58"/>
        <v>1730.19</v>
      </c>
      <c r="AF33" s="216">
        <f t="shared" si="58"/>
        <v>1667.4</v>
      </c>
      <c r="AG33" s="216">
        <f t="shared" si="58"/>
        <v>1628.16</v>
      </c>
      <c r="AH33" s="216">
        <f t="shared" si="58"/>
        <v>1588.92</v>
      </c>
      <c r="AI33" s="216">
        <f t="shared" si="58"/>
        <v>1510.43</v>
      </c>
      <c r="AJ33" s="216">
        <f t="shared" si="58"/>
        <v>1431.94</v>
      </c>
      <c r="AK33" s="216">
        <f t="shared" si="58"/>
        <v>1358.01</v>
      </c>
      <c r="AL33" s="216">
        <f t="shared" si="58"/>
        <v>1284.0700000000002</v>
      </c>
      <c r="AM33" s="216">
        <f t="shared" si="58"/>
        <v>1210.1300000000001</v>
      </c>
      <c r="AN33" s="216">
        <f t="shared" si="58"/>
        <v>1136.19</v>
      </c>
      <c r="AO33" s="216">
        <f t="shared" si="58"/>
        <v>994.16624999999999</v>
      </c>
      <c r="AP33" s="216">
        <f t="shared" si="58"/>
        <v>852.14249999999993</v>
      </c>
      <c r="AQ33" s="216">
        <f t="shared" si="58"/>
        <v>710.11874999999986</v>
      </c>
      <c r="AR33" s="216">
        <f t="shared" si="58"/>
        <v>568.0949999999998</v>
      </c>
      <c r="AS33" s="216">
        <f t="shared" si="58"/>
        <v>426.07124999999979</v>
      </c>
      <c r="AT33" s="216">
        <f t="shared" si="58"/>
        <v>284.04749999999979</v>
      </c>
      <c r="AU33" s="216">
        <f t="shared" si="58"/>
        <v>142.02374999999978</v>
      </c>
      <c r="AV33" s="216">
        <f t="shared" si="58"/>
        <v>0</v>
      </c>
      <c r="AW33" s="216">
        <f t="shared" si="58"/>
        <v>0</v>
      </c>
      <c r="AX33" s="216">
        <f t="shared" si="58"/>
        <v>0</v>
      </c>
      <c r="AY33" s="216">
        <f t="shared" si="58"/>
        <v>0</v>
      </c>
      <c r="AZ33" s="216">
        <f t="shared" si="58"/>
        <v>0</v>
      </c>
      <c r="BA33" s="216">
        <f t="shared" si="58"/>
        <v>0</v>
      </c>
    </row>
    <row r="34" spans="2:53" ht="15">
      <c r="B34" s="263" t="s">
        <v>208</v>
      </c>
      <c r="C34" s="166"/>
      <c r="D34" s="166"/>
      <c r="E34" s="216">
        <f>ROUND(E13+E20+E27,2)</f>
        <v>29.77</v>
      </c>
      <c r="F34" s="216">
        <f t="shared" ref="F34:BA34" si="60">ROUND(F13+F20+F27,2)</f>
        <v>29.85</v>
      </c>
      <c r="G34" s="216">
        <f t="shared" si="60"/>
        <v>29.6</v>
      </c>
      <c r="H34" s="216">
        <f t="shared" si="60"/>
        <v>28.46</v>
      </c>
      <c r="I34" s="216">
        <f t="shared" si="60"/>
        <v>28.21</v>
      </c>
      <c r="J34" s="216">
        <f t="shared" si="60"/>
        <v>28.23</v>
      </c>
      <c r="K34" s="216">
        <f t="shared" si="60"/>
        <v>27.95</v>
      </c>
      <c r="L34" s="216">
        <f t="shared" si="60"/>
        <v>27.08</v>
      </c>
      <c r="M34" s="216">
        <f t="shared" si="60"/>
        <v>26.59</v>
      </c>
      <c r="N34" s="216">
        <f t="shared" si="60"/>
        <v>26.66</v>
      </c>
      <c r="O34" s="216">
        <f t="shared" si="60"/>
        <v>26.44</v>
      </c>
      <c r="P34" s="216">
        <f t="shared" si="60"/>
        <v>25.43</v>
      </c>
      <c r="Q34" s="216">
        <f t="shared" si="60"/>
        <v>25.28</v>
      </c>
      <c r="R34" s="216">
        <f t="shared" si="60"/>
        <v>25.23</v>
      </c>
      <c r="S34" s="216">
        <f t="shared" si="60"/>
        <v>24.9</v>
      </c>
      <c r="T34" s="216">
        <f t="shared" si="60"/>
        <v>23.71</v>
      </c>
      <c r="U34" s="216">
        <f t="shared" si="60"/>
        <v>23.95</v>
      </c>
      <c r="V34" s="216">
        <f t="shared" si="60"/>
        <v>23.77</v>
      </c>
      <c r="W34" s="216">
        <f t="shared" si="60"/>
        <v>22.67</v>
      </c>
      <c r="X34" s="216">
        <f t="shared" si="60"/>
        <v>21.3</v>
      </c>
      <c r="Y34" s="216">
        <f t="shared" si="60"/>
        <v>20.58</v>
      </c>
      <c r="Z34" s="216">
        <f t="shared" si="60"/>
        <v>20.21</v>
      </c>
      <c r="AA34" s="216">
        <f t="shared" si="60"/>
        <v>19.61</v>
      </c>
      <c r="AB34" s="216">
        <f t="shared" si="60"/>
        <v>18.21</v>
      </c>
      <c r="AC34" s="216">
        <f t="shared" si="60"/>
        <v>17.07</v>
      </c>
      <c r="AD34" s="216">
        <f t="shared" si="60"/>
        <v>16.510000000000002</v>
      </c>
      <c r="AE34" s="216">
        <f t="shared" si="60"/>
        <v>15.76</v>
      </c>
      <c r="AF34" s="216">
        <f t="shared" si="60"/>
        <v>13.94</v>
      </c>
      <c r="AG34" s="216">
        <f t="shared" si="60"/>
        <v>12.61</v>
      </c>
      <c r="AH34" s="216">
        <f t="shared" si="60"/>
        <v>11.81</v>
      </c>
      <c r="AI34" s="216">
        <f t="shared" si="60"/>
        <v>10.87</v>
      </c>
      <c r="AJ34" s="216">
        <f t="shared" si="60"/>
        <v>8.7899999999999991</v>
      </c>
      <c r="AK34" s="216">
        <f t="shared" si="60"/>
        <v>7.03</v>
      </c>
      <c r="AL34" s="216">
        <f t="shared" si="60"/>
        <v>5.34</v>
      </c>
      <c r="AM34" s="216">
        <f t="shared" si="60"/>
        <v>3.57</v>
      </c>
      <c r="AN34" s="216">
        <f t="shared" si="60"/>
        <v>1.76</v>
      </c>
      <c r="AO34" s="216">
        <f t="shared" si="60"/>
        <v>0.03</v>
      </c>
      <c r="AP34" s="216">
        <f t="shared" si="60"/>
        <v>0.02</v>
      </c>
      <c r="AQ34" s="216">
        <f t="shared" si="60"/>
        <v>0.02</v>
      </c>
      <c r="AR34" s="216">
        <f t="shared" si="60"/>
        <v>0.02</v>
      </c>
      <c r="AS34" s="216">
        <f t="shared" si="60"/>
        <v>0.01</v>
      </c>
      <c r="AT34" s="216">
        <f t="shared" si="60"/>
        <v>0.01</v>
      </c>
      <c r="AU34" s="216">
        <f t="shared" si="60"/>
        <v>0.01</v>
      </c>
      <c r="AV34" s="216">
        <f t="shared" si="60"/>
        <v>0</v>
      </c>
      <c r="AW34" s="216">
        <f t="shared" si="60"/>
        <v>0</v>
      </c>
      <c r="AX34" s="216">
        <f t="shared" si="60"/>
        <v>0</v>
      </c>
      <c r="AY34" s="216">
        <f t="shared" si="60"/>
        <v>0</v>
      </c>
      <c r="AZ34" s="216">
        <f t="shared" si="60"/>
        <v>0</v>
      </c>
      <c r="BA34" s="216">
        <f t="shared" si="60"/>
        <v>0</v>
      </c>
    </row>
    <row r="35" spans="2:53" ht="15">
      <c r="B35" s="263" t="s">
        <v>258</v>
      </c>
      <c r="C35" s="166"/>
      <c r="D35" s="166"/>
      <c r="E35" s="216">
        <f>E34+E30</f>
        <v>2421.75</v>
      </c>
      <c r="F35" s="216">
        <f t="shared" ref="F35:BA35" si="61">F34+F30</f>
        <v>2411.37</v>
      </c>
      <c r="G35" s="216">
        <f t="shared" si="61"/>
        <v>2400.66</v>
      </c>
      <c r="H35" s="216">
        <f t="shared" si="61"/>
        <v>2378.59</v>
      </c>
      <c r="I35" s="216">
        <f t="shared" si="61"/>
        <v>2357.41</v>
      </c>
      <c r="J35" s="216">
        <f t="shared" si="61"/>
        <v>2345.5</v>
      </c>
      <c r="K35" s="216">
        <f t="shared" si="61"/>
        <v>2333.29</v>
      </c>
      <c r="L35" s="216">
        <f t="shared" si="61"/>
        <v>2308.56</v>
      </c>
      <c r="M35" s="216">
        <f t="shared" si="61"/>
        <v>2284.21</v>
      </c>
      <c r="N35" s="216">
        <f t="shared" si="61"/>
        <v>2275.0699999999997</v>
      </c>
      <c r="O35" s="216">
        <f t="shared" si="61"/>
        <v>2265.64</v>
      </c>
      <c r="P35" s="216">
        <f t="shared" si="61"/>
        <v>2246.2099999999996</v>
      </c>
      <c r="Q35" s="216">
        <f t="shared" si="61"/>
        <v>2227.6400000000003</v>
      </c>
      <c r="R35" s="216">
        <f t="shared" si="61"/>
        <v>2213.7800000000002</v>
      </c>
      <c r="S35" s="216">
        <f t="shared" si="61"/>
        <v>2199.64</v>
      </c>
      <c r="T35" s="216">
        <f t="shared" si="61"/>
        <v>2170.8200000000002</v>
      </c>
      <c r="U35" s="216">
        <f t="shared" si="61"/>
        <v>2170.2999999999997</v>
      </c>
      <c r="V35" s="216">
        <f t="shared" si="61"/>
        <v>2151.2800000000002</v>
      </c>
      <c r="W35" s="216">
        <f t="shared" si="61"/>
        <v>2104.4700000000003</v>
      </c>
      <c r="X35" s="216">
        <f t="shared" si="61"/>
        <v>2065.4300000000003</v>
      </c>
      <c r="Y35" s="216">
        <f t="shared" si="61"/>
        <v>2027.04</v>
      </c>
      <c r="Z35" s="216">
        <f t="shared" si="61"/>
        <v>2001.5500000000002</v>
      </c>
      <c r="AA35" s="216">
        <f t="shared" si="61"/>
        <v>1975.83</v>
      </c>
      <c r="AB35" s="216">
        <f t="shared" si="61"/>
        <v>1924.2</v>
      </c>
      <c r="AC35" s="216">
        <f t="shared" si="61"/>
        <v>1872.8300000000002</v>
      </c>
      <c r="AD35" s="216">
        <f t="shared" si="61"/>
        <v>1840.8799999999999</v>
      </c>
      <c r="AE35" s="216">
        <f t="shared" si="61"/>
        <v>1808.74</v>
      </c>
      <c r="AF35" s="216">
        <f t="shared" si="61"/>
        <v>1744.13</v>
      </c>
      <c r="AG35" s="216">
        <f t="shared" si="61"/>
        <v>1680.01</v>
      </c>
      <c r="AH35" s="216">
        <f t="shared" si="61"/>
        <v>1639.97</v>
      </c>
      <c r="AI35" s="216">
        <f t="shared" si="61"/>
        <v>1599.79</v>
      </c>
      <c r="AJ35" s="216">
        <f t="shared" si="61"/>
        <v>1519.22</v>
      </c>
      <c r="AK35" s="216">
        <f t="shared" si="61"/>
        <v>1438.97</v>
      </c>
      <c r="AL35" s="216">
        <f t="shared" si="61"/>
        <v>1363.35</v>
      </c>
      <c r="AM35" s="216">
        <f t="shared" si="61"/>
        <v>1287.6400000000001</v>
      </c>
      <c r="AN35" s="216">
        <f t="shared" si="61"/>
        <v>1211.8900000000001</v>
      </c>
      <c r="AO35" s="216">
        <f t="shared" si="61"/>
        <v>1136.22</v>
      </c>
      <c r="AP35" s="216">
        <f t="shared" si="61"/>
        <v>994.18624999999997</v>
      </c>
      <c r="AQ35" s="216">
        <f t="shared" si="61"/>
        <v>852.16249999999991</v>
      </c>
      <c r="AR35" s="216">
        <f t="shared" si="61"/>
        <v>710.13874999999985</v>
      </c>
      <c r="AS35" s="216">
        <f t="shared" si="61"/>
        <v>568.10499999999979</v>
      </c>
      <c r="AT35" s="216">
        <f t="shared" si="61"/>
        <v>426.08124999999978</v>
      </c>
      <c r="AU35" s="216">
        <f t="shared" si="61"/>
        <v>284.05749999999978</v>
      </c>
      <c r="AV35" s="216">
        <f t="shared" si="61"/>
        <v>142.02374999999978</v>
      </c>
      <c r="AW35" s="216">
        <f t="shared" si="61"/>
        <v>0</v>
      </c>
      <c r="AX35" s="216">
        <f t="shared" si="61"/>
        <v>0</v>
      </c>
      <c r="AY35" s="216">
        <f t="shared" si="61"/>
        <v>0</v>
      </c>
      <c r="AZ35" s="216">
        <f t="shared" si="61"/>
        <v>0</v>
      </c>
      <c r="BA35" s="216">
        <f t="shared" si="61"/>
        <v>0</v>
      </c>
    </row>
    <row r="36" spans="2:53" s="73" customFormat="1" ht="15">
      <c r="B36" s="345"/>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row>
    <row r="37" spans="2:53" s="73" customFormat="1"/>
    <row r="38" spans="2:53" s="73" customFormat="1" ht="15">
      <c r="B38" s="70"/>
      <c r="E38" s="347"/>
      <c r="F38" s="347"/>
      <c r="G38" s="347"/>
      <c r="H38" s="347"/>
      <c r="I38" s="347"/>
      <c r="J38" s="347"/>
      <c r="K38" s="347"/>
      <c r="L38" s="347"/>
      <c r="M38" s="347"/>
      <c r="N38" s="347"/>
      <c r="O38" s="347"/>
      <c r="P38" s="347"/>
      <c r="Q38" s="347"/>
      <c r="R38" s="347"/>
      <c r="S38" s="347"/>
    </row>
    <row r="39" spans="2:53" s="73" customFormat="1" ht="15">
      <c r="B39" s="70"/>
      <c r="E39" s="69"/>
      <c r="F39" s="69"/>
      <c r="G39" s="69"/>
      <c r="H39" s="69"/>
      <c r="I39" s="69"/>
      <c r="J39" s="69"/>
      <c r="K39" s="69"/>
      <c r="L39" s="69"/>
      <c r="M39" s="69"/>
      <c r="N39" s="69"/>
      <c r="O39" s="69"/>
      <c r="P39" s="69"/>
      <c r="Q39" s="69"/>
      <c r="R39" s="69"/>
      <c r="S39" s="69"/>
    </row>
    <row r="40" spans="2:53" s="73" customFormat="1" ht="15">
      <c r="B40" s="345"/>
      <c r="E40" s="69"/>
      <c r="F40" s="69"/>
      <c r="G40" s="69"/>
      <c r="H40" s="69"/>
      <c r="I40" s="69"/>
      <c r="J40" s="69"/>
      <c r="K40" s="69"/>
      <c r="L40" s="69"/>
      <c r="M40" s="69"/>
      <c r="N40" s="69"/>
      <c r="O40" s="69"/>
      <c r="P40" s="69"/>
      <c r="Q40" s="69"/>
      <c r="R40" s="69"/>
      <c r="S40" s="69"/>
    </row>
    <row r="41" spans="2:53" s="73" customFormat="1" ht="15">
      <c r="B41" s="345"/>
      <c r="E41" s="69"/>
      <c r="F41" s="69"/>
      <c r="G41" s="69"/>
      <c r="H41" s="69"/>
      <c r="I41" s="69"/>
      <c r="J41" s="69"/>
      <c r="K41" s="69"/>
      <c r="L41" s="69"/>
      <c r="M41" s="69"/>
      <c r="N41" s="69"/>
      <c r="O41" s="69"/>
      <c r="P41" s="69"/>
      <c r="Q41" s="69"/>
      <c r="R41" s="69"/>
      <c r="S41" s="69"/>
    </row>
    <row r="42" spans="2:53" s="73" customFormat="1"/>
    <row r="43" spans="2:53" s="73" customFormat="1" ht="15">
      <c r="B43" s="70"/>
      <c r="E43" s="155"/>
      <c r="F43" s="155"/>
      <c r="G43" s="155"/>
      <c r="H43" s="155"/>
      <c r="I43" s="155"/>
      <c r="J43" s="155"/>
      <c r="K43" s="155"/>
      <c r="L43" s="155"/>
      <c r="M43" s="155"/>
      <c r="N43" s="155"/>
      <c r="O43" s="155"/>
      <c r="P43" s="155"/>
      <c r="Q43" s="155"/>
      <c r="R43" s="155"/>
      <c r="S43" s="155"/>
    </row>
    <row r="44" spans="2:53" s="73" customFormat="1"/>
    <row r="45" spans="2:53" s="73" customFormat="1"/>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C1:D10"/>
  <sheetViews>
    <sheetView workbookViewId="0">
      <selection activeCell="C12" sqref="C12"/>
    </sheetView>
  </sheetViews>
  <sheetFormatPr defaultRowHeight="15"/>
  <cols>
    <col min="3" max="3" width="23.140625" bestFit="1" customWidth="1"/>
  </cols>
  <sheetData>
    <row r="1" spans="3:4">
      <c r="C1" t="s">
        <v>270</v>
      </c>
    </row>
    <row r="3" spans="3:4">
      <c r="C3" t="s">
        <v>250</v>
      </c>
      <c r="D3" t="s">
        <v>271</v>
      </c>
    </row>
    <row r="4" spans="3:4">
      <c r="D4" t="s">
        <v>272</v>
      </c>
    </row>
    <row r="6" spans="3:4">
      <c r="C6" t="s">
        <v>251</v>
      </c>
      <c r="D6" t="s">
        <v>271</v>
      </c>
    </row>
    <row r="7" spans="3:4">
      <c r="D7" t="s">
        <v>272</v>
      </c>
    </row>
    <row r="9" spans="3:4">
      <c r="C9" t="s">
        <v>273</v>
      </c>
      <c r="D9" t="s">
        <v>248</v>
      </c>
    </row>
    <row r="10" spans="3:4">
      <c r="D10" t="s">
        <v>274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M55"/>
  <sheetViews>
    <sheetView topLeftCell="A33" workbookViewId="0">
      <selection activeCell="M43" sqref="M43:M50"/>
    </sheetView>
  </sheetViews>
  <sheetFormatPr defaultRowHeight="15"/>
  <cols>
    <col min="4" max="4" width="10.7109375" bestFit="1" customWidth="1"/>
    <col min="5" max="5" width="11.28515625" bestFit="1" customWidth="1"/>
    <col min="8" max="8" width="10.28515625" bestFit="1" customWidth="1"/>
    <col min="10" max="10" width="3.7109375" customWidth="1"/>
    <col min="12" max="12" width="4.28515625" customWidth="1"/>
    <col min="13" max="13" width="9.5703125" bestFit="1" customWidth="1"/>
  </cols>
  <sheetData>
    <row r="2" spans="2:13">
      <c r="D2" s="17"/>
      <c r="E2" s="399" t="s">
        <v>72</v>
      </c>
      <c r="F2" s="400"/>
      <c r="H2" s="399" t="s">
        <v>74</v>
      </c>
      <c r="I2" s="400"/>
      <c r="K2" s="18" t="s">
        <v>75</v>
      </c>
      <c r="M2" s="18" t="s">
        <v>133</v>
      </c>
    </row>
    <row r="3" spans="2:13">
      <c r="D3" s="17"/>
      <c r="E3" s="19">
        <v>1255.79</v>
      </c>
      <c r="F3" s="17" t="s">
        <v>73</v>
      </c>
      <c r="H3" s="19">
        <v>9.9999999999999995E-7</v>
      </c>
      <c r="I3" s="17" t="s">
        <v>73</v>
      </c>
      <c r="K3" s="19">
        <f>E3+H3</f>
        <v>1255.7900010000001</v>
      </c>
      <c r="M3" s="17">
        <v>0</v>
      </c>
    </row>
    <row r="4" spans="2:13">
      <c r="D4" s="17"/>
      <c r="E4" s="17"/>
      <c r="F4" s="17"/>
      <c r="H4" s="17"/>
      <c r="I4" s="17"/>
      <c r="K4" s="17"/>
      <c r="M4" s="17"/>
    </row>
    <row r="5" spans="2:13">
      <c r="D5" s="20">
        <f>DATE(2017,12,31)</f>
        <v>43100</v>
      </c>
      <c r="E5" s="19"/>
      <c r="F5" s="21">
        <f>E5/$E$3</f>
        <v>0</v>
      </c>
      <c r="H5" s="19">
        <v>0</v>
      </c>
      <c r="I5" s="21">
        <f>H5/$H$3</f>
        <v>0</v>
      </c>
      <c r="K5" s="19">
        <f>E5+H5</f>
        <v>0</v>
      </c>
      <c r="M5" s="26">
        <v>0</v>
      </c>
    </row>
    <row r="6" spans="2:13">
      <c r="D6" s="20">
        <f>EOMONTH(D5,3)</f>
        <v>43190</v>
      </c>
      <c r="E6" s="19"/>
      <c r="F6" s="21">
        <f t="shared" ref="F6:F48" si="0">E6/$E$3</f>
        <v>0</v>
      </c>
      <c r="H6" s="19">
        <v>0</v>
      </c>
      <c r="I6" s="21">
        <f t="shared" ref="I6:I52" si="1">H6/$H$3</f>
        <v>0</v>
      </c>
      <c r="K6" s="19">
        <f t="shared" ref="K6:K52" si="2">E6+H6</f>
        <v>0</v>
      </c>
      <c r="M6" s="26">
        <v>0</v>
      </c>
    </row>
    <row r="7" spans="2:13">
      <c r="D7" s="20">
        <f t="shared" ref="D7:D52" si="3">EOMONTH(D6,3)</f>
        <v>43281</v>
      </c>
      <c r="E7" s="19">
        <v>10.46</v>
      </c>
      <c r="F7" s="21">
        <f t="shared" si="0"/>
        <v>8.3294181351977643E-3</v>
      </c>
      <c r="H7" s="19">
        <v>0</v>
      </c>
      <c r="I7" s="21">
        <f t="shared" si="1"/>
        <v>0</v>
      </c>
      <c r="K7" s="19">
        <f t="shared" si="2"/>
        <v>10.46</v>
      </c>
      <c r="M7" s="26">
        <v>0</v>
      </c>
    </row>
    <row r="8" spans="2:13">
      <c r="D8" s="20">
        <f t="shared" si="3"/>
        <v>43373</v>
      </c>
      <c r="E8" s="19">
        <v>10.46</v>
      </c>
      <c r="F8" s="21">
        <f t="shared" si="0"/>
        <v>8.3294181351977643E-3</v>
      </c>
      <c r="H8" s="19">
        <v>0</v>
      </c>
      <c r="I8" s="21">
        <f t="shared" si="1"/>
        <v>0</v>
      </c>
      <c r="K8" s="19">
        <f t="shared" si="2"/>
        <v>10.46</v>
      </c>
      <c r="M8" s="26">
        <v>0</v>
      </c>
    </row>
    <row r="9" spans="2:13">
      <c r="C9" s="90"/>
      <c r="D9" s="20">
        <f t="shared" si="3"/>
        <v>43465</v>
      </c>
      <c r="E9" s="19">
        <v>20.93</v>
      </c>
      <c r="F9" s="21">
        <f t="shared" si="0"/>
        <v>1.6666799385247535E-2</v>
      </c>
      <c r="H9" s="19">
        <v>0</v>
      </c>
      <c r="I9" s="21">
        <f t="shared" si="1"/>
        <v>0</v>
      </c>
      <c r="K9" s="19">
        <f t="shared" si="2"/>
        <v>20.93</v>
      </c>
      <c r="M9" s="26">
        <v>0</v>
      </c>
    </row>
    <row r="10" spans="2:13">
      <c r="B10" s="90"/>
      <c r="D10" s="20">
        <f t="shared" si="3"/>
        <v>43555</v>
      </c>
      <c r="E10" s="19">
        <v>20.93</v>
      </c>
      <c r="F10" s="21">
        <f t="shared" si="0"/>
        <v>1.6666799385247535E-2</v>
      </c>
      <c r="H10" s="19">
        <v>0</v>
      </c>
      <c r="I10" s="21">
        <f t="shared" si="1"/>
        <v>0</v>
      </c>
      <c r="K10" s="19">
        <f t="shared" si="2"/>
        <v>20.93</v>
      </c>
      <c r="M10" s="26">
        <v>0</v>
      </c>
    </row>
    <row r="11" spans="2:13">
      <c r="D11" s="20">
        <f t="shared" si="3"/>
        <v>43646</v>
      </c>
      <c r="E11" s="19">
        <v>11.93</v>
      </c>
      <c r="F11" s="21">
        <f t="shared" si="0"/>
        <v>9.499996018442574E-3</v>
      </c>
      <c r="H11" s="19">
        <v>0</v>
      </c>
      <c r="I11" s="21">
        <f t="shared" si="1"/>
        <v>0</v>
      </c>
      <c r="K11" s="19">
        <f t="shared" si="2"/>
        <v>11.93</v>
      </c>
      <c r="M11" s="26">
        <v>0</v>
      </c>
    </row>
    <row r="12" spans="2:13">
      <c r="D12" s="20">
        <f t="shared" si="3"/>
        <v>43738</v>
      </c>
      <c r="E12" s="19">
        <v>11.93</v>
      </c>
      <c r="F12" s="21">
        <f t="shared" si="0"/>
        <v>9.499996018442574E-3</v>
      </c>
      <c r="H12" s="19">
        <v>0</v>
      </c>
      <c r="I12" s="21">
        <f t="shared" si="1"/>
        <v>0</v>
      </c>
      <c r="K12" s="19">
        <f t="shared" si="2"/>
        <v>11.93</v>
      </c>
      <c r="M12" s="26">
        <v>0</v>
      </c>
    </row>
    <row r="13" spans="2:13">
      <c r="D13" s="20">
        <f t="shared" si="3"/>
        <v>43830</v>
      </c>
      <c r="E13" s="19">
        <v>23.86</v>
      </c>
      <c r="F13" s="21">
        <f t="shared" si="0"/>
        <v>1.8999992036885148E-2</v>
      </c>
      <c r="H13" s="19">
        <v>0</v>
      </c>
      <c r="I13" s="21">
        <f t="shared" si="1"/>
        <v>0</v>
      </c>
      <c r="K13" s="19">
        <f t="shared" si="2"/>
        <v>23.86</v>
      </c>
      <c r="M13" s="26">
        <v>0</v>
      </c>
    </row>
    <row r="14" spans="2:13">
      <c r="D14" s="20">
        <f t="shared" si="3"/>
        <v>43921</v>
      </c>
      <c r="E14" s="19">
        <v>23.86</v>
      </c>
      <c r="F14" s="21">
        <f t="shared" si="0"/>
        <v>1.8999992036885148E-2</v>
      </c>
      <c r="H14" s="19">
        <v>0</v>
      </c>
      <c r="I14" s="21">
        <f t="shared" si="1"/>
        <v>0</v>
      </c>
      <c r="K14" s="19">
        <f t="shared" si="2"/>
        <v>23.86</v>
      </c>
      <c r="M14" s="26">
        <v>0</v>
      </c>
    </row>
    <row r="15" spans="2:13">
      <c r="D15" s="20">
        <f t="shared" si="3"/>
        <v>44012</v>
      </c>
      <c r="E15" s="19">
        <v>9.2100000000000009</v>
      </c>
      <c r="F15" s="21">
        <f t="shared" si="0"/>
        <v>7.3340287786970758E-3</v>
      </c>
      <c r="H15" s="19">
        <v>0</v>
      </c>
      <c r="I15" s="21">
        <f t="shared" si="1"/>
        <v>0</v>
      </c>
      <c r="K15" s="19">
        <f t="shared" si="2"/>
        <v>9.2100000000000009</v>
      </c>
      <c r="M15" s="26">
        <v>0</v>
      </c>
    </row>
    <row r="16" spans="2:13">
      <c r="D16" s="20">
        <f t="shared" si="3"/>
        <v>44104</v>
      </c>
      <c r="E16" s="19">
        <v>9.2100000000000009</v>
      </c>
      <c r="F16" s="21">
        <f t="shared" si="0"/>
        <v>7.3340287786970758E-3</v>
      </c>
      <c r="H16" s="19">
        <v>0</v>
      </c>
      <c r="I16" s="21">
        <f t="shared" si="1"/>
        <v>0</v>
      </c>
      <c r="K16" s="19">
        <f t="shared" si="2"/>
        <v>9.2100000000000009</v>
      </c>
      <c r="M16" s="26">
        <v>0</v>
      </c>
    </row>
    <row r="17" spans="4:13">
      <c r="D17" s="20">
        <f t="shared" si="3"/>
        <v>44196</v>
      </c>
      <c r="E17" s="19">
        <v>18.420000000000002</v>
      </c>
      <c r="F17" s="21">
        <f t="shared" si="0"/>
        <v>1.4668057557394152E-2</v>
      </c>
      <c r="H17" s="19">
        <v>0</v>
      </c>
      <c r="I17" s="21">
        <f t="shared" si="1"/>
        <v>0</v>
      </c>
      <c r="K17" s="19">
        <f t="shared" si="2"/>
        <v>18.420000000000002</v>
      </c>
      <c r="M17" s="26">
        <v>0</v>
      </c>
    </row>
    <row r="18" spans="4:13">
      <c r="D18" s="20">
        <f t="shared" si="3"/>
        <v>44286</v>
      </c>
      <c r="E18" s="19">
        <v>18.420000000000002</v>
      </c>
      <c r="F18" s="21">
        <f t="shared" si="0"/>
        <v>1.4668057557394152E-2</v>
      </c>
      <c r="H18" s="19">
        <v>0</v>
      </c>
      <c r="I18" s="21">
        <f t="shared" si="1"/>
        <v>0</v>
      </c>
      <c r="K18" s="19">
        <f t="shared" si="2"/>
        <v>18.420000000000002</v>
      </c>
      <c r="M18" s="26">
        <v>0</v>
      </c>
    </row>
    <row r="19" spans="4:13">
      <c r="D19" s="20">
        <f t="shared" si="3"/>
        <v>44377</v>
      </c>
      <c r="E19" s="19">
        <v>13.81</v>
      </c>
      <c r="F19" s="21">
        <f t="shared" si="0"/>
        <v>1.0997061610619611E-2</v>
      </c>
      <c r="H19" s="19">
        <v>0</v>
      </c>
      <c r="I19" s="21">
        <f t="shared" si="1"/>
        <v>0</v>
      </c>
      <c r="K19" s="19">
        <f t="shared" si="2"/>
        <v>13.81</v>
      </c>
      <c r="M19" s="26">
        <v>0</v>
      </c>
    </row>
    <row r="20" spans="4:13">
      <c r="D20" s="20">
        <f t="shared" si="3"/>
        <v>44469</v>
      </c>
      <c r="E20" s="19">
        <v>13.81</v>
      </c>
      <c r="F20" s="21">
        <f t="shared" si="0"/>
        <v>1.0997061610619611E-2</v>
      </c>
      <c r="H20" s="19">
        <v>0</v>
      </c>
      <c r="I20" s="21">
        <f t="shared" si="1"/>
        <v>0</v>
      </c>
      <c r="K20" s="19">
        <f t="shared" si="2"/>
        <v>13.81</v>
      </c>
      <c r="M20" s="26">
        <v>0</v>
      </c>
    </row>
    <row r="21" spans="4:13">
      <c r="D21" s="20">
        <f t="shared" si="3"/>
        <v>44561</v>
      </c>
      <c r="E21" s="19">
        <v>27.63</v>
      </c>
      <c r="F21" s="21">
        <f t="shared" si="0"/>
        <v>2.2002086336091225E-2</v>
      </c>
      <c r="H21" s="19">
        <v>0</v>
      </c>
      <c r="I21" s="21">
        <f t="shared" si="1"/>
        <v>0</v>
      </c>
      <c r="K21" s="19">
        <f t="shared" si="2"/>
        <v>27.63</v>
      </c>
      <c r="M21" s="26">
        <v>0</v>
      </c>
    </row>
    <row r="22" spans="4:13">
      <c r="D22" s="20">
        <f t="shared" si="3"/>
        <v>44651</v>
      </c>
      <c r="E22" s="19">
        <v>27.63</v>
      </c>
      <c r="F22" s="21">
        <f t="shared" si="0"/>
        <v>2.2002086336091225E-2</v>
      </c>
      <c r="H22" s="19">
        <v>0</v>
      </c>
      <c r="I22" s="21">
        <f t="shared" si="1"/>
        <v>0</v>
      </c>
      <c r="K22" s="19">
        <f t="shared" si="2"/>
        <v>27.63</v>
      </c>
      <c r="M22" s="26">
        <v>0</v>
      </c>
    </row>
    <row r="23" spans="4:13">
      <c r="D23" s="20">
        <f t="shared" si="3"/>
        <v>44742</v>
      </c>
      <c r="E23" s="19">
        <v>18.84</v>
      </c>
      <c r="F23" s="21">
        <f t="shared" si="0"/>
        <v>1.5002508381178382E-2</v>
      </c>
      <c r="H23" s="19">
        <v>0</v>
      </c>
      <c r="I23" s="21">
        <f t="shared" si="1"/>
        <v>0</v>
      </c>
      <c r="K23" s="19">
        <f t="shared" si="2"/>
        <v>18.84</v>
      </c>
      <c r="M23" s="26">
        <v>0</v>
      </c>
    </row>
    <row r="24" spans="4:13">
      <c r="D24" s="20">
        <f t="shared" si="3"/>
        <v>44834</v>
      </c>
      <c r="E24" s="19">
        <v>18.84</v>
      </c>
      <c r="F24" s="21">
        <f t="shared" si="0"/>
        <v>1.5002508381178382E-2</v>
      </c>
      <c r="H24" s="19">
        <v>0</v>
      </c>
      <c r="I24" s="21">
        <f t="shared" si="1"/>
        <v>0</v>
      </c>
      <c r="K24" s="19">
        <f t="shared" si="2"/>
        <v>18.84</v>
      </c>
      <c r="M24" s="26">
        <v>0</v>
      </c>
    </row>
    <row r="25" spans="4:13">
      <c r="D25" s="20">
        <f t="shared" si="3"/>
        <v>44926</v>
      </c>
      <c r="E25" s="19">
        <v>37.67</v>
      </c>
      <c r="F25" s="21">
        <f t="shared" si="0"/>
        <v>2.9997053647504761E-2</v>
      </c>
      <c r="H25" s="19">
        <v>0</v>
      </c>
      <c r="I25" s="21">
        <f t="shared" si="1"/>
        <v>0</v>
      </c>
      <c r="K25" s="19">
        <f t="shared" si="2"/>
        <v>37.67</v>
      </c>
      <c r="M25" s="26">
        <v>0</v>
      </c>
    </row>
    <row r="26" spans="4:13">
      <c r="D26" s="20">
        <f t="shared" si="3"/>
        <v>45016</v>
      </c>
      <c r="E26" s="19">
        <v>37.67</v>
      </c>
      <c r="F26" s="21">
        <f t="shared" si="0"/>
        <v>2.9997053647504761E-2</v>
      </c>
      <c r="H26" s="19">
        <v>0</v>
      </c>
      <c r="I26" s="21">
        <f t="shared" si="1"/>
        <v>0</v>
      </c>
      <c r="K26" s="19">
        <f t="shared" si="2"/>
        <v>37.67</v>
      </c>
      <c r="M26" s="26">
        <v>0</v>
      </c>
    </row>
    <row r="27" spans="4:13">
      <c r="D27" s="20">
        <f t="shared" si="3"/>
        <v>45107</v>
      </c>
      <c r="E27" s="19">
        <v>25.12</v>
      </c>
      <c r="F27" s="21">
        <f t="shared" si="0"/>
        <v>2.0003344508237843E-2</v>
      </c>
      <c r="H27" s="19">
        <v>0</v>
      </c>
      <c r="I27" s="21">
        <f t="shared" si="1"/>
        <v>0</v>
      </c>
      <c r="K27" s="19">
        <f t="shared" si="2"/>
        <v>25.12</v>
      </c>
      <c r="M27" s="26">
        <v>0</v>
      </c>
    </row>
    <row r="28" spans="4:13">
      <c r="D28" s="20">
        <f t="shared" si="3"/>
        <v>45199</v>
      </c>
      <c r="E28" s="19">
        <v>25.12</v>
      </c>
      <c r="F28" s="21">
        <f t="shared" si="0"/>
        <v>2.0003344508237843E-2</v>
      </c>
      <c r="H28" s="19">
        <v>0</v>
      </c>
      <c r="I28" s="21">
        <f t="shared" si="1"/>
        <v>0</v>
      </c>
      <c r="K28" s="19">
        <f t="shared" si="2"/>
        <v>25.12</v>
      </c>
      <c r="M28" s="26">
        <v>0</v>
      </c>
    </row>
    <row r="29" spans="4:13">
      <c r="D29" s="20">
        <f t="shared" si="3"/>
        <v>45291</v>
      </c>
      <c r="E29" s="19">
        <v>50.23</v>
      </c>
      <c r="F29" s="21">
        <f t="shared" si="0"/>
        <v>3.9998725901623677E-2</v>
      </c>
      <c r="H29" s="19">
        <v>0</v>
      </c>
      <c r="I29" s="21">
        <f t="shared" si="1"/>
        <v>0</v>
      </c>
      <c r="K29" s="19">
        <f t="shared" si="2"/>
        <v>50.23</v>
      </c>
      <c r="M29" s="26">
        <v>0</v>
      </c>
    </row>
    <row r="30" spans="4:13">
      <c r="D30" s="20">
        <f t="shared" si="3"/>
        <v>45382</v>
      </c>
      <c r="E30" s="19">
        <v>50.23</v>
      </c>
      <c r="F30" s="21">
        <f t="shared" si="0"/>
        <v>3.9998725901623677E-2</v>
      </c>
      <c r="H30" s="19">
        <v>0</v>
      </c>
      <c r="I30" s="21">
        <f t="shared" si="1"/>
        <v>0</v>
      </c>
      <c r="K30" s="19">
        <f t="shared" si="2"/>
        <v>50.23</v>
      </c>
      <c r="M30" s="26">
        <v>0</v>
      </c>
    </row>
    <row r="31" spans="4:13">
      <c r="D31" s="20">
        <f t="shared" si="3"/>
        <v>45473</v>
      </c>
      <c r="E31" s="19">
        <v>31.39</v>
      </c>
      <c r="F31" s="21">
        <f t="shared" si="0"/>
        <v>2.4996217520445299E-2</v>
      </c>
      <c r="H31" s="19">
        <v>0</v>
      </c>
      <c r="I31" s="21">
        <f t="shared" si="1"/>
        <v>0</v>
      </c>
      <c r="K31" s="19">
        <f t="shared" si="2"/>
        <v>31.39</v>
      </c>
      <c r="M31" s="26">
        <v>0</v>
      </c>
    </row>
    <row r="32" spans="4:13">
      <c r="D32" s="20">
        <f t="shared" si="3"/>
        <v>45565</v>
      </c>
      <c r="E32" s="19">
        <v>31.39</v>
      </c>
      <c r="F32" s="21">
        <f t="shared" si="0"/>
        <v>2.4996217520445299E-2</v>
      </c>
      <c r="H32" s="19">
        <v>0</v>
      </c>
      <c r="I32" s="21">
        <f t="shared" si="1"/>
        <v>0</v>
      </c>
      <c r="K32" s="19">
        <f t="shared" si="2"/>
        <v>31.39</v>
      </c>
      <c r="M32" s="26">
        <v>0</v>
      </c>
    </row>
    <row r="33" spans="4:13">
      <c r="D33" s="20">
        <f t="shared" si="3"/>
        <v>45657</v>
      </c>
      <c r="E33" s="19">
        <v>62.79</v>
      </c>
      <c r="F33" s="21">
        <f t="shared" si="0"/>
        <v>5.0000398155742601E-2</v>
      </c>
      <c r="H33" s="19">
        <v>0</v>
      </c>
      <c r="I33" s="21">
        <f t="shared" si="1"/>
        <v>0</v>
      </c>
      <c r="K33" s="19">
        <f t="shared" si="2"/>
        <v>62.79</v>
      </c>
      <c r="M33" s="26">
        <v>0</v>
      </c>
    </row>
    <row r="34" spans="4:13">
      <c r="D34" s="20">
        <f t="shared" si="3"/>
        <v>45747</v>
      </c>
      <c r="E34" s="19">
        <v>62.79</v>
      </c>
      <c r="F34" s="21">
        <f t="shared" si="0"/>
        <v>5.0000398155742601E-2</v>
      </c>
      <c r="H34" s="19">
        <v>0</v>
      </c>
      <c r="I34" s="21">
        <f t="shared" si="1"/>
        <v>0</v>
      </c>
      <c r="K34" s="19">
        <f t="shared" si="2"/>
        <v>62.79</v>
      </c>
      <c r="M34" s="26">
        <v>0</v>
      </c>
    </row>
    <row r="35" spans="4:13">
      <c r="D35" s="20">
        <f t="shared" si="3"/>
        <v>45838</v>
      </c>
      <c r="E35" s="19">
        <v>39.24</v>
      </c>
      <c r="F35" s="21">
        <f t="shared" si="0"/>
        <v>3.1247262679269625E-2</v>
      </c>
      <c r="H35" s="19">
        <v>0</v>
      </c>
      <c r="I35" s="21">
        <f t="shared" si="1"/>
        <v>0</v>
      </c>
      <c r="K35" s="19">
        <f t="shared" si="2"/>
        <v>39.24</v>
      </c>
      <c r="M35" s="26">
        <v>0</v>
      </c>
    </row>
    <row r="36" spans="4:13">
      <c r="D36" s="20">
        <f t="shared" si="3"/>
        <v>45930</v>
      </c>
      <c r="E36" s="19">
        <v>39.24</v>
      </c>
      <c r="F36" s="21">
        <f t="shared" si="0"/>
        <v>3.1247262679269625E-2</v>
      </c>
      <c r="H36" s="19">
        <v>0</v>
      </c>
      <c r="I36" s="21">
        <f t="shared" si="1"/>
        <v>0</v>
      </c>
      <c r="K36" s="19">
        <f t="shared" si="2"/>
        <v>39.24</v>
      </c>
      <c r="M36" s="26">
        <v>0</v>
      </c>
    </row>
    <row r="37" spans="4:13">
      <c r="D37" s="20">
        <f t="shared" si="3"/>
        <v>46022</v>
      </c>
      <c r="E37" s="19">
        <v>78.489999999999995</v>
      </c>
      <c r="F37" s="21">
        <f t="shared" si="0"/>
        <v>6.2502488473391252E-2</v>
      </c>
      <c r="H37" s="19">
        <v>0</v>
      </c>
      <c r="I37" s="21">
        <f t="shared" si="1"/>
        <v>0</v>
      </c>
      <c r="K37" s="19">
        <f t="shared" si="2"/>
        <v>78.489999999999995</v>
      </c>
      <c r="M37" s="26">
        <v>0</v>
      </c>
    </row>
    <row r="38" spans="4:13">
      <c r="D38" s="20">
        <f t="shared" si="3"/>
        <v>46112</v>
      </c>
      <c r="E38" s="19">
        <v>78.489999999999995</v>
      </c>
      <c r="F38" s="21">
        <f t="shared" si="0"/>
        <v>6.2502488473391252E-2</v>
      </c>
      <c r="H38" s="19">
        <v>0</v>
      </c>
      <c r="I38" s="21">
        <f t="shared" si="1"/>
        <v>0</v>
      </c>
      <c r="K38" s="19">
        <f t="shared" si="2"/>
        <v>78.489999999999995</v>
      </c>
      <c r="M38" s="26">
        <v>0</v>
      </c>
    </row>
    <row r="39" spans="4:13">
      <c r="D39" s="20">
        <f t="shared" si="3"/>
        <v>46203</v>
      </c>
      <c r="E39" s="19">
        <v>73.930000000000007</v>
      </c>
      <c r="F39" s="21">
        <f t="shared" si="0"/>
        <v>5.8871308100876749E-2</v>
      </c>
      <c r="H39" s="19">
        <v>0</v>
      </c>
      <c r="I39" s="21">
        <f t="shared" si="1"/>
        <v>0</v>
      </c>
      <c r="K39" s="19">
        <f t="shared" si="2"/>
        <v>73.930000000000007</v>
      </c>
      <c r="M39" s="26">
        <v>0</v>
      </c>
    </row>
    <row r="40" spans="4:13">
      <c r="D40" s="20">
        <f t="shared" si="3"/>
        <v>46295</v>
      </c>
      <c r="E40" s="19">
        <v>73.94</v>
      </c>
      <c r="F40" s="21">
        <f t="shared" si="0"/>
        <v>5.8879271215728744E-2</v>
      </c>
      <c r="H40" s="19">
        <v>0</v>
      </c>
      <c r="I40" s="21">
        <f t="shared" si="1"/>
        <v>0</v>
      </c>
      <c r="K40" s="19">
        <f t="shared" si="2"/>
        <v>73.94</v>
      </c>
      <c r="M40" s="26">
        <v>0</v>
      </c>
    </row>
    <row r="41" spans="4:13">
      <c r="D41" s="20">
        <f t="shared" si="3"/>
        <v>46387</v>
      </c>
      <c r="E41" s="19">
        <v>73.94</v>
      </c>
      <c r="F41" s="21">
        <f t="shared" si="0"/>
        <v>5.8879271215728744E-2</v>
      </c>
      <c r="H41" s="19">
        <v>0</v>
      </c>
      <c r="I41" s="21">
        <f t="shared" si="1"/>
        <v>0</v>
      </c>
      <c r="K41" s="19">
        <f t="shared" si="2"/>
        <v>73.94</v>
      </c>
      <c r="M41" s="26">
        <v>0</v>
      </c>
    </row>
    <row r="42" spans="4:13">
      <c r="D42" s="20">
        <f t="shared" si="3"/>
        <v>46477</v>
      </c>
      <c r="E42" s="19">
        <v>73.94</v>
      </c>
      <c r="F42" s="21">
        <f t="shared" si="0"/>
        <v>5.8879271215728744E-2</v>
      </c>
      <c r="H42" s="19">
        <v>0</v>
      </c>
      <c r="I42" s="21">
        <f t="shared" si="1"/>
        <v>0</v>
      </c>
      <c r="K42" s="19">
        <f t="shared" si="2"/>
        <v>73.94</v>
      </c>
      <c r="M42" s="26">
        <v>0</v>
      </c>
    </row>
    <row r="43" spans="4:13">
      <c r="D43" s="20">
        <f t="shared" si="3"/>
        <v>46568</v>
      </c>
      <c r="E43" s="19"/>
      <c r="F43" s="21">
        <f t="shared" si="0"/>
        <v>0</v>
      </c>
      <c r="H43" s="19">
        <v>0</v>
      </c>
      <c r="I43" s="21">
        <f t="shared" si="1"/>
        <v>0</v>
      </c>
      <c r="K43" s="19">
        <f t="shared" si="2"/>
        <v>0</v>
      </c>
      <c r="M43" s="26">
        <f>Input!$C$134/8</f>
        <v>142.02375000000001</v>
      </c>
    </row>
    <row r="44" spans="4:13">
      <c r="D44" s="20">
        <f t="shared" si="3"/>
        <v>46660</v>
      </c>
      <c r="E44" s="19"/>
      <c r="F44" s="21">
        <f t="shared" si="0"/>
        <v>0</v>
      </c>
      <c r="H44" s="19">
        <v>0</v>
      </c>
      <c r="I44" s="21">
        <f t="shared" si="1"/>
        <v>0</v>
      </c>
      <c r="K44" s="19">
        <f t="shared" si="2"/>
        <v>0</v>
      </c>
      <c r="M44" s="26">
        <f>Input!$C$134/8</f>
        <v>142.02375000000001</v>
      </c>
    </row>
    <row r="45" spans="4:13">
      <c r="D45" s="20">
        <f t="shared" si="3"/>
        <v>46752</v>
      </c>
      <c r="E45" s="19"/>
      <c r="F45" s="21">
        <f t="shared" si="0"/>
        <v>0</v>
      </c>
      <c r="H45" s="19">
        <v>0</v>
      </c>
      <c r="I45" s="21">
        <f t="shared" si="1"/>
        <v>0</v>
      </c>
      <c r="K45" s="19">
        <f t="shared" si="2"/>
        <v>0</v>
      </c>
      <c r="M45" s="26">
        <f>Input!$C$134/8</f>
        <v>142.02375000000001</v>
      </c>
    </row>
    <row r="46" spans="4:13">
      <c r="D46" s="20">
        <f t="shared" si="3"/>
        <v>46843</v>
      </c>
      <c r="E46" s="19"/>
      <c r="F46" s="21">
        <f t="shared" si="0"/>
        <v>0</v>
      </c>
      <c r="H46" s="19">
        <v>0</v>
      </c>
      <c r="I46" s="21">
        <f t="shared" si="1"/>
        <v>0</v>
      </c>
      <c r="K46" s="19">
        <f t="shared" si="2"/>
        <v>0</v>
      </c>
      <c r="M46" s="26">
        <f>Input!$C$134/8</f>
        <v>142.02375000000001</v>
      </c>
    </row>
    <row r="47" spans="4:13">
      <c r="D47" s="20">
        <f t="shared" si="3"/>
        <v>46934</v>
      </c>
      <c r="E47" s="19"/>
      <c r="F47" s="21">
        <f t="shared" si="0"/>
        <v>0</v>
      </c>
      <c r="H47" s="19">
        <v>0</v>
      </c>
      <c r="I47" s="21">
        <f t="shared" si="1"/>
        <v>0</v>
      </c>
      <c r="K47" s="19">
        <f t="shared" si="2"/>
        <v>0</v>
      </c>
      <c r="M47" s="26">
        <f>Input!$C$134/8</f>
        <v>142.02375000000001</v>
      </c>
    </row>
    <row r="48" spans="4:13">
      <c r="D48" s="20">
        <f t="shared" si="3"/>
        <v>47026</v>
      </c>
      <c r="E48" s="19"/>
      <c r="F48" s="21">
        <f t="shared" si="0"/>
        <v>0</v>
      </c>
      <c r="H48" s="19">
        <v>0</v>
      </c>
      <c r="I48" s="21">
        <f t="shared" si="1"/>
        <v>0</v>
      </c>
      <c r="K48" s="19">
        <f t="shared" si="2"/>
        <v>0</v>
      </c>
      <c r="M48" s="26">
        <f>Input!$C$134/8</f>
        <v>142.02375000000001</v>
      </c>
    </row>
    <row r="49" spans="4:13">
      <c r="D49" s="20">
        <f t="shared" si="3"/>
        <v>47118</v>
      </c>
      <c r="E49" s="22"/>
      <c r="F49" s="23"/>
      <c r="H49" s="19">
        <v>0</v>
      </c>
      <c r="I49" s="21">
        <f t="shared" si="1"/>
        <v>0</v>
      </c>
      <c r="K49" s="19">
        <f t="shared" si="2"/>
        <v>0</v>
      </c>
      <c r="M49" s="26">
        <f>Input!$C$134/8</f>
        <v>142.02375000000001</v>
      </c>
    </row>
    <row r="50" spans="4:13">
      <c r="D50" s="20">
        <f t="shared" si="3"/>
        <v>47208</v>
      </c>
      <c r="E50" s="17"/>
      <c r="F50" s="17"/>
      <c r="H50" s="19">
        <v>0</v>
      </c>
      <c r="I50" s="21">
        <f t="shared" si="1"/>
        <v>0</v>
      </c>
      <c r="K50" s="19">
        <f t="shared" si="2"/>
        <v>0</v>
      </c>
      <c r="M50" s="26">
        <f>Input!$C$134/8</f>
        <v>142.02375000000001</v>
      </c>
    </row>
    <row r="51" spans="4:13">
      <c r="D51" s="20">
        <f t="shared" si="3"/>
        <v>47299</v>
      </c>
      <c r="E51" s="17"/>
      <c r="F51" s="17"/>
      <c r="H51" s="19">
        <v>0</v>
      </c>
      <c r="I51" s="21">
        <f t="shared" si="1"/>
        <v>0</v>
      </c>
      <c r="K51" s="19">
        <f t="shared" si="2"/>
        <v>0</v>
      </c>
      <c r="M51" s="26">
        <v>0</v>
      </c>
    </row>
    <row r="52" spans="4:13">
      <c r="D52" s="20">
        <f t="shared" si="3"/>
        <v>47391</v>
      </c>
      <c r="E52" s="17"/>
      <c r="F52" s="17"/>
      <c r="H52" s="19">
        <v>0</v>
      </c>
      <c r="I52" s="21">
        <f t="shared" si="1"/>
        <v>0</v>
      </c>
      <c r="K52" s="19">
        <f t="shared" si="2"/>
        <v>0</v>
      </c>
      <c r="M52" s="26">
        <v>100</v>
      </c>
    </row>
    <row r="53" spans="4:13" ht="15.75">
      <c r="D53" s="24" t="s">
        <v>75</v>
      </c>
      <c r="E53" s="22">
        <f>SUM(E5:E52)</f>
        <v>1255.7900000000002</v>
      </c>
      <c r="F53" s="25">
        <f>SUM(F5:F52)</f>
        <v>1</v>
      </c>
      <c r="G53" s="15"/>
      <c r="H53" s="22">
        <f>SUM(H5:H52)</f>
        <v>0</v>
      </c>
      <c r="I53" s="25">
        <f>SUM(I5:I52)</f>
        <v>0</v>
      </c>
      <c r="K53" s="22">
        <f>SUM(K5:K52)</f>
        <v>1255.7900000000002</v>
      </c>
      <c r="M53" s="27">
        <f>SUM(M5:M52)</f>
        <v>1236.1900000000003</v>
      </c>
    </row>
    <row r="54" spans="4:13">
      <c r="D54" s="14"/>
    </row>
    <row r="55" spans="4:13">
      <c r="D55" s="14"/>
    </row>
  </sheetData>
  <mergeCells count="2">
    <mergeCell ref="H2:I2"/>
    <mergeCell ref="E2:F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P127"/>
  <sheetViews>
    <sheetView showGridLines="0" workbookViewId="0">
      <pane xSplit="3" ySplit="5" topLeftCell="H102" activePane="bottomRight" state="frozen"/>
      <selection activeCell="A23" sqref="A23"/>
      <selection pane="topRight" activeCell="A23" sqref="A23"/>
      <selection pane="bottomLeft" activeCell="A23" sqref="A23"/>
      <selection pane="bottomRight" activeCell="M114" sqref="M114"/>
    </sheetView>
  </sheetViews>
  <sheetFormatPr defaultColWidth="9.140625" defaultRowHeight="13.5" outlineLevelRow="1"/>
  <cols>
    <col min="1" max="1" width="9.140625" style="1" customWidth="1"/>
    <col min="2" max="2" width="59.140625" style="1" customWidth="1"/>
    <col min="3" max="3" width="12.140625" style="1" customWidth="1"/>
    <col min="4" max="4" width="14.42578125" style="1" hidden="1" customWidth="1"/>
    <col min="5" max="5" width="10.5703125" style="1" hidden="1" customWidth="1"/>
    <col min="6" max="6" width="10.42578125" style="1" hidden="1" customWidth="1"/>
    <col min="7" max="7" width="13.42578125" style="1" bestFit="1" customWidth="1"/>
    <col min="8" max="8" width="10.28515625" style="1" customWidth="1"/>
    <col min="9" max="9" width="14.28515625" style="1" customWidth="1"/>
    <col min="10" max="18" width="10.28515625" style="1" customWidth="1"/>
    <col min="19" max="20" width="9.7109375" style="1" bestFit="1" customWidth="1"/>
    <col min="21" max="30" width="9.140625" style="1"/>
    <col min="31" max="31" width="9.5703125" style="1" bestFit="1" customWidth="1"/>
    <col min="32" max="16384" width="9.140625" style="1"/>
  </cols>
  <sheetData>
    <row r="1" spans="1:42" ht="14.25" thickBot="1"/>
    <row r="2" spans="1:42" s="30" customFormat="1" ht="15">
      <c r="B2" s="5" t="str">
        <f>Financials!B1</f>
        <v>Financials</v>
      </c>
      <c r="C2" s="39"/>
      <c r="D2" s="39"/>
      <c r="E2" s="8" t="e">
        <f>Financials!#REF!</f>
        <v>#REF!</v>
      </c>
      <c r="F2" s="8" t="e">
        <f>Financials!#REF!</f>
        <v>#REF!</v>
      </c>
      <c r="G2" s="8"/>
      <c r="H2" s="8">
        <f>Financials!D1</f>
        <v>43555</v>
      </c>
      <c r="I2" s="8">
        <f>Financials!E1</f>
        <v>43921</v>
      </c>
      <c r="J2" s="8">
        <f>Financials!F1</f>
        <v>44286</v>
      </c>
      <c r="K2" s="8">
        <f>Financials!G1</f>
        <v>44651</v>
      </c>
      <c r="L2" s="8">
        <f>Financials!H1</f>
        <v>45016</v>
      </c>
      <c r="M2" s="8">
        <f>Financials!I1</f>
        <v>45382</v>
      </c>
      <c r="N2" s="8">
        <f>Financials!J1</f>
        <v>45747</v>
      </c>
      <c r="O2" s="8">
        <f>Financials!K1</f>
        <v>46112</v>
      </c>
      <c r="P2" s="8">
        <f>Financials!L1</f>
        <v>46477</v>
      </c>
      <c r="Q2" s="8">
        <f>Financials!M1</f>
        <v>46843</v>
      </c>
      <c r="R2" s="8">
        <f>Financials!N1</f>
        <v>47208</v>
      </c>
      <c r="S2" s="8">
        <f>Financials!O1</f>
        <v>47573</v>
      </c>
      <c r="T2" s="8">
        <f>Financials!P1</f>
        <v>47938</v>
      </c>
      <c r="U2" s="8">
        <f>Financials!Q1</f>
        <v>48304</v>
      </c>
      <c r="V2" s="8">
        <f>Financials!R1</f>
        <v>48669</v>
      </c>
      <c r="W2" s="8">
        <f>Financials!S1</f>
        <v>49034</v>
      </c>
      <c r="X2" s="8">
        <f>Financials!T1</f>
        <v>0</v>
      </c>
      <c r="Y2" s="8">
        <f>Financials!U1</f>
        <v>0</v>
      </c>
      <c r="Z2" s="8">
        <f>Financials!V1</f>
        <v>0</v>
      </c>
      <c r="AA2" s="8">
        <f>Financials!W1</f>
        <v>0</v>
      </c>
      <c r="AB2" s="8">
        <f>Financials!X1</f>
        <v>0</v>
      </c>
      <c r="AC2" s="8">
        <f>Financials!Y1</f>
        <v>0</v>
      </c>
      <c r="AD2" s="8">
        <f>Financials!Z1</f>
        <v>0</v>
      </c>
      <c r="AE2" s="8">
        <f>Financials!AA1</f>
        <v>0</v>
      </c>
      <c r="AF2" s="8">
        <f>Financials!AB1</f>
        <v>0</v>
      </c>
      <c r="AG2" s="8">
        <f>Financials!AC1</f>
        <v>0</v>
      </c>
      <c r="AH2" s="8">
        <f>Financials!AD1</f>
        <v>0</v>
      </c>
      <c r="AI2" s="8">
        <f>Financials!AE1</f>
        <v>0</v>
      </c>
      <c r="AJ2" s="8">
        <f>Financials!AF1</f>
        <v>0</v>
      </c>
      <c r="AK2" s="8">
        <f>Financials!AG1</f>
        <v>0</v>
      </c>
      <c r="AL2" s="8">
        <f>Financials!AH1</f>
        <v>0</v>
      </c>
      <c r="AM2" s="8">
        <f>Financials!AI1</f>
        <v>0</v>
      </c>
      <c r="AN2" s="8">
        <f>Financials!AJ1</f>
        <v>0</v>
      </c>
      <c r="AO2" s="9">
        <f>Financials!AK1</f>
        <v>0</v>
      </c>
      <c r="AP2" s="16"/>
    </row>
    <row r="3" spans="1:42" s="30" customFormat="1" ht="15">
      <c r="B3" s="40" t="str">
        <f>Financials!B2</f>
        <v>Days in FY</v>
      </c>
      <c r="C3" s="41"/>
      <c r="D3" s="41"/>
      <c r="E3" s="10" t="e">
        <f>Financials!#REF!</f>
        <v>#REF!</v>
      </c>
      <c r="F3" s="10" t="e">
        <f>Financials!#REF!</f>
        <v>#REF!</v>
      </c>
      <c r="G3" s="10"/>
      <c r="H3" s="10">
        <f>Financials!D2</f>
        <v>365</v>
      </c>
      <c r="I3" s="10">
        <f>Financials!E2</f>
        <v>366</v>
      </c>
      <c r="J3" s="10">
        <f>Financials!F2</f>
        <v>365</v>
      </c>
      <c r="K3" s="10">
        <f>Financials!G2</f>
        <v>365</v>
      </c>
      <c r="L3" s="10">
        <f>Financials!H2</f>
        <v>365</v>
      </c>
      <c r="M3" s="10">
        <f>Financials!I2</f>
        <v>366</v>
      </c>
      <c r="N3" s="10">
        <f>Financials!J2</f>
        <v>365</v>
      </c>
      <c r="O3" s="10">
        <f>Financials!K2</f>
        <v>365</v>
      </c>
      <c r="P3" s="10">
        <f>Financials!L2</f>
        <v>365</v>
      </c>
      <c r="Q3" s="10">
        <f>Financials!M2</f>
        <v>366</v>
      </c>
      <c r="R3" s="10">
        <f>Financials!N2</f>
        <v>365</v>
      </c>
      <c r="S3" s="10">
        <f>Financials!O2</f>
        <v>365</v>
      </c>
      <c r="T3" s="10">
        <f>Financials!P2</f>
        <v>365</v>
      </c>
      <c r="U3" s="10">
        <f>Financials!Q2</f>
        <v>366</v>
      </c>
      <c r="V3" s="10">
        <f>Financials!R2</f>
        <v>365</v>
      </c>
      <c r="W3" s="10">
        <f>Financials!S2</f>
        <v>365</v>
      </c>
      <c r="X3" s="10">
        <f>Financials!T2</f>
        <v>0</v>
      </c>
      <c r="Y3" s="10">
        <f>Financials!U2</f>
        <v>0</v>
      </c>
      <c r="Z3" s="10">
        <f>Financials!V2</f>
        <v>0</v>
      </c>
      <c r="AA3" s="10">
        <f>Financials!W2</f>
        <v>0</v>
      </c>
      <c r="AB3" s="10">
        <f>Financials!X2</f>
        <v>0</v>
      </c>
      <c r="AC3" s="10">
        <f>Financials!Y2</f>
        <v>0</v>
      </c>
      <c r="AD3" s="10">
        <f>Financials!Z2</f>
        <v>0</v>
      </c>
      <c r="AE3" s="10">
        <f>Financials!AA2</f>
        <v>0</v>
      </c>
      <c r="AF3" s="10">
        <f>Financials!AB2</f>
        <v>0</v>
      </c>
      <c r="AG3" s="10">
        <f>Financials!AC2</f>
        <v>0</v>
      </c>
      <c r="AH3" s="10">
        <f>Financials!AD2</f>
        <v>0</v>
      </c>
      <c r="AI3" s="10">
        <f>Financials!AE2</f>
        <v>0</v>
      </c>
      <c r="AJ3" s="10">
        <f>Financials!AF2</f>
        <v>0</v>
      </c>
      <c r="AK3" s="10">
        <f>Financials!AG2</f>
        <v>0</v>
      </c>
      <c r="AL3" s="10">
        <f>Financials!AH2</f>
        <v>0</v>
      </c>
      <c r="AM3" s="10">
        <f>Financials!AI2</f>
        <v>0</v>
      </c>
      <c r="AN3" s="10">
        <f>Financials!AJ2</f>
        <v>0</v>
      </c>
      <c r="AO3" s="11">
        <f>Financials!AK2</f>
        <v>0</v>
      </c>
      <c r="AP3" s="38"/>
    </row>
    <row r="4" spans="1:42" s="30" customFormat="1" ht="15">
      <c r="B4" s="40" t="str">
        <f>Financials!B3</f>
        <v>Days of operations</v>
      </c>
      <c r="C4" s="41"/>
      <c r="D4" s="41"/>
      <c r="E4" s="10" t="e">
        <f>Financials!#REF!</f>
        <v>#REF!</v>
      </c>
      <c r="F4" s="10" t="e">
        <f>Financials!#REF!</f>
        <v>#REF!</v>
      </c>
      <c r="G4" s="10"/>
      <c r="H4" s="10">
        <f>Financials!D3</f>
        <v>365</v>
      </c>
      <c r="I4" s="10">
        <f>Financials!E3</f>
        <v>366</v>
      </c>
      <c r="J4" s="10">
        <f>Financials!F3</f>
        <v>346</v>
      </c>
      <c r="K4" s="10">
        <f>Financials!G3</f>
        <v>365</v>
      </c>
      <c r="L4" s="10">
        <f>Financials!H3</f>
        <v>365</v>
      </c>
      <c r="M4" s="10">
        <f>Financials!I3</f>
        <v>366</v>
      </c>
      <c r="N4" s="10">
        <f>Financials!J3</f>
        <v>365</v>
      </c>
      <c r="O4" s="10">
        <f>Financials!K3</f>
        <v>365</v>
      </c>
      <c r="P4" s="10">
        <f>Financials!L3</f>
        <v>365</v>
      </c>
      <c r="Q4" s="10">
        <f>Financials!M3</f>
        <v>366</v>
      </c>
      <c r="R4" s="10">
        <f>Financials!N3</f>
        <v>365</v>
      </c>
      <c r="S4" s="10">
        <f>Financials!O3</f>
        <v>365</v>
      </c>
      <c r="T4" s="10">
        <f>Financials!P3</f>
        <v>365</v>
      </c>
      <c r="U4" s="10">
        <f>Financials!Q3</f>
        <v>366</v>
      </c>
      <c r="V4" s="10">
        <f>Financials!R3</f>
        <v>365</v>
      </c>
      <c r="W4" s="10">
        <f>Financials!S3</f>
        <v>17</v>
      </c>
      <c r="X4" s="10">
        <f>Financials!T3</f>
        <v>0</v>
      </c>
      <c r="Y4" s="10">
        <f>Financials!U3</f>
        <v>0</v>
      </c>
      <c r="Z4" s="10">
        <f>Financials!V3</f>
        <v>0</v>
      </c>
      <c r="AA4" s="10">
        <f>Financials!W3</f>
        <v>0</v>
      </c>
      <c r="AB4" s="10">
        <f>Financials!X3</f>
        <v>0</v>
      </c>
      <c r="AC4" s="10">
        <f>Financials!Y3</f>
        <v>0</v>
      </c>
      <c r="AD4" s="10">
        <f>Financials!Z3</f>
        <v>0</v>
      </c>
      <c r="AE4" s="10">
        <f>Financials!AA3</f>
        <v>0</v>
      </c>
      <c r="AF4" s="10">
        <f>Financials!AB3</f>
        <v>0</v>
      </c>
      <c r="AG4" s="10">
        <f>Financials!AC3</f>
        <v>0</v>
      </c>
      <c r="AH4" s="10">
        <f>Financials!AD3</f>
        <v>0</v>
      </c>
      <c r="AI4" s="10">
        <f>Financials!AE3</f>
        <v>0</v>
      </c>
      <c r="AJ4" s="10">
        <f>Financials!AF3</f>
        <v>0</v>
      </c>
      <c r="AK4" s="10">
        <f>Financials!AG3</f>
        <v>0</v>
      </c>
      <c r="AL4" s="10">
        <f>Financials!AH3</f>
        <v>0</v>
      </c>
      <c r="AM4" s="10">
        <f>Financials!AI3</f>
        <v>0</v>
      </c>
      <c r="AN4" s="10">
        <f>Financials!AJ3</f>
        <v>0</v>
      </c>
      <c r="AO4" s="11">
        <f>Financials!AK3</f>
        <v>0</v>
      </c>
      <c r="AP4" s="38"/>
    </row>
    <row r="5" spans="1:42" s="30" customFormat="1" ht="15.75" thickBot="1">
      <c r="B5" s="42" t="str">
        <f>Financials!B4</f>
        <v>Actual (A)/Projected (P)</v>
      </c>
      <c r="C5" s="43"/>
      <c r="D5" s="43"/>
      <c r="E5" s="28" t="e">
        <f>Financials!#REF!</f>
        <v>#REF!</v>
      </c>
      <c r="F5" s="28" t="e">
        <f>Financials!#REF!</f>
        <v>#REF!</v>
      </c>
      <c r="G5" s="28"/>
      <c r="H5" s="28" t="str">
        <f>Financials!D4</f>
        <v>(Actual)</v>
      </c>
      <c r="I5" s="28" t="str">
        <f>Financials!E4</f>
        <v>(Actual)</v>
      </c>
      <c r="J5" s="28" t="str">
        <f>Financials!F4</f>
        <v>(Actual)</v>
      </c>
      <c r="K5" s="28" t="str">
        <f>Financials!G4</f>
        <v>(Prov.)</v>
      </c>
      <c r="L5" s="28" t="str">
        <f>Financials!H4</f>
        <v>(Proj.)</v>
      </c>
      <c r="M5" s="28" t="str">
        <f>Financials!I4</f>
        <v>(Proj.)</v>
      </c>
      <c r="N5" s="28" t="str">
        <f>Financials!J4</f>
        <v>(Proj.)</v>
      </c>
      <c r="O5" s="28" t="str">
        <f>Financials!K4</f>
        <v>(Proj.)</v>
      </c>
      <c r="P5" s="28" t="str">
        <f>Financials!L4</f>
        <v>(Proj.)</v>
      </c>
      <c r="Q5" s="28" t="str">
        <f>Financials!M4</f>
        <v>(Proj.)</v>
      </c>
      <c r="R5" s="28" t="str">
        <f>Financials!N4</f>
        <v>(Proj.)</v>
      </c>
      <c r="S5" s="28" t="str">
        <f>Financials!O4</f>
        <v>(Proj.)</v>
      </c>
      <c r="T5" s="28" t="str">
        <f>Financials!P4</f>
        <v>(Proj.)</v>
      </c>
      <c r="U5" s="28" t="str">
        <f>Financials!Q4</f>
        <v>(Proj.)</v>
      </c>
      <c r="V5" s="28" t="str">
        <f>Financials!R4</f>
        <v>(Proj.)</v>
      </c>
      <c r="W5" s="28" t="str">
        <f>Financials!S4</f>
        <v>(Proj.)</v>
      </c>
      <c r="X5" s="28">
        <f>Financials!T4</f>
        <v>0</v>
      </c>
      <c r="Y5" s="28">
        <f>Financials!U4</f>
        <v>0</v>
      </c>
      <c r="Z5" s="28">
        <f>Financials!V4</f>
        <v>0</v>
      </c>
      <c r="AA5" s="28">
        <f>Financials!W4</f>
        <v>0</v>
      </c>
      <c r="AB5" s="28">
        <f>Financials!X4</f>
        <v>0</v>
      </c>
      <c r="AC5" s="28">
        <f>Financials!Y4</f>
        <v>0</v>
      </c>
      <c r="AD5" s="28">
        <f>Financials!Z4</f>
        <v>0</v>
      </c>
      <c r="AE5" s="28">
        <f>Financials!AA4</f>
        <v>0</v>
      </c>
      <c r="AF5" s="28">
        <f>Financials!AB4</f>
        <v>0</v>
      </c>
      <c r="AG5" s="28">
        <f>Financials!AC4</f>
        <v>0</v>
      </c>
      <c r="AH5" s="28">
        <f>Financials!AD4</f>
        <v>0</v>
      </c>
      <c r="AI5" s="28">
        <f>Financials!AE4</f>
        <v>0</v>
      </c>
      <c r="AJ5" s="28">
        <f>Financials!AF4</f>
        <v>0</v>
      </c>
      <c r="AK5" s="28">
        <f>Financials!AG4</f>
        <v>0</v>
      </c>
      <c r="AL5" s="28">
        <f>Financials!AH4</f>
        <v>0</v>
      </c>
      <c r="AM5" s="28">
        <f>Financials!AI4</f>
        <v>0</v>
      </c>
      <c r="AN5" s="28">
        <f>Financials!AJ4</f>
        <v>0</v>
      </c>
      <c r="AO5" s="31">
        <f>Financials!AK4</f>
        <v>0</v>
      </c>
      <c r="AP5" s="38"/>
    </row>
    <row r="6" spans="1:42">
      <c r="A6" s="4"/>
      <c r="B6" s="4"/>
      <c r="C6" s="4"/>
      <c r="D6" s="4"/>
      <c r="E6" s="4"/>
      <c r="F6" s="4"/>
      <c r="G6" s="4"/>
      <c r="H6" s="4"/>
      <c r="I6" s="4"/>
      <c r="J6" s="4"/>
      <c r="K6" s="4"/>
      <c r="L6" s="4"/>
      <c r="M6" s="4"/>
      <c r="N6" s="4"/>
      <c r="O6" s="4"/>
      <c r="P6" s="4"/>
      <c r="Q6" s="4"/>
      <c r="R6" s="6"/>
    </row>
    <row r="7" spans="1:42" s="3" customFormat="1" ht="15">
      <c r="B7" s="41" t="s">
        <v>228</v>
      </c>
      <c r="D7" s="4"/>
      <c r="E7" s="44"/>
      <c r="F7" s="44"/>
      <c r="G7" s="44"/>
      <c r="H7" s="44"/>
      <c r="I7" s="44"/>
      <c r="J7" s="44"/>
      <c r="K7" s="44"/>
      <c r="L7" s="44"/>
      <c r="M7" s="44"/>
      <c r="N7" s="44"/>
      <c r="O7" s="44"/>
      <c r="P7" s="44"/>
      <c r="Q7" s="44"/>
      <c r="R7" s="44"/>
    </row>
    <row r="8" spans="1:42" s="51" customFormat="1" ht="15">
      <c r="B8" s="72" t="s">
        <v>240</v>
      </c>
      <c r="C8" s="54"/>
      <c r="D8" s="54"/>
      <c r="E8" s="54"/>
      <c r="V8" s="47"/>
      <c r="W8" s="47"/>
      <c r="X8" s="47"/>
      <c r="Y8" s="47"/>
      <c r="Z8" s="47"/>
      <c r="AA8" s="47"/>
      <c r="AB8" s="47"/>
      <c r="AC8" s="47"/>
      <c r="AD8" s="47"/>
      <c r="AE8" s="47"/>
    </row>
    <row r="9" spans="1:42" s="51" customFormat="1" ht="15" outlineLevel="1">
      <c r="B9" s="172" t="s">
        <v>84</v>
      </c>
      <c r="C9" s="173"/>
      <c r="D9" s="206"/>
      <c r="E9" s="206">
        <v>42460</v>
      </c>
      <c r="F9" s="206">
        <v>42825</v>
      </c>
      <c r="G9" s="206"/>
      <c r="H9" s="206">
        <f t="shared" ref="H9:AO9" si="0">H2</f>
        <v>43555</v>
      </c>
      <c r="I9" s="206">
        <f t="shared" si="0"/>
        <v>43921</v>
      </c>
      <c r="J9" s="206">
        <f t="shared" si="0"/>
        <v>44286</v>
      </c>
      <c r="K9" s="206">
        <f t="shared" si="0"/>
        <v>44651</v>
      </c>
      <c r="L9" s="206">
        <f t="shared" si="0"/>
        <v>45016</v>
      </c>
      <c r="M9" s="206">
        <f t="shared" si="0"/>
        <v>45382</v>
      </c>
      <c r="N9" s="206">
        <f t="shared" si="0"/>
        <v>45747</v>
      </c>
      <c r="O9" s="206">
        <f t="shared" si="0"/>
        <v>46112</v>
      </c>
      <c r="P9" s="206">
        <f t="shared" si="0"/>
        <v>46477</v>
      </c>
      <c r="Q9" s="206">
        <f t="shared" si="0"/>
        <v>46843</v>
      </c>
      <c r="R9" s="206">
        <f t="shared" si="0"/>
        <v>47208</v>
      </c>
      <c r="S9" s="206">
        <f t="shared" si="0"/>
        <v>47573</v>
      </c>
      <c r="T9" s="206">
        <f t="shared" si="0"/>
        <v>47938</v>
      </c>
      <c r="U9" s="206">
        <f t="shared" si="0"/>
        <v>48304</v>
      </c>
      <c r="V9" s="206">
        <f t="shared" si="0"/>
        <v>48669</v>
      </c>
      <c r="W9" s="206">
        <f t="shared" si="0"/>
        <v>49034</v>
      </c>
      <c r="X9" s="206">
        <f t="shared" si="0"/>
        <v>0</v>
      </c>
      <c r="Y9" s="206">
        <f t="shared" si="0"/>
        <v>0</v>
      </c>
      <c r="Z9" s="206">
        <f t="shared" si="0"/>
        <v>0</v>
      </c>
      <c r="AA9" s="206">
        <f t="shared" si="0"/>
        <v>0</v>
      </c>
      <c r="AB9" s="206">
        <f t="shared" si="0"/>
        <v>0</v>
      </c>
      <c r="AC9" s="206">
        <f t="shared" si="0"/>
        <v>0</v>
      </c>
      <c r="AD9" s="206">
        <f t="shared" si="0"/>
        <v>0</v>
      </c>
      <c r="AE9" s="206">
        <f t="shared" si="0"/>
        <v>0</v>
      </c>
      <c r="AF9" s="206">
        <f t="shared" si="0"/>
        <v>0</v>
      </c>
      <c r="AG9" s="206">
        <f t="shared" si="0"/>
        <v>0</v>
      </c>
      <c r="AH9" s="206">
        <f t="shared" si="0"/>
        <v>0</v>
      </c>
      <c r="AI9" s="206">
        <f t="shared" si="0"/>
        <v>0</v>
      </c>
      <c r="AJ9" s="206">
        <f t="shared" si="0"/>
        <v>0</v>
      </c>
      <c r="AK9" s="206">
        <f t="shared" si="0"/>
        <v>0</v>
      </c>
      <c r="AL9" s="206">
        <f t="shared" si="0"/>
        <v>0</v>
      </c>
      <c r="AM9" s="206">
        <f t="shared" si="0"/>
        <v>0</v>
      </c>
      <c r="AN9" s="206">
        <f t="shared" si="0"/>
        <v>0</v>
      </c>
      <c r="AO9" s="206">
        <f t="shared" si="0"/>
        <v>0</v>
      </c>
    </row>
    <row r="10" spans="1:42" s="47" customFormat="1" ht="15" outlineLevel="1">
      <c r="B10" s="264"/>
      <c r="C10" s="265"/>
      <c r="D10" s="265"/>
      <c r="E10" s="265"/>
      <c r="F10" s="266"/>
      <c r="G10" s="266"/>
      <c r="H10" s="266">
        <f t="shared" ref="H10:T10" si="1">YEAR(H9)</f>
        <v>2019</v>
      </c>
      <c r="I10" s="266">
        <f t="shared" si="1"/>
        <v>2020</v>
      </c>
      <c r="J10" s="266">
        <f t="shared" si="1"/>
        <v>2021</v>
      </c>
      <c r="K10" s="266">
        <f t="shared" si="1"/>
        <v>2022</v>
      </c>
      <c r="L10" s="266">
        <f t="shared" si="1"/>
        <v>2023</v>
      </c>
      <c r="M10" s="266">
        <f t="shared" si="1"/>
        <v>2024</v>
      </c>
      <c r="N10" s="266">
        <f t="shared" si="1"/>
        <v>2025</v>
      </c>
      <c r="O10" s="266">
        <f t="shared" si="1"/>
        <v>2026</v>
      </c>
      <c r="P10" s="266">
        <f t="shared" si="1"/>
        <v>2027</v>
      </c>
      <c r="Q10" s="266">
        <f t="shared" si="1"/>
        <v>2028</v>
      </c>
      <c r="R10" s="266">
        <f t="shared" si="1"/>
        <v>2029</v>
      </c>
      <c r="S10" s="266">
        <f t="shared" si="1"/>
        <v>2030</v>
      </c>
      <c r="T10" s="266">
        <f t="shared" si="1"/>
        <v>2031</v>
      </c>
      <c r="U10" s="266"/>
      <c r="V10" s="266"/>
      <c r="W10" s="266"/>
      <c r="X10" s="267"/>
      <c r="Y10" s="267"/>
      <c r="Z10" s="267"/>
      <c r="AA10" s="267"/>
      <c r="AB10" s="267"/>
      <c r="AC10" s="267"/>
      <c r="AD10" s="267"/>
      <c r="AE10" s="267"/>
      <c r="AF10" s="268"/>
      <c r="AG10" s="268"/>
      <c r="AH10" s="268"/>
      <c r="AI10" s="268"/>
      <c r="AJ10" s="268"/>
      <c r="AK10" s="268"/>
      <c r="AL10" s="268"/>
      <c r="AM10" s="268"/>
      <c r="AN10" s="268"/>
      <c r="AO10" s="268"/>
    </row>
    <row r="11" spans="1:42" s="51" customFormat="1" outlineLevel="1">
      <c r="B11" s="269" t="s">
        <v>85</v>
      </c>
      <c r="C11" s="270"/>
      <c r="D11" s="270"/>
      <c r="E11" s="270"/>
      <c r="F11" s="271"/>
      <c r="G11" s="271"/>
      <c r="H11" s="271"/>
      <c r="I11" s="271"/>
      <c r="J11" s="271">
        <f>Financials!F29+Financials!F25</f>
        <v>-399.63153362364494</v>
      </c>
      <c r="K11" s="271">
        <f>Financials!G29+Financials!G25</f>
        <v>-63.486384840473846</v>
      </c>
      <c r="L11" s="271">
        <f>Financials!H29+Financials!H25</f>
        <v>-92.119530873591728</v>
      </c>
      <c r="M11" s="271">
        <f>Financials!I29+Financials!I25</f>
        <v>93.716120665937055</v>
      </c>
      <c r="N11" s="271">
        <f>Financials!J29+Financials!J25</f>
        <v>81.549597993971162</v>
      </c>
      <c r="O11" s="271">
        <f>Financials!K29+Financials!K25</f>
        <v>111.54149582419539</v>
      </c>
      <c r="P11" s="271">
        <f>Financials!L29+Financials!L25</f>
        <v>149.72035864231668</v>
      </c>
      <c r="Q11" s="271">
        <f>Financials!M29+Financials!M25</f>
        <v>178.14195772756759</v>
      </c>
      <c r="R11" s="271">
        <f>Financials!N29+Financials!N25</f>
        <v>184.05899459180719</v>
      </c>
      <c r="S11" s="271">
        <f>Financials!O29+Financials!O25</f>
        <v>202.52373372340003</v>
      </c>
      <c r="T11" s="271">
        <f>Financials!P29+Financials!P25</f>
        <v>216.94756168003346</v>
      </c>
      <c r="U11" s="271">
        <f>Financials!Q29+Financials!Q25</f>
        <v>231.10188644286106</v>
      </c>
      <c r="V11" s="271">
        <f>Financials!R29+Financials!R25</f>
        <v>241.36687426433818</v>
      </c>
      <c r="W11" s="271">
        <f>Financials!S29+Financials!S25</f>
        <v>13.351991338153642</v>
      </c>
      <c r="X11" s="271">
        <f>Financials!T29+Financials!T25</f>
        <v>0</v>
      </c>
      <c r="Y11" s="271">
        <f>Financials!U29+Financials!U25</f>
        <v>0</v>
      </c>
      <c r="Z11" s="271">
        <f>Financials!V29+Financials!V25</f>
        <v>0</v>
      </c>
      <c r="AA11" s="271">
        <f>Financials!W29+Financials!W25</f>
        <v>0</v>
      </c>
      <c r="AB11" s="271">
        <f>Financials!X29+Financials!X25</f>
        <v>0</v>
      </c>
      <c r="AC11" s="271">
        <f>Financials!Y29+Financials!Y25</f>
        <v>0</v>
      </c>
      <c r="AD11" s="271">
        <f>Financials!Z29+Financials!Z25</f>
        <v>0</v>
      </c>
      <c r="AE11" s="271">
        <f>Financials!AA29+Financials!AA25</f>
        <v>0</v>
      </c>
      <c r="AF11" s="271">
        <f>Financials!AB29+Financials!AB25</f>
        <v>0</v>
      </c>
      <c r="AG11" s="271">
        <f>Financials!AC29+Financials!AC25</f>
        <v>0</v>
      </c>
      <c r="AH11" s="271">
        <f>Financials!AD29+Financials!AD25</f>
        <v>0</v>
      </c>
      <c r="AI11" s="271">
        <f>Financials!AE29+Financials!AE25</f>
        <v>0</v>
      </c>
      <c r="AJ11" s="271">
        <f>Financials!AF29+Financials!AF25</f>
        <v>0</v>
      </c>
      <c r="AK11" s="271">
        <f>Financials!AG29+Financials!AG25</f>
        <v>0</v>
      </c>
      <c r="AL11" s="271">
        <f>Financials!AH29+Financials!AH25</f>
        <v>0</v>
      </c>
      <c r="AM11" s="271">
        <f>Financials!AI29+Financials!AI25</f>
        <v>0</v>
      </c>
      <c r="AN11" s="271">
        <f>Financials!AJ29+Financials!AJ25</f>
        <v>0</v>
      </c>
      <c r="AO11" s="271">
        <f>Financials!AK29+Financials!AK25</f>
        <v>0</v>
      </c>
    </row>
    <row r="12" spans="1:42" s="51" customFormat="1" outlineLevel="1">
      <c r="B12" s="269" t="s">
        <v>86</v>
      </c>
      <c r="C12" s="270"/>
      <c r="D12" s="270"/>
      <c r="E12" s="270"/>
      <c r="F12" s="271"/>
      <c r="G12" s="271"/>
      <c r="H12" s="271"/>
      <c r="I12" s="271"/>
      <c r="J12" s="271">
        <f>Financials!F25</f>
        <v>117.79144940587399</v>
      </c>
      <c r="K12" s="271">
        <f>Financials!G25</f>
        <v>87.735052307094975</v>
      </c>
      <c r="L12" s="271">
        <f>Financials!H25</f>
        <v>96.457532674718593</v>
      </c>
      <c r="M12" s="271">
        <f>Financials!I25</f>
        <v>103.05095228652415</v>
      </c>
      <c r="N12" s="271">
        <f>Financials!J25</f>
        <v>108.70276886512572</v>
      </c>
      <c r="O12" s="271">
        <f>Financials!K25</f>
        <v>114.72649096001797</v>
      </c>
      <c r="P12" s="271">
        <f>Financials!L25</f>
        <v>120.80200439665414</v>
      </c>
      <c r="Q12" s="271">
        <f>Financials!M25</f>
        <v>127.79937843847392</v>
      </c>
      <c r="R12" s="271">
        <f>Financials!N25</f>
        <v>133.94320096575149</v>
      </c>
      <c r="S12" s="271">
        <f>Financials!O25</f>
        <v>141.04765337125309</v>
      </c>
      <c r="T12" s="271">
        <f>Financials!P25</f>
        <v>149.10921637900196</v>
      </c>
      <c r="U12" s="271">
        <f>Financials!Q25</f>
        <v>157.17874658461579</v>
      </c>
      <c r="V12" s="271">
        <f>Financials!R25</f>
        <v>165.21300553359924</v>
      </c>
      <c r="W12" s="271">
        <f>Financials!S25</f>
        <v>8.1965680317944525</v>
      </c>
      <c r="X12" s="271">
        <f>Financials!T25</f>
        <v>0</v>
      </c>
      <c r="Y12" s="271">
        <f>Financials!U25</f>
        <v>0</v>
      </c>
      <c r="Z12" s="271">
        <f>Financials!V25</f>
        <v>0</v>
      </c>
      <c r="AA12" s="271">
        <f>Financials!W25</f>
        <v>0</v>
      </c>
      <c r="AB12" s="271">
        <f>Financials!X25</f>
        <v>0</v>
      </c>
      <c r="AC12" s="271">
        <f>Financials!Y25</f>
        <v>0</v>
      </c>
      <c r="AD12" s="271">
        <f>Financials!Z25</f>
        <v>0</v>
      </c>
      <c r="AE12" s="271">
        <f>Financials!AA25</f>
        <v>0</v>
      </c>
      <c r="AF12" s="271">
        <f>Financials!AB25</f>
        <v>0</v>
      </c>
      <c r="AG12" s="271">
        <f>Financials!AC25</f>
        <v>0</v>
      </c>
      <c r="AH12" s="271">
        <f>Financials!AD25</f>
        <v>0</v>
      </c>
      <c r="AI12" s="271">
        <f>Financials!AE25</f>
        <v>0</v>
      </c>
      <c r="AJ12" s="271">
        <f>Financials!AF25</f>
        <v>0</v>
      </c>
      <c r="AK12" s="271">
        <f>Financials!AG25</f>
        <v>0</v>
      </c>
      <c r="AL12" s="271">
        <f>Financials!AH25</f>
        <v>0</v>
      </c>
      <c r="AM12" s="271">
        <f>Financials!AI25</f>
        <v>0</v>
      </c>
      <c r="AN12" s="271">
        <f>Financials!AJ25</f>
        <v>0</v>
      </c>
      <c r="AO12" s="271">
        <f>Financials!AK25</f>
        <v>0</v>
      </c>
    </row>
    <row r="13" spans="1:42" s="51" customFormat="1" outlineLevel="1">
      <c r="B13" s="269" t="s">
        <v>87</v>
      </c>
      <c r="C13" s="270"/>
      <c r="D13" s="270"/>
      <c r="E13" s="270"/>
      <c r="F13" s="271"/>
      <c r="G13" s="271"/>
      <c r="H13" s="271"/>
      <c r="I13" s="271"/>
      <c r="J13" s="271">
        <f t="shared" ref="J13:AO13" si="2">J83</f>
        <v>0</v>
      </c>
      <c r="K13" s="271">
        <f t="shared" si="2"/>
        <v>0</v>
      </c>
      <c r="L13" s="271">
        <f t="shared" si="2"/>
        <v>129.01438519156105</v>
      </c>
      <c r="M13" s="271">
        <f t="shared" si="2"/>
        <v>129.36784926057899</v>
      </c>
      <c r="N13" s="271">
        <f t="shared" si="2"/>
        <v>129.01438519156105</v>
      </c>
      <c r="O13" s="271">
        <f t="shared" si="2"/>
        <v>129.01438519156105</v>
      </c>
      <c r="P13" s="271">
        <f t="shared" si="2"/>
        <v>129.01438519156105</v>
      </c>
      <c r="Q13" s="271">
        <f t="shared" si="2"/>
        <v>129.36784926057899</v>
      </c>
      <c r="R13" s="271">
        <f t="shared" si="2"/>
        <v>129.01438519156105</v>
      </c>
      <c r="S13" s="271">
        <f t="shared" si="2"/>
        <v>129.01438519156105</v>
      </c>
      <c r="T13" s="271">
        <f t="shared" si="2"/>
        <v>129.01438519156105</v>
      </c>
      <c r="U13" s="271">
        <f t="shared" si="2"/>
        <v>129.36784926057899</v>
      </c>
      <c r="V13" s="271">
        <f t="shared" si="2"/>
        <v>129.01438519156105</v>
      </c>
      <c r="W13" s="271">
        <f t="shared" si="2"/>
        <v>6.0088891733055831</v>
      </c>
      <c r="X13" s="271">
        <f t="shared" si="2"/>
        <v>0</v>
      </c>
      <c r="Y13" s="271">
        <f t="shared" si="2"/>
        <v>0</v>
      </c>
      <c r="Z13" s="271">
        <f t="shared" si="2"/>
        <v>0</v>
      </c>
      <c r="AA13" s="271">
        <f t="shared" si="2"/>
        <v>0</v>
      </c>
      <c r="AB13" s="271">
        <f t="shared" si="2"/>
        <v>0</v>
      </c>
      <c r="AC13" s="271">
        <f t="shared" si="2"/>
        <v>0</v>
      </c>
      <c r="AD13" s="271">
        <f t="shared" si="2"/>
        <v>0</v>
      </c>
      <c r="AE13" s="271">
        <f t="shared" si="2"/>
        <v>0</v>
      </c>
      <c r="AF13" s="271">
        <f t="shared" si="2"/>
        <v>0</v>
      </c>
      <c r="AG13" s="271">
        <f t="shared" si="2"/>
        <v>0</v>
      </c>
      <c r="AH13" s="271">
        <f t="shared" si="2"/>
        <v>0</v>
      </c>
      <c r="AI13" s="271">
        <f t="shared" si="2"/>
        <v>0</v>
      </c>
      <c r="AJ13" s="271">
        <f t="shared" si="2"/>
        <v>0</v>
      </c>
      <c r="AK13" s="271">
        <f t="shared" si="2"/>
        <v>0</v>
      </c>
      <c r="AL13" s="271">
        <f t="shared" si="2"/>
        <v>0</v>
      </c>
      <c r="AM13" s="271">
        <f t="shared" si="2"/>
        <v>0</v>
      </c>
      <c r="AN13" s="271">
        <f t="shared" si="2"/>
        <v>0</v>
      </c>
      <c r="AO13" s="271">
        <f t="shared" si="2"/>
        <v>0</v>
      </c>
    </row>
    <row r="14" spans="1:42" s="51" customFormat="1" outlineLevel="1">
      <c r="C14" s="48"/>
      <c r="D14" s="48"/>
      <c r="E14" s="48"/>
      <c r="F14" s="49"/>
      <c r="G14" s="49"/>
      <c r="H14" s="49"/>
      <c r="I14" s="49"/>
      <c r="J14" s="49"/>
      <c r="K14" s="49"/>
      <c r="L14" s="49"/>
      <c r="M14" s="49"/>
      <c r="N14" s="49"/>
      <c r="O14" s="49"/>
      <c r="P14" s="49"/>
      <c r="Q14" s="49"/>
      <c r="R14" s="49"/>
      <c r="S14" s="49"/>
      <c r="T14" s="49"/>
      <c r="U14" s="49"/>
      <c r="V14" s="50"/>
      <c r="W14" s="50"/>
      <c r="X14" s="50"/>
      <c r="Y14" s="50"/>
      <c r="Z14" s="50"/>
      <c r="AA14" s="50"/>
      <c r="AB14" s="50"/>
      <c r="AC14" s="50"/>
      <c r="AD14" s="50"/>
      <c r="AE14" s="50"/>
    </row>
    <row r="15" spans="1:42" s="51" customFormat="1" ht="15" outlineLevel="1">
      <c r="B15" s="75" t="s">
        <v>88</v>
      </c>
      <c r="C15" s="48"/>
      <c r="D15" s="48"/>
      <c r="E15" s="48"/>
      <c r="F15" s="49"/>
      <c r="G15" s="49"/>
      <c r="H15" s="49"/>
      <c r="I15" s="49"/>
      <c r="J15" s="49"/>
      <c r="K15" s="49"/>
      <c r="L15" s="49"/>
      <c r="M15" s="49"/>
      <c r="N15" s="49"/>
      <c r="O15" s="49"/>
      <c r="P15" s="49"/>
      <c r="Q15" s="49"/>
      <c r="R15" s="49"/>
      <c r="S15" s="49"/>
      <c r="T15" s="49"/>
      <c r="U15" s="49"/>
      <c r="V15" s="50"/>
      <c r="W15" s="50"/>
      <c r="X15" s="50"/>
      <c r="Y15" s="50"/>
      <c r="Z15" s="50"/>
      <c r="AA15" s="50"/>
      <c r="AB15" s="50"/>
      <c r="AC15" s="50"/>
      <c r="AD15" s="50"/>
      <c r="AE15" s="50"/>
    </row>
    <row r="16" spans="1:42" s="51" customFormat="1" ht="15" outlineLevel="1">
      <c r="B16" s="74" t="s">
        <v>89</v>
      </c>
      <c r="C16" s="48"/>
      <c r="D16" s="48"/>
      <c r="E16" s="48"/>
      <c r="F16" s="49"/>
      <c r="G16" s="49"/>
      <c r="H16" s="49"/>
      <c r="I16" s="49"/>
      <c r="J16" s="49"/>
      <c r="K16" s="49"/>
      <c r="L16" s="49"/>
      <c r="M16" s="49"/>
      <c r="N16" s="49"/>
      <c r="O16" s="49"/>
      <c r="P16" s="49"/>
      <c r="Q16" s="49"/>
      <c r="R16" s="49"/>
      <c r="S16" s="49"/>
      <c r="T16" s="49"/>
      <c r="U16" s="49"/>
      <c r="V16" s="50"/>
      <c r="W16" s="50"/>
      <c r="X16" s="50"/>
      <c r="Y16" s="50"/>
      <c r="Z16" s="50"/>
      <c r="AA16" s="50"/>
      <c r="AB16" s="50"/>
      <c r="AC16" s="50"/>
      <c r="AD16" s="50"/>
      <c r="AE16" s="50"/>
    </row>
    <row r="17" spans="2:41" s="51" customFormat="1" outlineLevel="1">
      <c r="B17" s="269" t="s">
        <v>85</v>
      </c>
      <c r="C17" s="270"/>
      <c r="D17" s="270"/>
      <c r="E17" s="270"/>
      <c r="F17" s="271"/>
      <c r="G17" s="271"/>
      <c r="H17" s="271"/>
      <c r="I17" s="271">
        <f t="shared" ref="I17:T17" si="3">I11</f>
        <v>0</v>
      </c>
      <c r="J17" s="271">
        <f t="shared" si="3"/>
        <v>-399.63153362364494</v>
      </c>
      <c r="K17" s="271">
        <f t="shared" si="3"/>
        <v>-63.486384840473846</v>
      </c>
      <c r="L17" s="271">
        <f t="shared" si="3"/>
        <v>-92.119530873591728</v>
      </c>
      <c r="M17" s="271">
        <f t="shared" si="3"/>
        <v>93.716120665937055</v>
      </c>
      <c r="N17" s="271">
        <f t="shared" si="3"/>
        <v>81.549597993971162</v>
      </c>
      <c r="O17" s="271">
        <f t="shared" si="3"/>
        <v>111.54149582419539</v>
      </c>
      <c r="P17" s="271">
        <f t="shared" si="3"/>
        <v>149.72035864231668</v>
      </c>
      <c r="Q17" s="271">
        <f t="shared" si="3"/>
        <v>178.14195772756759</v>
      </c>
      <c r="R17" s="271">
        <f t="shared" si="3"/>
        <v>184.05899459180719</v>
      </c>
      <c r="S17" s="271">
        <f t="shared" si="3"/>
        <v>202.52373372340003</v>
      </c>
      <c r="T17" s="271">
        <f t="shared" si="3"/>
        <v>216.94756168003346</v>
      </c>
      <c r="U17" s="271">
        <f t="shared" ref="U17:AO17" si="4">U11</f>
        <v>231.10188644286106</v>
      </c>
      <c r="V17" s="271">
        <f t="shared" si="4"/>
        <v>241.36687426433818</v>
      </c>
      <c r="W17" s="271">
        <f t="shared" si="4"/>
        <v>13.351991338153642</v>
      </c>
      <c r="X17" s="271">
        <f t="shared" si="4"/>
        <v>0</v>
      </c>
      <c r="Y17" s="271">
        <f t="shared" si="4"/>
        <v>0</v>
      </c>
      <c r="Z17" s="271">
        <f t="shared" si="4"/>
        <v>0</v>
      </c>
      <c r="AA17" s="271">
        <f t="shared" si="4"/>
        <v>0</v>
      </c>
      <c r="AB17" s="271">
        <f t="shared" si="4"/>
        <v>0</v>
      </c>
      <c r="AC17" s="271">
        <f t="shared" si="4"/>
        <v>0</v>
      </c>
      <c r="AD17" s="271">
        <f t="shared" si="4"/>
        <v>0</v>
      </c>
      <c r="AE17" s="271">
        <f t="shared" si="4"/>
        <v>0</v>
      </c>
      <c r="AF17" s="271">
        <f t="shared" si="4"/>
        <v>0</v>
      </c>
      <c r="AG17" s="271">
        <f t="shared" si="4"/>
        <v>0</v>
      </c>
      <c r="AH17" s="271">
        <f t="shared" si="4"/>
        <v>0</v>
      </c>
      <c r="AI17" s="271">
        <f t="shared" si="4"/>
        <v>0</v>
      </c>
      <c r="AJ17" s="271">
        <f t="shared" si="4"/>
        <v>0</v>
      </c>
      <c r="AK17" s="271">
        <f t="shared" si="4"/>
        <v>0</v>
      </c>
      <c r="AL17" s="271">
        <f t="shared" si="4"/>
        <v>0</v>
      </c>
      <c r="AM17" s="271">
        <f t="shared" si="4"/>
        <v>0</v>
      </c>
      <c r="AN17" s="271">
        <f t="shared" si="4"/>
        <v>0</v>
      </c>
      <c r="AO17" s="271">
        <f t="shared" si="4"/>
        <v>0</v>
      </c>
    </row>
    <row r="18" spans="2:41" s="51" customFormat="1" outlineLevel="1">
      <c r="B18" s="269" t="s">
        <v>90</v>
      </c>
      <c r="C18" s="270"/>
      <c r="D18" s="270"/>
      <c r="E18" s="270"/>
      <c r="F18" s="271"/>
      <c r="G18" s="271"/>
      <c r="H18" s="271"/>
      <c r="I18" s="271">
        <f t="shared" ref="I18:T18" si="5">IF(I17&lt;0,I17,0)</f>
        <v>0</v>
      </c>
      <c r="J18" s="271">
        <f t="shared" si="5"/>
        <v>-399.63153362364494</v>
      </c>
      <c r="K18" s="271">
        <f t="shared" si="5"/>
        <v>-63.486384840473846</v>
      </c>
      <c r="L18" s="271">
        <f t="shared" si="5"/>
        <v>-92.119530873591728</v>
      </c>
      <c r="M18" s="271">
        <f t="shared" si="5"/>
        <v>0</v>
      </c>
      <c r="N18" s="271">
        <f t="shared" si="5"/>
        <v>0</v>
      </c>
      <c r="O18" s="271">
        <f t="shared" si="5"/>
        <v>0</v>
      </c>
      <c r="P18" s="271">
        <f t="shared" si="5"/>
        <v>0</v>
      </c>
      <c r="Q18" s="271">
        <f t="shared" si="5"/>
        <v>0</v>
      </c>
      <c r="R18" s="271">
        <f t="shared" si="5"/>
        <v>0</v>
      </c>
      <c r="S18" s="271">
        <f t="shared" si="5"/>
        <v>0</v>
      </c>
      <c r="T18" s="271">
        <f t="shared" si="5"/>
        <v>0</v>
      </c>
      <c r="U18" s="271">
        <f t="shared" ref="U18:AO18" si="6">IF(U17&lt;0,U17,0)</f>
        <v>0</v>
      </c>
      <c r="V18" s="271">
        <f t="shared" si="6"/>
        <v>0</v>
      </c>
      <c r="W18" s="271">
        <f t="shared" si="6"/>
        <v>0</v>
      </c>
      <c r="X18" s="271">
        <f t="shared" si="6"/>
        <v>0</v>
      </c>
      <c r="Y18" s="271">
        <f t="shared" si="6"/>
        <v>0</v>
      </c>
      <c r="Z18" s="271">
        <f t="shared" si="6"/>
        <v>0</v>
      </c>
      <c r="AA18" s="271">
        <f t="shared" si="6"/>
        <v>0</v>
      </c>
      <c r="AB18" s="271">
        <f t="shared" si="6"/>
        <v>0</v>
      </c>
      <c r="AC18" s="271">
        <f t="shared" si="6"/>
        <v>0</v>
      </c>
      <c r="AD18" s="271">
        <f t="shared" si="6"/>
        <v>0</v>
      </c>
      <c r="AE18" s="271">
        <f t="shared" si="6"/>
        <v>0</v>
      </c>
      <c r="AF18" s="271">
        <f t="shared" si="6"/>
        <v>0</v>
      </c>
      <c r="AG18" s="271">
        <f t="shared" si="6"/>
        <v>0</v>
      </c>
      <c r="AH18" s="271">
        <f t="shared" si="6"/>
        <v>0</v>
      </c>
      <c r="AI18" s="271">
        <f t="shared" si="6"/>
        <v>0</v>
      </c>
      <c r="AJ18" s="271">
        <f t="shared" si="6"/>
        <v>0</v>
      </c>
      <c r="AK18" s="271">
        <f t="shared" si="6"/>
        <v>0</v>
      </c>
      <c r="AL18" s="271">
        <f t="shared" si="6"/>
        <v>0</v>
      </c>
      <c r="AM18" s="271">
        <f t="shared" si="6"/>
        <v>0</v>
      </c>
      <c r="AN18" s="271">
        <f t="shared" si="6"/>
        <v>0</v>
      </c>
      <c r="AO18" s="271">
        <f t="shared" si="6"/>
        <v>0</v>
      </c>
    </row>
    <row r="19" spans="2:41" s="51" customFormat="1" outlineLevel="1">
      <c r="B19" s="269" t="s">
        <v>91</v>
      </c>
      <c r="C19" s="270"/>
      <c r="D19" s="270"/>
      <c r="E19" s="270"/>
      <c r="F19" s="271"/>
      <c r="G19" s="271"/>
      <c r="H19" s="271"/>
      <c r="I19" s="271">
        <f t="shared" ref="I19:T19" si="7">SUMIF($H$18:$R$18,I10-9,$G$30:$WR$30)</f>
        <v>0</v>
      </c>
      <c r="J19" s="271">
        <f t="shared" si="7"/>
        <v>0</v>
      </c>
      <c r="K19" s="271">
        <f t="shared" si="7"/>
        <v>0</v>
      </c>
      <c r="L19" s="271">
        <f t="shared" si="7"/>
        <v>0</v>
      </c>
      <c r="M19" s="271">
        <f t="shared" si="7"/>
        <v>0</v>
      </c>
      <c r="N19" s="271">
        <f t="shared" si="7"/>
        <v>0</v>
      </c>
      <c r="O19" s="271">
        <f t="shared" si="7"/>
        <v>0</v>
      </c>
      <c r="P19" s="271">
        <f t="shared" si="7"/>
        <v>0</v>
      </c>
      <c r="Q19" s="271">
        <f t="shared" si="7"/>
        <v>0</v>
      </c>
      <c r="R19" s="271">
        <f t="shared" si="7"/>
        <v>0</v>
      </c>
      <c r="S19" s="271">
        <f t="shared" si="7"/>
        <v>0</v>
      </c>
      <c r="T19" s="271">
        <f t="shared" si="7"/>
        <v>0</v>
      </c>
      <c r="U19" s="271">
        <f t="shared" ref="U19:AO19" si="8">SUMIF($H$18:$R$18,U10-9,$G$30:$WR$30)</f>
        <v>0</v>
      </c>
      <c r="V19" s="271">
        <f t="shared" si="8"/>
        <v>0</v>
      </c>
      <c r="W19" s="271">
        <f t="shared" si="8"/>
        <v>0</v>
      </c>
      <c r="X19" s="271">
        <f t="shared" si="8"/>
        <v>0</v>
      </c>
      <c r="Y19" s="271">
        <f t="shared" si="8"/>
        <v>0</v>
      </c>
      <c r="Z19" s="271">
        <f t="shared" si="8"/>
        <v>0</v>
      </c>
      <c r="AA19" s="271">
        <f t="shared" si="8"/>
        <v>0</v>
      </c>
      <c r="AB19" s="271">
        <f t="shared" si="8"/>
        <v>0</v>
      </c>
      <c r="AC19" s="271">
        <f t="shared" si="8"/>
        <v>0</v>
      </c>
      <c r="AD19" s="271">
        <f t="shared" si="8"/>
        <v>0</v>
      </c>
      <c r="AE19" s="271">
        <f t="shared" si="8"/>
        <v>0</v>
      </c>
      <c r="AF19" s="271">
        <f t="shared" si="8"/>
        <v>0</v>
      </c>
      <c r="AG19" s="271">
        <f t="shared" si="8"/>
        <v>0</v>
      </c>
      <c r="AH19" s="271">
        <f t="shared" si="8"/>
        <v>0</v>
      </c>
      <c r="AI19" s="271">
        <f t="shared" si="8"/>
        <v>0</v>
      </c>
      <c r="AJ19" s="271">
        <f t="shared" si="8"/>
        <v>0</v>
      </c>
      <c r="AK19" s="271">
        <f t="shared" si="8"/>
        <v>0</v>
      </c>
      <c r="AL19" s="271">
        <f t="shared" si="8"/>
        <v>0</v>
      </c>
      <c r="AM19" s="271">
        <f t="shared" si="8"/>
        <v>0</v>
      </c>
      <c r="AN19" s="271">
        <f t="shared" si="8"/>
        <v>0</v>
      </c>
      <c r="AO19" s="271">
        <f t="shared" si="8"/>
        <v>0</v>
      </c>
    </row>
    <row r="20" spans="2:41" s="51" customFormat="1" outlineLevel="1">
      <c r="B20" s="269" t="s">
        <v>92</v>
      </c>
      <c r="C20" s="270"/>
      <c r="D20" s="270"/>
      <c r="E20" s="270"/>
      <c r="F20" s="271"/>
      <c r="G20" s="271"/>
      <c r="H20" s="271"/>
      <c r="I20" s="271">
        <f>SUM($H$18:I18)-SUM($H$19:I19)</f>
        <v>0</v>
      </c>
      <c r="J20" s="271">
        <f>SUM($H$18:J18)-SUM($H$19:J19)</f>
        <v>-399.63153362364494</v>
      </c>
      <c r="K20" s="271">
        <f>SUM($H$18:K18)-SUM($H$19:K19)</f>
        <v>-463.11791846411882</v>
      </c>
      <c r="L20" s="271">
        <f>SUM($H$18:L18)-SUM($H$19:L19)</f>
        <v>-555.23744933771059</v>
      </c>
      <c r="M20" s="271">
        <f>SUM($H$18:M18)-SUM($H$19:M19)</f>
        <v>-555.23744933771059</v>
      </c>
      <c r="N20" s="271">
        <f>SUM($H$18:N18)-SUM($H$19:N19)</f>
        <v>-555.23744933771059</v>
      </c>
      <c r="O20" s="271">
        <f>SUM($H$18:O18)-SUM($H$19:O19)</f>
        <v>-555.23744933771059</v>
      </c>
      <c r="P20" s="271">
        <f>SUM($H$18:P18)-SUM($H$19:P19)</f>
        <v>-555.23744933771059</v>
      </c>
      <c r="Q20" s="271">
        <f>SUM($H$18:Q18)-SUM($H$19:Q19)</f>
        <v>-555.23744933771059</v>
      </c>
      <c r="R20" s="271">
        <f>SUM($H$18:R18)-SUM($H$19:R19)</f>
        <v>-555.23744933771059</v>
      </c>
      <c r="S20" s="271">
        <f>SUM($H$18:S18)-SUM($H$19:S19)</f>
        <v>-555.23744933771059</v>
      </c>
      <c r="T20" s="271">
        <f>SUM($H$18:T18)-SUM($H$19:T19)</f>
        <v>-555.23744933771059</v>
      </c>
      <c r="U20" s="271">
        <f>SUM($H$18:U18)-SUM($H$19:U19)</f>
        <v>-555.23744933771059</v>
      </c>
      <c r="V20" s="271">
        <f>SUM($H$18:V18)-SUM($H$19:V19)</f>
        <v>-555.23744933771059</v>
      </c>
      <c r="W20" s="271">
        <f>SUM($H$18:W18)-SUM($H$19:W19)</f>
        <v>-555.23744933771059</v>
      </c>
      <c r="X20" s="271">
        <f>SUM($H$18:X18)-SUM($H$19:X19)</f>
        <v>-555.23744933771059</v>
      </c>
      <c r="Y20" s="271">
        <f>SUM($H$18:Y18)-SUM($H$19:Y19)</f>
        <v>-555.23744933771059</v>
      </c>
      <c r="Z20" s="271">
        <f>SUM($H$18:Z18)-SUM($H$19:Z19)</f>
        <v>-555.23744933771059</v>
      </c>
      <c r="AA20" s="271">
        <f>SUM($H$18:AA18)-SUM($H$19:AA19)</f>
        <v>-555.23744933771059</v>
      </c>
      <c r="AB20" s="271">
        <f>SUM($H$18:AB18)-SUM($H$19:AB19)</f>
        <v>-555.23744933771059</v>
      </c>
      <c r="AC20" s="271">
        <f>SUM($H$18:AC18)-SUM($H$19:AC19)</f>
        <v>-555.23744933771059</v>
      </c>
      <c r="AD20" s="271">
        <f>SUM($H$18:AD18)-SUM($H$19:AD19)</f>
        <v>-555.23744933771059</v>
      </c>
      <c r="AE20" s="271">
        <f>SUM($H$18:AE18)-SUM($H$19:AE19)</f>
        <v>-555.23744933771059</v>
      </c>
      <c r="AF20" s="271">
        <f>SUM($H$18:AF18)-SUM($H$19:AF19)</f>
        <v>-555.23744933771059</v>
      </c>
      <c r="AG20" s="271">
        <f>SUM($H$18:AG18)-SUM($H$19:AG19)</f>
        <v>-555.23744933771059</v>
      </c>
      <c r="AH20" s="271">
        <f>SUM($H$18:AH18)-SUM($H$19:AH19)</f>
        <v>-555.23744933771059</v>
      </c>
      <c r="AI20" s="271">
        <f>SUM($H$18:AI18)-SUM($H$19:AI19)</f>
        <v>-555.23744933771059</v>
      </c>
      <c r="AJ20" s="271">
        <f>SUM($H$18:AJ18)-SUM($H$19:AJ19)</f>
        <v>-555.23744933771059</v>
      </c>
      <c r="AK20" s="271">
        <f>SUM($H$18:AK18)-SUM($H$19:AK19)</f>
        <v>-555.23744933771059</v>
      </c>
      <c r="AL20" s="271">
        <f>SUM($H$18:AL18)-SUM($H$19:AL19)</f>
        <v>-555.23744933771059</v>
      </c>
      <c r="AM20" s="271">
        <f>SUM($H$18:AM18)-SUM($H$19:AM19)</f>
        <v>-555.23744933771059</v>
      </c>
      <c r="AN20" s="271">
        <f>SUM($H$18:AN18)-SUM($H$19:AN19)</f>
        <v>-555.23744933771059</v>
      </c>
      <c r="AO20" s="271">
        <f>SUM($H$18:AO18)-SUM($H$19:AO19)</f>
        <v>-555.23744933771059</v>
      </c>
    </row>
    <row r="21" spans="2:41" s="51" customFormat="1" outlineLevel="1">
      <c r="C21" s="48"/>
      <c r="D21" s="48"/>
      <c r="E21" s="48"/>
      <c r="F21" s="49"/>
      <c r="G21" s="49"/>
      <c r="H21" s="49"/>
      <c r="I21" s="49"/>
      <c r="J21" s="49"/>
      <c r="K21" s="49"/>
      <c r="L21" s="49"/>
      <c r="M21" s="49"/>
      <c r="N21" s="49"/>
      <c r="O21" s="49"/>
      <c r="P21" s="49"/>
      <c r="Q21" s="49"/>
      <c r="R21" s="49"/>
      <c r="S21" s="49"/>
      <c r="T21" s="49"/>
      <c r="U21" s="49"/>
      <c r="V21" s="50"/>
      <c r="W21" s="50"/>
      <c r="X21" s="50"/>
      <c r="Y21" s="50"/>
      <c r="Z21" s="50"/>
      <c r="AA21" s="50"/>
      <c r="AB21" s="50"/>
      <c r="AC21" s="50"/>
      <c r="AD21" s="50"/>
      <c r="AE21" s="50"/>
    </row>
    <row r="22" spans="2:41" s="51" customFormat="1" ht="15" outlineLevel="1">
      <c r="B22" s="74" t="s">
        <v>93</v>
      </c>
      <c r="C22" s="48"/>
      <c r="D22" s="48"/>
      <c r="E22" s="48"/>
      <c r="F22" s="49"/>
      <c r="G22" s="49"/>
      <c r="H22" s="49"/>
      <c r="I22" s="49"/>
      <c r="J22" s="49"/>
      <c r="K22" s="49"/>
      <c r="L22" s="49"/>
      <c r="M22" s="49"/>
      <c r="N22" s="49"/>
      <c r="O22" s="49"/>
      <c r="P22" s="49"/>
      <c r="Q22" s="49"/>
      <c r="R22" s="49"/>
      <c r="S22" s="49"/>
      <c r="T22" s="49"/>
      <c r="U22" s="49"/>
      <c r="V22" s="50"/>
      <c r="W22" s="50"/>
      <c r="X22" s="50"/>
      <c r="Y22" s="50"/>
      <c r="Z22" s="50"/>
      <c r="AA22" s="50"/>
      <c r="AB22" s="50"/>
      <c r="AC22" s="50"/>
      <c r="AD22" s="50"/>
      <c r="AE22" s="50"/>
    </row>
    <row r="23" spans="2:41" s="51" customFormat="1" outlineLevel="1">
      <c r="B23" s="269" t="s">
        <v>85</v>
      </c>
      <c r="C23" s="270"/>
      <c r="D23" s="270"/>
      <c r="E23" s="270"/>
      <c r="F23" s="271"/>
      <c r="G23" s="271"/>
      <c r="H23" s="271">
        <f t="shared" ref="H23:T23" si="9">H17</f>
        <v>0</v>
      </c>
      <c r="I23" s="271">
        <f t="shared" si="9"/>
        <v>0</v>
      </c>
      <c r="J23" s="271">
        <f t="shared" si="9"/>
        <v>-399.63153362364494</v>
      </c>
      <c r="K23" s="271">
        <f t="shared" si="9"/>
        <v>-63.486384840473846</v>
      </c>
      <c r="L23" s="271">
        <f t="shared" si="9"/>
        <v>-92.119530873591728</v>
      </c>
      <c r="M23" s="271">
        <f t="shared" si="9"/>
        <v>93.716120665937055</v>
      </c>
      <c r="N23" s="271">
        <f t="shared" si="9"/>
        <v>81.549597993971162</v>
      </c>
      <c r="O23" s="271">
        <f t="shared" si="9"/>
        <v>111.54149582419539</v>
      </c>
      <c r="P23" s="271">
        <f t="shared" si="9"/>
        <v>149.72035864231668</v>
      </c>
      <c r="Q23" s="271">
        <f t="shared" si="9"/>
        <v>178.14195772756759</v>
      </c>
      <c r="R23" s="271">
        <f t="shared" si="9"/>
        <v>184.05899459180719</v>
      </c>
      <c r="S23" s="271">
        <f t="shared" si="9"/>
        <v>202.52373372340003</v>
      </c>
      <c r="T23" s="271">
        <f t="shared" si="9"/>
        <v>216.94756168003346</v>
      </c>
      <c r="U23" s="271">
        <f t="shared" ref="U23:AO23" si="10">U17</f>
        <v>231.10188644286106</v>
      </c>
      <c r="V23" s="271">
        <f t="shared" si="10"/>
        <v>241.36687426433818</v>
      </c>
      <c r="W23" s="271">
        <f t="shared" si="10"/>
        <v>13.351991338153642</v>
      </c>
      <c r="X23" s="271">
        <f t="shared" si="10"/>
        <v>0</v>
      </c>
      <c r="Y23" s="271">
        <f t="shared" si="10"/>
        <v>0</v>
      </c>
      <c r="Z23" s="271">
        <f t="shared" si="10"/>
        <v>0</v>
      </c>
      <c r="AA23" s="271">
        <f t="shared" si="10"/>
        <v>0</v>
      </c>
      <c r="AB23" s="271">
        <f t="shared" si="10"/>
        <v>0</v>
      </c>
      <c r="AC23" s="271">
        <f t="shared" si="10"/>
        <v>0</v>
      </c>
      <c r="AD23" s="271">
        <f t="shared" si="10"/>
        <v>0</v>
      </c>
      <c r="AE23" s="271">
        <f t="shared" si="10"/>
        <v>0</v>
      </c>
      <c r="AF23" s="271">
        <f t="shared" si="10"/>
        <v>0</v>
      </c>
      <c r="AG23" s="271">
        <f t="shared" si="10"/>
        <v>0</v>
      </c>
      <c r="AH23" s="271">
        <f t="shared" si="10"/>
        <v>0</v>
      </c>
      <c r="AI23" s="271">
        <f t="shared" si="10"/>
        <v>0</v>
      </c>
      <c r="AJ23" s="271">
        <f t="shared" si="10"/>
        <v>0</v>
      </c>
      <c r="AK23" s="271">
        <f t="shared" si="10"/>
        <v>0</v>
      </c>
      <c r="AL23" s="271">
        <f t="shared" si="10"/>
        <v>0</v>
      </c>
      <c r="AM23" s="271">
        <f t="shared" si="10"/>
        <v>0</v>
      </c>
      <c r="AN23" s="271">
        <f t="shared" si="10"/>
        <v>0</v>
      </c>
      <c r="AO23" s="271">
        <f t="shared" si="10"/>
        <v>0</v>
      </c>
    </row>
    <row r="24" spans="2:41" s="51" customFormat="1" outlineLevel="1">
      <c r="B24" s="269" t="s">
        <v>86</v>
      </c>
      <c r="C24" s="270"/>
      <c r="D24" s="270"/>
      <c r="E24" s="270"/>
      <c r="F24" s="271"/>
      <c r="G24" s="271"/>
      <c r="H24" s="271">
        <f t="shared" ref="H24:T24" si="11">-H12</f>
        <v>0</v>
      </c>
      <c r="I24" s="271">
        <f t="shared" si="11"/>
        <v>0</v>
      </c>
      <c r="J24" s="271">
        <f t="shared" si="11"/>
        <v>-117.79144940587399</v>
      </c>
      <c r="K24" s="271">
        <f t="shared" si="11"/>
        <v>-87.735052307094975</v>
      </c>
      <c r="L24" s="271">
        <f t="shared" si="11"/>
        <v>-96.457532674718593</v>
      </c>
      <c r="M24" s="271">
        <f t="shared" si="11"/>
        <v>-103.05095228652415</v>
      </c>
      <c r="N24" s="271">
        <f t="shared" si="11"/>
        <v>-108.70276886512572</v>
      </c>
      <c r="O24" s="271">
        <f t="shared" si="11"/>
        <v>-114.72649096001797</v>
      </c>
      <c r="P24" s="271">
        <f t="shared" si="11"/>
        <v>-120.80200439665414</v>
      </c>
      <c r="Q24" s="271">
        <f t="shared" si="11"/>
        <v>-127.79937843847392</v>
      </c>
      <c r="R24" s="271">
        <f t="shared" si="11"/>
        <v>-133.94320096575149</v>
      </c>
      <c r="S24" s="271">
        <f t="shared" si="11"/>
        <v>-141.04765337125309</v>
      </c>
      <c r="T24" s="271">
        <f t="shared" si="11"/>
        <v>-149.10921637900196</v>
      </c>
      <c r="U24" s="271">
        <f t="shared" ref="U24:AO24" si="12">-U12</f>
        <v>-157.17874658461579</v>
      </c>
      <c r="V24" s="271">
        <f t="shared" si="12"/>
        <v>-165.21300553359924</v>
      </c>
      <c r="W24" s="271">
        <f t="shared" si="12"/>
        <v>-8.1965680317944525</v>
      </c>
      <c r="X24" s="271">
        <f t="shared" si="12"/>
        <v>0</v>
      </c>
      <c r="Y24" s="271">
        <f t="shared" si="12"/>
        <v>0</v>
      </c>
      <c r="Z24" s="271">
        <f t="shared" si="12"/>
        <v>0</v>
      </c>
      <c r="AA24" s="271">
        <f t="shared" si="12"/>
        <v>0</v>
      </c>
      <c r="AB24" s="271">
        <f t="shared" si="12"/>
        <v>0</v>
      </c>
      <c r="AC24" s="271">
        <f t="shared" si="12"/>
        <v>0</v>
      </c>
      <c r="AD24" s="271">
        <f t="shared" si="12"/>
        <v>0</v>
      </c>
      <c r="AE24" s="271">
        <f t="shared" si="12"/>
        <v>0</v>
      </c>
      <c r="AF24" s="271">
        <f t="shared" si="12"/>
        <v>0</v>
      </c>
      <c r="AG24" s="271">
        <f t="shared" si="12"/>
        <v>0</v>
      </c>
      <c r="AH24" s="271">
        <f t="shared" si="12"/>
        <v>0</v>
      </c>
      <c r="AI24" s="271">
        <f t="shared" si="12"/>
        <v>0</v>
      </c>
      <c r="AJ24" s="271">
        <f t="shared" si="12"/>
        <v>0</v>
      </c>
      <c r="AK24" s="271">
        <f t="shared" si="12"/>
        <v>0</v>
      </c>
      <c r="AL24" s="271">
        <f t="shared" si="12"/>
        <v>0</v>
      </c>
      <c r="AM24" s="271">
        <f t="shared" si="12"/>
        <v>0</v>
      </c>
      <c r="AN24" s="271">
        <f t="shared" si="12"/>
        <v>0</v>
      </c>
      <c r="AO24" s="271">
        <f t="shared" si="12"/>
        <v>0</v>
      </c>
    </row>
    <row r="25" spans="2:41" s="51" customFormat="1" outlineLevel="1">
      <c r="B25" s="269" t="s">
        <v>94</v>
      </c>
      <c r="C25" s="270"/>
      <c r="D25" s="270"/>
      <c r="E25" s="270"/>
      <c r="F25" s="271"/>
      <c r="G25" s="271"/>
      <c r="H25" s="271">
        <f t="shared" ref="H25:T25" si="13">H23+H24</f>
        <v>0</v>
      </c>
      <c r="I25" s="271">
        <f t="shared" si="13"/>
        <v>0</v>
      </c>
      <c r="J25" s="271">
        <f t="shared" si="13"/>
        <v>-517.42298302951895</v>
      </c>
      <c r="K25" s="271">
        <f t="shared" si="13"/>
        <v>-151.22143714756882</v>
      </c>
      <c r="L25" s="271">
        <f t="shared" si="13"/>
        <v>-188.57706354831032</v>
      </c>
      <c r="M25" s="271">
        <f t="shared" si="13"/>
        <v>-9.3348316205870958</v>
      </c>
      <c r="N25" s="271">
        <f t="shared" si="13"/>
        <v>-27.153170871154558</v>
      </c>
      <c r="O25" s="271">
        <f t="shared" si="13"/>
        <v>-3.1849951358225752</v>
      </c>
      <c r="P25" s="271">
        <f t="shared" si="13"/>
        <v>28.918354245662542</v>
      </c>
      <c r="Q25" s="271">
        <f t="shared" si="13"/>
        <v>50.342579289093663</v>
      </c>
      <c r="R25" s="271">
        <f t="shared" si="13"/>
        <v>50.115793626055705</v>
      </c>
      <c r="S25" s="271">
        <f t="shared" si="13"/>
        <v>61.476080352146937</v>
      </c>
      <c r="T25" s="271">
        <f t="shared" si="13"/>
        <v>67.838345301031495</v>
      </c>
      <c r="U25" s="271">
        <f t="shared" ref="U25:AO25" si="14">U23+U24</f>
        <v>73.923139858245264</v>
      </c>
      <c r="V25" s="271">
        <f t="shared" si="14"/>
        <v>76.153868730738935</v>
      </c>
      <c r="W25" s="271">
        <f t="shared" si="14"/>
        <v>5.1554233063591894</v>
      </c>
      <c r="X25" s="271">
        <f t="shared" si="14"/>
        <v>0</v>
      </c>
      <c r="Y25" s="271">
        <f t="shared" si="14"/>
        <v>0</v>
      </c>
      <c r="Z25" s="271">
        <f t="shared" si="14"/>
        <v>0</v>
      </c>
      <c r="AA25" s="271">
        <f t="shared" si="14"/>
        <v>0</v>
      </c>
      <c r="AB25" s="271">
        <f t="shared" si="14"/>
        <v>0</v>
      </c>
      <c r="AC25" s="271">
        <f t="shared" si="14"/>
        <v>0</v>
      </c>
      <c r="AD25" s="271">
        <f t="shared" si="14"/>
        <v>0</v>
      </c>
      <c r="AE25" s="271">
        <f t="shared" si="14"/>
        <v>0</v>
      </c>
      <c r="AF25" s="271">
        <f t="shared" si="14"/>
        <v>0</v>
      </c>
      <c r="AG25" s="271">
        <f t="shared" si="14"/>
        <v>0</v>
      </c>
      <c r="AH25" s="271">
        <f t="shared" si="14"/>
        <v>0</v>
      </c>
      <c r="AI25" s="271">
        <f t="shared" si="14"/>
        <v>0</v>
      </c>
      <c r="AJ25" s="271">
        <f t="shared" si="14"/>
        <v>0</v>
      </c>
      <c r="AK25" s="271">
        <f t="shared" si="14"/>
        <v>0</v>
      </c>
      <c r="AL25" s="271">
        <f t="shared" si="14"/>
        <v>0</v>
      </c>
      <c r="AM25" s="271">
        <f t="shared" si="14"/>
        <v>0</v>
      </c>
      <c r="AN25" s="271">
        <f t="shared" si="14"/>
        <v>0</v>
      </c>
      <c r="AO25" s="271">
        <f t="shared" si="14"/>
        <v>0</v>
      </c>
    </row>
    <row r="26" spans="2:41" s="51" customFormat="1" outlineLevel="1">
      <c r="B26" s="269" t="s">
        <v>95</v>
      </c>
      <c r="C26" s="270"/>
      <c r="D26" s="270"/>
      <c r="E26" s="270"/>
      <c r="F26" s="271"/>
      <c r="G26" s="271"/>
      <c r="H26" s="271">
        <f t="shared" ref="H26:T26" si="15">G26-IF(H25&lt;0,MAX(H24,H25),0)</f>
        <v>0</v>
      </c>
      <c r="I26" s="271">
        <f t="shared" si="15"/>
        <v>0</v>
      </c>
      <c r="J26" s="271">
        <f t="shared" si="15"/>
        <v>117.79144940587399</v>
      </c>
      <c r="K26" s="271">
        <f t="shared" si="15"/>
        <v>205.52650171296898</v>
      </c>
      <c r="L26" s="271">
        <f t="shared" si="15"/>
        <v>301.98403438768759</v>
      </c>
      <c r="M26" s="271">
        <f t="shared" si="15"/>
        <v>311.31886600827465</v>
      </c>
      <c r="N26" s="271">
        <f t="shared" si="15"/>
        <v>338.4720368794292</v>
      </c>
      <c r="O26" s="271">
        <f t="shared" si="15"/>
        <v>341.65703201525179</v>
      </c>
      <c r="P26" s="271">
        <f t="shared" si="15"/>
        <v>341.65703201525179</v>
      </c>
      <c r="Q26" s="271">
        <f t="shared" si="15"/>
        <v>341.65703201525179</v>
      </c>
      <c r="R26" s="271">
        <f t="shared" si="15"/>
        <v>341.65703201525179</v>
      </c>
      <c r="S26" s="271">
        <f t="shared" si="15"/>
        <v>341.65703201525179</v>
      </c>
      <c r="T26" s="271">
        <f t="shared" si="15"/>
        <v>341.65703201525179</v>
      </c>
      <c r="U26" s="271">
        <f t="shared" ref="U26" si="16">T26-IF(U25&lt;0,MAX(U24,U25),0)</f>
        <v>341.65703201525179</v>
      </c>
      <c r="V26" s="271">
        <f t="shared" ref="V26" si="17">U26-IF(V25&lt;0,MAX(V24,V25),0)</f>
        <v>341.65703201525179</v>
      </c>
      <c r="W26" s="271">
        <f t="shared" ref="W26" si="18">V26-IF(W25&lt;0,MAX(W24,W25),0)</f>
        <v>341.65703201525179</v>
      </c>
      <c r="X26" s="271">
        <f t="shared" ref="X26" si="19">W26-IF(X25&lt;0,MAX(X24,X25),0)</f>
        <v>341.65703201525179</v>
      </c>
      <c r="Y26" s="271">
        <f t="shared" ref="Y26" si="20">X26-IF(Y25&lt;0,MAX(Y24,Y25),0)</f>
        <v>341.65703201525179</v>
      </c>
      <c r="Z26" s="271">
        <f t="shared" ref="Z26" si="21">Y26-IF(Z25&lt;0,MAX(Z24,Z25),0)</f>
        <v>341.65703201525179</v>
      </c>
      <c r="AA26" s="271">
        <f t="shared" ref="AA26" si="22">Z26-IF(AA25&lt;0,MAX(AA24,AA25),0)</f>
        <v>341.65703201525179</v>
      </c>
      <c r="AB26" s="271">
        <f t="shared" ref="AB26" si="23">AA26-IF(AB25&lt;0,MAX(AB24,AB25),0)</f>
        <v>341.65703201525179</v>
      </c>
      <c r="AC26" s="271">
        <f t="shared" ref="AC26" si="24">AB26-IF(AC25&lt;0,MAX(AC24,AC25),0)</f>
        <v>341.65703201525179</v>
      </c>
      <c r="AD26" s="271">
        <f t="shared" ref="AD26" si="25">AC26-IF(AD25&lt;0,MAX(AD24,AD25),0)</f>
        <v>341.65703201525179</v>
      </c>
      <c r="AE26" s="271">
        <f t="shared" ref="AE26" si="26">AD26-IF(AE25&lt;0,MAX(AE24,AE25),0)</f>
        <v>341.65703201525179</v>
      </c>
      <c r="AF26" s="271">
        <f t="shared" ref="AF26" si="27">AE26-IF(AF25&lt;0,MAX(AF24,AF25),0)</f>
        <v>341.65703201525179</v>
      </c>
      <c r="AG26" s="271">
        <f t="shared" ref="AG26" si="28">AF26-IF(AG25&lt;0,MAX(AG24,AG25),0)</f>
        <v>341.65703201525179</v>
      </c>
      <c r="AH26" s="271">
        <f t="shared" ref="AH26" si="29">AG26-IF(AH25&lt;0,MAX(AH24,AH25),0)</f>
        <v>341.65703201525179</v>
      </c>
      <c r="AI26" s="271">
        <f t="shared" ref="AI26" si="30">AH26-IF(AI25&lt;0,MAX(AI24,AI25),0)</f>
        <v>341.65703201525179</v>
      </c>
      <c r="AJ26" s="271">
        <f t="shared" ref="AJ26" si="31">AI26-IF(AJ25&lt;0,MAX(AJ24,AJ25),0)</f>
        <v>341.65703201525179</v>
      </c>
      <c r="AK26" s="271">
        <f t="shared" ref="AK26" si="32">AJ26-IF(AK25&lt;0,MAX(AK24,AK25),0)</f>
        <v>341.65703201525179</v>
      </c>
      <c r="AL26" s="271">
        <f t="shared" ref="AL26" si="33">AK26-IF(AL25&lt;0,MAX(AL24,AL25),0)</f>
        <v>341.65703201525179</v>
      </c>
      <c r="AM26" s="271">
        <f t="shared" ref="AM26" si="34">AL26-IF(AM25&lt;0,MAX(AM24,AM25),0)</f>
        <v>341.65703201525179</v>
      </c>
      <c r="AN26" s="271">
        <f t="shared" ref="AN26" si="35">AM26-IF(AN25&lt;0,MAX(AN24,AN25),0)</f>
        <v>341.65703201525179</v>
      </c>
      <c r="AO26" s="271">
        <f t="shared" ref="AO26" si="36">AN26-IF(AO25&lt;0,MAX(AO24,AO25),0)</f>
        <v>341.65703201525179</v>
      </c>
    </row>
    <row r="27" spans="2:41" s="51" customFormat="1" outlineLevel="1">
      <c r="C27" s="48"/>
      <c r="D27" s="48"/>
      <c r="E27" s="48"/>
      <c r="F27" s="49"/>
      <c r="G27" s="49"/>
      <c r="H27" s="49"/>
      <c r="I27" s="49"/>
      <c r="J27" s="49"/>
      <c r="K27" s="49"/>
      <c r="L27" s="49"/>
      <c r="M27" s="49"/>
      <c r="N27" s="49"/>
      <c r="O27" s="49"/>
      <c r="P27" s="49"/>
      <c r="Q27" s="49"/>
      <c r="R27" s="49"/>
      <c r="S27" s="49"/>
      <c r="T27" s="49"/>
      <c r="U27" s="49"/>
      <c r="V27" s="50"/>
      <c r="W27" s="50"/>
      <c r="X27" s="50"/>
      <c r="Y27" s="50"/>
      <c r="Z27" s="50"/>
      <c r="AA27" s="50"/>
      <c r="AB27" s="50"/>
      <c r="AC27" s="50"/>
      <c r="AD27" s="50"/>
      <c r="AE27" s="50"/>
    </row>
    <row r="28" spans="2:41" s="51" customFormat="1" ht="15" outlineLevel="1">
      <c r="B28" s="72" t="s">
        <v>96</v>
      </c>
      <c r="C28" s="48"/>
      <c r="D28" s="48"/>
      <c r="E28" s="48"/>
      <c r="F28" s="49"/>
      <c r="G28" s="49"/>
      <c r="H28" s="49"/>
      <c r="I28" s="49"/>
      <c r="J28" s="49"/>
      <c r="K28" s="49"/>
      <c r="L28" s="49"/>
      <c r="M28" s="49"/>
      <c r="N28" s="49"/>
      <c r="O28" s="49"/>
      <c r="P28" s="49"/>
      <c r="Q28" s="49"/>
      <c r="R28" s="49"/>
      <c r="S28" s="49"/>
      <c r="T28" s="49"/>
      <c r="U28" s="49"/>
      <c r="V28" s="50"/>
      <c r="W28" s="50"/>
      <c r="X28" s="50"/>
      <c r="Y28" s="50"/>
      <c r="Z28" s="50"/>
      <c r="AA28" s="50"/>
      <c r="AB28" s="50"/>
      <c r="AC28" s="50"/>
      <c r="AD28" s="50"/>
      <c r="AE28" s="50"/>
    </row>
    <row r="29" spans="2:41" s="51" customFormat="1" outlineLevel="1">
      <c r="B29" s="269" t="s">
        <v>97</v>
      </c>
      <c r="C29" s="270"/>
      <c r="D29" s="270"/>
      <c r="E29" s="270"/>
      <c r="F29" s="271"/>
      <c r="G29" s="271"/>
      <c r="H29" s="271">
        <f>IF(H25&gt;0,MAX(MIN(ABS(H26),ABS(H20))-SUM($G$30:G30),0),0)</f>
        <v>0</v>
      </c>
      <c r="I29" s="271">
        <f>IF(I25&gt;0,MAX(MIN(ABS(I26),ABS(I20))-SUM($G$30:H30),0),0)</f>
        <v>0</v>
      </c>
      <c r="J29" s="271">
        <f>IF(J25&gt;0,MAX(MIN(ABS(J26),ABS(J20))-SUM($G$30:I30),0),0)</f>
        <v>0</v>
      </c>
      <c r="K29" s="271">
        <f>IF(K25&gt;0,MAX(MIN(ABS(K26),ABS(K20))-SUM($G$30:J30),0),0)</f>
        <v>0</v>
      </c>
      <c r="L29" s="271">
        <f>IF(L25&gt;0,MAX(MIN(ABS(L26),ABS(L20))-SUM($G$30:K30),0),0)</f>
        <v>0</v>
      </c>
      <c r="M29" s="271">
        <f>IF(M25&gt;0,MAX(MIN(ABS(M26),ABS(M20))-SUM($G$30:L30),0),0)</f>
        <v>0</v>
      </c>
      <c r="N29" s="271">
        <f>IF(N25&gt;0,MAX(MIN(ABS(N26),ABS(N20))-SUM($G$30:M30),0),0)</f>
        <v>0</v>
      </c>
      <c r="O29" s="271">
        <f>IF(O25&gt;0,MAX(MIN(ABS(O26),ABS(O20))-SUM($G$30:N30),0),0)</f>
        <v>0</v>
      </c>
      <c r="P29" s="271">
        <f>IF(P25&gt;0,MAX(MIN(ABS(P26),ABS(P20))-SUM($G$30:O30),0),0)</f>
        <v>341.65703201525179</v>
      </c>
      <c r="Q29" s="271">
        <f>IF(Q25&gt;0,MAX(MIN(ABS(Q26),ABS(Q20))-SUM($G$30:P30),0),0)</f>
        <v>312.73867776958923</v>
      </c>
      <c r="R29" s="271">
        <f>IF(R25&gt;0,MAX(MIN(ABS(R26),ABS(R20))-SUM($G$30:Q30),0),0)</f>
        <v>262.3960984804956</v>
      </c>
      <c r="S29" s="271">
        <f>IF(S25&gt;0,MAX(MIN(ABS(S26),ABS(S20))-SUM($G$30:R30),0),0)</f>
        <v>212.28030485443986</v>
      </c>
      <c r="T29" s="271">
        <f>IF(T25&gt;0,MAX(MIN(ABS(T26),ABS(T20))-SUM($G$30:S30),0),0)</f>
        <v>150.80422450229293</v>
      </c>
      <c r="U29" s="271">
        <f>IF(U25&gt;0,MAX(MIN(ABS(U26),ABS(U20))-SUM($G$30:T30),0),0)</f>
        <v>82.96587920126143</v>
      </c>
      <c r="V29" s="271">
        <f>IF(V25&gt;0,MAX(MIN(ABS(V26),ABS(V20))-SUM($G$30:U30),0),0)</f>
        <v>9.0427393430161942</v>
      </c>
      <c r="W29" s="271">
        <f>IF(W25&gt;0,MAX(MIN(ABS(W26),ABS(W20))-SUM($G$30:V30),0),0)</f>
        <v>0</v>
      </c>
      <c r="X29" s="271">
        <f>IF(X25&gt;0,MAX(MIN(ABS(X26),ABS(X20))-SUM($G$30:W30),0),0)</f>
        <v>0</v>
      </c>
      <c r="Y29" s="271">
        <f>IF(Y25&gt;0,MAX(MIN(ABS(Y26),ABS(Y20))-SUM($G$30:X30),0),0)</f>
        <v>0</v>
      </c>
      <c r="Z29" s="271">
        <f>IF(Z25&gt;0,MAX(MIN(ABS(Z26),ABS(Z20))-SUM($G$30:Y30),0),0)</f>
        <v>0</v>
      </c>
      <c r="AA29" s="271">
        <f>IF(AA25&gt;0,MAX(MIN(ABS(AA26),ABS(AA20))-SUM($G$30:Z30),0),0)</f>
        <v>0</v>
      </c>
      <c r="AB29" s="271">
        <f>IF(AB25&gt;0,MAX(MIN(ABS(AB26),ABS(AB20))-SUM($G$30:AA30),0),0)</f>
        <v>0</v>
      </c>
      <c r="AC29" s="271">
        <f>IF(AC25&gt;0,MAX(MIN(ABS(AC26),ABS(AC20))-SUM($G$30:AB30),0),0)</f>
        <v>0</v>
      </c>
      <c r="AD29" s="271">
        <f>IF(AD25&gt;0,MAX(MIN(ABS(AD26),ABS(AD20))-SUM($G$30:AC30),0),0)</f>
        <v>0</v>
      </c>
      <c r="AE29" s="271">
        <f>IF(AE25&gt;0,MAX(MIN(ABS(AE26),ABS(AE20))-SUM($G$30:AD30),0),0)</f>
        <v>0</v>
      </c>
      <c r="AF29" s="271">
        <f>IF(AF25&gt;0,MAX(MIN(ABS(AF26),ABS(AF20))-SUM($G$30:AE30),0),0)</f>
        <v>0</v>
      </c>
      <c r="AG29" s="271">
        <f>IF(AG25&gt;0,MAX(MIN(ABS(AG26),ABS(AG20))-SUM($G$30:AF30),0),0)</f>
        <v>0</v>
      </c>
      <c r="AH29" s="271">
        <f>IF(AH25&gt;0,MAX(MIN(ABS(AH26),ABS(AH20))-SUM($G$30:AG30),0),0)</f>
        <v>0</v>
      </c>
      <c r="AI29" s="271">
        <f>IF(AI25&gt;0,MAX(MIN(ABS(AI26),ABS(AI20))-SUM($G$30:AH30),0),0)</f>
        <v>0</v>
      </c>
      <c r="AJ29" s="271">
        <f>IF(AJ25&gt;0,MAX(MIN(ABS(AJ26),ABS(AJ20))-SUM($G$30:AI30),0),0)</f>
        <v>0</v>
      </c>
      <c r="AK29" s="271">
        <f>IF(AK25&gt;0,MAX(MIN(ABS(AK26),ABS(AK20))-SUM($G$30:AJ30),0),0)</f>
        <v>0</v>
      </c>
      <c r="AL29" s="271">
        <f>IF(AL25&gt;0,MAX(MIN(ABS(AL26),ABS(AL20))-SUM($G$30:AK30),0),0)</f>
        <v>0</v>
      </c>
      <c r="AM29" s="271">
        <f>IF(AM25&gt;0,MAX(MIN(ABS(AM26),ABS(AM20))-SUM($G$30:AL30),0),0)</f>
        <v>0</v>
      </c>
      <c r="AN29" s="271">
        <f>IF(AN25&gt;0,MAX(MIN(ABS(AN26),ABS(AN20))-SUM($G$30:AM30),0),0)</f>
        <v>0</v>
      </c>
      <c r="AO29" s="271">
        <f>IF(AO25&gt;0,MAX(MIN(ABS(AO26),ABS(AO20))-SUM($G$30:AN30),0),0)</f>
        <v>0</v>
      </c>
    </row>
    <row r="30" spans="2:41" s="51" customFormat="1" outlineLevel="1">
      <c r="B30" s="269" t="s">
        <v>98</v>
      </c>
      <c r="C30" s="270"/>
      <c r="D30" s="270"/>
      <c r="E30" s="270"/>
      <c r="F30" s="271"/>
      <c r="G30" s="271"/>
      <c r="H30" s="271">
        <f t="shared" ref="H30:T30" si="37">IF(H25&gt;0,MIN(H29,H25),0)</f>
        <v>0</v>
      </c>
      <c r="I30" s="271">
        <f t="shared" si="37"/>
        <v>0</v>
      </c>
      <c r="J30" s="271">
        <f t="shared" si="37"/>
        <v>0</v>
      </c>
      <c r="K30" s="271">
        <f t="shared" si="37"/>
        <v>0</v>
      </c>
      <c r="L30" s="271">
        <f t="shared" si="37"/>
        <v>0</v>
      </c>
      <c r="M30" s="271">
        <f t="shared" si="37"/>
        <v>0</v>
      </c>
      <c r="N30" s="271">
        <f t="shared" si="37"/>
        <v>0</v>
      </c>
      <c r="O30" s="271">
        <f t="shared" si="37"/>
        <v>0</v>
      </c>
      <c r="P30" s="271">
        <f t="shared" si="37"/>
        <v>28.918354245662542</v>
      </c>
      <c r="Q30" s="271">
        <f t="shared" si="37"/>
        <v>50.342579289093663</v>
      </c>
      <c r="R30" s="271">
        <f t="shared" si="37"/>
        <v>50.115793626055705</v>
      </c>
      <c r="S30" s="271">
        <f t="shared" si="37"/>
        <v>61.476080352146937</v>
      </c>
      <c r="T30" s="271">
        <f t="shared" si="37"/>
        <v>67.838345301031495</v>
      </c>
      <c r="U30" s="271">
        <f t="shared" ref="U30:AO30" si="38">IF(U25&gt;0,MIN(U29,U25),0)</f>
        <v>73.923139858245264</v>
      </c>
      <c r="V30" s="271">
        <f t="shared" si="38"/>
        <v>9.0427393430161942</v>
      </c>
      <c r="W30" s="271">
        <f t="shared" si="38"/>
        <v>0</v>
      </c>
      <c r="X30" s="271">
        <f t="shared" si="38"/>
        <v>0</v>
      </c>
      <c r="Y30" s="271">
        <f t="shared" si="38"/>
        <v>0</v>
      </c>
      <c r="Z30" s="271">
        <f t="shared" si="38"/>
        <v>0</v>
      </c>
      <c r="AA30" s="271">
        <f t="shared" si="38"/>
        <v>0</v>
      </c>
      <c r="AB30" s="271">
        <f t="shared" si="38"/>
        <v>0</v>
      </c>
      <c r="AC30" s="271">
        <f t="shared" si="38"/>
        <v>0</v>
      </c>
      <c r="AD30" s="271">
        <f t="shared" si="38"/>
        <v>0</v>
      </c>
      <c r="AE30" s="271">
        <f t="shared" si="38"/>
        <v>0</v>
      </c>
      <c r="AF30" s="271">
        <f t="shared" si="38"/>
        <v>0</v>
      </c>
      <c r="AG30" s="271">
        <f t="shared" si="38"/>
        <v>0</v>
      </c>
      <c r="AH30" s="271">
        <f t="shared" si="38"/>
        <v>0</v>
      </c>
      <c r="AI30" s="271">
        <f t="shared" si="38"/>
        <v>0</v>
      </c>
      <c r="AJ30" s="271">
        <f t="shared" si="38"/>
        <v>0</v>
      </c>
      <c r="AK30" s="271">
        <f t="shared" si="38"/>
        <v>0</v>
      </c>
      <c r="AL30" s="271">
        <f t="shared" si="38"/>
        <v>0</v>
      </c>
      <c r="AM30" s="271">
        <f t="shared" si="38"/>
        <v>0</v>
      </c>
      <c r="AN30" s="271">
        <f t="shared" si="38"/>
        <v>0</v>
      </c>
      <c r="AO30" s="271">
        <f t="shared" si="38"/>
        <v>0</v>
      </c>
    </row>
    <row r="31" spans="2:41" s="51" customFormat="1" outlineLevel="1">
      <c r="C31" s="48"/>
      <c r="D31" s="48"/>
      <c r="E31" s="48"/>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row>
    <row r="32" spans="2:41" s="51" customFormat="1" outlineLevel="1">
      <c r="B32" s="269" t="s">
        <v>99</v>
      </c>
      <c r="C32" s="270"/>
      <c r="D32" s="270"/>
      <c r="E32" s="270"/>
      <c r="F32" s="271"/>
      <c r="G32" s="271"/>
      <c r="H32" s="271">
        <f t="shared" ref="H32:T32" si="39">H25-H30</f>
        <v>0</v>
      </c>
      <c r="I32" s="271">
        <f t="shared" si="39"/>
        <v>0</v>
      </c>
      <c r="J32" s="271">
        <f t="shared" si="39"/>
        <v>-517.42298302951895</v>
      </c>
      <c r="K32" s="271">
        <f t="shared" si="39"/>
        <v>-151.22143714756882</v>
      </c>
      <c r="L32" s="271">
        <f t="shared" si="39"/>
        <v>-188.57706354831032</v>
      </c>
      <c r="M32" s="271">
        <f t="shared" si="39"/>
        <v>-9.3348316205870958</v>
      </c>
      <c r="N32" s="271">
        <f t="shared" si="39"/>
        <v>-27.153170871154558</v>
      </c>
      <c r="O32" s="271">
        <f t="shared" si="39"/>
        <v>-3.1849951358225752</v>
      </c>
      <c r="P32" s="271">
        <f t="shared" si="39"/>
        <v>0</v>
      </c>
      <c r="Q32" s="271">
        <f t="shared" si="39"/>
        <v>0</v>
      </c>
      <c r="R32" s="271">
        <f t="shared" si="39"/>
        <v>0</v>
      </c>
      <c r="S32" s="271">
        <f t="shared" si="39"/>
        <v>0</v>
      </c>
      <c r="T32" s="271">
        <f t="shared" si="39"/>
        <v>0</v>
      </c>
      <c r="U32" s="271">
        <f t="shared" ref="U32:AO32" si="40">U25-U30</f>
        <v>0</v>
      </c>
      <c r="V32" s="271">
        <f t="shared" si="40"/>
        <v>67.111129387722741</v>
      </c>
      <c r="W32" s="271">
        <f t="shared" si="40"/>
        <v>5.1554233063591894</v>
      </c>
      <c r="X32" s="271">
        <f t="shared" si="40"/>
        <v>0</v>
      </c>
      <c r="Y32" s="271">
        <f t="shared" si="40"/>
        <v>0</v>
      </c>
      <c r="Z32" s="271">
        <f t="shared" si="40"/>
        <v>0</v>
      </c>
      <c r="AA32" s="271">
        <f t="shared" si="40"/>
        <v>0</v>
      </c>
      <c r="AB32" s="271">
        <f t="shared" si="40"/>
        <v>0</v>
      </c>
      <c r="AC32" s="271">
        <f t="shared" si="40"/>
        <v>0</v>
      </c>
      <c r="AD32" s="271">
        <f t="shared" si="40"/>
        <v>0</v>
      </c>
      <c r="AE32" s="271">
        <f t="shared" si="40"/>
        <v>0</v>
      </c>
      <c r="AF32" s="271">
        <f t="shared" si="40"/>
        <v>0</v>
      </c>
      <c r="AG32" s="271">
        <f t="shared" si="40"/>
        <v>0</v>
      </c>
      <c r="AH32" s="271">
        <f t="shared" si="40"/>
        <v>0</v>
      </c>
      <c r="AI32" s="271">
        <f t="shared" si="40"/>
        <v>0</v>
      </c>
      <c r="AJ32" s="271">
        <f t="shared" si="40"/>
        <v>0</v>
      </c>
      <c r="AK32" s="271">
        <f t="shared" si="40"/>
        <v>0</v>
      </c>
      <c r="AL32" s="271">
        <f t="shared" si="40"/>
        <v>0</v>
      </c>
      <c r="AM32" s="271">
        <f t="shared" si="40"/>
        <v>0</v>
      </c>
      <c r="AN32" s="271">
        <f t="shared" si="40"/>
        <v>0</v>
      </c>
      <c r="AO32" s="271">
        <f t="shared" si="40"/>
        <v>0</v>
      </c>
    </row>
    <row r="33" spans="2:41" s="72" customFormat="1" ht="15" outlineLevel="1">
      <c r="B33" s="272" t="s">
        <v>100</v>
      </c>
      <c r="C33" s="273"/>
      <c r="D33" s="273"/>
      <c r="E33" s="273"/>
      <c r="F33" s="274"/>
      <c r="G33" s="275">
        <f>IF(G32&gt;0,G32*Input!$C$120,0)</f>
        <v>0</v>
      </c>
      <c r="H33" s="275">
        <f>IF(H32&gt;0,H32*Input!$C$147,0)</f>
        <v>0</v>
      </c>
      <c r="I33" s="275">
        <f>IF(I32&gt;0,I32*Input!$C$147,0)</f>
        <v>0</v>
      </c>
      <c r="J33" s="275">
        <f>IF(J32&gt;0,J32*Input!$C$147,0)</f>
        <v>0</v>
      </c>
      <c r="K33" s="275">
        <f>IF(K32&gt;0,K32*Input!$C$147,0)</f>
        <v>0</v>
      </c>
      <c r="L33" s="275">
        <f>IF(L32&gt;0,L32*Input!$C$147,0)</f>
        <v>0</v>
      </c>
      <c r="M33" s="275">
        <f>IF(M32&gt;0,M32*Input!$C$147,0)</f>
        <v>0</v>
      </c>
      <c r="N33" s="275">
        <f>IF(N32&gt;0,N32*Input!$C$147,0)</f>
        <v>0</v>
      </c>
      <c r="O33" s="275">
        <f>IF(O32&gt;0,O32*Input!$C$147,0)</f>
        <v>0</v>
      </c>
      <c r="P33" s="275">
        <f>IF(P32&gt;0,P32*Input!$C$147,0)</f>
        <v>0</v>
      </c>
      <c r="Q33" s="275">
        <f>IF(Q32&gt;0,Q32*Input!$C$147,0)</f>
        <v>0</v>
      </c>
      <c r="R33" s="275">
        <f>IF(R32&gt;0,R32*Input!$C$147,0)</f>
        <v>0</v>
      </c>
      <c r="S33" s="275">
        <f>IF(S32&gt;0,S32*Input!$C$147,0)</f>
        <v>0</v>
      </c>
      <c r="T33" s="275">
        <f>IF(T32&gt;0,T32*Input!$C$147,0)</f>
        <v>0</v>
      </c>
      <c r="U33" s="275">
        <f>IF(U32&gt;0,U32*Input!$C$147,0)</f>
        <v>0</v>
      </c>
      <c r="V33" s="275">
        <f>IF(V32&gt;0,V32*Input!$C$147,0)</f>
        <v>14.461643049501602</v>
      </c>
      <c r="W33" s="275">
        <f>IF(W32&gt;0,W32*Input!$C$147,0)</f>
        <v>1.1109318574407292</v>
      </c>
      <c r="X33" s="275">
        <f>IF(X32&gt;0,X32*Input!$C$147,0)</f>
        <v>0</v>
      </c>
      <c r="Y33" s="275">
        <f>IF(Y32&gt;0,Y32*Input!$C$147,0)</f>
        <v>0</v>
      </c>
      <c r="Z33" s="275">
        <f>IF(Z32&gt;0,Z32*Input!$C$147,0)</f>
        <v>0</v>
      </c>
      <c r="AA33" s="275">
        <f>IF(AA32&gt;0,AA32*Input!$C$147,0)</f>
        <v>0</v>
      </c>
      <c r="AB33" s="275">
        <f>IF(AB32&gt;0,AB32*Input!$C$147,0)</f>
        <v>0</v>
      </c>
      <c r="AC33" s="275">
        <f>IF(AC32&gt;0,AC32*Input!$C$147,0)</f>
        <v>0</v>
      </c>
      <c r="AD33" s="275">
        <f>IF(AD32&gt;0,AD32*Input!$C$147,0)</f>
        <v>0</v>
      </c>
      <c r="AE33" s="275">
        <f>IF(AE32&gt;0,AE32*Input!$C$147,0)</f>
        <v>0</v>
      </c>
      <c r="AF33" s="275">
        <f>IF(AF32&gt;0,AF32*Input!$C$147,0)</f>
        <v>0</v>
      </c>
      <c r="AG33" s="275">
        <f>IF(AG32&gt;0,AG32*Input!$C$147,0)</f>
        <v>0</v>
      </c>
      <c r="AH33" s="275">
        <f>IF(AH32&gt;0,AH32*Input!$C$147,0)</f>
        <v>0</v>
      </c>
      <c r="AI33" s="275">
        <f>IF(AI32&gt;0,AI32*Input!$C$147,0)</f>
        <v>0</v>
      </c>
      <c r="AJ33" s="275">
        <f>IF(AJ32&gt;0,AJ32*Input!$C$147,0)</f>
        <v>0</v>
      </c>
      <c r="AK33" s="275">
        <f>IF(AK32&gt;0,AK32*Input!$C$147,0)</f>
        <v>0</v>
      </c>
      <c r="AL33" s="275">
        <f>IF(AL32&gt;0,AL32*Input!$C$147,0)</f>
        <v>0</v>
      </c>
      <c r="AM33" s="275">
        <f>IF(AM32&gt;0,AM32*Input!$C$147,0)</f>
        <v>0</v>
      </c>
      <c r="AN33" s="275">
        <f>IF(AN32&gt;0,AN32*Input!$C$147,0)</f>
        <v>0</v>
      </c>
      <c r="AO33" s="275">
        <f>IF(AO32&gt;0,AO32*Input!$C$147,0)</f>
        <v>0</v>
      </c>
    </row>
    <row r="34" spans="2:41" s="74" customFormat="1" ht="15" outlineLevel="1">
      <c r="C34" s="52"/>
      <c r="D34" s="52"/>
      <c r="E34" s="52"/>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row>
    <row r="35" spans="2:41" s="51" customFormat="1" outlineLevel="1">
      <c r="C35" s="48"/>
      <c r="D35" s="48"/>
      <c r="E35" s="48"/>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row>
    <row r="36" spans="2:41" s="51" customFormat="1" ht="15" outlineLevel="1">
      <c r="B36" s="75" t="s">
        <v>101</v>
      </c>
      <c r="C36" s="54"/>
      <c r="D36" s="54"/>
      <c r="E36" s="54"/>
    </row>
    <row r="37" spans="2:41" s="47" customFormat="1" ht="15" outlineLevel="1">
      <c r="B37" s="74" t="s">
        <v>89</v>
      </c>
      <c r="C37" s="55"/>
      <c r="D37" s="55"/>
      <c r="E37" s="55"/>
    </row>
    <row r="38" spans="2:41" s="47" customFormat="1" outlineLevel="1">
      <c r="B38" s="269" t="s">
        <v>92</v>
      </c>
      <c r="C38" s="276"/>
      <c r="D38" s="276"/>
      <c r="E38" s="276"/>
      <c r="F38" s="277"/>
      <c r="G38" s="277"/>
      <c r="H38" s="277">
        <f t="shared" ref="H38:T38" si="41">H20</f>
        <v>0</v>
      </c>
      <c r="I38" s="277">
        <f t="shared" si="41"/>
        <v>0</v>
      </c>
      <c r="J38" s="277">
        <f t="shared" si="41"/>
        <v>-399.63153362364494</v>
      </c>
      <c r="K38" s="277">
        <f t="shared" si="41"/>
        <v>-463.11791846411882</v>
      </c>
      <c r="L38" s="277">
        <f t="shared" si="41"/>
        <v>-555.23744933771059</v>
      </c>
      <c r="M38" s="277">
        <f t="shared" si="41"/>
        <v>-555.23744933771059</v>
      </c>
      <c r="N38" s="277">
        <f t="shared" si="41"/>
        <v>-555.23744933771059</v>
      </c>
      <c r="O38" s="277">
        <f t="shared" si="41"/>
        <v>-555.23744933771059</v>
      </c>
      <c r="P38" s="277">
        <f t="shared" si="41"/>
        <v>-555.23744933771059</v>
      </c>
      <c r="Q38" s="277">
        <f t="shared" si="41"/>
        <v>-555.23744933771059</v>
      </c>
      <c r="R38" s="277">
        <f t="shared" si="41"/>
        <v>-555.23744933771059</v>
      </c>
      <c r="S38" s="277">
        <f t="shared" si="41"/>
        <v>-555.23744933771059</v>
      </c>
      <c r="T38" s="277">
        <f t="shared" si="41"/>
        <v>-555.23744933771059</v>
      </c>
      <c r="U38" s="277">
        <f t="shared" ref="U38:AO38" si="42">U20</f>
        <v>-555.23744933771059</v>
      </c>
      <c r="V38" s="277">
        <f t="shared" si="42"/>
        <v>-555.23744933771059</v>
      </c>
      <c r="W38" s="277">
        <f t="shared" si="42"/>
        <v>-555.23744933771059</v>
      </c>
      <c r="X38" s="277">
        <f t="shared" si="42"/>
        <v>-555.23744933771059</v>
      </c>
      <c r="Y38" s="277">
        <f t="shared" si="42"/>
        <v>-555.23744933771059</v>
      </c>
      <c r="Z38" s="277">
        <f t="shared" si="42"/>
        <v>-555.23744933771059</v>
      </c>
      <c r="AA38" s="277">
        <f t="shared" si="42"/>
        <v>-555.23744933771059</v>
      </c>
      <c r="AB38" s="277">
        <f t="shared" si="42"/>
        <v>-555.23744933771059</v>
      </c>
      <c r="AC38" s="277">
        <f t="shared" si="42"/>
        <v>-555.23744933771059</v>
      </c>
      <c r="AD38" s="277">
        <f t="shared" si="42"/>
        <v>-555.23744933771059</v>
      </c>
      <c r="AE38" s="277">
        <f t="shared" si="42"/>
        <v>-555.23744933771059</v>
      </c>
      <c r="AF38" s="277">
        <f t="shared" si="42"/>
        <v>-555.23744933771059</v>
      </c>
      <c r="AG38" s="277">
        <f t="shared" si="42"/>
        <v>-555.23744933771059</v>
      </c>
      <c r="AH38" s="277">
        <f t="shared" si="42"/>
        <v>-555.23744933771059</v>
      </c>
      <c r="AI38" s="277">
        <f t="shared" si="42"/>
        <v>-555.23744933771059</v>
      </c>
      <c r="AJ38" s="277">
        <f t="shared" si="42"/>
        <v>-555.23744933771059</v>
      </c>
      <c r="AK38" s="277">
        <f t="shared" si="42"/>
        <v>-555.23744933771059</v>
      </c>
      <c r="AL38" s="277">
        <f t="shared" si="42"/>
        <v>-555.23744933771059</v>
      </c>
      <c r="AM38" s="277">
        <f t="shared" si="42"/>
        <v>-555.23744933771059</v>
      </c>
      <c r="AN38" s="277">
        <f t="shared" si="42"/>
        <v>-555.23744933771059</v>
      </c>
      <c r="AO38" s="277">
        <f t="shared" si="42"/>
        <v>-555.23744933771059</v>
      </c>
    </row>
    <row r="39" spans="2:41" s="47" customFormat="1" ht="15" outlineLevel="1">
      <c r="B39" s="74"/>
      <c r="C39" s="55"/>
      <c r="D39" s="55"/>
      <c r="E39" s="55"/>
    </row>
    <row r="40" spans="2:41" s="47" customFormat="1" ht="15" outlineLevel="1">
      <c r="B40" s="74" t="s">
        <v>93</v>
      </c>
      <c r="C40" s="55"/>
      <c r="D40" s="55"/>
      <c r="E40" s="55"/>
    </row>
    <row r="41" spans="2:41" s="47" customFormat="1" outlineLevel="1">
      <c r="B41" s="269" t="s">
        <v>85</v>
      </c>
      <c r="C41" s="276"/>
      <c r="D41" s="276"/>
      <c r="E41" s="276"/>
      <c r="F41" s="277"/>
      <c r="G41" s="277"/>
      <c r="H41" s="277">
        <f t="shared" ref="H41:T41" si="43">H11</f>
        <v>0</v>
      </c>
      <c r="I41" s="277">
        <f t="shared" si="43"/>
        <v>0</v>
      </c>
      <c r="J41" s="277">
        <f t="shared" si="43"/>
        <v>-399.63153362364494</v>
      </c>
      <c r="K41" s="277">
        <f t="shared" si="43"/>
        <v>-63.486384840473846</v>
      </c>
      <c r="L41" s="277">
        <f t="shared" si="43"/>
        <v>-92.119530873591728</v>
      </c>
      <c r="M41" s="277">
        <f t="shared" si="43"/>
        <v>93.716120665937055</v>
      </c>
      <c r="N41" s="277">
        <f t="shared" si="43"/>
        <v>81.549597993971162</v>
      </c>
      <c r="O41" s="277">
        <f t="shared" si="43"/>
        <v>111.54149582419539</v>
      </c>
      <c r="P41" s="277">
        <f t="shared" si="43"/>
        <v>149.72035864231668</v>
      </c>
      <c r="Q41" s="277">
        <f t="shared" si="43"/>
        <v>178.14195772756759</v>
      </c>
      <c r="R41" s="277">
        <f t="shared" si="43"/>
        <v>184.05899459180719</v>
      </c>
      <c r="S41" s="277">
        <f t="shared" si="43"/>
        <v>202.52373372340003</v>
      </c>
      <c r="T41" s="277">
        <f t="shared" si="43"/>
        <v>216.94756168003346</v>
      </c>
      <c r="U41" s="277">
        <f t="shared" ref="U41:AO41" si="44">U11</f>
        <v>231.10188644286106</v>
      </c>
      <c r="V41" s="277">
        <f t="shared" si="44"/>
        <v>241.36687426433818</v>
      </c>
      <c r="W41" s="277">
        <f t="shared" si="44"/>
        <v>13.351991338153642</v>
      </c>
      <c r="X41" s="277">
        <f t="shared" si="44"/>
        <v>0</v>
      </c>
      <c r="Y41" s="277">
        <f t="shared" si="44"/>
        <v>0</v>
      </c>
      <c r="Z41" s="277">
        <f t="shared" si="44"/>
        <v>0</v>
      </c>
      <c r="AA41" s="277">
        <f t="shared" si="44"/>
        <v>0</v>
      </c>
      <c r="AB41" s="277">
        <f t="shared" si="44"/>
        <v>0</v>
      </c>
      <c r="AC41" s="277">
        <f t="shared" si="44"/>
        <v>0</v>
      </c>
      <c r="AD41" s="277">
        <f t="shared" si="44"/>
        <v>0</v>
      </c>
      <c r="AE41" s="277">
        <f t="shared" si="44"/>
        <v>0</v>
      </c>
      <c r="AF41" s="277">
        <f t="shared" si="44"/>
        <v>0</v>
      </c>
      <c r="AG41" s="277">
        <f t="shared" si="44"/>
        <v>0</v>
      </c>
      <c r="AH41" s="277">
        <f t="shared" si="44"/>
        <v>0</v>
      </c>
      <c r="AI41" s="277">
        <f t="shared" si="44"/>
        <v>0</v>
      </c>
      <c r="AJ41" s="277">
        <f t="shared" si="44"/>
        <v>0</v>
      </c>
      <c r="AK41" s="277">
        <f t="shared" si="44"/>
        <v>0</v>
      </c>
      <c r="AL41" s="277">
        <f t="shared" si="44"/>
        <v>0</v>
      </c>
      <c r="AM41" s="277">
        <f t="shared" si="44"/>
        <v>0</v>
      </c>
      <c r="AN41" s="277">
        <f t="shared" si="44"/>
        <v>0</v>
      </c>
      <c r="AO41" s="277">
        <f t="shared" si="44"/>
        <v>0</v>
      </c>
    </row>
    <row r="42" spans="2:41" s="47" customFormat="1" outlineLevel="1">
      <c r="B42" s="269" t="s">
        <v>87</v>
      </c>
      <c r="C42" s="276"/>
      <c r="D42" s="276"/>
      <c r="E42" s="276"/>
      <c r="F42" s="277"/>
      <c r="G42" s="277"/>
      <c r="H42" s="277">
        <f t="shared" ref="H42:T42" si="45">-H13</f>
        <v>0</v>
      </c>
      <c r="I42" s="277">
        <f t="shared" si="45"/>
        <v>0</v>
      </c>
      <c r="J42" s="277">
        <f t="shared" si="45"/>
        <v>0</v>
      </c>
      <c r="K42" s="277">
        <f t="shared" si="45"/>
        <v>0</v>
      </c>
      <c r="L42" s="277">
        <f t="shared" si="45"/>
        <v>-129.01438519156105</v>
      </c>
      <c r="M42" s="277">
        <f t="shared" si="45"/>
        <v>-129.36784926057899</v>
      </c>
      <c r="N42" s="277">
        <f t="shared" si="45"/>
        <v>-129.01438519156105</v>
      </c>
      <c r="O42" s="277">
        <f t="shared" si="45"/>
        <v>-129.01438519156105</v>
      </c>
      <c r="P42" s="277">
        <f t="shared" si="45"/>
        <v>-129.01438519156105</v>
      </c>
      <c r="Q42" s="277">
        <f t="shared" si="45"/>
        <v>-129.36784926057899</v>
      </c>
      <c r="R42" s="277">
        <f t="shared" si="45"/>
        <v>-129.01438519156105</v>
      </c>
      <c r="S42" s="277">
        <f t="shared" si="45"/>
        <v>-129.01438519156105</v>
      </c>
      <c r="T42" s="277">
        <f t="shared" si="45"/>
        <v>-129.01438519156105</v>
      </c>
      <c r="U42" s="277">
        <f t="shared" ref="U42:AO42" si="46">-U13</f>
        <v>-129.36784926057899</v>
      </c>
      <c r="V42" s="277">
        <f t="shared" si="46"/>
        <v>-129.01438519156105</v>
      </c>
      <c r="W42" s="277">
        <f t="shared" si="46"/>
        <v>-6.0088891733055831</v>
      </c>
      <c r="X42" s="277">
        <f t="shared" si="46"/>
        <v>0</v>
      </c>
      <c r="Y42" s="277">
        <f t="shared" si="46"/>
        <v>0</v>
      </c>
      <c r="Z42" s="277">
        <f t="shared" si="46"/>
        <v>0</v>
      </c>
      <c r="AA42" s="277">
        <f t="shared" si="46"/>
        <v>0</v>
      </c>
      <c r="AB42" s="277">
        <f t="shared" si="46"/>
        <v>0</v>
      </c>
      <c r="AC42" s="277">
        <f t="shared" si="46"/>
        <v>0</v>
      </c>
      <c r="AD42" s="277">
        <f t="shared" si="46"/>
        <v>0</v>
      </c>
      <c r="AE42" s="277">
        <f t="shared" si="46"/>
        <v>0</v>
      </c>
      <c r="AF42" s="277">
        <f t="shared" si="46"/>
        <v>0</v>
      </c>
      <c r="AG42" s="277">
        <f t="shared" si="46"/>
        <v>0</v>
      </c>
      <c r="AH42" s="277">
        <f t="shared" si="46"/>
        <v>0</v>
      </c>
      <c r="AI42" s="277">
        <f t="shared" si="46"/>
        <v>0</v>
      </c>
      <c r="AJ42" s="277">
        <f t="shared" si="46"/>
        <v>0</v>
      </c>
      <c r="AK42" s="277">
        <f t="shared" si="46"/>
        <v>0</v>
      </c>
      <c r="AL42" s="277">
        <f t="shared" si="46"/>
        <v>0</v>
      </c>
      <c r="AM42" s="277">
        <f t="shared" si="46"/>
        <v>0</v>
      </c>
      <c r="AN42" s="277">
        <f t="shared" si="46"/>
        <v>0</v>
      </c>
      <c r="AO42" s="277">
        <f t="shared" si="46"/>
        <v>0</v>
      </c>
    </row>
    <row r="43" spans="2:41" s="47" customFormat="1" outlineLevel="1">
      <c r="B43" s="269" t="s">
        <v>102</v>
      </c>
      <c r="C43" s="276"/>
      <c r="D43" s="276"/>
      <c r="E43" s="276"/>
      <c r="F43" s="277"/>
      <c r="G43" s="277"/>
      <c r="H43" s="277">
        <f t="shared" ref="H43:T43" si="47">H41+H42</f>
        <v>0</v>
      </c>
      <c r="I43" s="277">
        <f t="shared" si="47"/>
        <v>0</v>
      </c>
      <c r="J43" s="277">
        <f t="shared" si="47"/>
        <v>-399.63153362364494</v>
      </c>
      <c r="K43" s="277">
        <f t="shared" si="47"/>
        <v>-63.486384840473846</v>
      </c>
      <c r="L43" s="277">
        <f t="shared" si="47"/>
        <v>-221.13391606515279</v>
      </c>
      <c r="M43" s="277">
        <f t="shared" si="47"/>
        <v>-35.651728594641938</v>
      </c>
      <c r="N43" s="277">
        <f t="shared" si="47"/>
        <v>-47.464787197589885</v>
      </c>
      <c r="O43" s="277">
        <f t="shared" si="47"/>
        <v>-17.472889367365653</v>
      </c>
      <c r="P43" s="277">
        <f t="shared" si="47"/>
        <v>20.705973450755636</v>
      </c>
      <c r="Q43" s="277">
        <f t="shared" si="47"/>
        <v>48.774108466988594</v>
      </c>
      <c r="R43" s="277">
        <f t="shared" si="47"/>
        <v>55.044609400246145</v>
      </c>
      <c r="S43" s="277">
        <f t="shared" si="47"/>
        <v>73.509348531838981</v>
      </c>
      <c r="T43" s="277">
        <f t="shared" si="47"/>
        <v>87.933176488472412</v>
      </c>
      <c r="U43" s="277">
        <f t="shared" ref="U43:AO43" si="48">U41+U42</f>
        <v>101.73403718228207</v>
      </c>
      <c r="V43" s="277">
        <f t="shared" si="48"/>
        <v>112.35248907277713</v>
      </c>
      <c r="W43" s="277">
        <f t="shared" si="48"/>
        <v>7.3431021648480588</v>
      </c>
      <c r="X43" s="277">
        <f t="shared" si="48"/>
        <v>0</v>
      </c>
      <c r="Y43" s="277">
        <f t="shared" si="48"/>
        <v>0</v>
      </c>
      <c r="Z43" s="277">
        <f t="shared" si="48"/>
        <v>0</v>
      </c>
      <c r="AA43" s="277">
        <f t="shared" si="48"/>
        <v>0</v>
      </c>
      <c r="AB43" s="277">
        <f t="shared" si="48"/>
        <v>0</v>
      </c>
      <c r="AC43" s="277">
        <f t="shared" si="48"/>
        <v>0</v>
      </c>
      <c r="AD43" s="277">
        <f t="shared" si="48"/>
        <v>0</v>
      </c>
      <c r="AE43" s="277">
        <f t="shared" si="48"/>
        <v>0</v>
      </c>
      <c r="AF43" s="277">
        <f t="shared" si="48"/>
        <v>0</v>
      </c>
      <c r="AG43" s="277">
        <f t="shared" si="48"/>
        <v>0</v>
      </c>
      <c r="AH43" s="277">
        <f t="shared" si="48"/>
        <v>0</v>
      </c>
      <c r="AI43" s="277">
        <f t="shared" si="48"/>
        <v>0</v>
      </c>
      <c r="AJ43" s="277">
        <f t="shared" si="48"/>
        <v>0</v>
      </c>
      <c r="AK43" s="277">
        <f t="shared" si="48"/>
        <v>0</v>
      </c>
      <c r="AL43" s="277">
        <f t="shared" si="48"/>
        <v>0</v>
      </c>
      <c r="AM43" s="277">
        <f t="shared" si="48"/>
        <v>0</v>
      </c>
      <c r="AN43" s="277">
        <f t="shared" si="48"/>
        <v>0</v>
      </c>
      <c r="AO43" s="277">
        <f t="shared" si="48"/>
        <v>0</v>
      </c>
    </row>
    <row r="44" spans="2:41" s="47" customFormat="1" outlineLevel="1">
      <c r="B44" s="269" t="s">
        <v>95</v>
      </c>
      <c r="C44" s="276"/>
      <c r="D44" s="276"/>
      <c r="E44" s="276"/>
      <c r="F44" s="271"/>
      <c r="G44" s="271"/>
      <c r="H44" s="271">
        <f t="shared" ref="H44:T44" si="49">G44-IF(H43&lt;0,MAX(H42,H43),0)</f>
        <v>0</v>
      </c>
      <c r="I44" s="271">
        <f t="shared" si="49"/>
        <v>0</v>
      </c>
      <c r="J44" s="271">
        <f t="shared" si="49"/>
        <v>0</v>
      </c>
      <c r="K44" s="271">
        <f t="shared" si="49"/>
        <v>0</v>
      </c>
      <c r="L44" s="271">
        <f t="shared" si="49"/>
        <v>129.01438519156105</v>
      </c>
      <c r="M44" s="271">
        <f t="shared" si="49"/>
        <v>164.66611378620297</v>
      </c>
      <c r="N44" s="271">
        <f t="shared" si="49"/>
        <v>212.13090098379286</v>
      </c>
      <c r="O44" s="271">
        <f t="shared" si="49"/>
        <v>229.60379035115852</v>
      </c>
      <c r="P44" s="271">
        <f t="shared" si="49"/>
        <v>229.60379035115852</v>
      </c>
      <c r="Q44" s="271">
        <f t="shared" si="49"/>
        <v>229.60379035115852</v>
      </c>
      <c r="R44" s="271">
        <f t="shared" si="49"/>
        <v>229.60379035115852</v>
      </c>
      <c r="S44" s="271">
        <f t="shared" si="49"/>
        <v>229.60379035115852</v>
      </c>
      <c r="T44" s="271">
        <f t="shared" si="49"/>
        <v>229.60379035115852</v>
      </c>
      <c r="U44" s="271">
        <f t="shared" ref="U44" si="50">T44-IF(U43&lt;0,MAX(U42,U43),0)</f>
        <v>229.60379035115852</v>
      </c>
      <c r="V44" s="271">
        <f t="shared" ref="V44" si="51">U44-IF(V43&lt;0,MAX(V42,V43),0)</f>
        <v>229.60379035115852</v>
      </c>
      <c r="W44" s="271">
        <f t="shared" ref="W44" si="52">V44-IF(W43&lt;0,MAX(W42,W43),0)</f>
        <v>229.60379035115852</v>
      </c>
      <c r="X44" s="271">
        <f t="shared" ref="X44" si="53">W44-IF(X43&lt;0,MAX(X42,X43),0)</f>
        <v>229.60379035115852</v>
      </c>
      <c r="Y44" s="271">
        <f t="shared" ref="Y44" si="54">X44-IF(Y43&lt;0,MAX(Y42,Y43),0)</f>
        <v>229.60379035115852</v>
      </c>
      <c r="Z44" s="271">
        <f t="shared" ref="Z44" si="55">Y44-IF(Z43&lt;0,MAX(Z42,Z43),0)</f>
        <v>229.60379035115852</v>
      </c>
      <c r="AA44" s="271">
        <f t="shared" ref="AA44" si="56">Z44-IF(AA43&lt;0,MAX(AA42,AA43),0)</f>
        <v>229.60379035115852</v>
      </c>
      <c r="AB44" s="271">
        <f t="shared" ref="AB44" si="57">AA44-IF(AB43&lt;0,MAX(AB42,AB43),0)</f>
        <v>229.60379035115852</v>
      </c>
      <c r="AC44" s="271">
        <f t="shared" ref="AC44" si="58">AB44-IF(AC43&lt;0,MAX(AC42,AC43),0)</f>
        <v>229.60379035115852</v>
      </c>
      <c r="AD44" s="271">
        <f t="shared" ref="AD44" si="59">AC44-IF(AD43&lt;0,MAX(AD42,AD43),0)</f>
        <v>229.60379035115852</v>
      </c>
      <c r="AE44" s="271">
        <f t="shared" ref="AE44" si="60">AD44-IF(AE43&lt;0,MAX(AE42,AE43),0)</f>
        <v>229.60379035115852</v>
      </c>
      <c r="AF44" s="271">
        <f t="shared" ref="AF44" si="61">AE44-IF(AF43&lt;0,MAX(AF42,AF43),0)</f>
        <v>229.60379035115852</v>
      </c>
      <c r="AG44" s="271">
        <f t="shared" ref="AG44" si="62">AF44-IF(AG43&lt;0,MAX(AG42,AG43),0)</f>
        <v>229.60379035115852</v>
      </c>
      <c r="AH44" s="271">
        <f t="shared" ref="AH44" si="63">AG44-IF(AH43&lt;0,MAX(AH42,AH43),0)</f>
        <v>229.60379035115852</v>
      </c>
      <c r="AI44" s="271">
        <f t="shared" ref="AI44" si="64">AH44-IF(AI43&lt;0,MAX(AI42,AI43),0)</f>
        <v>229.60379035115852</v>
      </c>
      <c r="AJ44" s="271">
        <f t="shared" ref="AJ44" si="65">AI44-IF(AJ43&lt;0,MAX(AJ42,AJ43),0)</f>
        <v>229.60379035115852</v>
      </c>
      <c r="AK44" s="271">
        <f t="shared" ref="AK44" si="66">AJ44-IF(AK43&lt;0,MAX(AK42,AK43),0)</f>
        <v>229.60379035115852</v>
      </c>
      <c r="AL44" s="271">
        <f t="shared" ref="AL44" si="67">AK44-IF(AL43&lt;0,MAX(AL42,AL43),0)</f>
        <v>229.60379035115852</v>
      </c>
      <c r="AM44" s="271">
        <f t="shared" ref="AM44" si="68">AL44-IF(AM43&lt;0,MAX(AM42,AM43),0)</f>
        <v>229.60379035115852</v>
      </c>
      <c r="AN44" s="271">
        <f t="shared" ref="AN44" si="69">AM44-IF(AN43&lt;0,MAX(AN42,AN43),0)</f>
        <v>229.60379035115852</v>
      </c>
      <c r="AO44" s="271">
        <f t="shared" ref="AO44" si="70">AN44-IF(AO43&lt;0,MAX(AO42,AO43),0)</f>
        <v>229.60379035115852</v>
      </c>
    </row>
    <row r="45" spans="2:41" s="47" customFormat="1" ht="15" outlineLevel="1">
      <c r="B45" s="74"/>
      <c r="C45" s="55"/>
      <c r="D45" s="55"/>
      <c r="E45" s="55"/>
    </row>
    <row r="46" spans="2:41" s="47" customFormat="1" ht="15" outlineLevel="1">
      <c r="B46" s="72" t="s">
        <v>96</v>
      </c>
      <c r="C46" s="55"/>
      <c r="D46" s="55"/>
      <c r="E46" s="55"/>
    </row>
    <row r="47" spans="2:41" s="47" customFormat="1" outlineLevel="1">
      <c r="B47" s="269" t="s">
        <v>97</v>
      </c>
      <c r="C47" s="276"/>
      <c r="D47" s="276"/>
      <c r="E47" s="276"/>
      <c r="F47" s="277"/>
      <c r="G47" s="277"/>
      <c r="H47" s="277">
        <f>IF(H43&gt;0,ABS(H38)+ABS(H44)-SUM($F$48:G48),0)</f>
        <v>0</v>
      </c>
      <c r="I47" s="277">
        <f>IF(I43&gt;0,ABS(I38)+ABS(I44)-SUM($F$48:H48),0)</f>
        <v>0</v>
      </c>
      <c r="J47" s="277">
        <f>IF(J43&gt;0,ABS(J38)+ABS(J44)-SUM($F$48:I48),0)</f>
        <v>0</v>
      </c>
      <c r="K47" s="277">
        <f>IF(K43&gt;0,ABS(K38)+ABS(K44)-SUM($F$48:J48),0)</f>
        <v>0</v>
      </c>
      <c r="L47" s="277">
        <f>IF(L43&gt;0,ABS(L38)+ABS(L44)-SUM($F$48:K48),0)</f>
        <v>0</v>
      </c>
      <c r="M47" s="277">
        <f>IF(M43&gt;0,ABS(M38)+ABS(M44)-SUM($F$48:L48),0)</f>
        <v>0</v>
      </c>
      <c r="N47" s="277">
        <f>IF(N43&gt;0,ABS(N38)+ABS(N44)-SUM($F$48:M48),0)</f>
        <v>0</v>
      </c>
      <c r="O47" s="277">
        <f>IF(O43&gt;0,ABS(O38)+ABS(O44)-SUM($F$48:N48),0)</f>
        <v>0</v>
      </c>
      <c r="P47" s="277">
        <f>IF(P43&gt;0,ABS(P38)+ABS(P44)-SUM($F$48:O48),0)</f>
        <v>784.84123968886911</v>
      </c>
      <c r="Q47" s="277">
        <f>IF(Q43&gt;0,ABS(Q38)+ABS(Q44)-SUM($F$48:P48),0)</f>
        <v>764.13526623811345</v>
      </c>
      <c r="R47" s="277">
        <f>IF(R43&gt;0,ABS(R38)+ABS(R44)-SUM($F$48:Q48),0)</f>
        <v>715.36115777112491</v>
      </c>
      <c r="S47" s="277">
        <f>IF(S43&gt;0,ABS(S38)+ABS(S44)-SUM($F$48:R48),0)</f>
        <v>660.31654837087876</v>
      </c>
      <c r="T47" s="277">
        <f>IF(T43&gt;0,ABS(T38)+ABS(T44)-SUM($F$48:S48),0)</f>
        <v>586.80719983903975</v>
      </c>
      <c r="U47" s="277">
        <f>IF(U43&gt;0,ABS(U38)+ABS(U44)-SUM($F$48:T48),0)</f>
        <v>498.87402335056731</v>
      </c>
      <c r="V47" s="277">
        <f>IF(V43&gt;0,ABS(V38)+ABS(V44)-SUM($F$48:U48),0)</f>
        <v>397.13998616828525</v>
      </c>
      <c r="W47" s="277">
        <f>IF(W43&gt;0,ABS(W38)+ABS(W44)-SUM($F$48:V48),0)</f>
        <v>284.78749709550812</v>
      </c>
      <c r="X47" s="277">
        <f>IF(X43&gt;0,ABS(X38)+ABS(X44)-SUM($F$48:W48),0)</f>
        <v>0</v>
      </c>
      <c r="Y47" s="277">
        <f>IF(Y43&gt;0,ABS(Y38)+ABS(Y44)-SUM($F$48:X48),0)</f>
        <v>0</v>
      </c>
      <c r="Z47" s="277">
        <f>IF(Z43&gt;0,ABS(Z38)+ABS(Z44)-SUM($F$48:Y48),0)</f>
        <v>0</v>
      </c>
      <c r="AA47" s="277">
        <f>IF(AA43&gt;0,ABS(AA38)+ABS(AA44)-SUM($F$48:Z48),0)</f>
        <v>0</v>
      </c>
      <c r="AB47" s="277">
        <f>IF(AB43&gt;0,ABS(AB38)+ABS(AB44)-SUM($F$48:AA48),0)</f>
        <v>0</v>
      </c>
      <c r="AC47" s="277">
        <f>IF(AC43&gt;0,ABS(AC38)+ABS(AC44)-SUM($F$48:AB48),0)</f>
        <v>0</v>
      </c>
      <c r="AD47" s="277">
        <f>IF(AD43&gt;0,ABS(AD38)+ABS(AD44)-SUM($F$48:AC48),0)</f>
        <v>0</v>
      </c>
      <c r="AE47" s="277">
        <f>IF(AE43&gt;0,ABS(AE38)+ABS(AE44)-SUM($F$48:AD48),0)</f>
        <v>0</v>
      </c>
      <c r="AF47" s="277">
        <f>IF(AF43&gt;0,ABS(AF38)+ABS(AF44)-SUM($F$48:AE48),0)</f>
        <v>0</v>
      </c>
      <c r="AG47" s="277">
        <f>IF(AG43&gt;0,ABS(AG38)+ABS(AG44)-SUM($F$48:AF48),0)</f>
        <v>0</v>
      </c>
      <c r="AH47" s="277">
        <f>IF(AH43&gt;0,ABS(AH38)+ABS(AH44)-SUM($F$48:AG48),0)</f>
        <v>0</v>
      </c>
      <c r="AI47" s="277">
        <f>IF(AI43&gt;0,ABS(AI38)+ABS(AI44)-SUM($F$48:AH48),0)</f>
        <v>0</v>
      </c>
      <c r="AJ47" s="277">
        <f>IF(AJ43&gt;0,ABS(AJ38)+ABS(AJ44)-SUM($F$48:AI48),0)</f>
        <v>0</v>
      </c>
      <c r="AK47" s="277">
        <f>IF(AK43&gt;0,ABS(AK38)+ABS(AK44)-SUM($F$48:AJ48),0)</f>
        <v>0</v>
      </c>
      <c r="AL47" s="277">
        <f>IF(AL43&gt;0,ABS(AL38)+ABS(AL44)-SUM($F$48:AK48),0)</f>
        <v>0</v>
      </c>
      <c r="AM47" s="277">
        <f>IF(AM43&gt;0,ABS(AM38)+ABS(AM44)-SUM($F$48:AL48),0)</f>
        <v>0</v>
      </c>
      <c r="AN47" s="277">
        <f>IF(AN43&gt;0,ABS(AN38)+ABS(AN44)-SUM($F$48:AM48),0)</f>
        <v>0</v>
      </c>
      <c r="AO47" s="277">
        <f>IF(AO43&gt;0,ABS(AO38)+ABS(AO44)-SUM($F$48:AN48),0)</f>
        <v>0</v>
      </c>
    </row>
    <row r="48" spans="2:41" s="47" customFormat="1" outlineLevel="1">
      <c r="B48" s="269" t="s">
        <v>98</v>
      </c>
      <c r="C48" s="276"/>
      <c r="D48" s="276"/>
      <c r="E48" s="276"/>
      <c r="F48" s="278"/>
      <c r="G48" s="278"/>
      <c r="H48" s="278">
        <f t="shared" ref="H48:T48" si="71">IF(H43&gt;0,MIN(H43,H47),0)</f>
        <v>0</v>
      </c>
      <c r="I48" s="278">
        <f t="shared" si="71"/>
        <v>0</v>
      </c>
      <c r="J48" s="278">
        <f t="shared" si="71"/>
        <v>0</v>
      </c>
      <c r="K48" s="278">
        <f t="shared" si="71"/>
        <v>0</v>
      </c>
      <c r="L48" s="278">
        <f t="shared" si="71"/>
        <v>0</v>
      </c>
      <c r="M48" s="278">
        <f t="shared" si="71"/>
        <v>0</v>
      </c>
      <c r="N48" s="278">
        <f t="shared" si="71"/>
        <v>0</v>
      </c>
      <c r="O48" s="278">
        <f t="shared" si="71"/>
        <v>0</v>
      </c>
      <c r="P48" s="278">
        <f t="shared" si="71"/>
        <v>20.705973450755636</v>
      </c>
      <c r="Q48" s="278">
        <f t="shared" si="71"/>
        <v>48.774108466988594</v>
      </c>
      <c r="R48" s="278">
        <f t="shared" si="71"/>
        <v>55.044609400246145</v>
      </c>
      <c r="S48" s="278">
        <f t="shared" si="71"/>
        <v>73.509348531838981</v>
      </c>
      <c r="T48" s="278">
        <f t="shared" si="71"/>
        <v>87.933176488472412</v>
      </c>
      <c r="U48" s="278">
        <f t="shared" ref="U48:AO48" si="72">IF(U43&gt;0,MIN(U43,U47),0)</f>
        <v>101.73403718228207</v>
      </c>
      <c r="V48" s="278">
        <f t="shared" si="72"/>
        <v>112.35248907277713</v>
      </c>
      <c r="W48" s="278">
        <f t="shared" si="72"/>
        <v>7.3431021648480588</v>
      </c>
      <c r="X48" s="278">
        <f t="shared" si="72"/>
        <v>0</v>
      </c>
      <c r="Y48" s="278">
        <f t="shared" si="72"/>
        <v>0</v>
      </c>
      <c r="Z48" s="278">
        <f t="shared" si="72"/>
        <v>0</v>
      </c>
      <c r="AA48" s="278">
        <f t="shared" si="72"/>
        <v>0</v>
      </c>
      <c r="AB48" s="278">
        <f t="shared" si="72"/>
        <v>0</v>
      </c>
      <c r="AC48" s="278">
        <f t="shared" si="72"/>
        <v>0</v>
      </c>
      <c r="AD48" s="278">
        <f t="shared" si="72"/>
        <v>0</v>
      </c>
      <c r="AE48" s="278">
        <f t="shared" si="72"/>
        <v>0</v>
      </c>
      <c r="AF48" s="278">
        <f t="shared" si="72"/>
        <v>0</v>
      </c>
      <c r="AG48" s="278">
        <f t="shared" si="72"/>
        <v>0</v>
      </c>
      <c r="AH48" s="278">
        <f t="shared" si="72"/>
        <v>0</v>
      </c>
      <c r="AI48" s="278">
        <f t="shared" si="72"/>
        <v>0</v>
      </c>
      <c r="AJ48" s="278">
        <f t="shared" si="72"/>
        <v>0</v>
      </c>
      <c r="AK48" s="278">
        <f t="shared" si="72"/>
        <v>0</v>
      </c>
      <c r="AL48" s="278">
        <f t="shared" si="72"/>
        <v>0</v>
      </c>
      <c r="AM48" s="278">
        <f t="shared" si="72"/>
        <v>0</v>
      </c>
      <c r="AN48" s="278">
        <f t="shared" si="72"/>
        <v>0</v>
      </c>
      <c r="AO48" s="278">
        <f t="shared" si="72"/>
        <v>0</v>
      </c>
    </row>
    <row r="49" spans="2:41" s="47" customFormat="1" outlineLevel="1">
      <c r="B49" s="269" t="s">
        <v>99</v>
      </c>
      <c r="C49" s="276"/>
      <c r="D49" s="276"/>
      <c r="E49" s="276"/>
      <c r="F49" s="277"/>
      <c r="G49" s="277"/>
      <c r="H49" s="277">
        <f t="shared" ref="H49:T49" si="73">H43-H48</f>
        <v>0</v>
      </c>
      <c r="I49" s="277">
        <f t="shared" si="73"/>
        <v>0</v>
      </c>
      <c r="J49" s="277">
        <f t="shared" si="73"/>
        <v>-399.63153362364494</v>
      </c>
      <c r="K49" s="277">
        <f t="shared" si="73"/>
        <v>-63.486384840473846</v>
      </c>
      <c r="L49" s="277">
        <f t="shared" si="73"/>
        <v>-221.13391606515279</v>
      </c>
      <c r="M49" s="277">
        <f t="shared" si="73"/>
        <v>-35.651728594641938</v>
      </c>
      <c r="N49" s="277">
        <f t="shared" si="73"/>
        <v>-47.464787197589885</v>
      </c>
      <c r="O49" s="277">
        <f t="shared" si="73"/>
        <v>-17.472889367365653</v>
      </c>
      <c r="P49" s="277">
        <f t="shared" si="73"/>
        <v>0</v>
      </c>
      <c r="Q49" s="277">
        <f t="shared" si="73"/>
        <v>0</v>
      </c>
      <c r="R49" s="277">
        <f t="shared" si="73"/>
        <v>0</v>
      </c>
      <c r="S49" s="277">
        <f t="shared" si="73"/>
        <v>0</v>
      </c>
      <c r="T49" s="277">
        <f t="shared" si="73"/>
        <v>0</v>
      </c>
      <c r="U49" s="277">
        <f t="shared" ref="U49:AO49" si="74">U43-U48</f>
        <v>0</v>
      </c>
      <c r="V49" s="277">
        <f t="shared" si="74"/>
        <v>0</v>
      </c>
      <c r="W49" s="277">
        <f t="shared" si="74"/>
        <v>0</v>
      </c>
      <c r="X49" s="277">
        <f t="shared" si="74"/>
        <v>0</v>
      </c>
      <c r="Y49" s="277">
        <f t="shared" si="74"/>
        <v>0</v>
      </c>
      <c r="Z49" s="277">
        <f t="shared" si="74"/>
        <v>0</v>
      </c>
      <c r="AA49" s="277">
        <f t="shared" si="74"/>
        <v>0</v>
      </c>
      <c r="AB49" s="277">
        <f t="shared" si="74"/>
        <v>0</v>
      </c>
      <c r="AC49" s="277">
        <f t="shared" si="74"/>
        <v>0</v>
      </c>
      <c r="AD49" s="277">
        <f t="shared" si="74"/>
        <v>0</v>
      </c>
      <c r="AE49" s="277">
        <f t="shared" si="74"/>
        <v>0</v>
      </c>
      <c r="AF49" s="277">
        <f t="shared" si="74"/>
        <v>0</v>
      </c>
      <c r="AG49" s="277">
        <f t="shared" si="74"/>
        <v>0</v>
      </c>
      <c r="AH49" s="277">
        <f t="shared" si="74"/>
        <v>0</v>
      </c>
      <c r="AI49" s="277">
        <f t="shared" si="74"/>
        <v>0</v>
      </c>
      <c r="AJ49" s="277">
        <f t="shared" si="74"/>
        <v>0</v>
      </c>
      <c r="AK49" s="277">
        <f t="shared" si="74"/>
        <v>0</v>
      </c>
      <c r="AL49" s="277">
        <f t="shared" si="74"/>
        <v>0</v>
      </c>
      <c r="AM49" s="277">
        <f t="shared" si="74"/>
        <v>0</v>
      </c>
      <c r="AN49" s="277">
        <f t="shared" si="74"/>
        <v>0</v>
      </c>
      <c r="AO49" s="277">
        <f t="shared" si="74"/>
        <v>0</v>
      </c>
    </row>
    <row r="50" spans="2:41" s="47" customFormat="1" outlineLevel="1">
      <c r="B50" s="268" t="s">
        <v>103</v>
      </c>
      <c r="C50" s="276"/>
      <c r="D50" s="276"/>
      <c r="E50" s="276"/>
      <c r="F50" s="278"/>
      <c r="G50" s="278"/>
      <c r="H50" s="279">
        <f>IF(H49&gt;0,H49*Input!$C$146,0)</f>
        <v>0</v>
      </c>
      <c r="I50" s="279">
        <f>IF(I49&gt;0,I49*Input!$C$146,0)</f>
        <v>0</v>
      </c>
      <c r="J50" s="279">
        <f>IF(J49&gt;0,J49*Input!$C$146,0)</f>
        <v>0</v>
      </c>
      <c r="K50" s="279">
        <f>IF(K49&gt;0,K49*Input!$C$146,0)</f>
        <v>0</v>
      </c>
      <c r="L50" s="279">
        <f>IF(L49&gt;0,L49*Input!$C$146,0)</f>
        <v>0</v>
      </c>
      <c r="M50" s="279">
        <f>IF(M49&gt;0,M49*Input!$C$146,0)</f>
        <v>0</v>
      </c>
      <c r="N50" s="279">
        <f>IF(N49&gt;0,N49*Input!$C$146,0)</f>
        <v>0</v>
      </c>
      <c r="O50" s="279">
        <f>IF(O49&gt;0,O49*Input!$C$146,0)</f>
        <v>0</v>
      </c>
      <c r="P50" s="279">
        <f>IF(P49&gt;0,P49*Input!$C$146,0)</f>
        <v>0</v>
      </c>
      <c r="Q50" s="279">
        <f>IF(Q49&gt;0,Q49*Input!$C$146,0)</f>
        <v>0</v>
      </c>
      <c r="R50" s="279">
        <f>IF(R49&gt;0,R49*Input!$C$146,0)</f>
        <v>0</v>
      </c>
      <c r="S50" s="279">
        <f>IF(S49&gt;0,S49*Input!$C$146,0)</f>
        <v>0</v>
      </c>
      <c r="T50" s="279">
        <f>IF(T49&gt;0,T49*Input!$C$146,0)</f>
        <v>0</v>
      </c>
      <c r="U50" s="279">
        <f>IF(U49&gt;0,U49*Input!$C$146,0)</f>
        <v>0</v>
      </c>
      <c r="V50" s="279">
        <f>IF(V49&gt;0,V49*Input!$C$146,0)</f>
        <v>0</v>
      </c>
      <c r="W50" s="279">
        <f>IF(W49&gt;0,W49*Input!$C$146,0)</f>
        <v>0</v>
      </c>
      <c r="X50" s="279">
        <f>IF(X49&gt;0,X49*Input!$C$146,0)</f>
        <v>0</v>
      </c>
      <c r="Y50" s="279">
        <f>IF(Y49&gt;0,Y49*Input!$C$146,0)</f>
        <v>0</v>
      </c>
      <c r="Z50" s="279">
        <f>IF(Z49&gt;0,Z49*Input!$C$146,0)</f>
        <v>0</v>
      </c>
      <c r="AA50" s="279">
        <f>IF(AA49&gt;0,AA49*Input!$C$146,0)</f>
        <v>0</v>
      </c>
      <c r="AB50" s="279">
        <f>IF(AB49&gt;0,AB49*Input!$C$146,0)</f>
        <v>0</v>
      </c>
      <c r="AC50" s="279">
        <f>IF(AC49&gt;0,AC49*Input!$C$146,0)</f>
        <v>0</v>
      </c>
      <c r="AD50" s="279">
        <f>IF(AD49&gt;0,AD49*Input!$C$146,0)</f>
        <v>0</v>
      </c>
      <c r="AE50" s="279">
        <f>IF(AE49&gt;0,AE49*Input!$C$146,0)</f>
        <v>0</v>
      </c>
      <c r="AF50" s="279">
        <f>IF(AF49&gt;0,AF49*Input!$C$146,0)</f>
        <v>0</v>
      </c>
      <c r="AG50" s="279">
        <f>IF(AG49&gt;0,AG49*Input!$C$146,0)</f>
        <v>0</v>
      </c>
      <c r="AH50" s="279">
        <f>IF(AH49&gt;0,AH49*Input!$C$146,0)</f>
        <v>0</v>
      </c>
      <c r="AI50" s="279">
        <f>IF(AI49&gt;0,AI49*Input!$C$146,0)</f>
        <v>0</v>
      </c>
      <c r="AJ50" s="279">
        <f>IF(AJ49&gt;0,AJ49*Input!$C$146,0)</f>
        <v>0</v>
      </c>
      <c r="AK50" s="279">
        <f>IF(AK49&gt;0,AK49*Input!$C$146,0)</f>
        <v>0</v>
      </c>
      <c r="AL50" s="279">
        <f>IF(AL49&gt;0,AL49*Input!$C$146,0)</f>
        <v>0</v>
      </c>
      <c r="AM50" s="279">
        <f>IF(AM49&gt;0,AM49*Input!$C$146,0)</f>
        <v>0</v>
      </c>
      <c r="AN50" s="279">
        <f>IF(AN49&gt;0,AN49*Input!$C$146,0)</f>
        <v>0</v>
      </c>
      <c r="AO50" s="279">
        <f>IF(AO49&gt;0,AO49*Input!$C$146,0)</f>
        <v>0</v>
      </c>
    </row>
    <row r="51" spans="2:41" s="47" customFormat="1" outlineLevel="1">
      <c r="B51" s="51"/>
      <c r="C51" s="55"/>
      <c r="D51" s="55"/>
      <c r="E51" s="5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row>
    <row r="52" spans="2:41" s="51" customFormat="1" ht="15" outlineLevel="1">
      <c r="B52" s="72" t="s">
        <v>104</v>
      </c>
      <c r="C52" s="54"/>
      <c r="D52" s="54"/>
      <c r="E52" s="54"/>
      <c r="F52" s="49"/>
      <c r="G52" s="49"/>
      <c r="H52" s="49"/>
      <c r="I52" s="57">
        <f>IF(AND(I2&gt;=Input!$C$144,I2&lt;=Input!$C$145),1,0)</f>
        <v>0</v>
      </c>
      <c r="J52" s="57">
        <f>IF(AND(J2&gt;=Input!$C$144,J2&lt;=Input!$C$145),1,0)</f>
        <v>0</v>
      </c>
      <c r="K52" s="57">
        <f>IF(AND(K2&gt;=Input!$C$144,K2&lt;=Input!$C$145),1,0)</f>
        <v>1</v>
      </c>
      <c r="L52" s="57">
        <f>IF(AND(L2&gt;=Input!$C$144,L2&lt;=Input!$C$145),1,0)</f>
        <v>1</v>
      </c>
      <c r="M52" s="57">
        <f>IF(AND(M2&gt;=Input!$C$144,M2&lt;=Input!$C$145),1,0)</f>
        <v>1</v>
      </c>
      <c r="N52" s="57">
        <f>IF(AND(N2&gt;=Input!$C$144,N2&lt;=Input!$C$145),1,0)</f>
        <v>1</v>
      </c>
      <c r="O52" s="57">
        <f>IF(AND(O2&gt;=Input!$C$144,O2&lt;=Input!$C$145),1,0)</f>
        <v>1</v>
      </c>
      <c r="P52" s="57">
        <f>IF(AND(P2&gt;=Input!$C$144,P2&lt;=Input!$C$145),1,0)</f>
        <v>1</v>
      </c>
      <c r="Q52" s="57">
        <f>IF(AND(Q2&gt;=Input!$C$144,Q2&lt;=Input!$C$145),1,0)</f>
        <v>1</v>
      </c>
      <c r="R52" s="57">
        <f>IF(AND(R2&gt;=Input!$C$144,R2&lt;=Input!$C$145),1,0)</f>
        <v>1</v>
      </c>
      <c r="S52" s="57">
        <f>IF(AND(S2&gt;=Input!$C$144,S2&lt;=Input!$C$145),1,0)</f>
        <v>1</v>
      </c>
      <c r="T52" s="57">
        <f>IF(AND(T2&gt;=Input!$C$144,T2&lt;=Input!$C$145),1,0)</f>
        <v>1</v>
      </c>
      <c r="U52" s="57">
        <f>IF(AND(U2&gt;=Input!$C$144,U2&lt;=Input!$C$145),1,0)</f>
        <v>0</v>
      </c>
      <c r="V52" s="57">
        <f>IF(AND(V2&gt;=Input!$C$144,V2&lt;=Input!$C$145),1,0)</f>
        <v>0</v>
      </c>
      <c r="W52" s="57">
        <f>IF(AND(W2&gt;=Input!$C$144,W2&lt;=Input!$C$145),1,0)</f>
        <v>0</v>
      </c>
      <c r="X52" s="57">
        <f>IF(AND(X2&gt;=Input!$C$144,X2&lt;=Input!$C$145),1,0)</f>
        <v>0</v>
      </c>
      <c r="Y52" s="57">
        <f>IF(AND(Y2&gt;=Input!$C$144,Y2&lt;=Input!$C$145),1,0)</f>
        <v>0</v>
      </c>
      <c r="Z52" s="57">
        <f>IF(AND(Z2&gt;=Input!$C$144,Z2&lt;=Input!$C$145),1,0)</f>
        <v>0</v>
      </c>
      <c r="AA52" s="57">
        <f>IF(AND(AA2&gt;=Input!$C$144,AA2&lt;=Input!$C$145),1,0)</f>
        <v>0</v>
      </c>
      <c r="AB52" s="57">
        <f>IF(AND(AB2&gt;=Input!$C$144,AB2&lt;=Input!$C$145),1,0)</f>
        <v>0</v>
      </c>
      <c r="AC52" s="57">
        <f>IF(AND(AC2&gt;=Input!$C$144,AC2&lt;=Input!$C$145),1,0)</f>
        <v>0</v>
      </c>
      <c r="AD52" s="57">
        <f>IF(AND(AD2&gt;=Input!$C$144,AD2&lt;=Input!$C$145),1,0)</f>
        <v>0</v>
      </c>
      <c r="AE52" s="57">
        <f>IF(AND(AE2&gt;=Input!$C$144,AE2&lt;=Input!$C$145),1,0)</f>
        <v>0</v>
      </c>
      <c r="AF52" s="57">
        <f>IF(AND(AF2&gt;=Input!$C$144,AF2&lt;=Input!$C$145),1,0)</f>
        <v>0</v>
      </c>
      <c r="AG52" s="57">
        <f>IF(AND(AG2&gt;=Input!$C$144,AG2&lt;=Input!$C$145),1,0)</f>
        <v>0</v>
      </c>
      <c r="AH52" s="57">
        <f>IF(AND(AH2&gt;=Input!$C$144,AH2&lt;=Input!$C$145),1,0)</f>
        <v>0</v>
      </c>
      <c r="AI52" s="57">
        <f>IF(AND(AI2&gt;=Input!$C$144,AI2&lt;=Input!$C$145),1,0)</f>
        <v>0</v>
      </c>
      <c r="AJ52" s="57">
        <f>IF(AND(AJ2&gt;=Input!$C$144,AJ2&lt;=Input!$C$145),1,0)</f>
        <v>0</v>
      </c>
      <c r="AK52" s="57">
        <f>IF(AND(AK2&gt;=Input!$C$144,AK2&lt;=Input!$C$145),1,0)</f>
        <v>0</v>
      </c>
      <c r="AL52" s="57">
        <f>IF(AND(AL2&gt;=Input!$C$144,AL2&lt;=Input!$C$145),1,0)</f>
        <v>0</v>
      </c>
      <c r="AM52" s="57">
        <f>IF(AND(AM2&gt;=Input!$C$144,AM2&lt;=Input!$C$145),1,0)</f>
        <v>0</v>
      </c>
      <c r="AN52" s="57">
        <f>IF(AND(AN2&gt;=Input!$C$144,AN2&lt;=Input!$C$145),1,0)</f>
        <v>0</v>
      </c>
      <c r="AO52" s="57">
        <f>IF(AND(AO2&gt;=Input!$C$144,AO2&lt;=Input!$C$145),1,0)</f>
        <v>0</v>
      </c>
    </row>
    <row r="53" spans="2:41" s="74" customFormat="1" ht="15" outlineLevel="1">
      <c r="B53" s="272" t="s">
        <v>105</v>
      </c>
      <c r="C53" s="280"/>
      <c r="D53" s="280"/>
      <c r="E53" s="280"/>
      <c r="F53" s="274"/>
      <c r="G53" s="274"/>
      <c r="H53" s="274"/>
      <c r="I53" s="274">
        <f t="shared" ref="I53:T53" si="75">IF(I52=1,0,I50)</f>
        <v>0</v>
      </c>
      <c r="J53" s="274">
        <f t="shared" si="75"/>
        <v>0</v>
      </c>
      <c r="K53" s="274">
        <f t="shared" si="75"/>
        <v>0</v>
      </c>
      <c r="L53" s="274">
        <f t="shared" si="75"/>
        <v>0</v>
      </c>
      <c r="M53" s="274">
        <f t="shared" si="75"/>
        <v>0</v>
      </c>
      <c r="N53" s="274">
        <f t="shared" si="75"/>
        <v>0</v>
      </c>
      <c r="O53" s="274">
        <f t="shared" si="75"/>
        <v>0</v>
      </c>
      <c r="P53" s="274">
        <f t="shared" si="75"/>
        <v>0</v>
      </c>
      <c r="Q53" s="274">
        <f t="shared" si="75"/>
        <v>0</v>
      </c>
      <c r="R53" s="274">
        <f t="shared" si="75"/>
        <v>0</v>
      </c>
      <c r="S53" s="274">
        <f t="shared" si="75"/>
        <v>0</v>
      </c>
      <c r="T53" s="274">
        <f t="shared" si="75"/>
        <v>0</v>
      </c>
      <c r="U53" s="274">
        <f t="shared" ref="U53:AO53" si="76">IF(U52=1,0,U50)</f>
        <v>0</v>
      </c>
      <c r="V53" s="274">
        <f t="shared" si="76"/>
        <v>0</v>
      </c>
      <c r="W53" s="274">
        <f t="shared" si="76"/>
        <v>0</v>
      </c>
      <c r="X53" s="274">
        <f t="shared" si="76"/>
        <v>0</v>
      </c>
      <c r="Y53" s="274">
        <f t="shared" si="76"/>
        <v>0</v>
      </c>
      <c r="Z53" s="274">
        <f t="shared" si="76"/>
        <v>0</v>
      </c>
      <c r="AA53" s="274">
        <f t="shared" si="76"/>
        <v>0</v>
      </c>
      <c r="AB53" s="274">
        <f t="shared" si="76"/>
        <v>0</v>
      </c>
      <c r="AC53" s="274">
        <f t="shared" si="76"/>
        <v>0</v>
      </c>
      <c r="AD53" s="274">
        <f t="shared" si="76"/>
        <v>0</v>
      </c>
      <c r="AE53" s="274">
        <f t="shared" si="76"/>
        <v>0</v>
      </c>
      <c r="AF53" s="274">
        <f t="shared" si="76"/>
        <v>0</v>
      </c>
      <c r="AG53" s="274">
        <f t="shared" si="76"/>
        <v>0</v>
      </c>
      <c r="AH53" s="274">
        <f t="shared" si="76"/>
        <v>0</v>
      </c>
      <c r="AI53" s="274">
        <f t="shared" si="76"/>
        <v>0</v>
      </c>
      <c r="AJ53" s="274">
        <f t="shared" si="76"/>
        <v>0</v>
      </c>
      <c r="AK53" s="274">
        <f t="shared" si="76"/>
        <v>0</v>
      </c>
      <c r="AL53" s="274">
        <f t="shared" si="76"/>
        <v>0</v>
      </c>
      <c r="AM53" s="274">
        <f t="shared" si="76"/>
        <v>0</v>
      </c>
      <c r="AN53" s="274">
        <f t="shared" si="76"/>
        <v>0</v>
      </c>
      <c r="AO53" s="274">
        <f t="shared" si="76"/>
        <v>0</v>
      </c>
    </row>
    <row r="54" spans="2:41" s="51" customFormat="1" outlineLevel="1">
      <c r="C54" s="54"/>
      <c r="D54" s="54"/>
      <c r="E54" s="54"/>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row>
    <row r="55" spans="2:41" s="51" customFormat="1" outlineLevel="1">
      <c r="B55" s="269" t="s">
        <v>106</v>
      </c>
      <c r="C55" s="281"/>
      <c r="D55" s="281"/>
      <c r="E55" s="281"/>
      <c r="F55" s="271"/>
      <c r="G55" s="271"/>
      <c r="H55" s="271"/>
      <c r="I55" s="271">
        <f t="shared" ref="I55:T55" si="77">IF(I53&gt;I33,(I53-I33),0)</f>
        <v>0</v>
      </c>
      <c r="J55" s="271">
        <f t="shared" si="77"/>
        <v>0</v>
      </c>
      <c r="K55" s="271">
        <f t="shared" si="77"/>
        <v>0</v>
      </c>
      <c r="L55" s="271">
        <f t="shared" si="77"/>
        <v>0</v>
      </c>
      <c r="M55" s="271">
        <f t="shared" si="77"/>
        <v>0</v>
      </c>
      <c r="N55" s="271">
        <f t="shared" si="77"/>
        <v>0</v>
      </c>
      <c r="O55" s="271">
        <f t="shared" si="77"/>
        <v>0</v>
      </c>
      <c r="P55" s="271">
        <f t="shared" si="77"/>
        <v>0</v>
      </c>
      <c r="Q55" s="271">
        <f t="shared" si="77"/>
        <v>0</v>
      </c>
      <c r="R55" s="271">
        <f t="shared" si="77"/>
        <v>0</v>
      </c>
      <c r="S55" s="271">
        <f t="shared" si="77"/>
        <v>0</v>
      </c>
      <c r="T55" s="271">
        <f t="shared" si="77"/>
        <v>0</v>
      </c>
      <c r="U55" s="271">
        <f t="shared" ref="U55:AO55" si="78">IF(U53&gt;U33,(U53-U33),0)</f>
        <v>0</v>
      </c>
      <c r="V55" s="271">
        <f t="shared" si="78"/>
        <v>0</v>
      </c>
      <c r="W55" s="271">
        <f t="shared" si="78"/>
        <v>0</v>
      </c>
      <c r="X55" s="271">
        <f t="shared" si="78"/>
        <v>0</v>
      </c>
      <c r="Y55" s="271">
        <f t="shared" si="78"/>
        <v>0</v>
      </c>
      <c r="Z55" s="271">
        <f t="shared" si="78"/>
        <v>0</v>
      </c>
      <c r="AA55" s="271">
        <f t="shared" si="78"/>
        <v>0</v>
      </c>
      <c r="AB55" s="271">
        <f t="shared" si="78"/>
        <v>0</v>
      </c>
      <c r="AC55" s="271">
        <f t="shared" si="78"/>
        <v>0</v>
      </c>
      <c r="AD55" s="271">
        <f t="shared" si="78"/>
        <v>0</v>
      </c>
      <c r="AE55" s="271">
        <f t="shared" si="78"/>
        <v>0</v>
      </c>
      <c r="AF55" s="271">
        <f t="shared" si="78"/>
        <v>0</v>
      </c>
      <c r="AG55" s="271">
        <f t="shared" si="78"/>
        <v>0</v>
      </c>
      <c r="AH55" s="271">
        <f t="shared" si="78"/>
        <v>0</v>
      </c>
      <c r="AI55" s="271">
        <f t="shared" si="78"/>
        <v>0</v>
      </c>
      <c r="AJ55" s="271">
        <f t="shared" si="78"/>
        <v>0</v>
      </c>
      <c r="AK55" s="271">
        <f t="shared" si="78"/>
        <v>0</v>
      </c>
      <c r="AL55" s="271">
        <f t="shared" si="78"/>
        <v>0</v>
      </c>
      <c r="AM55" s="271">
        <f t="shared" si="78"/>
        <v>0</v>
      </c>
      <c r="AN55" s="271">
        <f t="shared" si="78"/>
        <v>0</v>
      </c>
      <c r="AO55" s="271">
        <f t="shared" si="78"/>
        <v>0</v>
      </c>
    </row>
    <row r="56" spans="2:41" s="51" customFormat="1" outlineLevel="1">
      <c r="B56" s="269" t="s">
        <v>107</v>
      </c>
      <c r="C56" s="281"/>
      <c r="D56" s="281"/>
      <c r="E56" s="281"/>
      <c r="F56" s="271"/>
      <c r="G56" s="271"/>
      <c r="H56" s="271"/>
      <c r="I56" s="271">
        <f t="shared" ref="I56:T56" si="79">IF(H59&gt;I55,I55,H59)</f>
        <v>0</v>
      </c>
      <c r="J56" s="271">
        <f t="shared" si="79"/>
        <v>0</v>
      </c>
      <c r="K56" s="271">
        <f t="shared" si="79"/>
        <v>0</v>
      </c>
      <c r="L56" s="271">
        <f t="shared" si="79"/>
        <v>0</v>
      </c>
      <c r="M56" s="271">
        <f t="shared" si="79"/>
        <v>0</v>
      </c>
      <c r="N56" s="271">
        <f t="shared" si="79"/>
        <v>0</v>
      </c>
      <c r="O56" s="271">
        <f t="shared" si="79"/>
        <v>0</v>
      </c>
      <c r="P56" s="271">
        <f t="shared" si="79"/>
        <v>0</v>
      </c>
      <c r="Q56" s="271">
        <f t="shared" si="79"/>
        <v>0</v>
      </c>
      <c r="R56" s="271">
        <f t="shared" si="79"/>
        <v>0</v>
      </c>
      <c r="S56" s="271">
        <f t="shared" si="79"/>
        <v>0</v>
      </c>
      <c r="T56" s="271">
        <f t="shared" si="79"/>
        <v>0</v>
      </c>
      <c r="U56" s="271">
        <f t="shared" ref="U56" si="80">IF(T59&gt;U55,U55,T59)</f>
        <v>0</v>
      </c>
      <c r="V56" s="271">
        <f t="shared" ref="V56" si="81">IF(U59&gt;V55,V55,U59)</f>
        <v>0</v>
      </c>
      <c r="W56" s="271">
        <f t="shared" ref="W56" si="82">IF(V59&gt;W55,W55,V59)</f>
        <v>0</v>
      </c>
      <c r="X56" s="271">
        <f t="shared" ref="X56" si="83">IF(W59&gt;X55,X55,W59)</f>
        <v>0</v>
      </c>
      <c r="Y56" s="271">
        <f t="shared" ref="Y56" si="84">IF(X59&gt;Y55,Y55,X59)</f>
        <v>0</v>
      </c>
      <c r="Z56" s="271">
        <f t="shared" ref="Z56" si="85">IF(Y59&gt;Z55,Z55,Y59)</f>
        <v>0</v>
      </c>
      <c r="AA56" s="271">
        <f t="shared" ref="AA56" si="86">IF(Z59&gt;AA55,AA55,Z59)</f>
        <v>0</v>
      </c>
      <c r="AB56" s="271">
        <f t="shared" ref="AB56" si="87">IF(AA59&gt;AB55,AB55,AA59)</f>
        <v>0</v>
      </c>
      <c r="AC56" s="271">
        <f t="shared" ref="AC56" si="88">IF(AB59&gt;AC55,AC55,AB59)</f>
        <v>0</v>
      </c>
      <c r="AD56" s="271">
        <f t="shared" ref="AD56" si="89">IF(AC59&gt;AD55,AD55,AC59)</f>
        <v>0</v>
      </c>
      <c r="AE56" s="271">
        <f t="shared" ref="AE56" si="90">IF(AD59&gt;AE55,AE55,AD59)</f>
        <v>0</v>
      </c>
      <c r="AF56" s="271">
        <f t="shared" ref="AF56" si="91">IF(AE59&gt;AF55,AF55,AE59)</f>
        <v>0</v>
      </c>
      <c r="AG56" s="271">
        <f t="shared" ref="AG56" si="92">IF(AF59&gt;AG55,AG55,AF59)</f>
        <v>0</v>
      </c>
      <c r="AH56" s="271">
        <f t="shared" ref="AH56" si="93">IF(AG59&gt;AH55,AH55,AG59)</f>
        <v>0</v>
      </c>
      <c r="AI56" s="271">
        <f t="shared" ref="AI56" si="94">IF(AH59&gt;AI55,AI55,AH59)</f>
        <v>0</v>
      </c>
      <c r="AJ56" s="271">
        <f t="shared" ref="AJ56" si="95">IF(AI59&gt;AJ55,AJ55,AI59)</f>
        <v>0</v>
      </c>
      <c r="AK56" s="271">
        <f t="shared" ref="AK56" si="96">IF(AJ59&gt;AK55,AK55,AJ59)</f>
        <v>0</v>
      </c>
      <c r="AL56" s="271">
        <f t="shared" ref="AL56" si="97">IF(AK59&gt;AL55,AL55,AK59)</f>
        <v>0</v>
      </c>
      <c r="AM56" s="271">
        <f t="shared" ref="AM56" si="98">IF(AL59&gt;AM55,AM55,AL59)</f>
        <v>0</v>
      </c>
      <c r="AN56" s="271">
        <f t="shared" ref="AN56" si="99">IF(AM59&gt;AN55,AN55,AM59)</f>
        <v>0</v>
      </c>
      <c r="AO56" s="271">
        <f t="shared" ref="AO56" si="100">IF(AN59&gt;AO55,AO55,AN59)</f>
        <v>0</v>
      </c>
    </row>
    <row r="57" spans="2:41" s="51" customFormat="1" outlineLevel="1">
      <c r="B57" s="269" t="s">
        <v>108</v>
      </c>
      <c r="C57" s="281"/>
      <c r="D57" s="281"/>
      <c r="E57" s="281"/>
      <c r="F57" s="271"/>
      <c r="G57" s="271"/>
      <c r="H57" s="271"/>
      <c r="I57" s="271">
        <f t="shared" ref="I57:T57" si="101">IF(I33&gt;I53,I33,0)</f>
        <v>0</v>
      </c>
      <c r="J57" s="271">
        <f t="shared" si="101"/>
        <v>0</v>
      </c>
      <c r="K57" s="271">
        <f t="shared" si="101"/>
        <v>0</v>
      </c>
      <c r="L57" s="271">
        <f t="shared" si="101"/>
        <v>0</v>
      </c>
      <c r="M57" s="271">
        <f t="shared" si="101"/>
        <v>0</v>
      </c>
      <c r="N57" s="271">
        <f t="shared" si="101"/>
        <v>0</v>
      </c>
      <c r="O57" s="271">
        <f t="shared" si="101"/>
        <v>0</v>
      </c>
      <c r="P57" s="271">
        <f t="shared" si="101"/>
        <v>0</v>
      </c>
      <c r="Q57" s="271">
        <f t="shared" si="101"/>
        <v>0</v>
      </c>
      <c r="R57" s="271">
        <f t="shared" si="101"/>
        <v>0</v>
      </c>
      <c r="S57" s="271">
        <f t="shared" si="101"/>
        <v>0</v>
      </c>
      <c r="T57" s="271">
        <f t="shared" si="101"/>
        <v>0</v>
      </c>
      <c r="U57" s="271">
        <f t="shared" ref="U57:AO57" si="102">IF(U33&gt;U53,U33,0)</f>
        <v>0</v>
      </c>
      <c r="V57" s="271">
        <f t="shared" si="102"/>
        <v>14.461643049501602</v>
      </c>
      <c r="W57" s="271">
        <f t="shared" si="102"/>
        <v>1.1109318574407292</v>
      </c>
      <c r="X57" s="271">
        <f t="shared" si="102"/>
        <v>0</v>
      </c>
      <c r="Y57" s="271">
        <f t="shared" si="102"/>
        <v>0</v>
      </c>
      <c r="Z57" s="271">
        <f t="shared" si="102"/>
        <v>0</v>
      </c>
      <c r="AA57" s="271">
        <f t="shared" si="102"/>
        <v>0</v>
      </c>
      <c r="AB57" s="271">
        <f t="shared" si="102"/>
        <v>0</v>
      </c>
      <c r="AC57" s="271">
        <f t="shared" si="102"/>
        <v>0</v>
      </c>
      <c r="AD57" s="271">
        <f t="shared" si="102"/>
        <v>0</v>
      </c>
      <c r="AE57" s="271">
        <f t="shared" si="102"/>
        <v>0</v>
      </c>
      <c r="AF57" s="271">
        <f t="shared" si="102"/>
        <v>0</v>
      </c>
      <c r="AG57" s="271">
        <f t="shared" si="102"/>
        <v>0</v>
      </c>
      <c r="AH57" s="271">
        <f t="shared" si="102"/>
        <v>0</v>
      </c>
      <c r="AI57" s="271">
        <f t="shared" si="102"/>
        <v>0</v>
      </c>
      <c r="AJ57" s="271">
        <f t="shared" si="102"/>
        <v>0</v>
      </c>
      <c r="AK57" s="271">
        <f t="shared" si="102"/>
        <v>0</v>
      </c>
      <c r="AL57" s="271">
        <f t="shared" si="102"/>
        <v>0</v>
      </c>
      <c r="AM57" s="271">
        <f t="shared" si="102"/>
        <v>0</v>
      </c>
      <c r="AN57" s="271">
        <f t="shared" si="102"/>
        <v>0</v>
      </c>
      <c r="AO57" s="271">
        <f t="shared" si="102"/>
        <v>0</v>
      </c>
    </row>
    <row r="58" spans="2:41" s="51" customFormat="1" outlineLevel="1">
      <c r="B58" s="269" t="s">
        <v>109</v>
      </c>
      <c r="C58" s="281"/>
      <c r="D58" s="281"/>
      <c r="E58" s="281"/>
      <c r="F58" s="271"/>
      <c r="G58" s="271"/>
      <c r="H58" s="271"/>
      <c r="I58" s="271">
        <f>SUMIF($G$10:$R$10,I10-Input!$C$148,$G$57:$T$57)</f>
        <v>0</v>
      </c>
      <c r="J58" s="271">
        <f>SUMIF($G$10:$R$10,J10-Input!$C$148,$G$57:$T$57)</f>
        <v>0</v>
      </c>
      <c r="K58" s="271">
        <f>SUMIF($G$10:$R$10,K10-Input!$C$148,$G$57:$T$57)</f>
        <v>0</v>
      </c>
      <c r="L58" s="271">
        <f>SUMIF($G$10:$R$10,L10-Input!$C$148,$G$57:$T$57)</f>
        <v>0</v>
      </c>
      <c r="M58" s="271">
        <f>SUMIF($G$10:$R$10,M10-Input!$C$148,$G$57:$T$57)</f>
        <v>0</v>
      </c>
      <c r="N58" s="271">
        <f>SUMIF($G$10:$R$10,N10-Input!$C$148,$G$57:$T$57)</f>
        <v>0</v>
      </c>
      <c r="O58" s="271">
        <f>SUMIF($G$10:$R$10,O10-Input!$C$148,$G$57:$T$57)</f>
        <v>0</v>
      </c>
      <c r="P58" s="271">
        <f>SUMIF($G$10:$R$10,P10-Input!$C$148,$G$57:$T$57)</f>
        <v>0</v>
      </c>
      <c r="Q58" s="271">
        <f>SUMIF($G$10:$R$10,Q10-Input!$C$148,$G$57:$T$57)</f>
        <v>0</v>
      </c>
      <c r="R58" s="271">
        <f>SUMIF($G$10:$R$10,R10-Input!$C$148,$G$57:$T$57)</f>
        <v>0</v>
      </c>
      <c r="S58" s="271">
        <f>SUMIF($G$10:$R$10,S10-Input!$C$148,$G$57:$T$57)</f>
        <v>0</v>
      </c>
      <c r="T58" s="271">
        <f>SUMIF($G$10:$R$10,T10-Input!$C$148,$G$57:$T$57)</f>
        <v>0</v>
      </c>
      <c r="U58" s="271">
        <f>SUMIF($G$10:$R$10,U10-Input!$C$148,$G$57:$T$57)</f>
        <v>0</v>
      </c>
      <c r="V58" s="271">
        <f>SUMIF($G$10:$R$10,V10-Input!$C$148,$G$57:$T$57)</f>
        <v>0</v>
      </c>
      <c r="W58" s="271">
        <f>SUMIF($G$10:$R$10,W10-Input!$C$148,$G$57:$T$57)</f>
        <v>0</v>
      </c>
      <c r="X58" s="271">
        <f>SUMIF($G$10:$R$10,X10-Input!$C$148,$G$57:$T$57)</f>
        <v>0</v>
      </c>
      <c r="Y58" s="271">
        <f>SUMIF($G$10:$R$10,Y10-Input!$C$148,$G$57:$T$57)</f>
        <v>0</v>
      </c>
      <c r="Z58" s="271">
        <f>SUMIF($G$10:$R$10,Z10-Input!$C$148,$G$57:$T$57)</f>
        <v>0</v>
      </c>
      <c r="AA58" s="271">
        <f>SUMIF($G$10:$R$10,AA10-Input!$C$148,$G$57:$T$57)</f>
        <v>0</v>
      </c>
      <c r="AB58" s="271">
        <f>SUMIF($G$10:$R$10,AB10-Input!$C$148,$G$57:$T$57)</f>
        <v>0</v>
      </c>
      <c r="AC58" s="271">
        <f>SUMIF($G$10:$R$10,AC10-Input!$C$148,$G$57:$T$57)</f>
        <v>0</v>
      </c>
      <c r="AD58" s="271">
        <f>SUMIF($G$10:$R$10,AD10-Input!$C$148,$G$57:$T$57)</f>
        <v>0</v>
      </c>
      <c r="AE58" s="271">
        <f>SUMIF($G$10:$R$10,AE10-Input!$C$148,$G$57:$T$57)</f>
        <v>0</v>
      </c>
      <c r="AF58" s="271">
        <f>SUMIF($G$10:$R$10,AF10-Input!$C$148,$G$57:$T$57)</f>
        <v>0</v>
      </c>
      <c r="AG58" s="271">
        <f>SUMIF($G$10:$R$10,AG10-Input!$C$148,$G$57:$T$57)</f>
        <v>0</v>
      </c>
      <c r="AH58" s="271">
        <f>SUMIF($G$10:$R$10,AH10-Input!$C$148,$G$57:$T$57)</f>
        <v>0</v>
      </c>
      <c r="AI58" s="271">
        <f>SUMIF($G$10:$R$10,AI10-Input!$C$148,$G$57:$T$57)</f>
        <v>0</v>
      </c>
      <c r="AJ58" s="271">
        <f>SUMIF($G$10:$R$10,AJ10-Input!$C$148,$G$57:$T$57)</f>
        <v>0</v>
      </c>
      <c r="AK58" s="271">
        <f>SUMIF($G$10:$R$10,AK10-Input!$C$148,$G$57:$T$57)</f>
        <v>0</v>
      </c>
      <c r="AL58" s="271">
        <f>SUMIF($G$10:$R$10,AL10-Input!$C$148,$G$57:$T$57)</f>
        <v>0</v>
      </c>
      <c r="AM58" s="271">
        <f>SUMIF($G$10:$R$10,AM10-Input!$C$148,$G$57:$T$57)</f>
        <v>0</v>
      </c>
      <c r="AN58" s="271">
        <f>SUMIF($G$10:$R$10,AN10-Input!$C$148,$G$57:$T$57)</f>
        <v>0</v>
      </c>
      <c r="AO58" s="271">
        <f>SUMIF($G$10:$R$10,AO10-Input!$C$148,$G$57:$T$57)</f>
        <v>0</v>
      </c>
    </row>
    <row r="59" spans="2:41" s="51" customFormat="1" outlineLevel="1">
      <c r="B59" s="269" t="s">
        <v>110</v>
      </c>
      <c r="C59" s="270"/>
      <c r="D59" s="270"/>
      <c r="E59" s="270"/>
      <c r="F59" s="271"/>
      <c r="G59" s="271"/>
      <c r="H59" s="271"/>
      <c r="I59" s="271">
        <f>IF((SUM($G$57:I57)-SUM($G$56:I56))&gt;0,(SUM($G$57:I57)-SUM($G$56:I56)-SUM($G$58:I58)),0)</f>
        <v>0</v>
      </c>
      <c r="J59" s="271">
        <f>IF((SUM($G$57:J57)-SUM($G$56:J56))&gt;0,(SUM($G$57:J57)-SUM($G$56:J56)-SUM($G$58:J58)),0)</f>
        <v>0</v>
      </c>
      <c r="K59" s="271">
        <f>IF((SUM($G$57:K57)-SUM($G$56:K56))&gt;0,(SUM($G$57:K57)-SUM($G$56:K56)-SUM($G$58:K58)),0)</f>
        <v>0</v>
      </c>
      <c r="L59" s="271">
        <f>IF((SUM($G$57:L57)-SUM($G$56:L56))&gt;0,(SUM($G$57:L57)-SUM($G$56:L56)-SUM($G$58:L58)),0)</f>
        <v>0</v>
      </c>
      <c r="M59" s="271">
        <f>IF((SUM($G$57:M57)-SUM($G$56:M56))&gt;0,(SUM($G$57:M57)-SUM($G$56:M56)-SUM($G$58:M58)),0)</f>
        <v>0</v>
      </c>
      <c r="N59" s="271">
        <f>IF((SUM($G$57:N57)-SUM($G$56:N56))&gt;0,(SUM($G$57:N57)-SUM($G$56:N56)-SUM($G$58:N58)),0)</f>
        <v>0</v>
      </c>
      <c r="O59" s="271">
        <f>IF((SUM($G$57:O57)-SUM($G$56:O56))&gt;0,(SUM($G$57:O57)-SUM($G$56:O56)-SUM($G$58:O58)),0)</f>
        <v>0</v>
      </c>
      <c r="P59" s="271">
        <f>IF((SUM($G$57:P57)-SUM($G$56:P56))&gt;0,(SUM($G$57:P57)-SUM($G$56:P56)-SUM($G$58:P58)),0)</f>
        <v>0</v>
      </c>
      <c r="Q59" s="271">
        <f>IF((SUM($G$57:Q57)-SUM($G$56:Q56))&gt;0,(SUM($G$57:Q57)-SUM($G$56:Q56)-SUM($G$58:Q58)),0)</f>
        <v>0</v>
      </c>
      <c r="R59" s="271">
        <f>IF((SUM($G$57:R57)-SUM($G$56:R56))&gt;0,(SUM($G$57:R57)-SUM($G$56:R56)-SUM($G$58:R58)),0)</f>
        <v>0</v>
      </c>
      <c r="S59" s="271">
        <f>IF((SUM($G$57:S57)-SUM($G$56:S56))&gt;0,(SUM($G$57:S57)-SUM($G$56:S56)-SUM($G$58:S58)),0)</f>
        <v>0</v>
      </c>
      <c r="T59" s="271">
        <f>IF((SUM($G$57:T57)-SUM($G$56:T56))&gt;0,(SUM($G$57:T57)-SUM($G$56:T56)-SUM($G$58:T58)),0)</f>
        <v>0</v>
      </c>
      <c r="U59" s="271">
        <f>IF((SUM($G$57:U57)-SUM($G$56:U56))&gt;0,(SUM($G$57:U57)-SUM($G$56:U56)-SUM($G$58:U58)),0)</f>
        <v>0</v>
      </c>
      <c r="V59" s="271">
        <f>IF((SUM($G$57:V57)-SUM($G$56:V56))&gt;0,(SUM($G$57:V57)-SUM($G$56:V56)-SUM($G$58:V58)),0)</f>
        <v>14.461643049501602</v>
      </c>
      <c r="W59" s="271">
        <f>IF((SUM($G$57:W57)-SUM($G$56:W56))&gt;0,(SUM($G$57:W57)-SUM($G$56:W56)-SUM($G$58:W58)),0)</f>
        <v>15.57257490694233</v>
      </c>
      <c r="X59" s="271">
        <f>IF((SUM($G$57:X57)-SUM($G$56:X56))&gt;0,(SUM($G$57:X57)-SUM($G$56:X56)-SUM($G$58:X58)),0)</f>
        <v>15.57257490694233</v>
      </c>
      <c r="Y59" s="271">
        <f>IF((SUM($G$57:Y57)-SUM($G$56:Y56))&gt;0,(SUM($G$57:Y57)-SUM($G$56:Y56)-SUM($G$58:Y58)),0)</f>
        <v>15.57257490694233</v>
      </c>
      <c r="Z59" s="271">
        <f>IF((SUM($G$57:Z57)-SUM($G$56:Z56))&gt;0,(SUM($G$57:Z57)-SUM($G$56:Z56)-SUM($G$58:Z58)),0)</f>
        <v>15.57257490694233</v>
      </c>
      <c r="AA59" s="271">
        <f>IF((SUM($G$57:AA57)-SUM($G$56:AA56))&gt;0,(SUM($G$57:AA57)-SUM($G$56:AA56)-SUM($G$58:AA58)),0)</f>
        <v>15.57257490694233</v>
      </c>
      <c r="AB59" s="271">
        <f>IF((SUM($G$57:AB57)-SUM($G$56:AB56))&gt;0,(SUM($G$57:AB57)-SUM($G$56:AB56)-SUM($G$58:AB58)),0)</f>
        <v>15.57257490694233</v>
      </c>
      <c r="AC59" s="271">
        <f>IF((SUM($G$57:AC57)-SUM($G$56:AC56))&gt;0,(SUM($G$57:AC57)-SUM($G$56:AC56)-SUM($G$58:AC58)),0)</f>
        <v>15.57257490694233</v>
      </c>
      <c r="AD59" s="271">
        <f>IF((SUM($G$57:AD57)-SUM($G$56:AD56))&gt;0,(SUM($G$57:AD57)-SUM($G$56:AD56)-SUM($G$58:AD58)),0)</f>
        <v>15.57257490694233</v>
      </c>
      <c r="AE59" s="271">
        <f>IF((SUM($G$57:AE57)-SUM($G$56:AE56))&gt;0,(SUM($G$57:AE57)-SUM($G$56:AE56)-SUM($G$58:AE58)),0)</f>
        <v>15.57257490694233</v>
      </c>
      <c r="AF59" s="271">
        <f>IF((SUM($G$57:AF57)-SUM($G$56:AF56))&gt;0,(SUM($G$57:AF57)-SUM($G$56:AF56)-SUM($G$58:AF58)),0)</f>
        <v>15.57257490694233</v>
      </c>
      <c r="AG59" s="271">
        <f>IF((SUM($G$57:AG57)-SUM($G$56:AG56))&gt;0,(SUM($G$57:AG57)-SUM($G$56:AG56)-SUM($G$58:AG58)),0)</f>
        <v>15.57257490694233</v>
      </c>
      <c r="AH59" s="271">
        <f>IF((SUM($G$57:AH57)-SUM($G$56:AH56))&gt;0,(SUM($G$57:AH57)-SUM($G$56:AH56)-SUM($G$58:AH58)),0)</f>
        <v>15.57257490694233</v>
      </c>
      <c r="AI59" s="271">
        <f>IF((SUM($G$57:AI57)-SUM($G$56:AI56))&gt;0,(SUM($G$57:AI57)-SUM($G$56:AI56)-SUM($G$58:AI58)),0)</f>
        <v>15.57257490694233</v>
      </c>
      <c r="AJ59" s="271">
        <f>IF((SUM($G$57:AJ57)-SUM($G$56:AJ56))&gt;0,(SUM($G$57:AJ57)-SUM($G$56:AJ56)-SUM($G$58:AJ58)),0)</f>
        <v>15.57257490694233</v>
      </c>
      <c r="AK59" s="271">
        <f>IF((SUM($G$57:AK57)-SUM($G$56:AK56))&gt;0,(SUM($G$57:AK57)-SUM($G$56:AK56)-SUM($G$58:AK58)),0)</f>
        <v>15.57257490694233</v>
      </c>
      <c r="AL59" s="271">
        <f>IF((SUM($G$57:AL57)-SUM($G$56:AL56))&gt;0,(SUM($G$57:AL57)-SUM($G$56:AL56)-SUM($G$58:AL58)),0)</f>
        <v>15.57257490694233</v>
      </c>
      <c r="AM59" s="271">
        <f>IF((SUM($G$57:AM57)-SUM($G$56:AM56))&gt;0,(SUM($G$57:AM57)-SUM($G$56:AM56)-SUM($G$58:AM58)),0)</f>
        <v>15.57257490694233</v>
      </c>
      <c r="AN59" s="271">
        <f>IF((SUM($G$57:AN57)-SUM($G$56:AN56))&gt;0,(SUM($G$57:AN57)-SUM($G$56:AN56)-SUM($G$58:AN58)),0)</f>
        <v>15.57257490694233</v>
      </c>
      <c r="AO59" s="271">
        <f>IF((SUM($G$57:AO57)-SUM($G$56:AO56))&gt;0,(SUM($G$57:AO57)-SUM($G$56:AO56)-SUM($G$58:AO58)),0)</f>
        <v>15.57257490694233</v>
      </c>
    </row>
    <row r="60" spans="2:41" s="72" customFormat="1" ht="15" outlineLevel="1">
      <c r="B60" s="272" t="s">
        <v>111</v>
      </c>
      <c r="C60" s="280"/>
      <c r="D60" s="280"/>
      <c r="E60" s="280"/>
      <c r="F60" s="274"/>
      <c r="G60" s="274"/>
      <c r="H60" s="274"/>
      <c r="I60" s="274">
        <f t="shared" ref="I60:T60" si="103">IF(I53&gt;I33,I53,I33)-I56</f>
        <v>0</v>
      </c>
      <c r="J60" s="274">
        <f t="shared" si="103"/>
        <v>0</v>
      </c>
      <c r="K60" s="274">
        <f t="shared" si="103"/>
        <v>0</v>
      </c>
      <c r="L60" s="274">
        <f t="shared" si="103"/>
        <v>0</v>
      </c>
      <c r="M60" s="274">
        <f t="shared" si="103"/>
        <v>0</v>
      </c>
      <c r="N60" s="274">
        <f t="shared" si="103"/>
        <v>0</v>
      </c>
      <c r="O60" s="274">
        <f t="shared" si="103"/>
        <v>0</v>
      </c>
      <c r="P60" s="274">
        <f t="shared" si="103"/>
        <v>0</v>
      </c>
      <c r="Q60" s="274">
        <f t="shared" si="103"/>
        <v>0</v>
      </c>
      <c r="R60" s="274">
        <f t="shared" si="103"/>
        <v>0</v>
      </c>
      <c r="S60" s="274">
        <f t="shared" si="103"/>
        <v>0</v>
      </c>
      <c r="T60" s="274">
        <f t="shared" si="103"/>
        <v>0</v>
      </c>
      <c r="U60" s="274">
        <f t="shared" ref="U60:AO60" si="104">IF(U53&gt;U33,U53,U33)-U56</f>
        <v>0</v>
      </c>
      <c r="V60" s="274">
        <f t="shared" si="104"/>
        <v>14.461643049501602</v>
      </c>
      <c r="W60" s="274">
        <f t="shared" si="104"/>
        <v>1.1109318574407292</v>
      </c>
      <c r="X60" s="274">
        <f t="shared" si="104"/>
        <v>0</v>
      </c>
      <c r="Y60" s="274">
        <f t="shared" si="104"/>
        <v>0</v>
      </c>
      <c r="Z60" s="274">
        <f t="shared" si="104"/>
        <v>0</v>
      </c>
      <c r="AA60" s="274">
        <f t="shared" si="104"/>
        <v>0</v>
      </c>
      <c r="AB60" s="274">
        <f t="shared" si="104"/>
        <v>0</v>
      </c>
      <c r="AC60" s="274">
        <f t="shared" si="104"/>
        <v>0</v>
      </c>
      <c r="AD60" s="274">
        <f t="shared" si="104"/>
        <v>0</v>
      </c>
      <c r="AE60" s="274">
        <f t="shared" si="104"/>
        <v>0</v>
      </c>
      <c r="AF60" s="274">
        <f t="shared" si="104"/>
        <v>0</v>
      </c>
      <c r="AG60" s="274">
        <f t="shared" si="104"/>
        <v>0</v>
      </c>
      <c r="AH60" s="274">
        <f t="shared" si="104"/>
        <v>0</v>
      </c>
      <c r="AI60" s="274">
        <f t="shared" si="104"/>
        <v>0</v>
      </c>
      <c r="AJ60" s="274">
        <f t="shared" si="104"/>
        <v>0</v>
      </c>
      <c r="AK60" s="274">
        <f t="shared" si="104"/>
        <v>0</v>
      </c>
      <c r="AL60" s="274">
        <f t="shared" si="104"/>
        <v>0</v>
      </c>
      <c r="AM60" s="274">
        <f t="shared" si="104"/>
        <v>0</v>
      </c>
      <c r="AN60" s="274">
        <f t="shared" si="104"/>
        <v>0</v>
      </c>
      <c r="AO60" s="274">
        <f t="shared" si="104"/>
        <v>0</v>
      </c>
    </row>
    <row r="61" spans="2:41" s="4" customFormat="1"/>
    <row r="62" spans="2:41" s="4" customFormat="1" ht="15">
      <c r="B62" s="76" t="s">
        <v>233</v>
      </c>
    </row>
    <row r="63" spans="2:41" s="4" customFormat="1" outlineLevel="1">
      <c r="B63" s="166" t="s">
        <v>234</v>
      </c>
      <c r="C63" s="166"/>
      <c r="D63" s="166"/>
      <c r="E63" s="166"/>
      <c r="F63" s="166"/>
      <c r="G63" s="166"/>
      <c r="H63" s="166"/>
      <c r="I63" s="167">
        <f>I12</f>
        <v>0</v>
      </c>
      <c r="J63" s="167">
        <f t="shared" ref="J63:AO63" si="105">J12</f>
        <v>117.79144940587399</v>
      </c>
      <c r="K63" s="167">
        <f t="shared" si="105"/>
        <v>87.735052307094975</v>
      </c>
      <c r="L63" s="167">
        <f t="shared" si="105"/>
        <v>96.457532674718593</v>
      </c>
      <c r="M63" s="167">
        <f t="shared" si="105"/>
        <v>103.05095228652415</v>
      </c>
      <c r="N63" s="167">
        <f t="shared" si="105"/>
        <v>108.70276886512572</v>
      </c>
      <c r="O63" s="167">
        <f t="shared" si="105"/>
        <v>114.72649096001797</v>
      </c>
      <c r="P63" s="167">
        <f t="shared" si="105"/>
        <v>120.80200439665414</v>
      </c>
      <c r="Q63" s="167">
        <f t="shared" si="105"/>
        <v>127.79937843847392</v>
      </c>
      <c r="R63" s="167">
        <f t="shared" si="105"/>
        <v>133.94320096575149</v>
      </c>
      <c r="S63" s="167">
        <f t="shared" si="105"/>
        <v>141.04765337125309</v>
      </c>
      <c r="T63" s="167">
        <f t="shared" si="105"/>
        <v>149.10921637900196</v>
      </c>
      <c r="U63" s="167">
        <f t="shared" si="105"/>
        <v>157.17874658461579</v>
      </c>
      <c r="V63" s="167">
        <f t="shared" si="105"/>
        <v>165.21300553359924</v>
      </c>
      <c r="W63" s="167">
        <f t="shared" si="105"/>
        <v>8.1965680317944525</v>
      </c>
      <c r="X63" s="167">
        <f t="shared" si="105"/>
        <v>0</v>
      </c>
      <c r="Y63" s="167">
        <f t="shared" si="105"/>
        <v>0</v>
      </c>
      <c r="Z63" s="167">
        <f t="shared" si="105"/>
        <v>0</v>
      </c>
      <c r="AA63" s="167">
        <f t="shared" si="105"/>
        <v>0</v>
      </c>
      <c r="AB63" s="167">
        <f t="shared" si="105"/>
        <v>0</v>
      </c>
      <c r="AC63" s="167">
        <f t="shared" si="105"/>
        <v>0</v>
      </c>
      <c r="AD63" s="167">
        <f t="shared" si="105"/>
        <v>0</v>
      </c>
      <c r="AE63" s="167">
        <f t="shared" si="105"/>
        <v>0</v>
      </c>
      <c r="AF63" s="167">
        <f t="shared" si="105"/>
        <v>0</v>
      </c>
      <c r="AG63" s="167">
        <f t="shared" si="105"/>
        <v>0</v>
      </c>
      <c r="AH63" s="167">
        <f t="shared" si="105"/>
        <v>0</v>
      </c>
      <c r="AI63" s="167">
        <f t="shared" si="105"/>
        <v>0</v>
      </c>
      <c r="AJ63" s="167">
        <f t="shared" si="105"/>
        <v>0</v>
      </c>
      <c r="AK63" s="167">
        <f t="shared" si="105"/>
        <v>0</v>
      </c>
      <c r="AL63" s="167">
        <f t="shared" si="105"/>
        <v>0</v>
      </c>
      <c r="AM63" s="167">
        <f t="shared" si="105"/>
        <v>0</v>
      </c>
      <c r="AN63" s="167">
        <f t="shared" si="105"/>
        <v>0</v>
      </c>
      <c r="AO63" s="167">
        <f t="shared" si="105"/>
        <v>0</v>
      </c>
    </row>
    <row r="64" spans="2:41" s="4" customFormat="1" outlineLevel="1">
      <c r="B64" s="166" t="s">
        <v>235</v>
      </c>
      <c r="C64" s="166"/>
      <c r="D64" s="166"/>
      <c r="E64" s="166"/>
      <c r="F64" s="166"/>
      <c r="G64" s="166"/>
      <c r="H64" s="166"/>
      <c r="I64" s="167">
        <f>I13</f>
        <v>0</v>
      </c>
      <c r="J64" s="167">
        <f t="shared" ref="J64:AO64" si="106">J13</f>
        <v>0</v>
      </c>
      <c r="K64" s="167">
        <f t="shared" si="106"/>
        <v>0</v>
      </c>
      <c r="L64" s="167">
        <f t="shared" si="106"/>
        <v>129.01438519156105</v>
      </c>
      <c r="M64" s="167">
        <f t="shared" si="106"/>
        <v>129.36784926057899</v>
      </c>
      <c r="N64" s="167">
        <f t="shared" si="106"/>
        <v>129.01438519156105</v>
      </c>
      <c r="O64" s="167">
        <f t="shared" si="106"/>
        <v>129.01438519156105</v>
      </c>
      <c r="P64" s="167">
        <f t="shared" si="106"/>
        <v>129.01438519156105</v>
      </c>
      <c r="Q64" s="167">
        <f t="shared" si="106"/>
        <v>129.36784926057899</v>
      </c>
      <c r="R64" s="167">
        <f t="shared" si="106"/>
        <v>129.01438519156105</v>
      </c>
      <c r="S64" s="167">
        <f t="shared" si="106"/>
        <v>129.01438519156105</v>
      </c>
      <c r="T64" s="167">
        <f t="shared" si="106"/>
        <v>129.01438519156105</v>
      </c>
      <c r="U64" s="167">
        <f t="shared" si="106"/>
        <v>129.36784926057899</v>
      </c>
      <c r="V64" s="167">
        <f t="shared" si="106"/>
        <v>129.01438519156105</v>
      </c>
      <c r="W64" s="167">
        <f t="shared" si="106"/>
        <v>6.0088891733055831</v>
      </c>
      <c r="X64" s="167">
        <f t="shared" si="106"/>
        <v>0</v>
      </c>
      <c r="Y64" s="167">
        <f t="shared" si="106"/>
        <v>0</v>
      </c>
      <c r="Z64" s="167">
        <f t="shared" si="106"/>
        <v>0</v>
      </c>
      <c r="AA64" s="167">
        <f t="shared" si="106"/>
        <v>0</v>
      </c>
      <c r="AB64" s="167">
        <f t="shared" si="106"/>
        <v>0</v>
      </c>
      <c r="AC64" s="167">
        <f t="shared" si="106"/>
        <v>0</v>
      </c>
      <c r="AD64" s="167">
        <f t="shared" si="106"/>
        <v>0</v>
      </c>
      <c r="AE64" s="167">
        <f t="shared" si="106"/>
        <v>0</v>
      </c>
      <c r="AF64" s="167">
        <f t="shared" si="106"/>
        <v>0</v>
      </c>
      <c r="AG64" s="167">
        <f t="shared" si="106"/>
        <v>0</v>
      </c>
      <c r="AH64" s="167">
        <f t="shared" si="106"/>
        <v>0</v>
      </c>
      <c r="AI64" s="167">
        <f t="shared" si="106"/>
        <v>0</v>
      </c>
      <c r="AJ64" s="167">
        <f t="shared" si="106"/>
        <v>0</v>
      </c>
      <c r="AK64" s="167">
        <f t="shared" si="106"/>
        <v>0</v>
      </c>
      <c r="AL64" s="167">
        <f t="shared" si="106"/>
        <v>0</v>
      </c>
      <c r="AM64" s="167">
        <f t="shared" si="106"/>
        <v>0</v>
      </c>
      <c r="AN64" s="167">
        <f t="shared" si="106"/>
        <v>0</v>
      </c>
      <c r="AO64" s="167">
        <f t="shared" si="106"/>
        <v>0</v>
      </c>
    </row>
    <row r="65" spans="1:41" s="4" customFormat="1" ht="15" outlineLevel="1">
      <c r="B65" s="177" t="s">
        <v>236</v>
      </c>
      <c r="C65" s="166"/>
      <c r="D65" s="166"/>
      <c r="E65" s="166"/>
      <c r="F65" s="166"/>
      <c r="G65" s="166"/>
      <c r="H65" s="166"/>
      <c r="I65" s="282">
        <f>IF(AND(H63=0,I63&lt;&gt;0),-(I63-I64)*Input!$C$146,IF(SUM($H$65:H65)&gt;0,-(I63-I64)*Input!$C$146,-SUM($H$65:H65)))</f>
        <v>0</v>
      </c>
      <c r="J65" s="282">
        <f>IF(AND(I63=0,J63&lt;&gt;0),-(J63-J64)*Input!$C$146,IF(SUM($H$65:I65)&gt;0,-(J63-J64)*Input!$C$146,-SUM($H$65:I65)))</f>
        <v>-41.161044080388614</v>
      </c>
      <c r="K65" s="282">
        <f>IF(AND(J63=0,K63&lt;&gt;0),-(K63-K64)*Input!$C$146,IF(SUM($H$65:J65)&gt;0,-(K63-K64)*Input!$C$146,-SUM($H$65:J65)))</f>
        <v>41.161044080388614</v>
      </c>
      <c r="L65" s="282">
        <f>IF(AND(K63=0,L63&lt;&gt;0),-(L63-L64)*Input!$C$146,IF(SUM($H$65:K65)&gt;0,-(L63-L64)*Input!$C$146,-SUM($H$65:K65)))</f>
        <v>0</v>
      </c>
      <c r="M65" s="282">
        <f>IF(AND(L63=0,M63&lt;&gt;0),-(M63-M64)*Input!$C$146,IF(SUM($H$65:L65)&gt;0,-(M63-M64)*Input!$C$146,-SUM($H$65:L65)))</f>
        <v>0</v>
      </c>
      <c r="N65" s="282">
        <f>IF(AND(M63=0,N63&lt;&gt;0),-(N63-N64)*Input!$C$146,IF(SUM($H$65:M65)&gt;0,-(N63-N64)*Input!$C$146,-SUM($H$65:M65)))</f>
        <v>0</v>
      </c>
      <c r="O65" s="282">
        <f>IF(AND(N63=0,O63&lt;&gt;0),-(O63-O64)*Input!$C$146,IF(SUM($H$65:N65)&gt;0,-(O63-O64)*Input!$C$146,-SUM($H$65:N65)))</f>
        <v>0</v>
      </c>
      <c r="P65" s="282">
        <f>IF(AND(O63=0,P63&lt;&gt;0),-(P63-P64)*Input!$C$146,IF(SUM($H$65:O65)&gt;0,-(P63-P64)*Input!$C$146,-SUM($H$65:O65)))</f>
        <v>0</v>
      </c>
      <c r="Q65" s="282">
        <f>IF(AND(P63=0,Q63&lt;&gt;0),-(Q63-Q64)*Input!$C$146,IF(SUM($H$65:P65)&gt;0,-(Q63-Q64)*Input!$C$146,-SUM($H$65:P65)))</f>
        <v>0</v>
      </c>
      <c r="R65" s="282">
        <f>IF(AND(Q63=0,R63&lt;&gt;0),-(R63-R64)*Input!$C$146,IF(SUM($H$65:Q65)&gt;0,-(R63-R64)*Input!$C$146,-SUM($H$65:Q65)))</f>
        <v>0</v>
      </c>
      <c r="S65" s="282">
        <f>IF(AND(R63=0,S63&lt;&gt;0),-(S63-S64)*Input!$C$146,IF(SUM($H$65:R65)&gt;0,-(S63-S64)*Input!$C$146,-SUM($H$65:R65)))</f>
        <v>0</v>
      </c>
      <c r="T65" s="282">
        <f>IF(AND(S63=0,T63&lt;&gt;0),-(T63-T64)*Input!$C$146,IF(SUM($H$65:S65)&gt;0,-(T63-T64)*Input!$C$146,-SUM($H$65:S65)))</f>
        <v>0</v>
      </c>
      <c r="U65" s="282">
        <f>IF(AND(T63=0,U63&lt;&gt;0),-(U63-U64)*Input!$C$146,IF(SUM($H$65:T65)&gt;0,-(U63-U64)*Input!$C$146,-SUM($H$65:T65)))</f>
        <v>0</v>
      </c>
      <c r="V65" s="282">
        <f>IF(AND(U63=0,V63&lt;&gt;0),-(V63-V64)*Input!$C$146,IF(SUM($H$65:U65)&gt;0,-(V63-V64)*Input!$C$146,-SUM($H$65:U65)))</f>
        <v>0</v>
      </c>
      <c r="W65" s="282">
        <f>IF(AND(V63=0,W63&lt;&gt;0),-(W63-W64)*Input!$C$146,IF(SUM($H$65:V65)&gt;0,-(W63-W64)*Input!$C$146,-SUM($H$65:V65)))</f>
        <v>0</v>
      </c>
      <c r="X65" s="282">
        <f>IF(AND(W63=0,X63&lt;&gt;0),-(X63-X64)*Input!$C$146,IF(SUM($H$65:W65)&gt;0,-(X63-X64)*Input!$C$146,-SUM($H$65:W65)))</f>
        <v>0</v>
      </c>
      <c r="Y65" s="282">
        <f>IF(AND(X63=0,Y63&lt;&gt;0),-(Y63-Y64)*Input!$C$146,IF(SUM($H$65:X65)&gt;0,-(Y63-Y64)*Input!$C$146,-SUM($H$65:X65)))</f>
        <v>0</v>
      </c>
      <c r="Z65" s="282">
        <f>IF(AND(Y63=0,Z63&lt;&gt;0),-(Z63-Z64)*Input!$C$146,IF(SUM($H$65:Y65)&gt;0,-(Z63-Z64)*Input!$C$146,-SUM($H$65:Y65)))</f>
        <v>0</v>
      </c>
      <c r="AA65" s="282">
        <f>IF(AND(Z63=0,AA63&lt;&gt;0),-(AA63-AA64)*Input!$C$146,IF(SUM($H$65:Z65)&gt;0,-(AA63-AA64)*Input!$C$146,-SUM($H$65:Z65)))</f>
        <v>0</v>
      </c>
      <c r="AB65" s="282">
        <f>IF(AND(AA63=0,AB63&lt;&gt;0),-(AB63-AB64)*Input!$C$146,IF(SUM($H$65:AA65)&gt;0,-(AB63-AB64)*Input!$C$146,-SUM($H$65:AA65)))</f>
        <v>0</v>
      </c>
      <c r="AC65" s="282">
        <f>IF(AND(AB63=0,AC63&lt;&gt;0),-(AC63-AC64)*Input!$C$146,IF(SUM($H$65:AB65)&gt;0,-(AC63-AC64)*Input!$C$146,-SUM($H$65:AB65)))</f>
        <v>0</v>
      </c>
      <c r="AD65" s="282">
        <f>IF(AND(AC63=0,AD63&lt;&gt;0),-(AD63-AD64)*Input!$C$146,IF(SUM($H$65:AC65)&gt;0,-(AD63-AD64)*Input!$C$146,-SUM($H$65:AC65)))</f>
        <v>0</v>
      </c>
      <c r="AE65" s="282">
        <f>IF(AND(AD63=0,AE63&lt;&gt;0),-(AE63-AE64)*Input!$C$146,IF(SUM($H$65:AD65)&gt;0,-(AE63-AE64)*Input!$C$146,-SUM($H$65:AD65)))</f>
        <v>0</v>
      </c>
      <c r="AF65" s="282">
        <f>IF(AND(AE63=0,AF63&lt;&gt;0),-(AF63-AF64)*Input!$C$146,IF(SUM($H$65:AE65)&gt;0,-(AF63-AF64)*Input!$C$146,-SUM($H$65:AE65)))</f>
        <v>0</v>
      </c>
      <c r="AG65" s="282">
        <f>IF(AND(AF63=0,AG63&lt;&gt;0),-(AG63-AG64)*Input!$C$146,IF(SUM($H$65:AF65)&gt;0,-(AG63-AG64)*Input!$C$146,-SUM($H$65:AF65)))</f>
        <v>0</v>
      </c>
      <c r="AH65" s="282">
        <f>IF(AND(AG63=0,AH63&lt;&gt;0),-(AH63-AH64)*Input!$C$146,IF(SUM($H$65:AG65)&gt;0,-(AH63-AH64)*Input!$C$146,-SUM($H$65:AG65)))</f>
        <v>0</v>
      </c>
      <c r="AI65" s="282">
        <f>IF(AND(AH63=0,AI63&lt;&gt;0),-(AI63-AI64)*Input!$C$146,IF(SUM($H$65:AH65)&gt;0,-(AI63-AI64)*Input!$C$146,-SUM($H$65:AH65)))</f>
        <v>0</v>
      </c>
      <c r="AJ65" s="282">
        <f>IF(AND(AI63=0,AJ63&lt;&gt;0),-(AJ63-AJ64)*Input!$C$146,IF(SUM($H$65:AI65)&gt;0,-(AJ63-AJ64)*Input!$C$146,-SUM($H$65:AI65)))</f>
        <v>0</v>
      </c>
      <c r="AK65" s="282">
        <f>IF(AND(AJ63=0,AK63&lt;&gt;0),-(AK63-AK64)*Input!$C$146,IF(SUM($H$65:AJ65)&gt;0,-(AK63-AK64)*Input!$C$146,-SUM($H$65:AJ65)))</f>
        <v>0</v>
      </c>
      <c r="AL65" s="282">
        <f>IF(AND(AK63=0,AL63&lt;&gt;0),-(AL63-AL64)*Input!$C$146,IF(SUM($H$65:AK65)&gt;0,-(AL63-AL64)*Input!$C$146,-SUM($H$65:AK65)))</f>
        <v>0</v>
      </c>
      <c r="AM65" s="282">
        <f>IF(AND(AL63=0,AM63&lt;&gt;0),-(AM63-AM64)*Input!$C$146,IF(SUM($H$65:AL65)&gt;0,-(AM63-AM64)*Input!$C$146,-SUM($H$65:AL65)))</f>
        <v>0</v>
      </c>
      <c r="AN65" s="282">
        <f>IF(AND(AM63=0,AN63&lt;&gt;0),-(AN63-AN64)*Input!$C$146,IF(SUM($H$65:AM65)&gt;0,-(AN63-AN64)*Input!$C$146,-SUM($H$65:AM65)))</f>
        <v>0</v>
      </c>
      <c r="AO65" s="282">
        <f>IF(AND(AN63=0,AO63&lt;&gt;0),-(AO63-AO64)*Input!$C$146,IF(SUM($H$65:AN65)&gt;0,-(AO63-AO64)*Input!$C$146,-SUM($H$65:AN65)))</f>
        <v>0</v>
      </c>
    </row>
    <row r="66" spans="1:41" s="4" customFormat="1" outlineLevel="1">
      <c r="B66" s="166" t="s">
        <v>237</v>
      </c>
      <c r="C66" s="166"/>
      <c r="D66" s="166"/>
      <c r="E66" s="166"/>
      <c r="F66" s="166"/>
      <c r="G66" s="166"/>
      <c r="H66" s="166"/>
      <c r="I66" s="167">
        <f>ROUND(H66+I65,2)</f>
        <v>0</v>
      </c>
      <c r="J66" s="167">
        <f t="shared" ref="J66:AO66" si="107">ROUND(I66+J65,2)</f>
        <v>-41.16</v>
      </c>
      <c r="K66" s="167">
        <f t="shared" si="107"/>
        <v>0</v>
      </c>
      <c r="L66" s="167">
        <f t="shared" si="107"/>
        <v>0</v>
      </c>
      <c r="M66" s="167">
        <f t="shared" si="107"/>
        <v>0</v>
      </c>
      <c r="N66" s="167">
        <f t="shared" si="107"/>
        <v>0</v>
      </c>
      <c r="O66" s="167">
        <f t="shared" si="107"/>
        <v>0</v>
      </c>
      <c r="P66" s="167">
        <f t="shared" si="107"/>
        <v>0</v>
      </c>
      <c r="Q66" s="167">
        <f t="shared" si="107"/>
        <v>0</v>
      </c>
      <c r="R66" s="167">
        <f t="shared" si="107"/>
        <v>0</v>
      </c>
      <c r="S66" s="167">
        <f t="shared" si="107"/>
        <v>0</v>
      </c>
      <c r="T66" s="167">
        <f t="shared" si="107"/>
        <v>0</v>
      </c>
      <c r="U66" s="167">
        <f t="shared" si="107"/>
        <v>0</v>
      </c>
      <c r="V66" s="167">
        <f t="shared" si="107"/>
        <v>0</v>
      </c>
      <c r="W66" s="167">
        <f t="shared" si="107"/>
        <v>0</v>
      </c>
      <c r="X66" s="167">
        <f t="shared" si="107"/>
        <v>0</v>
      </c>
      <c r="Y66" s="167">
        <f t="shared" si="107"/>
        <v>0</v>
      </c>
      <c r="Z66" s="167">
        <f t="shared" si="107"/>
        <v>0</v>
      </c>
      <c r="AA66" s="167">
        <f t="shared" si="107"/>
        <v>0</v>
      </c>
      <c r="AB66" s="167">
        <f t="shared" si="107"/>
        <v>0</v>
      </c>
      <c r="AC66" s="167">
        <f t="shared" si="107"/>
        <v>0</v>
      </c>
      <c r="AD66" s="167">
        <f t="shared" si="107"/>
        <v>0</v>
      </c>
      <c r="AE66" s="167">
        <f t="shared" si="107"/>
        <v>0</v>
      </c>
      <c r="AF66" s="167">
        <f t="shared" si="107"/>
        <v>0</v>
      </c>
      <c r="AG66" s="167">
        <f t="shared" si="107"/>
        <v>0</v>
      </c>
      <c r="AH66" s="167">
        <f t="shared" si="107"/>
        <v>0</v>
      </c>
      <c r="AI66" s="167">
        <f t="shared" si="107"/>
        <v>0</v>
      </c>
      <c r="AJ66" s="167">
        <f t="shared" si="107"/>
        <v>0</v>
      </c>
      <c r="AK66" s="167">
        <f t="shared" si="107"/>
        <v>0</v>
      </c>
      <c r="AL66" s="167">
        <f t="shared" si="107"/>
        <v>0</v>
      </c>
      <c r="AM66" s="167">
        <f t="shared" si="107"/>
        <v>0</v>
      </c>
      <c r="AN66" s="167">
        <f t="shared" si="107"/>
        <v>0</v>
      </c>
      <c r="AO66" s="167">
        <f t="shared" si="107"/>
        <v>0</v>
      </c>
    </row>
    <row r="67" spans="1:41" s="4" customFormat="1"/>
    <row r="68" spans="1:41" s="4" customFormat="1"/>
    <row r="69" spans="1:41" s="51" customFormat="1" ht="15">
      <c r="B69" s="76" t="s">
        <v>112</v>
      </c>
      <c r="C69" s="54"/>
      <c r="D69" s="54"/>
      <c r="E69" s="54"/>
    </row>
    <row r="70" spans="1:41" s="51" customFormat="1" ht="15" outlineLevel="1">
      <c r="B70" s="77" t="s">
        <v>84</v>
      </c>
      <c r="C70" s="58"/>
      <c r="D70" s="59"/>
      <c r="E70" s="59">
        <f t="shared" ref="E70:AO70" si="108">E9</f>
        <v>42460</v>
      </c>
      <c r="F70" s="59">
        <f t="shared" si="108"/>
        <v>42825</v>
      </c>
      <c r="G70" s="59">
        <f t="shared" si="108"/>
        <v>0</v>
      </c>
      <c r="H70" s="59">
        <f t="shared" si="108"/>
        <v>43555</v>
      </c>
      <c r="I70" s="59">
        <f t="shared" si="108"/>
        <v>43921</v>
      </c>
      <c r="J70" s="59">
        <f t="shared" si="108"/>
        <v>44286</v>
      </c>
      <c r="K70" s="59">
        <f t="shared" si="108"/>
        <v>44651</v>
      </c>
      <c r="L70" s="59">
        <f t="shared" si="108"/>
        <v>45016</v>
      </c>
      <c r="M70" s="59">
        <f t="shared" si="108"/>
        <v>45382</v>
      </c>
      <c r="N70" s="59">
        <f t="shared" si="108"/>
        <v>45747</v>
      </c>
      <c r="O70" s="59">
        <f t="shared" si="108"/>
        <v>46112</v>
      </c>
      <c r="P70" s="59">
        <f t="shared" si="108"/>
        <v>46477</v>
      </c>
      <c r="Q70" s="59">
        <f t="shared" si="108"/>
        <v>46843</v>
      </c>
      <c r="R70" s="59">
        <f t="shared" si="108"/>
        <v>47208</v>
      </c>
      <c r="S70" s="59">
        <f t="shared" si="108"/>
        <v>47573</v>
      </c>
      <c r="T70" s="59">
        <f t="shared" si="108"/>
        <v>47938</v>
      </c>
      <c r="U70" s="59">
        <f t="shared" si="108"/>
        <v>48304</v>
      </c>
      <c r="V70" s="59">
        <f t="shared" si="108"/>
        <v>48669</v>
      </c>
      <c r="W70" s="59">
        <f t="shared" si="108"/>
        <v>49034</v>
      </c>
      <c r="X70" s="59">
        <f t="shared" si="108"/>
        <v>0</v>
      </c>
      <c r="Y70" s="59">
        <f t="shared" si="108"/>
        <v>0</v>
      </c>
      <c r="Z70" s="59">
        <f t="shared" si="108"/>
        <v>0</v>
      </c>
      <c r="AA70" s="59">
        <f t="shared" si="108"/>
        <v>0</v>
      </c>
      <c r="AB70" s="59">
        <f t="shared" si="108"/>
        <v>0</v>
      </c>
      <c r="AC70" s="59">
        <f t="shared" si="108"/>
        <v>0</v>
      </c>
      <c r="AD70" s="59">
        <f t="shared" si="108"/>
        <v>0</v>
      </c>
      <c r="AE70" s="59">
        <f t="shared" si="108"/>
        <v>0</v>
      </c>
      <c r="AF70" s="59">
        <f t="shared" si="108"/>
        <v>0</v>
      </c>
      <c r="AG70" s="59">
        <f t="shared" si="108"/>
        <v>0</v>
      </c>
      <c r="AH70" s="59">
        <f t="shared" si="108"/>
        <v>0</v>
      </c>
      <c r="AI70" s="59">
        <f t="shared" si="108"/>
        <v>0</v>
      </c>
      <c r="AJ70" s="59">
        <f t="shared" si="108"/>
        <v>0</v>
      </c>
      <c r="AK70" s="59">
        <f t="shared" si="108"/>
        <v>0</v>
      </c>
      <c r="AL70" s="59">
        <f t="shared" si="108"/>
        <v>0</v>
      </c>
      <c r="AM70" s="59">
        <f t="shared" si="108"/>
        <v>0</v>
      </c>
      <c r="AN70" s="59">
        <f t="shared" si="108"/>
        <v>0</v>
      </c>
      <c r="AO70" s="59">
        <f t="shared" si="108"/>
        <v>0</v>
      </c>
    </row>
    <row r="71" spans="1:41" s="47" customFormat="1" ht="15" outlineLevel="1">
      <c r="B71" s="78" t="s">
        <v>86</v>
      </c>
      <c r="C71" s="45"/>
      <c r="D71" s="45"/>
      <c r="E71" s="45"/>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row>
    <row r="72" spans="1:41" s="50" customFormat="1" outlineLevel="1">
      <c r="A72" s="47"/>
      <c r="B72" s="268" t="s">
        <v>113</v>
      </c>
      <c r="C72" s="283"/>
      <c r="D72" s="283"/>
      <c r="E72" s="283"/>
      <c r="F72" s="284"/>
      <c r="G72" s="285"/>
      <c r="H72" s="285"/>
      <c r="I72" s="286"/>
      <c r="J72" s="286"/>
      <c r="K72" s="286"/>
      <c r="L72" s="286">
        <f t="shared" ref="L72" si="109">K75</f>
        <v>1426.2275184875309</v>
      </c>
      <c r="M72" s="286">
        <f t="shared" ref="M72" si="110">L75</f>
        <v>1329.7699858128124</v>
      </c>
      <c r="N72" s="286">
        <f t="shared" ref="N72" si="111">M75</f>
        <v>1226.7190335262883</v>
      </c>
      <c r="O72" s="286">
        <f t="shared" ref="O72" si="112">N75</f>
        <v>1118.0162646611625</v>
      </c>
      <c r="P72" s="286">
        <f t="shared" ref="P72" si="113">O75</f>
        <v>1003.2897737011446</v>
      </c>
      <c r="Q72" s="286">
        <f t="shared" ref="Q72" si="114">P75</f>
        <v>882.48776930449037</v>
      </c>
      <c r="R72" s="286">
        <f t="shared" ref="R72" si="115">Q75</f>
        <v>754.68839086601645</v>
      </c>
      <c r="S72" s="286">
        <f t="shared" ref="S72" si="116">R75</f>
        <v>620.7451899002649</v>
      </c>
      <c r="T72" s="286">
        <f t="shared" ref="T72" si="117">S75</f>
        <v>479.69753652901181</v>
      </c>
      <c r="U72" s="286">
        <f t="shared" ref="U72" si="118">T75</f>
        <v>330.58832015000985</v>
      </c>
      <c r="V72" s="286">
        <f t="shared" ref="V72" si="119">U75</f>
        <v>173.40957356539406</v>
      </c>
      <c r="W72" s="286">
        <f t="shared" ref="W72" si="120">V75</f>
        <v>8.1965680317948113</v>
      </c>
      <c r="X72" s="286">
        <f t="shared" ref="X72" si="121">W75</f>
        <v>3.5882408155885059E-13</v>
      </c>
      <c r="Y72" s="286">
        <f t="shared" ref="Y72" si="122">X75</f>
        <v>3.5882408155885059E-13</v>
      </c>
      <c r="Z72" s="286">
        <f t="shared" ref="Z72" si="123">Y75</f>
        <v>3.5882408155885059E-13</v>
      </c>
      <c r="AA72" s="286">
        <f t="shared" ref="AA72" si="124">Z75</f>
        <v>3.5882408155885059E-13</v>
      </c>
      <c r="AB72" s="286">
        <f t="shared" ref="AB72" si="125">AA75</f>
        <v>3.5882408155885059E-13</v>
      </c>
      <c r="AC72" s="286">
        <f t="shared" ref="AC72" si="126">AB75</f>
        <v>3.5882408155885059E-13</v>
      </c>
      <c r="AD72" s="286">
        <f t="shared" ref="AD72" si="127">AC75</f>
        <v>3.5882408155885059E-13</v>
      </c>
      <c r="AE72" s="286">
        <f t="shared" ref="AE72" si="128">AD75</f>
        <v>3.5882408155885059E-13</v>
      </c>
      <c r="AF72" s="286">
        <f t="shared" ref="AF72" si="129">AE75</f>
        <v>3.5882408155885059E-13</v>
      </c>
      <c r="AG72" s="286">
        <f t="shared" ref="AG72" si="130">AF75</f>
        <v>3.5882408155885059E-13</v>
      </c>
      <c r="AH72" s="286">
        <f t="shared" ref="AH72" si="131">AG75</f>
        <v>3.5882408155885059E-13</v>
      </c>
      <c r="AI72" s="286">
        <f t="shared" ref="AI72" si="132">AH75</f>
        <v>3.5882408155885059E-13</v>
      </c>
      <c r="AJ72" s="286">
        <f t="shared" ref="AJ72" si="133">AI75</f>
        <v>3.5882408155885059E-13</v>
      </c>
      <c r="AK72" s="286">
        <f t="shared" ref="AK72" si="134">AJ75</f>
        <v>3.5882408155885059E-13</v>
      </c>
      <c r="AL72" s="286">
        <f t="shared" ref="AL72" si="135">AK75</f>
        <v>3.5882408155885059E-13</v>
      </c>
      <c r="AM72" s="286">
        <f t="shared" ref="AM72" si="136">AL75</f>
        <v>3.5882408155885059E-13</v>
      </c>
      <c r="AN72" s="286">
        <f t="shared" ref="AN72" si="137">AM75</f>
        <v>3.5882408155885059E-13</v>
      </c>
      <c r="AO72" s="286">
        <f t="shared" ref="AO72" si="138">AN75</f>
        <v>3.5882408155885059E-13</v>
      </c>
    </row>
    <row r="73" spans="1:41" s="50" customFormat="1" outlineLevel="1">
      <c r="A73" s="47"/>
      <c r="B73" s="268" t="s">
        <v>114</v>
      </c>
      <c r="C73" s="283"/>
      <c r="D73" s="283"/>
      <c r="E73" s="283"/>
      <c r="F73" s="284"/>
      <c r="G73" s="284"/>
      <c r="H73" s="285"/>
      <c r="I73" s="287"/>
      <c r="J73" s="287"/>
      <c r="K73" s="287"/>
      <c r="L73" s="287"/>
      <c r="M73" s="287"/>
      <c r="N73" s="287"/>
      <c r="O73" s="287"/>
      <c r="P73" s="287"/>
      <c r="Q73" s="287"/>
      <c r="R73" s="287"/>
      <c r="S73" s="287"/>
      <c r="T73" s="287"/>
      <c r="U73" s="287"/>
      <c r="V73" s="287"/>
      <c r="W73" s="287"/>
      <c r="X73" s="287"/>
      <c r="Y73" s="287"/>
      <c r="Z73" s="287"/>
      <c r="AA73" s="287"/>
      <c r="AB73" s="287"/>
      <c r="AC73" s="287"/>
      <c r="AD73" s="287"/>
      <c r="AE73" s="287"/>
      <c r="AF73" s="287"/>
      <c r="AG73" s="287"/>
      <c r="AH73" s="287"/>
      <c r="AI73" s="287"/>
      <c r="AJ73" s="287"/>
      <c r="AK73" s="287"/>
      <c r="AL73" s="287"/>
      <c r="AM73" s="287"/>
      <c r="AN73" s="287"/>
      <c r="AO73" s="287"/>
    </row>
    <row r="74" spans="1:41" s="50" customFormat="1" outlineLevel="1">
      <c r="A74" s="47"/>
      <c r="B74" s="269" t="s">
        <v>115</v>
      </c>
      <c r="C74" s="283"/>
      <c r="D74" s="283"/>
      <c r="E74" s="283"/>
      <c r="F74" s="285"/>
      <c r="G74" s="285"/>
      <c r="H74" s="288"/>
      <c r="I74" s="286"/>
      <c r="J74" s="286"/>
      <c r="K74" s="286"/>
      <c r="L74" s="286">
        <f>$L$72*SUMIF(Financials!$H$1:$AK$1,'Other Schedules'!L$2,Financials!$H$7:$AK$7)/SUM(Financials!$H$7:$AK$7)+L78</f>
        <v>96.457532674718593</v>
      </c>
      <c r="M74" s="286">
        <f>$L$72*SUMIF(Financials!$H$1:$AK$1,'Other Schedules'!M$2,Financials!$H$7:$AK$7)/SUM(Financials!$H$7:$AK$7)+M78</f>
        <v>103.05095228652415</v>
      </c>
      <c r="N74" s="286">
        <f>$L$72*SUMIF(Financials!$H$1:$AK$1,'Other Schedules'!N$2,Financials!$H$7:$AK$7)/SUM(Financials!$H$7:$AK$7)+N78</f>
        <v>108.70276886512572</v>
      </c>
      <c r="O74" s="286">
        <f>$L$72*SUMIF(Financials!$H$1:$AK$1,'Other Schedules'!O$2,Financials!$H$7:$AK$7)/SUM(Financials!$H$7:$AK$7)+O78</f>
        <v>114.72649096001797</v>
      </c>
      <c r="P74" s="286">
        <f>$L$72*SUMIF(Financials!$H$1:$AK$1,'Other Schedules'!P$2,Financials!$H$7:$AK$7)/SUM(Financials!$H$7:$AK$7)+P78</f>
        <v>120.80200439665414</v>
      </c>
      <c r="Q74" s="286">
        <f>$L$72*SUMIF(Financials!$H$1:$AK$1,'Other Schedules'!Q$2,Financials!$H$7:$AK$7)/SUM(Financials!$H$7:$AK$7)+Q78</f>
        <v>127.79937843847392</v>
      </c>
      <c r="R74" s="286">
        <f>$L$72*SUMIF(Financials!$H$1:$AK$1,'Other Schedules'!R$2,Financials!$H$7:$AK$7)/SUM(Financials!$H$7:$AK$7)+R78</f>
        <v>133.94320096575149</v>
      </c>
      <c r="S74" s="286">
        <f>$L$72*SUMIF(Financials!$H$1:$AK$1,'Other Schedules'!S$2,Financials!$H$7:$AK$7)/SUM(Financials!$H$7:$AK$7)+S78</f>
        <v>141.04765337125309</v>
      </c>
      <c r="T74" s="286">
        <f>$L$72*SUMIF(Financials!$H$1:$AK$1,'Other Schedules'!T$2,Financials!$H$7:$AK$7)/SUM(Financials!$H$7:$AK$7)+T78</f>
        <v>149.10921637900196</v>
      </c>
      <c r="U74" s="286">
        <f>$L$72*SUMIF(Financials!$H$1:$AK$1,'Other Schedules'!U$2,Financials!$H$7:$AK$7)/SUM(Financials!$H$7:$AK$7)+U78</f>
        <v>157.17874658461579</v>
      </c>
      <c r="V74" s="286">
        <f>$L$72*SUMIF(Financials!$H$1:$AK$1,'Other Schedules'!V$2,Financials!$H$7:$AK$7)/SUM(Financials!$H$7:$AK$7)+V78</f>
        <v>165.21300553359924</v>
      </c>
      <c r="W74" s="286">
        <f>$L$72*SUMIF(Financials!$H$1:$AK$1,'Other Schedules'!W$2,Financials!$H$7:$AK$7)/SUM(Financials!$H$7:$AK$7)+W78</f>
        <v>8.1965680317944525</v>
      </c>
      <c r="X74" s="286">
        <f>$L$72*SUMIF(Financials!$H$1:$AK$1,'Other Schedules'!X$2,Financials!$H$7:$AK$7)/SUM(Financials!$H$7:$AK$7)+X78</f>
        <v>0</v>
      </c>
      <c r="Y74" s="286">
        <f>$L$72*SUMIF(Financials!$H$1:$AK$1,'Other Schedules'!Y$2,Financials!$H$7:$AK$7)/SUM(Financials!$H$7:$AK$7)+Y78</f>
        <v>0</v>
      </c>
      <c r="Z74" s="286">
        <f>$L$72*SUMIF(Financials!$H$1:$AK$1,'Other Schedules'!Z$2,Financials!$H$7:$AK$7)/SUM(Financials!$H$7:$AK$7)+Z78</f>
        <v>0</v>
      </c>
      <c r="AA74" s="286">
        <f>$L$72*SUMIF(Financials!$H$1:$AK$1,'Other Schedules'!AA$2,Financials!$H$7:$AK$7)/SUM(Financials!$H$7:$AK$7)+AA78</f>
        <v>0</v>
      </c>
      <c r="AB74" s="286">
        <f>$L$72*SUMIF(Financials!$H$1:$AK$1,'Other Schedules'!AB$2,Financials!$H$7:$AK$7)/SUM(Financials!$H$7:$AK$7)+AB78</f>
        <v>0</v>
      </c>
      <c r="AC74" s="286">
        <f>$L$72*SUMIF(Financials!$H$1:$AK$1,'Other Schedules'!AC$2,Financials!$H$7:$AK$7)/SUM(Financials!$H$7:$AK$7)+AC78</f>
        <v>0</v>
      </c>
      <c r="AD74" s="286">
        <f>$L$72*SUMIF(Financials!$H$1:$AK$1,'Other Schedules'!AD$2,Financials!$H$7:$AK$7)/SUM(Financials!$H$7:$AK$7)+AD78</f>
        <v>0</v>
      </c>
      <c r="AE74" s="286">
        <f>$L$72*SUMIF(Financials!$H$1:$AK$1,'Other Schedules'!AE$2,Financials!$H$7:$AK$7)/SUM(Financials!$H$7:$AK$7)+AE78</f>
        <v>0</v>
      </c>
      <c r="AF74" s="286">
        <f>$L$72*SUMIF(Financials!$H$1:$AK$1,'Other Schedules'!AF$2,Financials!$H$7:$AK$7)/SUM(Financials!$H$7:$AK$7)+AF78</f>
        <v>0</v>
      </c>
      <c r="AG74" s="286">
        <f>$L$72*SUMIF(Financials!$H$1:$AK$1,'Other Schedules'!AG$2,Financials!$H$7:$AK$7)/SUM(Financials!$H$7:$AK$7)+AG78</f>
        <v>0</v>
      </c>
      <c r="AH74" s="286">
        <f>$L$72*SUMIF(Financials!$H$1:$AK$1,'Other Schedules'!AH$2,Financials!$H$7:$AK$7)/SUM(Financials!$H$7:$AK$7)+AH78</f>
        <v>0</v>
      </c>
      <c r="AI74" s="286">
        <f>$L$72*SUMIF(Financials!$H$1:$AK$1,'Other Schedules'!AI$2,Financials!$H$7:$AK$7)/SUM(Financials!$H$7:$AK$7)+AI78</f>
        <v>0</v>
      </c>
      <c r="AJ74" s="286">
        <f>$L$72*SUMIF(Financials!$H$1:$AK$1,'Other Schedules'!AJ$2,Financials!$H$7:$AK$7)/SUM(Financials!$H$7:$AK$7)+AJ78</f>
        <v>0</v>
      </c>
      <c r="AK74" s="286">
        <f>$L$72*SUMIF(Financials!$H$1:$AK$1,'Other Schedules'!AK$2,Financials!$H$7:$AK$7)/SUM(Financials!$H$7:$AK$7)+AK78</f>
        <v>0</v>
      </c>
      <c r="AL74" s="286">
        <f>$L$72*SUMIF(Financials!$H$1:$AK$1,'Other Schedules'!AL$2,Financials!$H$7:$AK$7)/SUM(Financials!$H$7:$AK$7)+AL78</f>
        <v>0</v>
      </c>
      <c r="AM74" s="286">
        <f>$L$72*SUMIF(Financials!$H$1:$AK$1,'Other Schedules'!AM$2,Financials!$H$7:$AK$7)/SUM(Financials!$H$7:$AK$7)+AM78</f>
        <v>0</v>
      </c>
      <c r="AN74" s="286">
        <f>$L$72*SUMIF(Financials!$H$1:$AK$1,'Other Schedules'!AN$2,Financials!$H$7:$AK$7)/SUM(Financials!$H$7:$AK$7)+AN78</f>
        <v>0</v>
      </c>
      <c r="AO74" s="286">
        <f>$L$72*SUMIF(Financials!$H$1:$AK$1,'Other Schedules'!AO$2,Financials!$H$7:$AK$7)/SUM(Financials!$H$7:$AK$7)+AO78</f>
        <v>0</v>
      </c>
    </row>
    <row r="75" spans="1:41" s="49" customFormat="1" outlineLevel="1">
      <c r="A75" s="51"/>
      <c r="B75" s="269" t="s">
        <v>116</v>
      </c>
      <c r="C75" s="281"/>
      <c r="D75" s="281"/>
      <c r="E75" s="281"/>
      <c r="F75" s="289"/>
      <c r="G75" s="289"/>
      <c r="H75" s="289"/>
      <c r="I75" s="290"/>
      <c r="J75" s="290">
        <f>J72-J74</f>
        <v>0</v>
      </c>
      <c r="K75" s="290">
        <f>Financials!G63</f>
        <v>1426.2275184875309</v>
      </c>
      <c r="L75" s="290">
        <f t="shared" ref="L75:AO75" si="139">L72-L74</f>
        <v>1329.7699858128124</v>
      </c>
      <c r="M75" s="290">
        <f t="shared" si="139"/>
        <v>1226.7190335262883</v>
      </c>
      <c r="N75" s="290">
        <f t="shared" si="139"/>
        <v>1118.0162646611625</v>
      </c>
      <c r="O75" s="290">
        <f t="shared" si="139"/>
        <v>1003.2897737011446</v>
      </c>
      <c r="P75" s="290">
        <f t="shared" si="139"/>
        <v>882.48776930449037</v>
      </c>
      <c r="Q75" s="290">
        <f t="shared" si="139"/>
        <v>754.68839086601645</v>
      </c>
      <c r="R75" s="290">
        <f t="shared" si="139"/>
        <v>620.7451899002649</v>
      </c>
      <c r="S75" s="290">
        <f t="shared" si="139"/>
        <v>479.69753652901181</v>
      </c>
      <c r="T75" s="290">
        <f t="shared" si="139"/>
        <v>330.58832015000985</v>
      </c>
      <c r="U75" s="290">
        <f t="shared" si="139"/>
        <v>173.40957356539406</v>
      </c>
      <c r="V75" s="290">
        <f t="shared" si="139"/>
        <v>8.1965680317948113</v>
      </c>
      <c r="W75" s="290">
        <f t="shared" si="139"/>
        <v>3.5882408155885059E-13</v>
      </c>
      <c r="X75" s="290">
        <f t="shared" si="139"/>
        <v>3.5882408155885059E-13</v>
      </c>
      <c r="Y75" s="290">
        <f t="shared" si="139"/>
        <v>3.5882408155885059E-13</v>
      </c>
      <c r="Z75" s="290">
        <f t="shared" si="139"/>
        <v>3.5882408155885059E-13</v>
      </c>
      <c r="AA75" s="290">
        <f t="shared" si="139"/>
        <v>3.5882408155885059E-13</v>
      </c>
      <c r="AB75" s="290">
        <f t="shared" si="139"/>
        <v>3.5882408155885059E-13</v>
      </c>
      <c r="AC75" s="290">
        <f t="shared" si="139"/>
        <v>3.5882408155885059E-13</v>
      </c>
      <c r="AD75" s="290">
        <f t="shared" si="139"/>
        <v>3.5882408155885059E-13</v>
      </c>
      <c r="AE75" s="290">
        <f t="shared" si="139"/>
        <v>3.5882408155885059E-13</v>
      </c>
      <c r="AF75" s="290">
        <f t="shared" si="139"/>
        <v>3.5882408155885059E-13</v>
      </c>
      <c r="AG75" s="290">
        <f t="shared" si="139"/>
        <v>3.5882408155885059E-13</v>
      </c>
      <c r="AH75" s="290">
        <f t="shared" si="139"/>
        <v>3.5882408155885059E-13</v>
      </c>
      <c r="AI75" s="290">
        <f t="shared" si="139"/>
        <v>3.5882408155885059E-13</v>
      </c>
      <c r="AJ75" s="290">
        <f t="shared" si="139"/>
        <v>3.5882408155885059E-13</v>
      </c>
      <c r="AK75" s="290">
        <f t="shared" si="139"/>
        <v>3.5882408155885059E-13</v>
      </c>
      <c r="AL75" s="290">
        <f t="shared" si="139"/>
        <v>3.5882408155885059E-13</v>
      </c>
      <c r="AM75" s="290">
        <f t="shared" si="139"/>
        <v>3.5882408155885059E-13</v>
      </c>
      <c r="AN75" s="290">
        <f t="shared" si="139"/>
        <v>3.5882408155885059E-13</v>
      </c>
      <c r="AO75" s="290">
        <f t="shared" si="139"/>
        <v>3.5882408155885059E-13</v>
      </c>
    </row>
    <row r="76" spans="1:41" s="49" customFormat="1" outlineLevel="1">
      <c r="A76" s="51"/>
      <c r="B76" s="51"/>
      <c r="C76" s="54"/>
      <c r="D76" s="54"/>
      <c r="E76" s="54"/>
      <c r="F76" s="61"/>
      <c r="G76" s="61"/>
      <c r="H76" s="61"/>
      <c r="I76" s="62"/>
      <c r="J76" s="62"/>
      <c r="K76" s="62"/>
      <c r="L76" s="62"/>
      <c r="M76" s="62"/>
      <c r="N76" s="62"/>
      <c r="O76" s="62"/>
      <c r="P76" s="62"/>
      <c r="Q76" s="62"/>
      <c r="R76" s="62"/>
      <c r="S76" s="62"/>
      <c r="T76" s="62"/>
      <c r="U76" s="62"/>
      <c r="V76" s="63"/>
      <c r="W76" s="63"/>
      <c r="X76" s="63"/>
      <c r="Y76" s="63"/>
      <c r="Z76" s="63"/>
      <c r="AA76" s="63"/>
      <c r="AB76" s="63"/>
      <c r="AC76" s="63"/>
      <c r="AD76" s="63"/>
      <c r="AE76" s="63"/>
      <c r="AF76" s="64"/>
    </row>
    <row r="77" spans="1:41" s="49" customFormat="1" outlineLevel="1">
      <c r="A77" s="51"/>
      <c r="B77" s="269" t="s">
        <v>117</v>
      </c>
      <c r="C77" s="281"/>
      <c r="D77" s="281"/>
      <c r="E77" s="281"/>
      <c r="F77" s="289"/>
      <c r="G77" s="289"/>
      <c r="H77" s="289"/>
      <c r="I77" s="290"/>
      <c r="J77" s="290"/>
      <c r="K77" s="290"/>
      <c r="L77" s="290"/>
      <c r="M77" s="290"/>
      <c r="N77" s="290"/>
      <c r="O77" s="290"/>
      <c r="P77" s="290"/>
      <c r="Q77" s="290"/>
      <c r="R77" s="290"/>
      <c r="S77" s="290"/>
      <c r="T77" s="290"/>
      <c r="U77" s="62"/>
      <c r="V77" s="63"/>
      <c r="W77" s="63"/>
      <c r="X77" s="63"/>
      <c r="Y77" s="63"/>
      <c r="Z77" s="63"/>
      <c r="AA77" s="63"/>
      <c r="AB77" s="63"/>
      <c r="AC77" s="63"/>
      <c r="AD77" s="63"/>
      <c r="AE77" s="63"/>
      <c r="AF77" s="64"/>
    </row>
    <row r="78" spans="1:41" s="49" customFormat="1" outlineLevel="1">
      <c r="A78" s="51"/>
      <c r="B78" s="166" t="s">
        <v>118</v>
      </c>
      <c r="C78" s="281"/>
      <c r="D78" s="281"/>
      <c r="E78" s="281"/>
      <c r="F78" s="289"/>
      <c r="G78" s="289"/>
      <c r="H78" s="285"/>
      <c r="I78" s="286"/>
      <c r="J78" s="286">
        <f>$J$77*SUMIF(Financials!$F$1:$AK$1,'Other Schedules'!J$2,Financials!$F$7:$AK$7)/SUM(Financials!$F$7:$AK$7)</f>
        <v>0</v>
      </c>
      <c r="K78" s="286">
        <f>$J$77*SUMIF(Financials!$F$1:$AK$1,'Other Schedules'!K$2,Financials!$F$7:$AK$7)/SUM(Financials!$F$7:$AK$7)</f>
        <v>0</v>
      </c>
      <c r="L78" s="286">
        <f>$J$77*SUMIF(Financials!$F$1:$AK$1,'Other Schedules'!L$2,Financials!$F$7:$AK$7)/SUM(Financials!$F$7:$AK$7)</f>
        <v>0</v>
      </c>
      <c r="M78" s="286">
        <f>$J$77*SUMIF(Financials!$F$1:$AK$1,'Other Schedules'!M$2,Financials!$F$7:$AK$7)/SUM(Financials!$F$7:$AK$7)</f>
        <v>0</v>
      </c>
      <c r="N78" s="286">
        <f>$J$77*SUMIF(Financials!$F$1:$AK$1,'Other Schedules'!N$2,Financials!$F$7:$AK$7)/SUM(Financials!$F$7:$AK$7)</f>
        <v>0</v>
      </c>
      <c r="O78" s="286">
        <f>$J$77*SUMIF(Financials!$F$1:$AK$1,'Other Schedules'!O$2,Financials!$F$7:$AK$7)/SUM(Financials!$F$7:$AK$7)</f>
        <v>0</v>
      </c>
      <c r="P78" s="286">
        <f>$J$77*SUMIF(Financials!$F$1:$AK$1,'Other Schedules'!P$2,Financials!$F$7:$AK$7)/SUM(Financials!$F$7:$AK$7)</f>
        <v>0</v>
      </c>
      <c r="Q78" s="286">
        <f>$J$77*SUMIF(Financials!$F$1:$AK$1,'Other Schedules'!Q$2,Financials!$F$7:$AK$7)/SUM(Financials!$F$7:$AK$7)</f>
        <v>0</v>
      </c>
      <c r="R78" s="286">
        <f>$J$77*SUMIF(Financials!$F$1:$AK$1,'Other Schedules'!R$2,Financials!$F$7:$AK$7)/SUM(Financials!$F$7:$AK$7)</f>
        <v>0</v>
      </c>
      <c r="S78" s="286">
        <f>$J$77*SUMIF(Financials!$F$1:$AK$1,'Other Schedules'!S$2,Financials!$F$7:$AK$7)/SUM(Financials!$F$7:$AK$7)</f>
        <v>0</v>
      </c>
      <c r="T78" s="286">
        <f>$J$77*SUMIF(Financials!$F$1:$AK$1,'Other Schedules'!T$2,Financials!$F$7:$AK$7)/SUM(Financials!$F$7:$AK$7)</f>
        <v>0</v>
      </c>
      <c r="U78" s="60">
        <f>$J$77*SUMIF(Financials!$F$1:$AK$1,'Other Schedules'!U$2,Financials!$F$7:$AK$7)/SUM(Financials!$F$7:$AK$7)</f>
        <v>0</v>
      </c>
      <c r="V78" s="60">
        <f>$J$77*SUMIF(Financials!$F$1:$AK$1,'Other Schedules'!V$2,Financials!$F$7:$AK$7)/SUM(Financials!$F$7:$AK$7)</f>
        <v>0</v>
      </c>
      <c r="W78" s="60">
        <f>$J$77*SUMIF(Financials!$F$1:$AK$1,'Other Schedules'!W$2,Financials!$F$7:$AK$7)/SUM(Financials!$F$7:$AK$7)</f>
        <v>0</v>
      </c>
      <c r="X78" s="60">
        <f>$J$77*SUMIF(Financials!$F$1:$AK$1,'Other Schedules'!X$2,Financials!$F$7:$AK$7)/SUM(Financials!$F$7:$AK$7)</f>
        <v>0</v>
      </c>
      <c r="Y78" s="60">
        <f>$J$77*SUMIF(Financials!$F$1:$AK$1,'Other Schedules'!Y$2,Financials!$F$7:$AK$7)/SUM(Financials!$F$7:$AK$7)</f>
        <v>0</v>
      </c>
      <c r="Z78" s="60">
        <f>$J$77*SUMIF(Financials!$F$1:$AK$1,'Other Schedules'!Z$2,Financials!$F$7:$AK$7)/SUM(Financials!$F$7:$AK$7)</f>
        <v>0</v>
      </c>
      <c r="AA78" s="60">
        <f>$J$77*SUMIF(Financials!$F$1:$AK$1,'Other Schedules'!AA$2,Financials!$F$7:$AK$7)/SUM(Financials!$F$7:$AK$7)</f>
        <v>0</v>
      </c>
      <c r="AB78" s="60">
        <f>$J$77*SUMIF(Financials!$F$1:$AK$1,'Other Schedules'!AB$2,Financials!$F$7:$AK$7)/SUM(Financials!$F$7:$AK$7)</f>
        <v>0</v>
      </c>
      <c r="AC78" s="60">
        <f>$J$77*SUMIF(Financials!$F$1:$AK$1,'Other Schedules'!AC$2,Financials!$F$7:$AK$7)/SUM(Financials!$F$7:$AK$7)</f>
        <v>0</v>
      </c>
      <c r="AD78" s="60">
        <f>$J$77*SUMIF(Financials!$F$1:$AK$1,'Other Schedules'!AD$2,Financials!$F$7:$AK$7)/SUM(Financials!$F$7:$AK$7)</f>
        <v>0</v>
      </c>
      <c r="AE78" s="60">
        <f>$J$77*SUMIF(Financials!$F$1:$AK$1,'Other Schedules'!AE$2,Financials!$F$7:$AK$7)/SUM(Financials!$F$7:$AK$7)</f>
        <v>0</v>
      </c>
      <c r="AF78" s="60">
        <f>$J$77*SUMIF(Financials!$F$1:$AK$1,'Other Schedules'!AF$2,Financials!$F$7:$AK$7)/SUM(Financials!$F$7:$AK$7)</f>
        <v>0</v>
      </c>
      <c r="AG78" s="60">
        <f>$J$77*SUMIF(Financials!$F$1:$AK$1,'Other Schedules'!AG$2,Financials!$F$7:$AK$7)/SUM(Financials!$F$7:$AK$7)</f>
        <v>0</v>
      </c>
      <c r="AH78" s="60">
        <f>$J$77*SUMIF(Financials!$F$1:$AK$1,'Other Schedules'!AH$2,Financials!$F$7:$AK$7)/SUM(Financials!$F$7:$AK$7)</f>
        <v>0</v>
      </c>
      <c r="AI78" s="60">
        <f>$J$77*SUMIF(Financials!$F$1:$AK$1,'Other Schedules'!AI$2,Financials!$F$7:$AK$7)/SUM(Financials!$F$7:$AK$7)</f>
        <v>0</v>
      </c>
      <c r="AJ78" s="60">
        <f>$J$77*SUMIF(Financials!$F$1:$AK$1,'Other Schedules'!AJ$2,Financials!$F$7:$AK$7)/SUM(Financials!$F$7:$AK$7)</f>
        <v>0</v>
      </c>
      <c r="AK78" s="60">
        <f>$J$77*SUMIF(Financials!$F$1:$AK$1,'Other Schedules'!AK$2,Financials!$F$7:$AK$7)/SUM(Financials!$F$7:$AK$7)</f>
        <v>0</v>
      </c>
      <c r="AL78" s="60">
        <f>$J$77*SUMIF(Financials!$F$1:$AK$1,'Other Schedules'!AL$2,Financials!$F$7:$AK$7)/SUM(Financials!$F$7:$AK$7)</f>
        <v>0</v>
      </c>
      <c r="AM78" s="60">
        <f>$J$77*SUMIF(Financials!$F$1:$AK$1,'Other Schedules'!AM$2,Financials!$F$7:$AK$7)/SUM(Financials!$F$7:$AK$7)</f>
        <v>0</v>
      </c>
      <c r="AN78" s="60">
        <f>$J$77*SUMIF(Financials!$F$1:$AK$1,'Other Schedules'!AN$2,Financials!$F$7:$AK$7)/SUM(Financials!$F$7:$AK$7)</f>
        <v>0</v>
      </c>
      <c r="AO78" s="60">
        <f>$J$77*SUMIF(Financials!$F$1:$AK$1,'Other Schedules'!AO$2,Financials!$F$7:$AK$7)/SUM(Financials!$F$7:$AK$7)</f>
        <v>0</v>
      </c>
    </row>
    <row r="79" spans="1:41" s="49" customFormat="1" outlineLevel="1">
      <c r="A79" s="51"/>
      <c r="B79" s="51"/>
      <c r="C79" s="54"/>
      <c r="D79" s="54"/>
      <c r="E79" s="54"/>
      <c r="F79" s="61"/>
      <c r="G79" s="61"/>
      <c r="H79" s="61"/>
      <c r="I79" s="62"/>
      <c r="J79" s="62"/>
      <c r="K79" s="62"/>
      <c r="L79" s="62"/>
      <c r="M79" s="62"/>
      <c r="N79" s="62"/>
      <c r="O79" s="62"/>
      <c r="P79" s="62"/>
      <c r="Q79" s="62"/>
      <c r="R79" s="62"/>
      <c r="S79" s="62"/>
      <c r="T79" s="62"/>
      <c r="U79" s="62"/>
      <c r="V79" s="63"/>
      <c r="W79" s="63"/>
      <c r="X79" s="63"/>
      <c r="Y79" s="63"/>
      <c r="Z79" s="63"/>
      <c r="AA79" s="63"/>
      <c r="AB79" s="63"/>
      <c r="AC79" s="63"/>
      <c r="AD79" s="63"/>
      <c r="AE79" s="63"/>
      <c r="AF79" s="64"/>
    </row>
    <row r="80" spans="1:41" s="51" customFormat="1" ht="15" outlineLevel="1">
      <c r="B80" s="78" t="s">
        <v>87</v>
      </c>
      <c r="C80" s="54"/>
      <c r="D80" s="54"/>
      <c r="E80" s="54"/>
      <c r="F80" s="65"/>
      <c r="G80" s="65"/>
      <c r="H80" s="65"/>
      <c r="I80" s="62"/>
      <c r="J80" s="62"/>
      <c r="K80" s="62"/>
      <c r="L80" s="62"/>
      <c r="M80" s="62"/>
      <c r="N80" s="62"/>
      <c r="O80" s="62"/>
      <c r="P80" s="62"/>
      <c r="Q80" s="62"/>
      <c r="R80" s="62"/>
      <c r="S80" s="62"/>
      <c r="T80" s="62"/>
      <c r="U80" s="62"/>
      <c r="V80" s="63"/>
      <c r="W80" s="63"/>
      <c r="X80" s="63"/>
      <c r="Y80" s="63"/>
      <c r="Z80" s="63"/>
      <c r="AA80" s="63"/>
      <c r="AB80" s="63"/>
      <c r="AC80" s="63"/>
      <c r="AD80" s="63"/>
      <c r="AE80" s="63"/>
      <c r="AF80" s="64"/>
    </row>
    <row r="81" spans="2:41" s="51" customFormat="1" outlineLevel="1">
      <c r="B81" s="269" t="s">
        <v>119</v>
      </c>
      <c r="C81" s="281"/>
      <c r="D81" s="281"/>
      <c r="E81" s="281"/>
      <c r="F81" s="289"/>
      <c r="G81" s="289"/>
      <c r="H81" s="289">
        <f>H72</f>
        <v>0</v>
      </c>
      <c r="I81" s="290"/>
      <c r="J81" s="290">
        <f t="shared" ref="J81:T81" si="140">I84</f>
        <v>0</v>
      </c>
      <c r="K81" s="290">
        <f t="shared" si="140"/>
        <v>0</v>
      </c>
      <c r="L81" s="290">
        <f t="shared" si="140"/>
        <v>1426.2275184875309</v>
      </c>
      <c r="M81" s="290">
        <f t="shared" si="140"/>
        <v>1297.2131332959698</v>
      </c>
      <c r="N81" s="290">
        <f t="shared" si="140"/>
        <v>1167.8452840353907</v>
      </c>
      <c r="O81" s="290">
        <f t="shared" si="140"/>
        <v>1038.8308988438296</v>
      </c>
      <c r="P81" s="290">
        <f t="shared" si="140"/>
        <v>909.81651365226855</v>
      </c>
      <c r="Q81" s="290">
        <f t="shared" si="140"/>
        <v>780.80212846070754</v>
      </c>
      <c r="R81" s="290">
        <f t="shared" si="140"/>
        <v>651.43427920012857</v>
      </c>
      <c r="S81" s="290">
        <f t="shared" si="140"/>
        <v>522.41989400856755</v>
      </c>
      <c r="T81" s="290">
        <f t="shared" si="140"/>
        <v>393.40550881700653</v>
      </c>
      <c r="U81" s="290">
        <f t="shared" ref="U81" si="141">T84</f>
        <v>264.39112362544552</v>
      </c>
      <c r="V81" s="290">
        <f t="shared" ref="V81" si="142">U84</f>
        <v>135.02327436486652</v>
      </c>
      <c r="W81" s="290">
        <f t="shared" ref="W81" si="143">V84</f>
        <v>6.0088891733054766</v>
      </c>
      <c r="X81" s="290">
        <f t="shared" ref="X81" si="144">W84</f>
        <v>-1.0658141036401503E-13</v>
      </c>
      <c r="Y81" s="290">
        <f t="shared" ref="Y81" si="145">X84</f>
        <v>-1.0658141036401503E-13</v>
      </c>
      <c r="Z81" s="290">
        <f t="shared" ref="Z81" si="146">Y84</f>
        <v>-1.0658141036401503E-13</v>
      </c>
      <c r="AA81" s="290">
        <f t="shared" ref="AA81" si="147">Z84</f>
        <v>-1.0658141036401503E-13</v>
      </c>
      <c r="AB81" s="290">
        <f t="shared" ref="AB81" si="148">AA84</f>
        <v>-1.0658141036401503E-13</v>
      </c>
      <c r="AC81" s="290">
        <f t="shared" ref="AC81" si="149">AB84</f>
        <v>-1.0658141036401503E-13</v>
      </c>
      <c r="AD81" s="290">
        <f t="shared" ref="AD81" si="150">AC84</f>
        <v>-1.0658141036401503E-13</v>
      </c>
      <c r="AE81" s="290">
        <f t="shared" ref="AE81" si="151">AD84</f>
        <v>-1.0658141036401503E-13</v>
      </c>
      <c r="AF81" s="290">
        <f t="shared" ref="AF81" si="152">AE84</f>
        <v>-1.0658141036401503E-13</v>
      </c>
      <c r="AG81" s="290">
        <f t="shared" ref="AG81" si="153">AF84</f>
        <v>-1.0658141036401503E-13</v>
      </c>
      <c r="AH81" s="290">
        <f t="shared" ref="AH81" si="154">AG84</f>
        <v>-1.0658141036401503E-13</v>
      </c>
      <c r="AI81" s="290">
        <f t="shared" ref="AI81" si="155">AH84</f>
        <v>-1.0658141036401503E-13</v>
      </c>
      <c r="AJ81" s="290">
        <f t="shared" ref="AJ81" si="156">AI84</f>
        <v>-1.0658141036401503E-13</v>
      </c>
      <c r="AK81" s="290">
        <f t="shared" ref="AK81" si="157">AJ84</f>
        <v>-1.0658141036401503E-13</v>
      </c>
      <c r="AL81" s="290">
        <f t="shared" ref="AL81" si="158">AK84</f>
        <v>-1.0658141036401503E-13</v>
      </c>
      <c r="AM81" s="290">
        <f t="shared" ref="AM81" si="159">AL84</f>
        <v>-1.0658141036401503E-13</v>
      </c>
      <c r="AN81" s="290">
        <f t="shared" ref="AN81" si="160">AM84</f>
        <v>-1.0658141036401503E-13</v>
      </c>
      <c r="AO81" s="290">
        <f t="shared" ref="AO81" si="161">AN84</f>
        <v>-1.0658141036401503E-13</v>
      </c>
    </row>
    <row r="82" spans="2:41" s="51" customFormat="1" outlineLevel="1">
      <c r="B82" s="269" t="s">
        <v>114</v>
      </c>
      <c r="C82" s="281"/>
      <c r="D82" s="281"/>
      <c r="E82" s="281"/>
      <c r="F82" s="289"/>
      <c r="G82" s="289"/>
      <c r="H82" s="289">
        <f>H73</f>
        <v>0</v>
      </c>
      <c r="I82" s="290"/>
      <c r="J82" s="290">
        <f t="shared" ref="J82:T82" si="162">J73</f>
        <v>0</v>
      </c>
      <c r="K82" s="290">
        <f t="shared" si="162"/>
        <v>0</v>
      </c>
      <c r="L82" s="290">
        <f t="shared" si="162"/>
        <v>0</v>
      </c>
      <c r="M82" s="290">
        <f t="shared" si="162"/>
        <v>0</v>
      </c>
      <c r="N82" s="290">
        <f t="shared" si="162"/>
        <v>0</v>
      </c>
      <c r="O82" s="290">
        <f t="shared" si="162"/>
        <v>0</v>
      </c>
      <c r="P82" s="290">
        <f t="shared" si="162"/>
        <v>0</v>
      </c>
      <c r="Q82" s="290">
        <f t="shared" si="162"/>
        <v>0</v>
      </c>
      <c r="R82" s="290">
        <f t="shared" si="162"/>
        <v>0</v>
      </c>
      <c r="S82" s="290">
        <f t="shared" si="162"/>
        <v>0</v>
      </c>
      <c r="T82" s="290">
        <f t="shared" si="162"/>
        <v>0</v>
      </c>
      <c r="U82" s="290">
        <f t="shared" ref="U82:AO82" si="163">U73</f>
        <v>0</v>
      </c>
      <c r="V82" s="290">
        <f t="shared" si="163"/>
        <v>0</v>
      </c>
      <c r="W82" s="290">
        <f t="shared" si="163"/>
        <v>0</v>
      </c>
      <c r="X82" s="290">
        <f t="shared" si="163"/>
        <v>0</v>
      </c>
      <c r="Y82" s="290">
        <f t="shared" si="163"/>
        <v>0</v>
      </c>
      <c r="Z82" s="290">
        <f t="shared" si="163"/>
        <v>0</v>
      </c>
      <c r="AA82" s="290">
        <f t="shared" si="163"/>
        <v>0</v>
      </c>
      <c r="AB82" s="290">
        <f t="shared" si="163"/>
        <v>0</v>
      </c>
      <c r="AC82" s="290">
        <f t="shared" si="163"/>
        <v>0</v>
      </c>
      <c r="AD82" s="290">
        <f t="shared" si="163"/>
        <v>0</v>
      </c>
      <c r="AE82" s="290">
        <f t="shared" si="163"/>
        <v>0</v>
      </c>
      <c r="AF82" s="290">
        <f t="shared" si="163"/>
        <v>0</v>
      </c>
      <c r="AG82" s="290">
        <f t="shared" si="163"/>
        <v>0</v>
      </c>
      <c r="AH82" s="290">
        <f t="shared" si="163"/>
        <v>0</v>
      </c>
      <c r="AI82" s="290">
        <f t="shared" si="163"/>
        <v>0</v>
      </c>
      <c r="AJ82" s="290">
        <f t="shared" si="163"/>
        <v>0</v>
      </c>
      <c r="AK82" s="290">
        <f t="shared" si="163"/>
        <v>0</v>
      </c>
      <c r="AL82" s="290">
        <f t="shared" si="163"/>
        <v>0</v>
      </c>
      <c r="AM82" s="290">
        <f t="shared" si="163"/>
        <v>0</v>
      </c>
      <c r="AN82" s="290">
        <f t="shared" si="163"/>
        <v>0</v>
      </c>
      <c r="AO82" s="290">
        <f t="shared" si="163"/>
        <v>0</v>
      </c>
    </row>
    <row r="83" spans="2:41" s="51" customFormat="1" outlineLevel="1">
      <c r="B83" s="269" t="s">
        <v>120</v>
      </c>
      <c r="C83" s="281"/>
      <c r="D83" s="281"/>
      <c r="E83" s="281"/>
      <c r="F83" s="291"/>
      <c r="G83" s="291"/>
      <c r="H83" s="289">
        <f>H74</f>
        <v>0</v>
      </c>
      <c r="I83" s="292"/>
      <c r="J83" s="292">
        <f>$J$81*SUMIF($J$2:$AN$2,J$2,$J$4:$AO$4)/SUM($J$4:$AN$4)+J86</f>
        <v>0</v>
      </c>
      <c r="K83" s="292"/>
      <c r="L83" s="292">
        <f>$L$81*SUMIF($L$2:$AN$2,L$2,$L$4:$AO$4)/SUM($L$4:$AN$4)+L86</f>
        <v>129.01438519156105</v>
      </c>
      <c r="M83" s="292">
        <f t="shared" ref="M83:AO83" si="164">$L$81*SUMIF($L$2:$AN$2,M$2,$L$4:$AO$4)/SUM($L$4:$AN$4)+M86</f>
        <v>129.36784926057899</v>
      </c>
      <c r="N83" s="292">
        <f t="shared" si="164"/>
        <v>129.01438519156105</v>
      </c>
      <c r="O83" s="292">
        <f t="shared" si="164"/>
        <v>129.01438519156105</v>
      </c>
      <c r="P83" s="292">
        <f t="shared" si="164"/>
        <v>129.01438519156105</v>
      </c>
      <c r="Q83" s="292">
        <f t="shared" si="164"/>
        <v>129.36784926057899</v>
      </c>
      <c r="R83" s="292">
        <f t="shared" si="164"/>
        <v>129.01438519156105</v>
      </c>
      <c r="S83" s="292">
        <f t="shared" si="164"/>
        <v>129.01438519156105</v>
      </c>
      <c r="T83" s="292">
        <f t="shared" si="164"/>
        <v>129.01438519156105</v>
      </c>
      <c r="U83" s="292">
        <f t="shared" si="164"/>
        <v>129.36784926057899</v>
      </c>
      <c r="V83" s="292">
        <f t="shared" si="164"/>
        <v>129.01438519156105</v>
      </c>
      <c r="W83" s="292">
        <f t="shared" si="164"/>
        <v>6.0088891733055831</v>
      </c>
      <c r="X83" s="292">
        <f t="shared" si="164"/>
        <v>0</v>
      </c>
      <c r="Y83" s="292">
        <f t="shared" si="164"/>
        <v>0</v>
      </c>
      <c r="Z83" s="292">
        <f t="shared" si="164"/>
        <v>0</v>
      </c>
      <c r="AA83" s="292">
        <f t="shared" si="164"/>
        <v>0</v>
      </c>
      <c r="AB83" s="292">
        <f t="shared" si="164"/>
        <v>0</v>
      </c>
      <c r="AC83" s="292">
        <f t="shared" si="164"/>
        <v>0</v>
      </c>
      <c r="AD83" s="292">
        <f t="shared" si="164"/>
        <v>0</v>
      </c>
      <c r="AE83" s="292">
        <f t="shared" si="164"/>
        <v>0</v>
      </c>
      <c r="AF83" s="292">
        <f t="shared" si="164"/>
        <v>0</v>
      </c>
      <c r="AG83" s="292">
        <f t="shared" si="164"/>
        <v>0</v>
      </c>
      <c r="AH83" s="292">
        <f t="shared" si="164"/>
        <v>0</v>
      </c>
      <c r="AI83" s="292">
        <f t="shared" si="164"/>
        <v>0</v>
      </c>
      <c r="AJ83" s="292">
        <f t="shared" si="164"/>
        <v>0</v>
      </c>
      <c r="AK83" s="292">
        <f t="shared" si="164"/>
        <v>0</v>
      </c>
      <c r="AL83" s="292">
        <f t="shared" si="164"/>
        <v>0</v>
      </c>
      <c r="AM83" s="292">
        <f t="shared" si="164"/>
        <v>0</v>
      </c>
      <c r="AN83" s="292">
        <f t="shared" si="164"/>
        <v>0</v>
      </c>
      <c r="AO83" s="292">
        <f t="shared" si="164"/>
        <v>0</v>
      </c>
    </row>
    <row r="84" spans="2:41" s="51" customFormat="1" outlineLevel="1">
      <c r="B84" s="269" t="s">
        <v>121</v>
      </c>
      <c r="C84" s="281"/>
      <c r="D84" s="281"/>
      <c r="E84" s="281"/>
      <c r="F84" s="289"/>
      <c r="G84" s="289"/>
      <c r="H84" s="289">
        <f>H75</f>
        <v>0</v>
      </c>
      <c r="I84" s="290">
        <f>I75</f>
        <v>0</v>
      </c>
      <c r="J84" s="290">
        <f>J81-J83</f>
        <v>0</v>
      </c>
      <c r="K84" s="290">
        <f>K75</f>
        <v>1426.2275184875309</v>
      </c>
      <c r="L84" s="290">
        <f t="shared" ref="L84:AO84" si="165">L81-L83</f>
        <v>1297.2131332959698</v>
      </c>
      <c r="M84" s="290">
        <f t="shared" si="165"/>
        <v>1167.8452840353907</v>
      </c>
      <c r="N84" s="290">
        <f t="shared" si="165"/>
        <v>1038.8308988438296</v>
      </c>
      <c r="O84" s="290">
        <f t="shared" si="165"/>
        <v>909.81651365226855</v>
      </c>
      <c r="P84" s="290">
        <f t="shared" si="165"/>
        <v>780.80212846070754</v>
      </c>
      <c r="Q84" s="290">
        <f t="shared" si="165"/>
        <v>651.43427920012857</v>
      </c>
      <c r="R84" s="290">
        <f t="shared" si="165"/>
        <v>522.41989400856755</v>
      </c>
      <c r="S84" s="290">
        <f t="shared" si="165"/>
        <v>393.40550881700653</v>
      </c>
      <c r="T84" s="290">
        <f t="shared" si="165"/>
        <v>264.39112362544552</v>
      </c>
      <c r="U84" s="290">
        <f t="shared" si="165"/>
        <v>135.02327436486652</v>
      </c>
      <c r="V84" s="290">
        <f t="shared" si="165"/>
        <v>6.0088891733054766</v>
      </c>
      <c r="W84" s="290">
        <f t="shared" si="165"/>
        <v>-1.0658141036401503E-13</v>
      </c>
      <c r="X84" s="290">
        <f t="shared" si="165"/>
        <v>-1.0658141036401503E-13</v>
      </c>
      <c r="Y84" s="290">
        <f t="shared" si="165"/>
        <v>-1.0658141036401503E-13</v>
      </c>
      <c r="Z84" s="290">
        <f t="shared" si="165"/>
        <v>-1.0658141036401503E-13</v>
      </c>
      <c r="AA84" s="290">
        <f t="shared" si="165"/>
        <v>-1.0658141036401503E-13</v>
      </c>
      <c r="AB84" s="290">
        <f t="shared" si="165"/>
        <v>-1.0658141036401503E-13</v>
      </c>
      <c r="AC84" s="290">
        <f t="shared" si="165"/>
        <v>-1.0658141036401503E-13</v>
      </c>
      <c r="AD84" s="290">
        <f t="shared" si="165"/>
        <v>-1.0658141036401503E-13</v>
      </c>
      <c r="AE84" s="290">
        <f t="shared" si="165"/>
        <v>-1.0658141036401503E-13</v>
      </c>
      <c r="AF84" s="290">
        <f t="shared" si="165"/>
        <v>-1.0658141036401503E-13</v>
      </c>
      <c r="AG84" s="290">
        <f t="shared" si="165"/>
        <v>-1.0658141036401503E-13</v>
      </c>
      <c r="AH84" s="290">
        <f t="shared" si="165"/>
        <v>-1.0658141036401503E-13</v>
      </c>
      <c r="AI84" s="290">
        <f t="shared" si="165"/>
        <v>-1.0658141036401503E-13</v>
      </c>
      <c r="AJ84" s="290">
        <f t="shared" si="165"/>
        <v>-1.0658141036401503E-13</v>
      </c>
      <c r="AK84" s="290">
        <f t="shared" si="165"/>
        <v>-1.0658141036401503E-13</v>
      </c>
      <c r="AL84" s="290">
        <f t="shared" si="165"/>
        <v>-1.0658141036401503E-13</v>
      </c>
      <c r="AM84" s="290">
        <f t="shared" si="165"/>
        <v>-1.0658141036401503E-13</v>
      </c>
      <c r="AN84" s="290">
        <f t="shared" si="165"/>
        <v>-1.0658141036401503E-13</v>
      </c>
      <c r="AO84" s="290">
        <f t="shared" si="165"/>
        <v>-1.0658141036401503E-13</v>
      </c>
    </row>
    <row r="85" spans="2:41" s="4" customFormat="1" outlineLevel="1">
      <c r="F85" s="67"/>
      <c r="G85" s="67"/>
      <c r="H85" s="67"/>
      <c r="I85" s="68"/>
      <c r="J85" s="68"/>
      <c r="K85" s="68"/>
      <c r="L85" s="68"/>
      <c r="M85" s="68"/>
      <c r="N85" s="68"/>
      <c r="O85" s="68"/>
      <c r="P85" s="68"/>
      <c r="Q85" s="68"/>
      <c r="R85" s="68"/>
      <c r="S85" s="68"/>
      <c r="T85" s="68"/>
      <c r="U85" s="68"/>
      <c r="V85" s="69"/>
      <c r="W85" s="69"/>
      <c r="X85" s="69"/>
      <c r="Y85" s="69"/>
      <c r="Z85" s="69"/>
      <c r="AA85" s="69"/>
      <c r="AB85" s="69"/>
      <c r="AC85" s="69"/>
      <c r="AD85" s="69"/>
      <c r="AE85" s="69"/>
      <c r="AF85" s="7"/>
    </row>
    <row r="86" spans="2:41" s="4" customFormat="1" outlineLevel="1">
      <c r="B86" s="166" t="s">
        <v>118</v>
      </c>
      <c r="C86" s="166"/>
      <c r="D86" s="166"/>
      <c r="E86" s="166"/>
      <c r="F86" s="293"/>
      <c r="G86" s="293"/>
      <c r="H86" s="293"/>
      <c r="I86" s="294"/>
      <c r="J86" s="292">
        <f t="shared" ref="J86:AO86" si="166">$J$82*SUMIF($J$2:$AO$2,J$2,$J$4:$AO$4)/SUM($J$4:$AO$4)</f>
        <v>0</v>
      </c>
      <c r="K86" s="292">
        <f t="shared" si="166"/>
        <v>0</v>
      </c>
      <c r="L86" s="292">
        <f t="shared" si="166"/>
        <v>0</v>
      </c>
      <c r="M86" s="292">
        <f t="shared" si="166"/>
        <v>0</v>
      </c>
      <c r="N86" s="292">
        <f t="shared" si="166"/>
        <v>0</v>
      </c>
      <c r="O86" s="292">
        <f t="shared" si="166"/>
        <v>0</v>
      </c>
      <c r="P86" s="292">
        <f t="shared" si="166"/>
        <v>0</v>
      </c>
      <c r="Q86" s="292">
        <f t="shared" si="166"/>
        <v>0</v>
      </c>
      <c r="R86" s="292">
        <f t="shared" si="166"/>
        <v>0</v>
      </c>
      <c r="S86" s="292">
        <f t="shared" si="166"/>
        <v>0</v>
      </c>
      <c r="T86" s="292">
        <f t="shared" si="166"/>
        <v>0</v>
      </c>
      <c r="U86" s="292">
        <f t="shared" si="166"/>
        <v>0</v>
      </c>
      <c r="V86" s="292">
        <f t="shared" si="166"/>
        <v>0</v>
      </c>
      <c r="W86" s="292">
        <f t="shared" si="166"/>
        <v>0</v>
      </c>
      <c r="X86" s="292">
        <f t="shared" si="166"/>
        <v>0</v>
      </c>
      <c r="Y86" s="292">
        <f t="shared" si="166"/>
        <v>0</v>
      </c>
      <c r="Z86" s="292">
        <f t="shared" si="166"/>
        <v>0</v>
      </c>
      <c r="AA86" s="292">
        <f t="shared" si="166"/>
        <v>0</v>
      </c>
      <c r="AB86" s="292">
        <f t="shared" si="166"/>
        <v>0</v>
      </c>
      <c r="AC86" s="292">
        <f t="shared" si="166"/>
        <v>0</v>
      </c>
      <c r="AD86" s="292">
        <f t="shared" si="166"/>
        <v>0</v>
      </c>
      <c r="AE86" s="292">
        <f t="shared" si="166"/>
        <v>0</v>
      </c>
      <c r="AF86" s="292">
        <f t="shared" si="166"/>
        <v>0</v>
      </c>
      <c r="AG86" s="292">
        <f t="shared" si="166"/>
        <v>0</v>
      </c>
      <c r="AH86" s="292">
        <f t="shared" si="166"/>
        <v>0</v>
      </c>
      <c r="AI86" s="292">
        <f t="shared" si="166"/>
        <v>0</v>
      </c>
      <c r="AJ86" s="292">
        <f t="shared" si="166"/>
        <v>0</v>
      </c>
      <c r="AK86" s="292">
        <f t="shared" si="166"/>
        <v>0</v>
      </c>
      <c r="AL86" s="292">
        <f t="shared" si="166"/>
        <v>0</v>
      </c>
      <c r="AM86" s="292">
        <f t="shared" si="166"/>
        <v>0</v>
      </c>
      <c r="AN86" s="292">
        <f t="shared" si="166"/>
        <v>0</v>
      </c>
      <c r="AO86" s="292">
        <f t="shared" si="166"/>
        <v>0</v>
      </c>
    </row>
    <row r="87" spans="2:41" s="4" customFormat="1" outlineLevel="1">
      <c r="F87" s="67"/>
      <c r="G87" s="67"/>
      <c r="H87" s="67"/>
      <c r="I87" s="68"/>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row>
    <row r="88" spans="2:41" s="4" customFormat="1" ht="15" outlineLevel="1">
      <c r="B88" s="78" t="s">
        <v>57</v>
      </c>
      <c r="F88" s="67"/>
      <c r="G88" s="67"/>
      <c r="H88" s="67"/>
      <c r="I88" s="68"/>
      <c r="J88" s="68"/>
      <c r="K88" s="68"/>
      <c r="L88" s="68"/>
      <c r="M88" s="68"/>
      <c r="N88" s="68"/>
      <c r="O88" s="68"/>
      <c r="P88" s="68"/>
      <c r="Q88" s="68"/>
      <c r="R88" s="68"/>
      <c r="S88" s="68"/>
      <c r="T88" s="68"/>
      <c r="U88" s="68"/>
      <c r="V88" s="69"/>
      <c r="W88" s="69"/>
      <c r="X88" s="69"/>
      <c r="Y88" s="69"/>
      <c r="Z88" s="69"/>
      <c r="AA88" s="69"/>
      <c r="AB88" s="69"/>
      <c r="AC88" s="69"/>
      <c r="AD88" s="69"/>
      <c r="AE88" s="69"/>
      <c r="AF88" s="7"/>
    </row>
    <row r="89" spans="2:41" s="4" customFormat="1" outlineLevel="1">
      <c r="B89" s="166" t="s">
        <v>57</v>
      </c>
      <c r="C89" s="166"/>
      <c r="D89" s="166"/>
      <c r="E89" s="166"/>
      <c r="F89" s="293"/>
      <c r="G89" s="295"/>
      <c r="H89" s="295">
        <f>Financials!D61</f>
        <v>2674.31</v>
      </c>
      <c r="I89" s="295">
        <f>Financials!E61</f>
        <v>2677.15</v>
      </c>
      <c r="J89" s="294">
        <f t="shared" ref="J89:AO89" si="167">J73+I89</f>
        <v>2677.15</v>
      </c>
      <c r="K89" s="294">
        <f t="shared" si="167"/>
        <v>2677.15</v>
      </c>
      <c r="L89" s="294">
        <f t="shared" si="167"/>
        <v>2677.15</v>
      </c>
      <c r="M89" s="294">
        <f t="shared" si="167"/>
        <v>2677.15</v>
      </c>
      <c r="N89" s="294">
        <f t="shared" si="167"/>
        <v>2677.15</v>
      </c>
      <c r="O89" s="294">
        <f t="shared" si="167"/>
        <v>2677.15</v>
      </c>
      <c r="P89" s="294">
        <f t="shared" si="167"/>
        <v>2677.15</v>
      </c>
      <c r="Q89" s="294">
        <f t="shared" si="167"/>
        <v>2677.15</v>
      </c>
      <c r="R89" s="294">
        <f t="shared" si="167"/>
        <v>2677.15</v>
      </c>
      <c r="S89" s="294">
        <f t="shared" si="167"/>
        <v>2677.15</v>
      </c>
      <c r="T89" s="294">
        <f t="shared" si="167"/>
        <v>2677.15</v>
      </c>
      <c r="U89" s="294">
        <f t="shared" si="167"/>
        <v>2677.15</v>
      </c>
      <c r="V89" s="294">
        <f t="shared" si="167"/>
        <v>2677.15</v>
      </c>
      <c r="W89" s="294">
        <f t="shared" si="167"/>
        <v>2677.15</v>
      </c>
      <c r="X89" s="294">
        <f t="shared" si="167"/>
        <v>2677.15</v>
      </c>
      <c r="Y89" s="294">
        <f t="shared" si="167"/>
        <v>2677.15</v>
      </c>
      <c r="Z89" s="294">
        <f t="shared" si="167"/>
        <v>2677.15</v>
      </c>
      <c r="AA89" s="294">
        <f t="shared" si="167"/>
        <v>2677.15</v>
      </c>
      <c r="AB89" s="294">
        <f t="shared" si="167"/>
        <v>2677.15</v>
      </c>
      <c r="AC89" s="294">
        <f t="shared" si="167"/>
        <v>2677.15</v>
      </c>
      <c r="AD89" s="294">
        <f t="shared" si="167"/>
        <v>2677.15</v>
      </c>
      <c r="AE89" s="294">
        <f t="shared" si="167"/>
        <v>2677.15</v>
      </c>
      <c r="AF89" s="294">
        <f t="shared" si="167"/>
        <v>2677.15</v>
      </c>
      <c r="AG89" s="294">
        <f t="shared" si="167"/>
        <v>2677.15</v>
      </c>
      <c r="AH89" s="294">
        <f t="shared" si="167"/>
        <v>2677.15</v>
      </c>
      <c r="AI89" s="294">
        <f t="shared" si="167"/>
        <v>2677.15</v>
      </c>
      <c r="AJ89" s="294">
        <f t="shared" si="167"/>
        <v>2677.15</v>
      </c>
      <c r="AK89" s="294">
        <f t="shared" si="167"/>
        <v>2677.15</v>
      </c>
      <c r="AL89" s="294">
        <f t="shared" si="167"/>
        <v>2677.15</v>
      </c>
      <c r="AM89" s="294">
        <f t="shared" si="167"/>
        <v>2677.15</v>
      </c>
      <c r="AN89" s="294">
        <f t="shared" si="167"/>
        <v>2677.15</v>
      </c>
      <c r="AO89" s="294">
        <f t="shared" si="167"/>
        <v>2677.15</v>
      </c>
    </row>
    <row r="90" spans="2:41" s="4" customFormat="1" outlineLevel="1">
      <c r="B90" s="166" t="s">
        <v>58</v>
      </c>
      <c r="C90" s="166"/>
      <c r="D90" s="166"/>
      <c r="E90" s="166"/>
      <c r="F90" s="293"/>
      <c r="G90" s="295"/>
      <c r="H90" s="295">
        <f>Financials!D62</f>
        <v>250.72</v>
      </c>
      <c r="I90" s="295">
        <f>Financials!E62</f>
        <v>340.07</v>
      </c>
      <c r="J90" s="294">
        <f t="shared" ref="J90:AO90" si="168">I90+J74</f>
        <v>340.07</v>
      </c>
      <c r="K90" s="294">
        <f t="shared" si="168"/>
        <v>340.07</v>
      </c>
      <c r="L90" s="294">
        <f t="shared" si="168"/>
        <v>436.5275326747186</v>
      </c>
      <c r="M90" s="294">
        <f t="shared" si="168"/>
        <v>539.57848496124279</v>
      </c>
      <c r="N90" s="294">
        <f t="shared" si="168"/>
        <v>648.28125382636847</v>
      </c>
      <c r="O90" s="294">
        <f t="shared" si="168"/>
        <v>763.00774478638641</v>
      </c>
      <c r="P90" s="294">
        <f t="shared" si="168"/>
        <v>883.80974918304059</v>
      </c>
      <c r="Q90" s="294">
        <f t="shared" si="168"/>
        <v>1011.6091276215145</v>
      </c>
      <c r="R90" s="294">
        <f t="shared" si="168"/>
        <v>1145.5523285872659</v>
      </c>
      <c r="S90" s="294">
        <f t="shared" si="168"/>
        <v>1286.599981958519</v>
      </c>
      <c r="T90" s="294">
        <f t="shared" si="168"/>
        <v>1435.709198337521</v>
      </c>
      <c r="U90" s="294">
        <f t="shared" si="168"/>
        <v>1592.8879449221367</v>
      </c>
      <c r="V90" s="294">
        <f t="shared" si="168"/>
        <v>1758.100950455736</v>
      </c>
      <c r="W90" s="294">
        <f t="shared" si="168"/>
        <v>1766.2975184875304</v>
      </c>
      <c r="X90" s="294">
        <f t="shared" si="168"/>
        <v>1766.2975184875304</v>
      </c>
      <c r="Y90" s="294">
        <f t="shared" si="168"/>
        <v>1766.2975184875304</v>
      </c>
      <c r="Z90" s="294">
        <f t="shared" si="168"/>
        <v>1766.2975184875304</v>
      </c>
      <c r="AA90" s="294">
        <f t="shared" si="168"/>
        <v>1766.2975184875304</v>
      </c>
      <c r="AB90" s="294">
        <f t="shared" si="168"/>
        <v>1766.2975184875304</v>
      </c>
      <c r="AC90" s="294">
        <f t="shared" si="168"/>
        <v>1766.2975184875304</v>
      </c>
      <c r="AD90" s="294">
        <f t="shared" si="168"/>
        <v>1766.2975184875304</v>
      </c>
      <c r="AE90" s="294">
        <f t="shared" si="168"/>
        <v>1766.2975184875304</v>
      </c>
      <c r="AF90" s="294">
        <f t="shared" si="168"/>
        <v>1766.2975184875304</v>
      </c>
      <c r="AG90" s="294">
        <f t="shared" si="168"/>
        <v>1766.2975184875304</v>
      </c>
      <c r="AH90" s="294">
        <f t="shared" si="168"/>
        <v>1766.2975184875304</v>
      </c>
      <c r="AI90" s="294">
        <f t="shared" si="168"/>
        <v>1766.2975184875304</v>
      </c>
      <c r="AJ90" s="294">
        <f t="shared" si="168"/>
        <v>1766.2975184875304</v>
      </c>
      <c r="AK90" s="294">
        <f t="shared" si="168"/>
        <v>1766.2975184875304</v>
      </c>
      <c r="AL90" s="294">
        <f t="shared" si="168"/>
        <v>1766.2975184875304</v>
      </c>
      <c r="AM90" s="294">
        <f t="shared" si="168"/>
        <v>1766.2975184875304</v>
      </c>
      <c r="AN90" s="294">
        <f t="shared" si="168"/>
        <v>1766.2975184875304</v>
      </c>
      <c r="AO90" s="294">
        <f t="shared" si="168"/>
        <v>1766.2975184875304</v>
      </c>
    </row>
    <row r="91" spans="2:41" s="4" customFormat="1" outlineLevel="1">
      <c r="B91" s="166" t="s">
        <v>59</v>
      </c>
      <c r="C91" s="166"/>
      <c r="D91" s="166"/>
      <c r="E91" s="166"/>
      <c r="F91" s="293"/>
      <c r="G91" s="295"/>
      <c r="H91" s="295">
        <f>Financials!D63</f>
        <v>2423.59</v>
      </c>
      <c r="I91" s="295">
        <f>Financials!E63</f>
        <v>2337.08</v>
      </c>
      <c r="J91" s="294">
        <f t="shared" ref="J91:T91" si="169">J89-J90</f>
        <v>2337.08</v>
      </c>
      <c r="K91" s="294">
        <f t="shared" si="169"/>
        <v>2337.08</v>
      </c>
      <c r="L91" s="294">
        <f t="shared" si="169"/>
        <v>2240.6224673252814</v>
      </c>
      <c r="M91" s="294">
        <f t="shared" si="169"/>
        <v>2137.5715150387573</v>
      </c>
      <c r="N91" s="294">
        <f t="shared" si="169"/>
        <v>2028.8687461736317</v>
      </c>
      <c r="O91" s="294">
        <f t="shared" si="169"/>
        <v>1914.1422552136137</v>
      </c>
      <c r="P91" s="294">
        <f t="shared" si="169"/>
        <v>1793.3402508169595</v>
      </c>
      <c r="Q91" s="294">
        <f t="shared" si="169"/>
        <v>1665.5408723784856</v>
      </c>
      <c r="R91" s="294">
        <f t="shared" si="169"/>
        <v>1531.5976714127341</v>
      </c>
      <c r="S91" s="294">
        <f t="shared" si="169"/>
        <v>1390.5500180414811</v>
      </c>
      <c r="T91" s="294">
        <f t="shared" si="169"/>
        <v>1241.4408016624791</v>
      </c>
      <c r="U91" s="294">
        <f t="shared" ref="U91:AO91" si="170">U89-U90</f>
        <v>1084.2620550778634</v>
      </c>
      <c r="V91" s="294">
        <f t="shared" si="170"/>
        <v>919.04904954426411</v>
      </c>
      <c r="W91" s="294">
        <f t="shared" si="170"/>
        <v>910.85248151246969</v>
      </c>
      <c r="X91" s="294">
        <f t="shared" si="170"/>
        <v>910.85248151246969</v>
      </c>
      <c r="Y91" s="294">
        <f t="shared" si="170"/>
        <v>910.85248151246969</v>
      </c>
      <c r="Z91" s="294">
        <f t="shared" si="170"/>
        <v>910.85248151246969</v>
      </c>
      <c r="AA91" s="294">
        <f t="shared" si="170"/>
        <v>910.85248151246969</v>
      </c>
      <c r="AB91" s="294">
        <f t="shared" si="170"/>
        <v>910.85248151246969</v>
      </c>
      <c r="AC91" s="294">
        <f t="shared" si="170"/>
        <v>910.85248151246969</v>
      </c>
      <c r="AD91" s="294">
        <f t="shared" si="170"/>
        <v>910.85248151246969</v>
      </c>
      <c r="AE91" s="294">
        <f t="shared" si="170"/>
        <v>910.85248151246969</v>
      </c>
      <c r="AF91" s="294">
        <f t="shared" si="170"/>
        <v>910.85248151246969</v>
      </c>
      <c r="AG91" s="294">
        <f t="shared" si="170"/>
        <v>910.85248151246969</v>
      </c>
      <c r="AH91" s="294">
        <f t="shared" si="170"/>
        <v>910.85248151246969</v>
      </c>
      <c r="AI91" s="294">
        <f t="shared" si="170"/>
        <v>910.85248151246969</v>
      </c>
      <c r="AJ91" s="294">
        <f t="shared" si="170"/>
        <v>910.85248151246969</v>
      </c>
      <c r="AK91" s="294">
        <f t="shared" si="170"/>
        <v>910.85248151246969</v>
      </c>
      <c r="AL91" s="294">
        <f t="shared" si="170"/>
        <v>910.85248151246969</v>
      </c>
      <c r="AM91" s="294">
        <f t="shared" si="170"/>
        <v>910.85248151246969</v>
      </c>
      <c r="AN91" s="294">
        <f t="shared" si="170"/>
        <v>910.85248151246969</v>
      </c>
      <c r="AO91" s="294">
        <f t="shared" si="170"/>
        <v>910.85248151246969</v>
      </c>
    </row>
    <row r="92" spans="2:41" s="4" customFormat="1" outlineLevel="1">
      <c r="I92" s="7"/>
      <c r="J92" s="7"/>
      <c r="K92" s="7"/>
      <c r="L92" s="7"/>
      <c r="M92" s="7"/>
      <c r="N92" s="7"/>
      <c r="O92" s="7"/>
      <c r="P92" s="7"/>
      <c r="Q92" s="7"/>
      <c r="R92" s="7"/>
      <c r="S92" s="7"/>
      <c r="T92" s="7"/>
      <c r="U92" s="7"/>
      <c r="V92" s="69"/>
      <c r="W92" s="69"/>
      <c r="X92" s="69"/>
      <c r="Y92" s="69"/>
      <c r="Z92" s="69"/>
      <c r="AA92" s="69"/>
      <c r="AB92" s="69"/>
      <c r="AC92" s="69"/>
      <c r="AD92" s="69"/>
      <c r="AE92" s="69"/>
      <c r="AF92" s="7"/>
    </row>
    <row r="93" spans="2:41" s="3" customFormat="1" ht="15">
      <c r="B93" s="70"/>
      <c r="D93" s="4"/>
      <c r="E93" s="44"/>
      <c r="F93" s="44"/>
      <c r="G93" s="44"/>
      <c r="H93" s="44"/>
      <c r="I93" s="44"/>
      <c r="J93" s="44"/>
      <c r="K93" s="44"/>
      <c r="L93" s="44"/>
      <c r="M93" s="44"/>
      <c r="N93" s="44"/>
      <c r="O93" s="44"/>
      <c r="P93" s="44"/>
      <c r="Q93" s="44"/>
      <c r="R93" s="44"/>
    </row>
    <row r="94" spans="2:41" s="3" customFormat="1" ht="15">
      <c r="B94" s="70"/>
      <c r="D94" s="4"/>
      <c r="E94" s="44"/>
      <c r="F94" s="44"/>
      <c r="G94" s="44"/>
      <c r="H94" s="44"/>
      <c r="I94" s="44"/>
      <c r="J94" s="44"/>
      <c r="K94" s="44"/>
      <c r="L94" s="44"/>
      <c r="M94" s="44"/>
      <c r="N94" s="44"/>
      <c r="O94" s="44"/>
      <c r="P94" s="44"/>
      <c r="Q94" s="44"/>
      <c r="R94" s="44"/>
    </row>
    <row r="95" spans="2:41" s="4" customFormat="1" ht="15">
      <c r="B95" s="76" t="s">
        <v>241</v>
      </c>
    </row>
    <row r="96" spans="2:41" s="4" customFormat="1" ht="15" outlineLevel="1">
      <c r="B96" s="3" t="s">
        <v>33</v>
      </c>
    </row>
    <row r="97" spans="2:41" s="4" customFormat="1" ht="15" outlineLevel="1">
      <c r="B97" s="3" t="s">
        <v>122</v>
      </c>
    </row>
    <row r="98" spans="2:41" s="4" customFormat="1" outlineLevel="1">
      <c r="B98" s="173" t="str">
        <f>Input!B103</f>
        <v>Operational Costs (excl Personnel)</v>
      </c>
      <c r="C98" s="296"/>
      <c r="D98" s="166"/>
      <c r="E98" s="166"/>
      <c r="F98" s="231"/>
      <c r="G98" s="231"/>
      <c r="H98" s="231"/>
      <c r="I98" s="234">
        <f>Financials!E14</f>
        <v>19.84</v>
      </c>
      <c r="J98" s="234">
        <f>Financials!F14</f>
        <v>32.46</v>
      </c>
      <c r="K98" s="234">
        <f>Financials!G14</f>
        <v>28.755754172918738</v>
      </c>
      <c r="L98" s="234">
        <f>Financials!H14</f>
        <v>30.193541881564677</v>
      </c>
      <c r="M98" s="234">
        <f>Financials!I14</f>
        <v>31.703218975642912</v>
      </c>
      <c r="N98" s="234">
        <f>Financials!J14</f>
        <v>33.288379924425058</v>
      </c>
      <c r="O98" s="234">
        <f>Financials!K14</f>
        <v>34.952798920646316</v>
      </c>
      <c r="P98" s="234">
        <f>Financials!L14</f>
        <v>36.700438866678631</v>
      </c>
      <c r="Q98" s="234">
        <f>Financials!M14</f>
        <v>38.535460810012566</v>
      </c>
      <c r="R98" s="234">
        <f>Financials!N14</f>
        <v>40.462233850513194</v>
      </c>
      <c r="S98" s="234">
        <f>Financials!O14</f>
        <v>42.485345543038854</v>
      </c>
      <c r="T98" s="234">
        <f>Financials!P14</f>
        <v>44.609612820190797</v>
      </c>
      <c r="U98" s="234">
        <f>Financials!Q14</f>
        <v>46.84009346120034</v>
      </c>
      <c r="V98" s="234">
        <f>Financials!R14</f>
        <v>49.182098134260357</v>
      </c>
      <c r="W98" s="234">
        <f>Financials!S14</f>
        <v>2.4052067169768425</v>
      </c>
      <c r="X98" s="234">
        <f>Financials!T14</f>
        <v>0</v>
      </c>
      <c r="Y98" s="234">
        <f>Financials!U14</f>
        <v>0</v>
      </c>
      <c r="Z98" s="234">
        <f>Financials!V14</f>
        <v>0</v>
      </c>
      <c r="AA98" s="234">
        <f>Financials!W14</f>
        <v>0</v>
      </c>
      <c r="AB98" s="234">
        <f>Financials!X14</f>
        <v>0</v>
      </c>
      <c r="AC98" s="234">
        <f>Financials!Y14</f>
        <v>0</v>
      </c>
      <c r="AD98" s="234">
        <f>Financials!Z14</f>
        <v>0</v>
      </c>
      <c r="AE98" s="234">
        <f>Financials!AA14</f>
        <v>0</v>
      </c>
      <c r="AF98" s="234">
        <f>Financials!AB14</f>
        <v>0</v>
      </c>
      <c r="AG98" s="234">
        <f>Financials!AC14</f>
        <v>0</v>
      </c>
      <c r="AH98" s="234">
        <f>Financials!AD14</f>
        <v>0</v>
      </c>
      <c r="AI98" s="234">
        <f>Financials!AE14</f>
        <v>0</v>
      </c>
      <c r="AJ98" s="234">
        <f>Financials!AF14</f>
        <v>0</v>
      </c>
      <c r="AK98" s="234">
        <f>Financials!AG14</f>
        <v>0</v>
      </c>
      <c r="AL98" s="234">
        <f>Financials!AH14</f>
        <v>0</v>
      </c>
      <c r="AM98" s="234">
        <f>Financials!AI14</f>
        <v>0</v>
      </c>
      <c r="AN98" s="234">
        <f>Financials!AJ14</f>
        <v>0</v>
      </c>
      <c r="AO98" s="234">
        <f>Financials!AK14</f>
        <v>0</v>
      </c>
    </row>
    <row r="99" spans="2:41" s="4" customFormat="1" outlineLevel="1">
      <c r="B99" s="173" t="str">
        <f>Input!B104</f>
        <v>Operational Costs (Personnel)</v>
      </c>
      <c r="C99" s="296"/>
      <c r="D99" s="166"/>
      <c r="E99" s="166"/>
      <c r="F99" s="231"/>
      <c r="G99" s="231"/>
      <c r="H99" s="231"/>
      <c r="I99" s="234">
        <f>Financials!E15</f>
        <v>9.98</v>
      </c>
      <c r="J99" s="234">
        <f>Financials!F15</f>
        <v>9.26</v>
      </c>
      <c r="K99" s="234">
        <f>Financials!G15</f>
        <v>9.7795945</v>
      </c>
      <c r="L99" s="234">
        <f>Financials!H15</f>
        <v>10.75755395</v>
      </c>
      <c r="M99" s="234">
        <f>Financials!I15</f>
        <v>11.833309345000002</v>
      </c>
      <c r="N99" s="234">
        <f>Financials!J15</f>
        <v>13.016640279500002</v>
      </c>
      <c r="O99" s="234">
        <f>Financials!K15</f>
        <v>14.318304307450004</v>
      </c>
      <c r="P99" s="234">
        <f>Financials!L15</f>
        <v>15.750134738195007</v>
      </c>
      <c r="Q99" s="234">
        <f>Financials!M15</f>
        <v>17.325148212014508</v>
      </c>
      <c r="R99" s="234">
        <f>Financials!N15</f>
        <v>19.05766303321596</v>
      </c>
      <c r="S99" s="234">
        <f>Financials!O15</f>
        <v>20.963429336537558</v>
      </c>
      <c r="T99" s="234">
        <f>Financials!P15</f>
        <v>23.059772270191317</v>
      </c>
      <c r="U99" s="234">
        <f>Financials!Q15</f>
        <v>25.365749497210452</v>
      </c>
      <c r="V99" s="234">
        <f>Financials!R15</f>
        <v>27.902324446931498</v>
      </c>
      <c r="W99" s="234">
        <f>Financials!S15</f>
        <v>1.4295163483770386</v>
      </c>
      <c r="X99" s="234">
        <f>Financials!T15</f>
        <v>0</v>
      </c>
      <c r="Y99" s="234">
        <f>Financials!U15</f>
        <v>0</v>
      </c>
      <c r="Z99" s="234">
        <f>Financials!V15</f>
        <v>0</v>
      </c>
      <c r="AA99" s="234">
        <f>Financials!W15</f>
        <v>0</v>
      </c>
      <c r="AB99" s="234">
        <f>Financials!X15</f>
        <v>0</v>
      </c>
      <c r="AC99" s="234">
        <f>Financials!Y15</f>
        <v>0</v>
      </c>
      <c r="AD99" s="234">
        <f>Financials!Z15</f>
        <v>0</v>
      </c>
      <c r="AE99" s="234">
        <f>Financials!AA15</f>
        <v>0</v>
      </c>
      <c r="AF99" s="234">
        <f>Financials!AB15</f>
        <v>0</v>
      </c>
      <c r="AG99" s="234">
        <f>Financials!AC15</f>
        <v>0</v>
      </c>
      <c r="AH99" s="234">
        <f>Financials!AD15</f>
        <v>0</v>
      </c>
      <c r="AI99" s="234">
        <f>Financials!AE15</f>
        <v>0</v>
      </c>
      <c r="AJ99" s="234">
        <f>Financials!AF15</f>
        <v>0</v>
      </c>
      <c r="AK99" s="234">
        <f>Financials!AG15</f>
        <v>0</v>
      </c>
      <c r="AL99" s="234">
        <f>Financials!AH15</f>
        <v>0</v>
      </c>
      <c r="AM99" s="234">
        <f>Financials!AI15</f>
        <v>0</v>
      </c>
      <c r="AN99" s="234">
        <f>Financials!AJ15</f>
        <v>0</v>
      </c>
      <c r="AO99" s="234">
        <f>Financials!AK15</f>
        <v>0</v>
      </c>
    </row>
    <row r="100" spans="2:41" s="4" customFormat="1" outlineLevel="1">
      <c r="B100" s="173" t="str">
        <f>Input!B106</f>
        <v>Other Expense</v>
      </c>
      <c r="C100" s="296"/>
      <c r="D100" s="166"/>
      <c r="E100" s="166"/>
      <c r="F100" s="231"/>
      <c r="G100" s="231"/>
      <c r="H100" s="231"/>
      <c r="I100" s="234">
        <f>Financials!E17</f>
        <v>0.67</v>
      </c>
      <c r="J100" s="234">
        <f>Financials!F17</f>
        <v>0.41854807799999999</v>
      </c>
      <c r="K100" s="234">
        <f>Financials!G17</f>
        <v>4.2524562480000005</v>
      </c>
      <c r="L100" s="234">
        <f>Financials!H17</f>
        <v>4.4650790604000008</v>
      </c>
      <c r="M100" s="234">
        <f>Financials!I17</f>
        <v>4.6883330134200012</v>
      </c>
      <c r="N100" s="234">
        <f>Financials!J17</f>
        <v>4.9227496640910013</v>
      </c>
      <c r="O100" s="234">
        <f>Financials!K17</f>
        <v>5.1688871472955515</v>
      </c>
      <c r="P100" s="234">
        <f>Financials!L17</f>
        <v>5.4273315046603292</v>
      </c>
      <c r="Q100" s="234">
        <f>Financials!M17</f>
        <v>5.6986980798933455</v>
      </c>
      <c r="R100" s="234">
        <f>Financials!N17</f>
        <v>5.9836329838880129</v>
      </c>
      <c r="S100" s="234">
        <f>Financials!O17</f>
        <v>6.2828146330824142</v>
      </c>
      <c r="T100" s="234">
        <f>Financials!P17</f>
        <v>6.5969553647365355</v>
      </c>
      <c r="U100" s="234">
        <f>Financials!Q17</f>
        <v>6.9268031329733626</v>
      </c>
      <c r="V100" s="234">
        <f>Financials!R17</f>
        <v>7.2731432896220314</v>
      </c>
      <c r="W100" s="234">
        <f>Financials!S17</f>
        <v>0.35568659649247469</v>
      </c>
      <c r="X100" s="234">
        <f>Financials!T17</f>
        <v>0</v>
      </c>
      <c r="Y100" s="234">
        <f>Financials!U17</f>
        <v>0</v>
      </c>
      <c r="Z100" s="234">
        <f>Financials!V17</f>
        <v>0</v>
      </c>
      <c r="AA100" s="234">
        <f>Financials!W17</f>
        <v>0</v>
      </c>
      <c r="AB100" s="234">
        <f>Financials!X17</f>
        <v>0</v>
      </c>
      <c r="AC100" s="234">
        <f>Financials!Y17</f>
        <v>0</v>
      </c>
      <c r="AD100" s="234">
        <f>Financials!Z17</f>
        <v>0</v>
      </c>
      <c r="AE100" s="234">
        <f>Financials!AA17</f>
        <v>0</v>
      </c>
      <c r="AF100" s="234">
        <f>Financials!AB17</f>
        <v>0</v>
      </c>
      <c r="AG100" s="234">
        <f>Financials!AC17</f>
        <v>0</v>
      </c>
      <c r="AH100" s="234">
        <f>Financials!AD17</f>
        <v>0</v>
      </c>
      <c r="AI100" s="234">
        <f>Financials!AE17</f>
        <v>0</v>
      </c>
      <c r="AJ100" s="234">
        <f>Financials!AF17</f>
        <v>0</v>
      </c>
      <c r="AK100" s="234">
        <f>Financials!AG17</f>
        <v>0</v>
      </c>
      <c r="AL100" s="234">
        <f>Financials!AH17</f>
        <v>0</v>
      </c>
      <c r="AM100" s="234">
        <f>Financials!AI17</f>
        <v>0</v>
      </c>
      <c r="AN100" s="234">
        <f>Financials!AJ17</f>
        <v>0</v>
      </c>
      <c r="AO100" s="234">
        <f>Financials!AK17</f>
        <v>0</v>
      </c>
    </row>
    <row r="101" spans="2:41" s="4" customFormat="1" ht="15" outlineLevel="1">
      <c r="B101" s="177" t="s">
        <v>123</v>
      </c>
      <c r="C101" s="177"/>
      <c r="D101" s="177"/>
      <c r="E101" s="177"/>
      <c r="F101" s="232"/>
      <c r="G101" s="232"/>
      <c r="H101" s="232"/>
      <c r="I101" s="236">
        <f>SUM(I98:I100)</f>
        <v>30.490000000000002</v>
      </c>
      <c r="J101" s="236">
        <f t="shared" ref="J101:AO101" si="171">SUM(J98:J100)</f>
        <v>42.138548077999999</v>
      </c>
      <c r="K101" s="236">
        <f t="shared" si="171"/>
        <v>42.787804920918738</v>
      </c>
      <c r="L101" s="236">
        <f t="shared" si="171"/>
        <v>45.41617489196468</v>
      </c>
      <c r="M101" s="236">
        <f t="shared" si="171"/>
        <v>48.224861334062915</v>
      </c>
      <c r="N101" s="236">
        <f t="shared" si="171"/>
        <v>51.227769868016061</v>
      </c>
      <c r="O101" s="236">
        <f t="shared" si="171"/>
        <v>54.439990375391872</v>
      </c>
      <c r="P101" s="236">
        <f t="shared" si="171"/>
        <v>57.87790510953397</v>
      </c>
      <c r="Q101" s="236">
        <f t="shared" si="171"/>
        <v>61.559307101920425</v>
      </c>
      <c r="R101" s="236">
        <f t="shared" si="171"/>
        <v>65.503529867617161</v>
      </c>
      <c r="S101" s="236">
        <f t="shared" si="171"/>
        <v>69.731589512658829</v>
      </c>
      <c r="T101" s="236">
        <f t="shared" si="171"/>
        <v>74.266340455118652</v>
      </c>
      <c r="U101" s="236">
        <f t="shared" si="171"/>
        <v>79.132646091384146</v>
      </c>
      <c r="V101" s="236">
        <f t="shared" si="171"/>
        <v>84.357565870813886</v>
      </c>
      <c r="W101" s="236">
        <f t="shared" si="171"/>
        <v>4.1904096618463553</v>
      </c>
      <c r="X101" s="236">
        <f t="shared" si="171"/>
        <v>0</v>
      </c>
      <c r="Y101" s="236">
        <f t="shared" si="171"/>
        <v>0</v>
      </c>
      <c r="Z101" s="236">
        <f t="shared" si="171"/>
        <v>0</v>
      </c>
      <c r="AA101" s="236">
        <f t="shared" si="171"/>
        <v>0</v>
      </c>
      <c r="AB101" s="236">
        <f t="shared" si="171"/>
        <v>0</v>
      </c>
      <c r="AC101" s="236">
        <f t="shared" si="171"/>
        <v>0</v>
      </c>
      <c r="AD101" s="236">
        <f t="shared" si="171"/>
        <v>0</v>
      </c>
      <c r="AE101" s="236">
        <f t="shared" si="171"/>
        <v>0</v>
      </c>
      <c r="AF101" s="236">
        <f t="shared" si="171"/>
        <v>0</v>
      </c>
      <c r="AG101" s="236">
        <f t="shared" si="171"/>
        <v>0</v>
      </c>
      <c r="AH101" s="236">
        <f t="shared" si="171"/>
        <v>0</v>
      </c>
      <c r="AI101" s="236">
        <f t="shared" si="171"/>
        <v>0</v>
      </c>
      <c r="AJ101" s="236">
        <f t="shared" si="171"/>
        <v>0</v>
      </c>
      <c r="AK101" s="236">
        <f t="shared" si="171"/>
        <v>0</v>
      </c>
      <c r="AL101" s="236">
        <f t="shared" si="171"/>
        <v>0</v>
      </c>
      <c r="AM101" s="236">
        <f t="shared" si="171"/>
        <v>0</v>
      </c>
      <c r="AN101" s="236">
        <f t="shared" si="171"/>
        <v>0</v>
      </c>
      <c r="AO101" s="236">
        <f t="shared" si="171"/>
        <v>0</v>
      </c>
    </row>
    <row r="102" spans="2:41" s="4" customFormat="1" outlineLevel="1">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row>
    <row r="103" spans="2:41" s="4" customFormat="1" ht="15" outlineLevel="1">
      <c r="B103" s="177" t="s">
        <v>124</v>
      </c>
      <c r="C103" s="177"/>
      <c r="D103" s="177"/>
      <c r="E103" s="177"/>
      <c r="F103" s="232"/>
      <c r="G103" s="232"/>
      <c r="H103" s="232"/>
      <c r="I103" s="236">
        <f>Financials!E16</f>
        <v>0</v>
      </c>
      <c r="J103" s="236">
        <f>Financials!F16</f>
        <v>0</v>
      </c>
      <c r="K103" s="236">
        <f>Financials!G16</f>
        <v>0</v>
      </c>
      <c r="L103" s="236">
        <f>Financials!H16</f>
        <v>0</v>
      </c>
      <c r="M103" s="236">
        <f>Financials!I16</f>
        <v>0</v>
      </c>
      <c r="N103" s="236">
        <f>Financials!J16</f>
        <v>0</v>
      </c>
      <c r="O103" s="236">
        <f>Financials!K16</f>
        <v>0</v>
      </c>
      <c r="P103" s="236">
        <f>Financials!L16</f>
        <v>0</v>
      </c>
      <c r="Q103" s="236">
        <f>Financials!M16</f>
        <v>0</v>
      </c>
      <c r="R103" s="236">
        <f>Financials!N16</f>
        <v>0</v>
      </c>
      <c r="S103" s="236">
        <f>Financials!O16</f>
        <v>0</v>
      </c>
      <c r="T103" s="236">
        <f>Financials!P16</f>
        <v>0</v>
      </c>
      <c r="U103" s="236">
        <f>Financials!Q16</f>
        <v>0</v>
      </c>
      <c r="V103" s="236">
        <f>Financials!R16</f>
        <v>0</v>
      </c>
      <c r="W103" s="236">
        <f>Financials!S16</f>
        <v>0</v>
      </c>
      <c r="X103" s="236">
        <f>Financials!T16</f>
        <v>0</v>
      </c>
      <c r="Y103" s="236">
        <f>Financials!U16</f>
        <v>0</v>
      </c>
      <c r="Z103" s="236">
        <f>Financials!V16</f>
        <v>0</v>
      </c>
      <c r="AA103" s="236">
        <f>Financials!W16</f>
        <v>0</v>
      </c>
      <c r="AB103" s="236">
        <f>Financials!X16</f>
        <v>0</v>
      </c>
      <c r="AC103" s="236">
        <f>Financials!Y16</f>
        <v>0</v>
      </c>
      <c r="AD103" s="236">
        <f>Financials!Z16</f>
        <v>0</v>
      </c>
      <c r="AE103" s="236">
        <f>Financials!AA16</f>
        <v>0</v>
      </c>
      <c r="AF103" s="236">
        <f>Financials!AB16</f>
        <v>0</v>
      </c>
      <c r="AG103" s="236">
        <f>Financials!AC16</f>
        <v>0</v>
      </c>
      <c r="AH103" s="236">
        <f>Financials!AD16</f>
        <v>0</v>
      </c>
      <c r="AI103" s="236">
        <f>Financials!AE16</f>
        <v>0</v>
      </c>
      <c r="AJ103" s="236">
        <f>Financials!AF16</f>
        <v>0</v>
      </c>
      <c r="AK103" s="236">
        <f>Financials!AG16</f>
        <v>0</v>
      </c>
      <c r="AL103" s="236">
        <f>Financials!AH16</f>
        <v>0</v>
      </c>
      <c r="AM103" s="236">
        <f>Financials!AI16</f>
        <v>0</v>
      </c>
      <c r="AN103" s="236">
        <f>Financials!AJ16</f>
        <v>0</v>
      </c>
      <c r="AO103" s="236">
        <f>Financials!AK16</f>
        <v>0</v>
      </c>
    </row>
    <row r="104" spans="2:41" s="4" customFormat="1" ht="15" outlineLevel="1">
      <c r="B104" s="3"/>
      <c r="C104" s="3"/>
      <c r="D104" s="3"/>
      <c r="E104" s="3"/>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row>
    <row r="105" spans="2:41" s="4" customFormat="1" ht="15" outlineLevel="1">
      <c r="B105" s="177" t="s">
        <v>125</v>
      </c>
      <c r="C105" s="177"/>
      <c r="D105" s="177"/>
      <c r="E105" s="177"/>
      <c r="F105" s="232"/>
      <c r="G105" s="232">
        <f t="shared" ref="G105:S105" si="172">G101+G103</f>
        <v>0</v>
      </c>
      <c r="H105" s="232">
        <f t="shared" si="172"/>
        <v>0</v>
      </c>
      <c r="I105" s="232">
        <f t="shared" si="172"/>
        <v>30.490000000000002</v>
      </c>
      <c r="J105" s="232">
        <f t="shared" si="172"/>
        <v>42.138548077999999</v>
      </c>
      <c r="K105" s="232">
        <f t="shared" si="172"/>
        <v>42.787804920918738</v>
      </c>
      <c r="L105" s="232">
        <f t="shared" si="172"/>
        <v>45.41617489196468</v>
      </c>
      <c r="M105" s="232">
        <f t="shared" si="172"/>
        <v>48.224861334062915</v>
      </c>
      <c r="N105" s="232">
        <f t="shared" si="172"/>
        <v>51.227769868016061</v>
      </c>
      <c r="O105" s="232">
        <f t="shared" si="172"/>
        <v>54.439990375391872</v>
      </c>
      <c r="P105" s="232">
        <f t="shared" si="172"/>
        <v>57.87790510953397</v>
      </c>
      <c r="Q105" s="232">
        <f t="shared" si="172"/>
        <v>61.559307101920425</v>
      </c>
      <c r="R105" s="232">
        <f t="shared" si="172"/>
        <v>65.503529867617161</v>
      </c>
      <c r="S105" s="232">
        <f t="shared" si="172"/>
        <v>69.731589512658829</v>
      </c>
      <c r="T105" s="232">
        <f t="shared" ref="T105:AO105" si="173">T101+T103</f>
        <v>74.266340455118652</v>
      </c>
      <c r="U105" s="232">
        <f t="shared" si="173"/>
        <v>79.132646091384146</v>
      </c>
      <c r="V105" s="232">
        <f t="shared" si="173"/>
        <v>84.357565870813886</v>
      </c>
      <c r="W105" s="232">
        <f t="shared" si="173"/>
        <v>4.1904096618463553</v>
      </c>
      <c r="X105" s="232">
        <f t="shared" si="173"/>
        <v>0</v>
      </c>
      <c r="Y105" s="232">
        <f t="shared" si="173"/>
        <v>0</v>
      </c>
      <c r="Z105" s="232">
        <f t="shared" si="173"/>
        <v>0</v>
      </c>
      <c r="AA105" s="232">
        <f t="shared" si="173"/>
        <v>0</v>
      </c>
      <c r="AB105" s="232">
        <f t="shared" si="173"/>
        <v>0</v>
      </c>
      <c r="AC105" s="232">
        <f t="shared" si="173"/>
        <v>0</v>
      </c>
      <c r="AD105" s="232">
        <f t="shared" si="173"/>
        <v>0</v>
      </c>
      <c r="AE105" s="232">
        <f t="shared" si="173"/>
        <v>0</v>
      </c>
      <c r="AF105" s="232">
        <f t="shared" si="173"/>
        <v>0</v>
      </c>
      <c r="AG105" s="232">
        <f t="shared" si="173"/>
        <v>0</v>
      </c>
      <c r="AH105" s="232">
        <f t="shared" si="173"/>
        <v>0</v>
      </c>
      <c r="AI105" s="232">
        <f t="shared" si="173"/>
        <v>0</v>
      </c>
      <c r="AJ105" s="232">
        <f t="shared" si="173"/>
        <v>0</v>
      </c>
      <c r="AK105" s="232">
        <f t="shared" si="173"/>
        <v>0</v>
      </c>
      <c r="AL105" s="232">
        <f t="shared" si="173"/>
        <v>0</v>
      </c>
      <c r="AM105" s="232">
        <f t="shared" si="173"/>
        <v>0</v>
      </c>
      <c r="AN105" s="232">
        <f t="shared" si="173"/>
        <v>0</v>
      </c>
      <c r="AO105" s="232">
        <f t="shared" si="173"/>
        <v>0</v>
      </c>
    </row>
    <row r="106" spans="2:41" s="4" customFormat="1" ht="15" outlineLevel="1">
      <c r="B106" s="3"/>
      <c r="C106" s="3"/>
      <c r="D106" s="3"/>
      <c r="E106" s="3"/>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row>
    <row r="107" spans="2:41" s="4" customFormat="1" outlineLevel="1">
      <c r="I107" s="4">
        <f>H107+1</f>
        <v>1</v>
      </c>
      <c r="J107" s="4">
        <f t="shared" ref="J107:AO107" si="174">I107+1</f>
        <v>2</v>
      </c>
      <c r="K107" s="4">
        <f t="shared" si="174"/>
        <v>3</v>
      </c>
      <c r="L107" s="4">
        <f t="shared" si="174"/>
        <v>4</v>
      </c>
      <c r="M107" s="4">
        <f t="shared" si="174"/>
        <v>5</v>
      </c>
      <c r="N107" s="4">
        <f t="shared" si="174"/>
        <v>6</v>
      </c>
      <c r="O107" s="4">
        <f t="shared" si="174"/>
        <v>7</v>
      </c>
      <c r="P107" s="4">
        <f t="shared" si="174"/>
        <v>8</v>
      </c>
      <c r="Q107" s="4">
        <f t="shared" si="174"/>
        <v>9</v>
      </c>
      <c r="R107" s="4">
        <f t="shared" si="174"/>
        <v>10</v>
      </c>
      <c r="S107" s="4">
        <f t="shared" si="174"/>
        <v>11</v>
      </c>
      <c r="T107" s="4">
        <f t="shared" si="174"/>
        <v>12</v>
      </c>
      <c r="U107" s="4">
        <f t="shared" si="174"/>
        <v>13</v>
      </c>
      <c r="V107" s="4">
        <f t="shared" si="174"/>
        <v>14</v>
      </c>
      <c r="W107" s="4">
        <f t="shared" si="174"/>
        <v>15</v>
      </c>
      <c r="X107" s="4">
        <f t="shared" si="174"/>
        <v>16</v>
      </c>
      <c r="Y107" s="4">
        <f t="shared" si="174"/>
        <v>17</v>
      </c>
      <c r="Z107" s="4">
        <f t="shared" si="174"/>
        <v>18</v>
      </c>
      <c r="AA107" s="4">
        <f t="shared" si="174"/>
        <v>19</v>
      </c>
      <c r="AB107" s="4">
        <f t="shared" si="174"/>
        <v>20</v>
      </c>
      <c r="AC107" s="4">
        <f t="shared" si="174"/>
        <v>21</v>
      </c>
      <c r="AD107" s="4">
        <f t="shared" si="174"/>
        <v>22</v>
      </c>
      <c r="AE107" s="4">
        <f t="shared" si="174"/>
        <v>23</v>
      </c>
      <c r="AF107" s="4">
        <f t="shared" si="174"/>
        <v>24</v>
      </c>
      <c r="AG107" s="4">
        <f t="shared" si="174"/>
        <v>25</v>
      </c>
      <c r="AH107" s="4">
        <f t="shared" si="174"/>
        <v>26</v>
      </c>
      <c r="AI107" s="4">
        <f t="shared" si="174"/>
        <v>27</v>
      </c>
      <c r="AJ107" s="4">
        <f t="shared" si="174"/>
        <v>28</v>
      </c>
      <c r="AK107" s="4">
        <f t="shared" si="174"/>
        <v>29</v>
      </c>
      <c r="AL107" s="4">
        <f t="shared" si="174"/>
        <v>30</v>
      </c>
      <c r="AM107" s="4">
        <f t="shared" si="174"/>
        <v>31</v>
      </c>
      <c r="AN107" s="4">
        <f t="shared" si="174"/>
        <v>32</v>
      </c>
      <c r="AO107" s="4">
        <f t="shared" si="174"/>
        <v>33</v>
      </c>
    </row>
    <row r="108" spans="2:41" s="4" customFormat="1" ht="15" outlineLevel="1">
      <c r="B108" s="177" t="s">
        <v>126</v>
      </c>
      <c r="C108" s="166"/>
      <c r="D108" s="166"/>
      <c r="E108" s="166"/>
      <c r="F108" s="209"/>
      <c r="G108" s="209"/>
      <c r="H108" s="209"/>
      <c r="I108" s="209"/>
      <c r="J108" s="209"/>
      <c r="K108" s="209"/>
      <c r="L108" s="209"/>
      <c r="M108" s="209"/>
      <c r="N108" s="209"/>
      <c r="O108" s="209"/>
      <c r="P108" s="209"/>
      <c r="Q108" s="209"/>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09"/>
      <c r="AO108" s="209"/>
    </row>
    <row r="109" spans="2:41" s="4" customFormat="1" ht="15" outlineLevel="1">
      <c r="B109" s="177" t="s">
        <v>127</v>
      </c>
      <c r="C109" s="166"/>
      <c r="D109" s="166"/>
      <c r="E109" s="166"/>
      <c r="F109" s="234"/>
      <c r="G109" s="234"/>
      <c r="H109" s="234"/>
      <c r="I109" s="234"/>
      <c r="J109" s="234">
        <f>SUMIF(Input!$B$112:$B$131,J2,Input!$C$112:$C$131)</f>
        <v>0</v>
      </c>
      <c r="K109" s="234">
        <f>SUMIF(Input!$B$112:$B$131,K2,Input!$C$112:$C$131)</f>
        <v>0</v>
      </c>
      <c r="L109" s="234">
        <f>SUMIF(Input!$B$112:$B$131,L2,Input!$C$112:$C$131)</f>
        <v>243.43</v>
      </c>
      <c r="M109" s="234">
        <f>SUMIF(Input!$B$112:$B$131,M2,Input!$C$112:$C$131)</f>
        <v>1.5</v>
      </c>
      <c r="N109" s="234">
        <f>SUMIF(Input!$B$112:$B$131,N2,Input!$C$112:$C$131)</f>
        <v>1.6861321802701068</v>
      </c>
      <c r="O109" s="234">
        <f>SUMIF(Input!$B$112:$B$131,O2,Input!$C$112:$C$131)</f>
        <v>1.7485815202801107</v>
      </c>
      <c r="P109" s="234">
        <f>SUMIF(Input!$B$112:$B$131,P2,Input!$C$112:$C$131)</f>
        <v>1.4237689515009073</v>
      </c>
      <c r="Q109" s="234">
        <f>SUMIF(Input!$B$112:$B$131,Q2,Input!$C$112:$C$131)</f>
        <v>92.307064007812514</v>
      </c>
      <c r="R109" s="234">
        <f>SUMIF(Input!$B$112:$B$131,R2,Input!$C$112:$C$131)</f>
        <v>96.922417208203129</v>
      </c>
      <c r="S109" s="234">
        <f>SUMIF(Input!$B$112:$B$131,S2,Input!$C$112:$C$131)</f>
        <v>1.5</v>
      </c>
      <c r="T109" s="234">
        <f>SUMIF(Input!$B$112:$B$131,T2,Input!$C$112:$C$131)</f>
        <v>2.6353106088003768</v>
      </c>
      <c r="U109" s="234">
        <f>SUMIF(Input!$B$112:$B$131,U2,Input!$C$112:$C$131)</f>
        <v>0</v>
      </c>
      <c r="V109" s="234">
        <f>SUMIF(Input!$B$112:$B$131,V2,Input!$C$112:$C$131)</f>
        <v>117.80980388167846</v>
      </c>
      <c r="W109" s="234">
        <f>SUMIF(Input!$B$112:$B$131,W2,Input!$C$112:$C$131)</f>
        <v>0</v>
      </c>
      <c r="X109" s="234">
        <f>SUMIF(Input!$B$112:$B$131,X2,Input!$C$112:$C$131)</f>
        <v>0</v>
      </c>
      <c r="Y109" s="234">
        <f>SUMIF(Input!$B$112:$B$131,Y2,Input!$C$112:$C$131)</f>
        <v>0</v>
      </c>
      <c r="Z109" s="234">
        <f>SUMIF(Input!$B$112:$B$131,Z2,Input!$C$112:$C$131)</f>
        <v>0</v>
      </c>
      <c r="AA109" s="234">
        <f>SUMIF(Input!$B$112:$B$131,AA2,Input!$C$112:$C$131)</f>
        <v>0</v>
      </c>
      <c r="AB109" s="234">
        <f>SUMIF(Input!$B$112:$B$131,AB2,Input!$C$112:$C$131)</f>
        <v>0</v>
      </c>
      <c r="AC109" s="234">
        <f>SUMIF(Input!$B$112:$B$131,AC2,Input!$C$112:$C$131)</f>
        <v>0</v>
      </c>
      <c r="AD109" s="234">
        <f>SUMIF(Input!$B$112:$B$131,AD2,Input!$C$112:$C$131)</f>
        <v>0</v>
      </c>
      <c r="AE109" s="234">
        <f>SUMIF(Input!$B$112:$B$131,AE2,Input!$C$112:$C$131)</f>
        <v>0</v>
      </c>
      <c r="AF109" s="234">
        <f>SUMIF(Input!$B$112:$B$131,AF2,Input!$C$112:$C$131)</f>
        <v>0</v>
      </c>
      <c r="AG109" s="234">
        <f>SUMIF(Input!$B$112:$B$131,AG2,Input!$C$112:$C$131)</f>
        <v>0</v>
      </c>
      <c r="AH109" s="234">
        <f>SUMIF(Input!$B$112:$B$131,AH2,Input!$C$112:$C$131)</f>
        <v>0</v>
      </c>
      <c r="AI109" s="234">
        <f>SUMIF(Input!$B$112:$B$131,AI2,Input!$C$112:$C$131)</f>
        <v>0</v>
      </c>
      <c r="AJ109" s="234">
        <f>SUMIF(Input!$B$112:$B$131,AJ2,Input!$C$112:$C$131)</f>
        <v>0</v>
      </c>
      <c r="AK109" s="234">
        <f>SUMIF(Input!$B$112:$B$131,AK2,Input!$C$112:$C$131)</f>
        <v>0</v>
      </c>
      <c r="AL109" s="234">
        <f>SUMIF(Input!$B$112:$B$131,AL2,Input!$C$112:$C$131)</f>
        <v>0</v>
      </c>
      <c r="AM109" s="234">
        <f>SUMIF(Input!$B$112:$B$131,AM2,Input!$C$112:$C$131)</f>
        <v>0</v>
      </c>
      <c r="AN109" s="234">
        <f>SUMIF(Input!$B$112:$B$131,AN2,Input!$C$112:$C$131)</f>
        <v>0</v>
      </c>
      <c r="AO109" s="234">
        <f>SUMIF(Input!$B$112:$B$131,AO2,Input!$C$112:$C$131)</f>
        <v>0</v>
      </c>
    </row>
    <row r="110" spans="2:41" s="4" customFormat="1" ht="15" outlineLevel="1">
      <c r="B110" s="177" t="s">
        <v>128</v>
      </c>
      <c r="C110" s="166"/>
      <c r="D110" s="166"/>
      <c r="E110" s="166"/>
      <c r="F110" s="166"/>
      <c r="G110" s="234"/>
      <c r="H110" s="234"/>
      <c r="I110" s="234"/>
      <c r="J110" s="234"/>
      <c r="K110" s="234"/>
      <c r="L110" s="234">
        <v>0</v>
      </c>
      <c r="M110" s="234">
        <v>0</v>
      </c>
      <c r="N110" s="234">
        <v>0</v>
      </c>
      <c r="O110" s="234">
        <v>0</v>
      </c>
      <c r="P110" s="234">
        <v>0</v>
      </c>
      <c r="Q110" s="234">
        <v>0</v>
      </c>
      <c r="R110" s="234">
        <v>0</v>
      </c>
      <c r="S110" s="234">
        <v>0</v>
      </c>
      <c r="T110" s="234">
        <v>0</v>
      </c>
      <c r="U110" s="234">
        <v>0</v>
      </c>
      <c r="V110" s="234">
        <v>0</v>
      </c>
      <c r="W110" s="234">
        <v>0</v>
      </c>
      <c r="X110" s="234">
        <v>0</v>
      </c>
      <c r="Y110" s="234">
        <v>0</v>
      </c>
      <c r="Z110" s="234">
        <v>0</v>
      </c>
      <c r="AA110" s="234">
        <v>0</v>
      </c>
      <c r="AB110" s="234">
        <v>0</v>
      </c>
      <c r="AC110" s="234">
        <v>0</v>
      </c>
      <c r="AD110" s="234">
        <v>0</v>
      </c>
      <c r="AE110" s="234">
        <v>0</v>
      </c>
      <c r="AF110" s="234">
        <v>0</v>
      </c>
      <c r="AG110" s="234">
        <v>0</v>
      </c>
      <c r="AH110" s="234">
        <v>0</v>
      </c>
      <c r="AI110" s="234">
        <v>0</v>
      </c>
      <c r="AJ110" s="234">
        <v>0</v>
      </c>
      <c r="AK110" s="234">
        <v>0</v>
      </c>
      <c r="AL110" s="234">
        <v>0</v>
      </c>
      <c r="AM110" s="234">
        <v>0</v>
      </c>
      <c r="AN110" s="234">
        <v>0</v>
      </c>
      <c r="AO110" s="234">
        <v>0</v>
      </c>
    </row>
    <row r="111" spans="2:41" s="4" customFormat="1" ht="15" outlineLevel="1">
      <c r="B111" s="177" t="s">
        <v>129</v>
      </c>
      <c r="C111" s="231">
        <f>SUM(D111:V111)</f>
        <v>560.96307835854554</v>
      </c>
      <c r="D111" s="166"/>
      <c r="E111" s="166"/>
      <c r="F111" s="235"/>
      <c r="G111" s="235"/>
      <c r="H111" s="235"/>
      <c r="I111" s="235"/>
      <c r="J111" s="235">
        <f t="shared" ref="J111:S111" si="175">SUM(J109:J110)</f>
        <v>0</v>
      </c>
      <c r="K111" s="235">
        <f t="shared" si="175"/>
        <v>0</v>
      </c>
      <c r="L111" s="235">
        <f t="shared" si="175"/>
        <v>243.43</v>
      </c>
      <c r="M111" s="235">
        <f t="shared" si="175"/>
        <v>1.5</v>
      </c>
      <c r="N111" s="235">
        <f t="shared" si="175"/>
        <v>1.6861321802701068</v>
      </c>
      <c r="O111" s="235">
        <f t="shared" si="175"/>
        <v>1.7485815202801107</v>
      </c>
      <c r="P111" s="235">
        <f t="shared" si="175"/>
        <v>1.4237689515009073</v>
      </c>
      <c r="Q111" s="235">
        <f t="shared" si="175"/>
        <v>92.307064007812514</v>
      </c>
      <c r="R111" s="235">
        <f t="shared" si="175"/>
        <v>96.922417208203129</v>
      </c>
      <c r="S111" s="235">
        <f t="shared" si="175"/>
        <v>1.5</v>
      </c>
      <c r="T111" s="235">
        <f t="shared" ref="T111:AO111" si="176">SUM(T109:T110)</f>
        <v>2.6353106088003768</v>
      </c>
      <c r="U111" s="235">
        <f t="shared" si="176"/>
        <v>0</v>
      </c>
      <c r="V111" s="235">
        <f t="shared" si="176"/>
        <v>117.80980388167846</v>
      </c>
      <c r="W111" s="235">
        <f t="shared" si="176"/>
        <v>0</v>
      </c>
      <c r="X111" s="235">
        <f t="shared" si="176"/>
        <v>0</v>
      </c>
      <c r="Y111" s="235">
        <f t="shared" si="176"/>
        <v>0</v>
      </c>
      <c r="Z111" s="235">
        <f t="shared" si="176"/>
        <v>0</v>
      </c>
      <c r="AA111" s="235">
        <f t="shared" si="176"/>
        <v>0</v>
      </c>
      <c r="AB111" s="235">
        <f t="shared" si="176"/>
        <v>0</v>
      </c>
      <c r="AC111" s="235">
        <f t="shared" si="176"/>
        <v>0</v>
      </c>
      <c r="AD111" s="235">
        <f t="shared" si="176"/>
        <v>0</v>
      </c>
      <c r="AE111" s="235">
        <f t="shared" si="176"/>
        <v>0</v>
      </c>
      <c r="AF111" s="235">
        <f t="shared" si="176"/>
        <v>0</v>
      </c>
      <c r="AG111" s="235">
        <f t="shared" si="176"/>
        <v>0</v>
      </c>
      <c r="AH111" s="235">
        <f t="shared" si="176"/>
        <v>0</v>
      </c>
      <c r="AI111" s="235">
        <f t="shared" si="176"/>
        <v>0</v>
      </c>
      <c r="AJ111" s="235">
        <f t="shared" si="176"/>
        <v>0</v>
      </c>
      <c r="AK111" s="235">
        <f t="shared" si="176"/>
        <v>0</v>
      </c>
      <c r="AL111" s="235">
        <f t="shared" si="176"/>
        <v>0</v>
      </c>
      <c r="AM111" s="235">
        <f t="shared" si="176"/>
        <v>0</v>
      </c>
      <c r="AN111" s="235">
        <f t="shared" si="176"/>
        <v>0</v>
      </c>
      <c r="AO111" s="235">
        <f t="shared" si="176"/>
        <v>0</v>
      </c>
    </row>
    <row r="112" spans="2:41" s="4" customFormat="1" ht="15" outlineLevel="1">
      <c r="B112" s="177" t="s">
        <v>130</v>
      </c>
      <c r="C112" s="231"/>
      <c r="D112" s="166"/>
      <c r="E112" s="166"/>
      <c r="F112" s="166"/>
      <c r="G112" s="166"/>
      <c r="H112" s="166"/>
      <c r="I112" s="297"/>
      <c r="J112" s="297">
        <f>SUM($I$111:J111)</f>
        <v>0</v>
      </c>
      <c r="K112" s="297">
        <f>SUM($I$111:K111)</f>
        <v>0</v>
      </c>
      <c r="L112" s="297">
        <f>SUM($I$111:L111)</f>
        <v>243.43</v>
      </c>
      <c r="M112" s="297">
        <f>SUM($I$111:M111)</f>
        <v>244.93</v>
      </c>
      <c r="N112" s="297">
        <f>SUM($I$111:N111)</f>
        <v>246.61613218027011</v>
      </c>
      <c r="O112" s="297">
        <f>SUM($I$111:O111)</f>
        <v>248.36471370055023</v>
      </c>
      <c r="P112" s="297">
        <f>SUM($I$111:P111)</f>
        <v>249.78848265205113</v>
      </c>
      <c r="Q112" s="297">
        <f>SUM($I$111:Q111)</f>
        <v>342.09554665986366</v>
      </c>
      <c r="R112" s="297">
        <f>SUM($I$111:R111)</f>
        <v>439.01796386806677</v>
      </c>
      <c r="S112" s="297">
        <f>SUM($I$111:S111)</f>
        <v>440.51796386806677</v>
      </c>
      <c r="T112" s="297">
        <f>SUM($I$111:T111)</f>
        <v>443.15327447686713</v>
      </c>
      <c r="U112" s="297">
        <f>SUM($I$111:U111)</f>
        <v>443.15327447686713</v>
      </c>
      <c r="V112" s="297">
        <f>SUM($I$111:V111)</f>
        <v>560.96307835854554</v>
      </c>
      <c r="W112" s="297"/>
      <c r="X112" s="297"/>
      <c r="Y112" s="297"/>
      <c r="Z112" s="297"/>
      <c r="AA112" s="297"/>
      <c r="AB112" s="297"/>
      <c r="AC112" s="297"/>
      <c r="AD112" s="297">
        <f t="shared" ref="AD112:AO112" si="177">SUM(Z111:AD111)</f>
        <v>0</v>
      </c>
      <c r="AE112" s="297">
        <f t="shared" si="177"/>
        <v>0</v>
      </c>
      <c r="AF112" s="297">
        <f t="shared" si="177"/>
        <v>0</v>
      </c>
      <c r="AG112" s="297">
        <f t="shared" si="177"/>
        <v>0</v>
      </c>
      <c r="AH112" s="297">
        <f t="shared" si="177"/>
        <v>0</v>
      </c>
      <c r="AI112" s="297">
        <f t="shared" si="177"/>
        <v>0</v>
      </c>
      <c r="AJ112" s="297">
        <f t="shared" si="177"/>
        <v>0</v>
      </c>
      <c r="AK112" s="297">
        <f t="shared" si="177"/>
        <v>0</v>
      </c>
      <c r="AL112" s="297">
        <f t="shared" si="177"/>
        <v>0</v>
      </c>
      <c r="AM112" s="297">
        <f t="shared" si="177"/>
        <v>0</v>
      </c>
      <c r="AN112" s="297">
        <f t="shared" si="177"/>
        <v>0</v>
      </c>
      <c r="AO112" s="297">
        <f t="shared" si="177"/>
        <v>0</v>
      </c>
    </row>
    <row r="113" spans="1:41" s="4" customFormat="1" outlineLevel="1">
      <c r="B113" s="166" t="s">
        <v>131</v>
      </c>
      <c r="C113" s="231">
        <f>SUM(D113:Z113)</f>
        <v>560.96307835854554</v>
      </c>
      <c r="D113" s="262"/>
      <c r="E113" s="262"/>
      <c r="F113" s="262"/>
      <c r="G113" s="262"/>
      <c r="H113" s="262"/>
      <c r="I113" s="262"/>
      <c r="J113" s="262"/>
      <c r="K113" s="262">
        <f>SUM(L111:M111)</f>
        <v>244.93</v>
      </c>
      <c r="L113" s="262"/>
      <c r="M113" s="262"/>
      <c r="N113" s="262">
        <f>SUM($N$111:$R$111)/5</f>
        <v>38.817592773613356</v>
      </c>
      <c r="O113" s="262">
        <f t="shared" ref="O113:R113" si="178">SUM($N$111:$R$111)/5</f>
        <v>38.817592773613356</v>
      </c>
      <c r="P113" s="262">
        <f t="shared" si="178"/>
        <v>38.817592773613356</v>
      </c>
      <c r="Q113" s="262">
        <f t="shared" si="178"/>
        <v>38.817592773613356</v>
      </c>
      <c r="R113" s="262">
        <f t="shared" si="178"/>
        <v>38.817592773613356</v>
      </c>
      <c r="S113" s="262">
        <f>SUM($S$111:$V$111)/4</f>
        <v>30.486278622619711</v>
      </c>
      <c r="T113" s="262">
        <f t="shared" ref="T113:V113" si="179">SUM($S$111:$V$111)/4</f>
        <v>30.486278622619711</v>
      </c>
      <c r="U113" s="262">
        <f t="shared" si="179"/>
        <v>30.486278622619711</v>
      </c>
      <c r="V113" s="262">
        <f t="shared" si="179"/>
        <v>30.486278622619711</v>
      </c>
      <c r="W113" s="262">
        <f t="shared" ref="W113" si="180">SUM(W111:AA111)/5</f>
        <v>0</v>
      </c>
      <c r="X113" s="262">
        <f t="shared" ref="X113" si="181">SUM(X111:AB111)/5</f>
        <v>0</v>
      </c>
      <c r="Y113" s="262">
        <f t="shared" ref="Y113" si="182">SUM(Y111:AC111)/5</f>
        <v>0</v>
      </c>
      <c r="Z113" s="262">
        <f t="shared" ref="Z113" si="183">SUM(Z111:AD111)/5</f>
        <v>0</v>
      </c>
      <c r="AA113" s="262">
        <f t="shared" ref="AA113" si="184">SUM(AA111:AE111)/5</f>
        <v>0</v>
      </c>
      <c r="AB113" s="262">
        <f t="shared" ref="AB113" si="185">SUM(AB111:AF111)/5</f>
        <v>0</v>
      </c>
      <c r="AC113" s="262">
        <f t="shared" ref="AC113" si="186">SUM(AC111:AG111)/5</f>
        <v>0</v>
      </c>
      <c r="AD113" s="262">
        <f t="shared" ref="AD113" si="187">SUM(AD111:AH111)/5</f>
        <v>0</v>
      </c>
      <c r="AE113" s="262">
        <f t="shared" ref="AE113" si="188">SUM(AE111:AI111)/5</f>
        <v>0</v>
      </c>
      <c r="AF113" s="262">
        <f t="shared" ref="AF113" si="189">SUM(AF111:AJ111)/5</f>
        <v>0</v>
      </c>
      <c r="AG113" s="262">
        <f t="shared" ref="AG113" si="190">SUM(AG111:AK111)/5</f>
        <v>0</v>
      </c>
      <c r="AH113" s="262">
        <f t="shared" ref="AH113" si="191">SUM(AH111:AL111)/5</f>
        <v>0</v>
      </c>
      <c r="AI113" s="262">
        <f t="shared" ref="AI113" si="192">SUM(AI111:AM111)/5</f>
        <v>0</v>
      </c>
      <c r="AJ113" s="262">
        <f t="shared" ref="AJ113" si="193">SUM(AJ111:AN111)/5</f>
        <v>0</v>
      </c>
      <c r="AK113" s="262">
        <f t="shared" ref="AK113" si="194">SUM(AK111:AO111)/5</f>
        <v>0</v>
      </c>
      <c r="AL113" s="262">
        <f t="shared" ref="AL113" si="195">SUM(AL111:AP111)/5</f>
        <v>0</v>
      </c>
      <c r="AM113" s="262">
        <f t="shared" ref="AM113" si="196">SUM(AM111:AQ111)/5</f>
        <v>0</v>
      </c>
      <c r="AN113" s="262">
        <f t="shared" ref="AN113" si="197">SUM(AN111:AR111)/5</f>
        <v>0</v>
      </c>
      <c r="AO113" s="262">
        <f t="shared" ref="AO113" si="198">SUM(AO111:AS111)/5</f>
        <v>0</v>
      </c>
    </row>
    <row r="114" spans="1:41" s="4" customFormat="1" outlineLevel="1">
      <c r="B114" s="166" t="s">
        <v>132</v>
      </c>
      <c r="C114" s="231">
        <f>SUM(D114:Z114)</f>
        <v>560.96307835854554</v>
      </c>
      <c r="D114" s="166"/>
      <c r="E114" s="220"/>
      <c r="F114" s="220"/>
      <c r="G114" s="220"/>
      <c r="H114" s="298"/>
      <c r="I114" s="298"/>
      <c r="J114" s="298"/>
      <c r="K114" s="298">
        <f>Financials!G45</f>
        <v>83.47698401837296</v>
      </c>
      <c r="L114" s="298">
        <f>(SUM($D113:L$113)-SUM($D114:K$114))</f>
        <v>161.45301598162706</v>
      </c>
      <c r="M114" s="298">
        <f>SUM($D113:M$113)-SUM($D114:L$114)</f>
        <v>0</v>
      </c>
      <c r="N114" s="298">
        <f>SUM($D113:N$113)-SUM($D114:M$114)</f>
        <v>38.817592773613342</v>
      </c>
      <c r="O114" s="298">
        <f>SUM($D113:O$113)-SUM($D114:N$114)</f>
        <v>38.817592773613342</v>
      </c>
      <c r="P114" s="298">
        <f>SUM($D113:P$113)-SUM($D114:O$114)</f>
        <v>38.817592773613342</v>
      </c>
      <c r="Q114" s="298">
        <f>SUM($D113:Q$113)-SUM($D114:P$114)</f>
        <v>38.817592773613342</v>
      </c>
      <c r="R114" s="298">
        <f>SUM($D113:R$113)-SUM($D114:Q$114)</f>
        <v>38.817592773613342</v>
      </c>
      <c r="S114" s="298">
        <f>SUM($D113:S$113)-SUM($D114:R$114)</f>
        <v>30.486278622619693</v>
      </c>
      <c r="T114" s="298">
        <f>SUM($D113:T$113)-SUM($D114:S$114)</f>
        <v>30.486278622619693</v>
      </c>
      <c r="U114" s="298">
        <f>SUM($D113:U$113)-SUM($D114:T$114)</f>
        <v>30.48627862261975</v>
      </c>
      <c r="V114" s="298">
        <f>SUM($D113:V$113)-SUM($D114:U$114)</f>
        <v>30.486278622619693</v>
      </c>
      <c r="W114" s="298">
        <f>SUM($D113:W$113)-SUM($D114:V$114)</f>
        <v>0</v>
      </c>
      <c r="X114" s="298">
        <f>SUM($D113:X$113)-SUM($D114:W$114)</f>
        <v>0</v>
      </c>
      <c r="Y114" s="298">
        <f>SUM($D113:Y$113)-SUM($D114:X$114)</f>
        <v>0</v>
      </c>
      <c r="Z114" s="298">
        <f>SUM($D113:Z$113)-SUM($D114:Y$114)</f>
        <v>0</v>
      </c>
      <c r="AA114" s="298">
        <f>SUM($D113:AA$113)-SUM($D114:Z$114)</f>
        <v>0</v>
      </c>
      <c r="AB114" s="298">
        <f>SUM($D113:AB$113)-SUM($D114:AA$114)</f>
        <v>0</v>
      </c>
      <c r="AC114" s="298">
        <f>SUM($D113:AC$113)-SUM($D114:AB$114)</f>
        <v>0</v>
      </c>
      <c r="AD114" s="298">
        <f>SUM($D113:AD$113)-SUM($D114:AC$114)</f>
        <v>0</v>
      </c>
      <c r="AE114" s="298">
        <f>SUM($D113:AE$113)-SUM($D114:AD$114)</f>
        <v>0</v>
      </c>
      <c r="AF114" s="298">
        <f>SUM($D113:AF$113)-SUM($D114:AE$114)</f>
        <v>0</v>
      </c>
      <c r="AG114" s="298">
        <f>SUM($D113:AG$113)-SUM($D114:AF$114)</f>
        <v>0</v>
      </c>
      <c r="AH114" s="298">
        <f>SUM($D113:AH$113)-SUM($D114:AG$114)</f>
        <v>0</v>
      </c>
      <c r="AI114" s="298">
        <f>SUM($D113:AI$113)-SUM($D114:AH$114)</f>
        <v>0</v>
      </c>
      <c r="AJ114" s="298">
        <f>SUM($D113:AJ$113)-SUM($D114:AI$114)</f>
        <v>0</v>
      </c>
      <c r="AK114" s="298">
        <f>SUM($D113:AK$113)-SUM($D114:AJ$114)</f>
        <v>0</v>
      </c>
      <c r="AL114" s="298">
        <f>SUM($D113:AL$113)-SUM($D114:AK$114)</f>
        <v>0</v>
      </c>
      <c r="AM114" s="298">
        <f>SUM($D113:AM$113)-SUM($D114:AL$114)</f>
        <v>0</v>
      </c>
      <c r="AN114" s="298">
        <f>SUM($D113:AN$113)-SUM($D114:AM$114)</f>
        <v>0</v>
      </c>
      <c r="AO114" s="298">
        <f>SUM($D113:AO$113)-SUM($D114:AN$114)</f>
        <v>0</v>
      </c>
    </row>
    <row r="115" spans="1:41" s="4" customFormat="1" outlineLevel="1">
      <c r="G115" s="79"/>
      <c r="I115" s="333"/>
    </row>
    <row r="116" spans="1:41" outlineLevel="1">
      <c r="M116" s="92"/>
      <c r="AE116" s="37"/>
    </row>
    <row r="117" spans="1:41" outlineLevel="1">
      <c r="B117" s="166" t="s">
        <v>220</v>
      </c>
      <c r="C117" s="216">
        <f>SUM(J111:AO111)</f>
        <v>560.96307835854554</v>
      </c>
    </row>
    <row r="118" spans="1:41" outlineLevel="1">
      <c r="B118" s="166" t="s">
        <v>239</v>
      </c>
      <c r="C118" s="216">
        <f>SUM(I114:AO114)</f>
        <v>560.96307835854554</v>
      </c>
    </row>
    <row r="119" spans="1:41" ht="15" outlineLevel="1">
      <c r="B119" s="177" t="s">
        <v>242</v>
      </c>
      <c r="C119" s="216">
        <f>C117-C118</f>
        <v>0</v>
      </c>
    </row>
    <row r="121" spans="1:41" ht="15">
      <c r="A121" s="166"/>
      <c r="B121" s="177" t="s">
        <v>251</v>
      </c>
      <c r="C121" s="166"/>
      <c r="D121" s="166"/>
      <c r="E121" s="166"/>
      <c r="F121" s="166"/>
      <c r="G121" s="166"/>
      <c r="H121" s="166"/>
      <c r="I121" s="166"/>
      <c r="J121" s="166"/>
      <c r="K121" s="166"/>
      <c r="L121" s="166"/>
      <c r="M121" s="166"/>
      <c r="N121" s="166"/>
      <c r="O121" s="166"/>
      <c r="P121" s="166"/>
      <c r="Q121" s="166"/>
      <c r="R121" s="166"/>
      <c r="S121" s="166"/>
      <c r="T121" s="166"/>
      <c r="U121" s="166"/>
      <c r="V121" s="166"/>
      <c r="W121" s="166"/>
      <c r="X121" s="166"/>
      <c r="Y121" s="166"/>
      <c r="Z121" s="166"/>
      <c r="AA121" s="166"/>
      <c r="AB121" s="166"/>
      <c r="AC121" s="166"/>
      <c r="AD121" s="166"/>
      <c r="AE121" s="166"/>
    </row>
    <row r="122" spans="1:41">
      <c r="A122" s="166"/>
      <c r="B122" s="166" t="s">
        <v>211</v>
      </c>
      <c r="C122" s="166"/>
      <c r="D122" s="166"/>
      <c r="E122" s="166"/>
      <c r="F122" s="166"/>
      <c r="G122" s="166"/>
      <c r="H122" s="166"/>
      <c r="I122" s="234"/>
      <c r="J122" s="234">
        <v>0</v>
      </c>
      <c r="K122" s="234">
        <f t="shared" ref="K122:AO122" si="199">J125</f>
        <v>0</v>
      </c>
      <c r="L122" s="234">
        <f t="shared" si="199"/>
        <v>0</v>
      </c>
      <c r="M122" s="234">
        <f t="shared" si="199"/>
        <v>0</v>
      </c>
      <c r="N122" s="234">
        <f t="shared" si="199"/>
        <v>0</v>
      </c>
      <c r="O122" s="234">
        <f t="shared" si="199"/>
        <v>37.131460593343235</v>
      </c>
      <c r="P122" s="234">
        <f t="shared" si="199"/>
        <v>74.200471846676464</v>
      </c>
      <c r="Q122" s="234">
        <f t="shared" si="199"/>
        <v>111.5942956687889</v>
      </c>
      <c r="R122" s="234">
        <f t="shared" si="199"/>
        <v>58.10482443458973</v>
      </c>
      <c r="S122" s="234">
        <f t="shared" si="199"/>
        <v>0</v>
      </c>
      <c r="T122" s="234">
        <f t="shared" si="199"/>
        <v>28.986278622619693</v>
      </c>
      <c r="U122" s="234">
        <f t="shared" si="199"/>
        <v>56.837246636439012</v>
      </c>
      <c r="V122" s="234">
        <f t="shared" si="199"/>
        <v>87.323525259058755</v>
      </c>
      <c r="W122" s="234">
        <f t="shared" si="199"/>
        <v>0</v>
      </c>
      <c r="X122" s="234">
        <f t="shared" si="199"/>
        <v>0</v>
      </c>
      <c r="Y122" s="234">
        <f t="shared" si="199"/>
        <v>0</v>
      </c>
      <c r="Z122" s="234">
        <f t="shared" si="199"/>
        <v>0</v>
      </c>
      <c r="AA122" s="234">
        <f t="shared" si="199"/>
        <v>0</v>
      </c>
      <c r="AB122" s="234">
        <f t="shared" si="199"/>
        <v>0</v>
      </c>
      <c r="AC122" s="234">
        <f t="shared" si="199"/>
        <v>0</v>
      </c>
      <c r="AD122" s="234">
        <f t="shared" si="199"/>
        <v>0</v>
      </c>
      <c r="AE122" s="234">
        <f t="shared" si="199"/>
        <v>0</v>
      </c>
      <c r="AF122" s="2">
        <f t="shared" si="199"/>
        <v>0</v>
      </c>
      <c r="AG122" s="2">
        <f t="shared" si="199"/>
        <v>0</v>
      </c>
      <c r="AH122" s="2">
        <f t="shared" si="199"/>
        <v>0</v>
      </c>
      <c r="AI122" s="2">
        <f t="shared" si="199"/>
        <v>0</v>
      </c>
      <c r="AJ122" s="2">
        <f t="shared" si="199"/>
        <v>0</v>
      </c>
      <c r="AK122" s="2">
        <f t="shared" si="199"/>
        <v>0</v>
      </c>
      <c r="AL122" s="2">
        <f t="shared" si="199"/>
        <v>0</v>
      </c>
      <c r="AM122" s="2">
        <f t="shared" si="199"/>
        <v>0</v>
      </c>
      <c r="AN122" s="2">
        <f t="shared" si="199"/>
        <v>0</v>
      </c>
      <c r="AO122" s="2">
        <f t="shared" si="199"/>
        <v>0</v>
      </c>
    </row>
    <row r="123" spans="1:41">
      <c r="A123" s="166"/>
      <c r="B123" s="166" t="s">
        <v>203</v>
      </c>
      <c r="C123" s="166"/>
      <c r="D123" s="166"/>
      <c r="E123" s="166"/>
      <c r="F123" s="166"/>
      <c r="G123" s="166"/>
      <c r="H123" s="166"/>
      <c r="I123" s="234"/>
      <c r="J123" s="234"/>
      <c r="K123" s="234"/>
      <c r="L123" s="234"/>
      <c r="M123" s="234"/>
      <c r="N123" s="234">
        <f>Financials!J18</f>
        <v>38.817592773613342</v>
      </c>
      <c r="O123" s="234">
        <f>Financials!K18</f>
        <v>38.817592773613342</v>
      </c>
      <c r="P123" s="234">
        <f>Financials!L18</f>
        <v>38.817592773613342</v>
      </c>
      <c r="Q123" s="234">
        <f>Financials!M18</f>
        <v>38.817592773613342</v>
      </c>
      <c r="R123" s="234">
        <f>Financials!N18</f>
        <v>38.817592773613342</v>
      </c>
      <c r="S123" s="234">
        <f>Financials!O18</f>
        <v>30.486278622619693</v>
      </c>
      <c r="T123" s="234">
        <f>Financials!P18</f>
        <v>30.486278622619693</v>
      </c>
      <c r="U123" s="234">
        <f>Financials!Q18</f>
        <v>30.48627862261975</v>
      </c>
      <c r="V123" s="234">
        <f>Financials!R18</f>
        <v>30.486278622619693</v>
      </c>
      <c r="W123" s="234">
        <f>Financials!S18</f>
        <v>0</v>
      </c>
      <c r="X123" s="234">
        <f>Financials!T18</f>
        <v>0</v>
      </c>
      <c r="Y123" s="234">
        <f>Financials!U18</f>
        <v>0</v>
      </c>
      <c r="Z123" s="234">
        <f>Financials!V18</f>
        <v>0</v>
      </c>
      <c r="AA123" s="234">
        <f>Financials!W18</f>
        <v>0</v>
      </c>
      <c r="AB123" s="234">
        <f>Financials!X18</f>
        <v>0</v>
      </c>
      <c r="AC123" s="234">
        <f>Financials!Y18</f>
        <v>0</v>
      </c>
      <c r="AD123" s="234">
        <f>Financials!Z18</f>
        <v>0</v>
      </c>
      <c r="AE123" s="234">
        <f>Financials!AA18</f>
        <v>0</v>
      </c>
      <c r="AF123" s="2">
        <f>Financials!AB18</f>
        <v>0</v>
      </c>
      <c r="AG123" s="2">
        <f>Financials!AC18</f>
        <v>0</v>
      </c>
      <c r="AH123" s="2">
        <f>Financials!AD18</f>
        <v>0</v>
      </c>
      <c r="AI123" s="2">
        <f>Financials!AE18</f>
        <v>0</v>
      </c>
      <c r="AJ123" s="2">
        <f>Financials!AF18</f>
        <v>0</v>
      </c>
      <c r="AK123" s="2">
        <f>Financials!AG18</f>
        <v>0</v>
      </c>
      <c r="AL123" s="2">
        <f>Financials!AH18</f>
        <v>0</v>
      </c>
      <c r="AM123" s="2">
        <f>Financials!AI18</f>
        <v>0</v>
      </c>
      <c r="AN123" s="2">
        <f>Financials!AJ18</f>
        <v>0</v>
      </c>
      <c r="AO123" s="2">
        <f>Financials!AK18</f>
        <v>0</v>
      </c>
    </row>
    <row r="124" spans="1:41">
      <c r="A124" s="166"/>
      <c r="B124" s="166" t="s">
        <v>252</v>
      </c>
      <c r="C124" s="166"/>
      <c r="D124" s="166"/>
      <c r="E124" s="166"/>
      <c r="F124" s="166"/>
      <c r="G124" s="166"/>
      <c r="H124" s="166"/>
      <c r="I124" s="234"/>
      <c r="J124" s="234"/>
      <c r="K124" s="234"/>
      <c r="L124" s="234"/>
      <c r="M124" s="234"/>
      <c r="N124" s="234">
        <f>SUMIF('Other Schedules'!$I$2:$AO$2,N2,'Other Schedules'!$I$111:$AO$111)*-1</f>
        <v>-1.6861321802701068</v>
      </c>
      <c r="O124" s="234">
        <f>SUMIF('Other Schedules'!$I$2:$AO$2,O2,'Other Schedules'!$I$111:$AO$111)*-1</f>
        <v>-1.7485815202801107</v>
      </c>
      <c r="P124" s="234">
        <f>SUMIF('Other Schedules'!$I$2:$AO$2,P2,'Other Schedules'!$I$111:$AO$111)*-1</f>
        <v>-1.4237689515009073</v>
      </c>
      <c r="Q124" s="234">
        <f>SUMIF('Other Schedules'!$I$2:$AO$2,Q2,'Other Schedules'!$I$111:$AO$111)*-1</f>
        <v>-92.307064007812514</v>
      </c>
      <c r="R124" s="234">
        <f>SUMIF('Other Schedules'!$I$2:$AO$2,R2,'Other Schedules'!$I$111:$AO$111)*-1</f>
        <v>-96.922417208203129</v>
      </c>
      <c r="S124" s="234">
        <f>SUMIF('Other Schedules'!$I$2:$AO$2,S2,'Other Schedules'!$I$111:$AO$111)*-1</f>
        <v>-1.5</v>
      </c>
      <c r="T124" s="234">
        <f>SUMIF('Other Schedules'!$I$2:$AO$2,T2,'Other Schedules'!$I$111:$AO$111)*-1</f>
        <v>-2.6353106088003768</v>
      </c>
      <c r="U124" s="234">
        <f>SUMIF('Other Schedules'!$I$2:$AO$2,U2,'Other Schedules'!$I$111:$AO$111)*-1</f>
        <v>0</v>
      </c>
      <c r="V124" s="234">
        <f>SUMIF('Other Schedules'!$I$2:$AO$2,V2,'Other Schedules'!$I$111:$AO$111)*-1</f>
        <v>-117.80980388167846</v>
      </c>
      <c r="W124" s="234">
        <f>SUMIF('Other Schedules'!$I$2:$AO$2,W2,'Other Schedules'!$I$111:$AO$111)*-1</f>
        <v>0</v>
      </c>
      <c r="X124" s="234">
        <f>SUMIF('Other Schedules'!$I$2:$AO$2,X2,'Other Schedules'!$I$111:$AO$111)*-1</f>
        <v>0</v>
      </c>
      <c r="Y124" s="234">
        <f>SUMIF('Other Schedules'!$I$2:$AO$2,Y2,'Other Schedules'!$I$111:$AO$111)*-1</f>
        <v>0</v>
      </c>
      <c r="Z124" s="234">
        <f>SUMIF('Other Schedules'!$I$2:$AO$2,Z2,'Other Schedules'!$I$111:$AO$111)*-1</f>
        <v>0</v>
      </c>
      <c r="AA124" s="234">
        <f>SUMIF('Other Schedules'!$I$2:$AO$2,AA2,'Other Schedules'!$I$111:$AO$111)*-1</f>
        <v>0</v>
      </c>
      <c r="AB124" s="234">
        <f>SUMIF('Other Schedules'!$I$2:$AO$2,AB2,'Other Schedules'!$I$111:$AO$111)*-1</f>
        <v>0</v>
      </c>
      <c r="AC124" s="234">
        <f>SUMIF('Other Schedules'!$I$2:$AO$2,AC2,'Other Schedules'!$I$111:$AO$111)*-1</f>
        <v>0</v>
      </c>
      <c r="AD124" s="234">
        <f>SUMIF('Other Schedules'!$I$2:$AO$2,AD2,'Other Schedules'!$I$111:$AO$111)*-1</f>
        <v>0</v>
      </c>
      <c r="AE124" s="234">
        <f>SUMIF('Other Schedules'!$I$2:$AO$2,AE2,'Other Schedules'!$I$111:$AO$111)*-1</f>
        <v>0</v>
      </c>
      <c r="AF124" s="2">
        <f>SUMIF('Other Schedules'!$I$2:$AO$2,AF2,'Other Schedules'!$I$111:$AO$111)*-1</f>
        <v>0</v>
      </c>
      <c r="AG124" s="2">
        <f>SUMIF('Other Schedules'!$I$2:$AO$2,AG2,'Other Schedules'!$I$111:$AO$111)*-1</f>
        <v>0</v>
      </c>
      <c r="AH124" s="2">
        <f>SUMIF('Other Schedules'!$I$2:$AO$2,AH2,'Other Schedules'!$I$111:$AO$111)*-1</f>
        <v>0</v>
      </c>
      <c r="AI124" s="2">
        <f>SUMIF('Other Schedules'!$I$2:$AO$2,AI2,'Other Schedules'!$I$111:$AO$111)*-1</f>
        <v>0</v>
      </c>
      <c r="AJ124" s="2">
        <f>SUMIF('Other Schedules'!$I$2:$AO$2,AJ2,'Other Schedules'!$I$111:$AO$111)*-1</f>
        <v>0</v>
      </c>
      <c r="AK124" s="2">
        <f>SUMIF('Other Schedules'!$I$2:$AO$2,AK2,'Other Schedules'!$I$111:$AO$111)*-1</f>
        <v>0</v>
      </c>
      <c r="AL124" s="2">
        <f>SUMIF('Other Schedules'!$I$2:$AO$2,AL2,'Other Schedules'!$I$111:$AO$111)*-1</f>
        <v>0</v>
      </c>
      <c r="AM124" s="2">
        <f>SUMIF('Other Schedules'!$I$2:$AO$2,AM2,'Other Schedules'!$I$111:$AO$111)*-1</f>
        <v>0</v>
      </c>
      <c r="AN124" s="2">
        <f>SUMIF('Other Schedules'!$I$2:$AO$2,AN2,'Other Schedules'!$I$111:$AO$111)*-1</f>
        <v>0</v>
      </c>
      <c r="AO124" s="2">
        <f>SUMIF('Other Schedules'!$I$2:$AO$2,AO2,'Other Schedules'!$I$111:$AO$111)*-1</f>
        <v>0</v>
      </c>
    </row>
    <row r="125" spans="1:41" ht="15">
      <c r="A125" s="166"/>
      <c r="B125" s="177" t="s">
        <v>207</v>
      </c>
      <c r="C125" s="166"/>
      <c r="D125" s="166"/>
      <c r="E125" s="166"/>
      <c r="F125" s="166"/>
      <c r="G125" s="166"/>
      <c r="H125" s="166"/>
      <c r="I125" s="234"/>
      <c r="J125" s="234">
        <f>SUM(J122:J124)</f>
        <v>0</v>
      </c>
      <c r="K125" s="234">
        <f t="shared" ref="K125:AO125" si="200">SUM(K122:K124)</f>
        <v>0</v>
      </c>
      <c r="L125" s="234">
        <f t="shared" si="200"/>
        <v>0</v>
      </c>
      <c r="M125" s="234">
        <f t="shared" si="200"/>
        <v>0</v>
      </c>
      <c r="N125" s="234">
        <f t="shared" si="200"/>
        <v>37.131460593343235</v>
      </c>
      <c r="O125" s="234">
        <f t="shared" si="200"/>
        <v>74.200471846676464</v>
      </c>
      <c r="P125" s="234">
        <f t="shared" si="200"/>
        <v>111.5942956687889</v>
      </c>
      <c r="Q125" s="234">
        <f t="shared" si="200"/>
        <v>58.10482443458973</v>
      </c>
      <c r="R125" s="234">
        <f t="shared" si="200"/>
        <v>0</v>
      </c>
      <c r="S125" s="234">
        <f t="shared" si="200"/>
        <v>28.986278622619693</v>
      </c>
      <c r="T125" s="234">
        <f t="shared" si="200"/>
        <v>56.837246636439012</v>
      </c>
      <c r="U125" s="234">
        <f t="shared" si="200"/>
        <v>87.323525259058755</v>
      </c>
      <c r="V125" s="234">
        <f t="shared" si="200"/>
        <v>0</v>
      </c>
      <c r="W125" s="234">
        <f t="shared" si="200"/>
        <v>0</v>
      </c>
      <c r="X125" s="234">
        <f t="shared" si="200"/>
        <v>0</v>
      </c>
      <c r="Y125" s="234">
        <f t="shared" si="200"/>
        <v>0</v>
      </c>
      <c r="Z125" s="234">
        <f t="shared" si="200"/>
        <v>0</v>
      </c>
      <c r="AA125" s="234">
        <f t="shared" si="200"/>
        <v>0</v>
      </c>
      <c r="AB125" s="234">
        <f t="shared" si="200"/>
        <v>0</v>
      </c>
      <c r="AC125" s="234">
        <f t="shared" si="200"/>
        <v>0</v>
      </c>
      <c r="AD125" s="234">
        <f t="shared" si="200"/>
        <v>0</v>
      </c>
      <c r="AE125" s="234">
        <f t="shared" si="200"/>
        <v>0</v>
      </c>
      <c r="AF125" s="89">
        <f t="shared" si="200"/>
        <v>0</v>
      </c>
      <c r="AG125" s="89">
        <f t="shared" si="200"/>
        <v>0</v>
      </c>
      <c r="AH125" s="89">
        <f t="shared" si="200"/>
        <v>0</v>
      </c>
      <c r="AI125" s="89">
        <f t="shared" si="200"/>
        <v>0</v>
      </c>
      <c r="AJ125" s="89">
        <f t="shared" si="200"/>
        <v>0</v>
      </c>
      <c r="AK125" s="89">
        <f t="shared" si="200"/>
        <v>0</v>
      </c>
      <c r="AL125" s="89">
        <f t="shared" si="200"/>
        <v>0</v>
      </c>
      <c r="AM125" s="89">
        <f t="shared" si="200"/>
        <v>0</v>
      </c>
      <c r="AN125" s="89">
        <f t="shared" si="200"/>
        <v>0</v>
      </c>
      <c r="AO125" s="89">
        <f t="shared" si="200"/>
        <v>0</v>
      </c>
    </row>
    <row r="126" spans="1:41" ht="15.75" thickBot="1">
      <c r="A126" s="166"/>
      <c r="B126" s="177"/>
      <c r="C126" s="166"/>
      <c r="D126" s="166"/>
      <c r="E126" s="166"/>
      <c r="F126" s="166"/>
      <c r="G126" s="166"/>
      <c r="H126" s="166"/>
      <c r="I126" s="234"/>
      <c r="J126" s="234"/>
      <c r="K126" s="234"/>
      <c r="L126" s="234"/>
      <c r="M126" s="234"/>
      <c r="N126" s="234"/>
      <c r="O126" s="234"/>
      <c r="P126" s="234"/>
      <c r="Q126" s="234"/>
      <c r="R126" s="234"/>
      <c r="S126" s="234"/>
      <c r="T126" s="234"/>
      <c r="U126" s="234"/>
      <c r="V126" s="234"/>
      <c r="W126" s="234"/>
      <c r="X126" s="234"/>
      <c r="Y126" s="234"/>
      <c r="Z126" s="234"/>
      <c r="AA126" s="234"/>
      <c r="AB126" s="234"/>
      <c r="AC126" s="234"/>
      <c r="AD126" s="234"/>
      <c r="AE126" s="234"/>
      <c r="AF126" s="13"/>
      <c r="AG126" s="13"/>
      <c r="AH126" s="13"/>
      <c r="AI126" s="13"/>
      <c r="AJ126" s="13"/>
      <c r="AK126" s="13"/>
      <c r="AL126" s="13"/>
      <c r="AM126" s="13"/>
      <c r="AN126" s="13"/>
      <c r="AO126" s="13"/>
    </row>
    <row r="127" spans="1:41" ht="14.25" thickTop="1"/>
  </sheetData>
  <conditionalFormatting sqref="G108:AO108">
    <cfRule type="cellIs" dxfId="0" priority="1" operator="greaterThan">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vt:lpstr>
      <vt:lpstr>Input</vt:lpstr>
      <vt:lpstr>Financials</vt:lpstr>
      <vt:lpstr>FCFF</vt:lpstr>
      <vt:lpstr>Traffic and Toll</vt:lpstr>
      <vt:lpstr>Debt Schedule</vt:lpstr>
      <vt:lpstr>Sheet3</vt:lpstr>
      <vt:lpstr>Debt Repay</vt:lpstr>
      <vt:lpstr>Other Schedules</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2022-07-19T06:39:23Z</dcterms:modified>
</cp:coreProperties>
</file>